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gurosuniversal-my.sharepoint.com/personal/yabud_universal_com_do/Documents/"/>
    </mc:Choice>
  </mc:AlternateContent>
  <xr:revisionPtr revIDLastSave="9" documentId="8_{5F34E3F8-DF92-4E83-BEC9-5671259EE421}" xr6:coauthVersionLast="47" xr6:coauthVersionMax="47" xr10:uidLastSave="{363504C0-EBF8-4CBF-BF1B-09046B07340A}"/>
  <bookViews>
    <workbookView xWindow="-108" yWindow="-108" windowWidth="23256" windowHeight="12456" xr2:uid="{00000000-000D-0000-FFFF-FFFF00000000}"/>
  </bookViews>
  <sheets>
    <sheet name="Cotiza (PN)" sheetId="35" r:id="rId1"/>
    <sheet name="Req_Med" sheetId="21" r:id="rId2"/>
  </sheets>
  <externalReferences>
    <externalReference r:id="rId3"/>
    <externalReference r:id="rId4"/>
  </externalReferences>
  <definedNames>
    <definedName name="Con" localSheetId="1">[1]Conmutados!$A$2:$H$112</definedName>
    <definedName name="Con">[2]Conmutados!$A$2:$H$112</definedName>
    <definedName name="Conmuta">#REF!</definedName>
    <definedName name="Conmuta1">#REF!</definedName>
    <definedName name="_xlnm.Database">#REF!</definedName>
    <definedName name="Impresión_Corta">#REF!</definedName>
    <definedName name="Impresión_Larga">#REF!</definedName>
    <definedName name="_xlnm.Print_Area" localSheetId="0">'Cotiza (PN)'!$N$1:$U$48</definedName>
    <definedName name="_xlnm.Print_Area" localSheetId="1">Req_Med!$B$1:$K$51</definedName>
    <definedName name="Requisitos">Req_Med!$B$1:$K$34</definedName>
    <definedName name="Tabla_Requisitos">Req_Med!$Y$1:$AD$48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6" i="35" l="1"/>
  <c r="AF6" i="35"/>
  <c r="AE6" i="35"/>
  <c r="AD6" i="35"/>
  <c r="AG108" i="35"/>
  <c r="AF108" i="35"/>
  <c r="AE108" i="35"/>
  <c r="AD108" i="35"/>
  <c r="AG107" i="35"/>
  <c r="AF107" i="35"/>
  <c r="AE107" i="35"/>
  <c r="AD107" i="35"/>
  <c r="AG106" i="35"/>
  <c r="AF106" i="35"/>
  <c r="AE106" i="35"/>
  <c r="AD106" i="35"/>
  <c r="AG105" i="35"/>
  <c r="AF105" i="35"/>
  <c r="AE105" i="35"/>
  <c r="AD105" i="35"/>
  <c r="AG104" i="35"/>
  <c r="AF104" i="35"/>
  <c r="AE104" i="35"/>
  <c r="AD104" i="35"/>
  <c r="AG103" i="35"/>
  <c r="AF103" i="35"/>
  <c r="AE103" i="35"/>
  <c r="AD103" i="35"/>
  <c r="AG102" i="35"/>
  <c r="AF102" i="35"/>
  <c r="AE102" i="35"/>
  <c r="AD102" i="35"/>
  <c r="AG101" i="35"/>
  <c r="AF101" i="35"/>
  <c r="AE101" i="35"/>
  <c r="AD101" i="35"/>
  <c r="AG100" i="35"/>
  <c r="AF100" i="35"/>
  <c r="AE100" i="35"/>
  <c r="AD100" i="35"/>
  <c r="AG99" i="35"/>
  <c r="AF99" i="35"/>
  <c r="AE99" i="35"/>
  <c r="AD99" i="35"/>
  <c r="AG98" i="35"/>
  <c r="AF98" i="35"/>
  <c r="AE98" i="35"/>
  <c r="AD98" i="35"/>
  <c r="AG97" i="35"/>
  <c r="AF97" i="35"/>
  <c r="AE97" i="35"/>
  <c r="AD97" i="35"/>
  <c r="AG96" i="35"/>
  <c r="AF96" i="35"/>
  <c r="AE96" i="35"/>
  <c r="AD96" i="35"/>
  <c r="AG95" i="35"/>
  <c r="AF95" i="35"/>
  <c r="AE95" i="35"/>
  <c r="AD95" i="35"/>
  <c r="AG94" i="35"/>
  <c r="AF94" i="35"/>
  <c r="AE94" i="35"/>
  <c r="AD94" i="35"/>
  <c r="AG93" i="35"/>
  <c r="AF93" i="35"/>
  <c r="AE93" i="35"/>
  <c r="AD93" i="35"/>
  <c r="AG92" i="35"/>
  <c r="AF92" i="35"/>
  <c r="AE92" i="35"/>
  <c r="AD92" i="35"/>
  <c r="AG91" i="35"/>
  <c r="AF91" i="35"/>
  <c r="AE91" i="35"/>
  <c r="AD91" i="35"/>
  <c r="AG90" i="35"/>
  <c r="AF90" i="35"/>
  <c r="AE90" i="35"/>
  <c r="AD90" i="35"/>
  <c r="AG89" i="35"/>
  <c r="AF89" i="35"/>
  <c r="AE89" i="35"/>
  <c r="AD89" i="35"/>
  <c r="AG88" i="35"/>
  <c r="AF88" i="35"/>
  <c r="AE88" i="35"/>
  <c r="AD88" i="35"/>
  <c r="AG87" i="35"/>
  <c r="AF87" i="35"/>
  <c r="AE87" i="35"/>
  <c r="AD87" i="35"/>
  <c r="AG86" i="35"/>
  <c r="AF86" i="35"/>
  <c r="AE86" i="35"/>
  <c r="AD86" i="35"/>
  <c r="AG85" i="35"/>
  <c r="AF85" i="35"/>
  <c r="AE85" i="35"/>
  <c r="AD85" i="35"/>
  <c r="AG84" i="35"/>
  <c r="AF84" i="35"/>
  <c r="AE84" i="35"/>
  <c r="AD84" i="35"/>
  <c r="AG83" i="35"/>
  <c r="AF83" i="35"/>
  <c r="AE83" i="35"/>
  <c r="AD83" i="35"/>
  <c r="AG82" i="35"/>
  <c r="AF82" i="35"/>
  <c r="AE82" i="35"/>
  <c r="AD82" i="35"/>
  <c r="AG81" i="35"/>
  <c r="AF81" i="35"/>
  <c r="AE81" i="35"/>
  <c r="AD81" i="35"/>
  <c r="AG80" i="35"/>
  <c r="AF80" i="35"/>
  <c r="AE80" i="35"/>
  <c r="AD80" i="35"/>
  <c r="AG79" i="35"/>
  <c r="AF79" i="35"/>
  <c r="AE79" i="35"/>
  <c r="AD79" i="35"/>
  <c r="AG78" i="35"/>
  <c r="AF78" i="35"/>
  <c r="AE78" i="35"/>
  <c r="AD78" i="35"/>
  <c r="AG77" i="35"/>
  <c r="AF77" i="35"/>
  <c r="AE77" i="35"/>
  <c r="AD77" i="35"/>
  <c r="AG76" i="35"/>
  <c r="AF76" i="35"/>
  <c r="AE76" i="35"/>
  <c r="AD76" i="35"/>
  <c r="AG75" i="35"/>
  <c r="AF75" i="35"/>
  <c r="AE75" i="35"/>
  <c r="AD75" i="35"/>
  <c r="AG74" i="35"/>
  <c r="AF74" i="35"/>
  <c r="AE74" i="35"/>
  <c r="AD74" i="35"/>
  <c r="AG73" i="35"/>
  <c r="AF73" i="35"/>
  <c r="AE73" i="35"/>
  <c r="AD73" i="35"/>
  <c r="AG72" i="35"/>
  <c r="AF72" i="35"/>
  <c r="AE72" i="35"/>
  <c r="AD72" i="35"/>
  <c r="AG71" i="35"/>
  <c r="AF71" i="35"/>
  <c r="AE71" i="35"/>
  <c r="AD71" i="35"/>
  <c r="AG70" i="35"/>
  <c r="AF70" i="35"/>
  <c r="AE70" i="35"/>
  <c r="AD70" i="35"/>
  <c r="AG69" i="35"/>
  <c r="AF69" i="35"/>
  <c r="AE69" i="35"/>
  <c r="AD69" i="35"/>
  <c r="AG68" i="35"/>
  <c r="AF68" i="35"/>
  <c r="AE68" i="35"/>
  <c r="AD68" i="35"/>
  <c r="AG67" i="35"/>
  <c r="AF67" i="35"/>
  <c r="AE67" i="35"/>
  <c r="AD67" i="35"/>
  <c r="AG66" i="35"/>
  <c r="AF66" i="35"/>
  <c r="AE66" i="35"/>
  <c r="AD66" i="35"/>
  <c r="AG65" i="35"/>
  <c r="AF65" i="35"/>
  <c r="AE65" i="35"/>
  <c r="AD65" i="35"/>
  <c r="AG64" i="35"/>
  <c r="AF64" i="35"/>
  <c r="AE64" i="35"/>
  <c r="AD64" i="35"/>
  <c r="AG63" i="35"/>
  <c r="AF63" i="35"/>
  <c r="AE63" i="35"/>
  <c r="AD63" i="35"/>
  <c r="AG62" i="35"/>
  <c r="AF62" i="35"/>
  <c r="AE62" i="35"/>
  <c r="AD62" i="35"/>
  <c r="AG61" i="35"/>
  <c r="AF61" i="35"/>
  <c r="AE61" i="35"/>
  <c r="AD61" i="35"/>
  <c r="AG60" i="35"/>
  <c r="AF60" i="35"/>
  <c r="AE60" i="35"/>
  <c r="AD60" i="35"/>
  <c r="AG59" i="35"/>
  <c r="AF59" i="35"/>
  <c r="AE59" i="35"/>
  <c r="AD59" i="35"/>
  <c r="AG58" i="35"/>
  <c r="AF58" i="35"/>
  <c r="AE58" i="35"/>
  <c r="AD58" i="35"/>
  <c r="AG57" i="35"/>
  <c r="AF57" i="35"/>
  <c r="AE57" i="35"/>
  <c r="AD57" i="35"/>
  <c r="AG56" i="35"/>
  <c r="AF56" i="35"/>
  <c r="AE56" i="35"/>
  <c r="AD56" i="35"/>
  <c r="AG55" i="35"/>
  <c r="AF55" i="35"/>
  <c r="AE55" i="35"/>
  <c r="AD55" i="35"/>
  <c r="AG54" i="35"/>
  <c r="AF54" i="35"/>
  <c r="AE54" i="35"/>
  <c r="AD54" i="35"/>
  <c r="AG53" i="35"/>
  <c r="AF53" i="35"/>
  <c r="AE53" i="35"/>
  <c r="AD53" i="35"/>
  <c r="AG52" i="35"/>
  <c r="AF52" i="35"/>
  <c r="AE52" i="35"/>
  <c r="AD52" i="35"/>
  <c r="AG51" i="35"/>
  <c r="AF51" i="35"/>
  <c r="AE51" i="35"/>
  <c r="AD51" i="35"/>
  <c r="AG50" i="35"/>
  <c r="AF50" i="35"/>
  <c r="AE50" i="35"/>
  <c r="AD50" i="35"/>
  <c r="AG49" i="35"/>
  <c r="AF49" i="35"/>
  <c r="AE49" i="35"/>
  <c r="AD49" i="35"/>
  <c r="AG48" i="35"/>
  <c r="AF48" i="35"/>
  <c r="AE48" i="35"/>
  <c r="AD48" i="35"/>
  <c r="AG47" i="35"/>
  <c r="AF47" i="35"/>
  <c r="AE47" i="35"/>
  <c r="AD47" i="35"/>
  <c r="AG46" i="35"/>
  <c r="AF46" i="35"/>
  <c r="AE46" i="35"/>
  <c r="AD46" i="35"/>
  <c r="AG45" i="35"/>
  <c r="AF45" i="35"/>
  <c r="AE45" i="35"/>
  <c r="AD45" i="35"/>
  <c r="AG44" i="35"/>
  <c r="AF44" i="35"/>
  <c r="AE44" i="35"/>
  <c r="AD44" i="35"/>
  <c r="AG43" i="35"/>
  <c r="AF43" i="35"/>
  <c r="AE43" i="35"/>
  <c r="AD43" i="35"/>
  <c r="AG42" i="35"/>
  <c r="AF42" i="35"/>
  <c r="AE42" i="35"/>
  <c r="AD42" i="35"/>
  <c r="AG41" i="35"/>
  <c r="AF41" i="35"/>
  <c r="AE41" i="35"/>
  <c r="AD41" i="35"/>
  <c r="AG40" i="35"/>
  <c r="AF40" i="35"/>
  <c r="AE40" i="35"/>
  <c r="AD40" i="35"/>
  <c r="AG39" i="35"/>
  <c r="AF39" i="35"/>
  <c r="AE39" i="35"/>
  <c r="AD39" i="35"/>
  <c r="AG38" i="35"/>
  <c r="AF38" i="35"/>
  <c r="AE38" i="35"/>
  <c r="AD38" i="35"/>
  <c r="AG37" i="35"/>
  <c r="AF37" i="35"/>
  <c r="AE37" i="35"/>
  <c r="AD37" i="35"/>
  <c r="AG36" i="35"/>
  <c r="AF36" i="35"/>
  <c r="AE36" i="35"/>
  <c r="AD36" i="35"/>
  <c r="AG35" i="35"/>
  <c r="AF35" i="35"/>
  <c r="AE35" i="35"/>
  <c r="AD35" i="35"/>
  <c r="AG34" i="35"/>
  <c r="AF34" i="35"/>
  <c r="AE34" i="35"/>
  <c r="AD34" i="35"/>
  <c r="AG33" i="35"/>
  <c r="AF33" i="35"/>
  <c r="AE33" i="35"/>
  <c r="AD33" i="35"/>
  <c r="AG32" i="35"/>
  <c r="AF32" i="35"/>
  <c r="AE32" i="35"/>
  <c r="AD32" i="35"/>
  <c r="AG31" i="35"/>
  <c r="AF31" i="35"/>
  <c r="AE31" i="35"/>
  <c r="AD31" i="35"/>
  <c r="AG30" i="35"/>
  <c r="AF30" i="35"/>
  <c r="AE30" i="35"/>
  <c r="AD30" i="35"/>
  <c r="AG29" i="35"/>
  <c r="AF29" i="35"/>
  <c r="AE29" i="35"/>
  <c r="AD29" i="35"/>
  <c r="AG28" i="35"/>
  <c r="AF28" i="35"/>
  <c r="AE28" i="35"/>
  <c r="AD28" i="35"/>
  <c r="AG27" i="35"/>
  <c r="AF27" i="35"/>
  <c r="AE27" i="35"/>
  <c r="AD27" i="35"/>
  <c r="AG26" i="35"/>
  <c r="AF26" i="35"/>
  <c r="AE26" i="35"/>
  <c r="AD26" i="35"/>
  <c r="AG25" i="35"/>
  <c r="AF25" i="35"/>
  <c r="AE25" i="35"/>
  <c r="AD25" i="35"/>
  <c r="AG24" i="35"/>
  <c r="AF24" i="35"/>
  <c r="AE24" i="35"/>
  <c r="AD24" i="35"/>
  <c r="AG23" i="35"/>
  <c r="AF23" i="35"/>
  <c r="AE23" i="35"/>
  <c r="AD23" i="35"/>
  <c r="AG22" i="35"/>
  <c r="AF22" i="35"/>
  <c r="AE22" i="35"/>
  <c r="AD22" i="35"/>
  <c r="AG21" i="35"/>
  <c r="AF21" i="35"/>
  <c r="AE21" i="35"/>
  <c r="AD21" i="35"/>
  <c r="AG20" i="35"/>
  <c r="AF20" i="35"/>
  <c r="AE20" i="35"/>
  <c r="AD20" i="35"/>
  <c r="AG19" i="35"/>
  <c r="AF19" i="35"/>
  <c r="AE19" i="35"/>
  <c r="AD19" i="35"/>
  <c r="AG18" i="35"/>
  <c r="AF18" i="35"/>
  <c r="AE18" i="35"/>
  <c r="AD18" i="35"/>
  <c r="AG17" i="35"/>
  <c r="AF17" i="35"/>
  <c r="AE17" i="35"/>
  <c r="AD17" i="35"/>
  <c r="AG16" i="35"/>
  <c r="AF16" i="35"/>
  <c r="AE16" i="35"/>
  <c r="AD16" i="35"/>
  <c r="AG15" i="35"/>
  <c r="AF15" i="35"/>
  <c r="AE15" i="35"/>
  <c r="AD15" i="35"/>
  <c r="AG14" i="35"/>
  <c r="AF14" i="35"/>
  <c r="AE14" i="35"/>
  <c r="AD14" i="35"/>
  <c r="AG13" i="35"/>
  <c r="AF13" i="35"/>
  <c r="AE13" i="35"/>
  <c r="AD13" i="35"/>
  <c r="AG12" i="35"/>
  <c r="AF12" i="35"/>
  <c r="AE12" i="35"/>
  <c r="AD12" i="35"/>
  <c r="AG11" i="35"/>
  <c r="AF11" i="35"/>
  <c r="AE11" i="35"/>
  <c r="AD11" i="35"/>
  <c r="AG10" i="35"/>
  <c r="AF10" i="35"/>
  <c r="AE10" i="35"/>
  <c r="AD10" i="35"/>
  <c r="AG9" i="35"/>
  <c r="AF9" i="35"/>
  <c r="AE9" i="35"/>
  <c r="AD9" i="35"/>
  <c r="AG8" i="35"/>
  <c r="AF8" i="35"/>
  <c r="AE8" i="35"/>
  <c r="AD8" i="35"/>
  <c r="K4" i="21"/>
  <c r="G40" i="35" l="1"/>
  <c r="G35" i="35"/>
  <c r="G46" i="35"/>
  <c r="C46" i="35"/>
  <c r="HN196" i="35" l="1"/>
  <c r="HK195" i="35"/>
  <c r="HN194" i="35"/>
  <c r="HK193" i="35"/>
  <c r="HN192" i="35"/>
  <c r="HK191" i="35"/>
  <c r="HN190" i="35"/>
  <c r="HK189" i="35"/>
  <c r="HN188" i="35"/>
  <c r="HK187" i="35"/>
  <c r="HN186" i="35"/>
  <c r="HK185" i="35"/>
  <c r="HN184" i="35"/>
  <c r="HK183" i="35"/>
  <c r="HN182" i="35"/>
  <c r="HK181" i="35"/>
  <c r="HN180" i="35"/>
  <c r="HK179" i="35"/>
  <c r="HN178" i="35"/>
  <c r="HK177" i="35"/>
  <c r="HN176" i="35"/>
  <c r="HK175" i="35"/>
  <c r="HN174" i="35"/>
  <c r="HK173" i="35"/>
  <c r="HN172" i="35"/>
  <c r="HK171" i="35"/>
  <c r="HN170" i="35"/>
  <c r="HK169" i="35"/>
  <c r="HN168" i="35"/>
  <c r="HK167" i="35"/>
  <c r="HN166" i="35"/>
  <c r="HK165" i="35"/>
  <c r="HN164" i="35"/>
  <c r="HK163" i="35"/>
  <c r="HN162" i="35"/>
  <c r="HK161" i="35"/>
  <c r="HN160" i="35"/>
  <c r="HK159" i="35"/>
  <c r="HN158" i="35"/>
  <c r="HK157" i="35"/>
  <c r="HN156" i="35"/>
  <c r="HK155" i="35"/>
  <c r="HN154" i="35"/>
  <c r="HK153" i="35"/>
  <c r="HN152" i="35"/>
  <c r="HK151" i="35"/>
  <c r="HN150" i="35"/>
  <c r="HK149" i="35"/>
  <c r="HN148" i="35"/>
  <c r="HK147" i="35"/>
  <c r="HN146" i="35"/>
  <c r="HK145" i="35"/>
  <c r="HN144" i="35"/>
  <c r="C49" i="35"/>
  <c r="HI192" i="35"/>
  <c r="HI193" i="35" s="1"/>
  <c r="HI194" i="35" s="1"/>
  <c r="HI195" i="35" s="1"/>
  <c r="HI196" i="35" s="1"/>
  <c r="HH192" i="35"/>
  <c r="HH193" i="35" s="1"/>
  <c r="HH194" i="35" s="1"/>
  <c r="HH195" i="35" s="1"/>
  <c r="HH196" i="35" s="1"/>
  <c r="HG192" i="35"/>
  <c r="HG193" i="35" s="1"/>
  <c r="HG194" i="35" s="1"/>
  <c r="HG195" i="35" s="1"/>
  <c r="HG196" i="35" s="1"/>
  <c r="HH144" i="35"/>
  <c r="GE225" i="35"/>
  <c r="GE224" i="35"/>
  <c r="GE223" i="35"/>
  <c r="GE222" i="35"/>
  <c r="GE221" i="35"/>
  <c r="GE220" i="35"/>
  <c r="GE219" i="35"/>
  <c r="GE218" i="35"/>
  <c r="GE217" i="35"/>
  <c r="GE216" i="35"/>
  <c r="GE215" i="35"/>
  <c r="GE214" i="35"/>
  <c r="GE213" i="35"/>
  <c r="GE212" i="35"/>
  <c r="GE211" i="35"/>
  <c r="GE210" i="35"/>
  <c r="GE209" i="35"/>
  <c r="GE208" i="35"/>
  <c r="GE207" i="35"/>
  <c r="GE206" i="35"/>
  <c r="GE205" i="35"/>
  <c r="GE204" i="35"/>
  <c r="GE203" i="35"/>
  <c r="GE202" i="35"/>
  <c r="GE201" i="35"/>
  <c r="GE200" i="35"/>
  <c r="GE199" i="35"/>
  <c r="GE198" i="35"/>
  <c r="GE197" i="35"/>
  <c r="GE196" i="35"/>
  <c r="GE195" i="35"/>
  <c r="GE194" i="35"/>
  <c r="GE193" i="35"/>
  <c r="GE192" i="35"/>
  <c r="GE191" i="35"/>
  <c r="GE190" i="35"/>
  <c r="GE189" i="35"/>
  <c r="GE188" i="35"/>
  <c r="GE187" i="35"/>
  <c r="GE186" i="35"/>
  <c r="GE185" i="35"/>
  <c r="GE184" i="35"/>
  <c r="GE183" i="35"/>
  <c r="GE182" i="35"/>
  <c r="GE181" i="35"/>
  <c r="GE180" i="35"/>
  <c r="GE179" i="35"/>
  <c r="GE178" i="35"/>
  <c r="GE177" i="35"/>
  <c r="GE176" i="35"/>
  <c r="GE175" i="35"/>
  <c r="GE174" i="35"/>
  <c r="GE173" i="35"/>
  <c r="GE172" i="35"/>
  <c r="GE171" i="35"/>
  <c r="GE170" i="35"/>
  <c r="GE169" i="35"/>
  <c r="GE168" i="35"/>
  <c r="GE167" i="35"/>
  <c r="GE166" i="35"/>
  <c r="GE165" i="35"/>
  <c r="GE164" i="35"/>
  <c r="GE163" i="35"/>
  <c r="GE162" i="35"/>
  <c r="GE161" i="35"/>
  <c r="GE160" i="35"/>
  <c r="GE159" i="35"/>
  <c r="GE158" i="35"/>
  <c r="GE157" i="35"/>
  <c r="GE156" i="35"/>
  <c r="GE155" i="35"/>
  <c r="GE154" i="35"/>
  <c r="GE153" i="35"/>
  <c r="GE152" i="35"/>
  <c r="GE151" i="35"/>
  <c r="GE150" i="35"/>
  <c r="GE149" i="35"/>
  <c r="GE148" i="35"/>
  <c r="GE147" i="35"/>
  <c r="GE146" i="35"/>
  <c r="GE145" i="35"/>
  <c r="GE144" i="35"/>
  <c r="HI144" i="35" s="1"/>
  <c r="GC225" i="35"/>
  <c r="GC224" i="35"/>
  <c r="GC223" i="35"/>
  <c r="GC222" i="35"/>
  <c r="GC221" i="35"/>
  <c r="GC220" i="35"/>
  <c r="GC219" i="35"/>
  <c r="GC218" i="35"/>
  <c r="GC217" i="35"/>
  <c r="GC216" i="35"/>
  <c r="GC215" i="35"/>
  <c r="GC214" i="35"/>
  <c r="GC213" i="35"/>
  <c r="GC212" i="35"/>
  <c r="GC211" i="35"/>
  <c r="GC210" i="35"/>
  <c r="GC209" i="35"/>
  <c r="GC208" i="35"/>
  <c r="GC207" i="35"/>
  <c r="GC206" i="35"/>
  <c r="GC205" i="35"/>
  <c r="GC204" i="35"/>
  <c r="GC203" i="35"/>
  <c r="GC202" i="35"/>
  <c r="GC201" i="35"/>
  <c r="GC200" i="35"/>
  <c r="GC199" i="35"/>
  <c r="GC198" i="35"/>
  <c r="GC197" i="35"/>
  <c r="GC196" i="35"/>
  <c r="GC195" i="35"/>
  <c r="GC194" i="35"/>
  <c r="GC193" i="35"/>
  <c r="GC192" i="35"/>
  <c r="GC191" i="35"/>
  <c r="GC190" i="35"/>
  <c r="GC189" i="35"/>
  <c r="GC188" i="35"/>
  <c r="GC187" i="35"/>
  <c r="GC186" i="35"/>
  <c r="GC185" i="35"/>
  <c r="GC184" i="35"/>
  <c r="GC183" i="35"/>
  <c r="GC182" i="35"/>
  <c r="GC181" i="35"/>
  <c r="GC180" i="35"/>
  <c r="GC179" i="35"/>
  <c r="GC178" i="35"/>
  <c r="GC177" i="35"/>
  <c r="GC176" i="35"/>
  <c r="GC175" i="35"/>
  <c r="GC174" i="35"/>
  <c r="GC173" i="35"/>
  <c r="GC172" i="35"/>
  <c r="GC171" i="35"/>
  <c r="GC170" i="35"/>
  <c r="GC169" i="35"/>
  <c r="GC168" i="35"/>
  <c r="GC167" i="35"/>
  <c r="GC166" i="35"/>
  <c r="GC165" i="35"/>
  <c r="GC164" i="35"/>
  <c r="GC163" i="35"/>
  <c r="GC162" i="35"/>
  <c r="GC161" i="35"/>
  <c r="GC160" i="35"/>
  <c r="GC159" i="35"/>
  <c r="GC158" i="35"/>
  <c r="GC157" i="35"/>
  <c r="GC156" i="35"/>
  <c r="GC155" i="35"/>
  <c r="GC154" i="35"/>
  <c r="GC153" i="35"/>
  <c r="GC152" i="35"/>
  <c r="GC151" i="35"/>
  <c r="GC150" i="35"/>
  <c r="GC149" i="35"/>
  <c r="GC148" i="35"/>
  <c r="GC147" i="35"/>
  <c r="GC146" i="35"/>
  <c r="GC145" i="35"/>
  <c r="GC144" i="35"/>
  <c r="HG144" i="35" s="1"/>
  <c r="HF144" i="35"/>
  <c r="GM196" i="35"/>
  <c r="GL196" i="35"/>
  <c r="HM196" i="35" s="1"/>
  <c r="GK196" i="35"/>
  <c r="HL196" i="35" s="1"/>
  <c r="GJ196" i="35"/>
  <c r="HK196" i="35" s="1"/>
  <c r="GM195" i="35"/>
  <c r="HN195" i="35" s="1"/>
  <c r="GL195" i="35"/>
  <c r="HM195" i="35" s="1"/>
  <c r="GK195" i="35"/>
  <c r="HL195" i="35" s="1"/>
  <c r="GJ195" i="35"/>
  <c r="GM194" i="35"/>
  <c r="GL194" i="35"/>
  <c r="HM194" i="35" s="1"/>
  <c r="GK194" i="35"/>
  <c r="HL194" i="35" s="1"/>
  <c r="GJ194" i="35"/>
  <c r="HK194" i="35" s="1"/>
  <c r="GM193" i="35"/>
  <c r="HN193" i="35" s="1"/>
  <c r="GL193" i="35"/>
  <c r="HM193" i="35" s="1"/>
  <c r="GK193" i="35"/>
  <c r="HL193" i="35" s="1"/>
  <c r="GJ193" i="35"/>
  <c r="GM192" i="35"/>
  <c r="GL192" i="35"/>
  <c r="HM192" i="35" s="1"/>
  <c r="GK192" i="35"/>
  <c r="HL192" i="35" s="1"/>
  <c r="GJ192" i="35"/>
  <c r="HK192" i="35" s="1"/>
  <c r="GM191" i="35"/>
  <c r="HN191" i="35" s="1"/>
  <c r="GL191" i="35"/>
  <c r="HM191" i="35" s="1"/>
  <c r="GK191" i="35"/>
  <c r="HL191" i="35" s="1"/>
  <c r="GJ191" i="35"/>
  <c r="GM190" i="35"/>
  <c r="GL190" i="35"/>
  <c r="HM190" i="35" s="1"/>
  <c r="GK190" i="35"/>
  <c r="HL190" i="35" s="1"/>
  <c r="GJ190" i="35"/>
  <c r="HK190" i="35" s="1"/>
  <c r="GM189" i="35"/>
  <c r="HN189" i="35" s="1"/>
  <c r="GL189" i="35"/>
  <c r="HM189" i="35" s="1"/>
  <c r="GK189" i="35"/>
  <c r="HL189" i="35" s="1"/>
  <c r="GJ189" i="35"/>
  <c r="GM188" i="35"/>
  <c r="GL188" i="35"/>
  <c r="HM188" i="35" s="1"/>
  <c r="GK188" i="35"/>
  <c r="HL188" i="35" s="1"/>
  <c r="GJ188" i="35"/>
  <c r="HK188" i="35" s="1"/>
  <c r="GM187" i="35"/>
  <c r="HN187" i="35" s="1"/>
  <c r="GL187" i="35"/>
  <c r="HM187" i="35" s="1"/>
  <c r="GK187" i="35"/>
  <c r="HL187" i="35" s="1"/>
  <c r="GJ187" i="35"/>
  <c r="GM186" i="35"/>
  <c r="GL186" i="35"/>
  <c r="HM186" i="35" s="1"/>
  <c r="GK186" i="35"/>
  <c r="HL186" i="35" s="1"/>
  <c r="GJ186" i="35"/>
  <c r="HK186" i="35" s="1"/>
  <c r="GM185" i="35"/>
  <c r="HN185" i="35" s="1"/>
  <c r="GL185" i="35"/>
  <c r="HM185" i="35" s="1"/>
  <c r="GK185" i="35"/>
  <c r="HL185" i="35" s="1"/>
  <c r="GJ185" i="35"/>
  <c r="GM184" i="35"/>
  <c r="GL184" i="35"/>
  <c r="HM184" i="35" s="1"/>
  <c r="GK184" i="35"/>
  <c r="HL184" i="35" s="1"/>
  <c r="GJ184" i="35"/>
  <c r="HK184" i="35" s="1"/>
  <c r="GM183" i="35"/>
  <c r="HN183" i="35" s="1"/>
  <c r="GL183" i="35"/>
  <c r="HM183" i="35" s="1"/>
  <c r="GK183" i="35"/>
  <c r="HL183" i="35" s="1"/>
  <c r="GJ183" i="35"/>
  <c r="GM182" i="35"/>
  <c r="GL182" i="35"/>
  <c r="HM182" i="35" s="1"/>
  <c r="GK182" i="35"/>
  <c r="HL182" i="35" s="1"/>
  <c r="GJ182" i="35"/>
  <c r="HK182" i="35" s="1"/>
  <c r="GM181" i="35"/>
  <c r="HN181" i="35" s="1"/>
  <c r="GL181" i="35"/>
  <c r="HM181" i="35" s="1"/>
  <c r="GK181" i="35"/>
  <c r="HL181" i="35" s="1"/>
  <c r="GJ181" i="35"/>
  <c r="GM180" i="35"/>
  <c r="GL180" i="35"/>
  <c r="HM180" i="35" s="1"/>
  <c r="GK180" i="35"/>
  <c r="HL180" i="35" s="1"/>
  <c r="GJ180" i="35"/>
  <c r="HK180" i="35" s="1"/>
  <c r="GM179" i="35"/>
  <c r="HN179" i="35" s="1"/>
  <c r="GL179" i="35"/>
  <c r="HM179" i="35" s="1"/>
  <c r="GK179" i="35"/>
  <c r="HL179" i="35" s="1"/>
  <c r="GJ179" i="35"/>
  <c r="GM178" i="35"/>
  <c r="GL178" i="35"/>
  <c r="HM178" i="35" s="1"/>
  <c r="GK178" i="35"/>
  <c r="HL178" i="35" s="1"/>
  <c r="GJ178" i="35"/>
  <c r="HK178" i="35" s="1"/>
  <c r="GM177" i="35"/>
  <c r="HN177" i="35" s="1"/>
  <c r="GL177" i="35"/>
  <c r="HM177" i="35" s="1"/>
  <c r="GK177" i="35"/>
  <c r="HL177" i="35" s="1"/>
  <c r="GJ177" i="35"/>
  <c r="GM176" i="35"/>
  <c r="GL176" i="35"/>
  <c r="HM176" i="35" s="1"/>
  <c r="GK176" i="35"/>
  <c r="HL176" i="35" s="1"/>
  <c r="GJ176" i="35"/>
  <c r="HK176" i="35" s="1"/>
  <c r="GM175" i="35"/>
  <c r="HN175" i="35" s="1"/>
  <c r="GL175" i="35"/>
  <c r="HM175" i="35" s="1"/>
  <c r="GK175" i="35"/>
  <c r="HL175" i="35" s="1"/>
  <c r="GJ175" i="35"/>
  <c r="GM174" i="35"/>
  <c r="GL174" i="35"/>
  <c r="HM174" i="35" s="1"/>
  <c r="GK174" i="35"/>
  <c r="HL174" i="35" s="1"/>
  <c r="GJ174" i="35"/>
  <c r="HK174" i="35" s="1"/>
  <c r="GM173" i="35"/>
  <c r="HN173" i="35" s="1"/>
  <c r="GL173" i="35"/>
  <c r="HM173" i="35" s="1"/>
  <c r="GK173" i="35"/>
  <c r="HL173" i="35" s="1"/>
  <c r="GJ173" i="35"/>
  <c r="GM172" i="35"/>
  <c r="GL172" i="35"/>
  <c r="HM172" i="35" s="1"/>
  <c r="GK172" i="35"/>
  <c r="HL172" i="35" s="1"/>
  <c r="GJ172" i="35"/>
  <c r="HK172" i="35" s="1"/>
  <c r="GM171" i="35"/>
  <c r="HN171" i="35" s="1"/>
  <c r="GL171" i="35"/>
  <c r="HM171" i="35" s="1"/>
  <c r="GK171" i="35"/>
  <c r="HL171" i="35" s="1"/>
  <c r="GJ171" i="35"/>
  <c r="GM170" i="35"/>
  <c r="GL170" i="35"/>
  <c r="HM170" i="35" s="1"/>
  <c r="GK170" i="35"/>
  <c r="HL170" i="35" s="1"/>
  <c r="GJ170" i="35"/>
  <c r="HK170" i="35" s="1"/>
  <c r="GM169" i="35"/>
  <c r="HN169" i="35" s="1"/>
  <c r="GL169" i="35"/>
  <c r="HM169" i="35" s="1"/>
  <c r="GK169" i="35"/>
  <c r="HL169" i="35" s="1"/>
  <c r="GJ169" i="35"/>
  <c r="GM168" i="35"/>
  <c r="GL168" i="35"/>
  <c r="HM168" i="35" s="1"/>
  <c r="GK168" i="35"/>
  <c r="HL168" i="35" s="1"/>
  <c r="GJ168" i="35"/>
  <c r="HK168" i="35" s="1"/>
  <c r="GM167" i="35"/>
  <c r="HN167" i="35" s="1"/>
  <c r="GL167" i="35"/>
  <c r="HM167" i="35" s="1"/>
  <c r="GK167" i="35"/>
  <c r="HL167" i="35" s="1"/>
  <c r="GJ167" i="35"/>
  <c r="GM166" i="35"/>
  <c r="GL166" i="35"/>
  <c r="HM166" i="35" s="1"/>
  <c r="GK166" i="35"/>
  <c r="HL166" i="35" s="1"/>
  <c r="GJ166" i="35"/>
  <c r="HK166" i="35" s="1"/>
  <c r="GM165" i="35"/>
  <c r="HN165" i="35" s="1"/>
  <c r="GL165" i="35"/>
  <c r="HM165" i="35" s="1"/>
  <c r="GK165" i="35"/>
  <c r="HL165" i="35" s="1"/>
  <c r="GJ165" i="35"/>
  <c r="GM164" i="35"/>
  <c r="GL164" i="35"/>
  <c r="HM164" i="35" s="1"/>
  <c r="GK164" i="35"/>
  <c r="HL164" i="35" s="1"/>
  <c r="GJ164" i="35"/>
  <c r="HK164" i="35" s="1"/>
  <c r="GM163" i="35"/>
  <c r="HN163" i="35" s="1"/>
  <c r="GL163" i="35"/>
  <c r="HM163" i="35" s="1"/>
  <c r="GK163" i="35"/>
  <c r="HL163" i="35" s="1"/>
  <c r="GJ163" i="35"/>
  <c r="GM162" i="35"/>
  <c r="GL162" i="35"/>
  <c r="HM162" i="35" s="1"/>
  <c r="GK162" i="35"/>
  <c r="HL162" i="35" s="1"/>
  <c r="GJ162" i="35"/>
  <c r="HK162" i="35" s="1"/>
  <c r="GM161" i="35"/>
  <c r="HN161" i="35" s="1"/>
  <c r="GL161" i="35"/>
  <c r="HM161" i="35" s="1"/>
  <c r="GK161" i="35"/>
  <c r="HL161" i="35" s="1"/>
  <c r="GJ161" i="35"/>
  <c r="GM160" i="35"/>
  <c r="GL160" i="35"/>
  <c r="HM160" i="35" s="1"/>
  <c r="GK160" i="35"/>
  <c r="HL160" i="35" s="1"/>
  <c r="GJ160" i="35"/>
  <c r="HK160" i="35" s="1"/>
  <c r="GM159" i="35"/>
  <c r="HN159" i="35" s="1"/>
  <c r="GL159" i="35"/>
  <c r="HM159" i="35" s="1"/>
  <c r="GK159" i="35"/>
  <c r="HL159" i="35" s="1"/>
  <c r="GJ159" i="35"/>
  <c r="GM158" i="35"/>
  <c r="GL158" i="35"/>
  <c r="HM158" i="35" s="1"/>
  <c r="GK158" i="35"/>
  <c r="HL158" i="35" s="1"/>
  <c r="GJ158" i="35"/>
  <c r="HK158" i="35" s="1"/>
  <c r="GM157" i="35"/>
  <c r="HN157" i="35" s="1"/>
  <c r="GL157" i="35"/>
  <c r="HM157" i="35" s="1"/>
  <c r="GK157" i="35"/>
  <c r="HL157" i="35" s="1"/>
  <c r="GJ157" i="35"/>
  <c r="GM156" i="35"/>
  <c r="GL156" i="35"/>
  <c r="HM156" i="35" s="1"/>
  <c r="GK156" i="35"/>
  <c r="HL156" i="35" s="1"/>
  <c r="GJ156" i="35"/>
  <c r="HK156" i="35" s="1"/>
  <c r="GM155" i="35"/>
  <c r="HN155" i="35" s="1"/>
  <c r="GL155" i="35"/>
  <c r="HM155" i="35" s="1"/>
  <c r="GK155" i="35"/>
  <c r="HL155" i="35" s="1"/>
  <c r="GJ155" i="35"/>
  <c r="GM154" i="35"/>
  <c r="GL154" i="35"/>
  <c r="HM154" i="35" s="1"/>
  <c r="GK154" i="35"/>
  <c r="HL154" i="35" s="1"/>
  <c r="GJ154" i="35"/>
  <c r="HK154" i="35" s="1"/>
  <c r="GM153" i="35"/>
  <c r="HN153" i="35" s="1"/>
  <c r="GL153" i="35"/>
  <c r="HM153" i="35" s="1"/>
  <c r="GK153" i="35"/>
  <c r="HL153" i="35" s="1"/>
  <c r="GJ153" i="35"/>
  <c r="GM152" i="35"/>
  <c r="GL152" i="35"/>
  <c r="HM152" i="35" s="1"/>
  <c r="GK152" i="35"/>
  <c r="HL152" i="35" s="1"/>
  <c r="GJ152" i="35"/>
  <c r="HK152" i="35" s="1"/>
  <c r="GM151" i="35"/>
  <c r="HN151" i="35" s="1"/>
  <c r="GL151" i="35"/>
  <c r="HM151" i="35" s="1"/>
  <c r="GK151" i="35"/>
  <c r="HL151" i="35" s="1"/>
  <c r="GJ151" i="35"/>
  <c r="GM150" i="35"/>
  <c r="GL150" i="35"/>
  <c r="HM150" i="35" s="1"/>
  <c r="GK150" i="35"/>
  <c r="HL150" i="35" s="1"/>
  <c r="GJ150" i="35"/>
  <c r="HK150" i="35" s="1"/>
  <c r="GM149" i="35"/>
  <c r="HN149" i="35" s="1"/>
  <c r="GL149" i="35"/>
  <c r="HM149" i="35" s="1"/>
  <c r="GK149" i="35"/>
  <c r="HL149" i="35" s="1"/>
  <c r="GJ149" i="35"/>
  <c r="GM148" i="35"/>
  <c r="GL148" i="35"/>
  <c r="HM148" i="35" s="1"/>
  <c r="GK148" i="35"/>
  <c r="HL148" i="35" s="1"/>
  <c r="GJ148" i="35"/>
  <c r="HK148" i="35" s="1"/>
  <c r="GM147" i="35"/>
  <c r="HN147" i="35" s="1"/>
  <c r="GL147" i="35"/>
  <c r="HM147" i="35" s="1"/>
  <c r="GK147" i="35"/>
  <c r="HL147" i="35" s="1"/>
  <c r="GJ147" i="35"/>
  <c r="GM146" i="35"/>
  <c r="GL146" i="35"/>
  <c r="HM146" i="35" s="1"/>
  <c r="GK146" i="35"/>
  <c r="HL146" i="35" s="1"/>
  <c r="GJ146" i="35"/>
  <c r="HK146" i="35" s="1"/>
  <c r="GM145" i="35"/>
  <c r="HN145" i="35" s="1"/>
  <c r="GL145" i="35"/>
  <c r="HM145" i="35" s="1"/>
  <c r="GK145" i="35"/>
  <c r="HL145" i="35" s="1"/>
  <c r="GJ145" i="35"/>
  <c r="GM144" i="35"/>
  <c r="GL144" i="35"/>
  <c r="HM144" i="35" s="1"/>
  <c r="GK144" i="35"/>
  <c r="HL144" i="35" s="1"/>
  <c r="GJ144" i="35"/>
  <c r="HK144" i="35" s="1"/>
  <c r="FG225" i="35"/>
  <c r="FF225" i="35"/>
  <c r="FE225" i="35"/>
  <c r="FD225" i="35"/>
  <c r="FG224" i="35"/>
  <c r="FF224" i="35"/>
  <c r="FE224" i="35"/>
  <c r="FD224" i="35"/>
  <c r="FG223" i="35"/>
  <c r="FF223" i="35"/>
  <c r="FE223" i="35"/>
  <c r="FD223" i="35"/>
  <c r="FG222" i="35"/>
  <c r="FF222" i="35"/>
  <c r="FE222" i="35"/>
  <c r="FD222" i="35"/>
  <c r="FG221" i="35"/>
  <c r="FF221" i="35"/>
  <c r="FE221" i="35"/>
  <c r="FD221" i="35"/>
  <c r="FG220" i="35"/>
  <c r="FF220" i="35"/>
  <c r="FE220" i="35"/>
  <c r="FD220" i="35"/>
  <c r="FG219" i="35"/>
  <c r="FF219" i="35"/>
  <c r="FE219" i="35"/>
  <c r="FD219" i="35"/>
  <c r="FG218" i="35"/>
  <c r="FF218" i="35"/>
  <c r="FE218" i="35"/>
  <c r="FD218" i="35"/>
  <c r="FG217" i="35"/>
  <c r="FF217" i="35"/>
  <c r="FE217" i="35"/>
  <c r="FD217" i="35"/>
  <c r="FG216" i="35"/>
  <c r="FF216" i="35"/>
  <c r="FE216" i="35"/>
  <c r="FD216" i="35"/>
  <c r="FG215" i="35"/>
  <c r="FF215" i="35"/>
  <c r="FE215" i="35"/>
  <c r="FD215" i="35"/>
  <c r="FG214" i="35"/>
  <c r="FF214" i="35"/>
  <c r="FE214" i="35"/>
  <c r="FD214" i="35"/>
  <c r="FG213" i="35"/>
  <c r="FF213" i="35"/>
  <c r="FE213" i="35"/>
  <c r="FD213" i="35"/>
  <c r="FG212" i="35"/>
  <c r="FF212" i="35"/>
  <c r="FE212" i="35"/>
  <c r="FD212" i="35"/>
  <c r="FG211" i="35"/>
  <c r="FF211" i="35"/>
  <c r="FE211" i="35"/>
  <c r="FD211" i="35"/>
  <c r="FG210" i="35"/>
  <c r="FF210" i="35"/>
  <c r="FE210" i="35"/>
  <c r="FD210" i="35"/>
  <c r="FG209" i="35"/>
  <c r="FF209" i="35"/>
  <c r="FE209" i="35"/>
  <c r="FD209" i="35"/>
  <c r="FG208" i="35"/>
  <c r="FF208" i="35"/>
  <c r="FE208" i="35"/>
  <c r="FD208" i="35"/>
  <c r="FG207" i="35"/>
  <c r="FF207" i="35"/>
  <c r="FE207" i="35"/>
  <c r="FD207" i="35"/>
  <c r="FG206" i="35"/>
  <c r="FF206" i="35"/>
  <c r="FE206" i="35"/>
  <c r="FD206" i="35"/>
  <c r="FG205" i="35"/>
  <c r="FF205" i="35"/>
  <c r="FE205" i="35"/>
  <c r="FD205" i="35"/>
  <c r="FG204" i="35"/>
  <c r="FF204" i="35"/>
  <c r="FE204" i="35"/>
  <c r="FD204" i="35"/>
  <c r="FG203" i="35"/>
  <c r="FF203" i="35"/>
  <c r="FE203" i="35"/>
  <c r="FD203" i="35"/>
  <c r="FG202" i="35"/>
  <c r="FF202" i="35"/>
  <c r="FE202" i="35"/>
  <c r="FD202" i="35"/>
  <c r="FG201" i="35"/>
  <c r="FF201" i="35"/>
  <c r="FE201" i="35"/>
  <c r="FD201" i="35"/>
  <c r="FG200" i="35"/>
  <c r="FF200" i="35"/>
  <c r="FE200" i="35"/>
  <c r="FD200" i="35"/>
  <c r="FG199" i="35"/>
  <c r="FF199" i="35"/>
  <c r="FE199" i="35"/>
  <c r="FD199" i="35"/>
  <c r="FG198" i="35"/>
  <c r="FF198" i="35"/>
  <c r="FE198" i="35"/>
  <c r="FD198" i="35"/>
  <c r="FG197" i="35"/>
  <c r="FF197" i="35"/>
  <c r="FE197" i="35"/>
  <c r="FD197" i="35"/>
  <c r="FG196" i="35"/>
  <c r="FF196" i="35"/>
  <c r="FE196" i="35"/>
  <c r="FD196" i="35"/>
  <c r="FG195" i="35"/>
  <c r="FF195" i="35"/>
  <c r="FE195" i="35"/>
  <c r="FD195" i="35"/>
  <c r="FG194" i="35"/>
  <c r="FF194" i="35"/>
  <c r="FE194" i="35"/>
  <c r="FD194" i="35"/>
  <c r="FG193" i="35"/>
  <c r="FF193" i="35"/>
  <c r="FE193" i="35"/>
  <c r="FD193" i="35"/>
  <c r="FG192" i="35"/>
  <c r="FF192" i="35"/>
  <c r="FE192" i="35"/>
  <c r="FD192" i="35"/>
  <c r="FG191" i="35"/>
  <c r="FF191" i="35"/>
  <c r="FE191" i="35"/>
  <c r="FD191" i="35"/>
  <c r="FG190" i="35"/>
  <c r="FF190" i="35"/>
  <c r="FE190" i="35"/>
  <c r="FD190" i="35"/>
  <c r="FG189" i="35"/>
  <c r="FF189" i="35"/>
  <c r="FE189" i="35"/>
  <c r="FD189" i="35"/>
  <c r="FG188" i="35"/>
  <c r="FF188" i="35"/>
  <c r="FE188" i="35"/>
  <c r="FD188" i="35"/>
  <c r="FG187" i="35"/>
  <c r="FF187" i="35"/>
  <c r="FE187" i="35"/>
  <c r="FD187" i="35"/>
  <c r="FG186" i="35"/>
  <c r="FF186" i="35"/>
  <c r="FE186" i="35"/>
  <c r="FD186" i="35"/>
  <c r="FG185" i="35"/>
  <c r="FF185" i="35"/>
  <c r="FE185" i="35"/>
  <c r="FD185" i="35"/>
  <c r="FG184" i="35"/>
  <c r="FF184" i="35"/>
  <c r="FE184" i="35"/>
  <c r="FD184" i="35"/>
  <c r="FG183" i="35"/>
  <c r="FF183" i="35"/>
  <c r="FE183" i="35"/>
  <c r="FD183" i="35"/>
  <c r="FG182" i="35"/>
  <c r="FF182" i="35"/>
  <c r="FE182" i="35"/>
  <c r="FD182" i="35"/>
  <c r="FG181" i="35"/>
  <c r="FF181" i="35"/>
  <c r="FE181" i="35"/>
  <c r="FD181" i="35"/>
  <c r="FG180" i="35"/>
  <c r="FF180" i="35"/>
  <c r="FE180" i="35"/>
  <c r="FD180" i="35"/>
  <c r="FG179" i="35"/>
  <c r="FF179" i="35"/>
  <c r="FE179" i="35"/>
  <c r="FD179" i="35"/>
  <c r="FG178" i="35"/>
  <c r="FF178" i="35"/>
  <c r="FE178" i="35"/>
  <c r="FD178" i="35"/>
  <c r="FG177" i="35"/>
  <c r="FF177" i="35"/>
  <c r="FE177" i="35"/>
  <c r="FD177" i="35"/>
  <c r="FG176" i="35"/>
  <c r="FF176" i="35"/>
  <c r="FE176" i="35"/>
  <c r="FD176" i="35"/>
  <c r="FG175" i="35"/>
  <c r="FF175" i="35"/>
  <c r="FE175" i="35"/>
  <c r="FD175" i="35"/>
  <c r="FG174" i="35"/>
  <c r="FF174" i="35"/>
  <c r="FE174" i="35"/>
  <c r="FD174" i="35"/>
  <c r="FG173" i="35"/>
  <c r="FF173" i="35"/>
  <c r="FE173" i="35"/>
  <c r="FD173" i="35"/>
  <c r="FG172" i="35"/>
  <c r="FF172" i="35"/>
  <c r="FE172" i="35"/>
  <c r="FD172" i="35"/>
  <c r="FG171" i="35"/>
  <c r="FF171" i="35"/>
  <c r="FE171" i="35"/>
  <c r="FD171" i="35"/>
  <c r="FG170" i="35"/>
  <c r="FF170" i="35"/>
  <c r="FE170" i="35"/>
  <c r="FD170" i="35"/>
  <c r="FG169" i="35"/>
  <c r="FF169" i="35"/>
  <c r="FE169" i="35"/>
  <c r="FD169" i="35"/>
  <c r="FG168" i="35"/>
  <c r="FF168" i="35"/>
  <c r="FE168" i="35"/>
  <c r="FD168" i="35"/>
  <c r="FG167" i="35"/>
  <c r="FF167" i="35"/>
  <c r="FE167" i="35"/>
  <c r="FD167" i="35"/>
  <c r="FG166" i="35"/>
  <c r="FF166" i="35"/>
  <c r="FE166" i="35"/>
  <c r="FD166" i="35"/>
  <c r="FG165" i="35"/>
  <c r="FF165" i="35"/>
  <c r="FE165" i="35"/>
  <c r="FD165" i="35"/>
  <c r="FG164" i="35"/>
  <c r="FF164" i="35"/>
  <c r="FE164" i="35"/>
  <c r="FD164" i="35"/>
  <c r="FG163" i="35"/>
  <c r="FF163" i="35"/>
  <c r="FE163" i="35"/>
  <c r="FD163" i="35"/>
  <c r="FG162" i="35"/>
  <c r="FF162" i="35"/>
  <c r="FE162" i="35"/>
  <c r="FD162" i="35"/>
  <c r="FG161" i="35"/>
  <c r="FF161" i="35"/>
  <c r="FE161" i="35"/>
  <c r="FD161" i="35"/>
  <c r="FG160" i="35"/>
  <c r="FF160" i="35"/>
  <c r="FE160" i="35"/>
  <c r="FD160" i="35"/>
  <c r="FG159" i="35"/>
  <c r="FF159" i="35"/>
  <c r="FE159" i="35"/>
  <c r="FD159" i="35"/>
  <c r="FG158" i="35"/>
  <c r="FF158" i="35"/>
  <c r="FE158" i="35"/>
  <c r="FD158" i="35"/>
  <c r="FG157" i="35"/>
  <c r="FF157" i="35"/>
  <c r="FE157" i="35"/>
  <c r="FD157" i="35"/>
  <c r="FG156" i="35"/>
  <c r="FF156" i="35"/>
  <c r="FE156" i="35"/>
  <c r="FD156" i="35"/>
  <c r="FG155" i="35"/>
  <c r="FF155" i="35"/>
  <c r="FE155" i="35"/>
  <c r="FD155" i="35"/>
  <c r="FG154" i="35"/>
  <c r="FF154" i="35"/>
  <c r="FE154" i="35"/>
  <c r="FD154" i="35"/>
  <c r="FG153" i="35"/>
  <c r="FF153" i="35"/>
  <c r="FE153" i="35"/>
  <c r="FD153" i="35"/>
  <c r="FG152" i="35"/>
  <c r="FF152" i="35"/>
  <c r="FE152" i="35"/>
  <c r="FD152" i="35"/>
  <c r="FG151" i="35"/>
  <c r="FF151" i="35"/>
  <c r="FE151" i="35"/>
  <c r="FD151" i="35"/>
  <c r="FG150" i="35"/>
  <c r="FF150" i="35"/>
  <c r="FE150" i="35"/>
  <c r="FD150" i="35"/>
  <c r="FG149" i="35"/>
  <c r="FF149" i="35"/>
  <c r="FE149" i="35"/>
  <c r="FD149" i="35"/>
  <c r="FG148" i="35"/>
  <c r="FF148" i="35"/>
  <c r="FE148" i="35"/>
  <c r="FD148" i="35"/>
  <c r="FG147" i="35"/>
  <c r="FF147" i="35"/>
  <c r="FE147" i="35"/>
  <c r="FD147" i="35"/>
  <c r="FG146" i="35"/>
  <c r="FF146" i="35"/>
  <c r="FE146" i="35"/>
  <c r="FD146" i="35"/>
  <c r="FG145" i="35"/>
  <c r="FF145" i="35"/>
  <c r="FE145" i="35"/>
  <c r="FD145" i="35"/>
  <c r="FG144" i="35"/>
  <c r="FF144" i="35"/>
  <c r="FE144" i="35"/>
  <c r="FD144" i="35"/>
  <c r="FG143" i="35"/>
  <c r="FF143" i="35"/>
  <c r="FE143" i="35"/>
  <c r="FD143" i="35"/>
  <c r="FG142" i="35"/>
  <c r="FF142" i="35"/>
  <c r="FE142" i="35"/>
  <c r="FD142" i="35"/>
  <c r="FG141" i="35"/>
  <c r="FF141" i="35"/>
  <c r="FE141" i="35"/>
  <c r="FD141" i="35"/>
  <c r="FG140" i="35"/>
  <c r="FF140" i="35"/>
  <c r="FE140" i="35"/>
  <c r="FD140" i="35"/>
  <c r="FG139" i="35"/>
  <c r="FF139" i="35"/>
  <c r="FE139" i="35"/>
  <c r="FD139" i="35"/>
  <c r="FG138" i="35"/>
  <c r="FF138" i="35"/>
  <c r="FE138" i="35"/>
  <c r="FD138" i="35"/>
  <c r="FG137" i="35"/>
  <c r="FF137" i="35"/>
  <c r="FE137" i="35"/>
  <c r="FD137" i="35"/>
  <c r="FG136" i="35"/>
  <c r="FF136" i="35"/>
  <c r="FE136" i="35"/>
  <c r="FD136" i="35"/>
  <c r="FG135" i="35"/>
  <c r="FF135" i="35"/>
  <c r="FE135" i="35"/>
  <c r="FD135" i="35"/>
  <c r="FG134" i="35"/>
  <c r="FF134" i="35"/>
  <c r="FE134" i="35"/>
  <c r="FD134" i="35"/>
  <c r="FG133" i="35"/>
  <c r="FF133" i="35"/>
  <c r="FE133" i="35"/>
  <c r="FD133" i="35"/>
  <c r="FG132" i="35"/>
  <c r="FF132" i="35"/>
  <c r="FE132" i="35"/>
  <c r="FD132" i="35"/>
  <c r="FG131" i="35"/>
  <c r="FF131" i="35"/>
  <c r="FE131" i="35"/>
  <c r="FD131" i="35"/>
  <c r="FG130" i="35"/>
  <c r="FF130" i="35"/>
  <c r="FE130" i="35"/>
  <c r="FD130" i="35"/>
  <c r="FG129" i="35"/>
  <c r="FF129" i="35"/>
  <c r="FE129" i="35"/>
  <c r="FD129" i="35"/>
  <c r="FG128" i="35"/>
  <c r="FF128" i="35"/>
  <c r="FE128" i="35"/>
  <c r="FD128" i="35"/>
  <c r="FG127" i="35"/>
  <c r="FF127" i="35"/>
  <c r="FE127" i="35"/>
  <c r="FD127" i="35"/>
  <c r="GS196" i="35"/>
  <c r="GS195" i="35"/>
  <c r="GS194" i="35"/>
  <c r="GS193" i="35"/>
  <c r="GS192" i="35"/>
  <c r="GS191" i="35"/>
  <c r="GQ196" i="35"/>
  <c r="GQ195" i="35"/>
  <c r="GQ194" i="35"/>
  <c r="GQ193" i="35"/>
  <c r="GQ192" i="35"/>
  <c r="GQ191" i="35"/>
  <c r="D17" i="35" l="1"/>
  <c r="AD1077" i="35"/>
  <c r="AF1083" i="35"/>
  <c r="AF1077" i="35"/>
  <c r="Z1096" i="35"/>
  <c r="Y1096" i="35"/>
  <c r="X1096" i="35"/>
  <c r="W1096" i="35"/>
  <c r="V1096" i="35"/>
  <c r="U1096" i="35"/>
  <c r="T1095" i="35"/>
  <c r="AA1095" i="35" s="1"/>
  <c r="J1089" i="35"/>
  <c r="I1089" i="35"/>
  <c r="H1088" i="35"/>
  <c r="H1087" i="35"/>
  <c r="H1086" i="35"/>
  <c r="H1089" i="35" s="1"/>
  <c r="AA1084" i="35"/>
  <c r="AJ1080" i="35"/>
  <c r="AJ1081" i="35" s="1"/>
  <c r="AJ1082" i="35" s="1"/>
  <c r="AJ1083" i="35" s="1"/>
  <c r="AJ1084" i="35" s="1"/>
  <c r="AJ1085" i="35" s="1"/>
  <c r="AJ1086" i="35" s="1"/>
  <c r="AJ1087" i="35" s="1"/>
  <c r="AJ1088" i="35" s="1"/>
  <c r="AJ1089" i="35" s="1"/>
  <c r="AJ1090" i="35" s="1"/>
  <c r="AJ1091" i="35" s="1"/>
  <c r="AJ1092" i="35" s="1"/>
  <c r="AJ1093" i="35" s="1"/>
  <c r="AJ1094" i="35" s="1"/>
  <c r="AJ1095" i="35" s="1"/>
  <c r="AJ1096" i="35" s="1"/>
  <c r="AJ1097" i="35" s="1"/>
  <c r="AJ1098" i="35" s="1"/>
  <c r="AJ1099" i="35" s="1"/>
  <c r="AJ1100" i="35" s="1"/>
  <c r="AJ1101" i="35" s="1"/>
  <c r="AJ1102" i="35" s="1"/>
  <c r="AJ1103" i="35" s="1"/>
  <c r="AJ1104" i="35" s="1"/>
  <c r="AJ1105" i="35" s="1"/>
  <c r="AJ1106" i="35" s="1"/>
  <c r="AJ1107" i="35" s="1"/>
  <c r="AJ1108" i="35" s="1"/>
  <c r="AJ1109" i="35" s="1"/>
  <c r="AJ1110" i="35" s="1"/>
  <c r="AJ1111" i="35" s="1"/>
  <c r="AJ1112" i="35" s="1"/>
  <c r="AJ1113" i="35" s="1"/>
  <c r="AJ1114" i="35" s="1"/>
  <c r="AJ1115" i="35" s="1"/>
  <c r="AJ1116" i="35" s="1"/>
  <c r="AJ1117" i="35" s="1"/>
  <c r="AJ1118" i="35" s="1"/>
  <c r="AJ1119" i="35" s="1"/>
  <c r="AJ1120" i="35" s="1"/>
  <c r="AJ1121" i="35" s="1"/>
  <c r="AJ1122" i="35" s="1"/>
  <c r="AJ1123" i="35" s="1"/>
  <c r="AJ1124" i="35" s="1"/>
  <c r="AJ1125" i="35" s="1"/>
  <c r="AJ1126" i="35" s="1"/>
  <c r="AJ1127" i="35" s="1"/>
  <c r="AJ1128" i="35" s="1"/>
  <c r="AJ1129" i="35" s="1"/>
  <c r="AJ1130" i="35" s="1"/>
  <c r="AJ1131" i="35" s="1"/>
  <c r="AJ1132" i="35" s="1"/>
  <c r="AJ1133" i="35" s="1"/>
  <c r="AJ1134" i="35" s="1"/>
  <c r="AJ1135" i="35" s="1"/>
  <c r="AJ1136" i="35" s="1"/>
  <c r="AJ1137" i="35" s="1"/>
  <c r="AJ1138" i="35" s="1"/>
  <c r="AJ1139" i="35" s="1"/>
  <c r="AJ1140" i="35" s="1"/>
  <c r="AJ1141" i="35" s="1"/>
  <c r="AJ1142" i="35" s="1"/>
  <c r="AJ1143" i="35" s="1"/>
  <c r="AJ1144" i="35" s="1"/>
  <c r="AJ1145" i="35" s="1"/>
  <c r="AJ1146" i="35" s="1"/>
  <c r="AJ1147" i="35" s="1"/>
  <c r="AJ1148" i="35" s="1"/>
  <c r="AJ1149" i="35" s="1"/>
  <c r="AJ1150" i="35" s="1"/>
  <c r="AJ1151" i="35" s="1"/>
  <c r="AJ1152" i="35" s="1"/>
  <c r="AJ1153" i="35" s="1"/>
  <c r="H1077" i="35"/>
  <c r="AA1076" i="35"/>
  <c r="H1076" i="35"/>
  <c r="EM177" i="35" s="1"/>
  <c r="ES177" i="35" s="1"/>
  <c r="Q1073" i="35"/>
  <c r="N1073" i="35"/>
  <c r="G1061" i="35"/>
  <c r="AJ1056" i="35"/>
  <c r="AJ1057" i="35" s="1"/>
  <c r="AJ1058" i="35" s="1"/>
  <c r="AJ1059" i="35" s="1"/>
  <c r="AJ1060" i="35" s="1"/>
  <c r="AJ1061" i="35" s="1"/>
  <c r="AJ1062" i="35" s="1"/>
  <c r="AJ1063" i="35" s="1"/>
  <c r="AJ1064" i="35" s="1"/>
  <c r="AJ1065" i="35" s="1"/>
  <c r="AJ1066" i="35" s="1"/>
  <c r="AJ1067" i="35" s="1"/>
  <c r="AJ1068" i="35" s="1"/>
  <c r="AJ1069" i="35" s="1"/>
  <c r="AJ1070" i="35" s="1"/>
  <c r="AJ1071" i="35" s="1"/>
  <c r="AJ1072" i="35" s="1"/>
  <c r="AJ1073" i="35" s="1"/>
  <c r="AJ1074" i="35" s="1"/>
  <c r="AJ1075" i="35" s="1"/>
  <c r="AJ1076" i="35" s="1"/>
  <c r="AJ1077" i="35" s="1"/>
  <c r="AJ1078" i="35" s="1"/>
  <c r="AI1056" i="35"/>
  <c r="AI1057" i="35" s="1"/>
  <c r="AI1058" i="35" s="1"/>
  <c r="AI1059" i="35" s="1"/>
  <c r="AI1060" i="35" s="1"/>
  <c r="AI1061" i="35" s="1"/>
  <c r="AI1062" i="35" s="1"/>
  <c r="AI1063" i="35" s="1"/>
  <c r="AI1064" i="35" s="1"/>
  <c r="AI1065" i="35" s="1"/>
  <c r="AI1066" i="35" s="1"/>
  <c r="AI1067" i="35" s="1"/>
  <c r="AI1068" i="35" s="1"/>
  <c r="AI1069" i="35" s="1"/>
  <c r="AI1070" i="35" s="1"/>
  <c r="AI1071" i="35" s="1"/>
  <c r="AI1072" i="35" s="1"/>
  <c r="AI1073" i="35" s="1"/>
  <c r="AI1074" i="35" s="1"/>
  <c r="AI1075" i="35" s="1"/>
  <c r="AI1076" i="35" s="1"/>
  <c r="AI1077" i="35" s="1"/>
  <c r="AI1078" i="35" s="1"/>
  <c r="AI1079" i="35" s="1"/>
  <c r="AI1080" i="35" s="1"/>
  <c r="AI1081" i="35" s="1"/>
  <c r="AI1082" i="35" s="1"/>
  <c r="AI1083" i="35" s="1"/>
  <c r="AI1084" i="35" s="1"/>
  <c r="AI1085" i="35" s="1"/>
  <c r="AI1086" i="35" s="1"/>
  <c r="AI1087" i="35" s="1"/>
  <c r="AI1088" i="35" s="1"/>
  <c r="AI1089" i="35" s="1"/>
  <c r="AI1090" i="35" s="1"/>
  <c r="AI1091" i="35" s="1"/>
  <c r="AI1092" i="35" s="1"/>
  <c r="AI1093" i="35" s="1"/>
  <c r="AI1094" i="35" s="1"/>
  <c r="AI1095" i="35" s="1"/>
  <c r="AI1096" i="35" s="1"/>
  <c r="AI1097" i="35" s="1"/>
  <c r="AI1098" i="35" s="1"/>
  <c r="AI1099" i="35" s="1"/>
  <c r="AI1100" i="35" s="1"/>
  <c r="AI1101" i="35" s="1"/>
  <c r="AI1102" i="35" s="1"/>
  <c r="AI1103" i="35" s="1"/>
  <c r="AI1104" i="35" s="1"/>
  <c r="AI1105" i="35" s="1"/>
  <c r="AI1106" i="35" s="1"/>
  <c r="AI1107" i="35" s="1"/>
  <c r="AI1108" i="35" s="1"/>
  <c r="AI1109" i="35" s="1"/>
  <c r="AI1110" i="35" s="1"/>
  <c r="AI1111" i="35" s="1"/>
  <c r="AI1112" i="35" s="1"/>
  <c r="AI1113" i="35" s="1"/>
  <c r="AI1114" i="35" s="1"/>
  <c r="AI1115" i="35" s="1"/>
  <c r="AI1116" i="35" s="1"/>
  <c r="AI1117" i="35" s="1"/>
  <c r="AI1118" i="35" s="1"/>
  <c r="AI1119" i="35" s="1"/>
  <c r="AI1120" i="35" s="1"/>
  <c r="AI1121" i="35" s="1"/>
  <c r="AI1122" i="35" s="1"/>
  <c r="AI1123" i="35" s="1"/>
  <c r="AI1124" i="35" s="1"/>
  <c r="AI1125" i="35" s="1"/>
  <c r="AI1126" i="35" s="1"/>
  <c r="AI1127" i="35" s="1"/>
  <c r="AI1128" i="35" s="1"/>
  <c r="AI1129" i="35" s="1"/>
  <c r="AI1130" i="35" s="1"/>
  <c r="AI1131" i="35" s="1"/>
  <c r="AI1132" i="35" s="1"/>
  <c r="AI1133" i="35" s="1"/>
  <c r="AI1134" i="35" s="1"/>
  <c r="AI1135" i="35" s="1"/>
  <c r="AI1136" i="35" s="1"/>
  <c r="AI1137" i="35" s="1"/>
  <c r="AI1138" i="35" s="1"/>
  <c r="AI1139" i="35" s="1"/>
  <c r="AI1140" i="35" s="1"/>
  <c r="AI1141" i="35" s="1"/>
  <c r="AI1142" i="35" s="1"/>
  <c r="AI1143" i="35" s="1"/>
  <c r="AI1144" i="35" s="1"/>
  <c r="AI1145" i="35" s="1"/>
  <c r="AI1146" i="35" s="1"/>
  <c r="AI1147" i="35" s="1"/>
  <c r="AI1148" i="35" s="1"/>
  <c r="AI1149" i="35" s="1"/>
  <c r="AI1150" i="35" s="1"/>
  <c r="AI1151" i="35" s="1"/>
  <c r="AI1152" i="35" s="1"/>
  <c r="AI1153" i="35" s="1"/>
  <c r="AP1055" i="35"/>
  <c r="AP1056" i="35" s="1"/>
  <c r="AP1057" i="35" s="1"/>
  <c r="AP1058" i="35" s="1"/>
  <c r="AP1059" i="35" s="1"/>
  <c r="AP1060" i="35" s="1"/>
  <c r="AP1061" i="35" s="1"/>
  <c r="AP1062" i="35" s="1"/>
  <c r="AP1063" i="35" s="1"/>
  <c r="AP1064" i="35" s="1"/>
  <c r="AP1065" i="35" s="1"/>
  <c r="AP1066" i="35" s="1"/>
  <c r="AP1067" i="35" s="1"/>
  <c r="AP1068" i="35" s="1"/>
  <c r="AP1069" i="35" s="1"/>
  <c r="AP1070" i="35" s="1"/>
  <c r="AP1071" i="35" s="1"/>
  <c r="AP1072" i="35" s="1"/>
  <c r="AP1073" i="35" s="1"/>
  <c r="AP1074" i="35" s="1"/>
  <c r="AP1075" i="35" s="1"/>
  <c r="AP1076" i="35" s="1"/>
  <c r="AP1077" i="35" s="1"/>
  <c r="AP1078" i="35" s="1"/>
  <c r="AP1079" i="35" s="1"/>
  <c r="AP1080" i="35" s="1"/>
  <c r="AP1081" i="35" s="1"/>
  <c r="AP1082" i="35" s="1"/>
  <c r="AP1083" i="35" s="1"/>
  <c r="AP1084" i="35" s="1"/>
  <c r="AP1085" i="35" s="1"/>
  <c r="AP1086" i="35" s="1"/>
  <c r="AP1087" i="35" s="1"/>
  <c r="AP1088" i="35" s="1"/>
  <c r="AP1089" i="35" s="1"/>
  <c r="AP1090" i="35" s="1"/>
  <c r="AP1091" i="35" s="1"/>
  <c r="AP1092" i="35" s="1"/>
  <c r="AP1093" i="35" s="1"/>
  <c r="AP1094" i="35" s="1"/>
  <c r="AP1095" i="35" s="1"/>
  <c r="AP1096" i="35" s="1"/>
  <c r="AP1097" i="35" s="1"/>
  <c r="AP1098" i="35" s="1"/>
  <c r="AP1099" i="35" s="1"/>
  <c r="AP1100" i="35" s="1"/>
  <c r="AP1101" i="35" s="1"/>
  <c r="AP1102" i="35" s="1"/>
  <c r="AP1103" i="35" s="1"/>
  <c r="AP1104" i="35" s="1"/>
  <c r="AP1105" i="35" s="1"/>
  <c r="AP1106" i="35" s="1"/>
  <c r="AP1107" i="35" s="1"/>
  <c r="AP1108" i="35" s="1"/>
  <c r="AP1109" i="35" s="1"/>
  <c r="AP1110" i="35" s="1"/>
  <c r="AP1111" i="35" s="1"/>
  <c r="AP1112" i="35" s="1"/>
  <c r="AP1113" i="35" s="1"/>
  <c r="AP1114" i="35" s="1"/>
  <c r="AP1115" i="35" s="1"/>
  <c r="AP1116" i="35" s="1"/>
  <c r="AP1117" i="35" s="1"/>
  <c r="AP1118" i="35" s="1"/>
  <c r="AP1119" i="35" s="1"/>
  <c r="AP1120" i="35" s="1"/>
  <c r="AP1121" i="35" s="1"/>
  <c r="AP1122" i="35" s="1"/>
  <c r="AP1123" i="35" s="1"/>
  <c r="AP1124" i="35" s="1"/>
  <c r="AP1125" i="35" s="1"/>
  <c r="AP1126" i="35" s="1"/>
  <c r="AP1127" i="35" s="1"/>
  <c r="AP1128" i="35" s="1"/>
  <c r="AP1129" i="35" s="1"/>
  <c r="AP1130" i="35" s="1"/>
  <c r="AP1131" i="35" s="1"/>
  <c r="AP1132" i="35" s="1"/>
  <c r="AP1133" i="35" s="1"/>
  <c r="AP1134" i="35" s="1"/>
  <c r="AP1135" i="35" s="1"/>
  <c r="AP1136" i="35" s="1"/>
  <c r="AP1137" i="35" s="1"/>
  <c r="AP1138" i="35" s="1"/>
  <c r="AP1139" i="35" s="1"/>
  <c r="AP1140" i="35" s="1"/>
  <c r="AP1141" i="35" s="1"/>
  <c r="AP1142" i="35" s="1"/>
  <c r="AP1143" i="35" s="1"/>
  <c r="AP1144" i="35" s="1"/>
  <c r="AP1145" i="35" s="1"/>
  <c r="AP1146" i="35" s="1"/>
  <c r="AP1147" i="35" s="1"/>
  <c r="AP1148" i="35" s="1"/>
  <c r="AP1149" i="35" s="1"/>
  <c r="AP1150" i="35" s="1"/>
  <c r="AP1151" i="35" s="1"/>
  <c r="AP1152" i="35" s="1"/>
  <c r="AP1153" i="35" s="1"/>
  <c r="AM1055" i="35"/>
  <c r="AM1056" i="35" s="1"/>
  <c r="AM1057" i="35" s="1"/>
  <c r="AM1058" i="35" s="1"/>
  <c r="AM1059" i="35" s="1"/>
  <c r="AM1060" i="35" s="1"/>
  <c r="AM1061" i="35" s="1"/>
  <c r="AM1062" i="35" s="1"/>
  <c r="AM1063" i="35" s="1"/>
  <c r="AM1064" i="35" s="1"/>
  <c r="AM1065" i="35" s="1"/>
  <c r="AM1066" i="35" s="1"/>
  <c r="AM1067" i="35" s="1"/>
  <c r="AM1068" i="35" s="1"/>
  <c r="AM1069" i="35" s="1"/>
  <c r="AM1070" i="35" s="1"/>
  <c r="AM1071" i="35" s="1"/>
  <c r="AM1072" i="35" s="1"/>
  <c r="AM1073" i="35" s="1"/>
  <c r="AM1074" i="35" s="1"/>
  <c r="AM1075" i="35" s="1"/>
  <c r="AM1076" i="35" s="1"/>
  <c r="AM1077" i="35" s="1"/>
  <c r="AM1078" i="35" s="1"/>
  <c r="AM1079" i="35" s="1"/>
  <c r="AM1080" i="35" s="1"/>
  <c r="AM1081" i="35" s="1"/>
  <c r="AM1082" i="35" s="1"/>
  <c r="AM1083" i="35" s="1"/>
  <c r="AM1084" i="35" s="1"/>
  <c r="AM1085" i="35" s="1"/>
  <c r="AM1086" i="35" s="1"/>
  <c r="AM1087" i="35" s="1"/>
  <c r="AM1088" i="35" s="1"/>
  <c r="AM1089" i="35" s="1"/>
  <c r="AM1090" i="35" s="1"/>
  <c r="AM1091" i="35" s="1"/>
  <c r="AM1092" i="35" s="1"/>
  <c r="AM1093" i="35" s="1"/>
  <c r="AM1094" i="35" s="1"/>
  <c r="AM1095" i="35" s="1"/>
  <c r="AM1096" i="35" s="1"/>
  <c r="AM1097" i="35" s="1"/>
  <c r="AM1098" i="35" s="1"/>
  <c r="AM1099" i="35" s="1"/>
  <c r="AM1100" i="35" s="1"/>
  <c r="AM1101" i="35" s="1"/>
  <c r="AM1102" i="35" s="1"/>
  <c r="AM1103" i="35" s="1"/>
  <c r="AM1104" i="35" s="1"/>
  <c r="AM1105" i="35" s="1"/>
  <c r="AM1106" i="35" s="1"/>
  <c r="AM1107" i="35" s="1"/>
  <c r="AM1108" i="35" s="1"/>
  <c r="AM1109" i="35" s="1"/>
  <c r="AM1110" i="35" s="1"/>
  <c r="AM1111" i="35" s="1"/>
  <c r="AM1112" i="35" s="1"/>
  <c r="AM1113" i="35" s="1"/>
  <c r="AM1114" i="35" s="1"/>
  <c r="AM1115" i="35" s="1"/>
  <c r="AM1116" i="35" s="1"/>
  <c r="AM1117" i="35" s="1"/>
  <c r="AM1118" i="35" s="1"/>
  <c r="AM1119" i="35" s="1"/>
  <c r="AM1120" i="35" s="1"/>
  <c r="AM1121" i="35" s="1"/>
  <c r="AM1122" i="35" s="1"/>
  <c r="AM1123" i="35" s="1"/>
  <c r="AM1124" i="35" s="1"/>
  <c r="AM1125" i="35" s="1"/>
  <c r="AM1126" i="35" s="1"/>
  <c r="AM1127" i="35" s="1"/>
  <c r="AM1128" i="35" s="1"/>
  <c r="AM1129" i="35" s="1"/>
  <c r="AM1130" i="35" s="1"/>
  <c r="AM1131" i="35" s="1"/>
  <c r="AM1132" i="35" s="1"/>
  <c r="AM1133" i="35" s="1"/>
  <c r="AM1134" i="35" s="1"/>
  <c r="AM1135" i="35" s="1"/>
  <c r="AM1136" i="35" s="1"/>
  <c r="AM1137" i="35" s="1"/>
  <c r="AM1138" i="35" s="1"/>
  <c r="AM1139" i="35" s="1"/>
  <c r="AM1140" i="35" s="1"/>
  <c r="AM1141" i="35" s="1"/>
  <c r="AM1142" i="35" s="1"/>
  <c r="AM1143" i="35" s="1"/>
  <c r="AM1144" i="35" s="1"/>
  <c r="AM1145" i="35" s="1"/>
  <c r="AM1146" i="35" s="1"/>
  <c r="AM1147" i="35" s="1"/>
  <c r="AM1148" i="35" s="1"/>
  <c r="AM1149" i="35" s="1"/>
  <c r="AM1150" i="35" s="1"/>
  <c r="AM1151" i="35" s="1"/>
  <c r="AM1152" i="35" s="1"/>
  <c r="AM1153" i="35" s="1"/>
  <c r="AL1055" i="35"/>
  <c r="AL1056" i="35" s="1"/>
  <c r="AL1057" i="35" s="1"/>
  <c r="AL1058" i="35" s="1"/>
  <c r="AL1059" i="35" s="1"/>
  <c r="AL1060" i="35" s="1"/>
  <c r="AL1061" i="35" s="1"/>
  <c r="AL1062" i="35" s="1"/>
  <c r="AL1063" i="35" s="1"/>
  <c r="AL1064" i="35" s="1"/>
  <c r="AL1065" i="35" s="1"/>
  <c r="AL1066" i="35" s="1"/>
  <c r="AL1067" i="35" s="1"/>
  <c r="AL1068" i="35" s="1"/>
  <c r="AL1069" i="35" s="1"/>
  <c r="AL1070" i="35" s="1"/>
  <c r="AL1071" i="35" s="1"/>
  <c r="AL1072" i="35" s="1"/>
  <c r="AL1073" i="35" s="1"/>
  <c r="AL1074" i="35" s="1"/>
  <c r="AL1075" i="35" s="1"/>
  <c r="AL1076" i="35" s="1"/>
  <c r="AL1077" i="35" s="1"/>
  <c r="AL1078" i="35" s="1"/>
  <c r="AL1079" i="35" s="1"/>
  <c r="AL1080" i="35" s="1"/>
  <c r="AL1081" i="35" s="1"/>
  <c r="AL1082" i="35" s="1"/>
  <c r="AL1083" i="35" s="1"/>
  <c r="AL1084" i="35" s="1"/>
  <c r="AL1085" i="35" s="1"/>
  <c r="AL1086" i="35" s="1"/>
  <c r="AL1087" i="35" s="1"/>
  <c r="AL1088" i="35" s="1"/>
  <c r="AL1089" i="35" s="1"/>
  <c r="AL1090" i="35" s="1"/>
  <c r="AL1091" i="35" s="1"/>
  <c r="AL1092" i="35" s="1"/>
  <c r="AL1093" i="35" s="1"/>
  <c r="AL1094" i="35" s="1"/>
  <c r="AL1095" i="35" s="1"/>
  <c r="AL1096" i="35" s="1"/>
  <c r="AL1097" i="35" s="1"/>
  <c r="AL1098" i="35" s="1"/>
  <c r="AL1099" i="35" s="1"/>
  <c r="AL1100" i="35" s="1"/>
  <c r="AL1101" i="35" s="1"/>
  <c r="AL1102" i="35" s="1"/>
  <c r="AL1103" i="35" s="1"/>
  <c r="AL1104" i="35" s="1"/>
  <c r="AL1105" i="35" s="1"/>
  <c r="AL1106" i="35" s="1"/>
  <c r="AL1107" i="35" s="1"/>
  <c r="AL1108" i="35" s="1"/>
  <c r="AL1109" i="35" s="1"/>
  <c r="AL1110" i="35" s="1"/>
  <c r="AL1111" i="35" s="1"/>
  <c r="AL1112" i="35" s="1"/>
  <c r="AL1113" i="35" s="1"/>
  <c r="AL1114" i="35" s="1"/>
  <c r="AL1115" i="35" s="1"/>
  <c r="AL1116" i="35" s="1"/>
  <c r="AL1117" i="35" s="1"/>
  <c r="AL1118" i="35" s="1"/>
  <c r="AL1119" i="35" s="1"/>
  <c r="AL1120" i="35" s="1"/>
  <c r="AL1121" i="35" s="1"/>
  <c r="AL1122" i="35" s="1"/>
  <c r="AL1123" i="35" s="1"/>
  <c r="AL1124" i="35" s="1"/>
  <c r="AL1125" i="35" s="1"/>
  <c r="AL1126" i="35" s="1"/>
  <c r="AL1127" i="35" s="1"/>
  <c r="AL1128" i="35" s="1"/>
  <c r="AL1129" i="35" s="1"/>
  <c r="AL1130" i="35" s="1"/>
  <c r="AL1131" i="35" s="1"/>
  <c r="AL1132" i="35" s="1"/>
  <c r="AL1133" i="35" s="1"/>
  <c r="AL1134" i="35" s="1"/>
  <c r="AL1135" i="35" s="1"/>
  <c r="AL1136" i="35" s="1"/>
  <c r="AL1137" i="35" s="1"/>
  <c r="AL1138" i="35" s="1"/>
  <c r="AL1139" i="35" s="1"/>
  <c r="AL1140" i="35" s="1"/>
  <c r="AL1141" i="35" s="1"/>
  <c r="AL1142" i="35" s="1"/>
  <c r="AL1143" i="35" s="1"/>
  <c r="AL1144" i="35" s="1"/>
  <c r="AL1145" i="35" s="1"/>
  <c r="AL1146" i="35" s="1"/>
  <c r="AL1147" i="35" s="1"/>
  <c r="AL1148" i="35" s="1"/>
  <c r="AL1149" i="35" s="1"/>
  <c r="AL1150" i="35" s="1"/>
  <c r="AL1151" i="35" s="1"/>
  <c r="AL1152" i="35" s="1"/>
  <c r="AL1153" i="35" s="1"/>
  <c r="AK1055" i="35"/>
  <c r="AG1055" i="35"/>
  <c r="AG1056" i="35" s="1"/>
  <c r="AG1057" i="35" s="1"/>
  <c r="AG1058" i="35" s="1"/>
  <c r="AG1059" i="35" s="1"/>
  <c r="AG1060" i="35" s="1"/>
  <c r="AG1061" i="35" s="1"/>
  <c r="AG1062" i="35" s="1"/>
  <c r="AG1063" i="35" s="1"/>
  <c r="AG1064" i="35" s="1"/>
  <c r="AG1065" i="35" s="1"/>
  <c r="AG1066" i="35" s="1"/>
  <c r="AG1067" i="35" s="1"/>
  <c r="AG1068" i="35" s="1"/>
  <c r="AG1069" i="35" s="1"/>
  <c r="AG1070" i="35" s="1"/>
  <c r="AG1071" i="35" s="1"/>
  <c r="AG1072" i="35" s="1"/>
  <c r="AG1073" i="35" s="1"/>
  <c r="AG1074" i="35" s="1"/>
  <c r="AG1075" i="35" s="1"/>
  <c r="AG1076" i="35" s="1"/>
  <c r="AG1077" i="35" s="1"/>
  <c r="AG1078" i="35" s="1"/>
  <c r="AG1079" i="35" s="1"/>
  <c r="AG1080" i="35" s="1"/>
  <c r="AG1081" i="35" s="1"/>
  <c r="AG1082" i="35" s="1"/>
  <c r="AG1083" i="35" s="1"/>
  <c r="AG1084" i="35" s="1"/>
  <c r="AG1085" i="35" s="1"/>
  <c r="AG1086" i="35" s="1"/>
  <c r="AG1087" i="35" s="1"/>
  <c r="AG1088" i="35" s="1"/>
  <c r="AG1089" i="35" s="1"/>
  <c r="AG1090" i="35" s="1"/>
  <c r="AG1091" i="35" s="1"/>
  <c r="AG1092" i="35" s="1"/>
  <c r="AG1093" i="35" s="1"/>
  <c r="AG1094" i="35" s="1"/>
  <c r="AG1095" i="35" s="1"/>
  <c r="AG1096" i="35" s="1"/>
  <c r="AG1097" i="35" s="1"/>
  <c r="AG1098" i="35" s="1"/>
  <c r="AG1099" i="35" s="1"/>
  <c r="AG1100" i="35" s="1"/>
  <c r="AG1101" i="35" s="1"/>
  <c r="AG1102" i="35" s="1"/>
  <c r="AG1103" i="35" s="1"/>
  <c r="AG1104" i="35" s="1"/>
  <c r="AG1105" i="35" s="1"/>
  <c r="AG1106" i="35" s="1"/>
  <c r="AG1107" i="35" s="1"/>
  <c r="AG1108" i="35" s="1"/>
  <c r="AG1109" i="35" s="1"/>
  <c r="AG1110" i="35" s="1"/>
  <c r="AG1111" i="35" s="1"/>
  <c r="AG1112" i="35" s="1"/>
  <c r="AG1113" i="35" s="1"/>
  <c r="AG1114" i="35" s="1"/>
  <c r="AG1115" i="35" s="1"/>
  <c r="AG1116" i="35" s="1"/>
  <c r="AG1117" i="35" s="1"/>
  <c r="AG1118" i="35" s="1"/>
  <c r="AG1119" i="35" s="1"/>
  <c r="AG1120" i="35" s="1"/>
  <c r="AG1121" i="35" s="1"/>
  <c r="AG1122" i="35" s="1"/>
  <c r="AG1123" i="35" s="1"/>
  <c r="AG1124" i="35" s="1"/>
  <c r="AG1125" i="35" s="1"/>
  <c r="AG1126" i="35" s="1"/>
  <c r="AG1127" i="35" s="1"/>
  <c r="AG1128" i="35" s="1"/>
  <c r="AG1129" i="35" s="1"/>
  <c r="AG1130" i="35" s="1"/>
  <c r="AG1131" i="35" s="1"/>
  <c r="AG1132" i="35" s="1"/>
  <c r="AG1133" i="35" s="1"/>
  <c r="AG1134" i="35" s="1"/>
  <c r="AG1135" i="35" s="1"/>
  <c r="AG1136" i="35" s="1"/>
  <c r="AG1137" i="35" s="1"/>
  <c r="AG1138" i="35" s="1"/>
  <c r="AG1139" i="35" s="1"/>
  <c r="AG1140" i="35" s="1"/>
  <c r="AG1141" i="35" s="1"/>
  <c r="AG1142" i="35" s="1"/>
  <c r="AG1143" i="35" s="1"/>
  <c r="AG1144" i="35" s="1"/>
  <c r="AG1145" i="35" s="1"/>
  <c r="AG1146" i="35" s="1"/>
  <c r="AG1147" i="35" s="1"/>
  <c r="AG1148" i="35" s="1"/>
  <c r="AG1149" i="35" s="1"/>
  <c r="AG1150" i="35" s="1"/>
  <c r="AG1151" i="35" s="1"/>
  <c r="AG1152" i="35" s="1"/>
  <c r="AG1153" i="35" s="1"/>
  <c r="AK1054" i="35"/>
  <c r="AN1054" i="35" s="1"/>
  <c r="AE1054" i="35"/>
  <c r="AD1054" i="35"/>
  <c r="AJ8" i="35" s="1"/>
  <c r="AL8" i="35" s="1"/>
  <c r="Q1054" i="35"/>
  <c r="AE1053" i="35"/>
  <c r="AS2" i="35" s="1"/>
  <c r="AD1053" i="35"/>
  <c r="AJ2" i="35" s="1"/>
  <c r="Q1053" i="35"/>
  <c r="Q1052" i="35"/>
  <c r="Q1051" i="35"/>
  <c r="AW1050" i="35"/>
  <c r="CA1033" i="35"/>
  <c r="BZ1033" i="35"/>
  <c r="BY1033" i="35"/>
  <c r="BX1033" i="35"/>
  <c r="BW1033" i="35"/>
  <c r="BV1033" i="35"/>
  <c r="BU1033" i="35"/>
  <c r="BT1033" i="35"/>
  <c r="BS1033" i="35"/>
  <c r="BR1033" i="35"/>
  <c r="BQ1033" i="35"/>
  <c r="BP1033" i="35"/>
  <c r="BO1033" i="35"/>
  <c r="BN1033" i="35"/>
  <c r="BM1033" i="35"/>
  <c r="BL1033" i="35"/>
  <c r="BK1033" i="35"/>
  <c r="BJ1033" i="35"/>
  <c r="BI1033" i="35"/>
  <c r="BH1033" i="35"/>
  <c r="BG1033" i="35"/>
  <c r="BF1033" i="35"/>
  <c r="BE1033" i="35"/>
  <c r="BD1033" i="35"/>
  <c r="BC1033" i="35"/>
  <c r="BA1033" i="35"/>
  <c r="AZ1033" i="35"/>
  <c r="AY1033" i="35"/>
  <c r="AX1033" i="35"/>
  <c r="AW1033" i="35"/>
  <c r="AV1033" i="35"/>
  <c r="AU1033" i="35"/>
  <c r="AT1033" i="35"/>
  <c r="AS1033" i="35"/>
  <c r="AR1033" i="35"/>
  <c r="AQ1033" i="35"/>
  <c r="AP1033" i="35"/>
  <c r="AO1033" i="35"/>
  <c r="AN1033" i="35"/>
  <c r="AM1033" i="35"/>
  <c r="AL1033" i="35"/>
  <c r="AK1033" i="35"/>
  <c r="AJ1033" i="35"/>
  <c r="AI1033" i="35"/>
  <c r="AH1033" i="35"/>
  <c r="AG1033" i="35"/>
  <c r="AF1033" i="35"/>
  <c r="AE1033" i="35"/>
  <c r="AD1033" i="35"/>
  <c r="AC1033" i="35"/>
  <c r="AB1033" i="35"/>
  <c r="AA1033" i="35"/>
  <c r="Z1033" i="35"/>
  <c r="Y1033" i="35"/>
  <c r="X1033" i="35"/>
  <c r="W1033" i="35"/>
  <c r="V1033" i="35"/>
  <c r="U1033" i="35"/>
  <c r="T1033" i="35"/>
  <c r="S1033" i="35"/>
  <c r="R1033" i="35"/>
  <c r="Q1033" i="35"/>
  <c r="P1033" i="35"/>
  <c r="O1033" i="35"/>
  <c r="N1033" i="35"/>
  <c r="M1033" i="35"/>
  <c r="K1033" i="35"/>
  <c r="J1033" i="35"/>
  <c r="I1033" i="35"/>
  <c r="H1033" i="35"/>
  <c r="G1033" i="35"/>
  <c r="F1033" i="35"/>
  <c r="E1033" i="35"/>
  <c r="E1029" i="35"/>
  <c r="CA1019" i="35"/>
  <c r="BZ1019" i="35"/>
  <c r="BY1019" i="35"/>
  <c r="BX1019" i="35"/>
  <c r="BW1019" i="35"/>
  <c r="BV1019" i="35"/>
  <c r="BU1019" i="35"/>
  <c r="BT1019" i="35"/>
  <c r="BS1019" i="35"/>
  <c r="BR1019" i="35"/>
  <c r="BQ1019" i="35"/>
  <c r="BP1019" i="35"/>
  <c r="BO1019" i="35"/>
  <c r="BN1019" i="35"/>
  <c r="BM1019" i="35"/>
  <c r="BL1019" i="35"/>
  <c r="BK1019" i="35"/>
  <c r="BJ1019" i="35"/>
  <c r="BI1019" i="35"/>
  <c r="BH1019" i="35"/>
  <c r="BG1019" i="35"/>
  <c r="BF1019" i="35"/>
  <c r="BE1019" i="35"/>
  <c r="BD1019" i="35"/>
  <c r="BC1019" i="35"/>
  <c r="BA1019" i="35"/>
  <c r="AZ1019" i="35"/>
  <c r="AY1019" i="35"/>
  <c r="AX1019" i="35"/>
  <c r="AW1019" i="35"/>
  <c r="AV1019" i="35"/>
  <c r="AU1019" i="35"/>
  <c r="AT1019" i="35"/>
  <c r="AS1019" i="35"/>
  <c r="AR1019" i="35"/>
  <c r="AQ1019" i="35"/>
  <c r="AP1019" i="35"/>
  <c r="AO1019" i="35"/>
  <c r="AN1019" i="35"/>
  <c r="AM1019" i="35"/>
  <c r="AL1019" i="35"/>
  <c r="AK1019" i="35"/>
  <c r="AJ1019" i="35"/>
  <c r="AI1019" i="35"/>
  <c r="AH1019" i="35"/>
  <c r="AG1019" i="35"/>
  <c r="AF1019" i="35"/>
  <c r="AE1019" i="35"/>
  <c r="AD1019" i="35"/>
  <c r="AC1019" i="35"/>
  <c r="AB1019" i="35"/>
  <c r="AA1019" i="35"/>
  <c r="Z1019" i="35"/>
  <c r="Y1019" i="35"/>
  <c r="X1019" i="35"/>
  <c r="W1019" i="35"/>
  <c r="V1019" i="35"/>
  <c r="U1019" i="35"/>
  <c r="T1019" i="35"/>
  <c r="S1019" i="35"/>
  <c r="R1019" i="35"/>
  <c r="Q1019" i="35"/>
  <c r="P1019" i="35"/>
  <c r="O1019" i="35"/>
  <c r="N1019" i="35"/>
  <c r="M1019" i="35"/>
  <c r="K1019" i="35"/>
  <c r="J1019" i="35"/>
  <c r="I1019" i="35"/>
  <c r="H1019" i="35"/>
  <c r="G1019" i="35"/>
  <c r="F1019" i="35"/>
  <c r="CA1018" i="35"/>
  <c r="CA1029" i="35" s="1"/>
  <c r="BZ1018" i="35"/>
  <c r="BZ1029" i="35" s="1"/>
  <c r="BY1018" i="35"/>
  <c r="BY1029" i="35" s="1"/>
  <c r="BX1018" i="35"/>
  <c r="BX1029" i="35" s="1"/>
  <c r="BW1018" i="35"/>
  <c r="BW1029" i="35" s="1"/>
  <c r="BV1018" i="35"/>
  <c r="BV1029" i="35" s="1"/>
  <c r="BU1018" i="35"/>
  <c r="BU1029" i="35" s="1"/>
  <c r="BT1018" i="35"/>
  <c r="BT1029" i="35" s="1"/>
  <c r="BS1018" i="35"/>
  <c r="BS1029" i="35" s="1"/>
  <c r="BR1018" i="35"/>
  <c r="BR1029" i="35" s="1"/>
  <c r="BQ1018" i="35"/>
  <c r="BQ1029" i="35" s="1"/>
  <c r="BP1018" i="35"/>
  <c r="BP1029" i="35" s="1"/>
  <c r="BO1018" i="35"/>
  <c r="BO1029" i="35" s="1"/>
  <c r="BN1018" i="35"/>
  <c r="BN1029" i="35" s="1"/>
  <c r="BM1018" i="35"/>
  <c r="BM1029" i="35" s="1"/>
  <c r="BL1018" i="35"/>
  <c r="BL1029" i="35" s="1"/>
  <c r="BK1018" i="35"/>
  <c r="BK1029" i="35" s="1"/>
  <c r="BJ1018" i="35"/>
  <c r="BJ1029" i="35" s="1"/>
  <c r="BI1018" i="35"/>
  <c r="BI1029" i="35" s="1"/>
  <c r="BH1018" i="35"/>
  <c r="BH1029" i="35" s="1"/>
  <c r="BG1018" i="35"/>
  <c r="BG1029" i="35" s="1"/>
  <c r="BF1018" i="35"/>
  <c r="BF1029" i="35" s="1"/>
  <c r="BE1018" i="35"/>
  <c r="BE1029" i="35" s="1"/>
  <c r="BD1018" i="35"/>
  <c r="BD1029" i="35" s="1"/>
  <c r="BC1018" i="35"/>
  <c r="BC1029" i="35" s="1"/>
  <c r="BA1018" i="35"/>
  <c r="BA1029" i="35" s="1"/>
  <c r="AZ1018" i="35"/>
  <c r="AZ1029" i="35" s="1"/>
  <c r="AY1018" i="35"/>
  <c r="AY1029" i="35" s="1"/>
  <c r="AX1018" i="35"/>
  <c r="AX1029" i="35" s="1"/>
  <c r="AW1018" i="35"/>
  <c r="AW1029" i="35" s="1"/>
  <c r="AV1018" i="35"/>
  <c r="AV1029" i="35" s="1"/>
  <c r="AU1018" i="35"/>
  <c r="AU1029" i="35" s="1"/>
  <c r="AT1018" i="35"/>
  <c r="AT1029" i="35" s="1"/>
  <c r="AS1018" i="35"/>
  <c r="AS1029" i="35" s="1"/>
  <c r="AR1018" i="35"/>
  <c r="AR1029" i="35" s="1"/>
  <c r="AQ1018" i="35"/>
  <c r="AQ1029" i="35" s="1"/>
  <c r="AP1018" i="35"/>
  <c r="AP1029" i="35" s="1"/>
  <c r="AO1018" i="35"/>
  <c r="AO1029" i="35" s="1"/>
  <c r="AN1018" i="35"/>
  <c r="AN1029" i="35" s="1"/>
  <c r="AM1018" i="35"/>
  <c r="AM1029" i="35" s="1"/>
  <c r="AL1018" i="35"/>
  <c r="AL1029" i="35" s="1"/>
  <c r="AK1018" i="35"/>
  <c r="AK1029" i="35" s="1"/>
  <c r="AJ1018" i="35"/>
  <c r="AJ1029" i="35" s="1"/>
  <c r="AI1018" i="35"/>
  <c r="AI1029" i="35" s="1"/>
  <c r="AH1018" i="35"/>
  <c r="AH1029" i="35" s="1"/>
  <c r="AG1018" i="35"/>
  <c r="AG1029" i="35" s="1"/>
  <c r="AF1018" i="35"/>
  <c r="AF1029" i="35" s="1"/>
  <c r="AE1018" i="35"/>
  <c r="AE1029" i="35" s="1"/>
  <c r="AD1018" i="35"/>
  <c r="AD1029" i="35" s="1"/>
  <c r="AC1018" i="35"/>
  <c r="AC1029" i="35" s="1"/>
  <c r="AB1018" i="35"/>
  <c r="AB1029" i="35" s="1"/>
  <c r="AA1018" i="35"/>
  <c r="AA1029" i="35" s="1"/>
  <c r="Z1018" i="35"/>
  <c r="Z1029" i="35" s="1"/>
  <c r="Y1018" i="35"/>
  <c r="Y1029" i="35" s="1"/>
  <c r="X1018" i="35"/>
  <c r="X1029" i="35" s="1"/>
  <c r="W1018" i="35"/>
  <c r="W1029" i="35" s="1"/>
  <c r="V1018" i="35"/>
  <c r="V1029" i="35" s="1"/>
  <c r="U1018" i="35"/>
  <c r="U1029" i="35" s="1"/>
  <c r="T1018" i="35"/>
  <c r="T1029" i="35" s="1"/>
  <c r="S1018" i="35"/>
  <c r="S1029" i="35" s="1"/>
  <c r="R1018" i="35"/>
  <c r="R1029" i="35" s="1"/>
  <c r="Q1018" i="35"/>
  <c r="Q1029" i="35" s="1"/>
  <c r="P1018" i="35"/>
  <c r="P1029" i="35" s="1"/>
  <c r="O1018" i="35"/>
  <c r="O1029" i="35" s="1"/>
  <c r="N1018" i="35"/>
  <c r="N1029" i="35" s="1"/>
  <c r="M1018" i="35"/>
  <c r="M1029" i="35" s="1"/>
  <c r="K1018" i="35"/>
  <c r="K1029" i="35" s="1"/>
  <c r="J1018" i="35"/>
  <c r="J1029" i="35" s="1"/>
  <c r="I1018" i="35"/>
  <c r="I1029" i="35" s="1"/>
  <c r="H1018" i="35"/>
  <c r="H1029" i="35" s="1"/>
  <c r="G1018" i="35"/>
  <c r="G1029" i="35" s="1"/>
  <c r="F1018" i="35"/>
  <c r="F1029" i="35" s="1"/>
  <c r="AS990" i="35"/>
  <c r="AT989" i="35"/>
  <c r="AS989" i="35"/>
  <c r="N964" i="35"/>
  <c r="N963" i="35"/>
  <c r="N962" i="35"/>
  <c r="N961" i="35"/>
  <c r="N960" i="35"/>
  <c r="N959" i="35"/>
  <c r="N958" i="35"/>
  <c r="N957" i="35"/>
  <c r="N956" i="35"/>
  <c r="N955" i="35"/>
  <c r="N954" i="35"/>
  <c r="N953" i="35"/>
  <c r="N952" i="35"/>
  <c r="N951" i="35"/>
  <c r="N950" i="35"/>
  <c r="N949" i="35"/>
  <c r="N948" i="35"/>
  <c r="N947" i="35"/>
  <c r="N946" i="35"/>
  <c r="N945" i="35"/>
  <c r="N944" i="35"/>
  <c r="N943" i="35"/>
  <c r="N942" i="35"/>
  <c r="N941" i="35"/>
  <c r="N940" i="35"/>
  <c r="N939" i="35"/>
  <c r="N938" i="35"/>
  <c r="N937" i="35"/>
  <c r="N936" i="35"/>
  <c r="N935" i="35"/>
  <c r="N934" i="35"/>
  <c r="N933" i="35"/>
  <c r="N932" i="35"/>
  <c r="N931" i="35"/>
  <c r="N930" i="35"/>
  <c r="N929" i="35"/>
  <c r="N928" i="35"/>
  <c r="N927" i="35"/>
  <c r="N926" i="35"/>
  <c r="N925" i="35"/>
  <c r="N924" i="35"/>
  <c r="N923" i="35"/>
  <c r="N922" i="35"/>
  <c r="N921" i="35"/>
  <c r="N920" i="35"/>
  <c r="N919" i="35"/>
  <c r="N918" i="35"/>
  <c r="N917" i="35"/>
  <c r="N916" i="35"/>
  <c r="N915" i="35"/>
  <c r="N914" i="35"/>
  <c r="N913" i="35"/>
  <c r="N912" i="35"/>
  <c r="N911" i="35"/>
  <c r="N910" i="35"/>
  <c r="N909" i="35"/>
  <c r="N908" i="35"/>
  <c r="N907" i="35"/>
  <c r="N906" i="35"/>
  <c r="N905" i="35"/>
  <c r="N904" i="35"/>
  <c r="N903" i="35"/>
  <c r="N902" i="35"/>
  <c r="N901" i="35"/>
  <c r="N900" i="35"/>
  <c r="N899" i="35"/>
  <c r="N898" i="35"/>
  <c r="N897" i="35"/>
  <c r="N896" i="35"/>
  <c r="N895" i="35"/>
  <c r="N894" i="35"/>
  <c r="N893" i="35"/>
  <c r="N892" i="35"/>
  <c r="N891" i="35"/>
  <c r="N890" i="35"/>
  <c r="N889" i="35"/>
  <c r="N888" i="35"/>
  <c r="N887" i="35"/>
  <c r="N886" i="35"/>
  <c r="N885" i="35"/>
  <c r="N884" i="35"/>
  <c r="N883" i="35"/>
  <c r="N882" i="35"/>
  <c r="N881" i="35"/>
  <c r="N880" i="35"/>
  <c r="N879" i="35"/>
  <c r="N878" i="35"/>
  <c r="N877" i="35"/>
  <c r="N876" i="35"/>
  <c r="N875" i="35"/>
  <c r="N874" i="35"/>
  <c r="N873" i="35"/>
  <c r="N872" i="35"/>
  <c r="N871" i="35"/>
  <c r="N870" i="35"/>
  <c r="N869" i="35"/>
  <c r="N868" i="35"/>
  <c r="N867" i="35"/>
  <c r="N866" i="35"/>
  <c r="N865" i="35"/>
  <c r="N864" i="35"/>
  <c r="N863" i="35"/>
  <c r="N862" i="35"/>
  <c r="N861" i="35"/>
  <c r="N860" i="35"/>
  <c r="N859" i="35"/>
  <c r="N858" i="35"/>
  <c r="N857" i="35"/>
  <c r="N856" i="35"/>
  <c r="N855" i="35"/>
  <c r="N854" i="35"/>
  <c r="N853" i="35"/>
  <c r="N852" i="35"/>
  <c r="N851" i="35"/>
  <c r="N850" i="35"/>
  <c r="N849" i="35"/>
  <c r="N848" i="35"/>
  <c r="N847" i="35"/>
  <c r="N846" i="35"/>
  <c r="N845" i="35"/>
  <c r="N844" i="35"/>
  <c r="N843" i="35"/>
  <c r="N842" i="35"/>
  <c r="N841" i="35"/>
  <c r="N840" i="35"/>
  <c r="N839" i="35"/>
  <c r="N838" i="35"/>
  <c r="N837" i="35"/>
  <c r="N836" i="35"/>
  <c r="N835" i="35"/>
  <c r="N834" i="35"/>
  <c r="N833" i="35"/>
  <c r="N832" i="35"/>
  <c r="N831" i="35"/>
  <c r="N830" i="35"/>
  <c r="N829" i="35"/>
  <c r="N828" i="35"/>
  <c r="N827" i="35"/>
  <c r="N826" i="35"/>
  <c r="N825" i="35"/>
  <c r="N824" i="35"/>
  <c r="N823" i="35"/>
  <c r="N822" i="35"/>
  <c r="N821" i="35"/>
  <c r="N820" i="35"/>
  <c r="N819" i="35"/>
  <c r="N818" i="35"/>
  <c r="N817" i="35"/>
  <c r="N816" i="35"/>
  <c r="N815" i="35"/>
  <c r="N814" i="35"/>
  <c r="N813" i="35"/>
  <c r="N812" i="35"/>
  <c r="N811" i="35"/>
  <c r="N810" i="35"/>
  <c r="N809" i="35"/>
  <c r="N808" i="35"/>
  <c r="N807" i="35"/>
  <c r="N806" i="35"/>
  <c r="N805" i="35"/>
  <c r="N804" i="35"/>
  <c r="N803" i="35"/>
  <c r="N802" i="35"/>
  <c r="N801" i="35"/>
  <c r="N800" i="35"/>
  <c r="N799" i="35"/>
  <c r="N798" i="35"/>
  <c r="N797" i="35"/>
  <c r="N796" i="35"/>
  <c r="N795" i="35"/>
  <c r="N794" i="35"/>
  <c r="N793" i="35"/>
  <c r="N792" i="35"/>
  <c r="N791" i="35"/>
  <c r="N790" i="35"/>
  <c r="N789" i="35"/>
  <c r="N788" i="35"/>
  <c r="N787" i="35"/>
  <c r="N786" i="35"/>
  <c r="N785" i="35"/>
  <c r="N784" i="35"/>
  <c r="N783" i="35"/>
  <c r="N782" i="35"/>
  <c r="N781" i="35"/>
  <c r="N780" i="35"/>
  <c r="N779" i="35"/>
  <c r="N778" i="35"/>
  <c r="N777" i="35"/>
  <c r="N776" i="35"/>
  <c r="N775" i="35"/>
  <c r="N774" i="35"/>
  <c r="N773" i="35"/>
  <c r="N772" i="35"/>
  <c r="N771" i="35"/>
  <c r="N770" i="35"/>
  <c r="N769" i="35"/>
  <c r="N768" i="35"/>
  <c r="N767" i="35"/>
  <c r="N766" i="35"/>
  <c r="N765" i="35"/>
  <c r="N764" i="35"/>
  <c r="N763" i="35"/>
  <c r="N762" i="35"/>
  <c r="N761" i="35"/>
  <c r="N760" i="35"/>
  <c r="N759" i="35"/>
  <c r="N758" i="35"/>
  <c r="N757" i="35"/>
  <c r="N756" i="35"/>
  <c r="N755" i="35"/>
  <c r="N754" i="35"/>
  <c r="N753" i="35"/>
  <c r="N752" i="35"/>
  <c r="N751" i="35"/>
  <c r="N750" i="35"/>
  <c r="N749" i="35"/>
  <c r="N748" i="35"/>
  <c r="N747" i="35"/>
  <c r="N746" i="35"/>
  <c r="N745" i="35"/>
  <c r="N744" i="35"/>
  <c r="N743" i="35"/>
  <c r="N742" i="35"/>
  <c r="N741" i="35"/>
  <c r="N740" i="35"/>
  <c r="N739" i="35"/>
  <c r="N738" i="35"/>
  <c r="N737" i="35"/>
  <c r="N736" i="35"/>
  <c r="N735" i="35"/>
  <c r="N734" i="35"/>
  <c r="N733" i="35"/>
  <c r="N732" i="35"/>
  <c r="N731" i="35"/>
  <c r="N730" i="35"/>
  <c r="N729" i="35"/>
  <c r="N728" i="35"/>
  <c r="N727" i="35"/>
  <c r="N726" i="35"/>
  <c r="N725" i="35"/>
  <c r="N724" i="35"/>
  <c r="N723" i="35"/>
  <c r="N722" i="35"/>
  <c r="N721" i="35"/>
  <c r="N720" i="35"/>
  <c r="N719" i="35"/>
  <c r="N718" i="35"/>
  <c r="N717" i="35"/>
  <c r="N716" i="35"/>
  <c r="N715" i="35"/>
  <c r="N714" i="35"/>
  <c r="N713" i="35"/>
  <c r="N712" i="35"/>
  <c r="N711" i="35"/>
  <c r="N710" i="35"/>
  <c r="N709" i="35"/>
  <c r="N708" i="35"/>
  <c r="N707" i="35"/>
  <c r="N706" i="35"/>
  <c r="N705" i="35"/>
  <c r="N704" i="35"/>
  <c r="N703" i="35"/>
  <c r="N702" i="35"/>
  <c r="N701" i="35"/>
  <c r="N700" i="35"/>
  <c r="N699" i="35"/>
  <c r="N698" i="35"/>
  <c r="N697" i="35"/>
  <c r="N696" i="35"/>
  <c r="N695" i="35"/>
  <c r="N694" i="35"/>
  <c r="N693" i="35"/>
  <c r="N692" i="35"/>
  <c r="N691" i="35"/>
  <c r="N690" i="35"/>
  <c r="N689" i="35"/>
  <c r="N688" i="35"/>
  <c r="N687" i="35"/>
  <c r="N686" i="35"/>
  <c r="N685" i="35"/>
  <c r="N684" i="35"/>
  <c r="N683" i="35"/>
  <c r="N682" i="35"/>
  <c r="N681" i="35"/>
  <c r="N680" i="35"/>
  <c r="N679" i="35"/>
  <c r="N678" i="35"/>
  <c r="N677" i="35"/>
  <c r="N676" i="35"/>
  <c r="N675" i="35"/>
  <c r="N674" i="35"/>
  <c r="N673" i="35"/>
  <c r="N672" i="35"/>
  <c r="N671" i="35"/>
  <c r="N670" i="35"/>
  <c r="N669" i="35"/>
  <c r="N668" i="35"/>
  <c r="N667" i="35"/>
  <c r="N666" i="35"/>
  <c r="N665" i="35"/>
  <c r="N664" i="35"/>
  <c r="N663" i="35"/>
  <c r="N662" i="35"/>
  <c r="N661" i="35"/>
  <c r="N660" i="35"/>
  <c r="N659" i="35"/>
  <c r="N658" i="35"/>
  <c r="N657" i="35"/>
  <c r="N656" i="35"/>
  <c r="N655" i="35"/>
  <c r="N654" i="35"/>
  <c r="N653" i="35"/>
  <c r="N652" i="35"/>
  <c r="N651" i="35"/>
  <c r="N650" i="35"/>
  <c r="N649" i="35"/>
  <c r="N648" i="35"/>
  <c r="N647" i="35"/>
  <c r="N646" i="35"/>
  <c r="N645" i="35"/>
  <c r="N644" i="35"/>
  <c r="N643" i="35"/>
  <c r="N642" i="35"/>
  <c r="N641" i="35"/>
  <c r="N640" i="35"/>
  <c r="N639" i="35"/>
  <c r="N638" i="35"/>
  <c r="N637" i="35"/>
  <c r="N636" i="35"/>
  <c r="N635" i="35"/>
  <c r="N634" i="35"/>
  <c r="N633" i="35"/>
  <c r="N632" i="35"/>
  <c r="N631" i="35"/>
  <c r="N630" i="35"/>
  <c r="N629" i="35"/>
  <c r="N628" i="35"/>
  <c r="N627" i="35"/>
  <c r="N626" i="35"/>
  <c r="N625" i="35"/>
  <c r="N624" i="35"/>
  <c r="N623" i="35"/>
  <c r="N622" i="35"/>
  <c r="N621" i="35"/>
  <c r="N620" i="35"/>
  <c r="N619" i="35"/>
  <c r="N618" i="35"/>
  <c r="N617" i="35"/>
  <c r="N616" i="35"/>
  <c r="N615" i="35"/>
  <c r="N614" i="35"/>
  <c r="N613" i="35"/>
  <c r="N612" i="35"/>
  <c r="N611" i="35"/>
  <c r="N610" i="35"/>
  <c r="N609" i="35"/>
  <c r="N608" i="35"/>
  <c r="N607" i="35"/>
  <c r="N606" i="35"/>
  <c r="N605" i="35"/>
  <c r="N604" i="35"/>
  <c r="N603" i="35"/>
  <c r="N602" i="35"/>
  <c r="N601" i="35"/>
  <c r="N600" i="35"/>
  <c r="N599" i="35"/>
  <c r="N598" i="35"/>
  <c r="N597" i="35"/>
  <c r="N596" i="35"/>
  <c r="N595" i="35"/>
  <c r="N594" i="35"/>
  <c r="N593" i="35"/>
  <c r="N592" i="35"/>
  <c r="N591" i="35"/>
  <c r="N590" i="35"/>
  <c r="N589" i="35"/>
  <c r="N588" i="35"/>
  <c r="N587" i="35"/>
  <c r="N586" i="35"/>
  <c r="N585" i="35"/>
  <c r="N584" i="35"/>
  <c r="N583" i="35"/>
  <c r="N582" i="35"/>
  <c r="N581" i="35"/>
  <c r="N580" i="35"/>
  <c r="N579" i="35"/>
  <c r="N578" i="35"/>
  <c r="N577" i="35"/>
  <c r="N576" i="35"/>
  <c r="N575" i="35"/>
  <c r="N574" i="35"/>
  <c r="N573" i="35"/>
  <c r="N572" i="35"/>
  <c r="N571" i="35"/>
  <c r="N570" i="35"/>
  <c r="N569" i="35"/>
  <c r="N568" i="35"/>
  <c r="N567" i="35"/>
  <c r="N566" i="35"/>
  <c r="N565" i="35"/>
  <c r="N564" i="35"/>
  <c r="N563" i="35"/>
  <c r="N562" i="35"/>
  <c r="N561" i="35"/>
  <c r="N560" i="35"/>
  <c r="N559" i="35"/>
  <c r="N558" i="35"/>
  <c r="N557" i="35"/>
  <c r="N556" i="35"/>
  <c r="N555" i="35"/>
  <c r="N554" i="35"/>
  <c r="N553" i="35"/>
  <c r="N552" i="35"/>
  <c r="N551" i="35"/>
  <c r="N550" i="35"/>
  <c r="N549" i="35"/>
  <c r="N548" i="35"/>
  <c r="N547" i="35"/>
  <c r="N546" i="35"/>
  <c r="N545" i="35"/>
  <c r="N544" i="35"/>
  <c r="N543" i="35"/>
  <c r="N542" i="35"/>
  <c r="N541" i="35"/>
  <c r="N540" i="35"/>
  <c r="N539" i="35"/>
  <c r="N538" i="35"/>
  <c r="N537" i="35"/>
  <c r="N536" i="35"/>
  <c r="N535" i="35"/>
  <c r="N534" i="35"/>
  <c r="N533" i="35"/>
  <c r="N532" i="35"/>
  <c r="N531" i="35"/>
  <c r="N530" i="35"/>
  <c r="N529" i="35"/>
  <c r="N528" i="35"/>
  <c r="N527" i="35"/>
  <c r="N526" i="35"/>
  <c r="N525" i="35"/>
  <c r="N524" i="35"/>
  <c r="N523" i="35"/>
  <c r="N522" i="35"/>
  <c r="N521" i="35"/>
  <c r="N520" i="35"/>
  <c r="N519" i="35"/>
  <c r="N518" i="35"/>
  <c r="N517" i="35"/>
  <c r="N516" i="35"/>
  <c r="N515" i="35"/>
  <c r="N514" i="35"/>
  <c r="N513" i="35"/>
  <c r="N512" i="35"/>
  <c r="N511" i="35"/>
  <c r="N510" i="35"/>
  <c r="N509" i="35"/>
  <c r="N508" i="35"/>
  <c r="N507" i="35"/>
  <c r="N506" i="35"/>
  <c r="N505" i="35"/>
  <c r="N504" i="35"/>
  <c r="N503" i="35"/>
  <c r="N502" i="35"/>
  <c r="N501" i="35"/>
  <c r="N500" i="35"/>
  <c r="N499" i="35"/>
  <c r="N498" i="35"/>
  <c r="N497" i="35"/>
  <c r="N496" i="35"/>
  <c r="N495" i="35"/>
  <c r="N494" i="35"/>
  <c r="N493" i="35"/>
  <c r="N492" i="35"/>
  <c r="N491" i="35"/>
  <c r="N490" i="35"/>
  <c r="N489" i="35"/>
  <c r="N488" i="35"/>
  <c r="N487" i="35"/>
  <c r="N486" i="35"/>
  <c r="N485" i="35"/>
  <c r="N484" i="35"/>
  <c r="N483" i="35"/>
  <c r="N482" i="35"/>
  <c r="N481" i="35"/>
  <c r="N480" i="35"/>
  <c r="N479" i="35"/>
  <c r="N478" i="35"/>
  <c r="N477" i="35"/>
  <c r="N476" i="35"/>
  <c r="N475" i="35"/>
  <c r="N474" i="35"/>
  <c r="N473" i="35"/>
  <c r="N472" i="35"/>
  <c r="N471" i="35"/>
  <c r="N470" i="35"/>
  <c r="N469" i="35"/>
  <c r="N468" i="35"/>
  <c r="N467" i="35"/>
  <c r="N466" i="35"/>
  <c r="N465" i="35"/>
  <c r="N464" i="35"/>
  <c r="N463" i="35"/>
  <c r="N462" i="35"/>
  <c r="N461" i="35"/>
  <c r="N460" i="35"/>
  <c r="N459" i="35"/>
  <c r="N458" i="35"/>
  <c r="N457" i="35"/>
  <c r="N456" i="35"/>
  <c r="N455" i="35"/>
  <c r="N454" i="35"/>
  <c r="N453" i="35"/>
  <c r="N452" i="35"/>
  <c r="N451" i="35"/>
  <c r="N450" i="35"/>
  <c r="N449" i="35"/>
  <c r="N448" i="35"/>
  <c r="N447" i="35"/>
  <c r="N446" i="35"/>
  <c r="N445" i="35"/>
  <c r="N444" i="35"/>
  <c r="N443" i="35"/>
  <c r="N442" i="35"/>
  <c r="N441" i="35"/>
  <c r="N440" i="35"/>
  <c r="N439" i="35"/>
  <c r="N438" i="35"/>
  <c r="N437" i="35"/>
  <c r="N436" i="35"/>
  <c r="N435" i="35"/>
  <c r="N434" i="35"/>
  <c r="N433" i="35"/>
  <c r="N432" i="35"/>
  <c r="N431" i="35"/>
  <c r="N430" i="35"/>
  <c r="N429" i="35"/>
  <c r="N428" i="35"/>
  <c r="N427" i="35"/>
  <c r="N426" i="35"/>
  <c r="N425" i="35"/>
  <c r="N424" i="35"/>
  <c r="N423" i="35"/>
  <c r="N422" i="35"/>
  <c r="N421" i="35"/>
  <c r="N420" i="35"/>
  <c r="N419" i="35"/>
  <c r="N418" i="35"/>
  <c r="N417" i="35"/>
  <c r="N416" i="35"/>
  <c r="N415" i="35"/>
  <c r="N414" i="35"/>
  <c r="N413" i="35"/>
  <c r="N412" i="35"/>
  <c r="N411" i="35"/>
  <c r="N410" i="35"/>
  <c r="N409" i="35"/>
  <c r="N408" i="35"/>
  <c r="N407" i="35"/>
  <c r="N406" i="35"/>
  <c r="N405" i="35"/>
  <c r="N404" i="35"/>
  <c r="N403" i="35"/>
  <c r="N402" i="35"/>
  <c r="N401" i="35"/>
  <c r="N400" i="35"/>
  <c r="N399" i="35"/>
  <c r="N398" i="35"/>
  <c r="N397" i="35"/>
  <c r="N396" i="35"/>
  <c r="N395" i="35"/>
  <c r="N394" i="35"/>
  <c r="N393" i="35"/>
  <c r="N392" i="35"/>
  <c r="N391" i="35"/>
  <c r="N390" i="35"/>
  <c r="N389" i="35"/>
  <c r="N388" i="35"/>
  <c r="N387" i="35"/>
  <c r="N386" i="35"/>
  <c r="N385" i="35"/>
  <c r="N384" i="35"/>
  <c r="N383" i="35"/>
  <c r="N382" i="35"/>
  <c r="N381" i="35"/>
  <c r="N380" i="35"/>
  <c r="N379" i="35"/>
  <c r="N378" i="35"/>
  <c r="N377" i="35"/>
  <c r="N376" i="35"/>
  <c r="N375" i="35"/>
  <c r="N374" i="35"/>
  <c r="N373" i="35"/>
  <c r="N372" i="35"/>
  <c r="N371" i="35"/>
  <c r="N370" i="35"/>
  <c r="N369" i="35"/>
  <c r="N368" i="35"/>
  <c r="N367" i="35"/>
  <c r="N366" i="35"/>
  <c r="N365" i="35"/>
  <c r="N364" i="35"/>
  <c r="N363" i="35"/>
  <c r="N362" i="35"/>
  <c r="N361" i="35"/>
  <c r="N360" i="35"/>
  <c r="N359" i="35"/>
  <c r="N358" i="35"/>
  <c r="N357" i="35"/>
  <c r="N356" i="35"/>
  <c r="N355" i="35"/>
  <c r="N354" i="35"/>
  <c r="N353" i="35"/>
  <c r="N352" i="35"/>
  <c r="N351" i="35"/>
  <c r="N350" i="35"/>
  <c r="N349" i="35"/>
  <c r="N348" i="35"/>
  <c r="N347" i="35"/>
  <c r="N346" i="35"/>
  <c r="N345" i="35"/>
  <c r="N344" i="35"/>
  <c r="N343" i="35"/>
  <c r="N342" i="35"/>
  <c r="N341" i="35"/>
  <c r="N340" i="35"/>
  <c r="N339" i="35"/>
  <c r="N338" i="35"/>
  <c r="N337" i="35"/>
  <c r="N336" i="35"/>
  <c r="N335" i="35"/>
  <c r="N334" i="35"/>
  <c r="N333" i="35"/>
  <c r="N332" i="35"/>
  <c r="N331" i="35"/>
  <c r="N330" i="35"/>
  <c r="N329" i="35"/>
  <c r="N328" i="35"/>
  <c r="N327" i="35"/>
  <c r="N326" i="35"/>
  <c r="N325" i="35"/>
  <c r="N324" i="35"/>
  <c r="N323" i="35"/>
  <c r="N322" i="35"/>
  <c r="N321" i="35"/>
  <c r="N320" i="35"/>
  <c r="N319" i="35"/>
  <c r="N318" i="35"/>
  <c r="N317" i="35"/>
  <c r="N316" i="35"/>
  <c r="N315" i="35"/>
  <c r="N314" i="35"/>
  <c r="N313" i="35"/>
  <c r="N312" i="35"/>
  <c r="N311" i="35"/>
  <c r="N310" i="35"/>
  <c r="N309" i="35"/>
  <c r="N308" i="35"/>
  <c r="N307" i="35"/>
  <c r="N306" i="35"/>
  <c r="N305" i="35"/>
  <c r="N304" i="35"/>
  <c r="N303" i="35"/>
  <c r="N302" i="35"/>
  <c r="N301" i="35"/>
  <c r="N300" i="35"/>
  <c r="N299" i="35"/>
  <c r="N298" i="35"/>
  <c r="N297" i="35"/>
  <c r="N296" i="35"/>
  <c r="N295" i="35"/>
  <c r="N294" i="35"/>
  <c r="N293" i="35"/>
  <c r="N292" i="35"/>
  <c r="N291" i="35"/>
  <c r="N290" i="35"/>
  <c r="N289" i="35"/>
  <c r="N288" i="35"/>
  <c r="N287" i="35"/>
  <c r="N286" i="35"/>
  <c r="N285" i="35"/>
  <c r="N284" i="35"/>
  <c r="N283" i="35"/>
  <c r="N282" i="35"/>
  <c r="N281" i="35"/>
  <c r="N280" i="35"/>
  <c r="N279" i="35"/>
  <c r="N278" i="35"/>
  <c r="N277" i="35"/>
  <c r="N276" i="35"/>
  <c r="N275" i="35"/>
  <c r="N274" i="35"/>
  <c r="N273" i="35"/>
  <c r="N272" i="35"/>
  <c r="N271" i="35"/>
  <c r="N270" i="35"/>
  <c r="N269" i="35"/>
  <c r="N268" i="35"/>
  <c r="N267" i="35"/>
  <c r="N266" i="35"/>
  <c r="N265" i="35"/>
  <c r="N264" i="35"/>
  <c r="N263" i="35"/>
  <c r="N262" i="35"/>
  <c r="N261" i="35"/>
  <c r="N260" i="35"/>
  <c r="N259" i="35"/>
  <c r="N258" i="35"/>
  <c r="N257" i="35"/>
  <c r="N256" i="35"/>
  <c r="N255" i="35"/>
  <c r="N254" i="35"/>
  <c r="N253" i="35"/>
  <c r="N252" i="35"/>
  <c r="N251" i="35"/>
  <c r="N250" i="35"/>
  <c r="N249" i="35"/>
  <c r="N248" i="35"/>
  <c r="N247" i="35"/>
  <c r="N246" i="35"/>
  <c r="N245" i="35"/>
  <c r="N244" i="35"/>
  <c r="N243" i="35"/>
  <c r="N242" i="35"/>
  <c r="N241" i="35"/>
  <c r="N240" i="35"/>
  <c r="N239" i="35"/>
  <c r="N238" i="35"/>
  <c r="N237" i="35"/>
  <c r="N236" i="35"/>
  <c r="N235" i="35"/>
  <c r="N234" i="35"/>
  <c r="N233" i="35"/>
  <c r="N232" i="35"/>
  <c r="N231" i="35"/>
  <c r="N230" i="35"/>
  <c r="N229" i="35"/>
  <c r="FA228" i="35"/>
  <c r="EZ228" i="35"/>
  <c r="EY228" i="35"/>
  <c r="EX228" i="35"/>
  <c r="N228" i="35"/>
  <c r="N227" i="35"/>
  <c r="N226" i="35"/>
  <c r="ER225" i="35"/>
  <c r="EQ225" i="35"/>
  <c r="EO225" i="35"/>
  <c r="N225" i="35"/>
  <c r="ER224" i="35"/>
  <c r="EQ224" i="35"/>
  <c r="EO224" i="35"/>
  <c r="N224" i="35"/>
  <c r="ER223" i="35"/>
  <c r="EQ223" i="35"/>
  <c r="EO223" i="35"/>
  <c r="N223" i="35"/>
  <c r="ER222" i="35"/>
  <c r="EQ222" i="35"/>
  <c r="EO222" i="35"/>
  <c r="N222" i="35"/>
  <c r="ER221" i="35"/>
  <c r="EQ221" i="35"/>
  <c r="EO221" i="35"/>
  <c r="N221" i="35"/>
  <c r="ER220" i="35"/>
  <c r="EQ220" i="35"/>
  <c r="EO220" i="35"/>
  <c r="N220" i="35"/>
  <c r="ER219" i="35"/>
  <c r="EQ219" i="35"/>
  <c r="EO219" i="35"/>
  <c r="N219" i="35"/>
  <c r="ER218" i="35"/>
  <c r="EQ218" i="35"/>
  <c r="EO218" i="35"/>
  <c r="N218" i="35"/>
  <c r="ER217" i="35"/>
  <c r="EQ217" i="35"/>
  <c r="EO217" i="35"/>
  <c r="N217" i="35"/>
  <c r="ER216" i="35"/>
  <c r="EQ216" i="35"/>
  <c r="EO216" i="35"/>
  <c r="N216" i="35"/>
  <c r="ER215" i="35"/>
  <c r="EQ215" i="35"/>
  <c r="EO215" i="35"/>
  <c r="N215" i="35"/>
  <c r="ER214" i="35"/>
  <c r="EQ214" i="35"/>
  <c r="EO214" i="35"/>
  <c r="N214" i="35"/>
  <c r="ER213" i="35"/>
  <c r="EQ213" i="35"/>
  <c r="EO213" i="35"/>
  <c r="N213" i="35"/>
  <c r="ER212" i="35"/>
  <c r="EQ212" i="35"/>
  <c r="EO212" i="35"/>
  <c r="N212" i="35"/>
  <c r="ER211" i="35"/>
  <c r="EQ211" i="35"/>
  <c r="EO211" i="35"/>
  <c r="N211" i="35"/>
  <c r="ER210" i="35"/>
  <c r="EQ210" i="35"/>
  <c r="EO210" i="35"/>
  <c r="N210" i="35"/>
  <c r="ER209" i="35"/>
  <c r="EQ209" i="35"/>
  <c r="EO209" i="35"/>
  <c r="N209" i="35"/>
  <c r="ER208" i="35"/>
  <c r="EQ208" i="35"/>
  <c r="EO208" i="35"/>
  <c r="N208" i="35"/>
  <c r="ER207" i="35"/>
  <c r="EQ207" i="35"/>
  <c r="EO207" i="35"/>
  <c r="N207" i="35"/>
  <c r="ER206" i="35"/>
  <c r="EQ206" i="35"/>
  <c r="EO206" i="35"/>
  <c r="N206" i="35"/>
  <c r="ER205" i="35"/>
  <c r="EQ205" i="35"/>
  <c r="EO205" i="35"/>
  <c r="N205" i="35"/>
  <c r="ER204" i="35"/>
  <c r="EQ204" i="35"/>
  <c r="EO204" i="35"/>
  <c r="N204" i="35"/>
  <c r="ER203" i="35"/>
  <c r="EQ203" i="35"/>
  <c r="EO203" i="35"/>
  <c r="N203" i="35"/>
  <c r="ER202" i="35"/>
  <c r="EQ202" i="35"/>
  <c r="EO202" i="35"/>
  <c r="N202" i="35"/>
  <c r="ER201" i="35"/>
  <c r="EQ201" i="35"/>
  <c r="EO201" i="35"/>
  <c r="N201" i="35"/>
  <c r="ER200" i="35"/>
  <c r="EQ200" i="35"/>
  <c r="EO200" i="35"/>
  <c r="N200" i="35"/>
  <c r="ER199" i="35"/>
  <c r="EQ199" i="35"/>
  <c r="EO199" i="35"/>
  <c r="N199" i="35"/>
  <c r="ER198" i="35"/>
  <c r="EQ198" i="35"/>
  <c r="EO198" i="35"/>
  <c r="N198" i="35"/>
  <c r="ER197" i="35"/>
  <c r="EQ197" i="35"/>
  <c r="EO197" i="35"/>
  <c r="N197" i="35"/>
  <c r="HC196" i="35"/>
  <c r="HD196" i="35" s="1"/>
  <c r="HB196" i="35"/>
  <c r="ER196" i="35"/>
  <c r="EQ196" i="35"/>
  <c r="EO196" i="35"/>
  <c r="N196" i="35"/>
  <c r="HC195" i="35"/>
  <c r="HD195" i="35" s="1"/>
  <c r="HB195" i="35"/>
  <c r="ER195" i="35"/>
  <c r="EQ195" i="35"/>
  <c r="EO195" i="35"/>
  <c r="N195" i="35"/>
  <c r="HC194" i="35"/>
  <c r="HD194" i="35" s="1"/>
  <c r="HB194" i="35"/>
  <c r="ER194" i="35"/>
  <c r="EQ194" i="35"/>
  <c r="EO194" i="35"/>
  <c r="N194" i="35"/>
  <c r="HC193" i="35"/>
  <c r="HD193" i="35" s="1"/>
  <c r="HB193" i="35"/>
  <c r="ER193" i="35"/>
  <c r="EQ193" i="35"/>
  <c r="EO193" i="35"/>
  <c r="N193" i="35"/>
  <c r="HF192" i="35"/>
  <c r="HF193" i="35" s="1"/>
  <c r="HF194" i="35" s="1"/>
  <c r="HF195" i="35" s="1"/>
  <c r="HF196" i="35" s="1"/>
  <c r="HC192" i="35"/>
  <c r="HD192" i="35" s="1"/>
  <c r="HB192" i="35"/>
  <c r="FY192" i="35"/>
  <c r="FY193" i="35" s="1"/>
  <c r="FY194" i="35" s="1"/>
  <c r="FY195" i="35" s="1"/>
  <c r="FY196" i="35" s="1"/>
  <c r="FY197" i="35" s="1"/>
  <c r="FY198" i="35" s="1"/>
  <c r="FY199" i="35" s="1"/>
  <c r="FY200" i="35" s="1"/>
  <c r="FY201" i="35" s="1"/>
  <c r="FY202" i="35" s="1"/>
  <c r="FY203" i="35" s="1"/>
  <c r="FY204" i="35" s="1"/>
  <c r="FY205" i="35" s="1"/>
  <c r="FY206" i="35" s="1"/>
  <c r="FY207" i="35" s="1"/>
  <c r="FY208" i="35" s="1"/>
  <c r="FY209" i="35" s="1"/>
  <c r="FY210" i="35" s="1"/>
  <c r="FY211" i="35" s="1"/>
  <c r="FY212" i="35" s="1"/>
  <c r="FY213" i="35" s="1"/>
  <c r="FY214" i="35" s="1"/>
  <c r="FY215" i="35" s="1"/>
  <c r="FY216" i="35" s="1"/>
  <c r="FY217" i="35" s="1"/>
  <c r="FY218" i="35" s="1"/>
  <c r="FY219" i="35" s="1"/>
  <c r="FY220" i="35" s="1"/>
  <c r="FY221" i="35" s="1"/>
  <c r="FY222" i="35" s="1"/>
  <c r="FY223" i="35" s="1"/>
  <c r="FY224" i="35" s="1"/>
  <c r="FY225" i="35" s="1"/>
  <c r="FX192" i="35"/>
  <c r="FX193" i="35" s="1"/>
  <c r="FX194" i="35" s="1"/>
  <c r="FX195" i="35" s="1"/>
  <c r="FX196" i="35" s="1"/>
  <c r="FX197" i="35" s="1"/>
  <c r="FX198" i="35" s="1"/>
  <c r="FX199" i="35" s="1"/>
  <c r="FX200" i="35" s="1"/>
  <c r="FX201" i="35" s="1"/>
  <c r="FX202" i="35" s="1"/>
  <c r="FX203" i="35" s="1"/>
  <c r="FX204" i="35" s="1"/>
  <c r="FX205" i="35" s="1"/>
  <c r="FX206" i="35" s="1"/>
  <c r="FX207" i="35" s="1"/>
  <c r="FX208" i="35" s="1"/>
  <c r="FX209" i="35" s="1"/>
  <c r="FX210" i="35" s="1"/>
  <c r="FX211" i="35" s="1"/>
  <c r="FX212" i="35" s="1"/>
  <c r="FX213" i="35" s="1"/>
  <c r="FX214" i="35" s="1"/>
  <c r="FX215" i="35" s="1"/>
  <c r="FX216" i="35" s="1"/>
  <c r="FX217" i="35" s="1"/>
  <c r="FX218" i="35" s="1"/>
  <c r="FX219" i="35" s="1"/>
  <c r="FX220" i="35" s="1"/>
  <c r="FX221" i="35" s="1"/>
  <c r="FX222" i="35" s="1"/>
  <c r="FX223" i="35" s="1"/>
  <c r="FX224" i="35" s="1"/>
  <c r="FX225" i="35" s="1"/>
  <c r="FW192" i="35"/>
  <c r="FW193" i="35" s="1"/>
  <c r="FW194" i="35" s="1"/>
  <c r="FW195" i="35" s="1"/>
  <c r="FW196" i="35" s="1"/>
  <c r="FW197" i="35" s="1"/>
  <c r="FW198" i="35" s="1"/>
  <c r="FW199" i="35" s="1"/>
  <c r="FW200" i="35" s="1"/>
  <c r="FW201" i="35" s="1"/>
  <c r="FW202" i="35" s="1"/>
  <c r="FW203" i="35" s="1"/>
  <c r="FW204" i="35" s="1"/>
  <c r="FW205" i="35" s="1"/>
  <c r="FW206" i="35" s="1"/>
  <c r="FW207" i="35" s="1"/>
  <c r="FW208" i="35" s="1"/>
  <c r="FW209" i="35" s="1"/>
  <c r="FW210" i="35" s="1"/>
  <c r="FW211" i="35" s="1"/>
  <c r="FW212" i="35" s="1"/>
  <c r="FW213" i="35" s="1"/>
  <c r="FW214" i="35" s="1"/>
  <c r="FW215" i="35" s="1"/>
  <c r="FW216" i="35" s="1"/>
  <c r="FW217" i="35" s="1"/>
  <c r="FW218" i="35" s="1"/>
  <c r="FW219" i="35" s="1"/>
  <c r="FW220" i="35" s="1"/>
  <c r="FW221" i="35" s="1"/>
  <c r="FW222" i="35" s="1"/>
  <c r="FW223" i="35" s="1"/>
  <c r="FW224" i="35" s="1"/>
  <c r="FW225" i="35" s="1"/>
  <c r="FV192" i="35"/>
  <c r="GV192" i="35" s="1"/>
  <c r="GX192" i="35" s="1"/>
  <c r="GY192" i="35" s="1"/>
  <c r="ER192" i="35"/>
  <c r="EQ192" i="35"/>
  <c r="EO192" i="35"/>
  <c r="N192" i="35"/>
  <c r="HC191" i="35"/>
  <c r="HD191" i="35" s="1"/>
  <c r="HB191" i="35"/>
  <c r="GV191" i="35"/>
  <c r="GW191" i="35" s="1"/>
  <c r="ER191" i="35"/>
  <c r="EQ191" i="35"/>
  <c r="EO191" i="35"/>
  <c r="N191" i="35"/>
  <c r="HC190" i="35"/>
  <c r="HD190" i="35" s="1"/>
  <c r="HB190" i="35"/>
  <c r="GV190" i="35"/>
  <c r="GW190" i="35" s="1"/>
  <c r="FY190" i="35"/>
  <c r="FX190" i="35"/>
  <c r="FW190" i="35"/>
  <c r="ER190" i="35"/>
  <c r="EQ190" i="35"/>
  <c r="EO190" i="35"/>
  <c r="N190" i="35"/>
  <c r="HC189" i="35"/>
  <c r="HD189" i="35" s="1"/>
  <c r="HB189" i="35"/>
  <c r="GV189" i="35"/>
  <c r="GX189" i="35" s="1"/>
  <c r="GY189" i="35" s="1"/>
  <c r="FY189" i="35"/>
  <c r="FX189" i="35"/>
  <c r="FW189" i="35"/>
  <c r="ER189" i="35"/>
  <c r="EQ189" i="35"/>
  <c r="EO189" i="35"/>
  <c r="N189" i="35"/>
  <c r="HC188" i="35"/>
  <c r="HD188" i="35" s="1"/>
  <c r="HB188" i="35"/>
  <c r="GV188" i="35"/>
  <c r="GX188" i="35" s="1"/>
  <c r="GY188" i="35" s="1"/>
  <c r="FY188" i="35"/>
  <c r="FX188" i="35"/>
  <c r="FW188" i="35"/>
  <c r="ER188" i="35"/>
  <c r="EQ188" i="35"/>
  <c r="EO188" i="35"/>
  <c r="N188" i="35"/>
  <c r="HC187" i="35"/>
  <c r="HD187" i="35" s="1"/>
  <c r="HB187" i="35"/>
  <c r="GV187" i="35"/>
  <c r="GX187" i="35" s="1"/>
  <c r="GY187" i="35" s="1"/>
  <c r="FY187" i="35"/>
  <c r="FX187" i="35"/>
  <c r="FW187" i="35"/>
  <c r="ER187" i="35"/>
  <c r="EQ187" i="35"/>
  <c r="EO187" i="35"/>
  <c r="N187" i="35"/>
  <c r="HC186" i="35"/>
  <c r="HD186" i="35" s="1"/>
  <c r="HB186" i="35"/>
  <c r="GV186" i="35"/>
  <c r="GX186" i="35" s="1"/>
  <c r="GY186" i="35" s="1"/>
  <c r="FY186" i="35"/>
  <c r="FX186" i="35"/>
  <c r="FW186" i="35"/>
  <c r="ER186" i="35"/>
  <c r="EQ186" i="35"/>
  <c r="EO186" i="35"/>
  <c r="N186" i="35"/>
  <c r="HC185" i="35"/>
  <c r="HD185" i="35" s="1"/>
  <c r="HB185" i="35"/>
  <c r="GV185" i="35"/>
  <c r="GX185" i="35" s="1"/>
  <c r="GY185" i="35" s="1"/>
  <c r="FY185" i="35"/>
  <c r="FX185" i="35"/>
  <c r="FW185" i="35"/>
  <c r="FM185" i="35"/>
  <c r="FJ185" i="35"/>
  <c r="ER185" i="35"/>
  <c r="EQ185" i="35"/>
  <c r="EO185" i="35"/>
  <c r="N185" i="35"/>
  <c r="HC184" i="35"/>
  <c r="HD184" i="35" s="1"/>
  <c r="HB184" i="35"/>
  <c r="GV184" i="35"/>
  <c r="GX184" i="35" s="1"/>
  <c r="GY184" i="35" s="1"/>
  <c r="FY184" i="35"/>
  <c r="FX184" i="35"/>
  <c r="FW184" i="35"/>
  <c r="FJ184" i="35"/>
  <c r="FM184" i="35" s="1"/>
  <c r="ER184" i="35"/>
  <c r="EQ184" i="35"/>
  <c r="EO184" i="35"/>
  <c r="N184" i="35"/>
  <c r="HC183" i="35"/>
  <c r="HD183" i="35" s="1"/>
  <c r="HB183" i="35"/>
  <c r="GV183" i="35"/>
  <c r="GX183" i="35" s="1"/>
  <c r="GY183" i="35" s="1"/>
  <c r="GI183" i="35"/>
  <c r="GI184" i="35" s="1"/>
  <c r="GI185" i="35" s="1"/>
  <c r="GI186" i="35" s="1"/>
  <c r="GI187" i="35" s="1"/>
  <c r="GI188" i="35" s="1"/>
  <c r="GI189" i="35" s="1"/>
  <c r="GI190" i="35" s="1"/>
  <c r="GI191" i="35" s="1"/>
  <c r="GI192" i="35" s="1"/>
  <c r="GI193" i="35" s="1"/>
  <c r="GI194" i="35" s="1"/>
  <c r="GI195" i="35" s="1"/>
  <c r="GI196" i="35" s="1"/>
  <c r="GI197" i="35" s="1"/>
  <c r="GI198" i="35" s="1"/>
  <c r="GI199" i="35" s="1"/>
  <c r="GI200" i="35" s="1"/>
  <c r="GI201" i="35" s="1"/>
  <c r="GI202" i="35" s="1"/>
  <c r="GI203" i="35" s="1"/>
  <c r="GI204" i="35" s="1"/>
  <c r="GI205" i="35" s="1"/>
  <c r="GI206" i="35" s="1"/>
  <c r="GI207" i="35" s="1"/>
  <c r="GI208" i="35" s="1"/>
  <c r="GI209" i="35" s="1"/>
  <c r="GI210" i="35" s="1"/>
  <c r="GI211" i="35" s="1"/>
  <c r="GI212" i="35" s="1"/>
  <c r="GI213" i="35" s="1"/>
  <c r="GI214" i="35" s="1"/>
  <c r="GI215" i="35" s="1"/>
  <c r="GI216" i="35" s="1"/>
  <c r="GI217" i="35" s="1"/>
  <c r="GI218" i="35" s="1"/>
  <c r="GI219" i="35" s="1"/>
  <c r="GI220" i="35" s="1"/>
  <c r="GI221" i="35" s="1"/>
  <c r="GI222" i="35" s="1"/>
  <c r="GI223" i="35" s="1"/>
  <c r="GI224" i="35" s="1"/>
  <c r="GI225" i="35" s="1"/>
  <c r="GA183" i="35"/>
  <c r="GA184" i="35" s="1"/>
  <c r="GA185" i="35" s="1"/>
  <c r="GA186" i="35" s="1"/>
  <c r="GA187" i="35" s="1"/>
  <c r="GA188" i="35" s="1"/>
  <c r="GA189" i="35" s="1"/>
  <c r="GA190" i="35" s="1"/>
  <c r="GA191" i="35" s="1"/>
  <c r="GA192" i="35" s="1"/>
  <c r="GA193" i="35" s="1"/>
  <c r="GA194" i="35" s="1"/>
  <c r="GA195" i="35" s="1"/>
  <c r="GA196" i="35" s="1"/>
  <c r="GA197" i="35" s="1"/>
  <c r="GA198" i="35" s="1"/>
  <c r="GA199" i="35" s="1"/>
  <c r="GA200" i="35" s="1"/>
  <c r="GA201" i="35" s="1"/>
  <c r="GA202" i="35" s="1"/>
  <c r="GA203" i="35" s="1"/>
  <c r="GA204" i="35" s="1"/>
  <c r="GA205" i="35" s="1"/>
  <c r="GA206" i="35" s="1"/>
  <c r="GA207" i="35" s="1"/>
  <c r="GA208" i="35" s="1"/>
  <c r="GA209" i="35" s="1"/>
  <c r="GA210" i="35" s="1"/>
  <c r="GA211" i="35" s="1"/>
  <c r="GA212" i="35" s="1"/>
  <c r="GA213" i="35" s="1"/>
  <c r="GA214" i="35" s="1"/>
  <c r="GA215" i="35" s="1"/>
  <c r="GA216" i="35" s="1"/>
  <c r="GA217" i="35" s="1"/>
  <c r="GA218" i="35" s="1"/>
  <c r="GA219" i="35" s="1"/>
  <c r="GA220" i="35" s="1"/>
  <c r="GA221" i="35" s="1"/>
  <c r="GA222" i="35" s="1"/>
  <c r="GA223" i="35" s="1"/>
  <c r="GA224" i="35" s="1"/>
  <c r="GA225" i="35" s="1"/>
  <c r="FY183" i="35"/>
  <c r="FX183" i="35"/>
  <c r="FW183" i="35"/>
  <c r="FO183" i="35"/>
  <c r="FO184" i="35" s="1"/>
  <c r="FO185" i="35" s="1"/>
  <c r="FO186" i="35" s="1"/>
  <c r="FO187" i="35" s="1"/>
  <c r="FO188" i="35" s="1"/>
  <c r="FO189" i="35" s="1"/>
  <c r="FO190" i="35" s="1"/>
  <c r="FO191" i="35" s="1"/>
  <c r="FO192" i="35" s="1"/>
  <c r="FO193" i="35" s="1"/>
  <c r="FO194" i="35" s="1"/>
  <c r="FO195" i="35" s="1"/>
  <c r="FO196" i="35" s="1"/>
  <c r="FO197" i="35" s="1"/>
  <c r="FO198" i="35" s="1"/>
  <c r="FO199" i="35" s="1"/>
  <c r="FO200" i="35" s="1"/>
  <c r="FO201" i="35" s="1"/>
  <c r="FO202" i="35" s="1"/>
  <c r="FO203" i="35" s="1"/>
  <c r="FO204" i="35" s="1"/>
  <c r="FO205" i="35" s="1"/>
  <c r="FO206" i="35" s="1"/>
  <c r="FO207" i="35" s="1"/>
  <c r="FO208" i="35" s="1"/>
  <c r="FO209" i="35" s="1"/>
  <c r="FO210" i="35" s="1"/>
  <c r="FO211" i="35" s="1"/>
  <c r="FO212" i="35" s="1"/>
  <c r="FO213" i="35" s="1"/>
  <c r="FO214" i="35" s="1"/>
  <c r="FO215" i="35" s="1"/>
  <c r="FO216" i="35" s="1"/>
  <c r="FO217" i="35" s="1"/>
  <c r="FO218" i="35" s="1"/>
  <c r="FO219" i="35" s="1"/>
  <c r="FO220" i="35" s="1"/>
  <c r="FO221" i="35" s="1"/>
  <c r="FO222" i="35" s="1"/>
  <c r="FO223" i="35" s="1"/>
  <c r="FO224" i="35" s="1"/>
  <c r="FO225" i="35" s="1"/>
  <c r="FJ183" i="35"/>
  <c r="FI183" i="35"/>
  <c r="FI184" i="35" s="1"/>
  <c r="FI185" i="35" s="1"/>
  <c r="FI186" i="35" s="1"/>
  <c r="FI187" i="35" s="1"/>
  <c r="FI188" i="35" s="1"/>
  <c r="FI189" i="35" s="1"/>
  <c r="FI190" i="35" s="1"/>
  <c r="FI191" i="35" s="1"/>
  <c r="FI192" i="35" s="1"/>
  <c r="FI193" i="35" s="1"/>
  <c r="FI194" i="35" s="1"/>
  <c r="FI195" i="35" s="1"/>
  <c r="FI196" i="35" s="1"/>
  <c r="FI197" i="35" s="1"/>
  <c r="FI198" i="35" s="1"/>
  <c r="FI199" i="35" s="1"/>
  <c r="FI200" i="35" s="1"/>
  <c r="FI201" i="35" s="1"/>
  <c r="FI202" i="35" s="1"/>
  <c r="FI203" i="35" s="1"/>
  <c r="FI204" i="35" s="1"/>
  <c r="FI205" i="35" s="1"/>
  <c r="FI206" i="35" s="1"/>
  <c r="FI207" i="35" s="1"/>
  <c r="FI208" i="35" s="1"/>
  <c r="FI209" i="35" s="1"/>
  <c r="FI210" i="35" s="1"/>
  <c r="FI211" i="35" s="1"/>
  <c r="FI212" i="35" s="1"/>
  <c r="FI213" i="35" s="1"/>
  <c r="FI214" i="35" s="1"/>
  <c r="FI215" i="35" s="1"/>
  <c r="FI216" i="35" s="1"/>
  <c r="FI217" i="35" s="1"/>
  <c r="FI218" i="35" s="1"/>
  <c r="FI219" i="35" s="1"/>
  <c r="FI220" i="35" s="1"/>
  <c r="FI221" i="35" s="1"/>
  <c r="FI222" i="35" s="1"/>
  <c r="FI223" i="35" s="1"/>
  <c r="FI224" i="35" s="1"/>
  <c r="FI225" i="35" s="1"/>
  <c r="EW183" i="35"/>
  <c r="ER183" i="35"/>
  <c r="EQ183" i="35"/>
  <c r="EO183" i="35"/>
  <c r="N183" i="35"/>
  <c r="HC182" i="35"/>
  <c r="HD182" i="35" s="1"/>
  <c r="HB182" i="35"/>
  <c r="GV182" i="35"/>
  <c r="GW182" i="35" s="1"/>
  <c r="FY182" i="35"/>
  <c r="FX182" i="35"/>
  <c r="FW182" i="35"/>
  <c r="FL182" i="35"/>
  <c r="FJ182" i="35"/>
  <c r="ER182" i="35"/>
  <c r="EQ182" i="35"/>
  <c r="EO182" i="35"/>
  <c r="N182" i="35"/>
  <c r="HC181" i="35"/>
  <c r="HD181" i="35" s="1"/>
  <c r="HB181" i="35"/>
  <c r="GV181" i="35"/>
  <c r="GX181" i="35" s="1"/>
  <c r="GY181" i="35" s="1"/>
  <c r="FY181" i="35"/>
  <c r="FX181" i="35"/>
  <c r="FW181" i="35"/>
  <c r="FM181" i="35"/>
  <c r="FL181" i="35"/>
  <c r="FJ181" i="35"/>
  <c r="GQ181" i="35" s="1"/>
  <c r="GR181" i="35" s="1"/>
  <c r="ER181" i="35"/>
  <c r="EQ181" i="35"/>
  <c r="EO181" i="35"/>
  <c r="N181" i="35"/>
  <c r="HC180" i="35"/>
  <c r="HD180" i="35" s="1"/>
  <c r="HB180" i="35"/>
  <c r="GV180" i="35"/>
  <c r="GX180" i="35" s="1"/>
  <c r="GY180" i="35" s="1"/>
  <c r="FY180" i="35"/>
  <c r="FX180" i="35"/>
  <c r="FW180" i="35"/>
  <c r="FJ180" i="35"/>
  <c r="ER180" i="35"/>
  <c r="EQ180" i="35"/>
  <c r="EO180" i="35"/>
  <c r="N180" i="35"/>
  <c r="HC179" i="35"/>
  <c r="HD179" i="35" s="1"/>
  <c r="HB179" i="35"/>
  <c r="GV179" i="35"/>
  <c r="GX179" i="35" s="1"/>
  <c r="GY179" i="35" s="1"/>
  <c r="FY179" i="35"/>
  <c r="FX179" i="35"/>
  <c r="FW179" i="35"/>
  <c r="FM179" i="35"/>
  <c r="FJ179" i="35"/>
  <c r="ER179" i="35"/>
  <c r="EQ179" i="35"/>
  <c r="EO179" i="35"/>
  <c r="N179" i="35"/>
  <c r="HC178" i="35"/>
  <c r="HD178" i="35" s="1"/>
  <c r="HB178" i="35"/>
  <c r="GV178" i="35"/>
  <c r="GX178" i="35" s="1"/>
  <c r="GY178" i="35" s="1"/>
  <c r="FY178" i="35"/>
  <c r="FX178" i="35"/>
  <c r="FW178" i="35"/>
  <c r="FM178" i="35"/>
  <c r="FJ178" i="35"/>
  <c r="ER178" i="35"/>
  <c r="EQ178" i="35"/>
  <c r="EO178" i="35"/>
  <c r="N178" i="35"/>
  <c r="HC177" i="35"/>
  <c r="HD177" i="35" s="1"/>
  <c r="HB177" i="35"/>
  <c r="GV177" i="35"/>
  <c r="GX177" i="35" s="1"/>
  <c r="GY177" i="35" s="1"/>
  <c r="FY177" i="35"/>
  <c r="FX177" i="35"/>
  <c r="FW177" i="35"/>
  <c r="FJ177" i="35"/>
  <c r="ER177" i="35"/>
  <c r="EQ177" i="35"/>
  <c r="EO177" i="35"/>
  <c r="N177" i="35"/>
  <c r="HC176" i="35"/>
  <c r="HD176" i="35" s="1"/>
  <c r="HB176" i="35"/>
  <c r="GV176" i="35"/>
  <c r="GW176" i="35" s="1"/>
  <c r="FY176" i="35"/>
  <c r="FX176" i="35"/>
  <c r="FW176" i="35"/>
  <c r="FJ176" i="35"/>
  <c r="FM176" i="35" s="1"/>
  <c r="ER176" i="35"/>
  <c r="EQ176" i="35"/>
  <c r="EO176" i="35"/>
  <c r="N176" i="35"/>
  <c r="HC175" i="35"/>
  <c r="HD175" i="35" s="1"/>
  <c r="HB175" i="35"/>
  <c r="GV175" i="35"/>
  <c r="GX175" i="35" s="1"/>
  <c r="GY175" i="35" s="1"/>
  <c r="FY175" i="35"/>
  <c r="FX175" i="35"/>
  <c r="FW175" i="35"/>
  <c r="FJ175" i="35"/>
  <c r="ER175" i="35"/>
  <c r="EQ175" i="35"/>
  <c r="EO175" i="35"/>
  <c r="N175" i="35"/>
  <c r="HC174" i="35"/>
  <c r="HD174" i="35" s="1"/>
  <c r="HB174" i="35"/>
  <c r="GV174" i="35"/>
  <c r="GW174" i="35" s="1"/>
  <c r="FY174" i="35"/>
  <c r="FX174" i="35"/>
  <c r="FW174" i="35"/>
  <c r="FJ174" i="35"/>
  <c r="ER174" i="35"/>
  <c r="EQ174" i="35"/>
  <c r="EO174" i="35"/>
  <c r="N174" i="35"/>
  <c r="HC173" i="35"/>
  <c r="HD173" i="35" s="1"/>
  <c r="HB173" i="35"/>
  <c r="GV173" i="35"/>
  <c r="GW173" i="35" s="1"/>
  <c r="FY173" i="35"/>
  <c r="FX173" i="35"/>
  <c r="FW173" i="35"/>
  <c r="FJ173" i="35"/>
  <c r="GQ173" i="35" s="1"/>
  <c r="GR173" i="35" s="1"/>
  <c r="ER173" i="35"/>
  <c r="EQ173" i="35"/>
  <c r="EO173" i="35"/>
  <c r="N173" i="35"/>
  <c r="HC172" i="35"/>
  <c r="HD172" i="35" s="1"/>
  <c r="HB172" i="35"/>
  <c r="GV172" i="35"/>
  <c r="GX172" i="35" s="1"/>
  <c r="GY172" i="35" s="1"/>
  <c r="FY172" i="35"/>
  <c r="FX172" i="35"/>
  <c r="FW172" i="35"/>
  <c r="FK172" i="35"/>
  <c r="FJ172" i="35"/>
  <c r="ER172" i="35"/>
  <c r="EQ172" i="35"/>
  <c r="EO172" i="35"/>
  <c r="N172" i="35"/>
  <c r="HC171" i="35"/>
  <c r="HD171" i="35" s="1"/>
  <c r="HB171" i="35"/>
  <c r="GV171" i="35"/>
  <c r="GW171" i="35" s="1"/>
  <c r="FY171" i="35"/>
  <c r="FX171" i="35"/>
  <c r="FW171" i="35"/>
  <c r="FJ171" i="35"/>
  <c r="FM171" i="35" s="1"/>
  <c r="ER171" i="35"/>
  <c r="EQ171" i="35"/>
  <c r="EO171" i="35"/>
  <c r="N171" i="35"/>
  <c r="HC170" i="35"/>
  <c r="HD170" i="35" s="1"/>
  <c r="HB170" i="35"/>
  <c r="GV170" i="35"/>
  <c r="GX170" i="35" s="1"/>
  <c r="GY170" i="35" s="1"/>
  <c r="FY170" i="35"/>
  <c r="FX170" i="35"/>
  <c r="FW170" i="35"/>
  <c r="FJ170" i="35"/>
  <c r="FL170" i="35" s="1"/>
  <c r="ER170" i="35"/>
  <c r="EQ170" i="35"/>
  <c r="EO170" i="35"/>
  <c r="N170" i="35"/>
  <c r="HC169" i="35"/>
  <c r="HD169" i="35" s="1"/>
  <c r="HB169" i="35"/>
  <c r="GV169" i="35"/>
  <c r="GX169" i="35" s="1"/>
  <c r="GY169" i="35" s="1"/>
  <c r="FY169" i="35"/>
  <c r="FX169" i="35"/>
  <c r="FW169" i="35"/>
  <c r="FJ169" i="35"/>
  <c r="ER169" i="35"/>
  <c r="EQ169" i="35"/>
  <c r="EO169" i="35"/>
  <c r="N169" i="35"/>
  <c r="HC168" i="35"/>
  <c r="HD168" i="35" s="1"/>
  <c r="HB168" i="35"/>
  <c r="GV168" i="35"/>
  <c r="GX168" i="35" s="1"/>
  <c r="GY168" i="35" s="1"/>
  <c r="FY168" i="35"/>
  <c r="FX168" i="35"/>
  <c r="FW168" i="35"/>
  <c r="FM168" i="35"/>
  <c r="FL168" i="35"/>
  <c r="FJ168" i="35"/>
  <c r="ER168" i="35"/>
  <c r="EQ168" i="35"/>
  <c r="EO168" i="35"/>
  <c r="N168" i="35"/>
  <c r="HC167" i="35"/>
  <c r="HD167" i="35" s="1"/>
  <c r="HB167" i="35"/>
  <c r="GV167" i="35"/>
  <c r="GX167" i="35" s="1"/>
  <c r="GY167" i="35" s="1"/>
  <c r="FY167" i="35"/>
  <c r="FX167" i="35"/>
  <c r="FW167" i="35"/>
  <c r="FJ167" i="35"/>
  <c r="ER167" i="35"/>
  <c r="EQ167" i="35"/>
  <c r="EO167" i="35"/>
  <c r="N167" i="35"/>
  <c r="HC166" i="35"/>
  <c r="HD166" i="35" s="1"/>
  <c r="HB166" i="35"/>
  <c r="GV166" i="35"/>
  <c r="GW166" i="35" s="1"/>
  <c r="FY166" i="35"/>
  <c r="FX166" i="35"/>
  <c r="FW166" i="35"/>
  <c r="FJ166" i="35"/>
  <c r="ER166" i="35"/>
  <c r="EQ166" i="35"/>
  <c r="EO166" i="35"/>
  <c r="N166" i="35"/>
  <c r="HC165" i="35"/>
  <c r="HD165" i="35" s="1"/>
  <c r="HB165" i="35"/>
  <c r="GV165" i="35"/>
  <c r="GW165" i="35" s="1"/>
  <c r="FY165" i="35"/>
  <c r="FX165" i="35"/>
  <c r="FW165" i="35"/>
  <c r="FM165" i="35"/>
  <c r="FL165" i="35"/>
  <c r="FJ165" i="35"/>
  <c r="GQ165" i="35" s="1"/>
  <c r="GR165" i="35" s="1"/>
  <c r="ER165" i="35"/>
  <c r="EQ165" i="35"/>
  <c r="EO165" i="35"/>
  <c r="N165" i="35"/>
  <c r="HC164" i="35"/>
  <c r="HD164" i="35" s="1"/>
  <c r="HB164" i="35"/>
  <c r="GV164" i="35"/>
  <c r="GX164" i="35" s="1"/>
  <c r="GY164" i="35" s="1"/>
  <c r="FY164" i="35"/>
  <c r="FX164" i="35"/>
  <c r="FW164" i="35"/>
  <c r="FJ164" i="35"/>
  <c r="FK164" i="35" s="1"/>
  <c r="ER164" i="35"/>
  <c r="EQ164" i="35"/>
  <c r="EO164" i="35"/>
  <c r="N164" i="35"/>
  <c r="HC163" i="35"/>
  <c r="HD163" i="35" s="1"/>
  <c r="HB163" i="35"/>
  <c r="GV163" i="35"/>
  <c r="GX163" i="35" s="1"/>
  <c r="GY163" i="35" s="1"/>
  <c r="FY163" i="35"/>
  <c r="FX163" i="35"/>
  <c r="FW163" i="35"/>
  <c r="FJ163" i="35"/>
  <c r="ER163" i="35"/>
  <c r="EQ163" i="35"/>
  <c r="EO163" i="35"/>
  <c r="N163" i="35"/>
  <c r="HC162" i="35"/>
  <c r="HD162" i="35" s="1"/>
  <c r="HB162" i="35"/>
  <c r="GV162" i="35"/>
  <c r="GX162" i="35" s="1"/>
  <c r="GY162" i="35" s="1"/>
  <c r="FY162" i="35"/>
  <c r="FX162" i="35"/>
  <c r="FW162" i="35"/>
  <c r="FJ162" i="35"/>
  <c r="ER162" i="35"/>
  <c r="EQ162" i="35"/>
  <c r="EO162" i="35"/>
  <c r="N162" i="35"/>
  <c r="HC161" i="35"/>
  <c r="HD161" i="35" s="1"/>
  <c r="HB161" i="35"/>
  <c r="GV161" i="35"/>
  <c r="GX161" i="35" s="1"/>
  <c r="GY161" i="35" s="1"/>
  <c r="FY161" i="35"/>
  <c r="FX161" i="35"/>
  <c r="FW161" i="35"/>
  <c r="FJ161" i="35"/>
  <c r="ER161" i="35"/>
  <c r="EQ161" i="35"/>
  <c r="EO161" i="35"/>
  <c r="N161" i="35"/>
  <c r="HC160" i="35"/>
  <c r="HD160" i="35" s="1"/>
  <c r="HB160" i="35"/>
  <c r="GV160" i="35"/>
  <c r="GX160" i="35" s="1"/>
  <c r="GY160" i="35" s="1"/>
  <c r="FY160" i="35"/>
  <c r="FX160" i="35"/>
  <c r="FW160" i="35"/>
  <c r="FM160" i="35"/>
  <c r="FL160" i="35"/>
  <c r="FJ160" i="35"/>
  <c r="ER160" i="35"/>
  <c r="EQ160" i="35"/>
  <c r="EO160" i="35"/>
  <c r="N160" i="35"/>
  <c r="HC159" i="35"/>
  <c r="HD159" i="35" s="1"/>
  <c r="HB159" i="35"/>
  <c r="GV159" i="35"/>
  <c r="GX159" i="35" s="1"/>
  <c r="GY159" i="35" s="1"/>
  <c r="FY159" i="35"/>
  <c r="FX159" i="35"/>
  <c r="FW159" i="35"/>
  <c r="FJ159" i="35"/>
  <c r="ER159" i="35"/>
  <c r="EQ159" i="35"/>
  <c r="EO159" i="35"/>
  <c r="N159" i="35"/>
  <c r="HC158" i="35"/>
  <c r="HD158" i="35" s="1"/>
  <c r="HB158" i="35"/>
  <c r="GV158" i="35"/>
  <c r="GW158" i="35" s="1"/>
  <c r="FY158" i="35"/>
  <c r="FX158" i="35"/>
  <c r="FW158" i="35"/>
  <c r="FL158" i="35"/>
  <c r="FJ158" i="35"/>
  <c r="ER158" i="35"/>
  <c r="EQ158" i="35"/>
  <c r="EO158" i="35"/>
  <c r="N158" i="35"/>
  <c r="HC157" i="35"/>
  <c r="HD157" i="35" s="1"/>
  <c r="HB157" i="35"/>
  <c r="GV157" i="35"/>
  <c r="GW157" i="35" s="1"/>
  <c r="FY157" i="35"/>
  <c r="FX157" i="35"/>
  <c r="FW157" i="35"/>
  <c r="FM157" i="35"/>
  <c r="FL157" i="35"/>
  <c r="FJ157" i="35"/>
  <c r="GQ157" i="35" s="1"/>
  <c r="GR157" i="35" s="1"/>
  <c r="ER157" i="35"/>
  <c r="EQ157" i="35"/>
  <c r="EO157" i="35"/>
  <c r="N157" i="35"/>
  <c r="HC156" i="35"/>
  <c r="HD156" i="35" s="1"/>
  <c r="HB156" i="35"/>
  <c r="GV156" i="35"/>
  <c r="GW156" i="35" s="1"/>
  <c r="FY156" i="35"/>
  <c r="FX156" i="35"/>
  <c r="FW156" i="35"/>
  <c r="FK156" i="35"/>
  <c r="FJ156" i="35"/>
  <c r="ER156" i="35"/>
  <c r="EQ156" i="35"/>
  <c r="EO156" i="35"/>
  <c r="N156" i="35"/>
  <c r="HC155" i="35"/>
  <c r="HD155" i="35" s="1"/>
  <c r="HB155" i="35"/>
  <c r="GV155" i="35"/>
  <c r="GX155" i="35" s="1"/>
  <c r="GY155" i="35" s="1"/>
  <c r="FY155" i="35"/>
  <c r="FX155" i="35"/>
  <c r="FW155" i="35"/>
  <c r="FJ155" i="35"/>
  <c r="ER155" i="35"/>
  <c r="EQ155" i="35"/>
  <c r="EO155" i="35"/>
  <c r="N155" i="35"/>
  <c r="HC154" i="35"/>
  <c r="HD154" i="35" s="1"/>
  <c r="HB154" i="35"/>
  <c r="GV154" i="35"/>
  <c r="GX154" i="35" s="1"/>
  <c r="GY154" i="35" s="1"/>
  <c r="FY154" i="35"/>
  <c r="FX154" i="35"/>
  <c r="FW154" i="35"/>
  <c r="FM154" i="35"/>
  <c r="FJ154" i="35"/>
  <c r="ER154" i="35"/>
  <c r="EQ154" i="35"/>
  <c r="EO154" i="35"/>
  <c r="N154" i="35"/>
  <c r="HC153" i="35"/>
  <c r="HD153" i="35" s="1"/>
  <c r="HB153" i="35"/>
  <c r="GV153" i="35"/>
  <c r="GX153" i="35" s="1"/>
  <c r="GY153" i="35" s="1"/>
  <c r="FY153" i="35"/>
  <c r="FX153" i="35"/>
  <c r="FW153" i="35"/>
  <c r="FJ153" i="35"/>
  <c r="ER153" i="35"/>
  <c r="EQ153" i="35"/>
  <c r="EO153" i="35"/>
  <c r="N153" i="35"/>
  <c r="HC152" i="35"/>
  <c r="HD152" i="35" s="1"/>
  <c r="HB152" i="35"/>
  <c r="GV152" i="35"/>
  <c r="GX152" i="35" s="1"/>
  <c r="GY152" i="35" s="1"/>
  <c r="FY152" i="35"/>
  <c r="FX152" i="35"/>
  <c r="FW152" i="35"/>
  <c r="FJ152" i="35"/>
  <c r="ER152" i="35"/>
  <c r="EQ152" i="35"/>
  <c r="EO152" i="35"/>
  <c r="N152" i="35"/>
  <c r="HC151" i="35"/>
  <c r="HD151" i="35" s="1"/>
  <c r="HB151" i="35"/>
  <c r="GV151" i="35"/>
  <c r="GX151" i="35" s="1"/>
  <c r="GY151" i="35" s="1"/>
  <c r="FY151" i="35"/>
  <c r="FX151" i="35"/>
  <c r="FW151" i="35"/>
  <c r="FJ151" i="35"/>
  <c r="ER151" i="35"/>
  <c r="EQ151" i="35"/>
  <c r="EO151" i="35"/>
  <c r="N151" i="35"/>
  <c r="HC150" i="35"/>
  <c r="HD150" i="35" s="1"/>
  <c r="HB150" i="35"/>
  <c r="GV150" i="35"/>
  <c r="GW150" i="35" s="1"/>
  <c r="FY150" i="35"/>
  <c r="FX150" i="35"/>
  <c r="FW150" i="35"/>
  <c r="FJ150" i="35"/>
  <c r="ER150" i="35"/>
  <c r="EQ150" i="35"/>
  <c r="EO150" i="35"/>
  <c r="N150" i="35"/>
  <c r="HC149" i="35"/>
  <c r="HD149" i="35" s="1"/>
  <c r="HB149" i="35"/>
  <c r="GV149" i="35"/>
  <c r="GW149" i="35" s="1"/>
  <c r="FY149" i="35"/>
  <c r="FX149" i="35"/>
  <c r="FW149" i="35"/>
  <c r="FJ149" i="35"/>
  <c r="GQ149" i="35" s="1"/>
  <c r="GR149" i="35" s="1"/>
  <c r="ER149" i="35"/>
  <c r="EQ149" i="35"/>
  <c r="EO149" i="35"/>
  <c r="N149" i="35"/>
  <c r="HC148" i="35"/>
  <c r="HD148" i="35" s="1"/>
  <c r="HB148" i="35"/>
  <c r="GV148" i="35"/>
  <c r="GX148" i="35" s="1"/>
  <c r="GY148" i="35" s="1"/>
  <c r="FY148" i="35"/>
  <c r="FX148" i="35"/>
  <c r="FW148" i="35"/>
  <c r="FK148" i="35"/>
  <c r="FJ148" i="35"/>
  <c r="ER148" i="35"/>
  <c r="EQ148" i="35"/>
  <c r="EO148" i="35"/>
  <c r="N148" i="35"/>
  <c r="HC147" i="35"/>
  <c r="HD147" i="35" s="1"/>
  <c r="HB147" i="35"/>
  <c r="GV147" i="35"/>
  <c r="GW147" i="35" s="1"/>
  <c r="FY147" i="35"/>
  <c r="FX147" i="35"/>
  <c r="FW147" i="35"/>
  <c r="FJ147" i="35"/>
  <c r="ER147" i="35"/>
  <c r="EQ147" i="35"/>
  <c r="EO147" i="35"/>
  <c r="N147" i="35"/>
  <c r="HC146" i="35"/>
  <c r="HD146" i="35" s="1"/>
  <c r="HB146" i="35"/>
  <c r="GV146" i="35"/>
  <c r="GX146" i="35" s="1"/>
  <c r="GY146" i="35" s="1"/>
  <c r="FY146" i="35"/>
  <c r="FX146" i="35"/>
  <c r="FW146" i="35"/>
  <c r="FL146" i="35"/>
  <c r="FK146" i="35"/>
  <c r="FJ146" i="35"/>
  <c r="ER146" i="35"/>
  <c r="EQ146" i="35"/>
  <c r="EO146" i="35"/>
  <c r="N146" i="35"/>
  <c r="HC145" i="35"/>
  <c r="HD145" i="35" s="1"/>
  <c r="HB145" i="35"/>
  <c r="GV145" i="35"/>
  <c r="GX145" i="35" s="1"/>
  <c r="GY145" i="35" s="1"/>
  <c r="FY145" i="35"/>
  <c r="FX145" i="35"/>
  <c r="FW145" i="35"/>
  <c r="FJ145" i="35"/>
  <c r="ER145" i="35"/>
  <c r="EQ145" i="35"/>
  <c r="EO145" i="35"/>
  <c r="N145" i="35"/>
  <c r="HC144" i="35"/>
  <c r="HD144" i="35" s="1"/>
  <c r="HB144" i="35"/>
  <c r="FW144" i="35"/>
  <c r="FV144" i="35"/>
  <c r="GV144" i="35" s="1"/>
  <c r="FJ144" i="35"/>
  <c r="ER144" i="35"/>
  <c r="EQ144" i="35"/>
  <c r="EO144" i="35"/>
  <c r="N144" i="35"/>
  <c r="HC143" i="35"/>
  <c r="HD143" i="35" s="1"/>
  <c r="HB143" i="35"/>
  <c r="GX143" i="35"/>
  <c r="GY143" i="35" s="1"/>
  <c r="GW143" i="35"/>
  <c r="GS143" i="35"/>
  <c r="GT143" i="35" s="1"/>
  <c r="GR143" i="35"/>
  <c r="FL143" i="35"/>
  <c r="FM143" i="35" s="1"/>
  <c r="FK143" i="35"/>
  <c r="ER143" i="35"/>
  <c r="EQ143" i="35"/>
  <c r="EO143" i="35"/>
  <c r="N143" i="35"/>
  <c r="HC142" i="35"/>
  <c r="HD142" i="35" s="1"/>
  <c r="HB142" i="35"/>
  <c r="GX142" i="35"/>
  <c r="GY142" i="35" s="1"/>
  <c r="GW142" i="35"/>
  <c r="GS142" i="35"/>
  <c r="GT142" i="35" s="1"/>
  <c r="GR142" i="35"/>
  <c r="FL142" i="35"/>
  <c r="FM142" i="35" s="1"/>
  <c r="FK142" i="35"/>
  <c r="ER142" i="35"/>
  <c r="EQ142" i="35"/>
  <c r="EO142" i="35"/>
  <c r="N142" i="35"/>
  <c r="HC141" i="35"/>
  <c r="HD141" i="35" s="1"/>
  <c r="HB141" i="35"/>
  <c r="GX141" i="35"/>
  <c r="GY141" i="35" s="1"/>
  <c r="GW141" i="35"/>
  <c r="GS141" i="35"/>
  <c r="GT141" i="35" s="1"/>
  <c r="GR141" i="35"/>
  <c r="FL141" i="35"/>
  <c r="FM141" i="35" s="1"/>
  <c r="FK141" i="35"/>
  <c r="ER141" i="35"/>
  <c r="EQ141" i="35"/>
  <c r="EO141" i="35"/>
  <c r="N141" i="35"/>
  <c r="HC140" i="35"/>
  <c r="HD140" i="35" s="1"/>
  <c r="HB140" i="35"/>
  <c r="GX140" i="35"/>
  <c r="GY140" i="35" s="1"/>
  <c r="GW140" i="35"/>
  <c r="GS140" i="35"/>
  <c r="GT140" i="35" s="1"/>
  <c r="GR140" i="35"/>
  <c r="ER140" i="35"/>
  <c r="EQ140" i="35"/>
  <c r="EO140" i="35"/>
  <c r="N140" i="35"/>
  <c r="HC139" i="35"/>
  <c r="HD139" i="35" s="1"/>
  <c r="HB139" i="35"/>
  <c r="GX139" i="35"/>
  <c r="GY139" i="35" s="1"/>
  <c r="GW139" i="35"/>
  <c r="GS139" i="35"/>
  <c r="GT139" i="35" s="1"/>
  <c r="GR139" i="35"/>
  <c r="ER139" i="35"/>
  <c r="EQ139" i="35"/>
  <c r="EO139" i="35"/>
  <c r="N139" i="35"/>
  <c r="HC138" i="35"/>
  <c r="HD138" i="35" s="1"/>
  <c r="HB138" i="35"/>
  <c r="GX138" i="35"/>
  <c r="GY138" i="35" s="1"/>
  <c r="GW138" i="35"/>
  <c r="GS138" i="35"/>
  <c r="GT138" i="35" s="1"/>
  <c r="GR138" i="35"/>
  <c r="ER138" i="35"/>
  <c r="EQ138" i="35"/>
  <c r="EO138" i="35"/>
  <c r="N138" i="35"/>
  <c r="HC137" i="35"/>
  <c r="HD137" i="35" s="1"/>
  <c r="HB137" i="35"/>
  <c r="GX137" i="35"/>
  <c r="GY137" i="35" s="1"/>
  <c r="GW137" i="35"/>
  <c r="GS137" i="35"/>
  <c r="GT137" i="35" s="1"/>
  <c r="GR137" i="35"/>
  <c r="ER137" i="35"/>
  <c r="EQ137" i="35"/>
  <c r="EO137" i="35"/>
  <c r="N137" i="35"/>
  <c r="HC136" i="35"/>
  <c r="HD136" i="35" s="1"/>
  <c r="HB136" i="35"/>
  <c r="GX136" i="35"/>
  <c r="GY136" i="35" s="1"/>
  <c r="GW136" i="35"/>
  <c r="GS136" i="35"/>
  <c r="GT136" i="35" s="1"/>
  <c r="GR136" i="35"/>
  <c r="ER136" i="35"/>
  <c r="EQ136" i="35"/>
  <c r="EO136" i="35"/>
  <c r="N136" i="35"/>
  <c r="HC135" i="35"/>
  <c r="HD135" i="35" s="1"/>
  <c r="HB135" i="35"/>
  <c r="GX135" i="35"/>
  <c r="GY135" i="35" s="1"/>
  <c r="GW135" i="35"/>
  <c r="GS135" i="35"/>
  <c r="GT135" i="35" s="1"/>
  <c r="GR135" i="35"/>
  <c r="ER135" i="35"/>
  <c r="EQ135" i="35"/>
  <c r="EO135" i="35"/>
  <c r="N135" i="35"/>
  <c r="HC134" i="35"/>
  <c r="HD134" i="35" s="1"/>
  <c r="HB134" i="35"/>
  <c r="GX134" i="35"/>
  <c r="GY134" i="35" s="1"/>
  <c r="GW134" i="35"/>
  <c r="GS134" i="35"/>
  <c r="GT134" i="35" s="1"/>
  <c r="GR134" i="35"/>
  <c r="ER134" i="35"/>
  <c r="EQ134" i="35"/>
  <c r="EO134" i="35"/>
  <c r="N134" i="35"/>
  <c r="HC133" i="35"/>
  <c r="HD133" i="35" s="1"/>
  <c r="HB133" i="35"/>
  <c r="GX133" i="35"/>
  <c r="GY133" i="35" s="1"/>
  <c r="GW133" i="35"/>
  <c r="GS133" i="35"/>
  <c r="GT133" i="35" s="1"/>
  <c r="GR133" i="35"/>
  <c r="ER133" i="35"/>
  <c r="EQ133" i="35"/>
  <c r="EO133" i="35"/>
  <c r="N133" i="35"/>
  <c r="HC132" i="35"/>
  <c r="HD132" i="35" s="1"/>
  <c r="HB132" i="35"/>
  <c r="GX132" i="35"/>
  <c r="GY132" i="35" s="1"/>
  <c r="GW132" i="35"/>
  <c r="GS132" i="35"/>
  <c r="GT132" i="35" s="1"/>
  <c r="GR132" i="35"/>
  <c r="ER132" i="35"/>
  <c r="EQ132" i="35"/>
  <c r="EO132" i="35"/>
  <c r="N132" i="35"/>
  <c r="HC131" i="35"/>
  <c r="HD131" i="35" s="1"/>
  <c r="HB131" i="35"/>
  <c r="GX131" i="35"/>
  <c r="GY131" i="35" s="1"/>
  <c r="GW131" i="35"/>
  <c r="GS131" i="35"/>
  <c r="GT131" i="35" s="1"/>
  <c r="GR131" i="35"/>
  <c r="ER131" i="35"/>
  <c r="EQ131" i="35"/>
  <c r="EO131" i="35"/>
  <c r="N131" i="35"/>
  <c r="HC130" i="35"/>
  <c r="HD130" i="35" s="1"/>
  <c r="HB130" i="35"/>
  <c r="GX130" i="35"/>
  <c r="GY130" i="35" s="1"/>
  <c r="GW130" i="35"/>
  <c r="GS130" i="35"/>
  <c r="GT130" i="35" s="1"/>
  <c r="GR130" i="35"/>
  <c r="ER130" i="35"/>
  <c r="EQ130" i="35"/>
  <c r="EO130" i="35"/>
  <c r="N130" i="35"/>
  <c r="HC129" i="35"/>
  <c r="HD129" i="35" s="1"/>
  <c r="HB129" i="35"/>
  <c r="GX129" i="35"/>
  <c r="GY129" i="35" s="1"/>
  <c r="GW129" i="35"/>
  <c r="GS129" i="35"/>
  <c r="GT129" i="35" s="1"/>
  <c r="GR129" i="35"/>
  <c r="ER129" i="35"/>
  <c r="EQ129" i="35"/>
  <c r="EO129" i="35"/>
  <c r="N129" i="35"/>
  <c r="HC128" i="35"/>
  <c r="HD128" i="35" s="1"/>
  <c r="HB128" i="35"/>
  <c r="GX128" i="35"/>
  <c r="GY128" i="35" s="1"/>
  <c r="GW128" i="35"/>
  <c r="GS128" i="35"/>
  <c r="GT128" i="35" s="1"/>
  <c r="GR128" i="35"/>
  <c r="ER128" i="35"/>
  <c r="EQ128" i="35"/>
  <c r="EO128" i="35"/>
  <c r="N128" i="35"/>
  <c r="HC127" i="35"/>
  <c r="HD127" i="35" s="1"/>
  <c r="HB127" i="35"/>
  <c r="GZ127" i="35"/>
  <c r="GZ128" i="35" s="1"/>
  <c r="GZ129" i="35" s="1"/>
  <c r="GZ130" i="35" s="1"/>
  <c r="GZ131" i="35" s="1"/>
  <c r="GZ132" i="35" s="1"/>
  <c r="GZ133" i="35" s="1"/>
  <c r="GZ134" i="35" s="1"/>
  <c r="GZ135" i="35" s="1"/>
  <c r="GZ136" i="35" s="1"/>
  <c r="GZ137" i="35" s="1"/>
  <c r="GZ138" i="35" s="1"/>
  <c r="GZ139" i="35" s="1"/>
  <c r="GZ140" i="35" s="1"/>
  <c r="GZ141" i="35" s="1"/>
  <c r="GZ142" i="35" s="1"/>
  <c r="GZ143" i="35" s="1"/>
  <c r="GZ144" i="35" s="1"/>
  <c r="GZ145" i="35" s="1"/>
  <c r="GZ146" i="35" s="1"/>
  <c r="GZ147" i="35" s="1"/>
  <c r="GZ148" i="35" s="1"/>
  <c r="GZ149" i="35" s="1"/>
  <c r="GZ150" i="35" s="1"/>
  <c r="GZ151" i="35" s="1"/>
  <c r="GZ152" i="35" s="1"/>
  <c r="GZ153" i="35" s="1"/>
  <c r="GZ154" i="35" s="1"/>
  <c r="GZ155" i="35" s="1"/>
  <c r="GZ156" i="35" s="1"/>
  <c r="GZ157" i="35" s="1"/>
  <c r="GZ158" i="35" s="1"/>
  <c r="GZ159" i="35" s="1"/>
  <c r="GZ160" i="35" s="1"/>
  <c r="GZ161" i="35" s="1"/>
  <c r="GZ162" i="35" s="1"/>
  <c r="GZ163" i="35" s="1"/>
  <c r="GZ164" i="35" s="1"/>
  <c r="GZ165" i="35" s="1"/>
  <c r="GZ166" i="35" s="1"/>
  <c r="GZ167" i="35" s="1"/>
  <c r="GZ168" i="35" s="1"/>
  <c r="GZ169" i="35" s="1"/>
  <c r="GZ170" i="35" s="1"/>
  <c r="GZ171" i="35" s="1"/>
  <c r="GZ172" i="35" s="1"/>
  <c r="GZ173" i="35" s="1"/>
  <c r="GZ174" i="35" s="1"/>
  <c r="GZ175" i="35" s="1"/>
  <c r="GZ176" i="35" s="1"/>
  <c r="GZ177" i="35" s="1"/>
  <c r="GZ178" i="35" s="1"/>
  <c r="GZ179" i="35" s="1"/>
  <c r="GZ180" i="35" s="1"/>
  <c r="GZ181" i="35" s="1"/>
  <c r="GZ182" i="35" s="1"/>
  <c r="GZ183" i="35" s="1"/>
  <c r="GZ184" i="35" s="1"/>
  <c r="GZ185" i="35" s="1"/>
  <c r="GZ186" i="35" s="1"/>
  <c r="GZ187" i="35" s="1"/>
  <c r="GZ188" i="35" s="1"/>
  <c r="GZ189" i="35" s="1"/>
  <c r="GZ190" i="35" s="1"/>
  <c r="GZ191" i="35" s="1"/>
  <c r="GZ192" i="35" s="1"/>
  <c r="GZ193" i="35" s="1"/>
  <c r="GZ194" i="35" s="1"/>
  <c r="GZ195" i="35" s="1"/>
  <c r="GZ196" i="35" s="1"/>
  <c r="GX127" i="35"/>
  <c r="GY127" i="35" s="1"/>
  <c r="GW127" i="35"/>
  <c r="GS127" i="35"/>
  <c r="GT127" i="35" s="1"/>
  <c r="GR127" i="35"/>
  <c r="ER127" i="35"/>
  <c r="EQ127" i="35"/>
  <c r="EO127" i="35"/>
  <c r="N127" i="35"/>
  <c r="HC126" i="35"/>
  <c r="HD126" i="35" s="1"/>
  <c r="HB126" i="35"/>
  <c r="GX126" i="35"/>
  <c r="GY126" i="35" s="1"/>
  <c r="GW126" i="35"/>
  <c r="GS126" i="35"/>
  <c r="GT126" i="35" s="1"/>
  <c r="GR126" i="35"/>
  <c r="FG126" i="35"/>
  <c r="FF126" i="35"/>
  <c r="FE126" i="35"/>
  <c r="FD126" i="35"/>
  <c r="ER126" i="35"/>
  <c r="EQ126" i="35"/>
  <c r="EO126" i="35"/>
  <c r="EJ126" i="35"/>
  <c r="EJ127" i="35" s="1"/>
  <c r="EJ128" i="35" s="1"/>
  <c r="EJ129" i="35" s="1"/>
  <c r="EJ130" i="35" s="1"/>
  <c r="EJ131" i="35" s="1"/>
  <c r="EJ132" i="35" s="1"/>
  <c r="EJ133" i="35" s="1"/>
  <c r="EJ134" i="35" s="1"/>
  <c r="EJ135" i="35" s="1"/>
  <c r="EJ136" i="35" s="1"/>
  <c r="EJ137" i="35" s="1"/>
  <c r="EJ138" i="35" s="1"/>
  <c r="EJ139" i="35" s="1"/>
  <c r="EJ140" i="35" s="1"/>
  <c r="EJ141" i="35" s="1"/>
  <c r="EJ142" i="35" s="1"/>
  <c r="EJ143" i="35" s="1"/>
  <c r="EJ144" i="35" s="1"/>
  <c r="EJ145" i="35" s="1"/>
  <c r="EJ146" i="35" s="1"/>
  <c r="EJ147" i="35" s="1"/>
  <c r="EJ148" i="35" s="1"/>
  <c r="EJ149" i="35" s="1"/>
  <c r="EJ150" i="35" s="1"/>
  <c r="EJ151" i="35" s="1"/>
  <c r="EJ152" i="35" s="1"/>
  <c r="EJ153" i="35" s="1"/>
  <c r="EJ154" i="35" s="1"/>
  <c r="EJ155" i="35" s="1"/>
  <c r="EJ156" i="35" s="1"/>
  <c r="EJ157" i="35" s="1"/>
  <c r="EJ158" i="35" s="1"/>
  <c r="EJ159" i="35" s="1"/>
  <c r="EJ160" i="35" s="1"/>
  <c r="EJ161" i="35" s="1"/>
  <c r="EJ162" i="35" s="1"/>
  <c r="EJ163" i="35" s="1"/>
  <c r="EJ164" i="35" s="1"/>
  <c r="EJ165" i="35" s="1"/>
  <c r="EJ166" i="35" s="1"/>
  <c r="EJ167" i="35" s="1"/>
  <c r="EJ168" i="35" s="1"/>
  <c r="EJ169" i="35" s="1"/>
  <c r="EJ170" i="35" s="1"/>
  <c r="EJ171" i="35" s="1"/>
  <c r="EJ172" i="35" s="1"/>
  <c r="EJ173" i="35" s="1"/>
  <c r="EJ174" i="35" s="1"/>
  <c r="EJ175" i="35" s="1"/>
  <c r="EJ176" i="35" s="1"/>
  <c r="EJ177" i="35" s="1"/>
  <c r="EJ178" i="35" s="1"/>
  <c r="EJ179" i="35" s="1"/>
  <c r="EJ180" i="35" s="1"/>
  <c r="EJ181" i="35" s="1"/>
  <c r="EJ182" i="35" s="1"/>
  <c r="EJ183" i="35" s="1"/>
  <c r="EJ184" i="35" s="1"/>
  <c r="EJ185" i="35" s="1"/>
  <c r="EJ186" i="35" s="1"/>
  <c r="EJ187" i="35" s="1"/>
  <c r="EJ188" i="35" s="1"/>
  <c r="EJ189" i="35" s="1"/>
  <c r="EJ190" i="35" s="1"/>
  <c r="EJ191" i="35" s="1"/>
  <c r="EJ192" i="35" s="1"/>
  <c r="EJ193" i="35" s="1"/>
  <c r="EJ194" i="35" s="1"/>
  <c r="EJ195" i="35" s="1"/>
  <c r="EJ196" i="35" s="1"/>
  <c r="EJ197" i="35" s="1"/>
  <c r="EJ198" i="35" s="1"/>
  <c r="EJ199" i="35" s="1"/>
  <c r="EJ200" i="35" s="1"/>
  <c r="EJ201" i="35" s="1"/>
  <c r="EJ202" i="35" s="1"/>
  <c r="EJ203" i="35" s="1"/>
  <c r="EJ204" i="35" s="1"/>
  <c r="EJ205" i="35" s="1"/>
  <c r="EJ206" i="35" s="1"/>
  <c r="EJ207" i="35" s="1"/>
  <c r="EJ208" i="35" s="1"/>
  <c r="EJ209" i="35" s="1"/>
  <c r="EJ210" i="35" s="1"/>
  <c r="EJ211" i="35" s="1"/>
  <c r="EJ212" i="35" s="1"/>
  <c r="EJ213" i="35" s="1"/>
  <c r="EJ214" i="35" s="1"/>
  <c r="EJ215" i="35" s="1"/>
  <c r="EJ216" i="35" s="1"/>
  <c r="EJ217" i="35" s="1"/>
  <c r="EJ218" i="35" s="1"/>
  <c r="EJ219" i="35" s="1"/>
  <c r="EJ220" i="35" s="1"/>
  <c r="EJ221" i="35" s="1"/>
  <c r="EJ222" i="35" s="1"/>
  <c r="EJ223" i="35" s="1"/>
  <c r="EJ224" i="35" s="1"/>
  <c r="EJ225" i="35" s="1"/>
  <c r="EJ226" i="35" s="1"/>
  <c r="EJ227" i="35" s="1"/>
  <c r="EJ228" i="35" s="1"/>
  <c r="EJ229" i="35" s="1"/>
  <c r="EJ230" i="35" s="1"/>
  <c r="EJ231" i="35" s="1"/>
  <c r="EJ232" i="35" s="1"/>
  <c r="EJ233" i="35" s="1"/>
  <c r="EJ234" i="35" s="1"/>
  <c r="EJ235" i="35" s="1"/>
  <c r="EJ236" i="35" s="1"/>
  <c r="EJ237" i="35" s="1"/>
  <c r="EJ238" i="35" s="1"/>
  <c r="EJ239" i="35" s="1"/>
  <c r="EJ240" i="35" s="1"/>
  <c r="EJ241" i="35" s="1"/>
  <c r="EJ242" i="35" s="1"/>
  <c r="EJ243" i="35" s="1"/>
  <c r="EJ244" i="35" s="1"/>
  <c r="EJ245" i="35" s="1"/>
  <c r="EJ246" i="35" s="1"/>
  <c r="EJ247" i="35" s="1"/>
  <c r="EJ248" i="35" s="1"/>
  <c r="EJ249" i="35" s="1"/>
  <c r="EJ250" i="35" s="1"/>
  <c r="EJ251" i="35" s="1"/>
  <c r="EJ252" i="35" s="1"/>
  <c r="EJ253" i="35" s="1"/>
  <c r="EJ254" i="35" s="1"/>
  <c r="EJ255" i="35" s="1"/>
  <c r="EJ256" i="35" s="1"/>
  <c r="EJ257" i="35" s="1"/>
  <c r="EJ258" i="35" s="1"/>
  <c r="EJ259" i="35" s="1"/>
  <c r="EJ260" i="35" s="1"/>
  <c r="EJ261" i="35" s="1"/>
  <c r="EJ262" i="35" s="1"/>
  <c r="EJ263" i="35" s="1"/>
  <c r="EJ264" i="35" s="1"/>
  <c r="EJ265" i="35" s="1"/>
  <c r="EJ266" i="35" s="1"/>
  <c r="EJ267" i="35" s="1"/>
  <c r="EJ268" i="35" s="1"/>
  <c r="EJ269" i="35" s="1"/>
  <c r="EJ270" i="35" s="1"/>
  <c r="EJ271" i="35" s="1"/>
  <c r="EJ272" i="35" s="1"/>
  <c r="EJ273" i="35" s="1"/>
  <c r="EJ274" i="35" s="1"/>
  <c r="EJ275" i="35" s="1"/>
  <c r="EJ276" i="35" s="1"/>
  <c r="EJ277" i="35" s="1"/>
  <c r="EJ278" i="35" s="1"/>
  <c r="EJ279" i="35" s="1"/>
  <c r="EJ280" i="35" s="1"/>
  <c r="EJ281" i="35" s="1"/>
  <c r="EJ282" i="35" s="1"/>
  <c r="EJ283" i="35" s="1"/>
  <c r="EJ284" i="35" s="1"/>
  <c r="EJ285" i="35" s="1"/>
  <c r="EJ286" i="35" s="1"/>
  <c r="EJ287" i="35" s="1"/>
  <c r="EJ288" i="35" s="1"/>
  <c r="EJ289" i="35" s="1"/>
  <c r="EJ290" i="35" s="1"/>
  <c r="EJ291" i="35" s="1"/>
  <c r="EJ292" i="35" s="1"/>
  <c r="EJ293" i="35" s="1"/>
  <c r="EJ294" i="35" s="1"/>
  <c r="EJ295" i="35" s="1"/>
  <c r="EJ296" i="35" s="1"/>
  <c r="EJ297" i="35" s="1"/>
  <c r="EJ298" i="35" s="1"/>
  <c r="EJ299" i="35" s="1"/>
  <c r="EJ300" i="35" s="1"/>
  <c r="EJ301" i="35" s="1"/>
  <c r="EJ302" i="35" s="1"/>
  <c r="EJ303" i="35" s="1"/>
  <c r="EJ304" i="35" s="1"/>
  <c r="EJ305" i="35" s="1"/>
  <c r="EJ306" i="35" s="1"/>
  <c r="EJ307" i="35" s="1"/>
  <c r="EJ308" i="35" s="1"/>
  <c r="EJ309" i="35" s="1"/>
  <c r="EJ310" i="35" s="1"/>
  <c r="EJ311" i="35" s="1"/>
  <c r="EJ312" i="35" s="1"/>
  <c r="EJ313" i="35" s="1"/>
  <c r="EJ314" i="35" s="1"/>
  <c r="EJ315" i="35" s="1"/>
  <c r="EJ316" i="35" s="1"/>
  <c r="EJ317" i="35" s="1"/>
  <c r="EJ318" i="35" s="1"/>
  <c r="EJ319" i="35" s="1"/>
  <c r="EJ320" i="35" s="1"/>
  <c r="EJ321" i="35" s="1"/>
  <c r="EJ322" i="35" s="1"/>
  <c r="EJ323" i="35" s="1"/>
  <c r="EJ324" i="35" s="1"/>
  <c r="EJ325" i="35" s="1"/>
  <c r="EJ326" i="35" s="1"/>
  <c r="EJ327" i="35" s="1"/>
  <c r="EJ328" i="35" s="1"/>
  <c r="EJ329" i="35" s="1"/>
  <c r="EJ330" i="35" s="1"/>
  <c r="EJ331" i="35" s="1"/>
  <c r="EJ332" i="35" s="1"/>
  <c r="EJ333" i="35" s="1"/>
  <c r="EJ334" i="35" s="1"/>
  <c r="EJ335" i="35" s="1"/>
  <c r="EJ336" i="35" s="1"/>
  <c r="EJ337" i="35" s="1"/>
  <c r="EJ338" i="35" s="1"/>
  <c r="EJ339" i="35" s="1"/>
  <c r="EJ340" i="35" s="1"/>
  <c r="EJ341" i="35" s="1"/>
  <c r="EJ342" i="35" s="1"/>
  <c r="EJ343" i="35" s="1"/>
  <c r="EJ344" i="35" s="1"/>
  <c r="EJ345" i="35" s="1"/>
  <c r="EJ346" i="35" s="1"/>
  <c r="EJ347" i="35" s="1"/>
  <c r="EJ348" i="35" s="1"/>
  <c r="EJ349" i="35" s="1"/>
  <c r="EJ350" i="35" s="1"/>
  <c r="EJ351" i="35" s="1"/>
  <c r="EJ352" i="35" s="1"/>
  <c r="EJ353" i="35" s="1"/>
  <c r="EJ354" i="35" s="1"/>
  <c r="EJ355" i="35" s="1"/>
  <c r="EJ356" i="35" s="1"/>
  <c r="EJ357" i="35" s="1"/>
  <c r="EJ358" i="35" s="1"/>
  <c r="EJ359" i="35" s="1"/>
  <c r="EJ360" i="35" s="1"/>
  <c r="EJ361" i="35" s="1"/>
  <c r="EJ362" i="35" s="1"/>
  <c r="EJ363" i="35" s="1"/>
  <c r="EJ364" i="35" s="1"/>
  <c r="EJ365" i="35" s="1"/>
  <c r="EJ366" i="35" s="1"/>
  <c r="EJ367" i="35" s="1"/>
  <c r="EJ368" i="35" s="1"/>
  <c r="EJ369" i="35" s="1"/>
  <c r="EJ370" i="35" s="1"/>
  <c r="EJ371" i="35" s="1"/>
  <c r="EJ372" i="35" s="1"/>
  <c r="EJ373" i="35" s="1"/>
  <c r="EJ374" i="35" s="1"/>
  <c r="EJ375" i="35" s="1"/>
  <c r="EJ376" i="35" s="1"/>
  <c r="EJ377" i="35" s="1"/>
  <c r="EJ378" i="35" s="1"/>
  <c r="EJ379" i="35" s="1"/>
  <c r="EJ380" i="35" s="1"/>
  <c r="EJ381" i="35" s="1"/>
  <c r="EJ382" i="35" s="1"/>
  <c r="EJ383" i="35" s="1"/>
  <c r="EJ384" i="35" s="1"/>
  <c r="EJ385" i="35" s="1"/>
  <c r="EJ386" i="35" s="1"/>
  <c r="EJ387" i="35" s="1"/>
  <c r="EJ388" i="35" s="1"/>
  <c r="EJ389" i="35" s="1"/>
  <c r="EJ390" i="35" s="1"/>
  <c r="EJ391" i="35" s="1"/>
  <c r="EJ392" i="35" s="1"/>
  <c r="EJ393" i="35" s="1"/>
  <c r="EJ394" i="35" s="1"/>
  <c r="EJ395" i="35" s="1"/>
  <c r="EJ396" i="35" s="1"/>
  <c r="EJ397" i="35" s="1"/>
  <c r="EJ398" i="35" s="1"/>
  <c r="EJ399" i="35" s="1"/>
  <c r="EJ400" i="35" s="1"/>
  <c r="EJ401" i="35" s="1"/>
  <c r="EJ402" i="35" s="1"/>
  <c r="EJ403" i="35" s="1"/>
  <c r="EJ404" i="35" s="1"/>
  <c r="EJ405" i="35" s="1"/>
  <c r="EJ406" i="35" s="1"/>
  <c r="EJ407" i="35" s="1"/>
  <c r="EJ408" i="35" s="1"/>
  <c r="EJ409" i="35" s="1"/>
  <c r="EJ410" i="35" s="1"/>
  <c r="EJ411" i="35" s="1"/>
  <c r="EJ412" i="35" s="1"/>
  <c r="EJ413" i="35" s="1"/>
  <c r="EJ414" i="35" s="1"/>
  <c r="EJ415" i="35" s="1"/>
  <c r="EJ416" i="35" s="1"/>
  <c r="EJ417" i="35" s="1"/>
  <c r="EJ418" i="35" s="1"/>
  <c r="EJ419" i="35" s="1"/>
  <c r="EJ420" i="35" s="1"/>
  <c r="EJ421" i="35" s="1"/>
  <c r="EJ422" i="35" s="1"/>
  <c r="EJ423" i="35" s="1"/>
  <c r="EJ424" i="35" s="1"/>
  <c r="EJ425" i="35" s="1"/>
  <c r="EJ426" i="35" s="1"/>
  <c r="EJ427" i="35" s="1"/>
  <c r="EJ428" i="35" s="1"/>
  <c r="EJ429" i="35" s="1"/>
  <c r="EJ430" i="35" s="1"/>
  <c r="EJ431" i="35" s="1"/>
  <c r="EJ432" i="35" s="1"/>
  <c r="EJ433" i="35" s="1"/>
  <c r="EJ434" i="35" s="1"/>
  <c r="EJ435" i="35" s="1"/>
  <c r="EJ436" i="35" s="1"/>
  <c r="EJ437" i="35" s="1"/>
  <c r="EJ438" i="35" s="1"/>
  <c r="EJ439" i="35" s="1"/>
  <c r="EJ440" i="35" s="1"/>
  <c r="EJ441" i="35" s="1"/>
  <c r="EJ442" i="35" s="1"/>
  <c r="EJ443" i="35" s="1"/>
  <c r="EJ444" i="35" s="1"/>
  <c r="EJ445" i="35" s="1"/>
  <c r="EJ446" i="35" s="1"/>
  <c r="EJ447" i="35" s="1"/>
  <c r="EJ448" i="35" s="1"/>
  <c r="EJ449" i="35" s="1"/>
  <c r="EJ450" i="35" s="1"/>
  <c r="EJ451" i="35" s="1"/>
  <c r="EJ452" i="35" s="1"/>
  <c r="EJ453" i="35" s="1"/>
  <c r="EJ454" i="35" s="1"/>
  <c r="EJ455" i="35" s="1"/>
  <c r="EJ456" i="35" s="1"/>
  <c r="EJ457" i="35" s="1"/>
  <c r="EJ458" i="35" s="1"/>
  <c r="EJ459" i="35" s="1"/>
  <c r="EJ460" i="35" s="1"/>
  <c r="EJ461" i="35" s="1"/>
  <c r="EJ462" i="35" s="1"/>
  <c r="EJ463" i="35" s="1"/>
  <c r="EJ464" i="35" s="1"/>
  <c r="EJ465" i="35" s="1"/>
  <c r="EJ466" i="35" s="1"/>
  <c r="EJ467" i="35" s="1"/>
  <c r="EJ468" i="35" s="1"/>
  <c r="EJ469" i="35" s="1"/>
  <c r="EJ470" i="35" s="1"/>
  <c r="EJ471" i="35" s="1"/>
  <c r="EJ472" i="35" s="1"/>
  <c r="EJ473" i="35" s="1"/>
  <c r="EJ474" i="35" s="1"/>
  <c r="EJ475" i="35" s="1"/>
  <c r="EJ476" i="35" s="1"/>
  <c r="EJ477" i="35" s="1"/>
  <c r="EJ478" i="35" s="1"/>
  <c r="EJ479" i="35" s="1"/>
  <c r="EJ480" i="35" s="1"/>
  <c r="EJ481" i="35" s="1"/>
  <c r="EJ482" i="35" s="1"/>
  <c r="EJ483" i="35" s="1"/>
  <c r="EJ484" i="35" s="1"/>
  <c r="EJ485" i="35" s="1"/>
  <c r="EJ486" i="35" s="1"/>
  <c r="EJ487" i="35" s="1"/>
  <c r="EJ488" i="35" s="1"/>
  <c r="EJ489" i="35" s="1"/>
  <c r="EJ490" i="35" s="1"/>
  <c r="EJ491" i="35" s="1"/>
  <c r="EJ492" i="35" s="1"/>
  <c r="EJ493" i="35" s="1"/>
  <c r="EJ494" i="35" s="1"/>
  <c r="EJ495" i="35" s="1"/>
  <c r="EJ496" i="35" s="1"/>
  <c r="EJ497" i="35" s="1"/>
  <c r="EJ498" i="35" s="1"/>
  <c r="EJ499" i="35" s="1"/>
  <c r="EJ500" i="35" s="1"/>
  <c r="EJ501" i="35" s="1"/>
  <c r="EJ502" i="35" s="1"/>
  <c r="EJ503" i="35" s="1"/>
  <c r="EJ504" i="35" s="1"/>
  <c r="EJ505" i="35" s="1"/>
  <c r="EJ506" i="35" s="1"/>
  <c r="EJ507" i="35" s="1"/>
  <c r="EJ508" i="35" s="1"/>
  <c r="EJ509" i="35" s="1"/>
  <c r="EJ510" i="35" s="1"/>
  <c r="EJ511" i="35" s="1"/>
  <c r="EJ512" i="35" s="1"/>
  <c r="EJ513" i="35" s="1"/>
  <c r="EJ514" i="35" s="1"/>
  <c r="EJ515" i="35" s="1"/>
  <c r="EJ516" i="35" s="1"/>
  <c r="EJ517" i="35" s="1"/>
  <c r="EJ518" i="35" s="1"/>
  <c r="EJ519" i="35" s="1"/>
  <c r="EJ520" i="35" s="1"/>
  <c r="EJ521" i="35" s="1"/>
  <c r="EJ522" i="35" s="1"/>
  <c r="EJ523" i="35" s="1"/>
  <c r="EJ524" i="35" s="1"/>
  <c r="EJ525" i="35" s="1"/>
  <c r="EJ526" i="35" s="1"/>
  <c r="EJ527" i="35" s="1"/>
  <c r="EJ528" i="35" s="1"/>
  <c r="EJ529" i="35" s="1"/>
  <c r="EJ530" i="35" s="1"/>
  <c r="EJ531" i="35" s="1"/>
  <c r="EJ532" i="35" s="1"/>
  <c r="EJ533" i="35" s="1"/>
  <c r="EJ534" i="35" s="1"/>
  <c r="EJ535" i="35" s="1"/>
  <c r="EJ536" i="35" s="1"/>
  <c r="EJ537" i="35" s="1"/>
  <c r="EJ538" i="35" s="1"/>
  <c r="EJ539" i="35" s="1"/>
  <c r="EJ540" i="35" s="1"/>
  <c r="EJ541" i="35" s="1"/>
  <c r="EJ542" i="35" s="1"/>
  <c r="EJ543" i="35" s="1"/>
  <c r="EJ544" i="35" s="1"/>
  <c r="EJ545" i="35" s="1"/>
  <c r="EJ546" i="35" s="1"/>
  <c r="EJ547" i="35" s="1"/>
  <c r="EJ548" i="35" s="1"/>
  <c r="EJ549" i="35" s="1"/>
  <c r="EJ550" i="35" s="1"/>
  <c r="EJ551" i="35" s="1"/>
  <c r="EJ552" i="35" s="1"/>
  <c r="EJ553" i="35" s="1"/>
  <c r="EJ554" i="35" s="1"/>
  <c r="EJ555" i="35" s="1"/>
  <c r="EJ556" i="35" s="1"/>
  <c r="EJ557" i="35" s="1"/>
  <c r="EJ558" i="35" s="1"/>
  <c r="EJ559" i="35" s="1"/>
  <c r="EJ560" i="35" s="1"/>
  <c r="EJ561" i="35" s="1"/>
  <c r="EJ562" i="35" s="1"/>
  <c r="EJ563" i="35" s="1"/>
  <c r="EJ564" i="35" s="1"/>
  <c r="EJ565" i="35" s="1"/>
  <c r="EJ566" i="35" s="1"/>
  <c r="EJ567" i="35" s="1"/>
  <c r="EJ568" i="35" s="1"/>
  <c r="EJ569" i="35" s="1"/>
  <c r="EJ570" i="35" s="1"/>
  <c r="EJ571" i="35" s="1"/>
  <c r="EJ572" i="35" s="1"/>
  <c r="EJ573" i="35" s="1"/>
  <c r="EJ574" i="35" s="1"/>
  <c r="EJ575" i="35" s="1"/>
  <c r="EJ576" i="35" s="1"/>
  <c r="EJ577" i="35" s="1"/>
  <c r="EJ578" i="35" s="1"/>
  <c r="EJ579" i="35" s="1"/>
  <c r="EJ580" i="35" s="1"/>
  <c r="EJ581" i="35" s="1"/>
  <c r="EJ582" i="35" s="1"/>
  <c r="EJ583" i="35" s="1"/>
  <c r="EJ584" i="35" s="1"/>
  <c r="EJ585" i="35" s="1"/>
  <c r="EJ586" i="35" s="1"/>
  <c r="EJ587" i="35" s="1"/>
  <c r="EJ588" i="35" s="1"/>
  <c r="EJ589" i="35" s="1"/>
  <c r="EJ590" i="35" s="1"/>
  <c r="EJ591" i="35" s="1"/>
  <c r="EJ592" i="35" s="1"/>
  <c r="EJ593" i="35" s="1"/>
  <c r="EJ594" i="35" s="1"/>
  <c r="EJ595" i="35" s="1"/>
  <c r="EJ596" i="35" s="1"/>
  <c r="EJ597" i="35" s="1"/>
  <c r="EJ598" i="35" s="1"/>
  <c r="EJ599" i="35" s="1"/>
  <c r="EJ600" i="35" s="1"/>
  <c r="EJ601" i="35" s="1"/>
  <c r="EJ602" i="35" s="1"/>
  <c r="EJ603" i="35" s="1"/>
  <c r="EJ604" i="35" s="1"/>
  <c r="EJ605" i="35" s="1"/>
  <c r="EJ606" i="35" s="1"/>
  <c r="EJ607" i="35" s="1"/>
  <c r="EJ608" i="35" s="1"/>
  <c r="EJ609" i="35" s="1"/>
  <c r="EJ610" i="35" s="1"/>
  <c r="EJ611" i="35" s="1"/>
  <c r="EJ612" i="35" s="1"/>
  <c r="EJ613" i="35" s="1"/>
  <c r="EJ614" i="35" s="1"/>
  <c r="EJ615" i="35" s="1"/>
  <c r="EJ616" i="35" s="1"/>
  <c r="EJ617" i="35" s="1"/>
  <c r="EJ618" i="35" s="1"/>
  <c r="EJ619" i="35" s="1"/>
  <c r="EJ620" i="35" s="1"/>
  <c r="EJ621" i="35" s="1"/>
  <c r="EJ622" i="35" s="1"/>
  <c r="EJ623" i="35" s="1"/>
  <c r="EJ624" i="35" s="1"/>
  <c r="EJ625" i="35" s="1"/>
  <c r="EJ626" i="35" s="1"/>
  <c r="EJ627" i="35" s="1"/>
  <c r="EJ628" i="35" s="1"/>
  <c r="EJ629" i="35" s="1"/>
  <c r="EJ630" i="35" s="1"/>
  <c r="EJ631" i="35" s="1"/>
  <c r="EJ632" i="35" s="1"/>
  <c r="EJ633" i="35" s="1"/>
  <c r="EJ634" i="35" s="1"/>
  <c r="EJ635" i="35" s="1"/>
  <c r="EJ636" i="35" s="1"/>
  <c r="EJ637" i="35" s="1"/>
  <c r="EJ638" i="35" s="1"/>
  <c r="EJ639" i="35" s="1"/>
  <c r="EJ640" i="35" s="1"/>
  <c r="EJ641" i="35" s="1"/>
  <c r="EJ642" i="35" s="1"/>
  <c r="EJ643" i="35" s="1"/>
  <c r="EJ644" i="35" s="1"/>
  <c r="EJ645" i="35" s="1"/>
  <c r="EJ646" i="35" s="1"/>
  <c r="EJ647" i="35" s="1"/>
  <c r="EJ648" i="35" s="1"/>
  <c r="EJ649" i="35" s="1"/>
  <c r="EJ650" i="35" s="1"/>
  <c r="EJ651" i="35" s="1"/>
  <c r="EJ652" i="35" s="1"/>
  <c r="EJ653" i="35" s="1"/>
  <c r="EJ654" i="35" s="1"/>
  <c r="EJ655" i="35" s="1"/>
  <c r="EJ656" i="35" s="1"/>
  <c r="EJ657" i="35" s="1"/>
  <c r="EJ658" i="35" s="1"/>
  <c r="EJ659" i="35" s="1"/>
  <c r="EJ660" i="35" s="1"/>
  <c r="EJ661" i="35" s="1"/>
  <c r="EJ662" i="35" s="1"/>
  <c r="EJ663" i="35" s="1"/>
  <c r="EJ664" i="35" s="1"/>
  <c r="EJ665" i="35" s="1"/>
  <c r="EJ666" i="35" s="1"/>
  <c r="EJ667" i="35" s="1"/>
  <c r="EJ668" i="35" s="1"/>
  <c r="EJ669" i="35" s="1"/>
  <c r="EJ670" i="35" s="1"/>
  <c r="EJ671" i="35" s="1"/>
  <c r="EJ672" i="35" s="1"/>
  <c r="EJ673" i="35" s="1"/>
  <c r="EJ674" i="35" s="1"/>
  <c r="EJ675" i="35" s="1"/>
  <c r="EJ676" i="35" s="1"/>
  <c r="EJ677" i="35" s="1"/>
  <c r="EJ678" i="35" s="1"/>
  <c r="EJ679" i="35" s="1"/>
  <c r="EJ680" i="35" s="1"/>
  <c r="EJ681" i="35" s="1"/>
  <c r="EJ682" i="35" s="1"/>
  <c r="EJ683" i="35" s="1"/>
  <c r="EJ684" i="35" s="1"/>
  <c r="EJ685" i="35" s="1"/>
  <c r="EJ686" i="35" s="1"/>
  <c r="EJ687" i="35" s="1"/>
  <c r="EJ688" i="35" s="1"/>
  <c r="EJ689" i="35" s="1"/>
  <c r="EJ690" i="35" s="1"/>
  <c r="EJ691" i="35" s="1"/>
  <c r="EJ692" i="35" s="1"/>
  <c r="EJ693" i="35" s="1"/>
  <c r="EJ694" i="35" s="1"/>
  <c r="EJ695" i="35" s="1"/>
  <c r="EJ696" i="35" s="1"/>
  <c r="EJ697" i="35" s="1"/>
  <c r="EJ698" i="35" s="1"/>
  <c r="EJ699" i="35" s="1"/>
  <c r="EJ700" i="35" s="1"/>
  <c r="EJ701" i="35" s="1"/>
  <c r="EJ702" i="35" s="1"/>
  <c r="EJ703" i="35" s="1"/>
  <c r="EJ704" i="35" s="1"/>
  <c r="EJ705" i="35" s="1"/>
  <c r="EJ706" i="35" s="1"/>
  <c r="EJ707" i="35" s="1"/>
  <c r="EJ708" i="35" s="1"/>
  <c r="EJ709" i="35" s="1"/>
  <c r="EJ710" i="35" s="1"/>
  <c r="EJ711" i="35" s="1"/>
  <c r="EJ712" i="35" s="1"/>
  <c r="EJ713" i="35" s="1"/>
  <c r="EJ714" i="35" s="1"/>
  <c r="EJ715" i="35" s="1"/>
  <c r="EJ716" i="35" s="1"/>
  <c r="EJ717" i="35" s="1"/>
  <c r="EJ718" i="35" s="1"/>
  <c r="EJ719" i="35" s="1"/>
  <c r="EJ720" i="35" s="1"/>
  <c r="EJ721" i="35" s="1"/>
  <c r="EJ722" i="35" s="1"/>
  <c r="EJ723" i="35" s="1"/>
  <c r="EJ724" i="35" s="1"/>
  <c r="EJ725" i="35" s="1"/>
  <c r="EJ726" i="35" s="1"/>
  <c r="EJ727" i="35" s="1"/>
  <c r="EJ728" i="35" s="1"/>
  <c r="EJ729" i="35" s="1"/>
  <c r="EJ730" i="35" s="1"/>
  <c r="EJ731" i="35" s="1"/>
  <c r="EJ732" i="35" s="1"/>
  <c r="EJ733" i="35" s="1"/>
  <c r="EJ734" i="35" s="1"/>
  <c r="EJ735" i="35" s="1"/>
  <c r="EJ736" i="35" s="1"/>
  <c r="EJ737" i="35" s="1"/>
  <c r="EJ738" i="35" s="1"/>
  <c r="EJ739" i="35" s="1"/>
  <c r="EJ740" i="35" s="1"/>
  <c r="EJ741" i="35" s="1"/>
  <c r="EJ742" i="35" s="1"/>
  <c r="EJ743" i="35" s="1"/>
  <c r="EJ744" i="35" s="1"/>
  <c r="EJ745" i="35" s="1"/>
  <c r="EJ746" i="35" s="1"/>
  <c r="EJ747" i="35" s="1"/>
  <c r="EJ748" i="35" s="1"/>
  <c r="EJ749" i="35" s="1"/>
  <c r="EJ750" i="35" s="1"/>
  <c r="EJ751" i="35" s="1"/>
  <c r="EJ752" i="35" s="1"/>
  <c r="EJ753" i="35" s="1"/>
  <c r="EJ754" i="35" s="1"/>
  <c r="EJ755" i="35" s="1"/>
  <c r="EJ756" i="35" s="1"/>
  <c r="EJ757" i="35" s="1"/>
  <c r="EJ758" i="35" s="1"/>
  <c r="EJ759" i="35" s="1"/>
  <c r="EJ760" i="35" s="1"/>
  <c r="EJ761" i="35" s="1"/>
  <c r="EJ762" i="35" s="1"/>
  <c r="EJ763" i="35" s="1"/>
  <c r="EJ764" i="35" s="1"/>
  <c r="EJ765" i="35" s="1"/>
  <c r="EJ766" i="35" s="1"/>
  <c r="EJ767" i="35" s="1"/>
  <c r="EJ768" i="35" s="1"/>
  <c r="EJ769" i="35" s="1"/>
  <c r="EJ770" i="35" s="1"/>
  <c r="EJ771" i="35" s="1"/>
  <c r="EJ772" i="35" s="1"/>
  <c r="EJ773" i="35" s="1"/>
  <c r="EJ774" i="35" s="1"/>
  <c r="EJ775" i="35" s="1"/>
  <c r="EJ776" i="35" s="1"/>
  <c r="EJ777" i="35" s="1"/>
  <c r="EJ778" i="35" s="1"/>
  <c r="EJ779" i="35" s="1"/>
  <c r="EJ780" i="35" s="1"/>
  <c r="EJ781" i="35" s="1"/>
  <c r="EJ782" i="35" s="1"/>
  <c r="EJ783" i="35" s="1"/>
  <c r="EJ784" i="35" s="1"/>
  <c r="EJ785" i="35" s="1"/>
  <c r="EJ786" i="35" s="1"/>
  <c r="EJ787" i="35" s="1"/>
  <c r="EJ788" i="35" s="1"/>
  <c r="EJ789" i="35" s="1"/>
  <c r="EJ790" i="35" s="1"/>
  <c r="EJ791" i="35" s="1"/>
  <c r="EJ792" i="35" s="1"/>
  <c r="EJ793" i="35" s="1"/>
  <c r="EJ794" i="35" s="1"/>
  <c r="EJ795" i="35" s="1"/>
  <c r="EJ796" i="35" s="1"/>
  <c r="EJ797" i="35" s="1"/>
  <c r="EJ798" i="35" s="1"/>
  <c r="EJ799" i="35" s="1"/>
  <c r="EJ800" i="35" s="1"/>
  <c r="EJ801" i="35" s="1"/>
  <c r="EJ802" i="35" s="1"/>
  <c r="EJ803" i="35" s="1"/>
  <c r="EJ804" i="35" s="1"/>
  <c r="EJ805" i="35" s="1"/>
  <c r="EJ806" i="35" s="1"/>
  <c r="EJ807" i="35" s="1"/>
  <c r="EJ808" i="35" s="1"/>
  <c r="EJ809" i="35" s="1"/>
  <c r="EJ810" i="35" s="1"/>
  <c r="EJ811" i="35" s="1"/>
  <c r="EJ812" i="35" s="1"/>
  <c r="EJ813" i="35" s="1"/>
  <c r="EJ814" i="35" s="1"/>
  <c r="EJ815" i="35" s="1"/>
  <c r="EJ816" i="35" s="1"/>
  <c r="EJ817" i="35" s="1"/>
  <c r="EJ818" i="35" s="1"/>
  <c r="EJ819" i="35" s="1"/>
  <c r="EJ820" i="35" s="1"/>
  <c r="EJ821" i="35" s="1"/>
  <c r="EJ822" i="35" s="1"/>
  <c r="EJ823" i="35" s="1"/>
  <c r="EJ824" i="35" s="1"/>
  <c r="EJ825" i="35" s="1"/>
  <c r="EJ826" i="35" s="1"/>
  <c r="EJ827" i="35" s="1"/>
  <c r="EJ828" i="35" s="1"/>
  <c r="EJ829" i="35" s="1"/>
  <c r="EJ830" i="35" s="1"/>
  <c r="EJ831" i="35" s="1"/>
  <c r="EJ832" i="35" s="1"/>
  <c r="EJ833" i="35" s="1"/>
  <c r="EJ834" i="35" s="1"/>
  <c r="EJ835" i="35" s="1"/>
  <c r="EJ836" i="35" s="1"/>
  <c r="EJ837" i="35" s="1"/>
  <c r="EJ838" i="35" s="1"/>
  <c r="EJ839" i="35" s="1"/>
  <c r="EJ840" i="35" s="1"/>
  <c r="EJ841" i="35" s="1"/>
  <c r="EJ842" i="35" s="1"/>
  <c r="EJ843" i="35" s="1"/>
  <c r="EJ844" i="35" s="1"/>
  <c r="EJ845" i="35" s="1"/>
  <c r="EJ846" i="35" s="1"/>
  <c r="EJ847" i="35" s="1"/>
  <c r="EJ848" i="35" s="1"/>
  <c r="EJ849" i="35" s="1"/>
  <c r="EJ850" i="35" s="1"/>
  <c r="EJ851" i="35" s="1"/>
  <c r="EJ852" i="35" s="1"/>
  <c r="EJ853" i="35" s="1"/>
  <c r="EJ854" i="35" s="1"/>
  <c r="EJ855" i="35" s="1"/>
  <c r="EJ856" i="35" s="1"/>
  <c r="EJ857" i="35" s="1"/>
  <c r="EJ858" i="35" s="1"/>
  <c r="EJ859" i="35" s="1"/>
  <c r="EJ860" i="35" s="1"/>
  <c r="EJ861" i="35" s="1"/>
  <c r="EJ862" i="35" s="1"/>
  <c r="EJ863" i="35" s="1"/>
  <c r="EJ864" i="35" s="1"/>
  <c r="EJ865" i="35" s="1"/>
  <c r="EJ866" i="35" s="1"/>
  <c r="EJ867" i="35" s="1"/>
  <c r="EJ868" i="35" s="1"/>
  <c r="EJ869" i="35" s="1"/>
  <c r="EJ870" i="35" s="1"/>
  <c r="EJ871" i="35" s="1"/>
  <c r="EJ872" i="35" s="1"/>
  <c r="EJ873" i="35" s="1"/>
  <c r="EJ874" i="35" s="1"/>
  <c r="EJ875" i="35" s="1"/>
  <c r="EJ876" i="35" s="1"/>
  <c r="EJ877" i="35" s="1"/>
  <c r="EJ878" i="35" s="1"/>
  <c r="EJ879" i="35" s="1"/>
  <c r="EJ880" i="35" s="1"/>
  <c r="EJ881" i="35" s="1"/>
  <c r="EJ882" i="35" s="1"/>
  <c r="EJ883" i="35" s="1"/>
  <c r="EJ884" i="35" s="1"/>
  <c r="EJ885" i="35" s="1"/>
  <c r="EJ886" i="35" s="1"/>
  <c r="EJ887" i="35" s="1"/>
  <c r="EJ888" i="35" s="1"/>
  <c r="EJ889" i="35" s="1"/>
  <c r="EJ890" i="35" s="1"/>
  <c r="EJ891" i="35" s="1"/>
  <c r="EJ892" i="35" s="1"/>
  <c r="EJ893" i="35" s="1"/>
  <c r="EJ894" i="35" s="1"/>
  <c r="EJ895" i="35" s="1"/>
  <c r="EJ896" i="35" s="1"/>
  <c r="EJ897" i="35" s="1"/>
  <c r="EJ898" i="35" s="1"/>
  <c r="EJ899" i="35" s="1"/>
  <c r="EJ900" i="35" s="1"/>
  <c r="EJ901" i="35" s="1"/>
  <c r="EJ902" i="35" s="1"/>
  <c r="EJ903" i="35" s="1"/>
  <c r="EJ904" i="35" s="1"/>
  <c r="EJ905" i="35" s="1"/>
  <c r="EJ906" i="35" s="1"/>
  <c r="EJ907" i="35" s="1"/>
  <c r="EJ908" i="35" s="1"/>
  <c r="EJ909" i="35" s="1"/>
  <c r="EJ910" i="35" s="1"/>
  <c r="EJ911" i="35" s="1"/>
  <c r="EJ912" i="35" s="1"/>
  <c r="EJ913" i="35" s="1"/>
  <c r="EJ914" i="35" s="1"/>
  <c r="EJ915" i="35" s="1"/>
  <c r="EJ916" i="35" s="1"/>
  <c r="EJ917" i="35" s="1"/>
  <c r="EJ918" i="35" s="1"/>
  <c r="EJ919" i="35" s="1"/>
  <c r="EJ920" i="35" s="1"/>
  <c r="EJ921" i="35" s="1"/>
  <c r="EJ922" i="35" s="1"/>
  <c r="EJ923" i="35" s="1"/>
  <c r="EJ924" i="35" s="1"/>
  <c r="EJ925" i="35" s="1"/>
  <c r="EJ926" i="35" s="1"/>
  <c r="EJ927" i="35" s="1"/>
  <c r="EJ928" i="35" s="1"/>
  <c r="EJ929" i="35" s="1"/>
  <c r="EJ930" i="35" s="1"/>
  <c r="EJ931" i="35" s="1"/>
  <c r="EJ932" i="35" s="1"/>
  <c r="EJ933" i="35" s="1"/>
  <c r="EJ934" i="35" s="1"/>
  <c r="EJ935" i="35" s="1"/>
  <c r="EJ936" i="35" s="1"/>
  <c r="EJ937" i="35" s="1"/>
  <c r="EJ938" i="35" s="1"/>
  <c r="EJ939" i="35" s="1"/>
  <c r="EJ940" i="35" s="1"/>
  <c r="EJ941" i="35" s="1"/>
  <c r="EJ942" i="35" s="1"/>
  <c r="EJ943" i="35" s="1"/>
  <c r="EJ944" i="35" s="1"/>
  <c r="EJ945" i="35" s="1"/>
  <c r="EJ946" i="35" s="1"/>
  <c r="EJ947" i="35" s="1"/>
  <c r="EJ948" i="35" s="1"/>
  <c r="EJ949" i="35" s="1"/>
  <c r="EJ950" i="35" s="1"/>
  <c r="EJ951" i="35" s="1"/>
  <c r="EJ952" i="35" s="1"/>
  <c r="EJ953" i="35" s="1"/>
  <c r="EJ954" i="35" s="1"/>
  <c r="EJ955" i="35" s="1"/>
  <c r="EJ956" i="35" s="1"/>
  <c r="EJ957" i="35" s="1"/>
  <c r="EJ958" i="35" s="1"/>
  <c r="EJ959" i="35" s="1"/>
  <c r="EJ960" i="35" s="1"/>
  <c r="EJ961" i="35" s="1"/>
  <c r="EJ962" i="35" s="1"/>
  <c r="EJ963" i="35" s="1"/>
  <c r="EJ964" i="35" s="1"/>
  <c r="EI126" i="35"/>
  <c r="EI127" i="35" s="1"/>
  <c r="EI128" i="35" s="1"/>
  <c r="EI129" i="35" s="1"/>
  <c r="EI130" i="35" s="1"/>
  <c r="EI131" i="35" s="1"/>
  <c r="EI132" i="35" s="1"/>
  <c r="EI133" i="35" s="1"/>
  <c r="EI134" i="35" s="1"/>
  <c r="EI135" i="35" s="1"/>
  <c r="EI136" i="35" s="1"/>
  <c r="EI137" i="35" s="1"/>
  <c r="EI138" i="35" s="1"/>
  <c r="EI139" i="35" s="1"/>
  <c r="EI140" i="35" s="1"/>
  <c r="EI141" i="35" s="1"/>
  <c r="EI142" i="35" s="1"/>
  <c r="EI143" i="35" s="1"/>
  <c r="EI144" i="35" s="1"/>
  <c r="EI145" i="35" s="1"/>
  <c r="EI146" i="35" s="1"/>
  <c r="EI147" i="35" s="1"/>
  <c r="EI148" i="35" s="1"/>
  <c r="EI149" i="35" s="1"/>
  <c r="EI150" i="35" s="1"/>
  <c r="EI151" i="35" s="1"/>
  <c r="EI152" i="35" s="1"/>
  <c r="EI153" i="35" s="1"/>
  <c r="EI154" i="35" s="1"/>
  <c r="EI155" i="35" s="1"/>
  <c r="EI156" i="35" s="1"/>
  <c r="EI157" i="35" s="1"/>
  <c r="EI158" i="35" s="1"/>
  <c r="EI159" i="35" s="1"/>
  <c r="EI160" i="35" s="1"/>
  <c r="EI161" i="35" s="1"/>
  <c r="EI162" i="35" s="1"/>
  <c r="EI163" i="35" s="1"/>
  <c r="EI164" i="35" s="1"/>
  <c r="EI165" i="35" s="1"/>
  <c r="EI166" i="35" s="1"/>
  <c r="EI167" i="35" s="1"/>
  <c r="EI168" i="35" s="1"/>
  <c r="EI169" i="35" s="1"/>
  <c r="EI170" i="35" s="1"/>
  <c r="EI171" i="35" s="1"/>
  <c r="EI172" i="35" s="1"/>
  <c r="EI173" i="35" s="1"/>
  <c r="EI174" i="35" s="1"/>
  <c r="EI175" i="35" s="1"/>
  <c r="EI176" i="35" s="1"/>
  <c r="EI177" i="35" s="1"/>
  <c r="EI178" i="35" s="1"/>
  <c r="EI179" i="35" s="1"/>
  <c r="EI180" i="35" s="1"/>
  <c r="EI181" i="35" s="1"/>
  <c r="EI182" i="35" s="1"/>
  <c r="EI183" i="35" s="1"/>
  <c r="EI184" i="35" s="1"/>
  <c r="EI185" i="35" s="1"/>
  <c r="EI186" i="35" s="1"/>
  <c r="EI187" i="35" s="1"/>
  <c r="EI188" i="35" s="1"/>
  <c r="EI189" i="35" s="1"/>
  <c r="EI190" i="35" s="1"/>
  <c r="EI191" i="35" s="1"/>
  <c r="EI192" i="35" s="1"/>
  <c r="EI193" i="35" s="1"/>
  <c r="EI194" i="35" s="1"/>
  <c r="EI195" i="35" s="1"/>
  <c r="EI196" i="35" s="1"/>
  <c r="EI197" i="35" s="1"/>
  <c r="EI198" i="35" s="1"/>
  <c r="EI199" i="35" s="1"/>
  <c r="EI200" i="35" s="1"/>
  <c r="EI201" i="35" s="1"/>
  <c r="EI202" i="35" s="1"/>
  <c r="EI203" i="35" s="1"/>
  <c r="EI204" i="35" s="1"/>
  <c r="EI205" i="35" s="1"/>
  <c r="EI206" i="35" s="1"/>
  <c r="EI207" i="35" s="1"/>
  <c r="EI208" i="35" s="1"/>
  <c r="EI209" i="35" s="1"/>
  <c r="EI210" i="35" s="1"/>
  <c r="EI211" i="35" s="1"/>
  <c r="EI212" i="35" s="1"/>
  <c r="EI213" i="35" s="1"/>
  <c r="EI214" i="35" s="1"/>
  <c r="EI215" i="35" s="1"/>
  <c r="EI216" i="35" s="1"/>
  <c r="EI217" i="35" s="1"/>
  <c r="EI218" i="35" s="1"/>
  <c r="EI219" i="35" s="1"/>
  <c r="EI220" i="35" s="1"/>
  <c r="EI221" i="35" s="1"/>
  <c r="EI222" i="35" s="1"/>
  <c r="EI223" i="35" s="1"/>
  <c r="EI224" i="35" s="1"/>
  <c r="EI225" i="35" s="1"/>
  <c r="EI226" i="35" s="1"/>
  <c r="EI227" i="35" s="1"/>
  <c r="EI228" i="35" s="1"/>
  <c r="EI229" i="35" s="1"/>
  <c r="EI230" i="35" s="1"/>
  <c r="EI231" i="35" s="1"/>
  <c r="EI232" i="35" s="1"/>
  <c r="EI233" i="35" s="1"/>
  <c r="EI234" i="35" s="1"/>
  <c r="EI235" i="35" s="1"/>
  <c r="EI236" i="35" s="1"/>
  <c r="EI237" i="35" s="1"/>
  <c r="EI238" i="35" s="1"/>
  <c r="EI239" i="35" s="1"/>
  <c r="EI240" i="35" s="1"/>
  <c r="EI241" i="35" s="1"/>
  <c r="EI242" i="35" s="1"/>
  <c r="EI243" i="35" s="1"/>
  <c r="EI244" i="35" s="1"/>
  <c r="EI245" i="35" s="1"/>
  <c r="EI246" i="35" s="1"/>
  <c r="EI247" i="35" s="1"/>
  <c r="EI248" i="35" s="1"/>
  <c r="EI249" i="35" s="1"/>
  <c r="EI250" i="35" s="1"/>
  <c r="EI251" i="35" s="1"/>
  <c r="EI252" i="35" s="1"/>
  <c r="EI253" i="35" s="1"/>
  <c r="EI254" i="35" s="1"/>
  <c r="EI255" i="35" s="1"/>
  <c r="EI256" i="35" s="1"/>
  <c r="EI257" i="35" s="1"/>
  <c r="EI258" i="35" s="1"/>
  <c r="EI259" i="35" s="1"/>
  <c r="EI260" i="35" s="1"/>
  <c r="EI261" i="35" s="1"/>
  <c r="EI262" i="35" s="1"/>
  <c r="EI263" i="35" s="1"/>
  <c r="EI264" i="35" s="1"/>
  <c r="EI265" i="35" s="1"/>
  <c r="EI266" i="35" s="1"/>
  <c r="EI267" i="35" s="1"/>
  <c r="EI268" i="35" s="1"/>
  <c r="EI269" i="35" s="1"/>
  <c r="EI270" i="35" s="1"/>
  <c r="EI271" i="35" s="1"/>
  <c r="EI272" i="35" s="1"/>
  <c r="EI273" i="35" s="1"/>
  <c r="EI274" i="35" s="1"/>
  <c r="EI275" i="35" s="1"/>
  <c r="EI276" i="35" s="1"/>
  <c r="EI277" i="35" s="1"/>
  <c r="EI278" i="35" s="1"/>
  <c r="EI279" i="35" s="1"/>
  <c r="EI280" i="35" s="1"/>
  <c r="EI281" i="35" s="1"/>
  <c r="EI282" i="35" s="1"/>
  <c r="EI283" i="35" s="1"/>
  <c r="EI284" i="35" s="1"/>
  <c r="EI285" i="35" s="1"/>
  <c r="EI286" i="35" s="1"/>
  <c r="EI287" i="35" s="1"/>
  <c r="EI288" i="35" s="1"/>
  <c r="EI289" i="35" s="1"/>
  <c r="EI290" i="35" s="1"/>
  <c r="EI291" i="35" s="1"/>
  <c r="EI292" i="35" s="1"/>
  <c r="EI293" i="35" s="1"/>
  <c r="EI294" i="35" s="1"/>
  <c r="EI295" i="35" s="1"/>
  <c r="EI296" i="35" s="1"/>
  <c r="EI297" i="35" s="1"/>
  <c r="EI298" i="35" s="1"/>
  <c r="EI299" i="35" s="1"/>
  <c r="EI300" i="35" s="1"/>
  <c r="EI301" i="35" s="1"/>
  <c r="EI302" i="35" s="1"/>
  <c r="EI303" i="35" s="1"/>
  <c r="EI304" i="35" s="1"/>
  <c r="EI305" i="35" s="1"/>
  <c r="EI306" i="35" s="1"/>
  <c r="EI307" i="35" s="1"/>
  <c r="EI308" i="35" s="1"/>
  <c r="EI309" i="35" s="1"/>
  <c r="EI310" i="35" s="1"/>
  <c r="EI311" i="35" s="1"/>
  <c r="EI312" i="35" s="1"/>
  <c r="EI313" i="35" s="1"/>
  <c r="EI314" i="35" s="1"/>
  <c r="EI315" i="35" s="1"/>
  <c r="EI316" i="35" s="1"/>
  <c r="EI317" i="35" s="1"/>
  <c r="EI318" i="35" s="1"/>
  <c r="EI319" i="35" s="1"/>
  <c r="EI320" i="35" s="1"/>
  <c r="EI321" i="35" s="1"/>
  <c r="EI322" i="35" s="1"/>
  <c r="EI323" i="35" s="1"/>
  <c r="EI324" i="35" s="1"/>
  <c r="EI325" i="35" s="1"/>
  <c r="EI326" i="35" s="1"/>
  <c r="EI327" i="35" s="1"/>
  <c r="EI328" i="35" s="1"/>
  <c r="EI329" i="35" s="1"/>
  <c r="EI330" i="35" s="1"/>
  <c r="EI331" i="35" s="1"/>
  <c r="EI332" i="35" s="1"/>
  <c r="EI333" i="35" s="1"/>
  <c r="EI334" i="35" s="1"/>
  <c r="EI335" i="35" s="1"/>
  <c r="EI336" i="35" s="1"/>
  <c r="EI337" i="35" s="1"/>
  <c r="EI338" i="35" s="1"/>
  <c r="EI339" i="35" s="1"/>
  <c r="EI340" i="35" s="1"/>
  <c r="EI341" i="35" s="1"/>
  <c r="EI342" i="35" s="1"/>
  <c r="EI343" i="35" s="1"/>
  <c r="EI344" i="35" s="1"/>
  <c r="EI345" i="35" s="1"/>
  <c r="EI346" i="35" s="1"/>
  <c r="EI347" i="35" s="1"/>
  <c r="EI348" i="35" s="1"/>
  <c r="EI349" i="35" s="1"/>
  <c r="EI350" i="35" s="1"/>
  <c r="EI351" i="35" s="1"/>
  <c r="EI352" i="35" s="1"/>
  <c r="EI353" i="35" s="1"/>
  <c r="EI354" i="35" s="1"/>
  <c r="EI355" i="35" s="1"/>
  <c r="EI356" i="35" s="1"/>
  <c r="EI357" i="35" s="1"/>
  <c r="EI358" i="35" s="1"/>
  <c r="EI359" i="35" s="1"/>
  <c r="EI360" i="35" s="1"/>
  <c r="EI361" i="35" s="1"/>
  <c r="EI362" i="35" s="1"/>
  <c r="EI363" i="35" s="1"/>
  <c r="EI364" i="35" s="1"/>
  <c r="EI365" i="35" s="1"/>
  <c r="EI366" i="35" s="1"/>
  <c r="EI367" i="35" s="1"/>
  <c r="EI368" i="35" s="1"/>
  <c r="EI369" i="35" s="1"/>
  <c r="EI370" i="35" s="1"/>
  <c r="EI371" i="35" s="1"/>
  <c r="EI372" i="35" s="1"/>
  <c r="EI373" i="35" s="1"/>
  <c r="EI374" i="35" s="1"/>
  <c r="EI375" i="35" s="1"/>
  <c r="EI376" i="35" s="1"/>
  <c r="EI377" i="35" s="1"/>
  <c r="EI378" i="35" s="1"/>
  <c r="EI379" i="35" s="1"/>
  <c r="EI380" i="35" s="1"/>
  <c r="EI381" i="35" s="1"/>
  <c r="EI382" i="35" s="1"/>
  <c r="EI383" i="35" s="1"/>
  <c r="EI384" i="35" s="1"/>
  <c r="EI385" i="35" s="1"/>
  <c r="EI386" i="35" s="1"/>
  <c r="EI387" i="35" s="1"/>
  <c r="EI388" i="35" s="1"/>
  <c r="EI389" i="35" s="1"/>
  <c r="EI390" i="35" s="1"/>
  <c r="EI391" i="35" s="1"/>
  <c r="EI392" i="35" s="1"/>
  <c r="EI393" i="35" s="1"/>
  <c r="EI394" i="35" s="1"/>
  <c r="EI395" i="35" s="1"/>
  <c r="EI396" i="35" s="1"/>
  <c r="EI397" i="35" s="1"/>
  <c r="EI398" i="35" s="1"/>
  <c r="EI399" i="35" s="1"/>
  <c r="EI400" i="35" s="1"/>
  <c r="EI401" i="35" s="1"/>
  <c r="EI402" i="35" s="1"/>
  <c r="EI403" i="35" s="1"/>
  <c r="EI404" i="35" s="1"/>
  <c r="EI405" i="35" s="1"/>
  <c r="EI406" i="35" s="1"/>
  <c r="EI407" i="35" s="1"/>
  <c r="EI408" i="35" s="1"/>
  <c r="EI409" i="35" s="1"/>
  <c r="EI410" i="35" s="1"/>
  <c r="EI411" i="35" s="1"/>
  <c r="EI412" i="35" s="1"/>
  <c r="EI413" i="35" s="1"/>
  <c r="EI414" i="35" s="1"/>
  <c r="EI415" i="35" s="1"/>
  <c r="EI416" i="35" s="1"/>
  <c r="EI417" i="35" s="1"/>
  <c r="EI418" i="35" s="1"/>
  <c r="EI419" i="35" s="1"/>
  <c r="EI420" i="35" s="1"/>
  <c r="EI421" i="35" s="1"/>
  <c r="EI422" i="35" s="1"/>
  <c r="EI423" i="35" s="1"/>
  <c r="EI424" i="35" s="1"/>
  <c r="EI425" i="35" s="1"/>
  <c r="EI426" i="35" s="1"/>
  <c r="EI427" i="35" s="1"/>
  <c r="EI428" i="35" s="1"/>
  <c r="EI429" i="35" s="1"/>
  <c r="EI430" i="35" s="1"/>
  <c r="EI431" i="35" s="1"/>
  <c r="EI432" i="35" s="1"/>
  <c r="EI433" i="35" s="1"/>
  <c r="EI434" i="35" s="1"/>
  <c r="EI435" i="35" s="1"/>
  <c r="EI436" i="35" s="1"/>
  <c r="EI437" i="35" s="1"/>
  <c r="EI438" i="35" s="1"/>
  <c r="EI439" i="35" s="1"/>
  <c r="EI440" i="35" s="1"/>
  <c r="EI441" i="35" s="1"/>
  <c r="EI442" i="35" s="1"/>
  <c r="EI443" i="35" s="1"/>
  <c r="EI444" i="35" s="1"/>
  <c r="EI445" i="35" s="1"/>
  <c r="EI446" i="35" s="1"/>
  <c r="EI447" i="35" s="1"/>
  <c r="EI448" i="35" s="1"/>
  <c r="EI449" i="35" s="1"/>
  <c r="EI450" i="35" s="1"/>
  <c r="EI451" i="35" s="1"/>
  <c r="EI452" i="35" s="1"/>
  <c r="EI453" i="35" s="1"/>
  <c r="EI454" i="35" s="1"/>
  <c r="EI455" i="35" s="1"/>
  <c r="EI456" i="35" s="1"/>
  <c r="EI457" i="35" s="1"/>
  <c r="EI458" i="35" s="1"/>
  <c r="EI459" i="35" s="1"/>
  <c r="EI460" i="35" s="1"/>
  <c r="EI461" i="35" s="1"/>
  <c r="EI462" i="35" s="1"/>
  <c r="EI463" i="35" s="1"/>
  <c r="EI464" i="35" s="1"/>
  <c r="EI465" i="35" s="1"/>
  <c r="EI466" i="35" s="1"/>
  <c r="EI467" i="35" s="1"/>
  <c r="EI468" i="35" s="1"/>
  <c r="EI469" i="35" s="1"/>
  <c r="EI470" i="35" s="1"/>
  <c r="EI471" i="35" s="1"/>
  <c r="EI472" i="35" s="1"/>
  <c r="EI473" i="35" s="1"/>
  <c r="EI474" i="35" s="1"/>
  <c r="EI475" i="35" s="1"/>
  <c r="EI476" i="35" s="1"/>
  <c r="EI477" i="35" s="1"/>
  <c r="EI478" i="35" s="1"/>
  <c r="EI479" i="35" s="1"/>
  <c r="EI480" i="35" s="1"/>
  <c r="EI481" i="35" s="1"/>
  <c r="EI482" i="35" s="1"/>
  <c r="EI483" i="35" s="1"/>
  <c r="EI484" i="35" s="1"/>
  <c r="EI485" i="35" s="1"/>
  <c r="EI486" i="35" s="1"/>
  <c r="EI487" i="35" s="1"/>
  <c r="EI488" i="35" s="1"/>
  <c r="EI489" i="35" s="1"/>
  <c r="EI490" i="35" s="1"/>
  <c r="EI491" i="35" s="1"/>
  <c r="EI492" i="35" s="1"/>
  <c r="EI493" i="35" s="1"/>
  <c r="EI494" i="35" s="1"/>
  <c r="EI495" i="35" s="1"/>
  <c r="EI496" i="35" s="1"/>
  <c r="EI497" i="35" s="1"/>
  <c r="EI498" i="35" s="1"/>
  <c r="EI499" i="35" s="1"/>
  <c r="EI500" i="35" s="1"/>
  <c r="EI501" i="35" s="1"/>
  <c r="EI502" i="35" s="1"/>
  <c r="EI503" i="35" s="1"/>
  <c r="EI504" i="35" s="1"/>
  <c r="EI505" i="35" s="1"/>
  <c r="EI506" i="35" s="1"/>
  <c r="EI507" i="35" s="1"/>
  <c r="EI508" i="35" s="1"/>
  <c r="EI509" i="35" s="1"/>
  <c r="EI510" i="35" s="1"/>
  <c r="EI511" i="35" s="1"/>
  <c r="EI512" i="35" s="1"/>
  <c r="EI513" i="35" s="1"/>
  <c r="EI514" i="35" s="1"/>
  <c r="EI515" i="35" s="1"/>
  <c r="EI516" i="35" s="1"/>
  <c r="EI517" i="35" s="1"/>
  <c r="EI518" i="35" s="1"/>
  <c r="EI519" i="35" s="1"/>
  <c r="EI520" i="35" s="1"/>
  <c r="EI521" i="35" s="1"/>
  <c r="EI522" i="35" s="1"/>
  <c r="EI523" i="35" s="1"/>
  <c r="EI524" i="35" s="1"/>
  <c r="EI525" i="35" s="1"/>
  <c r="EI526" i="35" s="1"/>
  <c r="EI527" i="35" s="1"/>
  <c r="EI528" i="35" s="1"/>
  <c r="EI529" i="35" s="1"/>
  <c r="EI530" i="35" s="1"/>
  <c r="EI531" i="35" s="1"/>
  <c r="EI532" i="35" s="1"/>
  <c r="EI533" i="35" s="1"/>
  <c r="EI534" i="35" s="1"/>
  <c r="EI535" i="35" s="1"/>
  <c r="EI536" i="35" s="1"/>
  <c r="EI537" i="35" s="1"/>
  <c r="EI538" i="35" s="1"/>
  <c r="EI539" i="35" s="1"/>
  <c r="EI540" i="35" s="1"/>
  <c r="EI541" i="35" s="1"/>
  <c r="EI542" i="35" s="1"/>
  <c r="EI543" i="35" s="1"/>
  <c r="EI544" i="35" s="1"/>
  <c r="EI545" i="35" s="1"/>
  <c r="EI546" i="35" s="1"/>
  <c r="EI547" i="35" s="1"/>
  <c r="EI548" i="35" s="1"/>
  <c r="EI549" i="35" s="1"/>
  <c r="EI550" i="35" s="1"/>
  <c r="EI551" i="35" s="1"/>
  <c r="EI552" i="35" s="1"/>
  <c r="EI553" i="35" s="1"/>
  <c r="EI554" i="35" s="1"/>
  <c r="EI555" i="35" s="1"/>
  <c r="EI556" i="35" s="1"/>
  <c r="EI557" i="35" s="1"/>
  <c r="EI558" i="35" s="1"/>
  <c r="EI559" i="35" s="1"/>
  <c r="EI560" i="35" s="1"/>
  <c r="EI561" i="35" s="1"/>
  <c r="EI562" i="35" s="1"/>
  <c r="EI563" i="35" s="1"/>
  <c r="EI564" i="35" s="1"/>
  <c r="EI565" i="35" s="1"/>
  <c r="EI566" i="35" s="1"/>
  <c r="EI567" i="35" s="1"/>
  <c r="EI568" i="35" s="1"/>
  <c r="EI569" i="35" s="1"/>
  <c r="EI570" i="35" s="1"/>
  <c r="EI571" i="35" s="1"/>
  <c r="EI572" i="35" s="1"/>
  <c r="EI573" i="35" s="1"/>
  <c r="EI574" i="35" s="1"/>
  <c r="EI575" i="35" s="1"/>
  <c r="EI576" i="35" s="1"/>
  <c r="EI577" i="35" s="1"/>
  <c r="EI578" i="35" s="1"/>
  <c r="EI579" i="35" s="1"/>
  <c r="EI580" i="35" s="1"/>
  <c r="EI581" i="35" s="1"/>
  <c r="EI582" i="35" s="1"/>
  <c r="EI583" i="35" s="1"/>
  <c r="EI584" i="35" s="1"/>
  <c r="EI585" i="35" s="1"/>
  <c r="EI586" i="35" s="1"/>
  <c r="EI587" i="35" s="1"/>
  <c r="EI588" i="35" s="1"/>
  <c r="EI589" i="35" s="1"/>
  <c r="EI590" i="35" s="1"/>
  <c r="EI591" i="35" s="1"/>
  <c r="EI592" i="35" s="1"/>
  <c r="EI593" i="35" s="1"/>
  <c r="EI594" i="35" s="1"/>
  <c r="EI595" i="35" s="1"/>
  <c r="EI596" i="35" s="1"/>
  <c r="EI597" i="35" s="1"/>
  <c r="EI598" i="35" s="1"/>
  <c r="EI599" i="35" s="1"/>
  <c r="EI600" i="35" s="1"/>
  <c r="EI601" i="35" s="1"/>
  <c r="EI602" i="35" s="1"/>
  <c r="EI603" i="35" s="1"/>
  <c r="EI604" i="35" s="1"/>
  <c r="EI605" i="35" s="1"/>
  <c r="EI606" i="35" s="1"/>
  <c r="EI607" i="35" s="1"/>
  <c r="EI608" i="35" s="1"/>
  <c r="EI609" i="35" s="1"/>
  <c r="EI610" i="35" s="1"/>
  <c r="EI611" i="35" s="1"/>
  <c r="EI612" i="35" s="1"/>
  <c r="EI613" i="35" s="1"/>
  <c r="EI614" i="35" s="1"/>
  <c r="EI615" i="35" s="1"/>
  <c r="EI616" i="35" s="1"/>
  <c r="EI617" i="35" s="1"/>
  <c r="EI618" i="35" s="1"/>
  <c r="EI619" i="35" s="1"/>
  <c r="EI620" i="35" s="1"/>
  <c r="EI621" i="35" s="1"/>
  <c r="EI622" i="35" s="1"/>
  <c r="EI623" i="35" s="1"/>
  <c r="EI624" i="35" s="1"/>
  <c r="EI625" i="35" s="1"/>
  <c r="EI626" i="35" s="1"/>
  <c r="EI627" i="35" s="1"/>
  <c r="EI628" i="35" s="1"/>
  <c r="EI629" i="35" s="1"/>
  <c r="EI630" i="35" s="1"/>
  <c r="EI631" i="35" s="1"/>
  <c r="EI632" i="35" s="1"/>
  <c r="EI633" i="35" s="1"/>
  <c r="EI634" i="35" s="1"/>
  <c r="EI635" i="35" s="1"/>
  <c r="EI636" i="35" s="1"/>
  <c r="EI637" i="35" s="1"/>
  <c r="EI638" i="35" s="1"/>
  <c r="EI639" i="35" s="1"/>
  <c r="EI640" i="35" s="1"/>
  <c r="EI641" i="35" s="1"/>
  <c r="EI642" i="35" s="1"/>
  <c r="EI643" i="35" s="1"/>
  <c r="EI644" i="35" s="1"/>
  <c r="EI645" i="35" s="1"/>
  <c r="EI646" i="35" s="1"/>
  <c r="EI647" i="35" s="1"/>
  <c r="EI648" i="35" s="1"/>
  <c r="EI649" i="35" s="1"/>
  <c r="EI650" i="35" s="1"/>
  <c r="EI651" i="35" s="1"/>
  <c r="EI652" i="35" s="1"/>
  <c r="EI653" i="35" s="1"/>
  <c r="EI654" i="35" s="1"/>
  <c r="EI655" i="35" s="1"/>
  <c r="EI656" i="35" s="1"/>
  <c r="EI657" i="35" s="1"/>
  <c r="EI658" i="35" s="1"/>
  <c r="EI659" i="35" s="1"/>
  <c r="EI660" i="35" s="1"/>
  <c r="EI661" i="35" s="1"/>
  <c r="EI662" i="35" s="1"/>
  <c r="EI663" i="35" s="1"/>
  <c r="EI664" i="35" s="1"/>
  <c r="EI665" i="35" s="1"/>
  <c r="EI666" i="35" s="1"/>
  <c r="EI667" i="35" s="1"/>
  <c r="EI668" i="35" s="1"/>
  <c r="EI669" i="35" s="1"/>
  <c r="EI670" i="35" s="1"/>
  <c r="EI671" i="35" s="1"/>
  <c r="EI672" i="35" s="1"/>
  <c r="EI673" i="35" s="1"/>
  <c r="EI674" i="35" s="1"/>
  <c r="EI675" i="35" s="1"/>
  <c r="EI676" i="35" s="1"/>
  <c r="EI677" i="35" s="1"/>
  <c r="EI678" i="35" s="1"/>
  <c r="EI679" i="35" s="1"/>
  <c r="EI680" i="35" s="1"/>
  <c r="EI681" i="35" s="1"/>
  <c r="EI682" i="35" s="1"/>
  <c r="EI683" i="35" s="1"/>
  <c r="EI684" i="35" s="1"/>
  <c r="EI685" i="35" s="1"/>
  <c r="EI686" i="35" s="1"/>
  <c r="EI687" i="35" s="1"/>
  <c r="EI688" i="35" s="1"/>
  <c r="EI689" i="35" s="1"/>
  <c r="EI690" i="35" s="1"/>
  <c r="EI691" i="35" s="1"/>
  <c r="EI692" i="35" s="1"/>
  <c r="EI693" i="35" s="1"/>
  <c r="EI694" i="35" s="1"/>
  <c r="EI695" i="35" s="1"/>
  <c r="EI696" i="35" s="1"/>
  <c r="EI697" i="35" s="1"/>
  <c r="EI698" i="35" s="1"/>
  <c r="EI699" i="35" s="1"/>
  <c r="EI700" i="35" s="1"/>
  <c r="EI701" i="35" s="1"/>
  <c r="EI702" i="35" s="1"/>
  <c r="EI703" i="35" s="1"/>
  <c r="EI704" i="35" s="1"/>
  <c r="EI705" i="35" s="1"/>
  <c r="EI706" i="35" s="1"/>
  <c r="EI707" i="35" s="1"/>
  <c r="EI708" i="35" s="1"/>
  <c r="EI709" i="35" s="1"/>
  <c r="EI710" i="35" s="1"/>
  <c r="EI711" i="35" s="1"/>
  <c r="EI712" i="35" s="1"/>
  <c r="EI713" i="35" s="1"/>
  <c r="EI714" i="35" s="1"/>
  <c r="EI715" i="35" s="1"/>
  <c r="EI716" i="35" s="1"/>
  <c r="EI717" i="35" s="1"/>
  <c r="EI718" i="35" s="1"/>
  <c r="EI719" i="35" s="1"/>
  <c r="EI720" i="35" s="1"/>
  <c r="EI721" i="35" s="1"/>
  <c r="EI722" i="35" s="1"/>
  <c r="EI723" i="35" s="1"/>
  <c r="EI724" i="35" s="1"/>
  <c r="EI725" i="35" s="1"/>
  <c r="EI726" i="35" s="1"/>
  <c r="EI727" i="35" s="1"/>
  <c r="EI728" i="35" s="1"/>
  <c r="EI729" i="35" s="1"/>
  <c r="EI730" i="35" s="1"/>
  <c r="EI731" i="35" s="1"/>
  <c r="EI732" i="35" s="1"/>
  <c r="EI733" i="35" s="1"/>
  <c r="EI734" i="35" s="1"/>
  <c r="EI735" i="35" s="1"/>
  <c r="EI736" i="35" s="1"/>
  <c r="EI737" i="35" s="1"/>
  <c r="EI738" i="35" s="1"/>
  <c r="EI739" i="35" s="1"/>
  <c r="EI740" i="35" s="1"/>
  <c r="EI741" i="35" s="1"/>
  <c r="EI742" i="35" s="1"/>
  <c r="EI743" i="35" s="1"/>
  <c r="EI744" i="35" s="1"/>
  <c r="EI745" i="35" s="1"/>
  <c r="EI746" i="35" s="1"/>
  <c r="EI747" i="35" s="1"/>
  <c r="EI748" i="35" s="1"/>
  <c r="EI749" i="35" s="1"/>
  <c r="EI750" i="35" s="1"/>
  <c r="EI751" i="35" s="1"/>
  <c r="EI752" i="35" s="1"/>
  <c r="EI753" i="35" s="1"/>
  <c r="EI754" i="35" s="1"/>
  <c r="EI755" i="35" s="1"/>
  <c r="EI756" i="35" s="1"/>
  <c r="EI757" i="35" s="1"/>
  <c r="EI758" i="35" s="1"/>
  <c r="EI759" i="35" s="1"/>
  <c r="EI760" i="35" s="1"/>
  <c r="EI761" i="35" s="1"/>
  <c r="EI762" i="35" s="1"/>
  <c r="EI763" i="35" s="1"/>
  <c r="EI764" i="35" s="1"/>
  <c r="EI765" i="35" s="1"/>
  <c r="EI766" i="35" s="1"/>
  <c r="EI767" i="35" s="1"/>
  <c r="EI768" i="35" s="1"/>
  <c r="EI769" i="35" s="1"/>
  <c r="EI770" i="35" s="1"/>
  <c r="EI771" i="35" s="1"/>
  <c r="EI772" i="35" s="1"/>
  <c r="EI773" i="35" s="1"/>
  <c r="EI774" i="35" s="1"/>
  <c r="EI775" i="35" s="1"/>
  <c r="EI776" i="35" s="1"/>
  <c r="EI777" i="35" s="1"/>
  <c r="EI778" i="35" s="1"/>
  <c r="EI779" i="35" s="1"/>
  <c r="EI780" i="35" s="1"/>
  <c r="EI781" i="35" s="1"/>
  <c r="EI782" i="35" s="1"/>
  <c r="EI783" i="35" s="1"/>
  <c r="EI784" i="35" s="1"/>
  <c r="EI785" i="35" s="1"/>
  <c r="EI786" i="35" s="1"/>
  <c r="EI787" i="35" s="1"/>
  <c r="EI788" i="35" s="1"/>
  <c r="EI789" i="35" s="1"/>
  <c r="EI790" i="35" s="1"/>
  <c r="EI791" i="35" s="1"/>
  <c r="EI792" i="35" s="1"/>
  <c r="EI793" i="35" s="1"/>
  <c r="EI794" i="35" s="1"/>
  <c r="EI795" i="35" s="1"/>
  <c r="EI796" i="35" s="1"/>
  <c r="EI797" i="35" s="1"/>
  <c r="EI798" i="35" s="1"/>
  <c r="EI799" i="35" s="1"/>
  <c r="EI800" i="35" s="1"/>
  <c r="EI801" i="35" s="1"/>
  <c r="EI802" i="35" s="1"/>
  <c r="EI803" i="35" s="1"/>
  <c r="EI804" i="35" s="1"/>
  <c r="EI805" i="35" s="1"/>
  <c r="EI806" i="35" s="1"/>
  <c r="EI807" i="35" s="1"/>
  <c r="EI808" i="35" s="1"/>
  <c r="EI809" i="35" s="1"/>
  <c r="EI810" i="35" s="1"/>
  <c r="EI811" i="35" s="1"/>
  <c r="EI812" i="35" s="1"/>
  <c r="EI813" i="35" s="1"/>
  <c r="EI814" i="35" s="1"/>
  <c r="EI815" i="35" s="1"/>
  <c r="EI816" i="35" s="1"/>
  <c r="EI817" i="35" s="1"/>
  <c r="EI818" i="35" s="1"/>
  <c r="EI819" i="35" s="1"/>
  <c r="EI820" i="35" s="1"/>
  <c r="EI821" i="35" s="1"/>
  <c r="EI822" i="35" s="1"/>
  <c r="EI823" i="35" s="1"/>
  <c r="EI824" i="35" s="1"/>
  <c r="EI825" i="35" s="1"/>
  <c r="EI826" i="35" s="1"/>
  <c r="EI827" i="35" s="1"/>
  <c r="EI828" i="35" s="1"/>
  <c r="EI829" i="35" s="1"/>
  <c r="EI830" i="35" s="1"/>
  <c r="EI831" i="35" s="1"/>
  <c r="EI832" i="35" s="1"/>
  <c r="EI833" i="35" s="1"/>
  <c r="EI834" i="35" s="1"/>
  <c r="EI835" i="35" s="1"/>
  <c r="EI836" i="35" s="1"/>
  <c r="EI837" i="35" s="1"/>
  <c r="EI838" i="35" s="1"/>
  <c r="EI839" i="35" s="1"/>
  <c r="EI840" i="35" s="1"/>
  <c r="EI841" i="35" s="1"/>
  <c r="EI842" i="35" s="1"/>
  <c r="EI843" i="35" s="1"/>
  <c r="EI844" i="35" s="1"/>
  <c r="EI845" i="35" s="1"/>
  <c r="EI846" i="35" s="1"/>
  <c r="EI847" i="35" s="1"/>
  <c r="EI848" i="35" s="1"/>
  <c r="EI849" i="35" s="1"/>
  <c r="EI850" i="35" s="1"/>
  <c r="EI851" i="35" s="1"/>
  <c r="EI852" i="35" s="1"/>
  <c r="EI853" i="35" s="1"/>
  <c r="EI854" i="35" s="1"/>
  <c r="EI855" i="35" s="1"/>
  <c r="EI856" i="35" s="1"/>
  <c r="EI857" i="35" s="1"/>
  <c r="EI858" i="35" s="1"/>
  <c r="EI859" i="35" s="1"/>
  <c r="EI860" i="35" s="1"/>
  <c r="EI861" i="35" s="1"/>
  <c r="EI862" i="35" s="1"/>
  <c r="EI863" i="35" s="1"/>
  <c r="EI864" i="35" s="1"/>
  <c r="EI865" i="35" s="1"/>
  <c r="EI866" i="35" s="1"/>
  <c r="EI867" i="35" s="1"/>
  <c r="EI868" i="35" s="1"/>
  <c r="EI869" i="35" s="1"/>
  <c r="EI870" i="35" s="1"/>
  <c r="EI871" i="35" s="1"/>
  <c r="EI872" i="35" s="1"/>
  <c r="EI873" i="35" s="1"/>
  <c r="EI874" i="35" s="1"/>
  <c r="EI875" i="35" s="1"/>
  <c r="EI876" i="35" s="1"/>
  <c r="EI877" i="35" s="1"/>
  <c r="EI878" i="35" s="1"/>
  <c r="EI879" i="35" s="1"/>
  <c r="EI880" i="35" s="1"/>
  <c r="EI881" i="35" s="1"/>
  <c r="EI882" i="35" s="1"/>
  <c r="EI883" i="35" s="1"/>
  <c r="EI884" i="35" s="1"/>
  <c r="EI885" i="35" s="1"/>
  <c r="EI886" i="35" s="1"/>
  <c r="EI887" i="35" s="1"/>
  <c r="EI888" i="35" s="1"/>
  <c r="EI889" i="35" s="1"/>
  <c r="EI890" i="35" s="1"/>
  <c r="EI891" i="35" s="1"/>
  <c r="EI892" i="35" s="1"/>
  <c r="EI893" i="35" s="1"/>
  <c r="EI894" i="35" s="1"/>
  <c r="EI895" i="35" s="1"/>
  <c r="EI896" i="35" s="1"/>
  <c r="EI897" i="35" s="1"/>
  <c r="EI898" i="35" s="1"/>
  <c r="EI899" i="35" s="1"/>
  <c r="EI900" i="35" s="1"/>
  <c r="EI901" i="35" s="1"/>
  <c r="EI902" i="35" s="1"/>
  <c r="EI903" i="35" s="1"/>
  <c r="EI904" i="35" s="1"/>
  <c r="EI905" i="35" s="1"/>
  <c r="EI906" i="35" s="1"/>
  <c r="EI907" i="35" s="1"/>
  <c r="EI908" i="35" s="1"/>
  <c r="EI909" i="35" s="1"/>
  <c r="EI910" i="35" s="1"/>
  <c r="EI911" i="35" s="1"/>
  <c r="EI912" i="35" s="1"/>
  <c r="EI913" i="35" s="1"/>
  <c r="EI914" i="35" s="1"/>
  <c r="EI915" i="35" s="1"/>
  <c r="EI916" i="35" s="1"/>
  <c r="EI917" i="35" s="1"/>
  <c r="EI918" i="35" s="1"/>
  <c r="EI919" i="35" s="1"/>
  <c r="EI920" i="35" s="1"/>
  <c r="EI921" i="35" s="1"/>
  <c r="EI922" i="35" s="1"/>
  <c r="EI923" i="35" s="1"/>
  <c r="EI924" i="35" s="1"/>
  <c r="EI925" i="35" s="1"/>
  <c r="EI926" i="35" s="1"/>
  <c r="EI927" i="35" s="1"/>
  <c r="EI928" i="35" s="1"/>
  <c r="EI929" i="35" s="1"/>
  <c r="EI930" i="35" s="1"/>
  <c r="EI931" i="35" s="1"/>
  <c r="EI932" i="35" s="1"/>
  <c r="EI933" i="35" s="1"/>
  <c r="EI934" i="35" s="1"/>
  <c r="EI935" i="35" s="1"/>
  <c r="EI936" i="35" s="1"/>
  <c r="EI937" i="35" s="1"/>
  <c r="EI938" i="35" s="1"/>
  <c r="EI939" i="35" s="1"/>
  <c r="EI940" i="35" s="1"/>
  <c r="EI941" i="35" s="1"/>
  <c r="EI942" i="35" s="1"/>
  <c r="EI943" i="35" s="1"/>
  <c r="EI944" i="35" s="1"/>
  <c r="EI945" i="35" s="1"/>
  <c r="EI946" i="35" s="1"/>
  <c r="EI947" i="35" s="1"/>
  <c r="EI948" i="35" s="1"/>
  <c r="EI949" i="35" s="1"/>
  <c r="EI950" i="35" s="1"/>
  <c r="EI951" i="35" s="1"/>
  <c r="EI952" i="35" s="1"/>
  <c r="EI953" i="35" s="1"/>
  <c r="EI954" i="35" s="1"/>
  <c r="EI955" i="35" s="1"/>
  <c r="EI956" i="35" s="1"/>
  <c r="EI957" i="35" s="1"/>
  <c r="EI958" i="35" s="1"/>
  <c r="EI959" i="35" s="1"/>
  <c r="EI960" i="35" s="1"/>
  <c r="EI961" i="35" s="1"/>
  <c r="EI962" i="35" s="1"/>
  <c r="EI963" i="35" s="1"/>
  <c r="EI964" i="35" s="1"/>
  <c r="EH126" i="35"/>
  <c r="EH127" i="35" s="1"/>
  <c r="EH128" i="35" s="1"/>
  <c r="EH129" i="35" s="1"/>
  <c r="EH130" i="35" s="1"/>
  <c r="EH131" i="35" s="1"/>
  <c r="EH132" i="35" s="1"/>
  <c r="EH133" i="35" s="1"/>
  <c r="EH134" i="35" s="1"/>
  <c r="EH135" i="35" s="1"/>
  <c r="EH136" i="35" s="1"/>
  <c r="EH137" i="35" s="1"/>
  <c r="EH138" i="35" s="1"/>
  <c r="EH139" i="35" s="1"/>
  <c r="EH140" i="35" s="1"/>
  <c r="EH141" i="35" s="1"/>
  <c r="EH142" i="35" s="1"/>
  <c r="EH143" i="35" s="1"/>
  <c r="EH144" i="35" s="1"/>
  <c r="EH145" i="35" s="1"/>
  <c r="EH146" i="35" s="1"/>
  <c r="EH147" i="35" s="1"/>
  <c r="EH148" i="35" s="1"/>
  <c r="EH149" i="35" s="1"/>
  <c r="EH150" i="35" s="1"/>
  <c r="EH151" i="35" s="1"/>
  <c r="EH152" i="35" s="1"/>
  <c r="EH153" i="35" s="1"/>
  <c r="EH154" i="35" s="1"/>
  <c r="EH155" i="35" s="1"/>
  <c r="EH156" i="35" s="1"/>
  <c r="EH157" i="35" s="1"/>
  <c r="EH158" i="35" s="1"/>
  <c r="EH159" i="35" s="1"/>
  <c r="EH160" i="35" s="1"/>
  <c r="EH161" i="35" s="1"/>
  <c r="EH162" i="35" s="1"/>
  <c r="EH163" i="35" s="1"/>
  <c r="EH164" i="35" s="1"/>
  <c r="EH165" i="35" s="1"/>
  <c r="EH166" i="35" s="1"/>
  <c r="EH167" i="35" s="1"/>
  <c r="EH168" i="35" s="1"/>
  <c r="EH169" i="35" s="1"/>
  <c r="EH170" i="35" s="1"/>
  <c r="EH171" i="35" s="1"/>
  <c r="EH172" i="35" s="1"/>
  <c r="EH173" i="35" s="1"/>
  <c r="EH174" i="35" s="1"/>
  <c r="EH175" i="35" s="1"/>
  <c r="EH176" i="35" s="1"/>
  <c r="EH177" i="35" s="1"/>
  <c r="EH178" i="35" s="1"/>
  <c r="EH179" i="35" s="1"/>
  <c r="EH180" i="35" s="1"/>
  <c r="EH181" i="35" s="1"/>
  <c r="EH182" i="35" s="1"/>
  <c r="EH183" i="35" s="1"/>
  <c r="EH184" i="35" s="1"/>
  <c r="EH185" i="35" s="1"/>
  <c r="EH186" i="35" s="1"/>
  <c r="EH187" i="35" s="1"/>
  <c r="EH188" i="35" s="1"/>
  <c r="EH189" i="35" s="1"/>
  <c r="EH190" i="35" s="1"/>
  <c r="EH191" i="35" s="1"/>
  <c r="EH192" i="35" s="1"/>
  <c r="EH193" i="35" s="1"/>
  <c r="EH194" i="35" s="1"/>
  <c r="EH195" i="35" s="1"/>
  <c r="EH196" i="35" s="1"/>
  <c r="EH197" i="35" s="1"/>
  <c r="EH198" i="35" s="1"/>
  <c r="EH199" i="35" s="1"/>
  <c r="EH200" i="35" s="1"/>
  <c r="EH201" i="35" s="1"/>
  <c r="EH202" i="35" s="1"/>
  <c r="EH203" i="35" s="1"/>
  <c r="EH204" i="35" s="1"/>
  <c r="EH205" i="35" s="1"/>
  <c r="EH206" i="35" s="1"/>
  <c r="EH207" i="35" s="1"/>
  <c r="EH208" i="35" s="1"/>
  <c r="EH209" i="35" s="1"/>
  <c r="EH210" i="35" s="1"/>
  <c r="EH211" i="35" s="1"/>
  <c r="EH212" i="35" s="1"/>
  <c r="EH213" i="35" s="1"/>
  <c r="EH214" i="35" s="1"/>
  <c r="EH215" i="35" s="1"/>
  <c r="EH216" i="35" s="1"/>
  <c r="EH217" i="35" s="1"/>
  <c r="EH218" i="35" s="1"/>
  <c r="EH219" i="35" s="1"/>
  <c r="EH220" i="35" s="1"/>
  <c r="EH221" i="35" s="1"/>
  <c r="EH222" i="35" s="1"/>
  <c r="EH223" i="35" s="1"/>
  <c r="EH224" i="35" s="1"/>
  <c r="EH225" i="35" s="1"/>
  <c r="EH226" i="35" s="1"/>
  <c r="EH227" i="35" s="1"/>
  <c r="EH228" i="35" s="1"/>
  <c r="EH229" i="35" s="1"/>
  <c r="EH230" i="35" s="1"/>
  <c r="EH231" i="35" s="1"/>
  <c r="EH232" i="35" s="1"/>
  <c r="EH233" i="35" s="1"/>
  <c r="EH234" i="35" s="1"/>
  <c r="EH235" i="35" s="1"/>
  <c r="EH236" i="35" s="1"/>
  <c r="EH237" i="35" s="1"/>
  <c r="EH238" i="35" s="1"/>
  <c r="EH239" i="35" s="1"/>
  <c r="EH240" i="35" s="1"/>
  <c r="EH241" i="35" s="1"/>
  <c r="EH242" i="35" s="1"/>
  <c r="EH243" i="35" s="1"/>
  <c r="EH244" i="35" s="1"/>
  <c r="EH245" i="35" s="1"/>
  <c r="EH246" i="35" s="1"/>
  <c r="EH247" i="35" s="1"/>
  <c r="EH248" i="35" s="1"/>
  <c r="EH249" i="35" s="1"/>
  <c r="EH250" i="35" s="1"/>
  <c r="EH251" i="35" s="1"/>
  <c r="EH252" i="35" s="1"/>
  <c r="EH253" i="35" s="1"/>
  <c r="EH254" i="35" s="1"/>
  <c r="EH255" i="35" s="1"/>
  <c r="EH256" i="35" s="1"/>
  <c r="EH257" i="35" s="1"/>
  <c r="EH258" i="35" s="1"/>
  <c r="EH259" i="35" s="1"/>
  <c r="EH260" i="35" s="1"/>
  <c r="EH261" i="35" s="1"/>
  <c r="EH262" i="35" s="1"/>
  <c r="EH263" i="35" s="1"/>
  <c r="EH264" i="35" s="1"/>
  <c r="EH265" i="35" s="1"/>
  <c r="EH266" i="35" s="1"/>
  <c r="EH267" i="35" s="1"/>
  <c r="EH268" i="35" s="1"/>
  <c r="EH269" i="35" s="1"/>
  <c r="EH270" i="35" s="1"/>
  <c r="EH271" i="35" s="1"/>
  <c r="EH272" i="35" s="1"/>
  <c r="EH273" i="35" s="1"/>
  <c r="EH274" i="35" s="1"/>
  <c r="EH275" i="35" s="1"/>
  <c r="EH276" i="35" s="1"/>
  <c r="EH277" i="35" s="1"/>
  <c r="EH278" i="35" s="1"/>
  <c r="EH279" i="35" s="1"/>
  <c r="EH280" i="35" s="1"/>
  <c r="EH281" i="35" s="1"/>
  <c r="EH282" i="35" s="1"/>
  <c r="EH283" i="35" s="1"/>
  <c r="EH284" i="35" s="1"/>
  <c r="EH285" i="35" s="1"/>
  <c r="EH286" i="35" s="1"/>
  <c r="EH287" i="35" s="1"/>
  <c r="EH288" i="35" s="1"/>
  <c r="EH289" i="35" s="1"/>
  <c r="EH290" i="35" s="1"/>
  <c r="EH291" i="35" s="1"/>
  <c r="EH292" i="35" s="1"/>
  <c r="EH293" i="35" s="1"/>
  <c r="EH294" i="35" s="1"/>
  <c r="EH295" i="35" s="1"/>
  <c r="EH296" i="35" s="1"/>
  <c r="EH297" i="35" s="1"/>
  <c r="EH298" i="35" s="1"/>
  <c r="EH299" i="35" s="1"/>
  <c r="EH300" i="35" s="1"/>
  <c r="EH301" i="35" s="1"/>
  <c r="EH302" i="35" s="1"/>
  <c r="EH303" i="35" s="1"/>
  <c r="EH304" i="35" s="1"/>
  <c r="EH305" i="35" s="1"/>
  <c r="EH306" i="35" s="1"/>
  <c r="EH307" i="35" s="1"/>
  <c r="EH308" i="35" s="1"/>
  <c r="EH309" i="35" s="1"/>
  <c r="EH310" i="35" s="1"/>
  <c r="EH311" i="35" s="1"/>
  <c r="EH312" i="35" s="1"/>
  <c r="EH313" i="35" s="1"/>
  <c r="EH314" i="35" s="1"/>
  <c r="EH315" i="35" s="1"/>
  <c r="EH316" i="35" s="1"/>
  <c r="EH317" i="35" s="1"/>
  <c r="EH318" i="35" s="1"/>
  <c r="EH319" i="35" s="1"/>
  <c r="EH320" i="35" s="1"/>
  <c r="EH321" i="35" s="1"/>
  <c r="EH322" i="35" s="1"/>
  <c r="EH323" i="35" s="1"/>
  <c r="EH324" i="35" s="1"/>
  <c r="EH325" i="35" s="1"/>
  <c r="EH326" i="35" s="1"/>
  <c r="EH327" i="35" s="1"/>
  <c r="EH328" i="35" s="1"/>
  <c r="EH329" i="35" s="1"/>
  <c r="EH330" i="35" s="1"/>
  <c r="EH331" i="35" s="1"/>
  <c r="EH332" i="35" s="1"/>
  <c r="EH333" i="35" s="1"/>
  <c r="EH334" i="35" s="1"/>
  <c r="EH335" i="35" s="1"/>
  <c r="EH336" i="35" s="1"/>
  <c r="EH337" i="35" s="1"/>
  <c r="EH338" i="35" s="1"/>
  <c r="EH339" i="35" s="1"/>
  <c r="EH340" i="35" s="1"/>
  <c r="EH341" i="35" s="1"/>
  <c r="EH342" i="35" s="1"/>
  <c r="EH343" i="35" s="1"/>
  <c r="EH344" i="35" s="1"/>
  <c r="EH345" i="35" s="1"/>
  <c r="EH346" i="35" s="1"/>
  <c r="EH347" i="35" s="1"/>
  <c r="EH348" i="35" s="1"/>
  <c r="EH349" i="35" s="1"/>
  <c r="EH350" i="35" s="1"/>
  <c r="EH351" i="35" s="1"/>
  <c r="EH352" i="35" s="1"/>
  <c r="EH353" i="35" s="1"/>
  <c r="EH354" i="35" s="1"/>
  <c r="EH355" i="35" s="1"/>
  <c r="EH356" i="35" s="1"/>
  <c r="EH357" i="35" s="1"/>
  <c r="EH358" i="35" s="1"/>
  <c r="EH359" i="35" s="1"/>
  <c r="EH360" i="35" s="1"/>
  <c r="EH361" i="35" s="1"/>
  <c r="EH362" i="35" s="1"/>
  <c r="EH363" i="35" s="1"/>
  <c r="EH364" i="35" s="1"/>
  <c r="EH365" i="35" s="1"/>
  <c r="EH366" i="35" s="1"/>
  <c r="EH367" i="35" s="1"/>
  <c r="EH368" i="35" s="1"/>
  <c r="EH369" i="35" s="1"/>
  <c r="EH370" i="35" s="1"/>
  <c r="EH371" i="35" s="1"/>
  <c r="EH372" i="35" s="1"/>
  <c r="EH373" i="35" s="1"/>
  <c r="EH374" i="35" s="1"/>
  <c r="EH375" i="35" s="1"/>
  <c r="EH376" i="35" s="1"/>
  <c r="EH377" i="35" s="1"/>
  <c r="EH378" i="35" s="1"/>
  <c r="EH379" i="35" s="1"/>
  <c r="EH380" i="35" s="1"/>
  <c r="EH381" i="35" s="1"/>
  <c r="EH382" i="35" s="1"/>
  <c r="EH383" i="35" s="1"/>
  <c r="EH384" i="35" s="1"/>
  <c r="EH385" i="35" s="1"/>
  <c r="EH386" i="35" s="1"/>
  <c r="EH387" i="35" s="1"/>
  <c r="EH388" i="35" s="1"/>
  <c r="EH389" i="35" s="1"/>
  <c r="EH390" i="35" s="1"/>
  <c r="EH391" i="35" s="1"/>
  <c r="EH392" i="35" s="1"/>
  <c r="EH393" i="35" s="1"/>
  <c r="EH394" i="35" s="1"/>
  <c r="EH395" i="35" s="1"/>
  <c r="EH396" i="35" s="1"/>
  <c r="EH397" i="35" s="1"/>
  <c r="EH398" i="35" s="1"/>
  <c r="EH399" i="35" s="1"/>
  <c r="EH400" i="35" s="1"/>
  <c r="EH401" i="35" s="1"/>
  <c r="EH402" i="35" s="1"/>
  <c r="EH403" i="35" s="1"/>
  <c r="EH404" i="35" s="1"/>
  <c r="EH405" i="35" s="1"/>
  <c r="EH406" i="35" s="1"/>
  <c r="EH407" i="35" s="1"/>
  <c r="EH408" i="35" s="1"/>
  <c r="EH409" i="35" s="1"/>
  <c r="EH410" i="35" s="1"/>
  <c r="EH411" i="35" s="1"/>
  <c r="EH412" i="35" s="1"/>
  <c r="EH413" i="35" s="1"/>
  <c r="EH414" i="35" s="1"/>
  <c r="EH415" i="35" s="1"/>
  <c r="EH416" i="35" s="1"/>
  <c r="EH417" i="35" s="1"/>
  <c r="EH418" i="35" s="1"/>
  <c r="EH419" i="35" s="1"/>
  <c r="EH420" i="35" s="1"/>
  <c r="EH421" i="35" s="1"/>
  <c r="EH422" i="35" s="1"/>
  <c r="EH423" i="35" s="1"/>
  <c r="EH424" i="35" s="1"/>
  <c r="EH425" i="35" s="1"/>
  <c r="EH426" i="35" s="1"/>
  <c r="EH427" i="35" s="1"/>
  <c r="EH428" i="35" s="1"/>
  <c r="EH429" i="35" s="1"/>
  <c r="EH430" i="35" s="1"/>
  <c r="EH431" i="35" s="1"/>
  <c r="EH432" i="35" s="1"/>
  <c r="EH433" i="35" s="1"/>
  <c r="EH434" i="35" s="1"/>
  <c r="EH435" i="35" s="1"/>
  <c r="EH436" i="35" s="1"/>
  <c r="EH437" i="35" s="1"/>
  <c r="EH438" i="35" s="1"/>
  <c r="EH439" i="35" s="1"/>
  <c r="EH440" i="35" s="1"/>
  <c r="EH441" i="35" s="1"/>
  <c r="EH442" i="35" s="1"/>
  <c r="EH443" i="35" s="1"/>
  <c r="EH444" i="35" s="1"/>
  <c r="EH445" i="35" s="1"/>
  <c r="EH446" i="35" s="1"/>
  <c r="EH447" i="35" s="1"/>
  <c r="EH448" i="35" s="1"/>
  <c r="EH449" i="35" s="1"/>
  <c r="EH450" i="35" s="1"/>
  <c r="EH451" i="35" s="1"/>
  <c r="EH452" i="35" s="1"/>
  <c r="EH453" i="35" s="1"/>
  <c r="EH454" i="35" s="1"/>
  <c r="EH455" i="35" s="1"/>
  <c r="EH456" i="35" s="1"/>
  <c r="EH457" i="35" s="1"/>
  <c r="EH458" i="35" s="1"/>
  <c r="EH459" i="35" s="1"/>
  <c r="EH460" i="35" s="1"/>
  <c r="EH461" i="35" s="1"/>
  <c r="EH462" i="35" s="1"/>
  <c r="EH463" i="35" s="1"/>
  <c r="EH464" i="35" s="1"/>
  <c r="EH465" i="35" s="1"/>
  <c r="EH466" i="35" s="1"/>
  <c r="EH467" i="35" s="1"/>
  <c r="EH468" i="35" s="1"/>
  <c r="EH469" i="35" s="1"/>
  <c r="EH470" i="35" s="1"/>
  <c r="EH471" i="35" s="1"/>
  <c r="EH472" i="35" s="1"/>
  <c r="EH473" i="35" s="1"/>
  <c r="EH474" i="35" s="1"/>
  <c r="EH475" i="35" s="1"/>
  <c r="EH476" i="35" s="1"/>
  <c r="EH477" i="35" s="1"/>
  <c r="EH478" i="35" s="1"/>
  <c r="EH479" i="35" s="1"/>
  <c r="EH480" i="35" s="1"/>
  <c r="EH481" i="35" s="1"/>
  <c r="EH482" i="35" s="1"/>
  <c r="EH483" i="35" s="1"/>
  <c r="EH484" i="35" s="1"/>
  <c r="EH485" i="35" s="1"/>
  <c r="EH486" i="35" s="1"/>
  <c r="EH487" i="35" s="1"/>
  <c r="EH488" i="35" s="1"/>
  <c r="EH489" i="35" s="1"/>
  <c r="EH490" i="35" s="1"/>
  <c r="EH491" i="35" s="1"/>
  <c r="EH492" i="35" s="1"/>
  <c r="EH493" i="35" s="1"/>
  <c r="EH494" i="35" s="1"/>
  <c r="EH495" i="35" s="1"/>
  <c r="EH496" i="35" s="1"/>
  <c r="EH497" i="35" s="1"/>
  <c r="EH498" i="35" s="1"/>
  <c r="EH499" i="35" s="1"/>
  <c r="EH500" i="35" s="1"/>
  <c r="EH501" i="35" s="1"/>
  <c r="EH502" i="35" s="1"/>
  <c r="EH503" i="35" s="1"/>
  <c r="EH504" i="35" s="1"/>
  <c r="EH505" i="35" s="1"/>
  <c r="EH506" i="35" s="1"/>
  <c r="EH507" i="35" s="1"/>
  <c r="EH508" i="35" s="1"/>
  <c r="EH509" i="35" s="1"/>
  <c r="EH510" i="35" s="1"/>
  <c r="EH511" i="35" s="1"/>
  <c r="EH512" i="35" s="1"/>
  <c r="EH513" i="35" s="1"/>
  <c r="EH514" i="35" s="1"/>
  <c r="EH515" i="35" s="1"/>
  <c r="EH516" i="35" s="1"/>
  <c r="EH517" i="35" s="1"/>
  <c r="EH518" i="35" s="1"/>
  <c r="EH519" i="35" s="1"/>
  <c r="EH520" i="35" s="1"/>
  <c r="EH521" i="35" s="1"/>
  <c r="EH522" i="35" s="1"/>
  <c r="EH523" i="35" s="1"/>
  <c r="EH524" i="35" s="1"/>
  <c r="EH525" i="35" s="1"/>
  <c r="EH526" i="35" s="1"/>
  <c r="EH527" i="35" s="1"/>
  <c r="EH528" i="35" s="1"/>
  <c r="EH529" i="35" s="1"/>
  <c r="EH530" i="35" s="1"/>
  <c r="EH531" i="35" s="1"/>
  <c r="EH532" i="35" s="1"/>
  <c r="EH533" i="35" s="1"/>
  <c r="EH534" i="35" s="1"/>
  <c r="EH535" i="35" s="1"/>
  <c r="EH536" i="35" s="1"/>
  <c r="EH537" i="35" s="1"/>
  <c r="EH538" i="35" s="1"/>
  <c r="EH539" i="35" s="1"/>
  <c r="EH540" i="35" s="1"/>
  <c r="EH541" i="35" s="1"/>
  <c r="EH542" i="35" s="1"/>
  <c r="EH543" i="35" s="1"/>
  <c r="EH544" i="35" s="1"/>
  <c r="EH545" i="35" s="1"/>
  <c r="EH546" i="35" s="1"/>
  <c r="EH547" i="35" s="1"/>
  <c r="EH548" i="35" s="1"/>
  <c r="EH549" i="35" s="1"/>
  <c r="EH550" i="35" s="1"/>
  <c r="EH551" i="35" s="1"/>
  <c r="EH552" i="35" s="1"/>
  <c r="EH553" i="35" s="1"/>
  <c r="EH554" i="35" s="1"/>
  <c r="EH555" i="35" s="1"/>
  <c r="EH556" i="35" s="1"/>
  <c r="EH557" i="35" s="1"/>
  <c r="EH558" i="35" s="1"/>
  <c r="EH559" i="35" s="1"/>
  <c r="EH560" i="35" s="1"/>
  <c r="EH561" i="35" s="1"/>
  <c r="EH562" i="35" s="1"/>
  <c r="EH563" i="35" s="1"/>
  <c r="EH564" i="35" s="1"/>
  <c r="EH565" i="35" s="1"/>
  <c r="EH566" i="35" s="1"/>
  <c r="EH567" i="35" s="1"/>
  <c r="EH568" i="35" s="1"/>
  <c r="EH569" i="35" s="1"/>
  <c r="EH570" i="35" s="1"/>
  <c r="EH571" i="35" s="1"/>
  <c r="EH572" i="35" s="1"/>
  <c r="EH573" i="35" s="1"/>
  <c r="EH574" i="35" s="1"/>
  <c r="EH575" i="35" s="1"/>
  <c r="EH576" i="35" s="1"/>
  <c r="EH577" i="35" s="1"/>
  <c r="EH578" i="35" s="1"/>
  <c r="EH579" i="35" s="1"/>
  <c r="EH580" i="35" s="1"/>
  <c r="EH581" i="35" s="1"/>
  <c r="EH582" i="35" s="1"/>
  <c r="EH583" i="35" s="1"/>
  <c r="EH584" i="35" s="1"/>
  <c r="EH585" i="35" s="1"/>
  <c r="EH586" i="35" s="1"/>
  <c r="EH587" i="35" s="1"/>
  <c r="EH588" i="35" s="1"/>
  <c r="EH589" i="35" s="1"/>
  <c r="EH590" i="35" s="1"/>
  <c r="EH591" i="35" s="1"/>
  <c r="EH592" i="35" s="1"/>
  <c r="EH593" i="35" s="1"/>
  <c r="EH594" i="35" s="1"/>
  <c r="EH595" i="35" s="1"/>
  <c r="EH596" i="35" s="1"/>
  <c r="EH597" i="35" s="1"/>
  <c r="EH598" i="35" s="1"/>
  <c r="EH599" i="35" s="1"/>
  <c r="EH600" i="35" s="1"/>
  <c r="EH601" i="35" s="1"/>
  <c r="EH602" i="35" s="1"/>
  <c r="EH603" i="35" s="1"/>
  <c r="EH604" i="35" s="1"/>
  <c r="EH605" i="35" s="1"/>
  <c r="EH606" i="35" s="1"/>
  <c r="EH607" i="35" s="1"/>
  <c r="EH608" i="35" s="1"/>
  <c r="EH609" i="35" s="1"/>
  <c r="EH610" i="35" s="1"/>
  <c r="EH611" i="35" s="1"/>
  <c r="EH612" i="35" s="1"/>
  <c r="EH613" i="35" s="1"/>
  <c r="EH614" i="35" s="1"/>
  <c r="EH615" i="35" s="1"/>
  <c r="EH616" i="35" s="1"/>
  <c r="EH617" i="35" s="1"/>
  <c r="EH618" i="35" s="1"/>
  <c r="EH619" i="35" s="1"/>
  <c r="EH620" i="35" s="1"/>
  <c r="EH621" i="35" s="1"/>
  <c r="EH622" i="35" s="1"/>
  <c r="EH623" i="35" s="1"/>
  <c r="EH624" i="35" s="1"/>
  <c r="EH625" i="35" s="1"/>
  <c r="EH626" i="35" s="1"/>
  <c r="EH627" i="35" s="1"/>
  <c r="EH628" i="35" s="1"/>
  <c r="EH629" i="35" s="1"/>
  <c r="EH630" i="35" s="1"/>
  <c r="EH631" i="35" s="1"/>
  <c r="EH632" i="35" s="1"/>
  <c r="EH633" i="35" s="1"/>
  <c r="EH634" i="35" s="1"/>
  <c r="EH635" i="35" s="1"/>
  <c r="EH636" i="35" s="1"/>
  <c r="EH637" i="35" s="1"/>
  <c r="EH638" i="35" s="1"/>
  <c r="EH639" i="35" s="1"/>
  <c r="EH640" i="35" s="1"/>
  <c r="EH641" i="35" s="1"/>
  <c r="EH642" i="35" s="1"/>
  <c r="EH643" i="35" s="1"/>
  <c r="EH644" i="35" s="1"/>
  <c r="EH645" i="35" s="1"/>
  <c r="EH646" i="35" s="1"/>
  <c r="EH647" i="35" s="1"/>
  <c r="EH648" i="35" s="1"/>
  <c r="EH649" i="35" s="1"/>
  <c r="EH650" i="35" s="1"/>
  <c r="EH651" i="35" s="1"/>
  <c r="EH652" i="35" s="1"/>
  <c r="EH653" i="35" s="1"/>
  <c r="EH654" i="35" s="1"/>
  <c r="EH655" i="35" s="1"/>
  <c r="EH656" i="35" s="1"/>
  <c r="EH657" i="35" s="1"/>
  <c r="EH658" i="35" s="1"/>
  <c r="EH659" i="35" s="1"/>
  <c r="EH660" i="35" s="1"/>
  <c r="EH661" i="35" s="1"/>
  <c r="EH662" i="35" s="1"/>
  <c r="EH663" i="35" s="1"/>
  <c r="EH664" i="35" s="1"/>
  <c r="EH665" i="35" s="1"/>
  <c r="EH666" i="35" s="1"/>
  <c r="EH667" i="35" s="1"/>
  <c r="EH668" i="35" s="1"/>
  <c r="EH669" i="35" s="1"/>
  <c r="EH670" i="35" s="1"/>
  <c r="EH671" i="35" s="1"/>
  <c r="EH672" i="35" s="1"/>
  <c r="EH673" i="35" s="1"/>
  <c r="EH674" i="35" s="1"/>
  <c r="EH675" i="35" s="1"/>
  <c r="EH676" i="35" s="1"/>
  <c r="EH677" i="35" s="1"/>
  <c r="EH678" i="35" s="1"/>
  <c r="EH679" i="35" s="1"/>
  <c r="EH680" i="35" s="1"/>
  <c r="EH681" i="35" s="1"/>
  <c r="EH682" i="35" s="1"/>
  <c r="EH683" i="35" s="1"/>
  <c r="EH684" i="35" s="1"/>
  <c r="EH685" i="35" s="1"/>
  <c r="EH686" i="35" s="1"/>
  <c r="EH687" i="35" s="1"/>
  <c r="EH688" i="35" s="1"/>
  <c r="EH689" i="35" s="1"/>
  <c r="EH690" i="35" s="1"/>
  <c r="EH691" i="35" s="1"/>
  <c r="EH692" i="35" s="1"/>
  <c r="EH693" i="35" s="1"/>
  <c r="EH694" i="35" s="1"/>
  <c r="EH695" i="35" s="1"/>
  <c r="EH696" i="35" s="1"/>
  <c r="EH697" i="35" s="1"/>
  <c r="EH698" i="35" s="1"/>
  <c r="EH699" i="35" s="1"/>
  <c r="EH700" i="35" s="1"/>
  <c r="EH701" i="35" s="1"/>
  <c r="EH702" i="35" s="1"/>
  <c r="EH703" i="35" s="1"/>
  <c r="EH704" i="35" s="1"/>
  <c r="EH705" i="35" s="1"/>
  <c r="EH706" i="35" s="1"/>
  <c r="EH707" i="35" s="1"/>
  <c r="EH708" i="35" s="1"/>
  <c r="EH709" i="35" s="1"/>
  <c r="EH710" i="35" s="1"/>
  <c r="EH711" i="35" s="1"/>
  <c r="EH712" i="35" s="1"/>
  <c r="EH713" i="35" s="1"/>
  <c r="EH714" i="35" s="1"/>
  <c r="EH715" i="35" s="1"/>
  <c r="EH716" i="35" s="1"/>
  <c r="EH717" i="35" s="1"/>
  <c r="EH718" i="35" s="1"/>
  <c r="EH719" i="35" s="1"/>
  <c r="EH720" i="35" s="1"/>
  <c r="EH721" i="35" s="1"/>
  <c r="EH722" i="35" s="1"/>
  <c r="EH723" i="35" s="1"/>
  <c r="EH724" i="35" s="1"/>
  <c r="EH725" i="35" s="1"/>
  <c r="EH726" i="35" s="1"/>
  <c r="EH727" i="35" s="1"/>
  <c r="EH728" i="35" s="1"/>
  <c r="EH729" i="35" s="1"/>
  <c r="EH730" i="35" s="1"/>
  <c r="EH731" i="35" s="1"/>
  <c r="EH732" i="35" s="1"/>
  <c r="EH733" i="35" s="1"/>
  <c r="EH734" i="35" s="1"/>
  <c r="EH735" i="35" s="1"/>
  <c r="EH736" i="35" s="1"/>
  <c r="EH737" i="35" s="1"/>
  <c r="EH738" i="35" s="1"/>
  <c r="EH739" i="35" s="1"/>
  <c r="EH740" i="35" s="1"/>
  <c r="EH741" i="35" s="1"/>
  <c r="EH742" i="35" s="1"/>
  <c r="EH743" i="35" s="1"/>
  <c r="EH744" i="35" s="1"/>
  <c r="EH745" i="35" s="1"/>
  <c r="EH746" i="35" s="1"/>
  <c r="EH747" i="35" s="1"/>
  <c r="EH748" i="35" s="1"/>
  <c r="EH749" i="35" s="1"/>
  <c r="EH750" i="35" s="1"/>
  <c r="EH751" i="35" s="1"/>
  <c r="EH752" i="35" s="1"/>
  <c r="EH753" i="35" s="1"/>
  <c r="EH754" i="35" s="1"/>
  <c r="EH755" i="35" s="1"/>
  <c r="EH756" i="35" s="1"/>
  <c r="EH757" i="35" s="1"/>
  <c r="EH758" i="35" s="1"/>
  <c r="EH759" i="35" s="1"/>
  <c r="EH760" i="35" s="1"/>
  <c r="EH761" i="35" s="1"/>
  <c r="EH762" i="35" s="1"/>
  <c r="EH763" i="35" s="1"/>
  <c r="EH764" i="35" s="1"/>
  <c r="EH765" i="35" s="1"/>
  <c r="EH766" i="35" s="1"/>
  <c r="EH767" i="35" s="1"/>
  <c r="EH768" i="35" s="1"/>
  <c r="EH769" i="35" s="1"/>
  <c r="EH770" i="35" s="1"/>
  <c r="EH771" i="35" s="1"/>
  <c r="EH772" i="35" s="1"/>
  <c r="EH773" i="35" s="1"/>
  <c r="EH774" i="35" s="1"/>
  <c r="EH775" i="35" s="1"/>
  <c r="EH776" i="35" s="1"/>
  <c r="EH777" i="35" s="1"/>
  <c r="EH778" i="35" s="1"/>
  <c r="EH779" i="35" s="1"/>
  <c r="EH780" i="35" s="1"/>
  <c r="EH781" i="35" s="1"/>
  <c r="EH782" i="35" s="1"/>
  <c r="EH783" i="35" s="1"/>
  <c r="EH784" i="35" s="1"/>
  <c r="EH785" i="35" s="1"/>
  <c r="EH786" i="35" s="1"/>
  <c r="EH787" i="35" s="1"/>
  <c r="EH788" i="35" s="1"/>
  <c r="EH789" i="35" s="1"/>
  <c r="EH790" i="35" s="1"/>
  <c r="EH791" i="35" s="1"/>
  <c r="EH792" i="35" s="1"/>
  <c r="EH793" i="35" s="1"/>
  <c r="EH794" i="35" s="1"/>
  <c r="EH795" i="35" s="1"/>
  <c r="EH796" i="35" s="1"/>
  <c r="EH797" i="35" s="1"/>
  <c r="EH798" i="35" s="1"/>
  <c r="EH799" i="35" s="1"/>
  <c r="EH800" i="35" s="1"/>
  <c r="EH801" i="35" s="1"/>
  <c r="EH802" i="35" s="1"/>
  <c r="EH803" i="35" s="1"/>
  <c r="EH804" i="35" s="1"/>
  <c r="EH805" i="35" s="1"/>
  <c r="EH806" i="35" s="1"/>
  <c r="EH807" i="35" s="1"/>
  <c r="EH808" i="35" s="1"/>
  <c r="EH809" i="35" s="1"/>
  <c r="EH810" i="35" s="1"/>
  <c r="EH811" i="35" s="1"/>
  <c r="EH812" i="35" s="1"/>
  <c r="EH813" i="35" s="1"/>
  <c r="EH814" i="35" s="1"/>
  <c r="EH815" i="35" s="1"/>
  <c r="EH816" i="35" s="1"/>
  <c r="EH817" i="35" s="1"/>
  <c r="EH818" i="35" s="1"/>
  <c r="EH819" i="35" s="1"/>
  <c r="EH820" i="35" s="1"/>
  <c r="EH821" i="35" s="1"/>
  <c r="EH822" i="35" s="1"/>
  <c r="EH823" i="35" s="1"/>
  <c r="EH824" i="35" s="1"/>
  <c r="EH825" i="35" s="1"/>
  <c r="EH826" i="35" s="1"/>
  <c r="EH827" i="35" s="1"/>
  <c r="EH828" i="35" s="1"/>
  <c r="EH829" i="35" s="1"/>
  <c r="EH830" i="35" s="1"/>
  <c r="EH831" i="35" s="1"/>
  <c r="EH832" i="35" s="1"/>
  <c r="EH833" i="35" s="1"/>
  <c r="EH834" i="35" s="1"/>
  <c r="EH835" i="35" s="1"/>
  <c r="EH836" i="35" s="1"/>
  <c r="EH837" i="35" s="1"/>
  <c r="EH838" i="35" s="1"/>
  <c r="EH839" i="35" s="1"/>
  <c r="EH840" i="35" s="1"/>
  <c r="EH841" i="35" s="1"/>
  <c r="EH842" i="35" s="1"/>
  <c r="EH843" i="35" s="1"/>
  <c r="EH844" i="35" s="1"/>
  <c r="EH845" i="35" s="1"/>
  <c r="EH846" i="35" s="1"/>
  <c r="EH847" i="35" s="1"/>
  <c r="EH848" i="35" s="1"/>
  <c r="EH849" i="35" s="1"/>
  <c r="EH850" i="35" s="1"/>
  <c r="EH851" i="35" s="1"/>
  <c r="EH852" i="35" s="1"/>
  <c r="EH853" i="35" s="1"/>
  <c r="EH854" i="35" s="1"/>
  <c r="EH855" i="35" s="1"/>
  <c r="EH856" i="35" s="1"/>
  <c r="EH857" i="35" s="1"/>
  <c r="EH858" i="35" s="1"/>
  <c r="EH859" i="35" s="1"/>
  <c r="EH860" i="35" s="1"/>
  <c r="EH861" i="35" s="1"/>
  <c r="EH862" i="35" s="1"/>
  <c r="EH863" i="35" s="1"/>
  <c r="EH864" i="35" s="1"/>
  <c r="EH865" i="35" s="1"/>
  <c r="EH866" i="35" s="1"/>
  <c r="EH867" i="35" s="1"/>
  <c r="EH868" i="35" s="1"/>
  <c r="EH869" i="35" s="1"/>
  <c r="EH870" i="35" s="1"/>
  <c r="EH871" i="35" s="1"/>
  <c r="EH872" i="35" s="1"/>
  <c r="EH873" i="35" s="1"/>
  <c r="EH874" i="35" s="1"/>
  <c r="EH875" i="35" s="1"/>
  <c r="EH876" i="35" s="1"/>
  <c r="EH877" i="35" s="1"/>
  <c r="EH878" i="35" s="1"/>
  <c r="EH879" i="35" s="1"/>
  <c r="EH880" i="35" s="1"/>
  <c r="EH881" i="35" s="1"/>
  <c r="EH882" i="35" s="1"/>
  <c r="EH883" i="35" s="1"/>
  <c r="EH884" i="35" s="1"/>
  <c r="EH885" i="35" s="1"/>
  <c r="EH886" i="35" s="1"/>
  <c r="EH887" i="35" s="1"/>
  <c r="EH888" i="35" s="1"/>
  <c r="EH889" i="35" s="1"/>
  <c r="EH890" i="35" s="1"/>
  <c r="EH891" i="35" s="1"/>
  <c r="EH892" i="35" s="1"/>
  <c r="EH893" i="35" s="1"/>
  <c r="EH894" i="35" s="1"/>
  <c r="EH895" i="35" s="1"/>
  <c r="EH896" i="35" s="1"/>
  <c r="EH897" i="35" s="1"/>
  <c r="EH898" i="35" s="1"/>
  <c r="EH899" i="35" s="1"/>
  <c r="EH900" i="35" s="1"/>
  <c r="EH901" i="35" s="1"/>
  <c r="EH902" i="35" s="1"/>
  <c r="EH903" i="35" s="1"/>
  <c r="EH904" i="35" s="1"/>
  <c r="EH905" i="35" s="1"/>
  <c r="EH906" i="35" s="1"/>
  <c r="EH907" i="35" s="1"/>
  <c r="EH908" i="35" s="1"/>
  <c r="EH909" i="35" s="1"/>
  <c r="EH910" i="35" s="1"/>
  <c r="EH911" i="35" s="1"/>
  <c r="EH912" i="35" s="1"/>
  <c r="EH913" i="35" s="1"/>
  <c r="EH914" i="35" s="1"/>
  <c r="EH915" i="35" s="1"/>
  <c r="EH916" i="35" s="1"/>
  <c r="EH917" i="35" s="1"/>
  <c r="EH918" i="35" s="1"/>
  <c r="EH919" i="35" s="1"/>
  <c r="EH920" i="35" s="1"/>
  <c r="EH921" i="35" s="1"/>
  <c r="EH922" i="35" s="1"/>
  <c r="EH923" i="35" s="1"/>
  <c r="EH924" i="35" s="1"/>
  <c r="EH925" i="35" s="1"/>
  <c r="EH926" i="35" s="1"/>
  <c r="EH927" i="35" s="1"/>
  <c r="EH928" i="35" s="1"/>
  <c r="EH929" i="35" s="1"/>
  <c r="EH930" i="35" s="1"/>
  <c r="EH931" i="35" s="1"/>
  <c r="EH932" i="35" s="1"/>
  <c r="EH933" i="35" s="1"/>
  <c r="EH934" i="35" s="1"/>
  <c r="EH935" i="35" s="1"/>
  <c r="EH936" i="35" s="1"/>
  <c r="EH937" i="35" s="1"/>
  <c r="EH938" i="35" s="1"/>
  <c r="EH939" i="35" s="1"/>
  <c r="EH940" i="35" s="1"/>
  <c r="EH941" i="35" s="1"/>
  <c r="EH942" i="35" s="1"/>
  <c r="EH943" i="35" s="1"/>
  <c r="EH944" i="35" s="1"/>
  <c r="EH945" i="35" s="1"/>
  <c r="EH946" i="35" s="1"/>
  <c r="EH947" i="35" s="1"/>
  <c r="EH948" i="35" s="1"/>
  <c r="EH949" i="35" s="1"/>
  <c r="EH950" i="35" s="1"/>
  <c r="EH951" i="35" s="1"/>
  <c r="EH952" i="35" s="1"/>
  <c r="EH953" i="35" s="1"/>
  <c r="EH954" i="35" s="1"/>
  <c r="EH955" i="35" s="1"/>
  <c r="EH956" i="35" s="1"/>
  <c r="EH957" i="35" s="1"/>
  <c r="EH958" i="35" s="1"/>
  <c r="EH959" i="35" s="1"/>
  <c r="EH960" i="35" s="1"/>
  <c r="EH961" i="35" s="1"/>
  <c r="EH962" i="35" s="1"/>
  <c r="EH963" i="35" s="1"/>
  <c r="EH964" i="35" s="1"/>
  <c r="DW126" i="35"/>
  <c r="EA126" i="35" s="1"/>
  <c r="AL126" i="35"/>
  <c r="N126" i="35"/>
  <c r="D126" i="35"/>
  <c r="D127" i="35" s="1"/>
  <c r="A126" i="35"/>
  <c r="BF126" i="35" s="1"/>
  <c r="BX126" i="35" s="1"/>
  <c r="EM125" i="35"/>
  <c r="EF125" i="35"/>
  <c r="EA125" i="35"/>
  <c r="DZ125" i="35"/>
  <c r="DY125" i="35"/>
  <c r="DX125" i="35"/>
  <c r="BF125" i="35"/>
  <c r="AB125" i="35"/>
  <c r="AB126" i="35" s="1"/>
  <c r="AB127" i="35" s="1"/>
  <c r="AB128" i="35" s="1"/>
  <c r="AB129" i="35" s="1"/>
  <c r="AB130" i="35" s="1"/>
  <c r="AB131" i="35" s="1"/>
  <c r="AB132" i="35" s="1"/>
  <c r="AB133" i="35" s="1"/>
  <c r="AB134" i="35" s="1"/>
  <c r="AB135" i="35" s="1"/>
  <c r="AB136" i="35" s="1"/>
  <c r="AB137" i="35" s="1"/>
  <c r="AB138" i="35" s="1"/>
  <c r="AB139" i="35" s="1"/>
  <c r="AB140" i="35" s="1"/>
  <c r="AB141" i="35" s="1"/>
  <c r="AB142" i="35" s="1"/>
  <c r="AB143" i="35" s="1"/>
  <c r="AB144" i="35" s="1"/>
  <c r="AB145" i="35" s="1"/>
  <c r="AB146" i="35" s="1"/>
  <c r="AB147" i="35" s="1"/>
  <c r="AB148" i="35" s="1"/>
  <c r="AB149" i="35" s="1"/>
  <c r="AB150" i="35" s="1"/>
  <c r="AB151" i="35" s="1"/>
  <c r="AB152" i="35" s="1"/>
  <c r="AB153" i="35" s="1"/>
  <c r="AB154" i="35" s="1"/>
  <c r="AB155" i="35" s="1"/>
  <c r="AB156" i="35" s="1"/>
  <c r="AB157" i="35" s="1"/>
  <c r="AB158" i="35" s="1"/>
  <c r="AB159" i="35" s="1"/>
  <c r="AB160" i="35" s="1"/>
  <c r="AB161" i="35" s="1"/>
  <c r="AB162" i="35" s="1"/>
  <c r="AB163" i="35" s="1"/>
  <c r="AB164" i="35" s="1"/>
  <c r="AB165" i="35" s="1"/>
  <c r="AB166" i="35" s="1"/>
  <c r="AB167" i="35" s="1"/>
  <c r="AB168" i="35" s="1"/>
  <c r="AB169" i="35" s="1"/>
  <c r="AB170" i="35" s="1"/>
  <c r="AB171" i="35" s="1"/>
  <c r="AB172" i="35" s="1"/>
  <c r="AB173" i="35" s="1"/>
  <c r="AB174" i="35" s="1"/>
  <c r="AB175" i="35" s="1"/>
  <c r="AB176" i="35" s="1"/>
  <c r="AB177" i="35" s="1"/>
  <c r="AB178" i="35" s="1"/>
  <c r="AB179" i="35" s="1"/>
  <c r="AB180" i="35" s="1"/>
  <c r="AB181" i="35" s="1"/>
  <c r="AB182" i="35" s="1"/>
  <c r="AB183" i="35" s="1"/>
  <c r="AB184" i="35" s="1"/>
  <c r="AB185" i="35" s="1"/>
  <c r="AB186" i="35" s="1"/>
  <c r="AB187" i="35" s="1"/>
  <c r="AB188" i="35" s="1"/>
  <c r="AB189" i="35" s="1"/>
  <c r="AB190" i="35" s="1"/>
  <c r="AB191" i="35" s="1"/>
  <c r="AB192" i="35" s="1"/>
  <c r="AB193" i="35" s="1"/>
  <c r="AB194" i="35" s="1"/>
  <c r="AB195" i="35" s="1"/>
  <c r="AB196" i="35" s="1"/>
  <c r="AB197" i="35" s="1"/>
  <c r="AB198" i="35" s="1"/>
  <c r="AB199" i="35" s="1"/>
  <c r="AB200" i="35" s="1"/>
  <c r="AB201" i="35" s="1"/>
  <c r="AB202" i="35" s="1"/>
  <c r="AB203" i="35" s="1"/>
  <c r="AB204" i="35" s="1"/>
  <c r="AB205" i="35" s="1"/>
  <c r="AB206" i="35" s="1"/>
  <c r="AB207" i="35" s="1"/>
  <c r="AB208" i="35" s="1"/>
  <c r="AB209" i="35" s="1"/>
  <c r="AB210" i="35" s="1"/>
  <c r="AB211" i="35" s="1"/>
  <c r="AB212" i="35" s="1"/>
  <c r="AB213" i="35" s="1"/>
  <c r="AB214" i="35" s="1"/>
  <c r="AB215" i="35" s="1"/>
  <c r="AB216" i="35" s="1"/>
  <c r="AB217" i="35" s="1"/>
  <c r="AB218" i="35" s="1"/>
  <c r="AB219" i="35" s="1"/>
  <c r="AB220" i="35" s="1"/>
  <c r="AB221" i="35" s="1"/>
  <c r="AB222" i="35" s="1"/>
  <c r="AB223" i="35" s="1"/>
  <c r="AB224" i="35" s="1"/>
  <c r="AB225" i="35" s="1"/>
  <c r="AB226" i="35" s="1"/>
  <c r="AB227" i="35" s="1"/>
  <c r="AB228" i="35" s="1"/>
  <c r="AB229" i="35" s="1"/>
  <c r="AB230" i="35" s="1"/>
  <c r="AB231" i="35" s="1"/>
  <c r="AB232" i="35" s="1"/>
  <c r="AB233" i="35" s="1"/>
  <c r="AB234" i="35" s="1"/>
  <c r="AB235" i="35" s="1"/>
  <c r="AB236" i="35" s="1"/>
  <c r="AB237" i="35" s="1"/>
  <c r="AB238" i="35" s="1"/>
  <c r="AB239" i="35" s="1"/>
  <c r="AB240" i="35" s="1"/>
  <c r="AB241" i="35" s="1"/>
  <c r="AB242" i="35" s="1"/>
  <c r="AB243" i="35" s="1"/>
  <c r="AB244" i="35" s="1"/>
  <c r="AB245" i="35" s="1"/>
  <c r="AB246" i="35" s="1"/>
  <c r="AB247" i="35" s="1"/>
  <c r="AB248" i="35" s="1"/>
  <c r="AB249" i="35" s="1"/>
  <c r="AB250" i="35" s="1"/>
  <c r="AB251" i="35" s="1"/>
  <c r="AB252" i="35" s="1"/>
  <c r="AB253" i="35" s="1"/>
  <c r="AB254" i="35" s="1"/>
  <c r="AB255" i="35" s="1"/>
  <c r="AB256" i="35" s="1"/>
  <c r="AB257" i="35" s="1"/>
  <c r="AB258" i="35" s="1"/>
  <c r="AB259" i="35" s="1"/>
  <c r="AB260" i="35" s="1"/>
  <c r="AB261" i="35" s="1"/>
  <c r="AB262" i="35" s="1"/>
  <c r="AB263" i="35" s="1"/>
  <c r="AB264" i="35" s="1"/>
  <c r="AB265" i="35" s="1"/>
  <c r="AB266" i="35" s="1"/>
  <c r="AB267" i="35" s="1"/>
  <c r="AB268" i="35" s="1"/>
  <c r="AB269" i="35" s="1"/>
  <c r="AB270" i="35" s="1"/>
  <c r="AB271" i="35" s="1"/>
  <c r="AB272" i="35" s="1"/>
  <c r="AB273" i="35" s="1"/>
  <c r="AB274" i="35" s="1"/>
  <c r="AB275" i="35" s="1"/>
  <c r="AB276" i="35" s="1"/>
  <c r="AB277" i="35" s="1"/>
  <c r="AB278" i="35" s="1"/>
  <c r="AB279" i="35" s="1"/>
  <c r="AB280" i="35" s="1"/>
  <c r="AB281" i="35" s="1"/>
  <c r="AB282" i="35" s="1"/>
  <c r="AB283" i="35" s="1"/>
  <c r="AB284" i="35" s="1"/>
  <c r="AB285" i="35" s="1"/>
  <c r="AB286" i="35" s="1"/>
  <c r="AB287" i="35" s="1"/>
  <c r="AB288" i="35" s="1"/>
  <c r="AB289" i="35" s="1"/>
  <c r="AB290" i="35" s="1"/>
  <c r="AB291" i="35" s="1"/>
  <c r="AB292" i="35" s="1"/>
  <c r="AB293" i="35" s="1"/>
  <c r="AB294" i="35" s="1"/>
  <c r="AB295" i="35" s="1"/>
  <c r="AB296" i="35" s="1"/>
  <c r="AB297" i="35" s="1"/>
  <c r="AB298" i="35" s="1"/>
  <c r="AB299" i="35" s="1"/>
  <c r="AB300" i="35" s="1"/>
  <c r="AB301" i="35" s="1"/>
  <c r="AB302" i="35" s="1"/>
  <c r="AB303" i="35" s="1"/>
  <c r="AB304" i="35" s="1"/>
  <c r="AB305" i="35" s="1"/>
  <c r="AB306" i="35" s="1"/>
  <c r="AB307" i="35" s="1"/>
  <c r="AB308" i="35" s="1"/>
  <c r="AB309" i="35" s="1"/>
  <c r="AB310" i="35" s="1"/>
  <c r="AB311" i="35" s="1"/>
  <c r="AB312" i="35" s="1"/>
  <c r="AB313" i="35" s="1"/>
  <c r="AB314" i="35" s="1"/>
  <c r="AB315" i="35" s="1"/>
  <c r="AB316" i="35" s="1"/>
  <c r="AB317" i="35" s="1"/>
  <c r="AB318" i="35" s="1"/>
  <c r="AB319" i="35" s="1"/>
  <c r="AB320" i="35" s="1"/>
  <c r="AB321" i="35" s="1"/>
  <c r="AB322" i="35" s="1"/>
  <c r="AB323" i="35" s="1"/>
  <c r="AB324" i="35" s="1"/>
  <c r="AB325" i="35" s="1"/>
  <c r="AB326" i="35" s="1"/>
  <c r="AB327" i="35" s="1"/>
  <c r="AB328" i="35" s="1"/>
  <c r="AB329" i="35" s="1"/>
  <c r="AB330" i="35" s="1"/>
  <c r="AB331" i="35" s="1"/>
  <c r="AB332" i="35" s="1"/>
  <c r="AB333" i="35" s="1"/>
  <c r="AB334" i="35" s="1"/>
  <c r="AB335" i="35" s="1"/>
  <c r="AB336" i="35" s="1"/>
  <c r="AB337" i="35" s="1"/>
  <c r="AB338" i="35" s="1"/>
  <c r="AB339" i="35" s="1"/>
  <c r="AB340" i="35" s="1"/>
  <c r="AB341" i="35" s="1"/>
  <c r="AB342" i="35" s="1"/>
  <c r="AB343" i="35" s="1"/>
  <c r="AB344" i="35" s="1"/>
  <c r="AB345" i="35" s="1"/>
  <c r="AB346" i="35" s="1"/>
  <c r="AB347" i="35" s="1"/>
  <c r="AB348" i="35" s="1"/>
  <c r="AB349" i="35" s="1"/>
  <c r="AB350" i="35" s="1"/>
  <c r="AB351" i="35" s="1"/>
  <c r="AB352" i="35" s="1"/>
  <c r="AB353" i="35" s="1"/>
  <c r="AB354" i="35" s="1"/>
  <c r="AB355" i="35" s="1"/>
  <c r="AB356" i="35" s="1"/>
  <c r="AB357" i="35" s="1"/>
  <c r="AB358" i="35" s="1"/>
  <c r="AB359" i="35" s="1"/>
  <c r="AB360" i="35" s="1"/>
  <c r="AB361" i="35" s="1"/>
  <c r="AB362" i="35" s="1"/>
  <c r="AB363" i="35" s="1"/>
  <c r="AB364" i="35" s="1"/>
  <c r="AB365" i="35" s="1"/>
  <c r="AB366" i="35" s="1"/>
  <c r="AB367" i="35" s="1"/>
  <c r="AB368" i="35" s="1"/>
  <c r="AB369" i="35" s="1"/>
  <c r="AB370" i="35" s="1"/>
  <c r="AB371" i="35" s="1"/>
  <c r="AB372" i="35" s="1"/>
  <c r="AB373" i="35" s="1"/>
  <c r="AB374" i="35" s="1"/>
  <c r="AB375" i="35" s="1"/>
  <c r="AB376" i="35" s="1"/>
  <c r="AB377" i="35" s="1"/>
  <c r="AB378" i="35" s="1"/>
  <c r="AB379" i="35" s="1"/>
  <c r="AB380" i="35" s="1"/>
  <c r="AB381" i="35" s="1"/>
  <c r="AB382" i="35" s="1"/>
  <c r="AB383" i="35" s="1"/>
  <c r="AB384" i="35" s="1"/>
  <c r="AB385" i="35" s="1"/>
  <c r="AB386" i="35" s="1"/>
  <c r="AB387" i="35" s="1"/>
  <c r="AB388" i="35" s="1"/>
  <c r="AB389" i="35" s="1"/>
  <c r="AB390" i="35" s="1"/>
  <c r="AB391" i="35" s="1"/>
  <c r="AB392" i="35" s="1"/>
  <c r="AB393" i="35" s="1"/>
  <c r="AB394" i="35" s="1"/>
  <c r="AB395" i="35" s="1"/>
  <c r="AB396" i="35" s="1"/>
  <c r="AB397" i="35" s="1"/>
  <c r="AB398" i="35" s="1"/>
  <c r="AB399" i="35" s="1"/>
  <c r="AB400" i="35" s="1"/>
  <c r="AB401" i="35" s="1"/>
  <c r="AB402" i="35" s="1"/>
  <c r="AB403" i="35" s="1"/>
  <c r="AB404" i="35" s="1"/>
  <c r="AB405" i="35" s="1"/>
  <c r="AB406" i="35" s="1"/>
  <c r="AB407" i="35" s="1"/>
  <c r="AB408" i="35" s="1"/>
  <c r="AB409" i="35" s="1"/>
  <c r="AB410" i="35" s="1"/>
  <c r="AB411" i="35" s="1"/>
  <c r="AB412" i="35" s="1"/>
  <c r="AB413" i="35" s="1"/>
  <c r="AB414" i="35" s="1"/>
  <c r="AB415" i="35" s="1"/>
  <c r="AB416" i="35" s="1"/>
  <c r="AB417" i="35" s="1"/>
  <c r="AB418" i="35" s="1"/>
  <c r="AB419" i="35" s="1"/>
  <c r="AB420" i="35" s="1"/>
  <c r="AB421" i="35" s="1"/>
  <c r="AB422" i="35" s="1"/>
  <c r="AB423" i="35" s="1"/>
  <c r="AB424" i="35" s="1"/>
  <c r="AB425" i="35" s="1"/>
  <c r="AB426" i="35" s="1"/>
  <c r="AB427" i="35" s="1"/>
  <c r="AB428" i="35" s="1"/>
  <c r="AB429" i="35" s="1"/>
  <c r="AB430" i="35" s="1"/>
  <c r="AB431" i="35" s="1"/>
  <c r="AB432" i="35" s="1"/>
  <c r="AB433" i="35" s="1"/>
  <c r="AB434" i="35" s="1"/>
  <c r="AB435" i="35" s="1"/>
  <c r="AB436" i="35" s="1"/>
  <c r="AB437" i="35" s="1"/>
  <c r="AB438" i="35" s="1"/>
  <c r="AB439" i="35" s="1"/>
  <c r="AB440" i="35" s="1"/>
  <c r="AB441" i="35" s="1"/>
  <c r="AB442" i="35" s="1"/>
  <c r="AB443" i="35" s="1"/>
  <c r="AB444" i="35" s="1"/>
  <c r="AB445" i="35" s="1"/>
  <c r="AB446" i="35" s="1"/>
  <c r="AB447" i="35" s="1"/>
  <c r="AB448" i="35" s="1"/>
  <c r="AB449" i="35" s="1"/>
  <c r="AB450" i="35" s="1"/>
  <c r="AB451" i="35" s="1"/>
  <c r="AB452" i="35" s="1"/>
  <c r="AB453" i="35" s="1"/>
  <c r="AB454" i="35" s="1"/>
  <c r="AB455" i="35" s="1"/>
  <c r="AB456" i="35" s="1"/>
  <c r="AB457" i="35" s="1"/>
  <c r="AB458" i="35" s="1"/>
  <c r="AB459" i="35" s="1"/>
  <c r="AB460" i="35" s="1"/>
  <c r="AB461" i="35" s="1"/>
  <c r="AB462" i="35" s="1"/>
  <c r="AB463" i="35" s="1"/>
  <c r="AB464" i="35" s="1"/>
  <c r="AB465" i="35" s="1"/>
  <c r="AB466" i="35" s="1"/>
  <c r="AB467" i="35" s="1"/>
  <c r="AB468" i="35" s="1"/>
  <c r="AB469" i="35" s="1"/>
  <c r="AB470" i="35" s="1"/>
  <c r="AB471" i="35" s="1"/>
  <c r="AB472" i="35" s="1"/>
  <c r="AB473" i="35" s="1"/>
  <c r="AB474" i="35" s="1"/>
  <c r="AB475" i="35" s="1"/>
  <c r="AB476" i="35" s="1"/>
  <c r="AB477" i="35" s="1"/>
  <c r="AB478" i="35" s="1"/>
  <c r="AB479" i="35" s="1"/>
  <c r="AB480" i="35" s="1"/>
  <c r="AB481" i="35" s="1"/>
  <c r="AB482" i="35" s="1"/>
  <c r="AB483" i="35" s="1"/>
  <c r="AB484" i="35" s="1"/>
  <c r="AB485" i="35" s="1"/>
  <c r="AB486" i="35" s="1"/>
  <c r="AB487" i="35" s="1"/>
  <c r="AB488" i="35" s="1"/>
  <c r="AB489" i="35" s="1"/>
  <c r="AB490" i="35" s="1"/>
  <c r="AB491" i="35" s="1"/>
  <c r="AB492" i="35" s="1"/>
  <c r="AB493" i="35" s="1"/>
  <c r="AB494" i="35" s="1"/>
  <c r="AB495" i="35" s="1"/>
  <c r="AB496" i="35" s="1"/>
  <c r="AB497" i="35" s="1"/>
  <c r="AB498" i="35" s="1"/>
  <c r="AB499" i="35" s="1"/>
  <c r="AB500" i="35" s="1"/>
  <c r="AB501" i="35" s="1"/>
  <c r="AB502" i="35" s="1"/>
  <c r="AB503" i="35" s="1"/>
  <c r="AB504" i="35" s="1"/>
  <c r="AB505" i="35" s="1"/>
  <c r="AB506" i="35" s="1"/>
  <c r="AB507" i="35" s="1"/>
  <c r="AB508" i="35" s="1"/>
  <c r="AB509" i="35" s="1"/>
  <c r="AB510" i="35" s="1"/>
  <c r="AB511" i="35" s="1"/>
  <c r="AB512" i="35" s="1"/>
  <c r="AB513" i="35" s="1"/>
  <c r="AB514" i="35" s="1"/>
  <c r="AB515" i="35" s="1"/>
  <c r="AB516" i="35" s="1"/>
  <c r="AB517" i="35" s="1"/>
  <c r="AB518" i="35" s="1"/>
  <c r="AB519" i="35" s="1"/>
  <c r="AB520" i="35" s="1"/>
  <c r="AB521" i="35" s="1"/>
  <c r="AB522" i="35" s="1"/>
  <c r="AB523" i="35" s="1"/>
  <c r="AB524" i="35" s="1"/>
  <c r="AB525" i="35" s="1"/>
  <c r="AB526" i="35" s="1"/>
  <c r="AB527" i="35" s="1"/>
  <c r="AB528" i="35" s="1"/>
  <c r="AB529" i="35" s="1"/>
  <c r="AB530" i="35" s="1"/>
  <c r="AB531" i="35" s="1"/>
  <c r="AB532" i="35" s="1"/>
  <c r="AB533" i="35" s="1"/>
  <c r="AB534" i="35" s="1"/>
  <c r="AB535" i="35" s="1"/>
  <c r="AB536" i="35" s="1"/>
  <c r="AB537" i="35" s="1"/>
  <c r="AB538" i="35" s="1"/>
  <c r="AB539" i="35" s="1"/>
  <c r="AB540" i="35" s="1"/>
  <c r="AB541" i="35" s="1"/>
  <c r="AB542" i="35" s="1"/>
  <c r="AB543" i="35" s="1"/>
  <c r="AB544" i="35" s="1"/>
  <c r="AB545" i="35" s="1"/>
  <c r="AB546" i="35" s="1"/>
  <c r="AB547" i="35" s="1"/>
  <c r="AB548" i="35" s="1"/>
  <c r="AB549" i="35" s="1"/>
  <c r="AB550" i="35" s="1"/>
  <c r="AB551" i="35" s="1"/>
  <c r="AB552" i="35" s="1"/>
  <c r="AB553" i="35" s="1"/>
  <c r="AB554" i="35" s="1"/>
  <c r="AB555" i="35" s="1"/>
  <c r="AB556" i="35" s="1"/>
  <c r="AB557" i="35" s="1"/>
  <c r="AB558" i="35" s="1"/>
  <c r="AB559" i="35" s="1"/>
  <c r="AB560" i="35" s="1"/>
  <c r="AB561" i="35" s="1"/>
  <c r="AB562" i="35" s="1"/>
  <c r="AB563" i="35" s="1"/>
  <c r="AB564" i="35" s="1"/>
  <c r="AB565" i="35" s="1"/>
  <c r="AB566" i="35" s="1"/>
  <c r="AB567" i="35" s="1"/>
  <c r="AB568" i="35" s="1"/>
  <c r="AB569" i="35" s="1"/>
  <c r="AB570" i="35" s="1"/>
  <c r="AB571" i="35" s="1"/>
  <c r="AB572" i="35" s="1"/>
  <c r="AB573" i="35" s="1"/>
  <c r="AB574" i="35" s="1"/>
  <c r="AB575" i="35" s="1"/>
  <c r="AB576" i="35" s="1"/>
  <c r="AB577" i="35" s="1"/>
  <c r="AB578" i="35" s="1"/>
  <c r="AB579" i="35" s="1"/>
  <c r="AB580" i="35" s="1"/>
  <c r="AB581" i="35" s="1"/>
  <c r="AB582" i="35" s="1"/>
  <c r="AB583" i="35" s="1"/>
  <c r="AB584" i="35" s="1"/>
  <c r="AB585" i="35" s="1"/>
  <c r="AB586" i="35" s="1"/>
  <c r="AB587" i="35" s="1"/>
  <c r="AB588" i="35" s="1"/>
  <c r="AB589" i="35" s="1"/>
  <c r="AB590" i="35" s="1"/>
  <c r="AB591" i="35" s="1"/>
  <c r="AB592" i="35" s="1"/>
  <c r="AB593" i="35" s="1"/>
  <c r="AB594" i="35" s="1"/>
  <c r="AB595" i="35" s="1"/>
  <c r="AB596" i="35" s="1"/>
  <c r="AB597" i="35" s="1"/>
  <c r="AB598" i="35" s="1"/>
  <c r="AB599" i="35" s="1"/>
  <c r="AB600" i="35" s="1"/>
  <c r="AB601" i="35" s="1"/>
  <c r="AB602" i="35" s="1"/>
  <c r="AB603" i="35" s="1"/>
  <c r="AB604" i="35" s="1"/>
  <c r="AB605" i="35" s="1"/>
  <c r="AB606" i="35" s="1"/>
  <c r="AB607" i="35" s="1"/>
  <c r="AB608" i="35" s="1"/>
  <c r="AB609" i="35" s="1"/>
  <c r="AB610" i="35" s="1"/>
  <c r="AB611" i="35" s="1"/>
  <c r="AB612" i="35" s="1"/>
  <c r="AB613" i="35" s="1"/>
  <c r="AB614" i="35" s="1"/>
  <c r="AB615" i="35" s="1"/>
  <c r="AB616" i="35" s="1"/>
  <c r="AB617" i="35" s="1"/>
  <c r="AB618" i="35" s="1"/>
  <c r="AB619" i="35" s="1"/>
  <c r="AB620" i="35" s="1"/>
  <c r="AB621" i="35" s="1"/>
  <c r="AB622" i="35" s="1"/>
  <c r="AB623" i="35" s="1"/>
  <c r="AB624" i="35" s="1"/>
  <c r="AB625" i="35" s="1"/>
  <c r="AB626" i="35" s="1"/>
  <c r="AB627" i="35" s="1"/>
  <c r="AB628" i="35" s="1"/>
  <c r="AB629" i="35" s="1"/>
  <c r="AB630" i="35" s="1"/>
  <c r="AB631" i="35" s="1"/>
  <c r="AB632" i="35" s="1"/>
  <c r="AB633" i="35" s="1"/>
  <c r="AB634" i="35" s="1"/>
  <c r="AB635" i="35" s="1"/>
  <c r="AB636" i="35" s="1"/>
  <c r="AB637" i="35" s="1"/>
  <c r="AB638" i="35" s="1"/>
  <c r="AB639" i="35" s="1"/>
  <c r="AB640" i="35" s="1"/>
  <c r="AB641" i="35" s="1"/>
  <c r="AB642" i="35" s="1"/>
  <c r="AB643" i="35" s="1"/>
  <c r="AB644" i="35" s="1"/>
  <c r="AB645" i="35" s="1"/>
  <c r="AB646" i="35" s="1"/>
  <c r="AB647" i="35" s="1"/>
  <c r="AB648" i="35" s="1"/>
  <c r="AB649" i="35" s="1"/>
  <c r="AB650" i="35" s="1"/>
  <c r="AB651" i="35" s="1"/>
  <c r="AB652" i="35" s="1"/>
  <c r="AB653" i="35" s="1"/>
  <c r="AB654" i="35" s="1"/>
  <c r="AB655" i="35" s="1"/>
  <c r="AB656" i="35" s="1"/>
  <c r="AB657" i="35" s="1"/>
  <c r="AB658" i="35" s="1"/>
  <c r="AB659" i="35" s="1"/>
  <c r="AB660" i="35" s="1"/>
  <c r="AB661" i="35" s="1"/>
  <c r="AB662" i="35" s="1"/>
  <c r="AB663" i="35" s="1"/>
  <c r="AB664" i="35" s="1"/>
  <c r="AB665" i="35" s="1"/>
  <c r="AB666" i="35" s="1"/>
  <c r="AB667" i="35" s="1"/>
  <c r="AB668" i="35" s="1"/>
  <c r="AB669" i="35" s="1"/>
  <c r="AB670" i="35" s="1"/>
  <c r="AB671" i="35" s="1"/>
  <c r="AB672" i="35" s="1"/>
  <c r="AB673" i="35" s="1"/>
  <c r="AB674" i="35" s="1"/>
  <c r="AB675" i="35" s="1"/>
  <c r="AB676" i="35" s="1"/>
  <c r="AB677" i="35" s="1"/>
  <c r="AB678" i="35" s="1"/>
  <c r="AB679" i="35" s="1"/>
  <c r="AB680" i="35" s="1"/>
  <c r="AB681" i="35" s="1"/>
  <c r="AB682" i="35" s="1"/>
  <c r="AB683" i="35" s="1"/>
  <c r="AB684" i="35" s="1"/>
  <c r="AB685" i="35" s="1"/>
  <c r="AB686" i="35" s="1"/>
  <c r="AB687" i="35" s="1"/>
  <c r="AB688" i="35" s="1"/>
  <c r="AB689" i="35" s="1"/>
  <c r="AB690" i="35" s="1"/>
  <c r="AB691" i="35" s="1"/>
  <c r="AB692" i="35" s="1"/>
  <c r="AB693" i="35" s="1"/>
  <c r="AB694" i="35" s="1"/>
  <c r="AB695" i="35" s="1"/>
  <c r="AB696" i="35" s="1"/>
  <c r="AB697" i="35" s="1"/>
  <c r="AB698" i="35" s="1"/>
  <c r="AB699" i="35" s="1"/>
  <c r="AB700" i="35" s="1"/>
  <c r="AB701" i="35" s="1"/>
  <c r="AB702" i="35" s="1"/>
  <c r="AB703" i="35" s="1"/>
  <c r="AB704" i="35" s="1"/>
  <c r="AB705" i="35" s="1"/>
  <c r="AB706" i="35" s="1"/>
  <c r="AB707" i="35" s="1"/>
  <c r="AB708" i="35" s="1"/>
  <c r="AB709" i="35" s="1"/>
  <c r="AB710" i="35" s="1"/>
  <c r="AB711" i="35" s="1"/>
  <c r="AB712" i="35" s="1"/>
  <c r="AB713" i="35" s="1"/>
  <c r="AB714" i="35" s="1"/>
  <c r="AB715" i="35" s="1"/>
  <c r="AB716" i="35" s="1"/>
  <c r="AB717" i="35" s="1"/>
  <c r="AB718" i="35" s="1"/>
  <c r="AB719" i="35" s="1"/>
  <c r="AB720" i="35" s="1"/>
  <c r="AB721" i="35" s="1"/>
  <c r="AB722" i="35" s="1"/>
  <c r="AB723" i="35" s="1"/>
  <c r="AB724" i="35" s="1"/>
  <c r="AB725" i="35" s="1"/>
  <c r="AB726" i="35" s="1"/>
  <c r="AB727" i="35" s="1"/>
  <c r="AB728" i="35" s="1"/>
  <c r="AB729" i="35" s="1"/>
  <c r="AB730" i="35" s="1"/>
  <c r="AB731" i="35" s="1"/>
  <c r="AB732" i="35" s="1"/>
  <c r="AB733" i="35" s="1"/>
  <c r="AB734" i="35" s="1"/>
  <c r="AB735" i="35" s="1"/>
  <c r="AB736" i="35" s="1"/>
  <c r="AB737" i="35" s="1"/>
  <c r="AB738" i="35" s="1"/>
  <c r="AB739" i="35" s="1"/>
  <c r="AB740" i="35" s="1"/>
  <c r="AB741" i="35" s="1"/>
  <c r="AB742" i="35" s="1"/>
  <c r="AB743" i="35" s="1"/>
  <c r="AB744" i="35" s="1"/>
  <c r="AB745" i="35" s="1"/>
  <c r="AB746" i="35" s="1"/>
  <c r="AB747" i="35" s="1"/>
  <c r="AB748" i="35" s="1"/>
  <c r="AB749" i="35" s="1"/>
  <c r="AB750" i="35" s="1"/>
  <c r="AB751" i="35" s="1"/>
  <c r="AB752" i="35" s="1"/>
  <c r="AB753" i="35" s="1"/>
  <c r="AB754" i="35" s="1"/>
  <c r="AB755" i="35" s="1"/>
  <c r="AB756" i="35" s="1"/>
  <c r="AB757" i="35" s="1"/>
  <c r="AB758" i="35" s="1"/>
  <c r="AB759" i="35" s="1"/>
  <c r="AB760" i="35" s="1"/>
  <c r="AB761" i="35" s="1"/>
  <c r="AB762" i="35" s="1"/>
  <c r="AB763" i="35" s="1"/>
  <c r="AB764" i="35" s="1"/>
  <c r="AB765" i="35" s="1"/>
  <c r="AB766" i="35" s="1"/>
  <c r="AB767" i="35" s="1"/>
  <c r="AB768" i="35" s="1"/>
  <c r="AB769" i="35" s="1"/>
  <c r="AB770" i="35" s="1"/>
  <c r="AB771" i="35" s="1"/>
  <c r="AB772" i="35" s="1"/>
  <c r="AB773" i="35" s="1"/>
  <c r="AB774" i="35" s="1"/>
  <c r="AB775" i="35" s="1"/>
  <c r="AB776" i="35" s="1"/>
  <c r="AB777" i="35" s="1"/>
  <c r="AB778" i="35" s="1"/>
  <c r="AB779" i="35" s="1"/>
  <c r="AB780" i="35" s="1"/>
  <c r="AB781" i="35" s="1"/>
  <c r="AB782" i="35" s="1"/>
  <c r="AB783" i="35" s="1"/>
  <c r="AB784" i="35" s="1"/>
  <c r="AB785" i="35" s="1"/>
  <c r="AB786" i="35" s="1"/>
  <c r="AB787" i="35" s="1"/>
  <c r="AB788" i="35" s="1"/>
  <c r="AB789" i="35" s="1"/>
  <c r="AB790" i="35" s="1"/>
  <c r="AB791" i="35" s="1"/>
  <c r="AB792" i="35" s="1"/>
  <c r="AB793" i="35" s="1"/>
  <c r="AB794" i="35" s="1"/>
  <c r="AB795" i="35" s="1"/>
  <c r="AB796" i="35" s="1"/>
  <c r="AB797" i="35" s="1"/>
  <c r="AB798" i="35" s="1"/>
  <c r="AB799" i="35" s="1"/>
  <c r="AB800" i="35" s="1"/>
  <c r="AB801" i="35" s="1"/>
  <c r="AB802" i="35" s="1"/>
  <c r="AB803" i="35" s="1"/>
  <c r="AB804" i="35" s="1"/>
  <c r="AB805" i="35" s="1"/>
  <c r="AB806" i="35" s="1"/>
  <c r="AB807" i="35" s="1"/>
  <c r="AB808" i="35" s="1"/>
  <c r="AB809" i="35" s="1"/>
  <c r="AB810" i="35" s="1"/>
  <c r="AB811" i="35" s="1"/>
  <c r="AB812" i="35" s="1"/>
  <c r="AB813" i="35" s="1"/>
  <c r="AB814" i="35" s="1"/>
  <c r="AB815" i="35" s="1"/>
  <c r="AB816" i="35" s="1"/>
  <c r="AB817" i="35" s="1"/>
  <c r="AB818" i="35" s="1"/>
  <c r="AB819" i="35" s="1"/>
  <c r="AB820" i="35" s="1"/>
  <c r="AB821" i="35" s="1"/>
  <c r="AB822" i="35" s="1"/>
  <c r="AB823" i="35" s="1"/>
  <c r="AB824" i="35" s="1"/>
  <c r="AB825" i="35" s="1"/>
  <c r="AB826" i="35" s="1"/>
  <c r="AB827" i="35" s="1"/>
  <c r="AB828" i="35" s="1"/>
  <c r="AB829" i="35" s="1"/>
  <c r="AB830" i="35" s="1"/>
  <c r="AB831" i="35" s="1"/>
  <c r="AB832" i="35" s="1"/>
  <c r="AB833" i="35" s="1"/>
  <c r="AB834" i="35" s="1"/>
  <c r="AB835" i="35" s="1"/>
  <c r="AB836" i="35" s="1"/>
  <c r="AB837" i="35" s="1"/>
  <c r="AB838" i="35" s="1"/>
  <c r="AB839" i="35" s="1"/>
  <c r="AB840" i="35" s="1"/>
  <c r="AB841" i="35" s="1"/>
  <c r="AB842" i="35" s="1"/>
  <c r="AB843" i="35" s="1"/>
  <c r="AB844" i="35" s="1"/>
  <c r="AB845" i="35" s="1"/>
  <c r="AB846" i="35" s="1"/>
  <c r="AB847" i="35" s="1"/>
  <c r="AB848" i="35" s="1"/>
  <c r="AB849" i="35" s="1"/>
  <c r="AB850" i="35" s="1"/>
  <c r="AB851" i="35" s="1"/>
  <c r="AB852" i="35" s="1"/>
  <c r="AB853" i="35" s="1"/>
  <c r="AB854" i="35" s="1"/>
  <c r="AB855" i="35" s="1"/>
  <c r="AB856" i="35" s="1"/>
  <c r="AB857" i="35" s="1"/>
  <c r="AB858" i="35" s="1"/>
  <c r="AB859" i="35" s="1"/>
  <c r="AB860" i="35" s="1"/>
  <c r="AB861" i="35" s="1"/>
  <c r="AB862" i="35" s="1"/>
  <c r="AB863" i="35" s="1"/>
  <c r="AB864" i="35" s="1"/>
  <c r="AB865" i="35" s="1"/>
  <c r="AB866" i="35" s="1"/>
  <c r="AB867" i="35" s="1"/>
  <c r="AB868" i="35" s="1"/>
  <c r="AB869" i="35" s="1"/>
  <c r="AB870" i="35" s="1"/>
  <c r="AB871" i="35" s="1"/>
  <c r="AB872" i="35" s="1"/>
  <c r="AB873" i="35" s="1"/>
  <c r="AB874" i="35" s="1"/>
  <c r="AB875" i="35" s="1"/>
  <c r="AB876" i="35" s="1"/>
  <c r="AB877" i="35" s="1"/>
  <c r="AB878" i="35" s="1"/>
  <c r="AB879" i="35" s="1"/>
  <c r="AB880" i="35" s="1"/>
  <c r="AB881" i="35" s="1"/>
  <c r="AB882" i="35" s="1"/>
  <c r="AB883" i="35" s="1"/>
  <c r="AB884" i="35" s="1"/>
  <c r="AB885" i="35" s="1"/>
  <c r="AB886" i="35" s="1"/>
  <c r="AB887" i="35" s="1"/>
  <c r="AB888" i="35" s="1"/>
  <c r="AB889" i="35" s="1"/>
  <c r="AB890" i="35" s="1"/>
  <c r="AB891" i="35" s="1"/>
  <c r="AB892" i="35" s="1"/>
  <c r="AB893" i="35" s="1"/>
  <c r="AB894" i="35" s="1"/>
  <c r="AB895" i="35" s="1"/>
  <c r="AB896" i="35" s="1"/>
  <c r="AB897" i="35" s="1"/>
  <c r="AB898" i="35" s="1"/>
  <c r="AB899" i="35" s="1"/>
  <c r="AB900" i="35" s="1"/>
  <c r="AB901" i="35" s="1"/>
  <c r="AB902" i="35" s="1"/>
  <c r="AB903" i="35" s="1"/>
  <c r="AB904" i="35" s="1"/>
  <c r="AB905" i="35" s="1"/>
  <c r="AB906" i="35" s="1"/>
  <c r="AB907" i="35" s="1"/>
  <c r="AB908" i="35" s="1"/>
  <c r="AB909" i="35" s="1"/>
  <c r="AB910" i="35" s="1"/>
  <c r="AB911" i="35" s="1"/>
  <c r="AB912" i="35" s="1"/>
  <c r="AB913" i="35" s="1"/>
  <c r="AB914" i="35" s="1"/>
  <c r="AB915" i="35" s="1"/>
  <c r="AB916" i="35" s="1"/>
  <c r="AB917" i="35" s="1"/>
  <c r="AB918" i="35" s="1"/>
  <c r="AB919" i="35" s="1"/>
  <c r="AB920" i="35" s="1"/>
  <c r="AB921" i="35" s="1"/>
  <c r="AB922" i="35" s="1"/>
  <c r="AB923" i="35" s="1"/>
  <c r="AB924" i="35" s="1"/>
  <c r="AB925" i="35" s="1"/>
  <c r="AB926" i="35" s="1"/>
  <c r="AB927" i="35" s="1"/>
  <c r="AB928" i="35" s="1"/>
  <c r="AB929" i="35" s="1"/>
  <c r="AB930" i="35" s="1"/>
  <c r="AB931" i="35" s="1"/>
  <c r="AB932" i="35" s="1"/>
  <c r="AB933" i="35" s="1"/>
  <c r="AB934" i="35" s="1"/>
  <c r="AB935" i="35" s="1"/>
  <c r="AB936" i="35" s="1"/>
  <c r="AB937" i="35" s="1"/>
  <c r="AB938" i="35" s="1"/>
  <c r="AB939" i="35" s="1"/>
  <c r="AB940" i="35" s="1"/>
  <c r="AB941" i="35" s="1"/>
  <c r="AB942" i="35" s="1"/>
  <c r="AB943" i="35" s="1"/>
  <c r="AB944" i="35" s="1"/>
  <c r="AB945" i="35" s="1"/>
  <c r="AB946" i="35" s="1"/>
  <c r="AB947" i="35" s="1"/>
  <c r="AB948" i="35" s="1"/>
  <c r="AB949" i="35" s="1"/>
  <c r="AB950" i="35" s="1"/>
  <c r="AB951" i="35" s="1"/>
  <c r="AB952" i="35" s="1"/>
  <c r="AB953" i="35" s="1"/>
  <c r="AB954" i="35" s="1"/>
  <c r="AB955" i="35" s="1"/>
  <c r="AB956" i="35" s="1"/>
  <c r="AB957" i="35" s="1"/>
  <c r="AB958" i="35" s="1"/>
  <c r="AB959" i="35" s="1"/>
  <c r="AB960" i="35" s="1"/>
  <c r="AB961" i="35" s="1"/>
  <c r="AB962" i="35" s="1"/>
  <c r="AB963" i="35" s="1"/>
  <c r="AB964" i="35" s="1"/>
  <c r="Z125" i="35"/>
  <c r="X125" i="35"/>
  <c r="W125" i="35"/>
  <c r="V125" i="35"/>
  <c r="N125" i="35"/>
  <c r="AE119" i="35"/>
  <c r="AY108" i="35"/>
  <c r="AW108" i="35"/>
  <c r="O48" i="35"/>
  <c r="G48" i="35"/>
  <c r="C48" i="35"/>
  <c r="G47" i="35"/>
  <c r="C47" i="35"/>
  <c r="A47" i="35" s="1"/>
  <c r="A46" i="35"/>
  <c r="G41" i="35"/>
  <c r="A41" i="35" s="1"/>
  <c r="C41" i="35"/>
  <c r="C40" i="35"/>
  <c r="A40" i="35" s="1"/>
  <c r="C39" i="35"/>
  <c r="G38" i="35"/>
  <c r="C38" i="35"/>
  <c r="A38" i="35" s="1"/>
  <c r="G36" i="35"/>
  <c r="C36" i="35"/>
  <c r="A36" i="35" s="1"/>
  <c r="N35" i="35"/>
  <c r="C35" i="35"/>
  <c r="A35" i="35" s="1"/>
  <c r="G34" i="35"/>
  <c r="C34" i="35"/>
  <c r="G33" i="35"/>
  <c r="C33" i="35"/>
  <c r="G32" i="35"/>
  <c r="C32" i="35"/>
  <c r="G31" i="35"/>
  <c r="C31" i="35"/>
  <c r="C30" i="35"/>
  <c r="N25" i="35"/>
  <c r="BF16" i="35"/>
  <c r="BF15" i="35"/>
  <c r="P14" i="35"/>
  <c r="AR9" i="35"/>
  <c r="AR10" i="35" s="1"/>
  <c r="AR11" i="35" s="1"/>
  <c r="AR12" i="35" s="1"/>
  <c r="AR13" i="35" s="1"/>
  <c r="AR14" i="35" s="1"/>
  <c r="AR15" i="35" s="1"/>
  <c r="AR16" i="35" s="1"/>
  <c r="AR17" i="35" s="1"/>
  <c r="AR18" i="35" s="1"/>
  <c r="AR19" i="35" s="1"/>
  <c r="AR20" i="35" s="1"/>
  <c r="AR21" i="35" s="1"/>
  <c r="AR22" i="35" s="1"/>
  <c r="AR23" i="35" s="1"/>
  <c r="AR24" i="35" s="1"/>
  <c r="AR25" i="35" s="1"/>
  <c r="AR26" i="35" s="1"/>
  <c r="AR27" i="35" s="1"/>
  <c r="AR28" i="35" s="1"/>
  <c r="AR29" i="35" s="1"/>
  <c r="AR30" i="35" s="1"/>
  <c r="AR31" i="35" s="1"/>
  <c r="AR32" i="35" s="1"/>
  <c r="AR33" i="35" s="1"/>
  <c r="AR34" i="35" s="1"/>
  <c r="AR35" i="35" s="1"/>
  <c r="AR36" i="35" s="1"/>
  <c r="AR37" i="35" s="1"/>
  <c r="AR38" i="35" s="1"/>
  <c r="AR39" i="35" s="1"/>
  <c r="AR40" i="35" s="1"/>
  <c r="AR41" i="35" s="1"/>
  <c r="AR42" i="35" s="1"/>
  <c r="AR43" i="35" s="1"/>
  <c r="AR44" i="35" s="1"/>
  <c r="AR45" i="35" s="1"/>
  <c r="AR46" i="35" s="1"/>
  <c r="AR47" i="35" s="1"/>
  <c r="AR48" i="35" s="1"/>
  <c r="AR49" i="35" s="1"/>
  <c r="AR50" i="35" s="1"/>
  <c r="AR51" i="35" s="1"/>
  <c r="AR52" i="35" s="1"/>
  <c r="AR53" i="35" s="1"/>
  <c r="AR54" i="35" s="1"/>
  <c r="AR55" i="35" s="1"/>
  <c r="AR56" i="35" s="1"/>
  <c r="AR57" i="35" s="1"/>
  <c r="AR58" i="35" s="1"/>
  <c r="AR59" i="35" s="1"/>
  <c r="AR60" i="35" s="1"/>
  <c r="AR61" i="35" s="1"/>
  <c r="AR62" i="35" s="1"/>
  <c r="AR63" i="35" s="1"/>
  <c r="AR64" i="35" s="1"/>
  <c r="AR65" i="35" s="1"/>
  <c r="AR66" i="35" s="1"/>
  <c r="AR67" i="35" s="1"/>
  <c r="AR68" i="35" s="1"/>
  <c r="AR69" i="35" s="1"/>
  <c r="AR70" i="35" s="1"/>
  <c r="AR71" i="35" s="1"/>
  <c r="AR72" i="35" s="1"/>
  <c r="AR73" i="35" s="1"/>
  <c r="AR74" i="35" s="1"/>
  <c r="AR75" i="35" s="1"/>
  <c r="AR76" i="35" s="1"/>
  <c r="AR77" i="35" s="1"/>
  <c r="AR78" i="35" s="1"/>
  <c r="AR79" i="35" s="1"/>
  <c r="AR80" i="35" s="1"/>
  <c r="AR81" i="35" s="1"/>
  <c r="AR82" i="35" s="1"/>
  <c r="AR83" i="35" s="1"/>
  <c r="AR84" i="35" s="1"/>
  <c r="AR85" i="35" s="1"/>
  <c r="AR86" i="35" s="1"/>
  <c r="AR87" i="35" s="1"/>
  <c r="AR88" i="35" s="1"/>
  <c r="AR89" i="35" s="1"/>
  <c r="AR90" i="35" s="1"/>
  <c r="AR91" i="35" s="1"/>
  <c r="AR92" i="35" s="1"/>
  <c r="AR93" i="35" s="1"/>
  <c r="AR94" i="35" s="1"/>
  <c r="AR95" i="35" s="1"/>
  <c r="AR96" i="35" s="1"/>
  <c r="AR97" i="35" s="1"/>
  <c r="AR98" i="35" s="1"/>
  <c r="AR99" i="35" s="1"/>
  <c r="AR100" i="35" s="1"/>
  <c r="AR101" i="35" s="1"/>
  <c r="AR102" i="35" s="1"/>
  <c r="AR103" i="35" s="1"/>
  <c r="AR104" i="35" s="1"/>
  <c r="AR105" i="35" s="1"/>
  <c r="AR106" i="35" s="1"/>
  <c r="AR107" i="35" s="1"/>
  <c r="AR108" i="35" s="1"/>
  <c r="AI9" i="35"/>
  <c r="AI10" i="35" s="1"/>
  <c r="T9" i="35"/>
  <c r="D10" i="21" s="1"/>
  <c r="N6" i="35"/>
  <c r="AG3" i="35"/>
  <c r="U3" i="35"/>
  <c r="J2" i="35"/>
  <c r="I1" i="35"/>
  <c r="K2" i="21" s="1"/>
  <c r="IT110" i="35"/>
  <c r="IH67" i="35"/>
  <c r="HU33" i="35"/>
  <c r="IA22" i="35"/>
  <c r="HZ22" i="35"/>
  <c r="IA21" i="35"/>
  <c r="HZ21" i="35"/>
  <c r="IA20" i="35"/>
  <c r="HZ20" i="35"/>
  <c r="IA19" i="35"/>
  <c r="HZ19" i="35"/>
  <c r="IA18" i="35"/>
  <c r="HZ18" i="35"/>
  <c r="IE16" i="35"/>
  <c r="ID16" i="35"/>
  <c r="IA16" i="35"/>
  <c r="HZ16" i="35"/>
  <c r="IN15" i="35"/>
  <c r="IM15" i="35"/>
  <c r="IL15" i="35"/>
  <c r="IK15" i="35"/>
  <c r="IJ15" i="35"/>
  <c r="IF15" i="35"/>
  <c r="IE15" i="35"/>
  <c r="ID15" i="35"/>
  <c r="JS14" i="35"/>
  <c r="JS15" i="35" s="1"/>
  <c r="JS16" i="35" s="1"/>
  <c r="JS17" i="35" s="1"/>
  <c r="JS18" i="35" s="1"/>
  <c r="JS19" i="35" s="1"/>
  <c r="JS20" i="35" s="1"/>
  <c r="JS21" i="35" s="1"/>
  <c r="JS22" i="35" s="1"/>
  <c r="JS23" i="35" s="1"/>
  <c r="JS24" i="35" s="1"/>
  <c r="JS25" i="35" s="1"/>
  <c r="JS26" i="35" s="1"/>
  <c r="JS27" i="35" s="1"/>
  <c r="JS28" i="35" s="1"/>
  <c r="JS29" i="35" s="1"/>
  <c r="JS30" i="35" s="1"/>
  <c r="JS31" i="35" s="1"/>
  <c r="JS32" i="35" s="1"/>
  <c r="JS33" i="35" s="1"/>
  <c r="JS34" i="35" s="1"/>
  <c r="JS35" i="35" s="1"/>
  <c r="JS36" i="35" s="1"/>
  <c r="JS37" i="35" s="1"/>
  <c r="JS38" i="35" s="1"/>
  <c r="JS39" i="35" s="1"/>
  <c r="JS40" i="35" s="1"/>
  <c r="JS41" i="35" s="1"/>
  <c r="JS42" i="35" s="1"/>
  <c r="JS43" i="35" s="1"/>
  <c r="JS44" i="35" s="1"/>
  <c r="JS45" i="35" s="1"/>
  <c r="JS46" i="35" s="1"/>
  <c r="JS47" i="35" s="1"/>
  <c r="JS48" i="35" s="1"/>
  <c r="JS49" i="35" s="1"/>
  <c r="JS50" i="35" s="1"/>
  <c r="JS51" i="35" s="1"/>
  <c r="JS52" i="35" s="1"/>
  <c r="JS53" i="35" s="1"/>
  <c r="JS54" i="35" s="1"/>
  <c r="JS55" i="35" s="1"/>
  <c r="JS56" i="35" s="1"/>
  <c r="JS57" i="35" s="1"/>
  <c r="JS58" i="35" s="1"/>
  <c r="JS59" i="35" s="1"/>
  <c r="JS60" i="35" s="1"/>
  <c r="JS61" i="35" s="1"/>
  <c r="JS62" i="35" s="1"/>
  <c r="JS63" i="35" s="1"/>
  <c r="JS64" i="35" s="1"/>
  <c r="JS65" i="35" s="1"/>
  <c r="JS66" i="35" s="1"/>
  <c r="JS67" i="35" s="1"/>
  <c r="JS68" i="35" s="1"/>
  <c r="JS69" i="35" s="1"/>
  <c r="JS70" i="35" s="1"/>
  <c r="JS71" i="35" s="1"/>
  <c r="JS72" i="35" s="1"/>
  <c r="JS73" i="35" s="1"/>
  <c r="JS74" i="35" s="1"/>
  <c r="JS75" i="35" s="1"/>
  <c r="JS76" i="35" s="1"/>
  <c r="JS77" i="35" s="1"/>
  <c r="JS78" i="35" s="1"/>
  <c r="JS79" i="35" s="1"/>
  <c r="JS80" i="35" s="1"/>
  <c r="JS81" i="35" s="1"/>
  <c r="JS82" i="35" s="1"/>
  <c r="JS83" i="35" s="1"/>
  <c r="JS84" i="35" s="1"/>
  <c r="JS85" i="35" s="1"/>
  <c r="JS86" i="35" s="1"/>
  <c r="JS87" i="35" s="1"/>
  <c r="JS88" i="35" s="1"/>
  <c r="JS89" i="35" s="1"/>
  <c r="JS90" i="35" s="1"/>
  <c r="JS91" i="35" s="1"/>
  <c r="JS92" i="35" s="1"/>
  <c r="JS93" i="35" s="1"/>
  <c r="JS94" i="35" s="1"/>
  <c r="JS95" i="35" s="1"/>
  <c r="JS96" i="35" s="1"/>
  <c r="JS97" i="35" s="1"/>
  <c r="JS98" i="35" s="1"/>
  <c r="JS99" i="35" s="1"/>
  <c r="JS100" i="35" s="1"/>
  <c r="JS101" i="35" s="1"/>
  <c r="JS102" i="35" s="1"/>
  <c r="JS103" i="35" s="1"/>
  <c r="JS104" i="35" s="1"/>
  <c r="JS105" i="35" s="1"/>
  <c r="JS106" i="35" s="1"/>
  <c r="JS107" i="35" s="1"/>
  <c r="ID14" i="35"/>
  <c r="ID17" i="35" s="1"/>
  <c r="IA14" i="35"/>
  <c r="HZ14" i="35"/>
  <c r="JX9" i="35"/>
  <c r="JX10" i="35" s="1"/>
  <c r="JX11" i="35" s="1"/>
  <c r="JX12" i="35" s="1"/>
  <c r="JX13" i="35" s="1"/>
  <c r="JX14" i="35" s="1"/>
  <c r="JX15" i="35" s="1"/>
  <c r="JX16" i="35" s="1"/>
  <c r="JX17" i="35" s="1"/>
  <c r="JX18" i="35" s="1"/>
  <c r="JX19" i="35" s="1"/>
  <c r="JX20" i="35" s="1"/>
  <c r="JX21" i="35" s="1"/>
  <c r="JX22" i="35" s="1"/>
  <c r="JX23" i="35" s="1"/>
  <c r="JX24" i="35" s="1"/>
  <c r="JX25" i="35" s="1"/>
  <c r="JX26" i="35" s="1"/>
  <c r="JX27" i="35" s="1"/>
  <c r="JX28" i="35" s="1"/>
  <c r="JX29" i="35" s="1"/>
  <c r="JX30" i="35" s="1"/>
  <c r="JX31" i="35" s="1"/>
  <c r="JX32" i="35" s="1"/>
  <c r="JX33" i="35" s="1"/>
  <c r="JX34" i="35" s="1"/>
  <c r="JX35" i="35" s="1"/>
  <c r="JX36" i="35" s="1"/>
  <c r="JX37" i="35" s="1"/>
  <c r="JX38" i="35" s="1"/>
  <c r="JX39" i="35" s="1"/>
  <c r="JX40" i="35" s="1"/>
  <c r="JX41" i="35" s="1"/>
  <c r="JX42" i="35" s="1"/>
  <c r="JX43" i="35" s="1"/>
  <c r="JX44" i="35" s="1"/>
  <c r="JX45" i="35" s="1"/>
  <c r="JX46" i="35" s="1"/>
  <c r="JX47" i="35" s="1"/>
  <c r="JX48" i="35" s="1"/>
  <c r="JX49" i="35" s="1"/>
  <c r="JX50" i="35" s="1"/>
  <c r="JX51" i="35" s="1"/>
  <c r="JX52" i="35" s="1"/>
  <c r="JX53" i="35" s="1"/>
  <c r="JX54" i="35" s="1"/>
  <c r="JX55" i="35" s="1"/>
  <c r="JX56" i="35" s="1"/>
  <c r="JX57" i="35" s="1"/>
  <c r="JX58" i="35" s="1"/>
  <c r="JX59" i="35" s="1"/>
  <c r="JX60" i="35" s="1"/>
  <c r="JX61" i="35" s="1"/>
  <c r="JX62" i="35" s="1"/>
  <c r="JX63" i="35" s="1"/>
  <c r="JX64" i="35" s="1"/>
  <c r="JX65" i="35" s="1"/>
  <c r="JX66" i="35" s="1"/>
  <c r="JX67" i="35" s="1"/>
  <c r="JX68" i="35" s="1"/>
  <c r="JX69" i="35" s="1"/>
  <c r="JX70" i="35" s="1"/>
  <c r="JX71" i="35" s="1"/>
  <c r="JX72" i="35" s="1"/>
  <c r="JX73" i="35" s="1"/>
  <c r="JX74" i="35" s="1"/>
  <c r="JX75" i="35" s="1"/>
  <c r="JX76" i="35" s="1"/>
  <c r="JX77" i="35" s="1"/>
  <c r="JX78" i="35" s="1"/>
  <c r="JX79" i="35" s="1"/>
  <c r="JX80" i="35" s="1"/>
  <c r="JX81" i="35" s="1"/>
  <c r="JX82" i="35" s="1"/>
  <c r="JX83" i="35" s="1"/>
  <c r="JX84" i="35" s="1"/>
  <c r="JX85" i="35" s="1"/>
  <c r="JX86" i="35" s="1"/>
  <c r="JX87" i="35" s="1"/>
  <c r="JX88" i="35" s="1"/>
  <c r="JX89" i="35" s="1"/>
  <c r="JX90" i="35" s="1"/>
  <c r="JX91" i="35" s="1"/>
  <c r="JX92" i="35" s="1"/>
  <c r="JX93" i="35" s="1"/>
  <c r="JX94" i="35" s="1"/>
  <c r="JX95" i="35" s="1"/>
  <c r="JX96" i="35" s="1"/>
  <c r="JX97" i="35" s="1"/>
  <c r="JX98" i="35" s="1"/>
  <c r="JX99" i="35" s="1"/>
  <c r="JX100" i="35" s="1"/>
  <c r="JX101" i="35" s="1"/>
  <c r="JX102" i="35" s="1"/>
  <c r="JX103" i="35" s="1"/>
  <c r="JX104" i="35" s="1"/>
  <c r="JX105" i="35" s="1"/>
  <c r="JX106" i="35" s="1"/>
  <c r="JX107" i="35" s="1"/>
  <c r="JW9" i="35"/>
  <c r="JW10" i="35" s="1"/>
  <c r="JW11" i="35" s="1"/>
  <c r="JW12" i="35" s="1"/>
  <c r="JW13" i="35" s="1"/>
  <c r="JW14" i="35" s="1"/>
  <c r="JW15" i="35" s="1"/>
  <c r="JW16" i="35" s="1"/>
  <c r="JW17" i="35" s="1"/>
  <c r="JW18" i="35" s="1"/>
  <c r="JW19" i="35" s="1"/>
  <c r="JW20" i="35" s="1"/>
  <c r="JW21" i="35" s="1"/>
  <c r="JW22" i="35" s="1"/>
  <c r="JW23" i="35" s="1"/>
  <c r="JW24" i="35" s="1"/>
  <c r="JW25" i="35" s="1"/>
  <c r="JW26" i="35" s="1"/>
  <c r="JW27" i="35" s="1"/>
  <c r="JW28" i="35" s="1"/>
  <c r="JW29" i="35" s="1"/>
  <c r="JW30" i="35" s="1"/>
  <c r="JW31" i="35" s="1"/>
  <c r="JW32" i="35" s="1"/>
  <c r="JW33" i="35" s="1"/>
  <c r="JW34" i="35" s="1"/>
  <c r="JW35" i="35" s="1"/>
  <c r="JW36" i="35" s="1"/>
  <c r="JW37" i="35" s="1"/>
  <c r="JW38" i="35" s="1"/>
  <c r="JW39" i="35" s="1"/>
  <c r="JW40" i="35" s="1"/>
  <c r="JW41" i="35" s="1"/>
  <c r="JW42" i="35" s="1"/>
  <c r="JW43" i="35" s="1"/>
  <c r="JW44" i="35" s="1"/>
  <c r="JW45" i="35" s="1"/>
  <c r="JW46" i="35" s="1"/>
  <c r="JW47" i="35" s="1"/>
  <c r="JW48" i="35" s="1"/>
  <c r="JW49" i="35" s="1"/>
  <c r="JW50" i="35" s="1"/>
  <c r="JW51" i="35" s="1"/>
  <c r="JW52" i="35" s="1"/>
  <c r="JW53" i="35" s="1"/>
  <c r="JW54" i="35" s="1"/>
  <c r="JW55" i="35" s="1"/>
  <c r="JW56" i="35" s="1"/>
  <c r="JW57" i="35" s="1"/>
  <c r="JW58" i="35" s="1"/>
  <c r="JW59" i="35" s="1"/>
  <c r="JW60" i="35" s="1"/>
  <c r="JW61" i="35" s="1"/>
  <c r="JW62" i="35" s="1"/>
  <c r="JW63" i="35" s="1"/>
  <c r="JW64" i="35" s="1"/>
  <c r="JW65" i="35" s="1"/>
  <c r="JW66" i="35" s="1"/>
  <c r="JW67" i="35" s="1"/>
  <c r="JW68" i="35" s="1"/>
  <c r="JW69" i="35" s="1"/>
  <c r="JW70" i="35" s="1"/>
  <c r="JW71" i="35" s="1"/>
  <c r="JW72" i="35" s="1"/>
  <c r="JW73" i="35" s="1"/>
  <c r="JW74" i="35" s="1"/>
  <c r="JW75" i="35" s="1"/>
  <c r="JW76" i="35" s="1"/>
  <c r="JW77" i="35" s="1"/>
  <c r="JW78" i="35" s="1"/>
  <c r="JW79" i="35" s="1"/>
  <c r="JW80" i="35" s="1"/>
  <c r="JW81" i="35" s="1"/>
  <c r="JW82" i="35" s="1"/>
  <c r="JW83" i="35" s="1"/>
  <c r="JW84" i="35" s="1"/>
  <c r="JW85" i="35" s="1"/>
  <c r="JW86" i="35" s="1"/>
  <c r="JW87" i="35" s="1"/>
  <c r="JW88" i="35" s="1"/>
  <c r="JW89" i="35" s="1"/>
  <c r="JW90" i="35" s="1"/>
  <c r="JW91" i="35" s="1"/>
  <c r="JW92" i="35" s="1"/>
  <c r="JW93" i="35" s="1"/>
  <c r="JW94" i="35" s="1"/>
  <c r="JW95" i="35" s="1"/>
  <c r="JW96" i="35" s="1"/>
  <c r="JW97" i="35" s="1"/>
  <c r="JW98" i="35" s="1"/>
  <c r="JW99" i="35" s="1"/>
  <c r="JW100" i="35" s="1"/>
  <c r="JW101" i="35" s="1"/>
  <c r="JW102" i="35" s="1"/>
  <c r="JW103" i="35" s="1"/>
  <c r="JW104" i="35" s="1"/>
  <c r="JW105" i="35" s="1"/>
  <c r="JW106" i="35" s="1"/>
  <c r="JW107" i="35" s="1"/>
  <c r="JV9" i="35"/>
  <c r="JV10" i="35" s="1"/>
  <c r="JV11" i="35" s="1"/>
  <c r="JV12" i="35" s="1"/>
  <c r="JV13" i="35" s="1"/>
  <c r="JV14" i="35" s="1"/>
  <c r="JV15" i="35" s="1"/>
  <c r="JV16" i="35" s="1"/>
  <c r="JV17" i="35" s="1"/>
  <c r="JV18" i="35" s="1"/>
  <c r="JV19" i="35" s="1"/>
  <c r="JV20" i="35" s="1"/>
  <c r="JV21" i="35" s="1"/>
  <c r="JV22" i="35" s="1"/>
  <c r="JV23" i="35" s="1"/>
  <c r="JV24" i="35" s="1"/>
  <c r="JV25" i="35" s="1"/>
  <c r="JV26" i="35" s="1"/>
  <c r="JV27" i="35" s="1"/>
  <c r="JV28" i="35" s="1"/>
  <c r="JV29" i="35" s="1"/>
  <c r="JV30" i="35" s="1"/>
  <c r="JV31" i="35" s="1"/>
  <c r="JV32" i="35" s="1"/>
  <c r="JV33" i="35" s="1"/>
  <c r="JV34" i="35" s="1"/>
  <c r="JV35" i="35" s="1"/>
  <c r="JV36" i="35" s="1"/>
  <c r="JV37" i="35" s="1"/>
  <c r="JV38" i="35" s="1"/>
  <c r="JV39" i="35" s="1"/>
  <c r="JV40" i="35" s="1"/>
  <c r="JV41" i="35" s="1"/>
  <c r="JV42" i="35" s="1"/>
  <c r="JV43" i="35" s="1"/>
  <c r="JV44" i="35" s="1"/>
  <c r="JV45" i="35" s="1"/>
  <c r="JV46" i="35" s="1"/>
  <c r="JV47" i="35" s="1"/>
  <c r="JV48" i="35" s="1"/>
  <c r="JV49" i="35" s="1"/>
  <c r="JV50" i="35" s="1"/>
  <c r="JV51" i="35" s="1"/>
  <c r="JV52" i="35" s="1"/>
  <c r="JV53" i="35" s="1"/>
  <c r="JV54" i="35" s="1"/>
  <c r="JV55" i="35" s="1"/>
  <c r="JV56" i="35" s="1"/>
  <c r="JV57" i="35" s="1"/>
  <c r="JV58" i="35" s="1"/>
  <c r="JV59" i="35" s="1"/>
  <c r="JV60" i="35" s="1"/>
  <c r="JV61" i="35" s="1"/>
  <c r="JV62" i="35" s="1"/>
  <c r="JV63" i="35" s="1"/>
  <c r="JV64" i="35" s="1"/>
  <c r="JV65" i="35" s="1"/>
  <c r="JV66" i="35" s="1"/>
  <c r="JV67" i="35" s="1"/>
  <c r="JV68" i="35" s="1"/>
  <c r="JV69" i="35" s="1"/>
  <c r="JV70" i="35" s="1"/>
  <c r="JV71" i="35" s="1"/>
  <c r="JV72" i="35" s="1"/>
  <c r="JV73" i="35" s="1"/>
  <c r="JV74" i="35" s="1"/>
  <c r="JV75" i="35" s="1"/>
  <c r="JV76" i="35" s="1"/>
  <c r="JV77" i="35" s="1"/>
  <c r="JV78" i="35" s="1"/>
  <c r="JV79" i="35" s="1"/>
  <c r="JV80" i="35" s="1"/>
  <c r="JV81" i="35" s="1"/>
  <c r="JV82" i="35" s="1"/>
  <c r="JV83" i="35" s="1"/>
  <c r="JV84" i="35" s="1"/>
  <c r="JV85" i="35" s="1"/>
  <c r="JV86" i="35" s="1"/>
  <c r="JV87" i="35" s="1"/>
  <c r="JV88" i="35" s="1"/>
  <c r="JV89" i="35" s="1"/>
  <c r="JV90" i="35" s="1"/>
  <c r="JV91" i="35" s="1"/>
  <c r="JV92" i="35" s="1"/>
  <c r="JV93" i="35" s="1"/>
  <c r="JV94" i="35" s="1"/>
  <c r="JV95" i="35" s="1"/>
  <c r="JV96" i="35" s="1"/>
  <c r="JV97" i="35" s="1"/>
  <c r="JV98" i="35" s="1"/>
  <c r="JV99" i="35" s="1"/>
  <c r="JV100" i="35" s="1"/>
  <c r="JV101" i="35" s="1"/>
  <c r="JV102" i="35" s="1"/>
  <c r="JV103" i="35" s="1"/>
  <c r="JV104" i="35" s="1"/>
  <c r="JV105" i="35" s="1"/>
  <c r="JV106" i="35" s="1"/>
  <c r="JV107" i="35" s="1"/>
  <c r="JU9" i="35"/>
  <c r="JU10" i="35" s="1"/>
  <c r="JU11" i="35" s="1"/>
  <c r="JU12" i="35" s="1"/>
  <c r="JU13" i="35" s="1"/>
  <c r="JU14" i="35" s="1"/>
  <c r="JU15" i="35" s="1"/>
  <c r="JU16" i="35" s="1"/>
  <c r="JU17" i="35" s="1"/>
  <c r="JU18" i="35" s="1"/>
  <c r="JU19" i="35" s="1"/>
  <c r="JU20" i="35" s="1"/>
  <c r="JU21" i="35" s="1"/>
  <c r="JU22" i="35" s="1"/>
  <c r="JU23" i="35" s="1"/>
  <c r="JU24" i="35" s="1"/>
  <c r="JU25" i="35" s="1"/>
  <c r="JU26" i="35" s="1"/>
  <c r="JU27" i="35" s="1"/>
  <c r="JU28" i="35" s="1"/>
  <c r="JU29" i="35" s="1"/>
  <c r="JU30" i="35" s="1"/>
  <c r="JU31" i="35" s="1"/>
  <c r="JU32" i="35" s="1"/>
  <c r="JU33" i="35" s="1"/>
  <c r="JU34" i="35" s="1"/>
  <c r="JU35" i="35" s="1"/>
  <c r="JU36" i="35" s="1"/>
  <c r="JU37" i="35" s="1"/>
  <c r="JU38" i="35" s="1"/>
  <c r="JU39" i="35" s="1"/>
  <c r="JU40" i="35" s="1"/>
  <c r="JU41" i="35" s="1"/>
  <c r="JU42" i="35" s="1"/>
  <c r="JU43" i="35" s="1"/>
  <c r="JU44" i="35" s="1"/>
  <c r="JU45" i="35" s="1"/>
  <c r="JU46" i="35" s="1"/>
  <c r="JU47" i="35" s="1"/>
  <c r="JU48" i="35" s="1"/>
  <c r="JU49" i="35" s="1"/>
  <c r="JU50" i="35" s="1"/>
  <c r="JU51" i="35" s="1"/>
  <c r="JU52" i="35" s="1"/>
  <c r="JU53" i="35" s="1"/>
  <c r="JU54" i="35" s="1"/>
  <c r="JU55" i="35" s="1"/>
  <c r="JU56" i="35" s="1"/>
  <c r="JU57" i="35" s="1"/>
  <c r="JU58" i="35" s="1"/>
  <c r="JU59" i="35" s="1"/>
  <c r="JU60" i="35" s="1"/>
  <c r="JU61" i="35" s="1"/>
  <c r="JU62" i="35" s="1"/>
  <c r="JU63" i="35" s="1"/>
  <c r="JU64" i="35" s="1"/>
  <c r="JU65" i="35" s="1"/>
  <c r="JU66" i="35" s="1"/>
  <c r="JU67" i="35" s="1"/>
  <c r="JU68" i="35" s="1"/>
  <c r="JU69" i="35" s="1"/>
  <c r="JU70" i="35" s="1"/>
  <c r="JU71" i="35" s="1"/>
  <c r="JU72" i="35" s="1"/>
  <c r="JU73" i="35" s="1"/>
  <c r="JU74" i="35" s="1"/>
  <c r="JU75" i="35" s="1"/>
  <c r="JU76" i="35" s="1"/>
  <c r="JU77" i="35" s="1"/>
  <c r="JU78" i="35" s="1"/>
  <c r="JU79" i="35" s="1"/>
  <c r="JU80" i="35" s="1"/>
  <c r="JU81" i="35" s="1"/>
  <c r="JU82" i="35" s="1"/>
  <c r="JU83" i="35" s="1"/>
  <c r="JU84" i="35" s="1"/>
  <c r="JU85" i="35" s="1"/>
  <c r="JU86" i="35" s="1"/>
  <c r="JU87" i="35" s="1"/>
  <c r="JU88" i="35" s="1"/>
  <c r="JU89" i="35" s="1"/>
  <c r="JU90" i="35" s="1"/>
  <c r="JU91" i="35" s="1"/>
  <c r="JU92" i="35" s="1"/>
  <c r="JU93" i="35" s="1"/>
  <c r="JU94" i="35" s="1"/>
  <c r="JU95" i="35" s="1"/>
  <c r="JU96" i="35" s="1"/>
  <c r="JU97" i="35" s="1"/>
  <c r="JU98" i="35" s="1"/>
  <c r="JU99" i="35" s="1"/>
  <c r="JU100" i="35" s="1"/>
  <c r="JU101" i="35" s="1"/>
  <c r="JU102" i="35" s="1"/>
  <c r="JU103" i="35" s="1"/>
  <c r="JU104" i="35" s="1"/>
  <c r="JU105" i="35" s="1"/>
  <c r="JU106" i="35" s="1"/>
  <c r="JU107" i="35" s="1"/>
  <c r="JT9" i="35"/>
  <c r="JT10" i="35" s="1"/>
  <c r="JT11" i="35" s="1"/>
  <c r="JT12" i="35" s="1"/>
  <c r="JT13" i="35" s="1"/>
  <c r="JT14" i="35" s="1"/>
  <c r="JT15" i="35" s="1"/>
  <c r="JT16" i="35" s="1"/>
  <c r="JT17" i="35" s="1"/>
  <c r="JT18" i="35" s="1"/>
  <c r="JT19" i="35" s="1"/>
  <c r="JT20" i="35" s="1"/>
  <c r="JT21" i="35" s="1"/>
  <c r="JT22" i="35" s="1"/>
  <c r="JT23" i="35" s="1"/>
  <c r="JT24" i="35" s="1"/>
  <c r="JT25" i="35" s="1"/>
  <c r="JT26" i="35" s="1"/>
  <c r="JT27" i="35" s="1"/>
  <c r="JT28" i="35" s="1"/>
  <c r="JT29" i="35" s="1"/>
  <c r="JT30" i="35" s="1"/>
  <c r="JT31" i="35" s="1"/>
  <c r="JT32" i="35" s="1"/>
  <c r="JT33" i="35" s="1"/>
  <c r="JT34" i="35" s="1"/>
  <c r="JT35" i="35" s="1"/>
  <c r="JT36" i="35" s="1"/>
  <c r="JT37" i="35" s="1"/>
  <c r="JT38" i="35" s="1"/>
  <c r="JT39" i="35" s="1"/>
  <c r="JT40" i="35" s="1"/>
  <c r="JT41" i="35" s="1"/>
  <c r="JT42" i="35" s="1"/>
  <c r="JT43" i="35" s="1"/>
  <c r="JT44" i="35" s="1"/>
  <c r="JT45" i="35" s="1"/>
  <c r="JT46" i="35" s="1"/>
  <c r="JT47" i="35" s="1"/>
  <c r="JT48" i="35" s="1"/>
  <c r="JT49" i="35" s="1"/>
  <c r="JT50" i="35" s="1"/>
  <c r="JT51" i="35" s="1"/>
  <c r="JT52" i="35" s="1"/>
  <c r="JT53" i="35" s="1"/>
  <c r="JT54" i="35" s="1"/>
  <c r="JT55" i="35" s="1"/>
  <c r="JT56" i="35" s="1"/>
  <c r="JT57" i="35" s="1"/>
  <c r="JT58" i="35" s="1"/>
  <c r="JT59" i="35" s="1"/>
  <c r="JT60" i="35" s="1"/>
  <c r="JT61" i="35" s="1"/>
  <c r="JT62" i="35" s="1"/>
  <c r="JT63" i="35" s="1"/>
  <c r="JT64" i="35" s="1"/>
  <c r="JT65" i="35" s="1"/>
  <c r="JT66" i="35" s="1"/>
  <c r="JT67" i="35" s="1"/>
  <c r="JT68" i="35" s="1"/>
  <c r="JT69" i="35" s="1"/>
  <c r="JT70" i="35" s="1"/>
  <c r="JT71" i="35" s="1"/>
  <c r="JT72" i="35" s="1"/>
  <c r="JT73" i="35" s="1"/>
  <c r="JT74" i="35" s="1"/>
  <c r="JT75" i="35" s="1"/>
  <c r="JT76" i="35" s="1"/>
  <c r="JT77" i="35" s="1"/>
  <c r="JT78" i="35" s="1"/>
  <c r="JT79" i="35" s="1"/>
  <c r="JT80" i="35" s="1"/>
  <c r="JT81" i="35" s="1"/>
  <c r="JT82" i="35" s="1"/>
  <c r="JT83" i="35" s="1"/>
  <c r="JT84" i="35" s="1"/>
  <c r="JT85" i="35" s="1"/>
  <c r="JT86" i="35" s="1"/>
  <c r="JT87" i="35" s="1"/>
  <c r="JT88" i="35" s="1"/>
  <c r="JT89" i="35" s="1"/>
  <c r="JT90" i="35" s="1"/>
  <c r="JT91" i="35" s="1"/>
  <c r="JT92" i="35" s="1"/>
  <c r="JT93" i="35" s="1"/>
  <c r="JT94" i="35" s="1"/>
  <c r="JT95" i="35" s="1"/>
  <c r="JT96" i="35" s="1"/>
  <c r="JT97" i="35" s="1"/>
  <c r="JT98" i="35" s="1"/>
  <c r="JT99" i="35" s="1"/>
  <c r="JT100" i="35" s="1"/>
  <c r="JT101" i="35" s="1"/>
  <c r="JT102" i="35" s="1"/>
  <c r="JT103" i="35" s="1"/>
  <c r="JT104" i="35" s="1"/>
  <c r="JT105" i="35" s="1"/>
  <c r="JT106" i="35" s="1"/>
  <c r="JT107" i="35" s="1"/>
  <c r="JS9" i="35"/>
  <c r="JS10" i="35" s="1"/>
  <c r="JS11" i="35" s="1"/>
  <c r="JS12" i="35" s="1"/>
  <c r="JS13" i="35" s="1"/>
  <c r="JR9" i="35"/>
  <c r="IA17" i="35" s="1"/>
  <c r="JQ9" i="35"/>
  <c r="HZ17" i="35" s="1"/>
  <c r="JP9" i="35"/>
  <c r="JP10" i="35" s="1"/>
  <c r="JP11" i="35" s="1"/>
  <c r="JP12" i="35" s="1"/>
  <c r="JP13" i="35" s="1"/>
  <c r="JP14" i="35" s="1"/>
  <c r="JP15" i="35" s="1"/>
  <c r="JP16" i="35" s="1"/>
  <c r="JP17" i="35" s="1"/>
  <c r="JP18" i="35" s="1"/>
  <c r="JP19" i="35" s="1"/>
  <c r="JP20" i="35" s="1"/>
  <c r="JP21" i="35" s="1"/>
  <c r="JP22" i="35" s="1"/>
  <c r="JP23" i="35" s="1"/>
  <c r="JP24" i="35" s="1"/>
  <c r="JP25" i="35" s="1"/>
  <c r="JP26" i="35" s="1"/>
  <c r="JP27" i="35" s="1"/>
  <c r="JP28" i="35" s="1"/>
  <c r="JP29" i="35" s="1"/>
  <c r="JP30" i="35" s="1"/>
  <c r="JP31" i="35" s="1"/>
  <c r="JP32" i="35" s="1"/>
  <c r="JP33" i="35" s="1"/>
  <c r="JP34" i="35" s="1"/>
  <c r="JP35" i="35" s="1"/>
  <c r="JP36" i="35" s="1"/>
  <c r="JP37" i="35" s="1"/>
  <c r="JP38" i="35" s="1"/>
  <c r="JP39" i="35" s="1"/>
  <c r="JP40" i="35" s="1"/>
  <c r="JP41" i="35" s="1"/>
  <c r="JP42" i="35" s="1"/>
  <c r="JP43" i="35" s="1"/>
  <c r="JP44" i="35" s="1"/>
  <c r="JP45" i="35" s="1"/>
  <c r="JP46" i="35" s="1"/>
  <c r="JP47" i="35" s="1"/>
  <c r="JP48" i="35" s="1"/>
  <c r="JP49" i="35" s="1"/>
  <c r="JP50" i="35" s="1"/>
  <c r="JP51" i="35" s="1"/>
  <c r="JP52" i="35" s="1"/>
  <c r="JP53" i="35" s="1"/>
  <c r="JP54" i="35" s="1"/>
  <c r="JP55" i="35" s="1"/>
  <c r="JP56" i="35" s="1"/>
  <c r="JP57" i="35" s="1"/>
  <c r="JP58" i="35" s="1"/>
  <c r="JP59" i="35" s="1"/>
  <c r="JP60" i="35" s="1"/>
  <c r="JP61" i="35" s="1"/>
  <c r="JP62" i="35" s="1"/>
  <c r="JP63" i="35" s="1"/>
  <c r="JP64" i="35" s="1"/>
  <c r="JP65" i="35" s="1"/>
  <c r="JP66" i="35" s="1"/>
  <c r="JP67" i="35" s="1"/>
  <c r="JP68" i="35" s="1"/>
  <c r="JP69" i="35" s="1"/>
  <c r="JP70" i="35" s="1"/>
  <c r="JP71" i="35" s="1"/>
  <c r="JP72" i="35" s="1"/>
  <c r="JP73" i="35" s="1"/>
  <c r="JP74" i="35" s="1"/>
  <c r="JP75" i="35" s="1"/>
  <c r="JP76" i="35" s="1"/>
  <c r="JP77" i="35" s="1"/>
  <c r="JP78" i="35" s="1"/>
  <c r="JP79" i="35" s="1"/>
  <c r="JP80" i="35" s="1"/>
  <c r="JP81" i="35" s="1"/>
  <c r="JP82" i="35" s="1"/>
  <c r="JP83" i="35" s="1"/>
  <c r="JP84" i="35" s="1"/>
  <c r="JP85" i="35" s="1"/>
  <c r="JP86" i="35" s="1"/>
  <c r="JP87" i="35" s="1"/>
  <c r="JP88" i="35" s="1"/>
  <c r="JP89" i="35" s="1"/>
  <c r="JP90" i="35" s="1"/>
  <c r="JP91" i="35" s="1"/>
  <c r="JP92" i="35" s="1"/>
  <c r="JP93" i="35" s="1"/>
  <c r="JP94" i="35" s="1"/>
  <c r="JP95" i="35" s="1"/>
  <c r="JP96" i="35" s="1"/>
  <c r="JP97" i="35" s="1"/>
  <c r="JP98" i="35" s="1"/>
  <c r="JP99" i="35" s="1"/>
  <c r="JP100" i="35" s="1"/>
  <c r="JP101" i="35" s="1"/>
  <c r="JP102" i="35" s="1"/>
  <c r="JP103" i="35" s="1"/>
  <c r="JP104" i="35" s="1"/>
  <c r="JP105" i="35" s="1"/>
  <c r="JP106" i="35" s="1"/>
  <c r="JP107" i="35" s="1"/>
  <c r="JO9" i="35"/>
  <c r="JO10" i="35" s="1"/>
  <c r="JO11" i="35" s="1"/>
  <c r="JO12" i="35" s="1"/>
  <c r="JO13" i="35" s="1"/>
  <c r="JO14" i="35" s="1"/>
  <c r="JO15" i="35" s="1"/>
  <c r="JO16" i="35" s="1"/>
  <c r="JO17" i="35" s="1"/>
  <c r="JO18" i="35" s="1"/>
  <c r="JO19" i="35" s="1"/>
  <c r="JO20" i="35" s="1"/>
  <c r="JO21" i="35" s="1"/>
  <c r="JO22" i="35" s="1"/>
  <c r="JO23" i="35" s="1"/>
  <c r="JO24" i="35" s="1"/>
  <c r="JO25" i="35" s="1"/>
  <c r="JO26" i="35" s="1"/>
  <c r="JO27" i="35" s="1"/>
  <c r="JO28" i="35" s="1"/>
  <c r="JO29" i="35" s="1"/>
  <c r="JO30" i="35" s="1"/>
  <c r="JO31" i="35" s="1"/>
  <c r="JO32" i="35" s="1"/>
  <c r="JO33" i="35" s="1"/>
  <c r="JO34" i="35" s="1"/>
  <c r="JO35" i="35" s="1"/>
  <c r="JO36" i="35" s="1"/>
  <c r="JO37" i="35" s="1"/>
  <c r="JO38" i="35" s="1"/>
  <c r="JO39" i="35" s="1"/>
  <c r="JO40" i="35" s="1"/>
  <c r="JO41" i="35" s="1"/>
  <c r="JO42" i="35" s="1"/>
  <c r="JO43" i="35" s="1"/>
  <c r="JO44" i="35" s="1"/>
  <c r="JO45" i="35" s="1"/>
  <c r="JO46" i="35" s="1"/>
  <c r="JO47" i="35" s="1"/>
  <c r="JO48" i="35" s="1"/>
  <c r="JO49" i="35" s="1"/>
  <c r="JO50" i="35" s="1"/>
  <c r="JO51" i="35" s="1"/>
  <c r="JO52" i="35" s="1"/>
  <c r="JO53" i="35" s="1"/>
  <c r="JO54" i="35" s="1"/>
  <c r="JO55" i="35" s="1"/>
  <c r="JO56" i="35" s="1"/>
  <c r="JO57" i="35" s="1"/>
  <c r="JO58" i="35" s="1"/>
  <c r="JO59" i="35" s="1"/>
  <c r="JO60" i="35" s="1"/>
  <c r="JO61" i="35" s="1"/>
  <c r="JO62" i="35" s="1"/>
  <c r="JO63" i="35" s="1"/>
  <c r="JO64" i="35" s="1"/>
  <c r="JO65" i="35" s="1"/>
  <c r="JO66" i="35" s="1"/>
  <c r="JO67" i="35" s="1"/>
  <c r="JO68" i="35" s="1"/>
  <c r="JO69" i="35" s="1"/>
  <c r="JO70" i="35" s="1"/>
  <c r="JO71" i="35" s="1"/>
  <c r="JO72" i="35" s="1"/>
  <c r="JO73" i="35" s="1"/>
  <c r="JO74" i="35" s="1"/>
  <c r="JO75" i="35" s="1"/>
  <c r="JO76" i="35" s="1"/>
  <c r="JO77" i="35" s="1"/>
  <c r="JO78" i="35" s="1"/>
  <c r="JO79" i="35" s="1"/>
  <c r="JO80" i="35" s="1"/>
  <c r="JO81" i="35" s="1"/>
  <c r="JO82" i="35" s="1"/>
  <c r="JO83" i="35" s="1"/>
  <c r="JO84" i="35" s="1"/>
  <c r="JO85" i="35" s="1"/>
  <c r="JO86" i="35" s="1"/>
  <c r="JO87" i="35" s="1"/>
  <c r="JO88" i="35" s="1"/>
  <c r="JO89" i="35" s="1"/>
  <c r="JO90" i="35" s="1"/>
  <c r="JO91" i="35" s="1"/>
  <c r="JO92" i="35" s="1"/>
  <c r="JO93" i="35" s="1"/>
  <c r="JO94" i="35" s="1"/>
  <c r="JO95" i="35" s="1"/>
  <c r="JO96" i="35" s="1"/>
  <c r="JO97" i="35" s="1"/>
  <c r="JO98" i="35" s="1"/>
  <c r="JO99" i="35" s="1"/>
  <c r="JO100" i="35" s="1"/>
  <c r="JO101" i="35" s="1"/>
  <c r="JO102" i="35" s="1"/>
  <c r="JO103" i="35" s="1"/>
  <c r="JO104" i="35" s="1"/>
  <c r="JO105" i="35" s="1"/>
  <c r="JO106" i="35" s="1"/>
  <c r="JO107" i="35" s="1"/>
  <c r="JN9" i="35"/>
  <c r="JN10" i="35" s="1"/>
  <c r="JN11" i="35" s="1"/>
  <c r="JN12" i="35" s="1"/>
  <c r="JN13" i="35" s="1"/>
  <c r="JN14" i="35" s="1"/>
  <c r="JN15" i="35" s="1"/>
  <c r="JN16" i="35" s="1"/>
  <c r="JN17" i="35" s="1"/>
  <c r="JN18" i="35" s="1"/>
  <c r="JN19" i="35" s="1"/>
  <c r="JN20" i="35" s="1"/>
  <c r="JN21" i="35" s="1"/>
  <c r="JN22" i="35" s="1"/>
  <c r="JN23" i="35" s="1"/>
  <c r="JN24" i="35" s="1"/>
  <c r="JN25" i="35" s="1"/>
  <c r="JN26" i="35" s="1"/>
  <c r="JN27" i="35" s="1"/>
  <c r="JN28" i="35" s="1"/>
  <c r="JN29" i="35" s="1"/>
  <c r="JN30" i="35" s="1"/>
  <c r="JN31" i="35" s="1"/>
  <c r="JN32" i="35" s="1"/>
  <c r="JN33" i="35" s="1"/>
  <c r="JN34" i="35" s="1"/>
  <c r="JN35" i="35" s="1"/>
  <c r="JN36" i="35" s="1"/>
  <c r="JN37" i="35" s="1"/>
  <c r="JN38" i="35" s="1"/>
  <c r="JN39" i="35" s="1"/>
  <c r="JN40" i="35" s="1"/>
  <c r="JN41" i="35" s="1"/>
  <c r="JN42" i="35" s="1"/>
  <c r="JN43" i="35" s="1"/>
  <c r="JN44" i="35" s="1"/>
  <c r="JN45" i="35" s="1"/>
  <c r="JN46" i="35" s="1"/>
  <c r="JN47" i="35" s="1"/>
  <c r="JN48" i="35" s="1"/>
  <c r="JN49" i="35" s="1"/>
  <c r="JN50" i="35" s="1"/>
  <c r="JN51" i="35" s="1"/>
  <c r="JN52" i="35" s="1"/>
  <c r="JN53" i="35" s="1"/>
  <c r="JN54" i="35" s="1"/>
  <c r="JN55" i="35" s="1"/>
  <c r="JN56" i="35" s="1"/>
  <c r="JN57" i="35" s="1"/>
  <c r="JN58" i="35" s="1"/>
  <c r="JN59" i="35" s="1"/>
  <c r="JN60" i="35" s="1"/>
  <c r="JN61" i="35" s="1"/>
  <c r="JN62" i="35" s="1"/>
  <c r="JN63" i="35" s="1"/>
  <c r="JN64" i="35" s="1"/>
  <c r="JN65" i="35" s="1"/>
  <c r="JN66" i="35" s="1"/>
  <c r="JN67" i="35" s="1"/>
  <c r="JN68" i="35" s="1"/>
  <c r="JN69" i="35" s="1"/>
  <c r="JN70" i="35" s="1"/>
  <c r="JN71" i="35" s="1"/>
  <c r="JN72" i="35" s="1"/>
  <c r="JN73" i="35" s="1"/>
  <c r="JN74" i="35" s="1"/>
  <c r="JN75" i="35" s="1"/>
  <c r="JN76" i="35" s="1"/>
  <c r="JN77" i="35" s="1"/>
  <c r="JN78" i="35" s="1"/>
  <c r="JN79" i="35" s="1"/>
  <c r="JN80" i="35" s="1"/>
  <c r="JN81" i="35" s="1"/>
  <c r="JN82" i="35" s="1"/>
  <c r="JN83" i="35" s="1"/>
  <c r="JN84" i="35" s="1"/>
  <c r="JN85" i="35" s="1"/>
  <c r="JN86" i="35" s="1"/>
  <c r="JN87" i="35" s="1"/>
  <c r="JN88" i="35" s="1"/>
  <c r="JN89" i="35" s="1"/>
  <c r="JN90" i="35" s="1"/>
  <c r="JN91" i="35" s="1"/>
  <c r="JN92" i="35" s="1"/>
  <c r="JN93" i="35" s="1"/>
  <c r="JN94" i="35" s="1"/>
  <c r="JN95" i="35" s="1"/>
  <c r="JN96" i="35" s="1"/>
  <c r="JN97" i="35" s="1"/>
  <c r="JN98" i="35" s="1"/>
  <c r="JN99" i="35" s="1"/>
  <c r="JN100" i="35" s="1"/>
  <c r="JN101" i="35" s="1"/>
  <c r="JN102" i="35" s="1"/>
  <c r="JN103" i="35" s="1"/>
  <c r="JN104" i="35" s="1"/>
  <c r="JN105" i="35" s="1"/>
  <c r="JN106" i="35" s="1"/>
  <c r="JN107" i="35" s="1"/>
  <c r="JM9" i="35"/>
  <c r="JI9" i="35"/>
  <c r="JI10" i="35" s="1"/>
  <c r="IZ9" i="35"/>
  <c r="IZ10" i="35" s="1"/>
  <c r="JM8" i="35"/>
  <c r="HZ12" i="35" s="1"/>
  <c r="HU5" i="35"/>
  <c r="HX3" i="35"/>
  <c r="IL2" i="35"/>
  <c r="GX171" i="35" l="1"/>
  <c r="GY171" i="35" s="1"/>
  <c r="GX147" i="35"/>
  <c r="GY147" i="35" s="1"/>
  <c r="GW155" i="35"/>
  <c r="GW170" i="35"/>
  <c r="GX174" i="35"/>
  <c r="GY174" i="35" s="1"/>
  <c r="ID26" i="35"/>
  <c r="JA2" i="35"/>
  <c r="AX1" i="35"/>
  <c r="AO1" i="35"/>
  <c r="GX176" i="35"/>
  <c r="GY176" i="35" s="1"/>
  <c r="U2" i="35"/>
  <c r="B5" i="21"/>
  <c r="K3" i="21"/>
  <c r="GW186" i="35"/>
  <c r="J13" i="35"/>
  <c r="J12" i="35"/>
  <c r="C50" i="35" s="1"/>
  <c r="FL147" i="35"/>
  <c r="GS147" i="35" s="1"/>
  <c r="GT147" i="35" s="1"/>
  <c r="GQ147" i="35"/>
  <c r="GR147" i="35" s="1"/>
  <c r="FK151" i="35"/>
  <c r="GQ151" i="35"/>
  <c r="GW160" i="35"/>
  <c r="GQ161" i="35"/>
  <c r="GR161" i="35" s="1"/>
  <c r="FK170" i="35"/>
  <c r="FL176" i="35"/>
  <c r="GS176" i="35" s="1"/>
  <c r="GT176" i="35" s="1"/>
  <c r="FK178" i="35"/>
  <c r="GQ178" i="35"/>
  <c r="GR178" i="35" s="1"/>
  <c r="FM182" i="35"/>
  <c r="GQ182" i="35"/>
  <c r="GR182" i="35" s="1"/>
  <c r="FL171" i="35"/>
  <c r="GQ171" i="35"/>
  <c r="GR171" i="35" s="1"/>
  <c r="AF125" i="35"/>
  <c r="V126" i="35"/>
  <c r="HZ15" i="35"/>
  <c r="A34" i="35"/>
  <c r="AH125" i="35"/>
  <c r="W126" i="35"/>
  <c r="GQ146" i="35"/>
  <c r="GR146" i="35" s="1"/>
  <c r="GW146" i="35"/>
  <c r="FM147" i="35"/>
  <c r="FL151" i="35"/>
  <c r="GS151" i="35" s="1"/>
  <c r="GT151" i="35" s="1"/>
  <c r="GQ153" i="35"/>
  <c r="GR153" i="35" s="1"/>
  <c r="GQ156" i="35"/>
  <c r="GR156" i="35" s="1"/>
  <c r="FK160" i="35"/>
  <c r="GQ160" i="35"/>
  <c r="GR160" i="35" s="1"/>
  <c r="FL178" i="35"/>
  <c r="FK181" i="35"/>
  <c r="FK182" i="35"/>
  <c r="FM183" i="35"/>
  <c r="GQ183" i="35"/>
  <c r="GQ164" i="35"/>
  <c r="GR164" i="35" s="1"/>
  <c r="GQ170" i="35"/>
  <c r="GR170" i="35" s="1"/>
  <c r="FK176" i="35"/>
  <c r="GQ176" i="35"/>
  <c r="GR176" i="35" s="1"/>
  <c r="FM150" i="35"/>
  <c r="GQ150" i="35"/>
  <c r="GR150" i="35" s="1"/>
  <c r="FL163" i="35"/>
  <c r="GS163" i="35" s="1"/>
  <c r="GT163" i="35" s="1"/>
  <c r="GQ163" i="35"/>
  <c r="GR163" i="35" s="1"/>
  <c r="FM174" i="35"/>
  <c r="GQ174" i="35"/>
  <c r="GR174" i="35" s="1"/>
  <c r="FK150" i="35"/>
  <c r="FL155" i="35"/>
  <c r="GS155" i="35" s="1"/>
  <c r="GT155" i="35" s="1"/>
  <c r="GQ155" i="35"/>
  <c r="GR155" i="35" s="1"/>
  <c r="FM163" i="35"/>
  <c r="FK167" i="35"/>
  <c r="GQ167" i="35"/>
  <c r="GR167" i="35" s="1"/>
  <c r="FM170" i="35"/>
  <c r="GQ162" i="35"/>
  <c r="GR162" i="35" s="1"/>
  <c r="GW162" i="35"/>
  <c r="FL167" i="35"/>
  <c r="GS167" i="35" s="1"/>
  <c r="GT167" i="35" s="1"/>
  <c r="FK173" i="35"/>
  <c r="GX173" i="35"/>
  <c r="GY173" i="35" s="1"/>
  <c r="FK174" i="35"/>
  <c r="FK175" i="35"/>
  <c r="GQ175" i="35"/>
  <c r="GR175" i="35" s="1"/>
  <c r="GQ180" i="35"/>
  <c r="GR180" i="35" s="1"/>
  <c r="IA12" i="35"/>
  <c r="DX126" i="35"/>
  <c r="AJ126" i="35" s="1"/>
  <c r="FL144" i="35"/>
  <c r="GS144" i="35" s="1"/>
  <c r="GT144" i="35" s="1"/>
  <c r="GQ144" i="35"/>
  <c r="GR144" i="35" s="1"/>
  <c r="FM146" i="35"/>
  <c r="FK149" i="35"/>
  <c r="FL150" i="35"/>
  <c r="GS150" i="35" s="1"/>
  <c r="GT150" i="35" s="1"/>
  <c r="FK152" i="35"/>
  <c r="GQ152" i="35"/>
  <c r="GR152" i="35" s="1"/>
  <c r="GQ154" i="35"/>
  <c r="GR154" i="35" s="1"/>
  <c r="FM155" i="35"/>
  <c r="FK162" i="35"/>
  <c r="FM166" i="35"/>
  <c r="GQ166" i="35"/>
  <c r="GR166" i="35" s="1"/>
  <c r="GQ169" i="35"/>
  <c r="GR169" i="35" s="1"/>
  <c r="FL173" i="35"/>
  <c r="GS173" i="35" s="1"/>
  <c r="GT173" i="35" s="1"/>
  <c r="FL174" i="35"/>
  <c r="GS174" i="35" s="1"/>
  <c r="GT174" i="35" s="1"/>
  <c r="FL175" i="35"/>
  <c r="GS175" i="35" s="1"/>
  <c r="GT175" i="35" s="1"/>
  <c r="GW179" i="35"/>
  <c r="FK180" i="35"/>
  <c r="EF126" i="35"/>
  <c r="FM144" i="35"/>
  <c r="FL149" i="35"/>
  <c r="GS149" i="35" s="1"/>
  <c r="GT149" i="35" s="1"/>
  <c r="FL152" i="35"/>
  <c r="GS152" i="35" s="1"/>
  <c r="GT152" i="35" s="1"/>
  <c r="FK154" i="35"/>
  <c r="FM158" i="35"/>
  <c r="GQ158" i="35"/>
  <c r="GR158" i="35" s="1"/>
  <c r="GX158" i="35"/>
  <c r="GY158" i="35" s="1"/>
  <c r="FK159" i="35"/>
  <c r="GQ159" i="35"/>
  <c r="GR159" i="35" s="1"/>
  <c r="FL162" i="35"/>
  <c r="GS162" i="35" s="1"/>
  <c r="GT162" i="35" s="1"/>
  <c r="GW164" i="35"/>
  <c r="FK166" i="35"/>
  <c r="GW168" i="35"/>
  <c r="FM173" i="35"/>
  <c r="GQ177" i="35"/>
  <c r="GR177" i="35" s="1"/>
  <c r="FL179" i="35"/>
  <c r="GQ179" i="35"/>
  <c r="GR179" i="35" s="1"/>
  <c r="FJ186" i="35"/>
  <c r="GQ186" i="35" s="1"/>
  <c r="GR186" i="35" s="1"/>
  <c r="GQ185" i="35"/>
  <c r="FL184" i="35"/>
  <c r="GS184" i="35" s="1"/>
  <c r="GT184" i="35" s="1"/>
  <c r="GQ184" i="35"/>
  <c r="GR184" i="35" s="1"/>
  <c r="GQ145" i="35"/>
  <c r="GR145" i="35" s="1"/>
  <c r="GQ148" i="35"/>
  <c r="GR148" i="35" s="1"/>
  <c r="FM149" i="35"/>
  <c r="FM152" i="35"/>
  <c r="FL154" i="35"/>
  <c r="GS154" i="35" s="1"/>
  <c r="GT154" i="35" s="1"/>
  <c r="FK157" i="35"/>
  <c r="GX157" i="35"/>
  <c r="GY157" i="35" s="1"/>
  <c r="FK158" i="35"/>
  <c r="FL159" i="35"/>
  <c r="GS159" i="35" s="1"/>
  <c r="GT159" i="35" s="1"/>
  <c r="FM162" i="35"/>
  <c r="FK165" i="35"/>
  <c r="FL166" i="35"/>
  <c r="GS166" i="35" s="1"/>
  <c r="GT166" i="35" s="1"/>
  <c r="FK168" i="35"/>
  <c r="GQ168" i="35"/>
  <c r="GR168" i="35" s="1"/>
  <c r="GQ172" i="35"/>
  <c r="GR172" i="35" s="1"/>
  <c r="FL185" i="35"/>
  <c r="GS185" i="35" s="1"/>
  <c r="GT185" i="35" s="1"/>
  <c r="AN1055" i="35"/>
  <c r="DW127" i="35"/>
  <c r="DW128" i="35" s="1"/>
  <c r="GW152" i="35"/>
  <c r="GX156" i="35"/>
  <c r="GY156" i="35" s="1"/>
  <c r="GW163" i="35"/>
  <c r="GX165" i="35"/>
  <c r="GY165" i="35" s="1"/>
  <c r="GX166" i="35"/>
  <c r="GY166" i="35" s="1"/>
  <c r="GS170" i="35"/>
  <c r="GT170" i="35" s="1"/>
  <c r="GW180" i="35"/>
  <c r="GS146" i="35"/>
  <c r="GT146" i="35" s="1"/>
  <c r="GS165" i="35"/>
  <c r="GT165" i="35" s="1"/>
  <c r="GS168" i="35"/>
  <c r="GT168" i="35" s="1"/>
  <c r="GS171" i="35"/>
  <c r="GT171" i="35" s="1"/>
  <c r="Z126" i="35"/>
  <c r="Z127" i="35" s="1"/>
  <c r="GW148" i="35"/>
  <c r="GW154" i="35"/>
  <c r="GS157" i="35"/>
  <c r="GT157" i="35" s="1"/>
  <c r="GS179" i="35"/>
  <c r="GT179" i="35" s="1"/>
  <c r="GW181" i="35"/>
  <c r="GW188" i="35"/>
  <c r="GX190" i="35"/>
  <c r="GY190" i="35" s="1"/>
  <c r="GS160" i="35"/>
  <c r="GT160" i="35" s="1"/>
  <c r="DY126" i="35"/>
  <c r="GS158" i="35"/>
  <c r="GT158" i="35" s="1"/>
  <c r="GW172" i="35"/>
  <c r="GW178" i="35"/>
  <c r="GS181" i="35"/>
  <c r="GT181" i="35" s="1"/>
  <c r="GX182" i="35"/>
  <c r="GY182" i="35" s="1"/>
  <c r="GW184" i="35"/>
  <c r="GX191" i="35"/>
  <c r="GY191" i="35" s="1"/>
  <c r="DZ126" i="35"/>
  <c r="GX149" i="35"/>
  <c r="GY149" i="35" s="1"/>
  <c r="GX150" i="35"/>
  <c r="GY150" i="35" s="1"/>
  <c r="GS178" i="35"/>
  <c r="GT178" i="35" s="1"/>
  <c r="GS182" i="35"/>
  <c r="GT182" i="35" s="1"/>
  <c r="A32" i="35"/>
  <c r="A48" i="35"/>
  <c r="A31" i="35"/>
  <c r="EM145" i="35"/>
  <c r="ES145" i="35" s="1"/>
  <c r="EM132" i="35"/>
  <c r="ES132" i="35" s="1"/>
  <c r="E1020" i="35"/>
  <c r="AU1020" i="35" s="1"/>
  <c r="ID25" i="35"/>
  <c r="ET144" i="35"/>
  <c r="EM140" i="35"/>
  <c r="ES140" i="35" s="1"/>
  <c r="ET148" i="35"/>
  <c r="EM126" i="35"/>
  <c r="ES126" i="35" s="1"/>
  <c r="EM135" i="35"/>
  <c r="ES135" i="35" s="1"/>
  <c r="ET170" i="35"/>
  <c r="EM151" i="35"/>
  <c r="ES151" i="35" s="1"/>
  <c r="ET150" i="35"/>
  <c r="EM174" i="35"/>
  <c r="ES174" i="35" s="1"/>
  <c r="ET209" i="35"/>
  <c r="ET194" i="35"/>
  <c r="ET216" i="35"/>
  <c r="EM160" i="35"/>
  <c r="ES160" i="35" s="1"/>
  <c r="EM172" i="35"/>
  <c r="ES172" i="35" s="1"/>
  <c r="EM179" i="35"/>
  <c r="ES179" i="35" s="1"/>
  <c r="EM183" i="35"/>
  <c r="ES183" i="35" s="1"/>
  <c r="ET211" i="35"/>
  <c r="ET168" i="35"/>
  <c r="FF228" i="35"/>
  <c r="FF229" i="35" s="1"/>
  <c r="FG228" i="35"/>
  <c r="FG229" i="35" s="1"/>
  <c r="ET155" i="35"/>
  <c r="ET173" i="35"/>
  <c r="ET184" i="35"/>
  <c r="ET131" i="35"/>
  <c r="ET136" i="35"/>
  <c r="ET139" i="35"/>
  <c r="EM153" i="35"/>
  <c r="ES153" i="35" s="1"/>
  <c r="ET156" i="35"/>
  <c r="ET158" i="35"/>
  <c r="EM159" i="35"/>
  <c r="ES159" i="35" s="1"/>
  <c r="ET161" i="35"/>
  <c r="EM165" i="35"/>
  <c r="ES165" i="35" s="1"/>
  <c r="ET167" i="35"/>
  <c r="ET180" i="35"/>
  <c r="ET182" i="35"/>
  <c r="ET185" i="35"/>
  <c r="ET186" i="35"/>
  <c r="ET188" i="35"/>
  <c r="ET189" i="35"/>
  <c r="ET205" i="35"/>
  <c r="ET207" i="35"/>
  <c r="ET219" i="35"/>
  <c r="ET224" i="35"/>
  <c r="ET127" i="35"/>
  <c r="EM128" i="35"/>
  <c r="ES128" i="35" s="1"/>
  <c r="EM130" i="35"/>
  <c r="ES130" i="35" s="1"/>
  <c r="EM133" i="35"/>
  <c r="ES133" i="35" s="1"/>
  <c r="EM138" i="35"/>
  <c r="ES138" i="35" s="1"/>
  <c r="EM141" i="35"/>
  <c r="ES141" i="35" s="1"/>
  <c r="ET143" i="35"/>
  <c r="EM147" i="35"/>
  <c r="ES147" i="35" s="1"/>
  <c r="ET149" i="35"/>
  <c r="EM162" i="35"/>
  <c r="ES162" i="35" s="1"/>
  <c r="ET169" i="35"/>
  <c r="ET176" i="35"/>
  <c r="ET197" i="35"/>
  <c r="ET199" i="35"/>
  <c r="ET201" i="35"/>
  <c r="ET203" i="35"/>
  <c r="ET214" i="35"/>
  <c r="ET222" i="35"/>
  <c r="ET129" i="35"/>
  <c r="ET134" i="35"/>
  <c r="ET137" i="35"/>
  <c r="EM144" i="35"/>
  <c r="ES144" i="35" s="1"/>
  <c r="ET146" i="35"/>
  <c r="EM148" i="35"/>
  <c r="ES148" i="35" s="1"/>
  <c r="EM150" i="35"/>
  <c r="ES150" i="35" s="1"/>
  <c r="EM155" i="35"/>
  <c r="ES155" i="35" s="1"/>
  <c r="ET157" i="35"/>
  <c r="ET163" i="35"/>
  <c r="EM168" i="35"/>
  <c r="ES168" i="35" s="1"/>
  <c r="EM170" i="35"/>
  <c r="ES170" i="35" s="1"/>
  <c r="EM173" i="35"/>
  <c r="ES173" i="35" s="1"/>
  <c r="ET175" i="35"/>
  <c r="ET178" i="35"/>
  <c r="EM180" i="35"/>
  <c r="ES180" i="35" s="1"/>
  <c r="ET181" i="35"/>
  <c r="ET193" i="35"/>
  <c r="ET212" i="35"/>
  <c r="ET217" i="35"/>
  <c r="EM131" i="35"/>
  <c r="ES131" i="35" s="1"/>
  <c r="EM136" i="35"/>
  <c r="ES136" i="35" s="1"/>
  <c r="EM139" i="35"/>
  <c r="ES139" i="35" s="1"/>
  <c r="ET152" i="35"/>
  <c r="ET154" i="35"/>
  <c r="EM156" i="35"/>
  <c r="ES156" i="35" s="1"/>
  <c r="EM158" i="35"/>
  <c r="ES158" i="35" s="1"/>
  <c r="EM161" i="35"/>
  <c r="ES161" i="35" s="1"/>
  <c r="ET164" i="35"/>
  <c r="ET166" i="35"/>
  <c r="EM167" i="35"/>
  <c r="ES167" i="35" s="1"/>
  <c r="ET171" i="35"/>
  <c r="ET177" i="35"/>
  <c r="EM182" i="35"/>
  <c r="ES182" i="35" s="1"/>
  <c r="ET191" i="35"/>
  <c r="ET196" i="35"/>
  <c r="ET210" i="35"/>
  <c r="ET220" i="35"/>
  <c r="ET126" i="35"/>
  <c r="EM127" i="35"/>
  <c r="ES127" i="35" s="1"/>
  <c r="EM129" i="35"/>
  <c r="ES129" i="35" s="1"/>
  <c r="ET132" i="35"/>
  <c r="ET135" i="35"/>
  <c r="ET140" i="35"/>
  <c r="ET142" i="35"/>
  <c r="EM143" i="35"/>
  <c r="ES143" i="35" s="1"/>
  <c r="ET145" i="35"/>
  <c r="EM149" i="35"/>
  <c r="ES149" i="35" s="1"/>
  <c r="ET151" i="35"/>
  <c r="ET160" i="35"/>
  <c r="EM169" i="35"/>
  <c r="ES169" i="35" s="1"/>
  <c r="ET174" i="35"/>
  <c r="EM175" i="35"/>
  <c r="ES175" i="35" s="1"/>
  <c r="EM176" i="35"/>
  <c r="ES176" i="35" s="1"/>
  <c r="EM178" i="35"/>
  <c r="ES178" i="35" s="1"/>
  <c r="ET179" i="35"/>
  <c r="ET187" i="35"/>
  <c r="ET192" i="35"/>
  <c r="ET206" i="35"/>
  <c r="ET208" i="35"/>
  <c r="ET215" i="35"/>
  <c r="ET223" i="35"/>
  <c r="ET225" i="35"/>
  <c r="EM134" i="35"/>
  <c r="ES134" i="35" s="1"/>
  <c r="EM137" i="35"/>
  <c r="ES137" i="35" s="1"/>
  <c r="EM146" i="35"/>
  <c r="ES146" i="35" s="1"/>
  <c r="ET153" i="35"/>
  <c r="EM157" i="35"/>
  <c r="ES157" i="35" s="1"/>
  <c r="ET159" i="35"/>
  <c r="EM163" i="35"/>
  <c r="ES163" i="35" s="1"/>
  <c r="ET165" i="35"/>
  <c r="ET172" i="35"/>
  <c r="EM181" i="35"/>
  <c r="ES181" i="35" s="1"/>
  <c r="ET190" i="35"/>
  <c r="ET195" i="35"/>
  <c r="ET198" i="35"/>
  <c r="ET200" i="35"/>
  <c r="ET202" i="35"/>
  <c r="ET204" i="35"/>
  <c r="ET218" i="35"/>
  <c r="ET128" i="35"/>
  <c r="ET130" i="35"/>
  <c r="ET133" i="35"/>
  <c r="ET138" i="35"/>
  <c r="ET141" i="35"/>
  <c r="EM142" i="35"/>
  <c r="ES142" i="35" s="1"/>
  <c r="ET147" i="35"/>
  <c r="EM152" i="35"/>
  <c r="ES152" i="35" s="1"/>
  <c r="EM154" i="35"/>
  <c r="ES154" i="35" s="1"/>
  <c r="ET162" i="35"/>
  <c r="EM164" i="35"/>
  <c r="ES164" i="35" s="1"/>
  <c r="EM166" i="35"/>
  <c r="ES166" i="35" s="1"/>
  <c r="EM171" i="35"/>
  <c r="ES171" i="35" s="1"/>
  <c r="ET183" i="35"/>
  <c r="ET213" i="35"/>
  <c r="ET221" i="35"/>
  <c r="Q1060" i="35"/>
  <c r="T1" i="35"/>
  <c r="GX144" i="35"/>
  <c r="GY144" i="35" s="1"/>
  <c r="GW144" i="35"/>
  <c r="AJ10" i="35"/>
  <c r="AI11" i="35"/>
  <c r="D128" i="35"/>
  <c r="EF127" i="35"/>
  <c r="W127" i="35"/>
  <c r="V127" i="35"/>
  <c r="DX127" i="35"/>
  <c r="AK9" i="35"/>
  <c r="DZ128" i="35"/>
  <c r="DY128" i="35"/>
  <c r="EA128" i="35"/>
  <c r="DW129" i="35"/>
  <c r="AA125" i="35"/>
  <c r="AJ125" i="35"/>
  <c r="X126" i="35"/>
  <c r="AL127" i="35"/>
  <c r="FX144" i="35"/>
  <c r="FK145" i="35"/>
  <c r="FL148" i="35"/>
  <c r="FM151" i="35"/>
  <c r="GW151" i="35"/>
  <c r="FK153" i="35"/>
  <c r="FL156" i="35"/>
  <c r="FM159" i="35"/>
  <c r="GW159" i="35"/>
  <c r="FK161" i="35"/>
  <c r="FL164" i="35"/>
  <c r="FM167" i="35"/>
  <c r="GW167" i="35"/>
  <c r="FK169" i="35"/>
  <c r="FL172" i="35"/>
  <c r="FM175" i="35"/>
  <c r="GW175" i="35"/>
  <c r="FK177" i="35"/>
  <c r="FL180" i="35"/>
  <c r="FK183" i="35"/>
  <c r="GR183" i="35"/>
  <c r="GW185" i="35"/>
  <c r="FL186" i="35"/>
  <c r="GW192" i="35"/>
  <c r="IA15" i="35"/>
  <c r="AJ9" i="35"/>
  <c r="DY127" i="35"/>
  <c r="FY144" i="35"/>
  <c r="FL145" i="35"/>
  <c r="FM148" i="35"/>
  <c r="FL153" i="35"/>
  <c r="FM156" i="35"/>
  <c r="FL161" i="35"/>
  <c r="FM164" i="35"/>
  <c r="FL169" i="35"/>
  <c r="FM172" i="35"/>
  <c r="FL177" i="35"/>
  <c r="FM180" i="35"/>
  <c r="FL183" i="35"/>
  <c r="HY18" i="35"/>
  <c r="HY19" i="35"/>
  <c r="A127" i="35"/>
  <c r="DZ127" i="35"/>
  <c r="FK144" i="35"/>
  <c r="FM145" i="35"/>
  <c r="GW145" i="35"/>
  <c r="FK147" i="35"/>
  <c r="FM153" i="35"/>
  <c r="GW153" i="35"/>
  <c r="FK155" i="35"/>
  <c r="FM161" i="35"/>
  <c r="GW161" i="35"/>
  <c r="FK163" i="35"/>
  <c r="FM169" i="35"/>
  <c r="GW169" i="35"/>
  <c r="FK171" i="35"/>
  <c r="FM177" i="35"/>
  <c r="GW177" i="35"/>
  <c r="FK179" i="35"/>
  <c r="FK184" i="35"/>
  <c r="FJ187" i="35"/>
  <c r="GQ187" i="35" s="1"/>
  <c r="JR10" i="35"/>
  <c r="JR11" i="35" s="1"/>
  <c r="JR12" i="35" s="1"/>
  <c r="JR13" i="35" s="1"/>
  <c r="JR14" i="35" s="1"/>
  <c r="JR15" i="35" s="1"/>
  <c r="JR16" i="35" s="1"/>
  <c r="JR17" i="35" s="1"/>
  <c r="JR18" i="35" s="1"/>
  <c r="JR19" i="35" s="1"/>
  <c r="JR20" i="35" s="1"/>
  <c r="JR21" i="35" s="1"/>
  <c r="JR22" i="35" s="1"/>
  <c r="JR23" i="35" s="1"/>
  <c r="JR24" i="35" s="1"/>
  <c r="JR25" i="35" s="1"/>
  <c r="JR26" i="35" s="1"/>
  <c r="JR27" i="35" s="1"/>
  <c r="JR28" i="35" s="1"/>
  <c r="JR29" i="35" s="1"/>
  <c r="JR30" i="35" s="1"/>
  <c r="JR31" i="35" s="1"/>
  <c r="JR32" i="35" s="1"/>
  <c r="JR33" i="35" s="1"/>
  <c r="JR34" i="35" s="1"/>
  <c r="JR35" i="35" s="1"/>
  <c r="JR36" i="35" s="1"/>
  <c r="JR37" i="35" s="1"/>
  <c r="JR38" i="35" s="1"/>
  <c r="JR39" i="35" s="1"/>
  <c r="JR40" i="35" s="1"/>
  <c r="JR41" i="35" s="1"/>
  <c r="JR42" i="35" s="1"/>
  <c r="JR43" i="35" s="1"/>
  <c r="JR44" i="35" s="1"/>
  <c r="JR45" i="35" s="1"/>
  <c r="JR46" i="35" s="1"/>
  <c r="JR47" i="35" s="1"/>
  <c r="JR48" i="35" s="1"/>
  <c r="JR49" i="35" s="1"/>
  <c r="JR50" i="35" s="1"/>
  <c r="JR51" i="35" s="1"/>
  <c r="JR52" i="35" s="1"/>
  <c r="JR53" i="35" s="1"/>
  <c r="JR54" i="35" s="1"/>
  <c r="JR55" i="35" s="1"/>
  <c r="JR56" i="35" s="1"/>
  <c r="JR57" i="35" s="1"/>
  <c r="JR58" i="35" s="1"/>
  <c r="JR59" i="35" s="1"/>
  <c r="JR60" i="35" s="1"/>
  <c r="JR61" i="35" s="1"/>
  <c r="JR62" i="35" s="1"/>
  <c r="JR63" i="35" s="1"/>
  <c r="JR64" i="35" s="1"/>
  <c r="JR65" i="35" s="1"/>
  <c r="JR66" i="35" s="1"/>
  <c r="JR67" i="35" s="1"/>
  <c r="JR68" i="35" s="1"/>
  <c r="JR69" i="35" s="1"/>
  <c r="JR70" i="35" s="1"/>
  <c r="JR71" i="35" s="1"/>
  <c r="JR72" i="35" s="1"/>
  <c r="JR73" i="35" s="1"/>
  <c r="JR74" i="35" s="1"/>
  <c r="JR75" i="35" s="1"/>
  <c r="JR76" i="35" s="1"/>
  <c r="JR77" i="35" s="1"/>
  <c r="JR78" i="35" s="1"/>
  <c r="JR79" i="35" s="1"/>
  <c r="JR80" i="35" s="1"/>
  <c r="JR81" i="35" s="1"/>
  <c r="JR82" i="35" s="1"/>
  <c r="JR83" i="35" s="1"/>
  <c r="JR84" i="35" s="1"/>
  <c r="JR85" i="35" s="1"/>
  <c r="JR86" i="35" s="1"/>
  <c r="JR87" i="35" s="1"/>
  <c r="JR88" i="35" s="1"/>
  <c r="JR89" i="35" s="1"/>
  <c r="JR90" i="35" s="1"/>
  <c r="JR91" i="35" s="1"/>
  <c r="JR92" i="35" s="1"/>
  <c r="JR93" i="35" s="1"/>
  <c r="JR94" i="35" s="1"/>
  <c r="JR95" i="35" s="1"/>
  <c r="JR96" i="35" s="1"/>
  <c r="JR97" i="35" s="1"/>
  <c r="JR98" i="35" s="1"/>
  <c r="JR99" i="35" s="1"/>
  <c r="JR100" i="35" s="1"/>
  <c r="JR101" i="35" s="1"/>
  <c r="JR102" i="35" s="1"/>
  <c r="JR103" i="35" s="1"/>
  <c r="JR104" i="35" s="1"/>
  <c r="JR105" i="35" s="1"/>
  <c r="JR106" i="35" s="1"/>
  <c r="JR107" i="35" s="1"/>
  <c r="EA127" i="35"/>
  <c r="GR151" i="35"/>
  <c r="EW184" i="35"/>
  <c r="FK185" i="35"/>
  <c r="GR185" i="35"/>
  <c r="AH1153" i="35"/>
  <c r="AK1153" i="35" s="1"/>
  <c r="AN1153" i="35" s="1"/>
  <c r="AH1151" i="35"/>
  <c r="AK1151" i="35" s="1"/>
  <c r="AN1151" i="35" s="1"/>
  <c r="AH1149" i="35"/>
  <c r="AK1149" i="35" s="1"/>
  <c r="AN1149" i="35" s="1"/>
  <c r="AH1147" i="35"/>
  <c r="AK1147" i="35" s="1"/>
  <c r="AN1147" i="35" s="1"/>
  <c r="AH1145" i="35"/>
  <c r="AK1145" i="35" s="1"/>
  <c r="AN1145" i="35" s="1"/>
  <c r="AH1143" i="35"/>
  <c r="AK1143" i="35" s="1"/>
  <c r="AN1143" i="35" s="1"/>
  <c r="AH1141" i="35"/>
  <c r="AK1141" i="35" s="1"/>
  <c r="AN1141" i="35" s="1"/>
  <c r="AH1140" i="35"/>
  <c r="AK1140" i="35" s="1"/>
  <c r="AN1140" i="35" s="1"/>
  <c r="AH1139" i="35"/>
  <c r="AK1139" i="35" s="1"/>
  <c r="AN1139" i="35" s="1"/>
  <c r="AH1138" i="35"/>
  <c r="AK1138" i="35" s="1"/>
  <c r="AN1138" i="35" s="1"/>
  <c r="AH1137" i="35"/>
  <c r="AK1137" i="35" s="1"/>
  <c r="AN1137" i="35" s="1"/>
  <c r="AH1136" i="35"/>
  <c r="AK1136" i="35" s="1"/>
  <c r="AN1136" i="35" s="1"/>
  <c r="AH1135" i="35"/>
  <c r="AK1135" i="35" s="1"/>
  <c r="AN1135" i="35" s="1"/>
  <c r="AH1134" i="35"/>
  <c r="AK1134" i="35" s="1"/>
  <c r="AN1134" i="35" s="1"/>
  <c r="AH1133" i="35"/>
  <c r="AK1133" i="35" s="1"/>
  <c r="AN1133" i="35" s="1"/>
  <c r="AH1132" i="35"/>
  <c r="AK1132" i="35" s="1"/>
  <c r="AN1132" i="35" s="1"/>
  <c r="AH1131" i="35"/>
  <c r="AK1131" i="35" s="1"/>
  <c r="AN1131" i="35" s="1"/>
  <c r="AH1130" i="35"/>
  <c r="AK1130" i="35" s="1"/>
  <c r="AN1130" i="35" s="1"/>
  <c r="AH1129" i="35"/>
  <c r="AK1129" i="35" s="1"/>
  <c r="AN1129" i="35" s="1"/>
  <c r="AH1128" i="35"/>
  <c r="AK1128" i="35" s="1"/>
  <c r="AN1128" i="35" s="1"/>
  <c r="AH1127" i="35"/>
  <c r="AK1127" i="35" s="1"/>
  <c r="AN1127" i="35" s="1"/>
  <c r="AH1126" i="35"/>
  <c r="AK1126" i="35" s="1"/>
  <c r="AN1126" i="35" s="1"/>
  <c r="AH1125" i="35"/>
  <c r="AK1125" i="35" s="1"/>
  <c r="AN1125" i="35" s="1"/>
  <c r="AH1124" i="35"/>
  <c r="AK1124" i="35" s="1"/>
  <c r="AN1124" i="35" s="1"/>
  <c r="AH1123" i="35"/>
  <c r="AK1123" i="35" s="1"/>
  <c r="AN1123" i="35" s="1"/>
  <c r="AH1122" i="35"/>
  <c r="AK1122" i="35" s="1"/>
  <c r="AN1122" i="35" s="1"/>
  <c r="AH1121" i="35"/>
  <c r="AK1121" i="35" s="1"/>
  <c r="AN1121" i="35" s="1"/>
  <c r="AH1120" i="35"/>
  <c r="AK1120" i="35" s="1"/>
  <c r="AN1120" i="35" s="1"/>
  <c r="AH1119" i="35"/>
  <c r="AK1119" i="35" s="1"/>
  <c r="AN1119" i="35" s="1"/>
  <c r="AH1142" i="35"/>
  <c r="AK1142" i="35" s="1"/>
  <c r="AN1142" i="35" s="1"/>
  <c r="AH1152" i="35"/>
  <c r="AK1152" i="35" s="1"/>
  <c r="AN1152" i="35" s="1"/>
  <c r="AH1146" i="35"/>
  <c r="AK1146" i="35" s="1"/>
  <c r="AN1146" i="35" s="1"/>
  <c r="AH1150" i="35"/>
  <c r="AK1150" i="35" s="1"/>
  <c r="AN1150" i="35" s="1"/>
  <c r="AH1144" i="35"/>
  <c r="AK1144" i="35" s="1"/>
  <c r="AN1144" i="35" s="1"/>
  <c r="AH1148" i="35"/>
  <c r="AK1148" i="35" s="1"/>
  <c r="AN1148" i="35" s="1"/>
  <c r="AH1056" i="35"/>
  <c r="AK1056" i="35" s="1"/>
  <c r="AN1056" i="35" s="1"/>
  <c r="BD1020" i="35"/>
  <c r="FD228" i="35"/>
  <c r="FD229" i="35" s="1"/>
  <c r="GW183" i="35"/>
  <c r="HY12" i="35"/>
  <c r="IE17" i="35"/>
  <c r="Y125" i="35"/>
  <c r="FE228" i="35"/>
  <c r="FE229" i="35" s="1"/>
  <c r="FV193" i="35"/>
  <c r="GW187" i="35"/>
  <c r="GW189" i="35"/>
  <c r="O1074" i="35"/>
  <c r="W1097" i="35" s="1"/>
  <c r="O1073" i="35"/>
  <c r="N1078" i="35"/>
  <c r="N1079" i="35"/>
  <c r="N1081" i="35"/>
  <c r="N1080" i="35"/>
  <c r="I1076" i="35"/>
  <c r="IA13" i="35"/>
  <c r="HZ13" i="35"/>
  <c r="IZ11" i="35"/>
  <c r="JI11" i="35"/>
  <c r="HU34" i="35"/>
  <c r="JQ10" i="35"/>
  <c r="JQ11" i="35" s="1"/>
  <c r="JQ12" i="35" s="1"/>
  <c r="JQ13" i="35" s="1"/>
  <c r="JQ14" i="35" s="1"/>
  <c r="JQ15" i="35" s="1"/>
  <c r="JQ16" i="35" s="1"/>
  <c r="JQ17" i="35" s="1"/>
  <c r="JQ18" i="35" s="1"/>
  <c r="JQ19" i="35" s="1"/>
  <c r="JQ20" i="35" s="1"/>
  <c r="JQ21" i="35" s="1"/>
  <c r="JQ22" i="35" s="1"/>
  <c r="JQ23" i="35" s="1"/>
  <c r="JQ24" i="35" s="1"/>
  <c r="JQ25" i="35" s="1"/>
  <c r="JQ26" i="35" s="1"/>
  <c r="JQ27" i="35" s="1"/>
  <c r="JQ28" i="35" s="1"/>
  <c r="JQ29" i="35" s="1"/>
  <c r="JQ30" i="35" s="1"/>
  <c r="JQ31" i="35" s="1"/>
  <c r="JQ32" i="35" s="1"/>
  <c r="JQ33" i="35" s="1"/>
  <c r="JQ34" i="35" s="1"/>
  <c r="JQ35" i="35" s="1"/>
  <c r="JQ36" i="35" s="1"/>
  <c r="JQ37" i="35" s="1"/>
  <c r="JQ38" i="35" s="1"/>
  <c r="JQ39" i="35" s="1"/>
  <c r="JQ40" i="35" s="1"/>
  <c r="JQ41" i="35" s="1"/>
  <c r="JQ42" i="35" s="1"/>
  <c r="JQ43" i="35" s="1"/>
  <c r="JQ44" i="35" s="1"/>
  <c r="JQ45" i="35" s="1"/>
  <c r="JQ46" i="35" s="1"/>
  <c r="JQ47" i="35" s="1"/>
  <c r="JQ48" i="35" s="1"/>
  <c r="JQ49" i="35" s="1"/>
  <c r="JQ50" i="35" s="1"/>
  <c r="JQ51" i="35" s="1"/>
  <c r="JQ52" i="35" s="1"/>
  <c r="JQ53" i="35" s="1"/>
  <c r="JQ54" i="35" s="1"/>
  <c r="JQ55" i="35" s="1"/>
  <c r="JQ56" i="35" s="1"/>
  <c r="JQ57" i="35" s="1"/>
  <c r="JQ58" i="35" s="1"/>
  <c r="JQ59" i="35" s="1"/>
  <c r="JQ60" i="35" s="1"/>
  <c r="JQ61" i="35" s="1"/>
  <c r="JQ62" i="35" s="1"/>
  <c r="JQ63" i="35" s="1"/>
  <c r="JQ64" i="35" s="1"/>
  <c r="JQ65" i="35" s="1"/>
  <c r="JQ66" i="35" s="1"/>
  <c r="JQ67" i="35" s="1"/>
  <c r="JQ68" i="35" s="1"/>
  <c r="JQ69" i="35" s="1"/>
  <c r="JQ70" i="35" s="1"/>
  <c r="JQ71" i="35" s="1"/>
  <c r="JQ72" i="35" s="1"/>
  <c r="JQ73" i="35" s="1"/>
  <c r="JQ74" i="35" s="1"/>
  <c r="JQ75" i="35" s="1"/>
  <c r="JQ76" i="35" s="1"/>
  <c r="JQ77" i="35" s="1"/>
  <c r="JQ78" i="35" s="1"/>
  <c r="JQ79" i="35" s="1"/>
  <c r="JQ80" i="35" s="1"/>
  <c r="JQ81" i="35" s="1"/>
  <c r="JQ82" i="35" s="1"/>
  <c r="JQ83" i="35" s="1"/>
  <c r="JQ84" i="35" s="1"/>
  <c r="JQ85" i="35" s="1"/>
  <c r="JQ86" i="35" s="1"/>
  <c r="JQ87" i="35" s="1"/>
  <c r="JQ88" i="35" s="1"/>
  <c r="JQ89" i="35" s="1"/>
  <c r="JQ90" i="35" s="1"/>
  <c r="JQ91" i="35" s="1"/>
  <c r="JQ92" i="35" s="1"/>
  <c r="JQ93" i="35" s="1"/>
  <c r="JQ94" i="35" s="1"/>
  <c r="JQ95" i="35" s="1"/>
  <c r="JQ96" i="35" s="1"/>
  <c r="JQ97" i="35" s="1"/>
  <c r="JQ98" i="35" s="1"/>
  <c r="JQ99" i="35" s="1"/>
  <c r="JQ100" i="35" s="1"/>
  <c r="JQ101" i="35" s="1"/>
  <c r="JQ102" i="35" s="1"/>
  <c r="JQ103" i="35" s="1"/>
  <c r="JQ104" i="35" s="1"/>
  <c r="JQ105" i="35" s="1"/>
  <c r="JQ106" i="35" s="1"/>
  <c r="JQ107" i="35" s="1"/>
  <c r="HY14" i="35"/>
  <c r="ID27" i="35"/>
  <c r="HY17" i="35"/>
  <c r="HY20" i="35"/>
  <c r="HY21" i="35"/>
  <c r="HY15" i="35"/>
  <c r="HY22" i="35"/>
  <c r="HY16" i="35"/>
  <c r="G50" i="35" l="1"/>
  <c r="S10" i="35"/>
  <c r="T10" i="35" s="1"/>
  <c r="AF1020" i="35"/>
  <c r="AA1020" i="35"/>
  <c r="AY1020" i="35"/>
  <c r="T1020" i="35"/>
  <c r="AK1020" i="35"/>
  <c r="BZ1020" i="35"/>
  <c r="AD1020" i="35"/>
  <c r="AD1021" i="35" s="1"/>
  <c r="G30" i="35"/>
  <c r="AA22" i="35"/>
  <c r="P1020" i="35"/>
  <c r="P1023" i="35" s="1"/>
  <c r="AH1020" i="35"/>
  <c r="H1020" i="35"/>
  <c r="H1023" i="35" s="1"/>
  <c r="BG1020" i="35"/>
  <c r="AR1020" i="35"/>
  <c r="AR1023" i="35" s="1"/>
  <c r="M1020" i="35"/>
  <c r="M1023" i="35" s="1"/>
  <c r="BS1020" i="35"/>
  <c r="BS1021" i="35" s="1"/>
  <c r="O1020" i="35"/>
  <c r="O1022" i="35" s="1"/>
  <c r="E1021" i="35"/>
  <c r="X1020" i="35"/>
  <c r="X1022" i="35" s="1"/>
  <c r="FK186" i="35"/>
  <c r="E1023" i="35"/>
  <c r="Z4" i="35"/>
  <c r="AE1056" i="35" s="1"/>
  <c r="G29" i="35"/>
  <c r="AA17" i="35"/>
  <c r="BG125" i="35" s="1"/>
  <c r="BY125" i="35" s="1"/>
  <c r="G45" i="35"/>
  <c r="Z2" i="35"/>
  <c r="G43" i="35"/>
  <c r="FM186" i="35"/>
  <c r="AE1052" i="35"/>
  <c r="AE1060" i="35" s="1"/>
  <c r="Z22" i="35"/>
  <c r="P17" i="35" s="1"/>
  <c r="D11" i="21" s="1"/>
  <c r="Z3" i="35"/>
  <c r="AE1055" i="35" s="1"/>
  <c r="AA14" i="35"/>
  <c r="BC125" i="35" s="1"/>
  <c r="BU125" i="35" s="1"/>
  <c r="C44" i="35"/>
  <c r="AJ1" i="35"/>
  <c r="C45" i="35"/>
  <c r="T1069" i="35"/>
  <c r="N10" i="35"/>
  <c r="G44" i="35"/>
  <c r="BX125" i="35"/>
  <c r="Y30" i="35"/>
  <c r="Q1032" i="35" s="1"/>
  <c r="E1017" i="35"/>
  <c r="F1017" i="35" s="1"/>
  <c r="U1069" i="35"/>
  <c r="Z30" i="35"/>
  <c r="Q23" i="35"/>
  <c r="C42" i="35"/>
  <c r="R23" i="35"/>
  <c r="R16" i="35"/>
  <c r="Y4" i="35"/>
  <c r="AV1153" i="35" s="1"/>
  <c r="AA15" i="35"/>
  <c r="BD127" i="35" s="1"/>
  <c r="BV127" i="35" s="1"/>
  <c r="S16" i="35"/>
  <c r="Z17" i="35"/>
  <c r="AZ125" i="35" s="1"/>
  <c r="BS125" i="35" s="1"/>
  <c r="AA16" i="35"/>
  <c r="BE127" i="35" s="1"/>
  <c r="BW127" i="35" s="1"/>
  <c r="Z15" i="35"/>
  <c r="AW125" i="35" s="1"/>
  <c r="BP125" i="35" s="1"/>
  <c r="G12" i="21"/>
  <c r="G11" i="21"/>
  <c r="G10" i="21"/>
  <c r="G9" i="21"/>
  <c r="G8" i="21"/>
  <c r="G7" i="21"/>
  <c r="Y3" i="35"/>
  <c r="HW5" i="35" s="1"/>
  <c r="HX33" i="35" s="1"/>
  <c r="C29" i="35"/>
  <c r="T1088" i="35"/>
  <c r="Y2" i="35"/>
  <c r="N9" i="35"/>
  <c r="D8" i="21" s="1"/>
  <c r="Z16" i="35"/>
  <c r="AX125" i="35" s="1"/>
  <c r="BQ125" i="35" s="1"/>
  <c r="C43" i="35"/>
  <c r="AD1052" i="35"/>
  <c r="AD1082" i="35" s="1"/>
  <c r="AS1" i="35"/>
  <c r="AS67" i="35" s="1"/>
  <c r="S9" i="35"/>
  <c r="D9" i="21" s="1"/>
  <c r="AH127" i="35"/>
  <c r="AH126" i="35"/>
  <c r="AF126" i="35"/>
  <c r="V1097" i="35"/>
  <c r="HY13" i="35"/>
  <c r="GS169" i="35"/>
  <c r="GT169" i="35" s="1"/>
  <c r="GS186" i="35"/>
  <c r="GT186" i="35" s="1"/>
  <c r="GS148" i="35"/>
  <c r="GT148" i="35" s="1"/>
  <c r="BN1020" i="35"/>
  <c r="BN1023" i="35" s="1"/>
  <c r="Y1020" i="35"/>
  <c r="Y1023" i="35" s="1"/>
  <c r="AO1020" i="35"/>
  <c r="AO1023" i="35" s="1"/>
  <c r="AP1020" i="35"/>
  <c r="AP1022" i="35" s="1"/>
  <c r="AI1020" i="35"/>
  <c r="AI1021" i="35" s="1"/>
  <c r="AB1020" i="35"/>
  <c r="AB1023" i="35" s="1"/>
  <c r="U1020" i="35"/>
  <c r="U1023" i="35" s="1"/>
  <c r="N1020" i="35"/>
  <c r="N1023" i="35" s="1"/>
  <c r="CA1020" i="35"/>
  <c r="CA1021" i="35" s="1"/>
  <c r="BL1020" i="35"/>
  <c r="BL1022" i="35" s="1"/>
  <c r="GS172" i="35"/>
  <c r="GT172" i="35" s="1"/>
  <c r="E1022" i="35"/>
  <c r="E1026" i="35" s="1"/>
  <c r="BF1020" i="35"/>
  <c r="BF1023" i="35" s="1"/>
  <c r="BV1020" i="35"/>
  <c r="BV1023" i="35" s="1"/>
  <c r="AX1020" i="35"/>
  <c r="AX1022" i="35" s="1"/>
  <c r="AQ1020" i="35"/>
  <c r="AQ1023" i="35" s="1"/>
  <c r="AJ1020" i="35"/>
  <c r="AJ1023" i="35" s="1"/>
  <c r="AC1020" i="35"/>
  <c r="AC1022" i="35" s="1"/>
  <c r="V1020" i="35"/>
  <c r="V1022" i="35" s="1"/>
  <c r="F1020" i="35"/>
  <c r="F1021" i="35" s="1"/>
  <c r="BT1020" i="35"/>
  <c r="BT1023" i="35" s="1"/>
  <c r="GS161" i="35"/>
  <c r="GT161" i="35" s="1"/>
  <c r="GS156" i="35"/>
  <c r="GT156" i="35" s="1"/>
  <c r="GS183" i="35"/>
  <c r="GT183" i="35" s="1"/>
  <c r="GS153" i="35"/>
  <c r="GT153" i="35" s="1"/>
  <c r="GS180" i="35"/>
  <c r="GT180" i="35" s="1"/>
  <c r="BM1020" i="35"/>
  <c r="BM1023" i="35" s="1"/>
  <c r="BH1020" i="35"/>
  <c r="BH1021" i="35" s="1"/>
  <c r="AS1020" i="35"/>
  <c r="AS1022" i="35" s="1"/>
  <c r="AG1020" i="35"/>
  <c r="AG1023" i="35" s="1"/>
  <c r="G1020" i="35"/>
  <c r="G1023" i="35" s="1"/>
  <c r="I1020" i="35"/>
  <c r="I1022" i="35" s="1"/>
  <c r="BW1020" i="35"/>
  <c r="BW1022" i="35" s="1"/>
  <c r="BP1020" i="35"/>
  <c r="BP1022" i="35" s="1"/>
  <c r="BI1020" i="35"/>
  <c r="BI1023" i="35" s="1"/>
  <c r="BA1020" i="35"/>
  <c r="BA1022" i="35" s="1"/>
  <c r="AT1020" i="35"/>
  <c r="AT1023" i="35" s="1"/>
  <c r="AE1020" i="35"/>
  <c r="AE1023" i="35" s="1"/>
  <c r="BO1020" i="35"/>
  <c r="BO1023" i="35" s="1"/>
  <c r="W1020" i="35"/>
  <c r="W1023" i="35" s="1"/>
  <c r="AW1020" i="35"/>
  <c r="AW1022" i="35" s="1"/>
  <c r="AN1020" i="35"/>
  <c r="AN1022" i="35" s="1"/>
  <c r="R1020" i="35"/>
  <c r="R1022" i="35" s="1"/>
  <c r="J1020" i="35"/>
  <c r="J1023" i="35" s="1"/>
  <c r="BX1020" i="35"/>
  <c r="BX1023" i="35" s="1"/>
  <c r="BQ1020" i="35"/>
  <c r="BQ1022" i="35" s="1"/>
  <c r="BJ1020" i="35"/>
  <c r="BJ1023" i="35" s="1"/>
  <c r="BC1020" i="35"/>
  <c r="BC1021" i="35" s="1"/>
  <c r="AM1020" i="35"/>
  <c r="AM1023" i="35" s="1"/>
  <c r="GS177" i="35"/>
  <c r="GT177" i="35" s="1"/>
  <c r="GS145" i="35"/>
  <c r="GT145" i="35" s="1"/>
  <c r="GS164" i="35"/>
  <c r="GT164" i="35" s="1"/>
  <c r="AA126" i="35"/>
  <c r="Q1020" i="35"/>
  <c r="Q1023" i="35" s="1"/>
  <c r="AV1020" i="35"/>
  <c r="AV1022" i="35" s="1"/>
  <c r="AZ1020" i="35"/>
  <c r="AZ1023" i="35" s="1"/>
  <c r="AL1020" i="35"/>
  <c r="AL1021" i="35" s="1"/>
  <c r="BE1020" i="35"/>
  <c r="BE1021" i="35" s="1"/>
  <c r="BU1020" i="35"/>
  <c r="BU1023" i="35" s="1"/>
  <c r="Z1020" i="35"/>
  <c r="Z1023" i="35" s="1"/>
  <c r="S1020" i="35"/>
  <c r="S1023" i="35" s="1"/>
  <c r="K1020" i="35"/>
  <c r="K1022" i="35" s="1"/>
  <c r="BY1020" i="35"/>
  <c r="BY1023" i="35" s="1"/>
  <c r="BR1020" i="35"/>
  <c r="BR1021" i="35" s="1"/>
  <c r="BK1020" i="35"/>
  <c r="BK1022" i="35" s="1"/>
  <c r="AO2" i="35"/>
  <c r="AM9" i="35" s="1"/>
  <c r="AX2" i="35"/>
  <c r="JA3" i="35"/>
  <c r="JB4" i="35" s="1"/>
  <c r="EN220" i="35"/>
  <c r="EN212" i="35"/>
  <c r="EN204" i="35"/>
  <c r="EN194" i="35"/>
  <c r="EN187" i="35"/>
  <c r="EN186" i="35"/>
  <c r="EN184" i="35"/>
  <c r="EN174" i="35"/>
  <c r="EN162" i="35"/>
  <c r="EN161" i="35"/>
  <c r="EN137" i="35"/>
  <c r="EN129" i="35"/>
  <c r="EN160" i="35"/>
  <c r="EN225" i="35"/>
  <c r="EN217" i="35"/>
  <c r="EN209" i="35"/>
  <c r="EN201" i="35"/>
  <c r="EN193" i="35"/>
  <c r="EN188" i="35"/>
  <c r="EN181" i="35"/>
  <c r="EN176" i="35"/>
  <c r="EN150" i="35"/>
  <c r="EN142" i="35"/>
  <c r="EN136" i="35"/>
  <c r="EN158" i="35"/>
  <c r="EN145" i="35"/>
  <c r="EN133" i="35"/>
  <c r="EN127" i="35"/>
  <c r="EN221" i="35"/>
  <c r="EN213" i="35"/>
  <c r="EN205" i="35"/>
  <c r="EN197" i="35"/>
  <c r="EN180" i="35"/>
  <c r="EN166" i="35"/>
  <c r="EN126" i="35"/>
  <c r="EN222" i="35"/>
  <c r="EN214" i="35"/>
  <c r="EN206" i="35"/>
  <c r="EN198" i="35"/>
  <c r="EN192" i="35"/>
  <c r="EN182" i="35"/>
  <c r="EN179" i="35"/>
  <c r="EN175" i="35"/>
  <c r="EN172" i="35"/>
  <c r="EN157" i="35"/>
  <c r="EN155" i="35"/>
  <c r="EN152" i="35"/>
  <c r="EN135" i="35"/>
  <c r="EN128" i="35"/>
  <c r="EN224" i="35"/>
  <c r="EN216" i="35"/>
  <c r="EN208" i="35"/>
  <c r="EN200" i="35"/>
  <c r="EN185" i="35"/>
  <c r="EN146" i="35"/>
  <c r="EN141" i="35"/>
  <c r="EN219" i="35"/>
  <c r="EN211" i="35"/>
  <c r="EN203" i="35"/>
  <c r="EN170" i="35"/>
  <c r="EN169" i="35"/>
  <c r="EN165" i="35"/>
  <c r="EN163" i="35"/>
  <c r="EN151" i="35"/>
  <c r="EN148" i="35"/>
  <c r="EN144" i="35"/>
  <c r="EN134" i="35"/>
  <c r="EN183" i="35"/>
  <c r="EN177" i="35"/>
  <c r="EN218" i="35"/>
  <c r="EN210" i="35"/>
  <c r="EN202" i="35"/>
  <c r="EN196" i="35"/>
  <c r="EN191" i="35"/>
  <c r="EN173" i="35"/>
  <c r="EN171" i="35"/>
  <c r="EN168" i="35"/>
  <c r="EN159" i="35"/>
  <c r="EN156" i="35"/>
  <c r="EN143" i="35"/>
  <c r="EN139" i="35"/>
  <c r="EN131" i="35"/>
  <c r="EN178" i="35"/>
  <c r="EN140" i="35"/>
  <c r="EN223" i="35"/>
  <c r="EN215" i="35"/>
  <c r="EN207" i="35"/>
  <c r="EN199" i="35"/>
  <c r="EN195" i="35"/>
  <c r="EN190" i="35"/>
  <c r="EN189" i="35"/>
  <c r="EN167" i="35"/>
  <c r="EN164" i="35"/>
  <c r="EN154" i="35"/>
  <c r="EN153" i="35"/>
  <c r="EN149" i="35"/>
  <c r="EN147" i="35"/>
  <c r="EN138" i="35"/>
  <c r="EN130" i="35"/>
  <c r="EN132" i="35"/>
  <c r="AF127" i="35"/>
  <c r="Z1097" i="35"/>
  <c r="AW1021" i="35"/>
  <c r="AH1057" i="35"/>
  <c r="A128" i="35"/>
  <c r="BF127" i="35"/>
  <c r="BX127" i="35" s="1"/>
  <c r="DW130" i="35"/>
  <c r="EA129" i="35"/>
  <c r="DZ129" i="35"/>
  <c r="DY129" i="35"/>
  <c r="AJ127" i="35"/>
  <c r="N26" i="35"/>
  <c r="J18" i="35"/>
  <c r="AU1023" i="35"/>
  <c r="AU1021" i="35"/>
  <c r="AU1022" i="35"/>
  <c r="U1079" i="35"/>
  <c r="T1079" i="35"/>
  <c r="Y1097" i="35"/>
  <c r="AH1023" i="35"/>
  <c r="AH1022" i="35"/>
  <c r="AH1021" i="35"/>
  <c r="AA1023" i="35"/>
  <c r="AA1022" i="35"/>
  <c r="AA1021" i="35"/>
  <c r="T1023" i="35"/>
  <c r="T1022" i="35"/>
  <c r="T1021" i="35"/>
  <c r="M1022" i="35"/>
  <c r="M1021" i="35"/>
  <c r="BZ1022" i="35"/>
  <c r="BZ1021" i="35"/>
  <c r="BZ1023" i="35"/>
  <c r="BD1023" i="35"/>
  <c r="BD1022" i="35"/>
  <c r="BD1021" i="35"/>
  <c r="AI12" i="35"/>
  <c r="AJ11" i="35"/>
  <c r="U1097" i="35"/>
  <c r="GV193" i="35"/>
  <c r="FV194" i="35"/>
  <c r="FJ188" i="35"/>
  <c r="GQ188" i="35" s="1"/>
  <c r="FM187" i="35"/>
  <c r="GR187" i="35"/>
  <c r="FL187" i="35"/>
  <c r="FK187" i="35"/>
  <c r="AL128" i="35"/>
  <c r="X1097" i="35"/>
  <c r="EW185" i="35"/>
  <c r="EW186" i="35" s="1"/>
  <c r="EW187" i="35" s="1"/>
  <c r="EW188" i="35" s="1"/>
  <c r="EW189" i="35" s="1"/>
  <c r="EW190" i="35" s="1"/>
  <c r="EW191" i="35" s="1"/>
  <c r="EW192" i="35" s="1"/>
  <c r="EW193" i="35" s="1"/>
  <c r="EW194" i="35" s="1"/>
  <c r="EW195" i="35" s="1"/>
  <c r="EW196" i="35" s="1"/>
  <c r="EW197" i="35" s="1"/>
  <c r="EW198" i="35" s="1"/>
  <c r="EW199" i="35" s="1"/>
  <c r="EW200" i="35" s="1"/>
  <c r="EW201" i="35" s="1"/>
  <c r="EW202" i="35" s="1"/>
  <c r="EW203" i="35" s="1"/>
  <c r="EW204" i="35" s="1"/>
  <c r="EW205" i="35" s="1"/>
  <c r="EW206" i="35" s="1"/>
  <c r="EW207" i="35" s="1"/>
  <c r="EW208" i="35" s="1"/>
  <c r="EW209" i="35" s="1"/>
  <c r="EW210" i="35" s="1"/>
  <c r="EW211" i="35" s="1"/>
  <c r="EW212" i="35" s="1"/>
  <c r="EW213" i="35" s="1"/>
  <c r="EW214" i="35" s="1"/>
  <c r="EW215" i="35" s="1"/>
  <c r="EW216" i="35" s="1"/>
  <c r="EW217" i="35" s="1"/>
  <c r="EW218" i="35" s="1"/>
  <c r="EW219" i="35" s="1"/>
  <c r="EW220" i="35" s="1"/>
  <c r="EW221" i="35" s="1"/>
  <c r="EW222" i="35" s="1"/>
  <c r="EW223" i="35" s="1"/>
  <c r="EW224" i="35" s="1"/>
  <c r="EW225" i="35" s="1"/>
  <c r="EM184" i="35"/>
  <c r="ES184" i="35" s="1"/>
  <c r="AL9" i="35"/>
  <c r="AF1023" i="35"/>
  <c r="AF1022" i="35"/>
  <c r="AF1021" i="35"/>
  <c r="BG1023" i="35"/>
  <c r="BG1022" i="35"/>
  <c r="BG1021" i="35"/>
  <c r="AY1023" i="35"/>
  <c r="AY1022" i="35"/>
  <c r="AY1021" i="35"/>
  <c r="AR1022" i="35"/>
  <c r="AK1022" i="35"/>
  <c r="AK1021" i="35"/>
  <c r="AK1023" i="35"/>
  <c r="AD1023" i="35"/>
  <c r="AL1022" i="35"/>
  <c r="AL1023" i="35"/>
  <c r="X127" i="35"/>
  <c r="Y126" i="35"/>
  <c r="BW1023" i="35"/>
  <c r="BI1022" i="35"/>
  <c r="W128" i="35"/>
  <c r="V128" i="35"/>
  <c r="DX128" i="35"/>
  <c r="AJ128" i="35" s="1"/>
  <c r="D129" i="35"/>
  <c r="EF128" i="35"/>
  <c r="AA127" i="35"/>
  <c r="Z128" i="35"/>
  <c r="IZ12" i="35"/>
  <c r="HU35" i="35"/>
  <c r="JI12" i="35"/>
  <c r="I1023" i="35" l="1"/>
  <c r="G1021" i="35"/>
  <c r="AG1021" i="35"/>
  <c r="AG1022" i="35"/>
  <c r="U1022" i="35"/>
  <c r="AM1022" i="35"/>
  <c r="H1021" i="35"/>
  <c r="H1022" i="35"/>
  <c r="H1024" i="35" s="1"/>
  <c r="AD1022" i="35"/>
  <c r="F1023" i="35"/>
  <c r="BL1021" i="35"/>
  <c r="N1021" i="35"/>
  <c r="U1021" i="35"/>
  <c r="AS1023" i="35"/>
  <c r="AM1021" i="35"/>
  <c r="V1023" i="35"/>
  <c r="BS1022" i="35"/>
  <c r="BS1024" i="35" s="1"/>
  <c r="BJ1022" i="35"/>
  <c r="BJ1026" i="35" s="1"/>
  <c r="O1023" i="35"/>
  <c r="V1021" i="35"/>
  <c r="X1021" i="35"/>
  <c r="BH1022" i="35"/>
  <c r="BH1026" i="35" s="1"/>
  <c r="X1023" i="35"/>
  <c r="O1021" i="35"/>
  <c r="AW1023" i="35"/>
  <c r="BK1021" i="35"/>
  <c r="AO1021" i="35"/>
  <c r="AR1021" i="35"/>
  <c r="K1021" i="35"/>
  <c r="AC1023" i="35"/>
  <c r="AF128" i="35"/>
  <c r="AE1022" i="35"/>
  <c r="AS1021" i="35"/>
  <c r="AX1021" i="35"/>
  <c r="AC1021" i="35"/>
  <c r="AE1021" i="35"/>
  <c r="AX1023" i="35"/>
  <c r="K1023" i="35"/>
  <c r="BV1021" i="35"/>
  <c r="AT1022" i="35"/>
  <c r="AT1024" i="35" s="1"/>
  <c r="BO1021" i="35"/>
  <c r="BV1022" i="35"/>
  <c r="BV1026" i="35" s="1"/>
  <c r="BS1023" i="35"/>
  <c r="BO1022" i="35"/>
  <c r="BO1024" i="35" s="1"/>
  <c r="AT1021" i="35"/>
  <c r="AV1023" i="35"/>
  <c r="AV1024" i="35" s="1"/>
  <c r="P1021" i="35"/>
  <c r="P1022" i="35"/>
  <c r="P1024" i="35" s="1"/>
  <c r="BP1021" i="35"/>
  <c r="BK1023" i="35"/>
  <c r="BK1024" i="35" s="1"/>
  <c r="S1022" i="35"/>
  <c r="Q1021" i="35"/>
  <c r="Q1022" i="35"/>
  <c r="Q1024" i="35" s="1"/>
  <c r="BQ1021" i="35"/>
  <c r="BW1021" i="35"/>
  <c r="BQ1023" i="35"/>
  <c r="A28" i="35"/>
  <c r="A29" i="35"/>
  <c r="S1032" i="35"/>
  <c r="K1032" i="35"/>
  <c r="AU1032" i="35"/>
  <c r="AJ1032" i="35"/>
  <c r="BZ1032" i="35"/>
  <c r="Z1021" i="35"/>
  <c r="J1021" i="35"/>
  <c r="BH1023" i="35"/>
  <c r="BA1023" i="35"/>
  <c r="BA1024" i="35" s="1"/>
  <c r="BM1022" i="35"/>
  <c r="BM1024" i="35" s="1"/>
  <c r="AI1022" i="35"/>
  <c r="AI1026" i="35" s="1"/>
  <c r="J1022" i="35"/>
  <c r="J1024" i="35" s="1"/>
  <c r="AI1023" i="35"/>
  <c r="JA11" i="35"/>
  <c r="BA1021" i="35"/>
  <c r="BT1022" i="35"/>
  <c r="AP1023" i="35"/>
  <c r="BY1032" i="35"/>
  <c r="AF1032" i="35"/>
  <c r="AX1032" i="35"/>
  <c r="Y1032" i="35"/>
  <c r="AS1139" i="35"/>
  <c r="AR1065" i="35"/>
  <c r="AR1106" i="35"/>
  <c r="AU1067" i="35"/>
  <c r="AR1074" i="35"/>
  <c r="AQ1056" i="35"/>
  <c r="AV1075" i="35"/>
  <c r="AU1092" i="35"/>
  <c r="AV1151" i="35"/>
  <c r="AS1123" i="35"/>
  <c r="AV1081" i="35"/>
  <c r="R1032" i="35"/>
  <c r="M1032" i="35"/>
  <c r="AG1032" i="35"/>
  <c r="AC1032" i="35"/>
  <c r="BH1032" i="35"/>
  <c r="BK1032" i="35"/>
  <c r="AI1032" i="35"/>
  <c r="CA1032" i="35"/>
  <c r="AU1057" i="35"/>
  <c r="AU1061" i="35"/>
  <c r="AV1124" i="35"/>
  <c r="BG126" i="35"/>
  <c r="BY126" i="35" s="1"/>
  <c r="AV1067" i="35"/>
  <c r="AU1137" i="35"/>
  <c r="AU1058" i="35"/>
  <c r="AU1110" i="35"/>
  <c r="BG127" i="35"/>
  <c r="BY127" i="35" s="1"/>
  <c r="AR1069" i="35"/>
  <c r="AS1060" i="35"/>
  <c r="AV1071" i="35"/>
  <c r="AS1059" i="35"/>
  <c r="AR1087" i="35"/>
  <c r="AS1066" i="35"/>
  <c r="AV1055" i="35"/>
  <c r="AS1131" i="35"/>
  <c r="AS1070" i="35"/>
  <c r="AS1106" i="35"/>
  <c r="AU1062" i="35"/>
  <c r="AU1063" i="35"/>
  <c r="AU1131" i="35"/>
  <c r="AR1079" i="35"/>
  <c r="AU1127" i="35"/>
  <c r="AQ1149" i="35"/>
  <c r="AR1067" i="35"/>
  <c r="AR1073" i="35"/>
  <c r="AU1066" i="35"/>
  <c r="AU1118" i="35"/>
  <c r="AU1075" i="35"/>
  <c r="AR1129" i="35"/>
  <c r="AS1063" i="35"/>
  <c r="AU1139" i="35"/>
  <c r="AS1090" i="35"/>
  <c r="AU1074" i="35"/>
  <c r="AV1079" i="35"/>
  <c r="AV1114" i="35"/>
  <c r="AS1115" i="35"/>
  <c r="AV1060" i="35"/>
  <c r="AS1076" i="35"/>
  <c r="AS1061" i="35"/>
  <c r="AV1056" i="35"/>
  <c r="AV1082" i="35"/>
  <c r="AU1102" i="35"/>
  <c r="AU1112" i="35"/>
  <c r="AU1113" i="35"/>
  <c r="AS1126" i="35"/>
  <c r="AS1081" i="35"/>
  <c r="AR1061" i="35"/>
  <c r="AU1056" i="35"/>
  <c r="AV1066" i="35"/>
  <c r="AV1076" i="35"/>
  <c r="AR1084" i="35"/>
  <c r="AV1095" i="35"/>
  <c r="AR1135" i="35"/>
  <c r="AV1061" i="35"/>
  <c r="AU1128" i="35"/>
  <c r="AV1069" i="35"/>
  <c r="AR1057" i="35"/>
  <c r="AS1085" i="35"/>
  <c r="AR1093" i="35"/>
  <c r="AV1087" i="35"/>
  <c r="AQ1150" i="35"/>
  <c r="AS1148" i="35"/>
  <c r="AS93" i="35"/>
  <c r="AS24" i="35"/>
  <c r="AS19" i="35"/>
  <c r="Q17" i="35"/>
  <c r="AE1063" i="35"/>
  <c r="AS39" i="35"/>
  <c r="AM1032" i="35"/>
  <c r="AW1032" i="35"/>
  <c r="AS73" i="35"/>
  <c r="AH1032" i="35"/>
  <c r="BR1032" i="35"/>
  <c r="BL1032" i="35"/>
  <c r="Z13" i="35"/>
  <c r="N14" i="35" s="1"/>
  <c r="AS38" i="35"/>
  <c r="AS45" i="35"/>
  <c r="N1032" i="35"/>
  <c r="AN1032" i="35"/>
  <c r="AS22" i="35"/>
  <c r="AS40" i="35"/>
  <c r="AS92" i="35"/>
  <c r="T1032" i="35"/>
  <c r="BC1032" i="35"/>
  <c r="BE1032" i="35"/>
  <c r="A45" i="35"/>
  <c r="AS62" i="35"/>
  <c r="AS97" i="35"/>
  <c r="AS41" i="35"/>
  <c r="AS14" i="35"/>
  <c r="AS75" i="35"/>
  <c r="J125" i="35"/>
  <c r="J126" i="35" s="1"/>
  <c r="AS70" i="35"/>
  <c r="AS100" i="35"/>
  <c r="AS71" i="35"/>
  <c r="AS16" i="35"/>
  <c r="AS81" i="35"/>
  <c r="AS101" i="35"/>
  <c r="AS13" i="35"/>
  <c r="AS32" i="35"/>
  <c r="AS27" i="35"/>
  <c r="AS84" i="35"/>
  <c r="AS105" i="35"/>
  <c r="AS28" i="35"/>
  <c r="AS46" i="35"/>
  <c r="AS69" i="35"/>
  <c r="AS85" i="35"/>
  <c r="AS21" i="35"/>
  <c r="AS29" i="35"/>
  <c r="AS58" i="35"/>
  <c r="AS9" i="35"/>
  <c r="AS89" i="35"/>
  <c r="AS48" i="35"/>
  <c r="AS11" i="35"/>
  <c r="AS18" i="35"/>
  <c r="BC126" i="35"/>
  <c r="BU126" i="35" s="1"/>
  <c r="BP1023" i="35"/>
  <c r="BP1024" i="35" s="1"/>
  <c r="G1022" i="35"/>
  <c r="G1026" i="35" s="1"/>
  <c r="Y1021" i="35"/>
  <c r="AV1021" i="35"/>
  <c r="F1022" i="35"/>
  <c r="AJ1021" i="35"/>
  <c r="E1024" i="35"/>
  <c r="Y1022" i="35"/>
  <c r="Y1024" i="35" s="1"/>
  <c r="Z25" i="35"/>
  <c r="P20" i="35" s="1"/>
  <c r="Q20" i="35" s="1"/>
  <c r="BL1023" i="35"/>
  <c r="BL1024" i="35" s="1"/>
  <c r="W1021" i="35"/>
  <c r="AJ1022" i="35"/>
  <c r="AJ1024" i="35" s="1"/>
  <c r="BU1021" i="35"/>
  <c r="BC1023" i="35"/>
  <c r="Z23" i="35"/>
  <c r="P18" i="35" s="1"/>
  <c r="Q18" i="35" s="1"/>
  <c r="E1025" i="35"/>
  <c r="E1027" i="35" s="1"/>
  <c r="W1022" i="35"/>
  <c r="BY1021" i="35"/>
  <c r="BC1022" i="35"/>
  <c r="BC1024" i="35" s="1"/>
  <c r="AQ125" i="35"/>
  <c r="EM213" i="35"/>
  <c r="ES213" i="35" s="1"/>
  <c r="BY1022" i="35"/>
  <c r="BY1024" i="35" s="1"/>
  <c r="I1021" i="35"/>
  <c r="AP1021" i="35"/>
  <c r="BJ1021" i="35"/>
  <c r="A44" i="35"/>
  <c r="AS77" i="35"/>
  <c r="AS47" i="35"/>
  <c r="AS82" i="35"/>
  <c r="AS90" i="35"/>
  <c r="AS98" i="35"/>
  <c r="AS106" i="35"/>
  <c r="AS35" i="35"/>
  <c r="AS108" i="35"/>
  <c r="AS68" i="35"/>
  <c r="AS8" i="35"/>
  <c r="AU8" i="35" s="1"/>
  <c r="AX8" i="35" s="1"/>
  <c r="AS42" i="35"/>
  <c r="AS26" i="35"/>
  <c r="AD1078" i="35"/>
  <c r="AU1108" i="35"/>
  <c r="AV1094" i="35"/>
  <c r="AR1081" i="35"/>
  <c r="AV1062" i="35"/>
  <c r="AU1088" i="35"/>
  <c r="AU1069" i="35"/>
  <c r="AS1054" i="35"/>
  <c r="AU1072" i="35"/>
  <c r="AQ1055" i="35"/>
  <c r="AU1054" i="35"/>
  <c r="AU1068" i="35"/>
  <c r="AS1057" i="35"/>
  <c r="AV1068" i="35"/>
  <c r="AS1071" i="35"/>
  <c r="AS1129" i="35"/>
  <c r="AS1124" i="35"/>
  <c r="AR1091" i="35"/>
  <c r="AU1079" i="35"/>
  <c r="AS1138" i="35"/>
  <c r="AS1117" i="35"/>
  <c r="AV1105" i="35"/>
  <c r="AR1113" i="35"/>
  <c r="AU1146" i="35"/>
  <c r="AS15" i="35"/>
  <c r="AS54" i="35"/>
  <c r="AS83" i="35"/>
  <c r="AS91" i="35"/>
  <c r="AS99" i="35"/>
  <c r="AS107" i="35"/>
  <c r="AS37" i="35"/>
  <c r="AS60" i="35"/>
  <c r="AS10" i="35"/>
  <c r="AS12" i="35"/>
  <c r="AS44" i="35"/>
  <c r="AS36" i="35"/>
  <c r="O14" i="35"/>
  <c r="AU1082" i="35"/>
  <c r="AS1067" i="35"/>
  <c r="AQ1054" i="35"/>
  <c r="AV1064" i="35"/>
  <c r="AU1104" i="35"/>
  <c r="AS1072" i="35"/>
  <c r="AS1056" i="35"/>
  <c r="AV1084" i="35"/>
  <c r="AV1058" i="35"/>
  <c r="AR1055" i="35"/>
  <c r="AV1086" i="35"/>
  <c r="AR1059" i="35"/>
  <c r="AR1070" i="35"/>
  <c r="AS1073" i="35"/>
  <c r="AU1134" i="35"/>
  <c r="AU1129" i="35"/>
  <c r="AS1093" i="35"/>
  <c r="AU1080" i="35"/>
  <c r="AS1069" i="35"/>
  <c r="AS1125" i="35"/>
  <c r="AS1112" i="35"/>
  <c r="AS1100" i="35"/>
  <c r="AR1119" i="35"/>
  <c r="AU1151" i="35"/>
  <c r="AS31" i="35"/>
  <c r="AS78" i="35"/>
  <c r="AS86" i="35"/>
  <c r="AS94" i="35"/>
  <c r="AS102" i="35"/>
  <c r="AS52" i="35"/>
  <c r="AS49" i="35"/>
  <c r="AS56" i="35"/>
  <c r="AS50" i="35"/>
  <c r="AS23" i="35"/>
  <c r="AS66" i="35"/>
  <c r="AS51" i="35"/>
  <c r="AD1055" i="35"/>
  <c r="AS1074" i="35"/>
  <c r="AU1064" i="35"/>
  <c r="AR1063" i="35"/>
  <c r="AV1057" i="35"/>
  <c r="AR1071" i="35"/>
  <c r="AR1054" i="35"/>
  <c r="AU1084" i="35"/>
  <c r="AV1063" i="35"/>
  <c r="AU1095" i="35"/>
  <c r="AS1068" i="35"/>
  <c r="AR1060" i="35"/>
  <c r="AV1054" i="35"/>
  <c r="AS1062" i="35"/>
  <c r="AU1123" i="35"/>
  <c r="AS1087" i="35"/>
  <c r="AS1080" i="35"/>
  <c r="AU1073" i="35"/>
  <c r="AU1124" i="35"/>
  <c r="AV1091" i="35"/>
  <c r="AS1084" i="35"/>
  <c r="AU1077" i="35"/>
  <c r="AQ1124" i="35"/>
  <c r="AR1140" i="35"/>
  <c r="AV1130" i="35"/>
  <c r="AS76" i="35"/>
  <c r="AS53" i="35"/>
  <c r="AS33" i="35"/>
  <c r="AS79" i="35"/>
  <c r="AS87" i="35"/>
  <c r="AS95" i="35"/>
  <c r="AS103" i="35"/>
  <c r="AS25" i="35"/>
  <c r="AS55" i="35"/>
  <c r="AS64" i="35"/>
  <c r="AS57" i="35"/>
  <c r="AS34" i="35"/>
  <c r="AS74" i="35"/>
  <c r="AS59" i="35"/>
  <c r="AU1055" i="35"/>
  <c r="AU1115" i="35"/>
  <c r="AV1065" i="35"/>
  <c r="AS1058" i="35"/>
  <c r="AR1072" i="35"/>
  <c r="AR1056" i="35"/>
  <c r="AV1088" i="35"/>
  <c r="AR1066" i="35"/>
  <c r="AU1100" i="35"/>
  <c r="AR1090" i="35"/>
  <c r="AR1062" i="35"/>
  <c r="AS1055" i="35"/>
  <c r="AR1064" i="35"/>
  <c r="AS1134" i="35"/>
  <c r="AV1092" i="35"/>
  <c r="AU1081" i="35"/>
  <c r="AV1074" i="35"/>
  <c r="AS1127" i="35"/>
  <c r="AU1096" i="35"/>
  <c r="AV1089" i="35"/>
  <c r="AU1086" i="35"/>
  <c r="AQ1129" i="35"/>
  <c r="AR1151" i="35"/>
  <c r="AV1135" i="35"/>
  <c r="AS61" i="35"/>
  <c r="AS43" i="35"/>
  <c r="AS80" i="35"/>
  <c r="AS88" i="35"/>
  <c r="AS96" i="35"/>
  <c r="AS104" i="35"/>
  <c r="AS20" i="35"/>
  <c r="AS63" i="35"/>
  <c r="AS72" i="35"/>
  <c r="AS65" i="35"/>
  <c r="AS30" i="35"/>
  <c r="AS17" i="35"/>
  <c r="AU1060" i="35"/>
  <c r="AR1058" i="35"/>
  <c r="AU1136" i="35"/>
  <c r="AU1059" i="35"/>
  <c r="AV1077" i="35"/>
  <c r="AV1059" i="35"/>
  <c r="AS1118" i="35"/>
  <c r="AR1068" i="35"/>
  <c r="AU1120" i="35"/>
  <c r="AU1111" i="35"/>
  <c r="AS1065" i="35"/>
  <c r="AD1056" i="35"/>
  <c r="AU1065" i="35"/>
  <c r="AS1064" i="35"/>
  <c r="AU1103" i="35"/>
  <c r="AV1085" i="35"/>
  <c r="AR1077" i="35"/>
  <c r="AS1135" i="35"/>
  <c r="AU1119" i="35"/>
  <c r="AU1097" i="35"/>
  <c r="AU1117" i="35"/>
  <c r="AR1101" i="35"/>
  <c r="AQ1134" i="35"/>
  <c r="AS1143" i="35"/>
  <c r="AV1146" i="35"/>
  <c r="AE1062" i="35"/>
  <c r="AS125" i="35"/>
  <c r="AR125" i="35"/>
  <c r="AU125" i="35" s="1"/>
  <c r="BN125" i="35" s="1"/>
  <c r="BC127" i="35"/>
  <c r="BU127" i="35" s="1"/>
  <c r="Z24" i="35"/>
  <c r="P19" i="35" s="1"/>
  <c r="Q19" i="35" s="1"/>
  <c r="AE1061" i="35"/>
  <c r="AP125" i="35"/>
  <c r="AT125" i="35" s="1"/>
  <c r="Z26" i="35"/>
  <c r="P21" i="35" s="1"/>
  <c r="T21" i="35" s="1"/>
  <c r="BX1032" i="35"/>
  <c r="BO1032" i="35"/>
  <c r="AB1032" i="35"/>
  <c r="U1032" i="35"/>
  <c r="E1032" i="35"/>
  <c r="AY127" i="35" s="1"/>
  <c r="BR127" i="35" s="1"/>
  <c r="BS1032" i="35"/>
  <c r="BD1032" i="35"/>
  <c r="AV1032" i="35"/>
  <c r="AO1032" i="35"/>
  <c r="BP1032" i="35"/>
  <c r="Z1032" i="35"/>
  <c r="I1032" i="35"/>
  <c r="AZ1032" i="35"/>
  <c r="AS1032" i="35"/>
  <c r="AD1032" i="35"/>
  <c r="O1032" i="35"/>
  <c r="G1032" i="35"/>
  <c r="BU1032" i="35"/>
  <c r="BN1032" i="35"/>
  <c r="AW126" i="35"/>
  <c r="BP126" i="35" s="1"/>
  <c r="AY1032" i="35"/>
  <c r="AK1032" i="35"/>
  <c r="F1032" i="35"/>
  <c r="BM1032" i="35"/>
  <c r="AW127" i="35"/>
  <c r="BP127" i="35" s="1"/>
  <c r="AQ1032" i="35"/>
  <c r="BG1032" i="35"/>
  <c r="AP1032" i="35"/>
  <c r="BI1032" i="35"/>
  <c r="BA1032" i="35"/>
  <c r="AL1032" i="35"/>
  <c r="W1032" i="35"/>
  <c r="P1032" i="35"/>
  <c r="H1032" i="35"/>
  <c r="BV1032" i="35"/>
  <c r="AR1032" i="35"/>
  <c r="V1032" i="35"/>
  <c r="BT1032" i="35"/>
  <c r="BF1032" i="35"/>
  <c r="J1032" i="35"/>
  <c r="AA1032" i="35"/>
  <c r="BW1032" i="35"/>
  <c r="BQ1032" i="35"/>
  <c r="BJ1032" i="35"/>
  <c r="AT1032" i="35"/>
  <c r="AE1032" i="35"/>
  <c r="X1032" i="35"/>
  <c r="AR1083" i="35"/>
  <c r="AS1121" i="35"/>
  <c r="AR1078" i="35"/>
  <c r="AS1116" i="35"/>
  <c r="AU1071" i="35"/>
  <c r="AR1086" i="35"/>
  <c r="AU1116" i="35"/>
  <c r="AV1073" i="35"/>
  <c r="AR1088" i="35"/>
  <c r="AS1130" i="35"/>
  <c r="AV1080" i="35"/>
  <c r="AU1101" i="35"/>
  <c r="AU1130" i="35"/>
  <c r="AV1078" i="35"/>
  <c r="AV1097" i="35"/>
  <c r="AS1091" i="35"/>
  <c r="AV1090" i="35"/>
  <c r="AU1091" i="35"/>
  <c r="AQ1137" i="35"/>
  <c r="AR1121" i="35"/>
  <c r="AR1143" i="35"/>
  <c r="AS1151" i="35"/>
  <c r="AV1116" i="35"/>
  <c r="AV1138" i="35"/>
  <c r="AU1085" i="35"/>
  <c r="AU1126" i="35"/>
  <c r="AS1079" i="35"/>
  <c r="AU1121" i="35"/>
  <c r="AV1072" i="35"/>
  <c r="AU1087" i="35"/>
  <c r="AS1119" i="35"/>
  <c r="AS1077" i="35"/>
  <c r="AU1089" i="35"/>
  <c r="AU1135" i="35"/>
  <c r="AR1082" i="35"/>
  <c r="AU1105" i="35"/>
  <c r="AS1133" i="35"/>
  <c r="AS1082" i="35"/>
  <c r="AV1100" i="35"/>
  <c r="AS1094" i="35"/>
  <c r="AR1096" i="35"/>
  <c r="AS1095" i="35"/>
  <c r="AQ1140" i="35"/>
  <c r="AR1124" i="35"/>
  <c r="AR1145" i="35"/>
  <c r="AU1141" i="35"/>
  <c r="AV1119" i="35"/>
  <c r="AV1140" i="35"/>
  <c r="AV1083" i="35"/>
  <c r="AU1109" i="35"/>
  <c r="AU1138" i="35"/>
  <c r="AR1085" i="35"/>
  <c r="AV1103" i="35"/>
  <c r="AR1098" i="35"/>
  <c r="AS1098" i="35"/>
  <c r="AQ1121" i="35"/>
  <c r="AQ1143" i="35"/>
  <c r="AR1127" i="35"/>
  <c r="AR1148" i="35"/>
  <c r="AU1143" i="35"/>
  <c r="AV1122" i="35"/>
  <c r="AV1143" i="35"/>
  <c r="AU1076" i="35"/>
  <c r="AU1099" i="35"/>
  <c r="AS1137" i="35"/>
  <c r="AS1083" i="35"/>
  <c r="AS1132" i="35"/>
  <c r="AS1075" i="35"/>
  <c r="AU1098" i="35"/>
  <c r="AU1132" i="35"/>
  <c r="AU1083" i="35"/>
  <c r="AU1070" i="35"/>
  <c r="AS1088" i="35"/>
  <c r="AU1114" i="35"/>
  <c r="AV1070" i="35"/>
  <c r="AS1092" i="35"/>
  <c r="AV1108" i="35"/>
  <c r="AR1104" i="35"/>
  <c r="AS1103" i="35"/>
  <c r="AQ1126" i="35"/>
  <c r="AR1111" i="35"/>
  <c r="AR1132" i="35"/>
  <c r="AR1153" i="35"/>
  <c r="AU1149" i="35"/>
  <c r="AV1127" i="35"/>
  <c r="AV1148" i="35"/>
  <c r="E126" i="35"/>
  <c r="F126" i="35" s="1"/>
  <c r="G126" i="35" s="1"/>
  <c r="AR1080" i="35"/>
  <c r="AU1107" i="35"/>
  <c r="AR1075" i="35"/>
  <c r="AR1089" i="35"/>
  <c r="AS1140" i="35"/>
  <c r="AS1078" i="35"/>
  <c r="AU1106" i="35"/>
  <c r="AU1140" i="35"/>
  <c r="AS1086" i="35"/>
  <c r="AS1122" i="35"/>
  <c r="AU1078" i="35"/>
  <c r="AU1122" i="35"/>
  <c r="AR1076" i="35"/>
  <c r="AS1128" i="35"/>
  <c r="AQ1144" i="35"/>
  <c r="AR1109" i="35"/>
  <c r="AS1108" i="35"/>
  <c r="AQ1132" i="35"/>
  <c r="AR1116" i="35"/>
  <c r="AR1137" i="35"/>
  <c r="AS1146" i="35"/>
  <c r="AV1111" i="35"/>
  <c r="AV1132" i="35"/>
  <c r="AZ127" i="35"/>
  <c r="BS127" i="35" s="1"/>
  <c r="AZ126" i="35"/>
  <c r="BS126" i="35" s="1"/>
  <c r="AR1094" i="35"/>
  <c r="AV1096" i="35"/>
  <c r="AV1104" i="35"/>
  <c r="AQ1142" i="35"/>
  <c r="AU1093" i="35"/>
  <c r="AR1097" i="35"/>
  <c r="AR1105" i="35"/>
  <c r="AS1089" i="35"/>
  <c r="AS1099" i="35"/>
  <c r="AS1107" i="35"/>
  <c r="AQ1125" i="35"/>
  <c r="AQ1133" i="35"/>
  <c r="AQ1141" i="35"/>
  <c r="AR1112" i="35"/>
  <c r="AR1120" i="35"/>
  <c r="AR1128" i="35"/>
  <c r="AR1136" i="35"/>
  <c r="AR1144" i="35"/>
  <c r="AR1152" i="35"/>
  <c r="AS1147" i="35"/>
  <c r="AU1142" i="35"/>
  <c r="AU1150" i="35"/>
  <c r="AV1115" i="35"/>
  <c r="AV1123" i="35"/>
  <c r="AV1131" i="35"/>
  <c r="AV1139" i="35"/>
  <c r="AV1147" i="35"/>
  <c r="E127" i="35"/>
  <c r="F127" i="35" s="1"/>
  <c r="HW6" i="35"/>
  <c r="HW7" i="35" s="1"/>
  <c r="HZ34" i="35" s="1"/>
  <c r="AS1120" i="35"/>
  <c r="AV1098" i="35"/>
  <c r="AV1106" i="35"/>
  <c r="AQ1146" i="35"/>
  <c r="AR1099" i="35"/>
  <c r="AR1107" i="35"/>
  <c r="AR1092" i="35"/>
  <c r="AS1101" i="35"/>
  <c r="AS1109" i="35"/>
  <c r="AQ1119" i="35"/>
  <c r="AQ1127" i="35"/>
  <c r="AQ1135" i="35"/>
  <c r="AQ1145" i="35"/>
  <c r="AR1114" i="35"/>
  <c r="AR1122" i="35"/>
  <c r="AR1130" i="35"/>
  <c r="AR1138" i="35"/>
  <c r="AR1146" i="35"/>
  <c r="AS1141" i="35"/>
  <c r="AS1149" i="35"/>
  <c r="AU1144" i="35"/>
  <c r="AU1152" i="35"/>
  <c r="AV1117" i="35"/>
  <c r="AV1125" i="35"/>
  <c r="AV1133" i="35"/>
  <c r="AV1141" i="35"/>
  <c r="AV1149" i="35"/>
  <c r="A33" i="35"/>
  <c r="AU1125" i="35"/>
  <c r="AV1099" i="35"/>
  <c r="AV1107" i="35"/>
  <c r="AQ1148" i="35"/>
  <c r="AS1113" i="35"/>
  <c r="AR1100" i="35"/>
  <c r="AR1108" i="35"/>
  <c r="AU1094" i="35"/>
  <c r="AS1102" i="35"/>
  <c r="AS1110" i="35"/>
  <c r="AQ1120" i="35"/>
  <c r="AQ1128" i="35"/>
  <c r="AQ1136" i="35"/>
  <c r="AQ1147" i="35"/>
  <c r="AR1115" i="35"/>
  <c r="AR1123" i="35"/>
  <c r="AR1131" i="35"/>
  <c r="AR1139" i="35"/>
  <c r="AR1147" i="35"/>
  <c r="AS1142" i="35"/>
  <c r="AS1150" i="35"/>
  <c r="AU1145" i="35"/>
  <c r="AU1153" i="35"/>
  <c r="AV1118" i="35"/>
  <c r="AV1126" i="35"/>
  <c r="AV1134" i="35"/>
  <c r="AV1142" i="35"/>
  <c r="AV1150" i="35"/>
  <c r="BE125" i="35"/>
  <c r="BW125" i="35" s="1"/>
  <c r="BE126" i="35"/>
  <c r="BW126" i="35" s="1"/>
  <c r="BD125" i="35"/>
  <c r="BV125" i="35" s="1"/>
  <c r="BD126" i="35"/>
  <c r="BV126" i="35" s="1"/>
  <c r="R17" i="35"/>
  <c r="S17" i="35" s="1"/>
  <c r="AA26" i="35"/>
  <c r="AA24" i="35"/>
  <c r="AA25" i="35"/>
  <c r="R20" i="35" s="1"/>
  <c r="S20" i="35" s="1"/>
  <c r="AU1133" i="35"/>
  <c r="AV1101" i="35"/>
  <c r="AV1109" i="35"/>
  <c r="AQ1152" i="35"/>
  <c r="AV1093" i="35"/>
  <c r="AR1102" i="35"/>
  <c r="AR1110" i="35"/>
  <c r="AS1096" i="35"/>
  <c r="AS1104" i="35"/>
  <c r="AS1114" i="35"/>
  <c r="AQ1122" i="35"/>
  <c r="AQ1130" i="35"/>
  <c r="AQ1138" i="35"/>
  <c r="AQ1151" i="35"/>
  <c r="AR1117" i="35"/>
  <c r="AR1125" i="35"/>
  <c r="AR1133" i="35"/>
  <c r="AR1141" i="35"/>
  <c r="AR1149" i="35"/>
  <c r="AS1144" i="35"/>
  <c r="AS1152" i="35"/>
  <c r="AU1147" i="35"/>
  <c r="AV1112" i="35"/>
  <c r="AV1120" i="35"/>
  <c r="AV1128" i="35"/>
  <c r="AV1136" i="35"/>
  <c r="AV1144" i="35"/>
  <c r="AV1152" i="35"/>
  <c r="AS1136" i="35"/>
  <c r="AV1102" i="35"/>
  <c r="AV1110" i="35"/>
  <c r="AU1090" i="35"/>
  <c r="AR1095" i="35"/>
  <c r="AR1103" i="35"/>
  <c r="AS1111" i="35"/>
  <c r="AS1097" i="35"/>
  <c r="AS1105" i="35"/>
  <c r="AQ1123" i="35"/>
  <c r="AQ1131" i="35"/>
  <c r="AQ1139" i="35"/>
  <c r="AQ1153" i="35"/>
  <c r="AR1118" i="35"/>
  <c r="AR1126" i="35"/>
  <c r="AR1134" i="35"/>
  <c r="AR1142" i="35"/>
  <c r="AR1150" i="35"/>
  <c r="AS1145" i="35"/>
  <c r="AS1153" i="35"/>
  <c r="AU1148" i="35"/>
  <c r="AV1113" i="35"/>
  <c r="AV1121" i="35"/>
  <c r="AV1129" i="35"/>
  <c r="AV1137" i="35"/>
  <c r="AV1145" i="35"/>
  <c r="AA23" i="35"/>
  <c r="R18" i="35" s="1"/>
  <c r="S18" i="35" s="1"/>
  <c r="AQ127" i="35"/>
  <c r="AQ126" i="35"/>
  <c r="Z14" i="35"/>
  <c r="AV127" i="35" s="1"/>
  <c r="BO127" i="35" s="1"/>
  <c r="AA13" i="35"/>
  <c r="AD1061" i="35"/>
  <c r="AX126" i="35"/>
  <c r="BQ126" i="35" s="1"/>
  <c r="AX127" i="35"/>
  <c r="BQ127" i="35" s="1"/>
  <c r="AD1062" i="35"/>
  <c r="AD1060" i="35"/>
  <c r="AD1063" i="35"/>
  <c r="EM212" i="35"/>
  <c r="ES212" i="35" s="1"/>
  <c r="EM211" i="35"/>
  <c r="ES211" i="35" s="1"/>
  <c r="BT1021" i="35"/>
  <c r="AB1021" i="35"/>
  <c r="BU1022" i="35"/>
  <c r="BU1024" i="35" s="1"/>
  <c r="EM187" i="35"/>
  <c r="ES187" i="35" s="1"/>
  <c r="EM188" i="35"/>
  <c r="ES188" i="35" s="1"/>
  <c r="AB1022" i="35"/>
  <c r="AB1026" i="35" s="1"/>
  <c r="BX1021" i="35"/>
  <c r="EM210" i="35"/>
  <c r="ES210" i="35" s="1"/>
  <c r="BF1021" i="35"/>
  <c r="EM203" i="35"/>
  <c r="ES203" i="35" s="1"/>
  <c r="BE1022" i="35"/>
  <c r="BF1022" i="35"/>
  <c r="BF1024" i="35" s="1"/>
  <c r="CA1023" i="35"/>
  <c r="BN1022" i="35"/>
  <c r="BN1024" i="35" s="1"/>
  <c r="S1021" i="35"/>
  <c r="BE1023" i="35"/>
  <c r="EM207" i="35"/>
  <c r="ES207" i="35" s="1"/>
  <c r="EM208" i="35"/>
  <c r="ES208" i="35" s="1"/>
  <c r="AN1023" i="35"/>
  <c r="AN1024" i="35" s="1"/>
  <c r="BI1021" i="35"/>
  <c r="EM196" i="35"/>
  <c r="ES196" i="35" s="1"/>
  <c r="BM1021" i="35"/>
  <c r="EM206" i="35"/>
  <c r="ES206" i="35" s="1"/>
  <c r="CA1022" i="35"/>
  <c r="CA1026" i="35" s="1"/>
  <c r="BN1021" i="35"/>
  <c r="BR1022" i="35"/>
  <c r="R1021" i="35"/>
  <c r="EM225" i="35"/>
  <c r="ES225" i="35" s="1"/>
  <c r="EM202" i="35"/>
  <c r="ES202" i="35" s="1"/>
  <c r="R1023" i="35"/>
  <c r="R1024" i="35" s="1"/>
  <c r="EM197" i="35"/>
  <c r="ES197" i="35" s="1"/>
  <c r="EM209" i="35"/>
  <c r="ES209" i="35" s="1"/>
  <c r="EM185" i="35"/>
  <c r="ES185" i="35" s="1"/>
  <c r="N1022" i="35"/>
  <c r="N1026" i="35" s="1"/>
  <c r="AO1022" i="35"/>
  <c r="AO1024" i="35" s="1"/>
  <c r="Z1022" i="35"/>
  <c r="Z1024" i="35" s="1"/>
  <c r="BX1022" i="35"/>
  <c r="BX1026" i="35" s="1"/>
  <c r="AN1021" i="35"/>
  <c r="EM189" i="35"/>
  <c r="ES189" i="35" s="1"/>
  <c r="AZ1021" i="35"/>
  <c r="EM195" i="35"/>
  <c r="ES195" i="35" s="1"/>
  <c r="EM186" i="35"/>
  <c r="ES186" i="35" s="1"/>
  <c r="AQ1021" i="35"/>
  <c r="AA1079" i="35"/>
  <c r="AZ1022" i="35"/>
  <c r="EM224" i="35"/>
  <c r="ES224" i="35" s="1"/>
  <c r="EM223" i="35"/>
  <c r="ES223" i="35" s="1"/>
  <c r="AQ1022" i="35"/>
  <c r="AQ1024" i="35" s="1"/>
  <c r="EM205" i="35"/>
  <c r="ES205" i="35" s="1"/>
  <c r="BR1023" i="35"/>
  <c r="BR1024" i="35" s="1"/>
  <c r="GS187" i="35"/>
  <c r="GT187" i="35" s="1"/>
  <c r="EM222" i="35"/>
  <c r="ES222" i="35" s="1"/>
  <c r="EM193" i="35"/>
  <c r="ES193" i="35" s="1"/>
  <c r="AM8" i="35"/>
  <c r="AV8" i="35"/>
  <c r="AO8" i="35"/>
  <c r="JA4" i="35"/>
  <c r="JA9" i="35"/>
  <c r="JA8" i="35"/>
  <c r="JC8" i="35" s="1"/>
  <c r="JB9" i="35" s="1"/>
  <c r="JA10" i="35"/>
  <c r="JB2" i="35"/>
  <c r="JD8" i="35" s="1"/>
  <c r="EG126" i="35"/>
  <c r="EG127" i="35" s="1"/>
  <c r="EG128" i="35" s="1"/>
  <c r="EG129" i="35" s="1"/>
  <c r="EG130" i="35" s="1"/>
  <c r="EG131" i="35" s="1"/>
  <c r="EG132" i="35" s="1"/>
  <c r="EG133" i="35" s="1"/>
  <c r="EG134" i="35" s="1"/>
  <c r="EG135" i="35" s="1"/>
  <c r="EG136" i="35" s="1"/>
  <c r="EG137" i="35" s="1"/>
  <c r="EG138" i="35" s="1"/>
  <c r="EG139" i="35" s="1"/>
  <c r="EG140" i="35" s="1"/>
  <c r="EG141" i="35" s="1"/>
  <c r="EG142" i="35" s="1"/>
  <c r="EG143" i="35" s="1"/>
  <c r="EG144" i="35" s="1"/>
  <c r="EG145" i="35" s="1"/>
  <c r="EG146" i="35" s="1"/>
  <c r="EG147" i="35" s="1"/>
  <c r="EG148" i="35" s="1"/>
  <c r="EG149" i="35" s="1"/>
  <c r="EG150" i="35" s="1"/>
  <c r="EG151" i="35" s="1"/>
  <c r="EG152" i="35" s="1"/>
  <c r="EG153" i="35" s="1"/>
  <c r="EG154" i="35" s="1"/>
  <c r="EG155" i="35" s="1"/>
  <c r="EG156" i="35" s="1"/>
  <c r="EG157" i="35" s="1"/>
  <c r="EG158" i="35" s="1"/>
  <c r="EG159" i="35" s="1"/>
  <c r="EG160" i="35" s="1"/>
  <c r="EG161" i="35" s="1"/>
  <c r="EG162" i="35" s="1"/>
  <c r="EG163" i="35" s="1"/>
  <c r="EG164" i="35" s="1"/>
  <c r="EG165" i="35" s="1"/>
  <c r="EG166" i="35" s="1"/>
  <c r="EG167" i="35" s="1"/>
  <c r="EG168" i="35" s="1"/>
  <c r="EG169" i="35" s="1"/>
  <c r="EG170" i="35" s="1"/>
  <c r="EG171" i="35" s="1"/>
  <c r="EG172" i="35" s="1"/>
  <c r="EG173" i="35" s="1"/>
  <c r="EG174" i="35" s="1"/>
  <c r="EG175" i="35" s="1"/>
  <c r="EG176" i="35" s="1"/>
  <c r="EG177" i="35" s="1"/>
  <c r="EG178" i="35" s="1"/>
  <c r="EG179" i="35" s="1"/>
  <c r="EG180" i="35" s="1"/>
  <c r="EG181" i="35" s="1"/>
  <c r="EG182" i="35" s="1"/>
  <c r="EG183" i="35" s="1"/>
  <c r="EG184" i="35" s="1"/>
  <c r="EG185" i="35" s="1"/>
  <c r="EG186" i="35" s="1"/>
  <c r="EG187" i="35" s="1"/>
  <c r="EG188" i="35" s="1"/>
  <c r="EG189" i="35" s="1"/>
  <c r="EG190" i="35" s="1"/>
  <c r="EG191" i="35" s="1"/>
  <c r="EG192" i="35" s="1"/>
  <c r="EG193" i="35" s="1"/>
  <c r="EG194" i="35" s="1"/>
  <c r="EG195" i="35" s="1"/>
  <c r="EG196" i="35" s="1"/>
  <c r="EG197" i="35" s="1"/>
  <c r="EG198" i="35" s="1"/>
  <c r="EG199" i="35" s="1"/>
  <c r="EG200" i="35" s="1"/>
  <c r="EG201" i="35" s="1"/>
  <c r="EG202" i="35" s="1"/>
  <c r="EG203" i="35" s="1"/>
  <c r="EG204" i="35" s="1"/>
  <c r="EG205" i="35" s="1"/>
  <c r="EG206" i="35" s="1"/>
  <c r="EG207" i="35" s="1"/>
  <c r="EG208" i="35" s="1"/>
  <c r="EG209" i="35" s="1"/>
  <c r="EG210" i="35" s="1"/>
  <c r="EG211" i="35" s="1"/>
  <c r="EG212" i="35" s="1"/>
  <c r="EG213" i="35" s="1"/>
  <c r="EG214" i="35" s="1"/>
  <c r="EG215" i="35" s="1"/>
  <c r="EG216" i="35" s="1"/>
  <c r="EG217" i="35" s="1"/>
  <c r="EG218" i="35" s="1"/>
  <c r="EG219" i="35" s="1"/>
  <c r="EG220" i="35" s="1"/>
  <c r="EG221" i="35" s="1"/>
  <c r="EG222" i="35" s="1"/>
  <c r="EG223" i="35" s="1"/>
  <c r="EG224" i="35" s="1"/>
  <c r="EG225" i="35" s="1"/>
  <c r="EG226" i="35" s="1"/>
  <c r="EG227" i="35" s="1"/>
  <c r="EG228" i="35" s="1"/>
  <c r="EG229" i="35" s="1"/>
  <c r="EG230" i="35" s="1"/>
  <c r="EG231" i="35" s="1"/>
  <c r="EG232" i="35" s="1"/>
  <c r="EG233" i="35" s="1"/>
  <c r="EG234" i="35" s="1"/>
  <c r="EG235" i="35" s="1"/>
  <c r="EG236" i="35" s="1"/>
  <c r="EG237" i="35" s="1"/>
  <c r="EG238" i="35" s="1"/>
  <c r="EG239" i="35" s="1"/>
  <c r="EG240" i="35" s="1"/>
  <c r="EG241" i="35" s="1"/>
  <c r="EG242" i="35" s="1"/>
  <c r="EG243" i="35" s="1"/>
  <c r="EG244" i="35" s="1"/>
  <c r="EG245" i="35" s="1"/>
  <c r="EG246" i="35" s="1"/>
  <c r="EG247" i="35" s="1"/>
  <c r="EG248" i="35" s="1"/>
  <c r="EG249" i="35" s="1"/>
  <c r="EG250" i="35" s="1"/>
  <c r="EG251" i="35" s="1"/>
  <c r="EG252" i="35" s="1"/>
  <c r="EG253" i="35" s="1"/>
  <c r="EG254" i="35" s="1"/>
  <c r="EG255" i="35" s="1"/>
  <c r="EG256" i="35" s="1"/>
  <c r="EG257" i="35" s="1"/>
  <c r="EG258" i="35" s="1"/>
  <c r="EG259" i="35" s="1"/>
  <c r="EG260" i="35" s="1"/>
  <c r="EG261" i="35" s="1"/>
  <c r="EG262" i="35" s="1"/>
  <c r="EG263" i="35" s="1"/>
  <c r="EG264" i="35" s="1"/>
  <c r="EG265" i="35" s="1"/>
  <c r="EG266" i="35" s="1"/>
  <c r="EG267" i="35" s="1"/>
  <c r="EG268" i="35" s="1"/>
  <c r="EG269" i="35" s="1"/>
  <c r="EG270" i="35" s="1"/>
  <c r="EG271" i="35" s="1"/>
  <c r="EG272" i="35" s="1"/>
  <c r="EG273" i="35" s="1"/>
  <c r="EG274" i="35" s="1"/>
  <c r="EG275" i="35" s="1"/>
  <c r="EG276" i="35" s="1"/>
  <c r="EG277" i="35" s="1"/>
  <c r="EG278" i="35" s="1"/>
  <c r="EG279" i="35" s="1"/>
  <c r="EG280" i="35" s="1"/>
  <c r="EG281" i="35" s="1"/>
  <c r="EG282" i="35" s="1"/>
  <c r="EG283" i="35" s="1"/>
  <c r="EG284" i="35" s="1"/>
  <c r="EG285" i="35" s="1"/>
  <c r="EG286" i="35" s="1"/>
  <c r="EG287" i="35" s="1"/>
  <c r="EG288" i="35" s="1"/>
  <c r="EG289" i="35" s="1"/>
  <c r="EG290" i="35" s="1"/>
  <c r="EG291" i="35" s="1"/>
  <c r="EG292" i="35" s="1"/>
  <c r="EG293" i="35" s="1"/>
  <c r="EG294" i="35" s="1"/>
  <c r="EG295" i="35" s="1"/>
  <c r="EG296" i="35" s="1"/>
  <c r="EG297" i="35" s="1"/>
  <c r="EG298" i="35" s="1"/>
  <c r="EG299" i="35" s="1"/>
  <c r="EG300" i="35" s="1"/>
  <c r="EG301" i="35" s="1"/>
  <c r="EG302" i="35" s="1"/>
  <c r="EG303" i="35" s="1"/>
  <c r="EG304" i="35" s="1"/>
  <c r="EG305" i="35" s="1"/>
  <c r="EG306" i="35" s="1"/>
  <c r="EG307" i="35" s="1"/>
  <c r="EG308" i="35" s="1"/>
  <c r="EG309" i="35" s="1"/>
  <c r="EG310" i="35" s="1"/>
  <c r="EG311" i="35" s="1"/>
  <c r="EG312" i="35" s="1"/>
  <c r="EG313" i="35" s="1"/>
  <c r="EG314" i="35" s="1"/>
  <c r="EG315" i="35" s="1"/>
  <c r="EG316" i="35" s="1"/>
  <c r="EG317" i="35" s="1"/>
  <c r="EG318" i="35" s="1"/>
  <c r="EG319" i="35" s="1"/>
  <c r="EG320" i="35" s="1"/>
  <c r="EG321" i="35" s="1"/>
  <c r="EG322" i="35" s="1"/>
  <c r="EG323" i="35" s="1"/>
  <c r="EG324" i="35" s="1"/>
  <c r="EG325" i="35" s="1"/>
  <c r="EG326" i="35" s="1"/>
  <c r="EG327" i="35" s="1"/>
  <c r="EG328" i="35" s="1"/>
  <c r="EG329" i="35" s="1"/>
  <c r="EG330" i="35" s="1"/>
  <c r="EG331" i="35" s="1"/>
  <c r="EG332" i="35" s="1"/>
  <c r="EG333" i="35" s="1"/>
  <c r="EG334" i="35" s="1"/>
  <c r="EG335" i="35" s="1"/>
  <c r="EG336" i="35" s="1"/>
  <c r="EG337" i="35" s="1"/>
  <c r="EG338" i="35" s="1"/>
  <c r="EG339" i="35" s="1"/>
  <c r="EG340" i="35" s="1"/>
  <c r="EG341" i="35" s="1"/>
  <c r="EG342" i="35" s="1"/>
  <c r="EG343" i="35" s="1"/>
  <c r="EG344" i="35" s="1"/>
  <c r="EG345" i="35" s="1"/>
  <c r="EG346" i="35" s="1"/>
  <c r="EG347" i="35" s="1"/>
  <c r="EG348" i="35" s="1"/>
  <c r="EG349" i="35" s="1"/>
  <c r="EG350" i="35" s="1"/>
  <c r="EG351" i="35" s="1"/>
  <c r="EG352" i="35" s="1"/>
  <c r="EG353" i="35" s="1"/>
  <c r="EG354" i="35" s="1"/>
  <c r="EG355" i="35" s="1"/>
  <c r="EG356" i="35" s="1"/>
  <c r="EG357" i="35" s="1"/>
  <c r="EG358" i="35" s="1"/>
  <c r="EG359" i="35" s="1"/>
  <c r="EG360" i="35" s="1"/>
  <c r="EG361" i="35" s="1"/>
  <c r="EG362" i="35" s="1"/>
  <c r="EG363" i="35" s="1"/>
  <c r="EG364" i="35" s="1"/>
  <c r="EG365" i="35" s="1"/>
  <c r="EG366" i="35" s="1"/>
  <c r="EG367" i="35" s="1"/>
  <c r="EG368" i="35" s="1"/>
  <c r="EG369" i="35" s="1"/>
  <c r="EG370" i="35" s="1"/>
  <c r="EG371" i="35" s="1"/>
  <c r="EG372" i="35" s="1"/>
  <c r="EG373" i="35" s="1"/>
  <c r="EG374" i="35" s="1"/>
  <c r="EG375" i="35" s="1"/>
  <c r="EG376" i="35" s="1"/>
  <c r="EG377" i="35" s="1"/>
  <c r="EG378" i="35" s="1"/>
  <c r="EG379" i="35" s="1"/>
  <c r="EG380" i="35" s="1"/>
  <c r="EG381" i="35" s="1"/>
  <c r="EG382" i="35" s="1"/>
  <c r="EG383" i="35" s="1"/>
  <c r="EG384" i="35" s="1"/>
  <c r="EG385" i="35" s="1"/>
  <c r="EG386" i="35" s="1"/>
  <c r="EG387" i="35" s="1"/>
  <c r="EG388" i="35" s="1"/>
  <c r="EG389" i="35" s="1"/>
  <c r="EG390" i="35" s="1"/>
  <c r="EG391" i="35" s="1"/>
  <c r="EG392" i="35" s="1"/>
  <c r="EG393" i="35" s="1"/>
  <c r="EG394" i="35" s="1"/>
  <c r="EG395" i="35" s="1"/>
  <c r="EG396" i="35" s="1"/>
  <c r="EG397" i="35" s="1"/>
  <c r="EG398" i="35" s="1"/>
  <c r="EG399" i="35" s="1"/>
  <c r="EG400" i="35" s="1"/>
  <c r="EG401" i="35" s="1"/>
  <c r="EG402" i="35" s="1"/>
  <c r="EG403" i="35" s="1"/>
  <c r="EG404" i="35" s="1"/>
  <c r="EG405" i="35" s="1"/>
  <c r="EG406" i="35" s="1"/>
  <c r="EG407" i="35" s="1"/>
  <c r="EG408" i="35" s="1"/>
  <c r="EG409" i="35" s="1"/>
  <c r="EG410" i="35" s="1"/>
  <c r="EG411" i="35" s="1"/>
  <c r="EG412" i="35" s="1"/>
  <c r="EG413" i="35" s="1"/>
  <c r="EG414" i="35" s="1"/>
  <c r="EG415" i="35" s="1"/>
  <c r="EG416" i="35" s="1"/>
  <c r="EG417" i="35" s="1"/>
  <c r="EG418" i="35" s="1"/>
  <c r="EG419" i="35" s="1"/>
  <c r="EG420" i="35" s="1"/>
  <c r="EG421" i="35" s="1"/>
  <c r="EG422" i="35" s="1"/>
  <c r="EG423" i="35" s="1"/>
  <c r="EG424" i="35" s="1"/>
  <c r="EG425" i="35" s="1"/>
  <c r="EG426" i="35" s="1"/>
  <c r="EG427" i="35" s="1"/>
  <c r="EG428" i="35" s="1"/>
  <c r="EG429" i="35" s="1"/>
  <c r="EG430" i="35" s="1"/>
  <c r="EG431" i="35" s="1"/>
  <c r="EG432" i="35" s="1"/>
  <c r="EG433" i="35" s="1"/>
  <c r="EG434" i="35" s="1"/>
  <c r="EG435" i="35" s="1"/>
  <c r="EG436" i="35" s="1"/>
  <c r="EG437" i="35" s="1"/>
  <c r="EG438" i="35" s="1"/>
  <c r="EG439" i="35" s="1"/>
  <c r="EG440" i="35" s="1"/>
  <c r="EG441" i="35" s="1"/>
  <c r="EG442" i="35" s="1"/>
  <c r="EG443" i="35" s="1"/>
  <c r="EG444" i="35" s="1"/>
  <c r="EG445" i="35" s="1"/>
  <c r="EG446" i="35" s="1"/>
  <c r="EG447" i="35" s="1"/>
  <c r="EG448" i="35" s="1"/>
  <c r="EG449" i="35" s="1"/>
  <c r="EG450" i="35" s="1"/>
  <c r="EG451" i="35" s="1"/>
  <c r="EG452" i="35" s="1"/>
  <c r="EG453" i="35" s="1"/>
  <c r="EG454" i="35" s="1"/>
  <c r="EG455" i="35" s="1"/>
  <c r="EG456" i="35" s="1"/>
  <c r="EG457" i="35" s="1"/>
  <c r="EG458" i="35" s="1"/>
  <c r="EG459" i="35" s="1"/>
  <c r="EG460" i="35" s="1"/>
  <c r="EG461" i="35" s="1"/>
  <c r="EG462" i="35" s="1"/>
  <c r="EG463" i="35" s="1"/>
  <c r="EG464" i="35" s="1"/>
  <c r="EG465" i="35" s="1"/>
  <c r="EG466" i="35" s="1"/>
  <c r="EG467" i="35" s="1"/>
  <c r="EG468" i="35" s="1"/>
  <c r="EG469" i="35" s="1"/>
  <c r="EG470" i="35" s="1"/>
  <c r="EG471" i="35" s="1"/>
  <c r="EG472" i="35" s="1"/>
  <c r="EG473" i="35" s="1"/>
  <c r="EG474" i="35" s="1"/>
  <c r="EG475" i="35" s="1"/>
  <c r="EG476" i="35" s="1"/>
  <c r="EG477" i="35" s="1"/>
  <c r="EG478" i="35" s="1"/>
  <c r="EG479" i="35" s="1"/>
  <c r="EG480" i="35" s="1"/>
  <c r="EG481" i="35" s="1"/>
  <c r="EG482" i="35" s="1"/>
  <c r="EG483" i="35" s="1"/>
  <c r="EG484" i="35" s="1"/>
  <c r="EG485" i="35" s="1"/>
  <c r="EG486" i="35" s="1"/>
  <c r="EG487" i="35" s="1"/>
  <c r="EG488" i="35" s="1"/>
  <c r="EG489" i="35" s="1"/>
  <c r="EG490" i="35" s="1"/>
  <c r="EG491" i="35" s="1"/>
  <c r="EG492" i="35" s="1"/>
  <c r="EG493" i="35" s="1"/>
  <c r="EG494" i="35" s="1"/>
  <c r="EG495" i="35" s="1"/>
  <c r="EG496" i="35" s="1"/>
  <c r="EG497" i="35" s="1"/>
  <c r="EG498" i="35" s="1"/>
  <c r="EG499" i="35" s="1"/>
  <c r="EG500" i="35" s="1"/>
  <c r="EG501" i="35" s="1"/>
  <c r="EG502" i="35" s="1"/>
  <c r="EG503" i="35" s="1"/>
  <c r="EG504" i="35" s="1"/>
  <c r="EG505" i="35" s="1"/>
  <c r="EG506" i="35" s="1"/>
  <c r="EG507" i="35" s="1"/>
  <c r="EG508" i="35" s="1"/>
  <c r="EG509" i="35" s="1"/>
  <c r="EG510" i="35" s="1"/>
  <c r="EG511" i="35" s="1"/>
  <c r="EG512" i="35" s="1"/>
  <c r="EG513" i="35" s="1"/>
  <c r="EG514" i="35" s="1"/>
  <c r="EG515" i="35" s="1"/>
  <c r="EG516" i="35" s="1"/>
  <c r="EG517" i="35" s="1"/>
  <c r="EG518" i="35" s="1"/>
  <c r="EG519" i="35" s="1"/>
  <c r="EG520" i="35" s="1"/>
  <c r="EG521" i="35" s="1"/>
  <c r="EG522" i="35" s="1"/>
  <c r="EG523" i="35" s="1"/>
  <c r="EG524" i="35" s="1"/>
  <c r="EG525" i="35" s="1"/>
  <c r="EG526" i="35" s="1"/>
  <c r="EG527" i="35" s="1"/>
  <c r="EG528" i="35" s="1"/>
  <c r="EG529" i="35" s="1"/>
  <c r="EG530" i="35" s="1"/>
  <c r="EG531" i="35" s="1"/>
  <c r="EG532" i="35" s="1"/>
  <c r="EG533" i="35" s="1"/>
  <c r="EG534" i="35" s="1"/>
  <c r="EG535" i="35" s="1"/>
  <c r="EG536" i="35" s="1"/>
  <c r="EG537" i="35" s="1"/>
  <c r="EG538" i="35" s="1"/>
  <c r="EG539" i="35" s="1"/>
  <c r="EG540" i="35" s="1"/>
  <c r="EG541" i="35" s="1"/>
  <c r="EG542" i="35" s="1"/>
  <c r="EG543" i="35" s="1"/>
  <c r="EG544" i="35" s="1"/>
  <c r="EG545" i="35" s="1"/>
  <c r="EG546" i="35" s="1"/>
  <c r="EG547" i="35" s="1"/>
  <c r="EG548" i="35" s="1"/>
  <c r="EG549" i="35" s="1"/>
  <c r="EG550" i="35" s="1"/>
  <c r="EG551" i="35" s="1"/>
  <c r="EG552" i="35" s="1"/>
  <c r="EG553" i="35" s="1"/>
  <c r="EG554" i="35" s="1"/>
  <c r="EG555" i="35" s="1"/>
  <c r="EG556" i="35" s="1"/>
  <c r="EG557" i="35" s="1"/>
  <c r="EG558" i="35" s="1"/>
  <c r="EG559" i="35" s="1"/>
  <c r="EG560" i="35" s="1"/>
  <c r="EG561" i="35" s="1"/>
  <c r="EG562" i="35" s="1"/>
  <c r="EG563" i="35" s="1"/>
  <c r="EG564" i="35" s="1"/>
  <c r="EG565" i="35" s="1"/>
  <c r="EG566" i="35" s="1"/>
  <c r="EG567" i="35" s="1"/>
  <c r="EG568" i="35" s="1"/>
  <c r="EG569" i="35" s="1"/>
  <c r="EG570" i="35" s="1"/>
  <c r="EG571" i="35" s="1"/>
  <c r="EG572" i="35" s="1"/>
  <c r="EG573" i="35" s="1"/>
  <c r="EG574" i="35" s="1"/>
  <c r="EG575" i="35" s="1"/>
  <c r="EG576" i="35" s="1"/>
  <c r="EG577" i="35" s="1"/>
  <c r="EG578" i="35" s="1"/>
  <c r="EG579" i="35" s="1"/>
  <c r="EG580" i="35" s="1"/>
  <c r="EG581" i="35" s="1"/>
  <c r="EG582" i="35" s="1"/>
  <c r="EG583" i="35" s="1"/>
  <c r="EG584" i="35" s="1"/>
  <c r="EG585" i="35" s="1"/>
  <c r="EG586" i="35" s="1"/>
  <c r="EG587" i="35" s="1"/>
  <c r="EG588" i="35" s="1"/>
  <c r="EG589" i="35" s="1"/>
  <c r="EG590" i="35" s="1"/>
  <c r="EG591" i="35" s="1"/>
  <c r="EG592" i="35" s="1"/>
  <c r="EG593" i="35" s="1"/>
  <c r="EG594" i="35" s="1"/>
  <c r="EG595" i="35" s="1"/>
  <c r="EG596" i="35" s="1"/>
  <c r="EG597" i="35" s="1"/>
  <c r="EG598" i="35" s="1"/>
  <c r="EG599" i="35" s="1"/>
  <c r="EG600" i="35" s="1"/>
  <c r="EG601" i="35" s="1"/>
  <c r="EG602" i="35" s="1"/>
  <c r="EG603" i="35" s="1"/>
  <c r="EG604" i="35" s="1"/>
  <c r="EG605" i="35" s="1"/>
  <c r="EG606" i="35" s="1"/>
  <c r="EG607" i="35" s="1"/>
  <c r="EG608" i="35" s="1"/>
  <c r="EG609" i="35" s="1"/>
  <c r="EG610" i="35" s="1"/>
  <c r="EG611" i="35" s="1"/>
  <c r="EG612" i="35" s="1"/>
  <c r="EG613" i="35" s="1"/>
  <c r="EG614" i="35" s="1"/>
  <c r="EG615" i="35" s="1"/>
  <c r="EG616" i="35" s="1"/>
  <c r="EG617" i="35" s="1"/>
  <c r="EG618" i="35" s="1"/>
  <c r="EG619" i="35" s="1"/>
  <c r="EG620" i="35" s="1"/>
  <c r="EG621" i="35" s="1"/>
  <c r="EG622" i="35" s="1"/>
  <c r="EG623" i="35" s="1"/>
  <c r="EG624" i="35" s="1"/>
  <c r="EG625" i="35" s="1"/>
  <c r="EG626" i="35" s="1"/>
  <c r="EG627" i="35" s="1"/>
  <c r="EG628" i="35" s="1"/>
  <c r="EG629" i="35" s="1"/>
  <c r="EG630" i="35" s="1"/>
  <c r="EG631" i="35" s="1"/>
  <c r="EG632" i="35" s="1"/>
  <c r="EG633" i="35" s="1"/>
  <c r="EG634" i="35" s="1"/>
  <c r="EG635" i="35" s="1"/>
  <c r="EG636" i="35" s="1"/>
  <c r="EG637" i="35" s="1"/>
  <c r="EG638" i="35" s="1"/>
  <c r="EG639" i="35" s="1"/>
  <c r="EG640" i="35" s="1"/>
  <c r="EG641" i="35" s="1"/>
  <c r="EG642" i="35" s="1"/>
  <c r="EG643" i="35" s="1"/>
  <c r="EG644" i="35" s="1"/>
  <c r="EG645" i="35" s="1"/>
  <c r="EG646" i="35" s="1"/>
  <c r="EG647" i="35" s="1"/>
  <c r="EG648" i="35" s="1"/>
  <c r="EG649" i="35" s="1"/>
  <c r="EG650" i="35" s="1"/>
  <c r="EG651" i="35" s="1"/>
  <c r="EG652" i="35" s="1"/>
  <c r="EG653" i="35" s="1"/>
  <c r="EG654" i="35" s="1"/>
  <c r="EG655" i="35" s="1"/>
  <c r="EG656" i="35" s="1"/>
  <c r="EG657" i="35" s="1"/>
  <c r="EG658" i="35" s="1"/>
  <c r="EG659" i="35" s="1"/>
  <c r="EG660" i="35" s="1"/>
  <c r="EG661" i="35" s="1"/>
  <c r="EG662" i="35" s="1"/>
  <c r="EG663" i="35" s="1"/>
  <c r="EG664" i="35" s="1"/>
  <c r="EG665" i="35" s="1"/>
  <c r="EG666" i="35" s="1"/>
  <c r="EG667" i="35" s="1"/>
  <c r="EG668" i="35" s="1"/>
  <c r="EG669" i="35" s="1"/>
  <c r="EG670" i="35" s="1"/>
  <c r="EG671" i="35" s="1"/>
  <c r="EG672" i="35" s="1"/>
  <c r="EG673" i="35" s="1"/>
  <c r="EG674" i="35" s="1"/>
  <c r="EG675" i="35" s="1"/>
  <c r="EG676" i="35" s="1"/>
  <c r="EG677" i="35" s="1"/>
  <c r="EG678" i="35" s="1"/>
  <c r="EG679" i="35" s="1"/>
  <c r="EG680" i="35" s="1"/>
  <c r="EG681" i="35" s="1"/>
  <c r="EG682" i="35" s="1"/>
  <c r="EG683" i="35" s="1"/>
  <c r="EG684" i="35" s="1"/>
  <c r="EG685" i="35" s="1"/>
  <c r="EG686" i="35" s="1"/>
  <c r="EG687" i="35" s="1"/>
  <c r="EG688" i="35" s="1"/>
  <c r="EG689" i="35" s="1"/>
  <c r="EG690" i="35" s="1"/>
  <c r="EG691" i="35" s="1"/>
  <c r="EG692" i="35" s="1"/>
  <c r="EG693" i="35" s="1"/>
  <c r="EG694" i="35" s="1"/>
  <c r="EG695" i="35" s="1"/>
  <c r="EG696" i="35" s="1"/>
  <c r="EG697" i="35" s="1"/>
  <c r="EG698" i="35" s="1"/>
  <c r="EG699" i="35" s="1"/>
  <c r="EG700" i="35" s="1"/>
  <c r="EG701" i="35" s="1"/>
  <c r="EG702" i="35" s="1"/>
  <c r="EG703" i="35" s="1"/>
  <c r="EG704" i="35" s="1"/>
  <c r="EG705" i="35" s="1"/>
  <c r="EG706" i="35" s="1"/>
  <c r="EG707" i="35" s="1"/>
  <c r="EG708" i="35" s="1"/>
  <c r="EG709" i="35" s="1"/>
  <c r="EG710" i="35" s="1"/>
  <c r="EG711" i="35" s="1"/>
  <c r="EG712" i="35" s="1"/>
  <c r="EG713" i="35" s="1"/>
  <c r="EG714" i="35" s="1"/>
  <c r="EG715" i="35" s="1"/>
  <c r="EG716" i="35" s="1"/>
  <c r="EG717" i="35" s="1"/>
  <c r="EG718" i="35" s="1"/>
  <c r="EG719" i="35" s="1"/>
  <c r="EG720" i="35" s="1"/>
  <c r="EG721" i="35" s="1"/>
  <c r="EG722" i="35" s="1"/>
  <c r="EG723" i="35" s="1"/>
  <c r="EG724" i="35" s="1"/>
  <c r="EG725" i="35" s="1"/>
  <c r="EG726" i="35" s="1"/>
  <c r="EG727" i="35" s="1"/>
  <c r="EG728" i="35" s="1"/>
  <c r="EG729" i="35" s="1"/>
  <c r="EG730" i="35" s="1"/>
  <c r="EG731" i="35" s="1"/>
  <c r="EG732" i="35" s="1"/>
  <c r="EG733" i="35" s="1"/>
  <c r="EG734" i="35" s="1"/>
  <c r="EG735" i="35" s="1"/>
  <c r="EG736" i="35" s="1"/>
  <c r="EG737" i="35" s="1"/>
  <c r="EG738" i="35" s="1"/>
  <c r="EG739" i="35" s="1"/>
  <c r="EG740" i="35" s="1"/>
  <c r="EG741" i="35" s="1"/>
  <c r="EG742" i="35" s="1"/>
  <c r="EG743" i="35" s="1"/>
  <c r="EG744" i="35" s="1"/>
  <c r="EG745" i="35" s="1"/>
  <c r="EG746" i="35" s="1"/>
  <c r="EG747" i="35" s="1"/>
  <c r="EG748" i="35" s="1"/>
  <c r="EG749" i="35" s="1"/>
  <c r="EG750" i="35" s="1"/>
  <c r="EG751" i="35" s="1"/>
  <c r="EG752" i="35" s="1"/>
  <c r="EG753" i="35" s="1"/>
  <c r="EG754" i="35" s="1"/>
  <c r="EG755" i="35" s="1"/>
  <c r="EG756" i="35" s="1"/>
  <c r="EG757" i="35" s="1"/>
  <c r="EG758" i="35" s="1"/>
  <c r="EG759" i="35" s="1"/>
  <c r="EG760" i="35" s="1"/>
  <c r="EG761" i="35" s="1"/>
  <c r="EG762" i="35" s="1"/>
  <c r="EG763" i="35" s="1"/>
  <c r="EG764" i="35" s="1"/>
  <c r="EG765" i="35" s="1"/>
  <c r="EG766" i="35" s="1"/>
  <c r="EG767" i="35" s="1"/>
  <c r="EG768" i="35" s="1"/>
  <c r="EG769" i="35" s="1"/>
  <c r="EG770" i="35" s="1"/>
  <c r="EG771" i="35" s="1"/>
  <c r="EG772" i="35" s="1"/>
  <c r="EG773" i="35" s="1"/>
  <c r="EG774" i="35" s="1"/>
  <c r="EG775" i="35" s="1"/>
  <c r="EG776" i="35" s="1"/>
  <c r="EG777" i="35" s="1"/>
  <c r="EG778" i="35" s="1"/>
  <c r="EG779" i="35" s="1"/>
  <c r="EG780" i="35" s="1"/>
  <c r="EG781" i="35" s="1"/>
  <c r="EG782" i="35" s="1"/>
  <c r="EG783" i="35" s="1"/>
  <c r="EG784" i="35" s="1"/>
  <c r="EG785" i="35" s="1"/>
  <c r="EG786" i="35" s="1"/>
  <c r="EG787" i="35" s="1"/>
  <c r="EG788" i="35" s="1"/>
  <c r="EG789" i="35" s="1"/>
  <c r="EG790" i="35" s="1"/>
  <c r="EG791" i="35" s="1"/>
  <c r="EG792" i="35" s="1"/>
  <c r="EG793" i="35" s="1"/>
  <c r="EG794" i="35" s="1"/>
  <c r="EG795" i="35" s="1"/>
  <c r="EG796" i="35" s="1"/>
  <c r="EG797" i="35" s="1"/>
  <c r="EG798" i="35" s="1"/>
  <c r="EG799" i="35" s="1"/>
  <c r="EG800" i="35" s="1"/>
  <c r="EG801" i="35" s="1"/>
  <c r="EG802" i="35" s="1"/>
  <c r="EG803" i="35" s="1"/>
  <c r="EG804" i="35" s="1"/>
  <c r="EG805" i="35" s="1"/>
  <c r="EG806" i="35" s="1"/>
  <c r="EG807" i="35" s="1"/>
  <c r="EG808" i="35" s="1"/>
  <c r="EG809" i="35" s="1"/>
  <c r="EG810" i="35" s="1"/>
  <c r="EG811" i="35" s="1"/>
  <c r="EG812" i="35" s="1"/>
  <c r="EG813" i="35" s="1"/>
  <c r="EG814" i="35" s="1"/>
  <c r="EG815" i="35" s="1"/>
  <c r="EG816" i="35" s="1"/>
  <c r="EG817" i="35" s="1"/>
  <c r="EG818" i="35" s="1"/>
  <c r="EG819" i="35" s="1"/>
  <c r="EG820" i="35" s="1"/>
  <c r="EG821" i="35" s="1"/>
  <c r="EG822" i="35" s="1"/>
  <c r="EG823" i="35" s="1"/>
  <c r="EG824" i="35" s="1"/>
  <c r="EG825" i="35" s="1"/>
  <c r="EG826" i="35" s="1"/>
  <c r="EG827" i="35" s="1"/>
  <c r="EG828" i="35" s="1"/>
  <c r="EG829" i="35" s="1"/>
  <c r="EG830" i="35" s="1"/>
  <c r="EG831" i="35" s="1"/>
  <c r="EG832" i="35" s="1"/>
  <c r="EG833" i="35" s="1"/>
  <c r="EG834" i="35" s="1"/>
  <c r="EG835" i="35" s="1"/>
  <c r="EG836" i="35" s="1"/>
  <c r="EG837" i="35" s="1"/>
  <c r="EG838" i="35" s="1"/>
  <c r="EG839" i="35" s="1"/>
  <c r="EG840" i="35" s="1"/>
  <c r="EG841" i="35" s="1"/>
  <c r="EG842" i="35" s="1"/>
  <c r="EG843" i="35" s="1"/>
  <c r="EG844" i="35" s="1"/>
  <c r="EG845" i="35" s="1"/>
  <c r="EG846" i="35" s="1"/>
  <c r="EG847" i="35" s="1"/>
  <c r="EG848" i="35" s="1"/>
  <c r="EG849" i="35" s="1"/>
  <c r="EG850" i="35" s="1"/>
  <c r="EG851" i="35" s="1"/>
  <c r="EG852" i="35" s="1"/>
  <c r="EG853" i="35" s="1"/>
  <c r="EG854" i="35" s="1"/>
  <c r="EG855" i="35" s="1"/>
  <c r="EG856" i="35" s="1"/>
  <c r="EG857" i="35" s="1"/>
  <c r="EG858" i="35" s="1"/>
  <c r="EG859" i="35" s="1"/>
  <c r="EG860" i="35" s="1"/>
  <c r="EG861" i="35" s="1"/>
  <c r="EG862" i="35" s="1"/>
  <c r="EG863" i="35" s="1"/>
  <c r="EG864" i="35" s="1"/>
  <c r="EG865" i="35" s="1"/>
  <c r="EG866" i="35" s="1"/>
  <c r="EG867" i="35" s="1"/>
  <c r="EG868" i="35" s="1"/>
  <c r="EG869" i="35" s="1"/>
  <c r="EG870" i="35" s="1"/>
  <c r="EG871" i="35" s="1"/>
  <c r="EG872" i="35" s="1"/>
  <c r="EG873" i="35" s="1"/>
  <c r="EG874" i="35" s="1"/>
  <c r="EG875" i="35" s="1"/>
  <c r="EG876" i="35" s="1"/>
  <c r="EG877" i="35" s="1"/>
  <c r="EG878" i="35" s="1"/>
  <c r="EG879" i="35" s="1"/>
  <c r="EG880" i="35" s="1"/>
  <c r="EG881" i="35" s="1"/>
  <c r="EG882" i="35" s="1"/>
  <c r="EG883" i="35" s="1"/>
  <c r="EG884" i="35" s="1"/>
  <c r="EG885" i="35" s="1"/>
  <c r="EG886" i="35" s="1"/>
  <c r="EG887" i="35" s="1"/>
  <c r="EG888" i="35" s="1"/>
  <c r="EG889" i="35" s="1"/>
  <c r="EG890" i="35" s="1"/>
  <c r="EG891" i="35" s="1"/>
  <c r="EG892" i="35" s="1"/>
  <c r="EG893" i="35" s="1"/>
  <c r="EG894" i="35" s="1"/>
  <c r="EG895" i="35" s="1"/>
  <c r="EG896" i="35" s="1"/>
  <c r="EG897" i="35" s="1"/>
  <c r="EG898" i="35" s="1"/>
  <c r="EG899" i="35" s="1"/>
  <c r="EG900" i="35" s="1"/>
  <c r="EG901" i="35" s="1"/>
  <c r="EG902" i="35" s="1"/>
  <c r="EG903" i="35" s="1"/>
  <c r="EG904" i="35" s="1"/>
  <c r="EG905" i="35" s="1"/>
  <c r="EG906" i="35" s="1"/>
  <c r="EG907" i="35" s="1"/>
  <c r="EG908" i="35" s="1"/>
  <c r="EG909" i="35" s="1"/>
  <c r="EG910" i="35" s="1"/>
  <c r="EG911" i="35" s="1"/>
  <c r="EG912" i="35" s="1"/>
  <c r="EG913" i="35" s="1"/>
  <c r="EG914" i="35" s="1"/>
  <c r="EG915" i="35" s="1"/>
  <c r="EG916" i="35" s="1"/>
  <c r="EG917" i="35" s="1"/>
  <c r="EG918" i="35" s="1"/>
  <c r="EG919" i="35" s="1"/>
  <c r="EG920" i="35" s="1"/>
  <c r="EG921" i="35" s="1"/>
  <c r="EG922" i="35" s="1"/>
  <c r="EG923" i="35" s="1"/>
  <c r="EG924" i="35" s="1"/>
  <c r="EG925" i="35" s="1"/>
  <c r="EG926" i="35" s="1"/>
  <c r="EG927" i="35" s="1"/>
  <c r="EG928" i="35" s="1"/>
  <c r="EG929" i="35" s="1"/>
  <c r="EG930" i="35" s="1"/>
  <c r="EG931" i="35" s="1"/>
  <c r="EG932" i="35" s="1"/>
  <c r="EG933" i="35" s="1"/>
  <c r="EG934" i="35" s="1"/>
  <c r="EG935" i="35" s="1"/>
  <c r="EG936" i="35" s="1"/>
  <c r="EG937" i="35" s="1"/>
  <c r="EG938" i="35" s="1"/>
  <c r="EG939" i="35" s="1"/>
  <c r="EG940" i="35" s="1"/>
  <c r="EG941" i="35" s="1"/>
  <c r="EG942" i="35" s="1"/>
  <c r="EG943" i="35" s="1"/>
  <c r="EG944" i="35" s="1"/>
  <c r="EG945" i="35" s="1"/>
  <c r="EG946" i="35" s="1"/>
  <c r="EG947" i="35" s="1"/>
  <c r="EG948" i="35" s="1"/>
  <c r="EG949" i="35" s="1"/>
  <c r="EG950" i="35" s="1"/>
  <c r="EG951" i="35" s="1"/>
  <c r="EG952" i="35" s="1"/>
  <c r="EG953" i="35" s="1"/>
  <c r="EG954" i="35" s="1"/>
  <c r="EG955" i="35" s="1"/>
  <c r="EG956" i="35" s="1"/>
  <c r="EG957" i="35" s="1"/>
  <c r="EG958" i="35" s="1"/>
  <c r="EG959" i="35" s="1"/>
  <c r="EG960" i="35" s="1"/>
  <c r="EG961" i="35" s="1"/>
  <c r="EG962" i="35" s="1"/>
  <c r="EG963" i="35" s="1"/>
  <c r="EG964" i="35" s="1"/>
  <c r="HX34" i="35"/>
  <c r="Y5" i="35"/>
  <c r="HY34" i="35"/>
  <c r="HY32" i="35"/>
  <c r="HZ23" i="35"/>
  <c r="II3" i="35"/>
  <c r="II6" i="35" s="1"/>
  <c r="HU29" i="35"/>
  <c r="IA23" i="35"/>
  <c r="HX32" i="35"/>
  <c r="HY33" i="35"/>
  <c r="DZ130" i="35"/>
  <c r="DY130" i="35"/>
  <c r="EA130" i="35"/>
  <c r="DW131" i="35"/>
  <c r="AH128" i="35"/>
  <c r="O1024" i="35"/>
  <c r="O1026" i="35"/>
  <c r="AK1024" i="35"/>
  <c r="AK1026" i="35"/>
  <c r="BG1024" i="35"/>
  <c r="BG1026" i="35"/>
  <c r="AO9" i="35"/>
  <c r="EM220" i="35"/>
  <c r="ES220" i="35" s="1"/>
  <c r="EM217" i="35"/>
  <c r="ES217" i="35" s="1"/>
  <c r="EM215" i="35"/>
  <c r="ES215" i="35" s="1"/>
  <c r="AM1024" i="35"/>
  <c r="AM1026" i="35"/>
  <c r="AE1024" i="35"/>
  <c r="AE1026" i="35"/>
  <c r="BA1026" i="35"/>
  <c r="BW1024" i="35"/>
  <c r="BW1026" i="35"/>
  <c r="AS1024" i="35"/>
  <c r="AS1026" i="35"/>
  <c r="X1024" i="35"/>
  <c r="X1026" i="35"/>
  <c r="EM204" i="35"/>
  <c r="ES204" i="35" s="1"/>
  <c r="BZ1024" i="35"/>
  <c r="BZ1026" i="35"/>
  <c r="AA1024" i="35"/>
  <c r="AA1026" i="35"/>
  <c r="EM201" i="35"/>
  <c r="ES201" i="35" s="1"/>
  <c r="BK1026" i="35"/>
  <c r="EM199" i="35"/>
  <c r="ES199" i="35" s="1"/>
  <c r="AW1024" i="35"/>
  <c r="AW1026" i="35"/>
  <c r="AC1024" i="35"/>
  <c r="AC1026" i="35"/>
  <c r="AK1057" i="35"/>
  <c r="AN1057" i="35" s="1"/>
  <c r="AH1058" i="35"/>
  <c r="Z129" i="35"/>
  <c r="AA128" i="35"/>
  <c r="AG1024" i="35"/>
  <c r="AG1026" i="35"/>
  <c r="W1024" i="35"/>
  <c r="W1026" i="35"/>
  <c r="AR1024" i="35"/>
  <c r="AR1026" i="35"/>
  <c r="AK10" i="35"/>
  <c r="U1024" i="35"/>
  <c r="U1026" i="35"/>
  <c r="AP1024" i="35"/>
  <c r="AP1026" i="35"/>
  <c r="AJ12" i="35"/>
  <c r="AI13" i="35"/>
  <c r="BD1024" i="35"/>
  <c r="BD1026" i="35"/>
  <c r="EM191" i="35"/>
  <c r="ES191" i="35" s="1"/>
  <c r="K1024" i="35"/>
  <c r="K1026" i="35"/>
  <c r="EM190" i="35"/>
  <c r="ES190" i="35" s="1"/>
  <c r="BQ1024" i="35"/>
  <c r="BQ1026" i="35"/>
  <c r="AX1024" i="35"/>
  <c r="AX1026" i="35"/>
  <c r="BL1026" i="35"/>
  <c r="EF129" i="35"/>
  <c r="W129" i="35"/>
  <c r="V129" i="35"/>
  <c r="DX129" i="35"/>
  <c r="AH129" i="35" s="1"/>
  <c r="D130" i="35"/>
  <c r="BI1024" i="35"/>
  <c r="BI1026" i="35"/>
  <c r="AZ1024" i="35"/>
  <c r="AZ1026" i="35"/>
  <c r="P1026" i="35"/>
  <c r="V1024" i="35"/>
  <c r="V1026" i="35"/>
  <c r="EM219" i="35"/>
  <c r="ES219" i="35" s="1"/>
  <c r="EM216" i="35"/>
  <c r="ES216" i="35" s="1"/>
  <c r="BU1026" i="35"/>
  <c r="EM214" i="35"/>
  <c r="ES214" i="35" s="1"/>
  <c r="R1026" i="35"/>
  <c r="I1024" i="35"/>
  <c r="I1026" i="35"/>
  <c r="Y127" i="35"/>
  <c r="X128" i="35"/>
  <c r="M1024" i="35"/>
  <c r="M1026" i="35"/>
  <c r="AH1024" i="35"/>
  <c r="AH1026" i="35"/>
  <c r="EM200" i="35"/>
  <c r="ES200" i="35" s="1"/>
  <c r="EM198" i="35"/>
  <c r="ES198" i="35" s="1"/>
  <c r="EM221" i="35"/>
  <c r="ES221" i="35" s="1"/>
  <c r="G1017" i="35"/>
  <c r="AV1026" i="35"/>
  <c r="AD1024" i="35"/>
  <c r="AD1026" i="35"/>
  <c r="BT1024" i="35"/>
  <c r="BT1026" i="35"/>
  <c r="AL1024" i="35"/>
  <c r="AL1026" i="35"/>
  <c r="AY1024" i="35"/>
  <c r="AY1026" i="35"/>
  <c r="EM194" i="35"/>
  <c r="ES194" i="35" s="1"/>
  <c r="AQ1057" i="35"/>
  <c r="AL129" i="35"/>
  <c r="GV194" i="35"/>
  <c r="FV195" i="35"/>
  <c r="EM192" i="35"/>
  <c r="ES192" i="35" s="1"/>
  <c r="AU1024" i="35"/>
  <c r="AU1026" i="35"/>
  <c r="BR1026" i="35"/>
  <c r="S1024" i="35"/>
  <c r="S1026" i="35"/>
  <c r="BP1026" i="35"/>
  <c r="BH1024" i="35"/>
  <c r="AF1024" i="35"/>
  <c r="AF1026" i="35"/>
  <c r="FM188" i="35"/>
  <c r="FL188" i="35"/>
  <c r="FK188" i="35"/>
  <c r="FJ189" i="35"/>
  <c r="GQ189" i="35" s="1"/>
  <c r="GR188" i="35"/>
  <c r="GX193" i="35"/>
  <c r="GY193" i="35" s="1"/>
  <c r="GW193" i="35"/>
  <c r="EM218" i="35"/>
  <c r="ES218" i="35" s="1"/>
  <c r="T1024" i="35"/>
  <c r="T1026" i="35"/>
  <c r="BG128" i="35"/>
  <c r="BY128" i="35" s="1"/>
  <c r="AX128" i="35"/>
  <c r="BQ128" i="35" s="1"/>
  <c r="BF128" i="35"/>
  <c r="BX128" i="35" s="1"/>
  <c r="AW128" i="35"/>
  <c r="BP128" i="35" s="1"/>
  <c r="BE128" i="35"/>
  <c r="BW128" i="35" s="1"/>
  <c r="BD128" i="35"/>
  <c r="BV128" i="35" s="1"/>
  <c r="A129" i="35"/>
  <c r="BC128" i="35"/>
  <c r="BU128" i="35" s="1"/>
  <c r="AZ128" i="35"/>
  <c r="BS128" i="35" s="1"/>
  <c r="E128" i="35"/>
  <c r="AQ128" i="35"/>
  <c r="AN1026" i="35"/>
  <c r="JI13" i="35"/>
  <c r="HU36" i="35"/>
  <c r="HU37" i="35" s="1"/>
  <c r="IZ13" i="35"/>
  <c r="JA12" i="35"/>
  <c r="HY35" i="35"/>
  <c r="HX35" i="35"/>
  <c r="G1025" i="35" l="1"/>
  <c r="G1027" i="35" s="1"/>
  <c r="G1028" i="35" s="1"/>
  <c r="G1030" i="35" s="1"/>
  <c r="BS1026" i="35"/>
  <c r="G1024" i="35"/>
  <c r="BJ1024" i="35"/>
  <c r="BV1024" i="35"/>
  <c r="BO1026" i="35"/>
  <c r="AF129" i="35"/>
  <c r="BY1026" i="35"/>
  <c r="AQ1026" i="35"/>
  <c r="H1026" i="35"/>
  <c r="F1024" i="35"/>
  <c r="N1024" i="35"/>
  <c r="AB1024" i="35"/>
  <c r="AT1026" i="35"/>
  <c r="Q1026" i="35"/>
  <c r="BE1024" i="35"/>
  <c r="BX1024" i="35"/>
  <c r="CA1024" i="35"/>
  <c r="BC1026" i="35"/>
  <c r="AI1024" i="35"/>
  <c r="BN1026" i="35"/>
  <c r="Y1026" i="35"/>
  <c r="J1026" i="35"/>
  <c r="AT1127" i="35"/>
  <c r="AT1130" i="35"/>
  <c r="AW1130" i="35" s="1"/>
  <c r="T17" i="35"/>
  <c r="BE1026" i="35"/>
  <c r="F1025" i="35"/>
  <c r="Z1026" i="35"/>
  <c r="AJ1026" i="35"/>
  <c r="BF1026" i="35"/>
  <c r="BM1026" i="35"/>
  <c r="E1028" i="35"/>
  <c r="E1030" i="35" s="1"/>
  <c r="T19" i="35"/>
  <c r="AY128" i="35"/>
  <c r="BR128" i="35" s="1"/>
  <c r="AD1076" i="35"/>
  <c r="C37" i="35"/>
  <c r="AT9" i="35"/>
  <c r="AU9" i="35" s="1"/>
  <c r="AX9" i="35" s="1"/>
  <c r="AT1057" i="35"/>
  <c r="AW1057" i="35" s="1"/>
  <c r="AT1129" i="35"/>
  <c r="AW1129" i="35" s="1"/>
  <c r="AF1076" i="35"/>
  <c r="AG126" i="35"/>
  <c r="AT1144" i="35"/>
  <c r="AW1144" i="35" s="1"/>
  <c r="AK126" i="35"/>
  <c r="T20" i="35"/>
  <c r="AT1054" i="35"/>
  <c r="AW1054" i="35" s="1"/>
  <c r="AT1134" i="35"/>
  <c r="AW1134" i="35" s="1"/>
  <c r="T18" i="35"/>
  <c r="AT1146" i="35"/>
  <c r="AW1146" i="35" s="1"/>
  <c r="AV126" i="35"/>
  <c r="BO126" i="35" s="1"/>
  <c r="AT1121" i="35"/>
  <c r="AW1121" i="35" s="1"/>
  <c r="AT1124" i="35"/>
  <c r="AW1124" i="35" s="1"/>
  <c r="F1026" i="35"/>
  <c r="AT1056" i="35"/>
  <c r="AW1056" i="35" s="1"/>
  <c r="AT1055" i="35"/>
  <c r="AW1055" i="35" s="1"/>
  <c r="AO1026" i="35"/>
  <c r="AT1125" i="35"/>
  <c r="AW1125" i="35" s="1"/>
  <c r="AT1147" i="35"/>
  <c r="AW1147" i="35" s="1"/>
  <c r="AT1143" i="35"/>
  <c r="AW1143" i="35" s="1"/>
  <c r="AT1138" i="35"/>
  <c r="AW1138" i="35" s="1"/>
  <c r="AT1141" i="35"/>
  <c r="AW1141" i="35" s="1"/>
  <c r="AT1132" i="35"/>
  <c r="AW1132" i="35" s="1"/>
  <c r="AT1119" i="35"/>
  <c r="AW1119" i="35" s="1"/>
  <c r="AI126" i="35"/>
  <c r="AT1135" i="35"/>
  <c r="AW1135" i="35" s="1"/>
  <c r="AT1148" i="35"/>
  <c r="AW1148" i="35" s="1"/>
  <c r="AT1140" i="35"/>
  <c r="AW1140" i="35" s="1"/>
  <c r="AT1128" i="35"/>
  <c r="AW1128" i="35" s="1"/>
  <c r="AT1131" i="35"/>
  <c r="AW1131" i="35" s="1"/>
  <c r="AT1150" i="35"/>
  <c r="AW1150" i="35" s="1"/>
  <c r="AT1123" i="35"/>
  <c r="AW1123" i="35" s="1"/>
  <c r="AT1145" i="35"/>
  <c r="AW1145" i="35" s="1"/>
  <c r="AY126" i="35"/>
  <c r="BR126" i="35" s="1"/>
  <c r="AT1126" i="35"/>
  <c r="AW1126" i="35" s="1"/>
  <c r="AT1137" i="35"/>
  <c r="AW1137" i="35" s="1"/>
  <c r="AY125" i="35"/>
  <c r="BR125" i="35" s="1"/>
  <c r="AT1142" i="35"/>
  <c r="AW1142" i="35" s="1"/>
  <c r="AT1050" i="35"/>
  <c r="AT1133" i="35"/>
  <c r="AW1133" i="35" s="1"/>
  <c r="AT1151" i="35"/>
  <c r="AW1151" i="35" s="1"/>
  <c r="AT1136" i="35"/>
  <c r="AW1136" i="35" s="1"/>
  <c r="AW1127" i="35"/>
  <c r="AT1139" i="35"/>
  <c r="AW1139" i="35" s="1"/>
  <c r="AT1122" i="35"/>
  <c r="AW1122" i="35" s="1"/>
  <c r="AT1153" i="35"/>
  <c r="AW1153" i="35" s="1"/>
  <c r="AT1149" i="35"/>
  <c r="AW1149" i="35" s="1"/>
  <c r="AV128" i="35"/>
  <c r="BO128" i="35" s="1"/>
  <c r="AT1152" i="35"/>
  <c r="AW1152" i="35" s="1"/>
  <c r="AS1050" i="35"/>
  <c r="AU1050" i="35"/>
  <c r="AT1120" i="35"/>
  <c r="AW1120" i="35" s="1"/>
  <c r="AV125" i="35"/>
  <c r="BO125" i="35" s="1"/>
  <c r="A30" i="35"/>
  <c r="G37" i="35"/>
  <c r="R19" i="35"/>
  <c r="S19" i="35" s="1"/>
  <c r="AR1050" i="35"/>
  <c r="G39" i="35"/>
  <c r="A39" i="35" s="1"/>
  <c r="R21" i="35"/>
  <c r="S21" i="35" s="1"/>
  <c r="AJ129" i="35"/>
  <c r="GS188" i="35"/>
  <c r="GT188" i="35" s="1"/>
  <c r="JF8" i="35"/>
  <c r="A43" i="35"/>
  <c r="HZ35" i="35"/>
  <c r="JJ10" i="35"/>
  <c r="JM10" i="35" s="1"/>
  <c r="HZ33" i="35"/>
  <c r="HZ32" i="35"/>
  <c r="HY23" i="35"/>
  <c r="II4" i="35"/>
  <c r="II5" i="35" s="1"/>
  <c r="A49" i="35"/>
  <c r="IF17" i="35"/>
  <c r="Q21" i="35"/>
  <c r="AK1058" i="35"/>
  <c r="AN1058" i="35" s="1"/>
  <c r="AH1059" i="35"/>
  <c r="AQ1058" i="35"/>
  <c r="AT1058" i="35" s="1"/>
  <c r="AW1058" i="35" s="1"/>
  <c r="GV195" i="35"/>
  <c r="FV196" i="35"/>
  <c r="DW132" i="35"/>
  <c r="EA131" i="35"/>
  <c r="DZ131" i="35"/>
  <c r="DY131" i="35"/>
  <c r="A130" i="35"/>
  <c r="BC129" i="35"/>
  <c r="BU129" i="35" s="1"/>
  <c r="BD129" i="35"/>
  <c r="BV129" i="35" s="1"/>
  <c r="AZ129" i="35"/>
  <c r="BS129" i="35" s="1"/>
  <c r="E129" i="35"/>
  <c r="AY129" i="35"/>
  <c r="BR129" i="35" s="1"/>
  <c r="BG129" i="35"/>
  <c r="BY129" i="35" s="1"/>
  <c r="AX129" i="35"/>
  <c r="BQ129" i="35" s="1"/>
  <c r="BF129" i="35"/>
  <c r="BX129" i="35" s="1"/>
  <c r="AW129" i="35"/>
  <c r="BP129" i="35" s="1"/>
  <c r="BE129" i="35"/>
  <c r="BW129" i="35" s="1"/>
  <c r="AV129" i="35"/>
  <c r="BO129" i="35" s="1"/>
  <c r="AQ129" i="35"/>
  <c r="GX194" i="35"/>
  <c r="GY194" i="35" s="1"/>
  <c r="GW194" i="35"/>
  <c r="AL130" i="35"/>
  <c r="X129" i="35"/>
  <c r="Y128" i="35"/>
  <c r="F128" i="35"/>
  <c r="AL10" i="35"/>
  <c r="AK11" i="35" s="1"/>
  <c r="AM10" i="35"/>
  <c r="J127" i="35"/>
  <c r="W130" i="35"/>
  <c r="V130" i="35"/>
  <c r="DX130" i="35"/>
  <c r="AJ130" i="35" s="1"/>
  <c r="D131" i="35"/>
  <c r="EF130" i="35"/>
  <c r="AI127" i="35"/>
  <c r="AG127" i="35"/>
  <c r="AK127" i="35"/>
  <c r="FM189" i="35"/>
  <c r="FL189" i="35"/>
  <c r="FJ190" i="35"/>
  <c r="GQ190" i="35" s="1"/>
  <c r="GR189" i="35"/>
  <c r="FK189" i="35"/>
  <c r="H1017" i="35"/>
  <c r="G127" i="35"/>
  <c r="AI14" i="35"/>
  <c r="AJ13" i="35"/>
  <c r="BA125" i="35" s="1"/>
  <c r="AA129" i="35"/>
  <c r="Z130" i="35"/>
  <c r="HZ37" i="35"/>
  <c r="HY37" i="35"/>
  <c r="HX37" i="35"/>
  <c r="JA13" i="35"/>
  <c r="IZ14" i="35"/>
  <c r="JI14" i="35"/>
  <c r="JD9" i="35"/>
  <c r="JC9" i="35"/>
  <c r="HU38" i="35"/>
  <c r="HZ36" i="35"/>
  <c r="HY36" i="35"/>
  <c r="HX36" i="35"/>
  <c r="F1027" i="35" l="1"/>
  <c r="F1028" i="35" s="1"/>
  <c r="F1030" i="35" s="1"/>
  <c r="AV9" i="35"/>
  <c r="A37" i="35"/>
  <c r="A42" i="35" s="1"/>
  <c r="GS189" i="35"/>
  <c r="GT189" i="35" s="1"/>
  <c r="BT125" i="35"/>
  <c r="AM125" i="35" s="1"/>
  <c r="T125" i="35" s="1"/>
  <c r="Q125" i="35" s="1"/>
  <c r="BA126" i="35"/>
  <c r="JJ11" i="35"/>
  <c r="JM11" i="35" s="1"/>
  <c r="I1017" i="35"/>
  <c r="H1025" i="35"/>
  <c r="H1027" i="35" s="1"/>
  <c r="H1028" i="35" s="1"/>
  <c r="H1030" i="35" s="1"/>
  <c r="AL11" i="35"/>
  <c r="AO11" i="35" s="1"/>
  <c r="AM11" i="35"/>
  <c r="Y129" i="35"/>
  <c r="X130" i="35"/>
  <c r="AI15" i="35"/>
  <c r="AJ14" i="35"/>
  <c r="AT10" i="35"/>
  <c r="AO10" i="35"/>
  <c r="AL131" i="35"/>
  <c r="F129" i="35"/>
  <c r="G129" i="35" s="1"/>
  <c r="BG130" i="35"/>
  <c r="BY130" i="35" s="1"/>
  <c r="AX130" i="35"/>
  <c r="BQ130" i="35" s="1"/>
  <c r="BF130" i="35"/>
  <c r="BX130" i="35" s="1"/>
  <c r="AW130" i="35"/>
  <c r="BP130" i="35" s="1"/>
  <c r="BE130" i="35"/>
  <c r="BW130" i="35" s="1"/>
  <c r="AV130" i="35"/>
  <c r="BO130" i="35" s="1"/>
  <c r="BD130" i="35"/>
  <c r="BV130" i="35" s="1"/>
  <c r="AY130" i="35"/>
  <c r="BR130" i="35" s="1"/>
  <c r="A131" i="35"/>
  <c r="BC130" i="35"/>
  <c r="BU130" i="35" s="1"/>
  <c r="AZ130" i="35"/>
  <c r="BS130" i="35" s="1"/>
  <c r="E130" i="35"/>
  <c r="AQ130" i="35"/>
  <c r="AF130" i="35"/>
  <c r="J128" i="35"/>
  <c r="AK128" i="35"/>
  <c r="AG128" i="35"/>
  <c r="AI128" i="35"/>
  <c r="AK1059" i="35"/>
  <c r="AN1059" i="35" s="1"/>
  <c r="AH1060" i="35"/>
  <c r="AQ1059" i="35"/>
  <c r="AH130" i="35"/>
  <c r="G128" i="35"/>
  <c r="FM190" i="35"/>
  <c r="FL190" i="35"/>
  <c r="GR190" i="35"/>
  <c r="FK190" i="35"/>
  <c r="GX195" i="35"/>
  <c r="GY195" i="35" s="1"/>
  <c r="GW195" i="35"/>
  <c r="DZ132" i="35"/>
  <c r="DY132" i="35"/>
  <c r="DW133" i="35"/>
  <c r="EA132" i="35"/>
  <c r="Z131" i="35"/>
  <c r="AA130" i="35"/>
  <c r="EF131" i="35"/>
  <c r="D132" i="35"/>
  <c r="W131" i="35"/>
  <c r="V131" i="35"/>
  <c r="DX131" i="35"/>
  <c r="AF131" i="35" s="1"/>
  <c r="GV196" i="35"/>
  <c r="FV197" i="35"/>
  <c r="FV198" i="35" s="1"/>
  <c r="FV199" i="35" s="1"/>
  <c r="FV200" i="35" s="1"/>
  <c r="FV201" i="35" s="1"/>
  <c r="FV202" i="35" s="1"/>
  <c r="FV203" i="35" s="1"/>
  <c r="FV204" i="35" s="1"/>
  <c r="FV205" i="35" s="1"/>
  <c r="FV206" i="35" s="1"/>
  <c r="FV207" i="35" s="1"/>
  <c r="FV208" i="35" s="1"/>
  <c r="FV209" i="35" s="1"/>
  <c r="FV210" i="35" s="1"/>
  <c r="FV211" i="35" s="1"/>
  <c r="FV212" i="35" s="1"/>
  <c r="FV213" i="35" s="1"/>
  <c r="FV214" i="35" s="1"/>
  <c r="FV215" i="35" s="1"/>
  <c r="FV216" i="35" s="1"/>
  <c r="FV217" i="35" s="1"/>
  <c r="FV218" i="35" s="1"/>
  <c r="FV219" i="35" s="1"/>
  <c r="FV220" i="35" s="1"/>
  <c r="FV221" i="35" s="1"/>
  <c r="FV222" i="35" s="1"/>
  <c r="FV223" i="35" s="1"/>
  <c r="FV224" i="35" s="1"/>
  <c r="FV225" i="35" s="1"/>
  <c r="JF9" i="35"/>
  <c r="HU39" i="35"/>
  <c r="HU40" i="35" s="1"/>
  <c r="JB10" i="35"/>
  <c r="HZ38" i="35"/>
  <c r="HY38" i="35"/>
  <c r="HX38" i="35"/>
  <c r="IZ15" i="35"/>
  <c r="JA14" i="35"/>
  <c r="JI15" i="35"/>
  <c r="A50" i="35" l="1"/>
  <c r="A51" i="35" s="1"/>
  <c r="C27" i="35" s="1"/>
  <c r="AH131" i="35"/>
  <c r="GS190" i="35"/>
  <c r="GT190" i="35" s="1"/>
  <c r="BT126" i="35"/>
  <c r="BA127" i="35"/>
  <c r="JJ12" i="35"/>
  <c r="JM12" i="35" s="1"/>
  <c r="X131" i="35"/>
  <c r="Y130" i="35"/>
  <c r="GX196" i="35"/>
  <c r="GY196" i="35" s="1"/>
  <c r="GW196" i="35"/>
  <c r="AL132" i="35"/>
  <c r="AJ131" i="35"/>
  <c r="A132" i="35"/>
  <c r="BC131" i="35"/>
  <c r="BU131" i="35" s="1"/>
  <c r="AZ131" i="35"/>
  <c r="BS131" i="35" s="1"/>
  <c r="E131" i="35"/>
  <c r="AY131" i="35"/>
  <c r="BR131" i="35" s="1"/>
  <c r="BG131" i="35"/>
  <c r="BY131" i="35" s="1"/>
  <c r="AX131" i="35"/>
  <c r="BQ131" i="35" s="1"/>
  <c r="BF131" i="35"/>
  <c r="BX131" i="35" s="1"/>
  <c r="AW131" i="35"/>
  <c r="BP131" i="35" s="1"/>
  <c r="BD131" i="35"/>
  <c r="BV131" i="35" s="1"/>
  <c r="BE131" i="35"/>
  <c r="BW131" i="35" s="1"/>
  <c r="AV131" i="35"/>
  <c r="BO131" i="35" s="1"/>
  <c r="AQ131" i="35"/>
  <c r="F130" i="35"/>
  <c r="J129" i="35"/>
  <c r="AK12" i="35"/>
  <c r="AU10" i="35"/>
  <c r="AX10" i="35" s="1"/>
  <c r="AV10" i="35"/>
  <c r="AA131" i="35"/>
  <c r="Z132" i="35"/>
  <c r="AT1059" i="35"/>
  <c r="AW1059" i="35" s="1"/>
  <c r="J1017" i="35"/>
  <c r="I1025" i="35"/>
  <c r="I1027" i="35" s="1"/>
  <c r="I1028" i="35" s="1"/>
  <c r="I1030" i="35" s="1"/>
  <c r="W132" i="35"/>
  <c r="V132" i="35"/>
  <c r="DX132" i="35"/>
  <c r="AJ132" i="35" s="1"/>
  <c r="D133" i="35"/>
  <c r="EF132" i="35"/>
  <c r="DW134" i="35"/>
  <c r="EA133" i="35"/>
  <c r="DZ133" i="35"/>
  <c r="DY133" i="35"/>
  <c r="AK1060" i="35"/>
  <c r="AN1060" i="35" s="1"/>
  <c r="AH1061" i="35"/>
  <c r="AQ1060" i="35"/>
  <c r="AT1060" i="35" s="1"/>
  <c r="AW1060" i="35" s="1"/>
  <c r="AI129" i="35"/>
  <c r="AG129" i="35"/>
  <c r="AK129" i="35"/>
  <c r="AJ15" i="35"/>
  <c r="AI16" i="35"/>
  <c r="JC10" i="35"/>
  <c r="JB11" i="35" s="1"/>
  <c r="JD10" i="35"/>
  <c r="IZ16" i="35"/>
  <c r="JA15" i="35"/>
  <c r="JI16" i="35"/>
  <c r="HZ40" i="35"/>
  <c r="HY40" i="35"/>
  <c r="HX40" i="35"/>
  <c r="HY39" i="35"/>
  <c r="HX39" i="35"/>
  <c r="HZ39" i="35"/>
  <c r="HU41" i="35"/>
  <c r="C28" i="35" l="1"/>
  <c r="G28" i="35"/>
  <c r="BT127" i="35"/>
  <c r="BA128" i="35"/>
  <c r="JJ13" i="35"/>
  <c r="JM13" i="35" s="1"/>
  <c r="Z133" i="35"/>
  <c r="AA132" i="35"/>
  <c r="K1017" i="35"/>
  <c r="J1025" i="35"/>
  <c r="J1027" i="35" s="1"/>
  <c r="J1028" i="35" s="1"/>
  <c r="J1030" i="35" s="1"/>
  <c r="BG132" i="35"/>
  <c r="BY132" i="35" s="1"/>
  <c r="AX132" i="35"/>
  <c r="BQ132" i="35" s="1"/>
  <c r="BF132" i="35"/>
  <c r="BX132" i="35" s="1"/>
  <c r="AW132" i="35"/>
  <c r="BP132" i="35" s="1"/>
  <c r="BE132" i="35"/>
  <c r="BW132" i="35" s="1"/>
  <c r="AV132" i="35"/>
  <c r="BO132" i="35" s="1"/>
  <c r="BD132" i="35"/>
  <c r="BV132" i="35" s="1"/>
  <c r="A133" i="35"/>
  <c r="BC132" i="35"/>
  <c r="BU132" i="35" s="1"/>
  <c r="AY132" i="35"/>
  <c r="BR132" i="35" s="1"/>
  <c r="AZ132" i="35"/>
  <c r="BS132" i="35" s="1"/>
  <c r="E132" i="35"/>
  <c r="AQ132" i="35"/>
  <c r="DZ134" i="35"/>
  <c r="DY134" i="35"/>
  <c r="DW135" i="35"/>
  <c r="EA134" i="35"/>
  <c r="F131" i="35"/>
  <c r="AF132" i="35"/>
  <c r="AT11" i="35"/>
  <c r="J130" i="35"/>
  <c r="AL133" i="35"/>
  <c r="AK1061" i="35"/>
  <c r="AN1061" i="35" s="1"/>
  <c r="AH1062" i="35"/>
  <c r="AQ1061" i="35"/>
  <c r="AT1061" i="35" s="1"/>
  <c r="AW1061" i="35" s="1"/>
  <c r="AH132" i="35"/>
  <c r="AI17" i="35"/>
  <c r="AJ16" i="35"/>
  <c r="AM12" i="35"/>
  <c r="AL12" i="35"/>
  <c r="AK13" i="35" s="1"/>
  <c r="AG130" i="35"/>
  <c r="AK130" i="35"/>
  <c r="AI130" i="35"/>
  <c r="EF133" i="35"/>
  <c r="W133" i="35"/>
  <c r="V133" i="35"/>
  <c r="D134" i="35"/>
  <c r="DX133" i="35"/>
  <c r="AJ133" i="35" s="1"/>
  <c r="G130" i="35"/>
  <c r="X132" i="35"/>
  <c r="Y131" i="35"/>
  <c r="JD11" i="35"/>
  <c r="JC11" i="35"/>
  <c r="JF11" i="35" s="1"/>
  <c r="HZ41" i="35"/>
  <c r="HY41" i="35"/>
  <c r="HX41" i="35"/>
  <c r="HU42" i="35"/>
  <c r="HU43" i="35" s="1"/>
  <c r="JA16" i="35"/>
  <c r="IZ17" i="35"/>
  <c r="JI17" i="35"/>
  <c r="JF10" i="35"/>
  <c r="AF133" i="35" l="1"/>
  <c r="AH133" i="35"/>
  <c r="BT128" i="35"/>
  <c r="BA129" i="35"/>
  <c r="JJ14" i="35"/>
  <c r="JM14" i="35" s="1"/>
  <c r="AM13" i="35"/>
  <c r="AL13" i="35"/>
  <c r="AO13" i="35" s="1"/>
  <c r="AL134" i="35"/>
  <c r="AJ17" i="35"/>
  <c r="AI18" i="35"/>
  <c r="DW136" i="35"/>
  <c r="EA135" i="35"/>
  <c r="DZ135" i="35"/>
  <c r="DY135" i="35"/>
  <c r="J131" i="35"/>
  <c r="F132" i="35"/>
  <c r="G132" i="35" s="1"/>
  <c r="A134" i="35"/>
  <c r="BC133" i="35"/>
  <c r="BU133" i="35" s="1"/>
  <c r="BD133" i="35"/>
  <c r="BV133" i="35" s="1"/>
  <c r="AZ133" i="35"/>
  <c r="BS133" i="35" s="1"/>
  <c r="E133" i="35"/>
  <c r="AY133" i="35"/>
  <c r="BR133" i="35" s="1"/>
  <c r="BG133" i="35"/>
  <c r="BY133" i="35" s="1"/>
  <c r="AX133" i="35"/>
  <c r="BQ133" i="35" s="1"/>
  <c r="BF133" i="35"/>
  <c r="BX133" i="35" s="1"/>
  <c r="AW133" i="35"/>
  <c r="BP133" i="35" s="1"/>
  <c r="BE133" i="35"/>
  <c r="BW133" i="35" s="1"/>
  <c r="AV133" i="35"/>
  <c r="BO133" i="35" s="1"/>
  <c r="AQ133" i="35"/>
  <c r="W134" i="35"/>
  <c r="V134" i="35"/>
  <c r="DX134" i="35"/>
  <c r="AJ134" i="35" s="1"/>
  <c r="D135" i="35"/>
  <c r="EF134" i="35"/>
  <c r="AH134" i="35"/>
  <c r="AU11" i="35"/>
  <c r="AX11" i="35" s="1"/>
  <c r="AV11" i="35"/>
  <c r="AI131" i="35"/>
  <c r="AG131" i="35"/>
  <c r="AK131" i="35"/>
  <c r="AO12" i="35"/>
  <c r="AK1062" i="35"/>
  <c r="AN1062" i="35" s="1"/>
  <c r="AH1063" i="35"/>
  <c r="AQ1062" i="35"/>
  <c r="M1017" i="35"/>
  <c r="K1025" i="35"/>
  <c r="K1027" i="35" s="1"/>
  <c r="K1028" i="35" s="1"/>
  <c r="K1030" i="35" s="1"/>
  <c r="X133" i="35"/>
  <c r="Y132" i="35"/>
  <c r="G131" i="35"/>
  <c r="AA133" i="35"/>
  <c r="Z134" i="35"/>
  <c r="HY43" i="35"/>
  <c r="HX43" i="35"/>
  <c r="HZ43" i="35"/>
  <c r="HU44" i="35"/>
  <c r="JI18" i="35"/>
  <c r="HZ42" i="35"/>
  <c r="HY42" i="35"/>
  <c r="HX42" i="35"/>
  <c r="IZ18" i="35"/>
  <c r="JA17" i="35"/>
  <c r="JB12" i="35"/>
  <c r="AF134" i="35" l="1"/>
  <c r="BT129" i="35"/>
  <c r="BA130" i="35"/>
  <c r="JJ15" i="35"/>
  <c r="JM15" i="35" s="1"/>
  <c r="AT12" i="35"/>
  <c r="AU12" i="35" s="1"/>
  <c r="X134" i="35"/>
  <c r="Y133" i="35"/>
  <c r="AJ18" i="35"/>
  <c r="AI19" i="35"/>
  <c r="N1017" i="35"/>
  <c r="M1025" i="35"/>
  <c r="M1027" i="35" s="1"/>
  <c r="M1028" i="35" s="1"/>
  <c r="M1030" i="35" s="1"/>
  <c r="J132" i="35"/>
  <c r="EF135" i="35"/>
  <c r="W135" i="35"/>
  <c r="V135" i="35"/>
  <c r="DX135" i="35"/>
  <c r="AH135" i="35" s="1"/>
  <c r="D136" i="35"/>
  <c r="AL135" i="35"/>
  <c r="AT1062" i="35"/>
  <c r="AW1062" i="35" s="1"/>
  <c r="AK1063" i="35"/>
  <c r="AN1063" i="35" s="1"/>
  <c r="AH1064" i="35"/>
  <c r="AQ1063" i="35"/>
  <c r="AT1063" i="35" s="1"/>
  <c r="AW1063" i="35" s="1"/>
  <c r="BG134" i="35"/>
  <c r="BY134" i="35" s="1"/>
  <c r="AX134" i="35"/>
  <c r="BQ134" i="35" s="1"/>
  <c r="BF134" i="35"/>
  <c r="BX134" i="35" s="1"/>
  <c r="AW134" i="35"/>
  <c r="BP134" i="35" s="1"/>
  <c r="BE134" i="35"/>
  <c r="BW134" i="35" s="1"/>
  <c r="AV134" i="35"/>
  <c r="BO134" i="35" s="1"/>
  <c r="BD134" i="35"/>
  <c r="BV134" i="35" s="1"/>
  <c r="AY134" i="35"/>
  <c r="BR134" i="35" s="1"/>
  <c r="A135" i="35"/>
  <c r="BC134" i="35"/>
  <c r="BU134" i="35" s="1"/>
  <c r="AZ134" i="35"/>
  <c r="BS134" i="35" s="1"/>
  <c r="E134" i="35"/>
  <c r="AQ134" i="35"/>
  <c r="Z135" i="35"/>
  <c r="AA134" i="35"/>
  <c r="F133" i="35"/>
  <c r="AK132" i="35"/>
  <c r="AI132" i="35"/>
  <c r="AG132" i="35"/>
  <c r="AK14" i="35"/>
  <c r="DZ136" i="35"/>
  <c r="DY136" i="35"/>
  <c r="DW137" i="35"/>
  <c r="EA136" i="35"/>
  <c r="JD12" i="35"/>
  <c r="JC12" i="35"/>
  <c r="HZ44" i="35"/>
  <c r="HY44" i="35"/>
  <c r="HX44" i="35"/>
  <c r="HU45" i="35"/>
  <c r="IZ19" i="35"/>
  <c r="JA18" i="35"/>
  <c r="JI19" i="35"/>
  <c r="AJ135" i="35" l="1"/>
  <c r="BT130" i="35"/>
  <c r="BA131" i="35"/>
  <c r="JJ16" i="35"/>
  <c r="JM16" i="35" s="1"/>
  <c r="AX12" i="35"/>
  <c r="AT13" i="35"/>
  <c r="AU13" i="35" s="1"/>
  <c r="AX13" i="35" s="1"/>
  <c r="AV12" i="35"/>
  <c r="AL14" i="35"/>
  <c r="AM14" i="35"/>
  <c r="AA135" i="35"/>
  <c r="Z136" i="35"/>
  <c r="W136" i="35"/>
  <c r="V136" i="35"/>
  <c r="DX136" i="35"/>
  <c r="AJ136" i="35" s="1"/>
  <c r="D137" i="35"/>
  <c r="EF136" i="35"/>
  <c r="J133" i="35"/>
  <c r="DW138" i="35"/>
  <c r="EA137" i="35"/>
  <c r="DZ137" i="35"/>
  <c r="DY137" i="35"/>
  <c r="AK1064" i="35"/>
  <c r="AN1064" i="35" s="1"/>
  <c r="AH1065" i="35"/>
  <c r="AQ1064" i="35"/>
  <c r="AT1064" i="35" s="1"/>
  <c r="AW1064" i="35" s="1"/>
  <c r="O1017" i="35"/>
  <c r="N1025" i="35"/>
  <c r="N1027" i="35" s="1"/>
  <c r="N1028" i="35" s="1"/>
  <c r="N1030" i="35" s="1"/>
  <c r="AJ19" i="35"/>
  <c r="AI20" i="35"/>
  <c r="AF135" i="35"/>
  <c r="AI133" i="35"/>
  <c r="AG133" i="35"/>
  <c r="AK133" i="35"/>
  <c r="A136" i="35"/>
  <c r="BC135" i="35"/>
  <c r="BU135" i="35" s="1"/>
  <c r="BD135" i="35"/>
  <c r="BV135" i="35" s="1"/>
  <c r="AZ135" i="35"/>
  <c r="BS135" i="35" s="1"/>
  <c r="E135" i="35"/>
  <c r="AY135" i="35"/>
  <c r="BR135" i="35" s="1"/>
  <c r="BG135" i="35"/>
  <c r="BY135" i="35" s="1"/>
  <c r="AX135" i="35"/>
  <c r="BQ135" i="35" s="1"/>
  <c r="BF135" i="35"/>
  <c r="BX135" i="35" s="1"/>
  <c r="AW135" i="35"/>
  <c r="BP135" i="35" s="1"/>
  <c r="BE135" i="35"/>
  <c r="BW135" i="35" s="1"/>
  <c r="AV135" i="35"/>
  <c r="BO135" i="35" s="1"/>
  <c r="AQ135" i="35"/>
  <c r="G133" i="35"/>
  <c r="F134" i="35"/>
  <c r="AL136" i="35"/>
  <c r="X135" i="35"/>
  <c r="Y134" i="35"/>
  <c r="IZ20" i="35"/>
  <c r="JA19" i="35"/>
  <c r="JF12" i="35"/>
  <c r="HZ45" i="35"/>
  <c r="HY45" i="35"/>
  <c r="HX45" i="35"/>
  <c r="HU46" i="35"/>
  <c r="JB13" i="35"/>
  <c r="JI20" i="35"/>
  <c r="AH136" i="35" l="1"/>
  <c r="AF136" i="35"/>
  <c r="BT131" i="35"/>
  <c r="BA132" i="35"/>
  <c r="JJ17" i="35"/>
  <c r="JM17" i="35" s="1"/>
  <c r="JJ18" i="35"/>
  <c r="AV13" i="35"/>
  <c r="AT14" i="35"/>
  <c r="AV14" i="35" s="1"/>
  <c r="J134" i="35"/>
  <c r="AK1065" i="35"/>
  <c r="AN1065" i="35" s="1"/>
  <c r="AH1066" i="35"/>
  <c r="AQ1065" i="35"/>
  <c r="AT1065" i="35" s="1"/>
  <c r="AW1065" i="35" s="1"/>
  <c r="Z137" i="35"/>
  <c r="AA136" i="35"/>
  <c r="P1017" i="35"/>
  <c r="O1025" i="35"/>
  <c r="O1027" i="35" s="1"/>
  <c r="O1028" i="35" s="1"/>
  <c r="O1030" i="35" s="1"/>
  <c r="AL137" i="35"/>
  <c r="AK134" i="35"/>
  <c r="AI134" i="35"/>
  <c r="AG134" i="35"/>
  <c r="G134" i="35"/>
  <c r="BG136" i="35"/>
  <c r="BY136" i="35" s="1"/>
  <c r="AX136" i="35"/>
  <c r="BQ136" i="35" s="1"/>
  <c r="BF136" i="35"/>
  <c r="BX136" i="35" s="1"/>
  <c r="AW136" i="35"/>
  <c r="BP136" i="35" s="1"/>
  <c r="BE136" i="35"/>
  <c r="BW136" i="35" s="1"/>
  <c r="AV136" i="35"/>
  <c r="BO136" i="35" s="1"/>
  <c r="BD136" i="35"/>
  <c r="BV136" i="35" s="1"/>
  <c r="A137" i="35"/>
  <c r="BC136" i="35"/>
  <c r="BU136" i="35" s="1"/>
  <c r="AY136" i="35"/>
  <c r="BR136" i="35" s="1"/>
  <c r="AZ136" i="35"/>
  <c r="BS136" i="35" s="1"/>
  <c r="E136" i="35"/>
  <c r="AQ136" i="35"/>
  <c r="AI21" i="35"/>
  <c r="AJ20" i="35"/>
  <c r="Y135" i="35"/>
  <c r="X136" i="35"/>
  <c r="F135" i="35"/>
  <c r="G135" i="35" s="1"/>
  <c r="EF137" i="35"/>
  <c r="W137" i="35"/>
  <c r="V137" i="35"/>
  <c r="DX137" i="35"/>
  <c r="AJ137" i="35" s="1"/>
  <c r="D138" i="35"/>
  <c r="AO14" i="35"/>
  <c r="DZ138" i="35"/>
  <c r="DY138" i="35"/>
  <c r="EA138" i="35"/>
  <c r="DW139" i="35"/>
  <c r="AK15" i="35"/>
  <c r="JI21" i="35"/>
  <c r="JC13" i="35"/>
  <c r="JB14" i="35" s="1"/>
  <c r="JD13" i="35"/>
  <c r="HZ46" i="35"/>
  <c r="HY46" i="35"/>
  <c r="HX46" i="35"/>
  <c r="HU47" i="35"/>
  <c r="JA20" i="35"/>
  <c r="IZ21" i="35"/>
  <c r="BT132" i="35" l="1"/>
  <c r="BA133" i="35"/>
  <c r="AU14" i="35"/>
  <c r="AX14" i="35" s="1"/>
  <c r="JM18" i="35"/>
  <c r="JJ19" i="35"/>
  <c r="DW140" i="35"/>
  <c r="EA139" i="35"/>
  <c r="DZ139" i="35"/>
  <c r="DY139" i="35"/>
  <c r="AI135" i="35"/>
  <c r="AG135" i="35"/>
  <c r="AK135" i="35"/>
  <c r="AJ21" i="35"/>
  <c r="AI22" i="35"/>
  <c r="AA137" i="35"/>
  <c r="Z138" i="35"/>
  <c r="AM15" i="35"/>
  <c r="AL15" i="35"/>
  <c r="AO15" i="35" s="1"/>
  <c r="AF137" i="35"/>
  <c r="AH137" i="35"/>
  <c r="AL138" i="35"/>
  <c r="AK1066" i="35"/>
  <c r="AN1066" i="35" s="1"/>
  <c r="AH1067" i="35"/>
  <c r="AQ1066" i="35"/>
  <c r="AT1066" i="35" s="1"/>
  <c r="AW1066" i="35" s="1"/>
  <c r="A138" i="35"/>
  <c r="BC137" i="35"/>
  <c r="BU137" i="35" s="1"/>
  <c r="BD137" i="35"/>
  <c r="BV137" i="35" s="1"/>
  <c r="AZ137" i="35"/>
  <c r="BS137" i="35" s="1"/>
  <c r="AY137" i="35"/>
  <c r="BR137" i="35" s="1"/>
  <c r="BG137" i="35"/>
  <c r="BY137" i="35" s="1"/>
  <c r="AX137" i="35"/>
  <c r="BQ137" i="35" s="1"/>
  <c r="BF137" i="35"/>
  <c r="BX137" i="35" s="1"/>
  <c r="AW137" i="35"/>
  <c r="BP137" i="35" s="1"/>
  <c r="BE137" i="35"/>
  <c r="BW137" i="35" s="1"/>
  <c r="AV137" i="35"/>
  <c r="BO137" i="35" s="1"/>
  <c r="J137" i="35"/>
  <c r="AQ137" i="35"/>
  <c r="X137" i="35"/>
  <c r="Y136" i="35"/>
  <c r="F136" i="35"/>
  <c r="G136" i="35" s="1"/>
  <c r="J135" i="35"/>
  <c r="W138" i="35"/>
  <c r="V138" i="35"/>
  <c r="DX138" i="35"/>
  <c r="AJ138" i="35" s="1"/>
  <c r="D139" i="35"/>
  <c r="EF138" i="35"/>
  <c r="Q1017" i="35"/>
  <c r="P1025" i="35"/>
  <c r="P1027" i="35" s="1"/>
  <c r="P1028" i="35" s="1"/>
  <c r="P1030" i="35" s="1"/>
  <c r="JD14" i="35"/>
  <c r="JC14" i="35"/>
  <c r="JF14" i="35" s="1"/>
  <c r="HZ47" i="35"/>
  <c r="HY47" i="35"/>
  <c r="HX47" i="35"/>
  <c r="HU48" i="35"/>
  <c r="IZ22" i="35"/>
  <c r="JA21" i="35"/>
  <c r="JF13" i="35"/>
  <c r="JI22" i="35"/>
  <c r="BT133" i="35" l="1"/>
  <c r="BA134" i="35"/>
  <c r="AT15" i="35"/>
  <c r="AV15" i="35" s="1"/>
  <c r="JM19" i="35"/>
  <c r="JJ20" i="35"/>
  <c r="BG138" i="35"/>
  <c r="BY138" i="35" s="1"/>
  <c r="AX138" i="35"/>
  <c r="BQ138" i="35" s="1"/>
  <c r="BF138" i="35"/>
  <c r="BX138" i="35" s="1"/>
  <c r="AW138" i="35"/>
  <c r="BP138" i="35" s="1"/>
  <c r="BE138" i="35"/>
  <c r="BW138" i="35" s="1"/>
  <c r="AV138" i="35"/>
  <c r="BO138" i="35" s="1"/>
  <c r="BD138" i="35"/>
  <c r="BV138" i="35" s="1"/>
  <c r="J138" i="35"/>
  <c r="A139" i="35"/>
  <c r="BC138" i="35"/>
  <c r="BU138" i="35" s="1"/>
  <c r="AY138" i="35"/>
  <c r="BR138" i="35" s="1"/>
  <c r="AZ138" i="35"/>
  <c r="BS138" i="35" s="1"/>
  <c r="E138" i="35"/>
  <c r="AQ138" i="35"/>
  <c r="R1017" i="35"/>
  <c r="Q1025" i="35"/>
  <c r="Q1027" i="35" s="1"/>
  <c r="Q1028" i="35" s="1"/>
  <c r="Q1030" i="35" s="1"/>
  <c r="AF138" i="35"/>
  <c r="Y137" i="35"/>
  <c r="X138" i="35"/>
  <c r="AK1067" i="35"/>
  <c r="AN1067" i="35" s="1"/>
  <c r="AH1068" i="35"/>
  <c r="AQ1067" i="35"/>
  <c r="AT1067" i="35" s="1"/>
  <c r="AW1067" i="35" s="1"/>
  <c r="AH138" i="35"/>
  <c r="J136" i="35"/>
  <c r="AK16" i="35"/>
  <c r="Z139" i="35"/>
  <c r="AA138" i="35"/>
  <c r="AK136" i="35"/>
  <c r="AI136" i="35"/>
  <c r="AG136" i="35"/>
  <c r="AL139" i="35"/>
  <c r="EF139" i="35"/>
  <c r="W139" i="35"/>
  <c r="V139" i="35"/>
  <c r="DX139" i="35"/>
  <c r="AJ139" i="35" s="1"/>
  <c r="D140" i="35"/>
  <c r="AI23" i="35"/>
  <c r="AJ22" i="35"/>
  <c r="DZ140" i="35"/>
  <c r="DY140" i="35"/>
  <c r="DW141" i="35"/>
  <c r="EA140" i="35"/>
  <c r="HZ48" i="35"/>
  <c r="HY48" i="35"/>
  <c r="HX48" i="35"/>
  <c r="HU49" i="35"/>
  <c r="JI23" i="35"/>
  <c r="IZ23" i="35"/>
  <c r="JA22" i="35"/>
  <c r="JB15" i="35"/>
  <c r="AF139" i="35" l="1"/>
  <c r="AH139" i="35"/>
  <c r="BT134" i="35"/>
  <c r="BA135" i="35"/>
  <c r="AU15" i="35"/>
  <c r="AX15" i="35" s="1"/>
  <c r="JM20" i="35"/>
  <c r="JJ21" i="35"/>
  <c r="AJ23" i="35"/>
  <c r="AI24" i="35"/>
  <c r="X139" i="35"/>
  <c r="Y138" i="35"/>
  <c r="AA139" i="35"/>
  <c r="Z140" i="35"/>
  <c r="AM16" i="35"/>
  <c r="AL16" i="35"/>
  <c r="AO16" i="35" s="1"/>
  <c r="A140" i="35"/>
  <c r="BC139" i="35"/>
  <c r="BU139" i="35" s="1"/>
  <c r="AZ139" i="35"/>
  <c r="BS139" i="35" s="1"/>
  <c r="E139" i="35"/>
  <c r="AY139" i="35"/>
  <c r="BR139" i="35" s="1"/>
  <c r="BG139" i="35"/>
  <c r="BY139" i="35" s="1"/>
  <c r="AX139" i="35"/>
  <c r="BQ139" i="35" s="1"/>
  <c r="BD139" i="35"/>
  <c r="BV139" i="35" s="1"/>
  <c r="BF139" i="35"/>
  <c r="BX139" i="35" s="1"/>
  <c r="AW139" i="35"/>
  <c r="BP139" i="35" s="1"/>
  <c r="J139" i="35"/>
  <c r="BE139" i="35"/>
  <c r="BW139" i="35" s="1"/>
  <c r="AV139" i="35"/>
  <c r="BO139" i="35" s="1"/>
  <c r="AQ139" i="35"/>
  <c r="AK1068" i="35"/>
  <c r="AN1068" i="35" s="1"/>
  <c r="AH1069" i="35"/>
  <c r="AQ1068" i="35"/>
  <c r="AT1068" i="35" s="1"/>
  <c r="AW1068" i="35" s="1"/>
  <c r="DW142" i="35"/>
  <c r="EA141" i="35"/>
  <c r="DZ141" i="35"/>
  <c r="DY141" i="35"/>
  <c r="W140" i="35"/>
  <c r="V140" i="35"/>
  <c r="DX140" i="35"/>
  <c r="AH140" i="35" s="1"/>
  <c r="D141" i="35"/>
  <c r="EF140" i="35"/>
  <c r="AL140" i="35"/>
  <c r="F138" i="35"/>
  <c r="G138" i="35" s="1"/>
  <c r="S1017" i="35"/>
  <c r="R1025" i="35"/>
  <c r="R1027" i="35" s="1"/>
  <c r="R1028" i="35" s="1"/>
  <c r="R1030" i="35" s="1"/>
  <c r="JD15" i="35"/>
  <c r="JC15" i="35"/>
  <c r="JF15" i="35" s="1"/>
  <c r="JI24" i="35"/>
  <c r="HZ49" i="35"/>
  <c r="HY49" i="35"/>
  <c r="HX49" i="35"/>
  <c r="HU50" i="35"/>
  <c r="JA23" i="35"/>
  <c r="IZ24" i="35"/>
  <c r="AJ140" i="35" l="1"/>
  <c r="AF140" i="35"/>
  <c r="BT135" i="35"/>
  <c r="BA136" i="35"/>
  <c r="AT16" i="35"/>
  <c r="AU16" i="35" s="1"/>
  <c r="AX16" i="35" s="1"/>
  <c r="AK17" i="35"/>
  <c r="AM17" i="35" s="1"/>
  <c r="JM21" i="35"/>
  <c r="JJ22" i="35"/>
  <c r="AK138" i="35"/>
  <c r="AG138" i="35"/>
  <c r="AI138" i="35"/>
  <c r="Z141" i="35"/>
  <c r="AA140" i="35"/>
  <c r="EF141" i="35"/>
  <c r="D142" i="35"/>
  <c r="W141" i="35"/>
  <c r="V141" i="35"/>
  <c r="DX141" i="35"/>
  <c r="AJ141" i="35" s="1"/>
  <c r="DW143" i="35"/>
  <c r="EA142" i="35"/>
  <c r="DZ142" i="35"/>
  <c r="DY142" i="35"/>
  <c r="BG140" i="35"/>
  <c r="BY140" i="35" s="1"/>
  <c r="AX140" i="35"/>
  <c r="BQ140" i="35" s="1"/>
  <c r="BF140" i="35"/>
  <c r="BX140" i="35" s="1"/>
  <c r="AW140" i="35"/>
  <c r="BP140" i="35" s="1"/>
  <c r="AY140" i="35"/>
  <c r="BR140" i="35" s="1"/>
  <c r="BE140" i="35"/>
  <c r="BW140" i="35" s="1"/>
  <c r="AV140" i="35"/>
  <c r="BO140" i="35" s="1"/>
  <c r="BD140" i="35"/>
  <c r="BV140" i="35" s="1"/>
  <c r="J140" i="35"/>
  <c r="A141" i="35"/>
  <c r="BC140" i="35"/>
  <c r="BU140" i="35" s="1"/>
  <c r="AZ140" i="35"/>
  <c r="BS140" i="35" s="1"/>
  <c r="E140" i="35"/>
  <c r="AQ140" i="35"/>
  <c r="Y139" i="35"/>
  <c r="X140" i="35"/>
  <c r="AK1069" i="35"/>
  <c r="AN1069" i="35" s="1"/>
  <c r="AH1070" i="35"/>
  <c r="AQ1069" i="35"/>
  <c r="AT1069" i="35" s="1"/>
  <c r="AW1069" i="35" s="1"/>
  <c r="AJ24" i="35"/>
  <c r="AI25" i="35"/>
  <c r="F139" i="35"/>
  <c r="G139" i="35" s="1"/>
  <c r="T1017" i="35"/>
  <c r="S1025" i="35"/>
  <c r="S1027" i="35" s="1"/>
  <c r="S1028" i="35" s="1"/>
  <c r="S1030" i="35" s="1"/>
  <c r="AL141" i="35"/>
  <c r="JA24" i="35"/>
  <c r="IZ25" i="35"/>
  <c r="HX50" i="35"/>
  <c r="HZ50" i="35"/>
  <c r="HY50" i="35"/>
  <c r="HU51" i="35"/>
  <c r="JB16" i="35"/>
  <c r="JI25" i="35"/>
  <c r="BT136" i="35" l="1"/>
  <c r="BA137" i="35"/>
  <c r="AL17" i="35"/>
  <c r="AO17" i="35" s="1"/>
  <c r="AV16" i="35"/>
  <c r="JM22" i="35"/>
  <c r="JJ23" i="35"/>
  <c r="BC141" i="35"/>
  <c r="BU141" i="35" s="1"/>
  <c r="AZ141" i="35"/>
  <c r="BS141" i="35" s="1"/>
  <c r="E141" i="35"/>
  <c r="AY141" i="35"/>
  <c r="BR141" i="35" s="1"/>
  <c r="BG141" i="35"/>
  <c r="BY141" i="35" s="1"/>
  <c r="AX141" i="35"/>
  <c r="BQ141" i="35" s="1"/>
  <c r="BD141" i="35"/>
  <c r="BV141" i="35" s="1"/>
  <c r="A142" i="35"/>
  <c r="BF141" i="35"/>
  <c r="BX141" i="35" s="1"/>
  <c r="AW141" i="35"/>
  <c r="BP141" i="35" s="1"/>
  <c r="BE141" i="35"/>
  <c r="BW141" i="35" s="1"/>
  <c r="AV141" i="35"/>
  <c r="BO141" i="35" s="1"/>
  <c r="J141" i="35"/>
  <c r="AQ141" i="35"/>
  <c r="AA141" i="35"/>
  <c r="Z142" i="35"/>
  <c r="AI139" i="35"/>
  <c r="AG139" i="35"/>
  <c r="AK139" i="35"/>
  <c r="AK1070" i="35"/>
  <c r="AN1070" i="35" s="1"/>
  <c r="AH1071" i="35"/>
  <c r="AQ1070" i="35"/>
  <c r="AT1070" i="35" s="1"/>
  <c r="AW1070" i="35" s="1"/>
  <c r="F140" i="35"/>
  <c r="G140" i="35" s="1"/>
  <c r="AL142" i="35"/>
  <c r="AF141" i="35"/>
  <c r="AI26" i="35"/>
  <c r="AJ25" i="35"/>
  <c r="X141" i="35"/>
  <c r="Y140" i="35"/>
  <c r="EF142" i="35"/>
  <c r="D143" i="35"/>
  <c r="W142" i="35"/>
  <c r="DX142" i="35"/>
  <c r="AF142" i="35" s="1"/>
  <c r="V142" i="35"/>
  <c r="AH141" i="35"/>
  <c r="U1017" i="35"/>
  <c r="T1025" i="35"/>
  <c r="T1027" i="35" s="1"/>
  <c r="T1028" i="35" s="1"/>
  <c r="T1030" i="35" s="1"/>
  <c r="DW144" i="35"/>
  <c r="EA143" i="35"/>
  <c r="DZ143" i="35"/>
  <c r="DY143" i="35"/>
  <c r="AT17" i="35"/>
  <c r="HZ51" i="35"/>
  <c r="HY51" i="35"/>
  <c r="HX51" i="35"/>
  <c r="HU52" i="35"/>
  <c r="JI26" i="35"/>
  <c r="IZ26" i="35"/>
  <c r="JA25" i="35"/>
  <c r="JD16" i="35"/>
  <c r="JC16" i="35"/>
  <c r="JF16" i="35" s="1"/>
  <c r="AH142" i="35" l="1"/>
  <c r="BT137" i="35"/>
  <c r="BA138" i="35"/>
  <c r="AJ142" i="35"/>
  <c r="AK18" i="35"/>
  <c r="JM23" i="35"/>
  <c r="JJ24" i="35"/>
  <c r="BD142" i="35"/>
  <c r="BV142" i="35" s="1"/>
  <c r="J142" i="35"/>
  <c r="BC142" i="35"/>
  <c r="BU142" i="35" s="1"/>
  <c r="AZ142" i="35"/>
  <c r="BS142" i="35" s="1"/>
  <c r="E142" i="35"/>
  <c r="BE142" i="35"/>
  <c r="BW142" i="35" s="1"/>
  <c r="AY142" i="35"/>
  <c r="BR142" i="35" s="1"/>
  <c r="BG142" i="35"/>
  <c r="BY142" i="35" s="1"/>
  <c r="AX142" i="35"/>
  <c r="BQ142" i="35" s="1"/>
  <c r="A143" i="35"/>
  <c r="BF142" i="35"/>
  <c r="BX142" i="35" s="1"/>
  <c r="AW142" i="35"/>
  <c r="BP142" i="35" s="1"/>
  <c r="AV142" i="35"/>
  <c r="BO142" i="35" s="1"/>
  <c r="AQ142" i="35"/>
  <c r="AL143" i="35"/>
  <c r="AK140" i="35"/>
  <c r="AI140" i="35"/>
  <c r="AG140" i="35"/>
  <c r="DY144" i="35"/>
  <c r="DW145" i="35"/>
  <c r="DZ144" i="35"/>
  <c r="EA144" i="35"/>
  <c r="Y141" i="35"/>
  <c r="X142" i="35"/>
  <c r="AA142" i="35"/>
  <c r="Z143" i="35"/>
  <c r="AI27" i="35"/>
  <c r="AJ26" i="35"/>
  <c r="F141" i="35"/>
  <c r="G141" i="35" s="1"/>
  <c r="V1017" i="35"/>
  <c r="U1025" i="35"/>
  <c r="U1027" i="35" s="1"/>
  <c r="U1028" i="35" s="1"/>
  <c r="U1030" i="35" s="1"/>
  <c r="AU17" i="35"/>
  <c r="AX17" i="35" s="1"/>
  <c r="AV17" i="35"/>
  <c r="DX143" i="35"/>
  <c r="AH143" i="35" s="1"/>
  <c r="V143" i="35"/>
  <c r="AJ143" i="35"/>
  <c r="EF143" i="35"/>
  <c r="D144" i="35"/>
  <c r="W143" i="35"/>
  <c r="AK1071" i="35"/>
  <c r="AN1071" i="35" s="1"/>
  <c r="AH1072" i="35"/>
  <c r="AQ1071" i="35"/>
  <c r="AT1071" i="35" s="1"/>
  <c r="AW1071" i="35" s="1"/>
  <c r="JB17" i="35"/>
  <c r="JD17" i="35" s="1"/>
  <c r="JA26" i="35"/>
  <c r="IZ27" i="35"/>
  <c r="JI27" i="35"/>
  <c r="HZ52" i="35"/>
  <c r="HY52" i="35"/>
  <c r="HX52" i="35"/>
  <c r="HU53" i="35"/>
  <c r="AF143" i="35" l="1"/>
  <c r="BT138" i="35"/>
  <c r="BA139" i="35"/>
  <c r="AM18" i="35"/>
  <c r="AL18" i="35"/>
  <c r="JM24" i="35"/>
  <c r="JJ25" i="35"/>
  <c r="AT18" i="35"/>
  <c r="AU18" i="35" s="1"/>
  <c r="AX18" i="35" s="1"/>
  <c r="AL144" i="35"/>
  <c r="BE143" i="35"/>
  <c r="BW143" i="35" s="1"/>
  <c r="AV143" i="35"/>
  <c r="BO143" i="35" s="1"/>
  <c r="BD143" i="35"/>
  <c r="BV143" i="35" s="1"/>
  <c r="J143" i="35"/>
  <c r="BF143" i="35"/>
  <c r="BX143" i="35" s="1"/>
  <c r="BC143" i="35"/>
  <c r="BU143" i="35" s="1"/>
  <c r="A144" i="35"/>
  <c r="AZ143" i="35"/>
  <c r="BS143" i="35" s="1"/>
  <c r="E143" i="35"/>
  <c r="AY143" i="35"/>
  <c r="BR143" i="35" s="1"/>
  <c r="AW143" i="35"/>
  <c r="BP143" i="35" s="1"/>
  <c r="BG143" i="35"/>
  <c r="BY143" i="35" s="1"/>
  <c r="AX143" i="35"/>
  <c r="BQ143" i="35" s="1"/>
  <c r="AQ143" i="35"/>
  <c r="F142" i="35"/>
  <c r="G142" i="35" s="1"/>
  <c r="W1017" i="35"/>
  <c r="V1025" i="35"/>
  <c r="V1027" i="35" s="1"/>
  <c r="V1028" i="35" s="1"/>
  <c r="V1030" i="35" s="1"/>
  <c r="AI28" i="35"/>
  <c r="AJ27" i="35"/>
  <c r="EA145" i="35"/>
  <c r="DZ145" i="35"/>
  <c r="DY145" i="35"/>
  <c r="DW146" i="35"/>
  <c r="AK1072" i="35"/>
  <c r="AN1072" i="35" s="1"/>
  <c r="AH1073" i="35"/>
  <c r="AH1074" i="35" s="1"/>
  <c r="AQ1072" i="35"/>
  <c r="AT1072" i="35" s="1"/>
  <c r="AW1072" i="35" s="1"/>
  <c r="AA143" i="35"/>
  <c r="Z144" i="35"/>
  <c r="D145" i="35"/>
  <c r="V144" i="35"/>
  <c r="DX144" i="35"/>
  <c r="AF144" i="35" s="1"/>
  <c r="W144" i="35"/>
  <c r="EF144" i="35"/>
  <c r="AI141" i="35"/>
  <c r="AG141" i="35"/>
  <c r="AK141" i="35"/>
  <c r="Y142" i="35"/>
  <c r="X143" i="35"/>
  <c r="JC17" i="35"/>
  <c r="JF17" i="35" s="1"/>
  <c r="HZ53" i="35"/>
  <c r="HY53" i="35"/>
  <c r="HX53" i="35"/>
  <c r="HU54" i="35"/>
  <c r="JI28" i="35"/>
  <c r="JA27" i="35"/>
  <c r="IZ28" i="35"/>
  <c r="AJ144" i="35" l="1"/>
  <c r="BT139" i="35"/>
  <c r="BA140" i="35"/>
  <c r="AH144" i="35"/>
  <c r="AO18" i="35"/>
  <c r="AK19" i="35"/>
  <c r="JM25" i="35"/>
  <c r="JJ26" i="35"/>
  <c r="AV18" i="35"/>
  <c r="AK1074" i="35"/>
  <c r="AN1074" i="35" s="1"/>
  <c r="AH1075" i="35"/>
  <c r="AQ1074" i="35"/>
  <c r="AT1074" i="35" s="1"/>
  <c r="AW1074" i="35" s="1"/>
  <c r="AA144" i="35"/>
  <c r="Z145" i="35"/>
  <c r="F143" i="35"/>
  <c r="AT19" i="35"/>
  <c r="X1017" i="35"/>
  <c r="W1025" i="35"/>
  <c r="W1027" i="35" s="1"/>
  <c r="W1028" i="35" s="1"/>
  <c r="W1030" i="35" s="1"/>
  <c r="Y143" i="35"/>
  <c r="X144" i="35"/>
  <c r="DW147" i="35"/>
  <c r="EA146" i="35"/>
  <c r="DZ146" i="35"/>
  <c r="DY146" i="35"/>
  <c r="BF144" i="35"/>
  <c r="BX144" i="35" s="1"/>
  <c r="AW144" i="35"/>
  <c r="BP144" i="35" s="1"/>
  <c r="A145" i="35"/>
  <c r="BE144" i="35"/>
  <c r="BW144" i="35" s="1"/>
  <c r="AV144" i="35"/>
  <c r="BO144" i="35" s="1"/>
  <c r="BD144" i="35"/>
  <c r="BV144" i="35" s="1"/>
  <c r="J144" i="35"/>
  <c r="BC144" i="35"/>
  <c r="BU144" i="35" s="1"/>
  <c r="AX144" i="35"/>
  <c r="BQ144" i="35" s="1"/>
  <c r="AZ144" i="35"/>
  <c r="BS144" i="35" s="1"/>
  <c r="E144" i="35"/>
  <c r="AY144" i="35"/>
  <c r="BR144" i="35" s="1"/>
  <c r="BG144" i="35"/>
  <c r="BY144" i="35" s="1"/>
  <c r="AQ144" i="35"/>
  <c r="AI29" i="35"/>
  <c r="AJ28" i="35"/>
  <c r="AK1073" i="35"/>
  <c r="AN1073" i="35" s="1"/>
  <c r="AQ1073" i="35"/>
  <c r="AK142" i="35"/>
  <c r="AI142" i="35"/>
  <c r="AG142" i="35"/>
  <c r="W145" i="35"/>
  <c r="V145" i="35"/>
  <c r="D146" i="35"/>
  <c r="DX145" i="35"/>
  <c r="AH145" i="35" s="1"/>
  <c r="EF145" i="35"/>
  <c r="AL145" i="35"/>
  <c r="JB18" i="35"/>
  <c r="JI29" i="35"/>
  <c r="HX54" i="35"/>
  <c r="HZ54" i="35"/>
  <c r="HY54" i="35"/>
  <c r="HU55" i="35"/>
  <c r="IZ29" i="35"/>
  <c r="JA28" i="35"/>
  <c r="BT140" i="35" l="1"/>
  <c r="BA141" i="35"/>
  <c r="AF145" i="35"/>
  <c r="AL19" i="35"/>
  <c r="AM19" i="35"/>
  <c r="JM26" i="35"/>
  <c r="JJ27" i="35"/>
  <c r="AK1075" i="35"/>
  <c r="AN1075" i="35" s="1"/>
  <c r="AH1076" i="35"/>
  <c r="AQ1075" i="35"/>
  <c r="AT1075" i="35" s="1"/>
  <c r="AW1075" i="35" s="1"/>
  <c r="AL146" i="35"/>
  <c r="DY147" i="35"/>
  <c r="DZ147" i="35"/>
  <c r="DW148" i="35"/>
  <c r="EA147" i="35"/>
  <c r="AJ145" i="35"/>
  <c r="AK143" i="35"/>
  <c r="AI143" i="35"/>
  <c r="AG143" i="35"/>
  <c r="F144" i="35"/>
  <c r="G144" i="35" s="1"/>
  <c r="AJ29" i="35"/>
  <c r="AI30" i="35"/>
  <c r="AY145" i="35"/>
  <c r="BR145" i="35" s="1"/>
  <c r="BG145" i="35"/>
  <c r="BY145" i="35" s="1"/>
  <c r="AX145" i="35"/>
  <c r="BQ145" i="35" s="1"/>
  <c r="E145" i="35"/>
  <c r="BF145" i="35"/>
  <c r="BX145" i="35" s="1"/>
  <c r="AW145" i="35"/>
  <c r="BP145" i="35" s="1"/>
  <c r="BE145" i="35"/>
  <c r="BW145" i="35" s="1"/>
  <c r="AV145" i="35"/>
  <c r="BO145" i="35" s="1"/>
  <c r="AZ145" i="35"/>
  <c r="BS145" i="35" s="1"/>
  <c r="A146" i="35"/>
  <c r="BD145" i="35"/>
  <c r="BV145" i="35" s="1"/>
  <c r="J145" i="35"/>
  <c r="BC145" i="35"/>
  <c r="BU145" i="35" s="1"/>
  <c r="AQ145" i="35"/>
  <c r="Y1017" i="35"/>
  <c r="X1025" i="35"/>
  <c r="X1027" i="35" s="1"/>
  <c r="X1028" i="35" s="1"/>
  <c r="X1030" i="35" s="1"/>
  <c r="G143" i="35"/>
  <c r="X145" i="35"/>
  <c r="Y144" i="35"/>
  <c r="AT1073" i="35"/>
  <c r="AW1073" i="35" s="1"/>
  <c r="AU19" i="35"/>
  <c r="AX19" i="35" s="1"/>
  <c r="AV19" i="35"/>
  <c r="Z146" i="35"/>
  <c r="AA145" i="35"/>
  <c r="EF146" i="35"/>
  <c r="W146" i="35"/>
  <c r="V146" i="35"/>
  <c r="D147" i="35"/>
  <c r="DX146" i="35"/>
  <c r="AF146" i="35" s="1"/>
  <c r="JD18" i="35"/>
  <c r="JC18" i="35"/>
  <c r="JF18" i="35" s="1"/>
  <c r="JA29" i="35"/>
  <c r="IZ30" i="35"/>
  <c r="JI30" i="35"/>
  <c r="HZ55" i="35"/>
  <c r="HY55" i="35"/>
  <c r="HX55" i="35"/>
  <c r="HU56" i="35"/>
  <c r="AJ146" i="35" l="1"/>
  <c r="AH146" i="35"/>
  <c r="BT141" i="35"/>
  <c r="BA142" i="35"/>
  <c r="AO19" i="35"/>
  <c r="AK20" i="35"/>
  <c r="JM27" i="35"/>
  <c r="JJ28" i="35"/>
  <c r="AT20" i="35"/>
  <c r="AV20" i="35" s="1"/>
  <c r="AK1076" i="35"/>
  <c r="AN1076" i="35" s="1"/>
  <c r="AH1077" i="35"/>
  <c r="AQ1076" i="35"/>
  <c r="AK144" i="35"/>
  <c r="AI144" i="35"/>
  <c r="AG144" i="35"/>
  <c r="DW149" i="35"/>
  <c r="EA148" i="35"/>
  <c r="DZ148" i="35"/>
  <c r="DY148" i="35"/>
  <c r="X146" i="35"/>
  <c r="Y145" i="35"/>
  <c r="Z1017" i="35"/>
  <c r="Y1025" i="35"/>
  <c r="Y1027" i="35" s="1"/>
  <c r="Y1028" i="35" s="1"/>
  <c r="Y1030" i="35" s="1"/>
  <c r="AL147" i="35"/>
  <c r="BC146" i="35"/>
  <c r="BU146" i="35" s="1"/>
  <c r="AZ146" i="35"/>
  <c r="BS146" i="35" s="1"/>
  <c r="E146" i="35"/>
  <c r="AY146" i="35"/>
  <c r="BR146" i="35" s="1"/>
  <c r="J146" i="35"/>
  <c r="BG146" i="35"/>
  <c r="BY146" i="35" s="1"/>
  <c r="AX146" i="35"/>
  <c r="BQ146" i="35" s="1"/>
  <c r="BD146" i="35"/>
  <c r="BV146" i="35" s="1"/>
  <c r="BF146" i="35"/>
  <c r="BX146" i="35" s="1"/>
  <c r="AW146" i="35"/>
  <c r="BP146" i="35" s="1"/>
  <c r="BE146" i="35"/>
  <c r="BW146" i="35" s="1"/>
  <c r="AV146" i="35"/>
  <c r="BO146" i="35" s="1"/>
  <c r="A147" i="35"/>
  <c r="AQ146" i="35"/>
  <c r="V147" i="35"/>
  <c r="D148" i="35"/>
  <c r="DX147" i="35"/>
  <c r="AH147" i="35" s="1"/>
  <c r="W147" i="35"/>
  <c r="EF147" i="35"/>
  <c r="AA146" i="35"/>
  <c r="Z147" i="35"/>
  <c r="AJ30" i="35"/>
  <c r="AI31" i="35"/>
  <c r="F145" i="35"/>
  <c r="JB19" i="35"/>
  <c r="JD19" i="35" s="1"/>
  <c r="JI31" i="35"/>
  <c r="JA30" i="35"/>
  <c r="IZ31" i="35"/>
  <c r="HZ56" i="35"/>
  <c r="HY56" i="35"/>
  <c r="HX56" i="35"/>
  <c r="HU57" i="35"/>
  <c r="AJ147" i="35" l="1"/>
  <c r="BT142" i="35"/>
  <c r="BA143" i="35"/>
  <c r="AF147" i="35"/>
  <c r="AL20" i="35"/>
  <c r="AO20" i="35" s="1"/>
  <c r="AM20" i="35"/>
  <c r="JM28" i="35"/>
  <c r="JJ29" i="35"/>
  <c r="AU20" i="35"/>
  <c r="AX20" i="35" s="1"/>
  <c r="AT1076" i="35"/>
  <c r="AW1076" i="35" s="1"/>
  <c r="AK1077" i="35"/>
  <c r="AN1077" i="35" s="1"/>
  <c r="AH1078" i="35"/>
  <c r="AH1079" i="35" s="1"/>
  <c r="AQ1077" i="35"/>
  <c r="AT1077" i="35" s="1"/>
  <c r="AW1077" i="35" s="1"/>
  <c r="AG145" i="35"/>
  <c r="AK145" i="35"/>
  <c r="AI145" i="35"/>
  <c r="AI32" i="35"/>
  <c r="AJ31" i="35"/>
  <c r="BF147" i="35"/>
  <c r="BX147" i="35" s="1"/>
  <c r="AW147" i="35"/>
  <c r="BP147" i="35" s="1"/>
  <c r="BE147" i="35"/>
  <c r="BW147" i="35" s="1"/>
  <c r="AV147" i="35"/>
  <c r="BO147" i="35" s="1"/>
  <c r="A148" i="35"/>
  <c r="BD147" i="35"/>
  <c r="BV147" i="35" s="1"/>
  <c r="J147" i="35"/>
  <c r="BC147" i="35"/>
  <c r="BU147" i="35" s="1"/>
  <c r="AX147" i="35"/>
  <c r="BQ147" i="35" s="1"/>
  <c r="AZ147" i="35"/>
  <c r="BS147" i="35" s="1"/>
  <c r="E147" i="35"/>
  <c r="AY147" i="35"/>
  <c r="BR147" i="35" s="1"/>
  <c r="BG147" i="35"/>
  <c r="BY147" i="35" s="1"/>
  <c r="AQ147" i="35"/>
  <c r="G145" i="35"/>
  <c r="AA147" i="35"/>
  <c r="Z148" i="35"/>
  <c r="EF148" i="35"/>
  <c r="W148" i="35"/>
  <c r="V148" i="35"/>
  <c r="D149" i="35"/>
  <c r="DX148" i="35"/>
  <c r="AJ148" i="35" s="1"/>
  <c r="AL148" i="35"/>
  <c r="DW150" i="35"/>
  <c r="EA149" i="35"/>
  <c r="DZ149" i="35"/>
  <c r="DY149" i="35"/>
  <c r="F146" i="35"/>
  <c r="Y146" i="35"/>
  <c r="X147" i="35"/>
  <c r="AA1017" i="35"/>
  <c r="Z1025" i="35"/>
  <c r="Z1027" i="35" s="1"/>
  <c r="Z1028" i="35" s="1"/>
  <c r="Z1030" i="35" s="1"/>
  <c r="JC19" i="35"/>
  <c r="JF19" i="35" s="1"/>
  <c r="HZ57" i="35"/>
  <c r="HY57" i="35"/>
  <c r="HX57" i="35"/>
  <c r="HU58" i="35"/>
  <c r="IZ32" i="35"/>
  <c r="JA31" i="35"/>
  <c r="JI32" i="35"/>
  <c r="BT143" i="35" l="1"/>
  <c r="BA144" i="35"/>
  <c r="AK21" i="35"/>
  <c r="AL21" i="35" s="1"/>
  <c r="AO21" i="35" s="1"/>
  <c r="AK1079" i="35"/>
  <c r="AN1079" i="35" s="1"/>
  <c r="AH1080" i="35"/>
  <c r="AQ1079" i="35"/>
  <c r="AT1079" i="35" s="1"/>
  <c r="AW1079" i="35" s="1"/>
  <c r="JM29" i="35"/>
  <c r="JJ30" i="35"/>
  <c r="AT21" i="35"/>
  <c r="AK1078" i="35"/>
  <c r="AN1078" i="35" s="1"/>
  <c r="AQ1078" i="35"/>
  <c r="AT1078" i="35" s="1"/>
  <c r="AW1078" i="35" s="1"/>
  <c r="X148" i="35"/>
  <c r="Y147" i="35"/>
  <c r="EF149" i="35"/>
  <c r="D150" i="35"/>
  <c r="DX149" i="35"/>
  <c r="AF149" i="35" s="1"/>
  <c r="W149" i="35"/>
  <c r="V149" i="35"/>
  <c r="F147" i="35"/>
  <c r="AJ32" i="35"/>
  <c r="AI33" i="35"/>
  <c r="AZ148" i="35"/>
  <c r="BS148" i="35" s="1"/>
  <c r="E148" i="35"/>
  <c r="AY148" i="35"/>
  <c r="BR148" i="35" s="1"/>
  <c r="BG148" i="35"/>
  <c r="BY148" i="35" s="1"/>
  <c r="AX148" i="35"/>
  <c r="BQ148" i="35" s="1"/>
  <c r="BF148" i="35"/>
  <c r="BX148" i="35" s="1"/>
  <c r="AW148" i="35"/>
  <c r="BP148" i="35" s="1"/>
  <c r="BE148" i="35"/>
  <c r="BW148" i="35" s="1"/>
  <c r="AV148" i="35"/>
  <c r="BO148" i="35" s="1"/>
  <c r="A149" i="35"/>
  <c r="BD148" i="35"/>
  <c r="BV148" i="35" s="1"/>
  <c r="J148" i="35"/>
  <c r="BC148" i="35"/>
  <c r="BU148" i="35" s="1"/>
  <c r="AQ148" i="35"/>
  <c r="AL149" i="35"/>
  <c r="AF148" i="35"/>
  <c r="DZ150" i="35"/>
  <c r="DY150" i="35"/>
  <c r="EA150" i="35"/>
  <c r="DW151" i="35"/>
  <c r="AI146" i="35"/>
  <c r="AG146" i="35"/>
  <c r="AK146" i="35"/>
  <c r="AH148" i="35"/>
  <c r="AB1017" i="35"/>
  <c r="AA1025" i="35"/>
  <c r="AA1027" i="35" s="1"/>
  <c r="AA1028" i="35" s="1"/>
  <c r="AA1030" i="35" s="1"/>
  <c r="G146" i="35"/>
  <c r="Z149" i="35"/>
  <c r="AA148" i="35"/>
  <c r="JB20" i="35"/>
  <c r="JD20" i="35" s="1"/>
  <c r="JI33" i="35"/>
  <c r="IZ33" i="35"/>
  <c r="JA32" i="35"/>
  <c r="HX58" i="35"/>
  <c r="HZ58" i="35"/>
  <c r="HY58" i="35"/>
  <c r="HU59" i="35"/>
  <c r="BT144" i="35" l="1"/>
  <c r="BA145" i="35"/>
  <c r="AM21" i="35"/>
  <c r="AK22" i="35"/>
  <c r="AK1080" i="35"/>
  <c r="AN1080" i="35" s="1"/>
  <c r="AH1081" i="35"/>
  <c r="AQ1080" i="35"/>
  <c r="AT1080" i="35" s="1"/>
  <c r="AW1080" i="35" s="1"/>
  <c r="JM30" i="35"/>
  <c r="JJ31" i="35"/>
  <c r="AV21" i="35"/>
  <c r="AU21" i="35"/>
  <c r="AX21" i="35" s="1"/>
  <c r="AA149" i="35"/>
  <c r="Z150" i="35"/>
  <c r="AK147" i="35"/>
  <c r="AI147" i="35"/>
  <c r="AG147" i="35"/>
  <c r="W150" i="35"/>
  <c r="V150" i="35"/>
  <c r="D151" i="35"/>
  <c r="DX150" i="35"/>
  <c r="AF150" i="35" s="1"/>
  <c r="AJ150" i="35"/>
  <c r="EF150" i="35"/>
  <c r="A150" i="35"/>
  <c r="BD149" i="35"/>
  <c r="BV149" i="35" s="1"/>
  <c r="J149" i="35"/>
  <c r="BC149" i="35"/>
  <c r="BU149" i="35" s="1"/>
  <c r="AZ149" i="35"/>
  <c r="BS149" i="35" s="1"/>
  <c r="AY149" i="35"/>
  <c r="BR149" i="35" s="1"/>
  <c r="BE149" i="35"/>
  <c r="BW149" i="35" s="1"/>
  <c r="BG149" i="35"/>
  <c r="BY149" i="35" s="1"/>
  <c r="AX149" i="35"/>
  <c r="BQ149" i="35" s="1"/>
  <c r="AV149" i="35"/>
  <c r="BO149" i="35" s="1"/>
  <c r="BF149" i="35"/>
  <c r="BX149" i="35" s="1"/>
  <c r="AW149" i="35"/>
  <c r="BP149" i="35" s="1"/>
  <c r="AQ149" i="35"/>
  <c r="AH149" i="35"/>
  <c r="G147" i="35"/>
  <c r="AC1017" i="35"/>
  <c r="AB1025" i="35"/>
  <c r="AB1027" i="35" s="1"/>
  <c r="AB1028" i="35" s="1"/>
  <c r="AB1030" i="35" s="1"/>
  <c r="AJ149" i="35"/>
  <c r="DW152" i="35"/>
  <c r="EA151" i="35"/>
  <c r="DZ151" i="35"/>
  <c r="DY151" i="35"/>
  <c r="F148" i="35"/>
  <c r="G148" i="35" s="1"/>
  <c r="Y148" i="35"/>
  <c r="X149" i="35"/>
  <c r="AL150" i="35"/>
  <c r="AI34" i="35"/>
  <c r="AJ33" i="35"/>
  <c r="JC20" i="35"/>
  <c r="JF20" i="35" s="1"/>
  <c r="HY59" i="35"/>
  <c r="HX59" i="35"/>
  <c r="HZ59" i="35"/>
  <c r="HU60" i="35"/>
  <c r="IZ34" i="35"/>
  <c r="JA33" i="35"/>
  <c r="JI34" i="35"/>
  <c r="AH150" i="35" l="1"/>
  <c r="BT145" i="35"/>
  <c r="BA146" i="35"/>
  <c r="AL22" i="35"/>
  <c r="AO22" i="35" s="1"/>
  <c r="AM22" i="35"/>
  <c r="AK1081" i="35"/>
  <c r="AN1081" i="35" s="1"/>
  <c r="AH1082" i="35"/>
  <c r="AQ1081" i="35"/>
  <c r="AT1081" i="35" s="1"/>
  <c r="AW1081" i="35" s="1"/>
  <c r="JM31" i="35"/>
  <c r="JJ32" i="35"/>
  <c r="AT22" i="35"/>
  <c r="AU22" i="35" s="1"/>
  <c r="AX22" i="35" s="1"/>
  <c r="AL151" i="35"/>
  <c r="DW153" i="35"/>
  <c r="EA152" i="35"/>
  <c r="DZ152" i="35"/>
  <c r="DY152" i="35"/>
  <c r="AJ34" i="35"/>
  <c r="AI35" i="35"/>
  <c r="Y149" i="35"/>
  <c r="X150" i="35"/>
  <c r="AG148" i="35"/>
  <c r="AK148" i="35"/>
  <c r="AI148" i="35"/>
  <c r="JB21" i="35"/>
  <c r="JD21" i="35" s="1"/>
  <c r="AD1017" i="35"/>
  <c r="AC1025" i="35"/>
  <c r="AC1027" i="35" s="1"/>
  <c r="AC1028" i="35" s="1"/>
  <c r="AC1030" i="35" s="1"/>
  <c r="Z151" i="35"/>
  <c r="AA150" i="35"/>
  <c r="BG150" i="35"/>
  <c r="BY150" i="35" s="1"/>
  <c r="AX150" i="35"/>
  <c r="BQ150" i="35" s="1"/>
  <c r="BF150" i="35"/>
  <c r="BX150" i="35" s="1"/>
  <c r="AW150" i="35"/>
  <c r="BP150" i="35" s="1"/>
  <c r="BE150" i="35"/>
  <c r="BW150" i="35" s="1"/>
  <c r="AV150" i="35"/>
  <c r="BO150" i="35" s="1"/>
  <c r="A151" i="35"/>
  <c r="BD150" i="35"/>
  <c r="BV150" i="35" s="1"/>
  <c r="J150" i="35"/>
  <c r="BC150" i="35"/>
  <c r="BU150" i="35" s="1"/>
  <c r="AZ150" i="35"/>
  <c r="BS150" i="35" s="1"/>
  <c r="E150" i="35"/>
  <c r="AY150" i="35"/>
  <c r="BR150" i="35" s="1"/>
  <c r="AQ150" i="35"/>
  <c r="EF151" i="35"/>
  <c r="W151" i="35"/>
  <c r="V151" i="35"/>
  <c r="D152" i="35"/>
  <c r="DX151" i="35"/>
  <c r="AH151" i="35" s="1"/>
  <c r="HZ60" i="35"/>
  <c r="HY60" i="35"/>
  <c r="HX60" i="35"/>
  <c r="HU61" i="35"/>
  <c r="IZ35" i="35"/>
  <c r="JA34" i="35"/>
  <c r="JI35" i="35"/>
  <c r="BT146" i="35" l="1"/>
  <c r="BA147" i="35"/>
  <c r="AK23" i="35"/>
  <c r="JC21" i="35"/>
  <c r="JF21" i="35" s="1"/>
  <c r="JM32" i="35"/>
  <c r="JJ33" i="35"/>
  <c r="AK1082" i="35"/>
  <c r="AN1082" i="35" s="1"/>
  <c r="AH1083" i="35"/>
  <c r="AH1084" i="35" s="1"/>
  <c r="AQ1082" i="35"/>
  <c r="AV22" i="35"/>
  <c r="AT23" i="35"/>
  <c r="Z152" i="35"/>
  <c r="AA151" i="35"/>
  <c r="D153" i="35"/>
  <c r="DX152" i="35"/>
  <c r="AF152" i="35" s="1"/>
  <c r="V152" i="35"/>
  <c r="EF152" i="35"/>
  <c r="W152" i="35"/>
  <c r="AE1017" i="35"/>
  <c r="AD1025" i="35"/>
  <c r="AD1027" i="35" s="1"/>
  <c r="AD1028" i="35" s="1"/>
  <c r="AD1030" i="35" s="1"/>
  <c r="X151" i="35"/>
  <c r="Y150" i="35"/>
  <c r="EA153" i="35"/>
  <c r="DZ153" i="35"/>
  <c r="DY153" i="35"/>
  <c r="DW154" i="35"/>
  <c r="AF151" i="35"/>
  <c r="AJ151" i="35"/>
  <c r="F150" i="35"/>
  <c r="AI36" i="35"/>
  <c r="AJ35" i="35"/>
  <c r="AZ151" i="35"/>
  <c r="BS151" i="35" s="1"/>
  <c r="E151" i="35"/>
  <c r="AY151" i="35"/>
  <c r="BR151" i="35" s="1"/>
  <c r="BG151" i="35"/>
  <c r="BY151" i="35" s="1"/>
  <c r="AX151" i="35"/>
  <c r="BQ151" i="35" s="1"/>
  <c r="BC151" i="35"/>
  <c r="BU151" i="35" s="1"/>
  <c r="BF151" i="35"/>
  <c r="BX151" i="35" s="1"/>
  <c r="AW151" i="35"/>
  <c r="BP151" i="35" s="1"/>
  <c r="BE151" i="35"/>
  <c r="BW151" i="35" s="1"/>
  <c r="AV151" i="35"/>
  <c r="BO151" i="35" s="1"/>
  <c r="A152" i="35"/>
  <c r="BD151" i="35"/>
  <c r="BV151" i="35" s="1"/>
  <c r="J151" i="35"/>
  <c r="AQ151" i="35"/>
  <c r="AL152" i="35"/>
  <c r="HX61" i="35"/>
  <c r="HZ61" i="35"/>
  <c r="HY61" i="35"/>
  <c r="HU62" i="35"/>
  <c r="JI36" i="35"/>
  <c r="IZ36" i="35"/>
  <c r="JA35" i="35"/>
  <c r="AJ152" i="35" l="1"/>
  <c r="AH152" i="35"/>
  <c r="BT147" i="35"/>
  <c r="BA148" i="35"/>
  <c r="JB22" i="35"/>
  <c r="JC22" i="35" s="1"/>
  <c r="JF22" i="35" s="1"/>
  <c r="AL23" i="35"/>
  <c r="AO23" i="35" s="1"/>
  <c r="AM23" i="35"/>
  <c r="AK1084" i="35"/>
  <c r="AN1084" i="35" s="1"/>
  <c r="AH1085" i="35"/>
  <c r="AQ1084" i="35"/>
  <c r="AT1084" i="35" s="1"/>
  <c r="AW1084" i="35" s="1"/>
  <c r="AT1082" i="35"/>
  <c r="AW1082" i="35" s="1"/>
  <c r="AK1083" i="35"/>
  <c r="AN1083" i="35" s="1"/>
  <c r="AQ1083" i="35"/>
  <c r="AT1083" i="35" s="1"/>
  <c r="AW1083" i="35" s="1"/>
  <c r="JM33" i="35"/>
  <c r="JJ34" i="35"/>
  <c r="AV23" i="35"/>
  <c r="AU23" i="35"/>
  <c r="AX23" i="35" s="1"/>
  <c r="AL153" i="35"/>
  <c r="BE152" i="35"/>
  <c r="BW152" i="35" s="1"/>
  <c r="AV152" i="35"/>
  <c r="BO152" i="35" s="1"/>
  <c r="A153" i="35"/>
  <c r="BD152" i="35"/>
  <c r="BV152" i="35" s="1"/>
  <c r="J152" i="35"/>
  <c r="AW152" i="35"/>
  <c r="BP152" i="35" s="1"/>
  <c r="BC152" i="35"/>
  <c r="BU152" i="35" s="1"/>
  <c r="AZ152" i="35"/>
  <c r="BS152" i="35" s="1"/>
  <c r="E152" i="35"/>
  <c r="BF152" i="35"/>
  <c r="BX152" i="35" s="1"/>
  <c r="AY152" i="35"/>
  <c r="BR152" i="35" s="1"/>
  <c r="BG152" i="35"/>
  <c r="BY152" i="35" s="1"/>
  <c r="AX152" i="35"/>
  <c r="BQ152" i="35" s="1"/>
  <c r="AQ152" i="35"/>
  <c r="AJ36" i="35"/>
  <c r="AI37" i="35"/>
  <c r="W153" i="35"/>
  <c r="V153" i="35"/>
  <c r="D154" i="35"/>
  <c r="DX153" i="35"/>
  <c r="AJ153" i="35" s="1"/>
  <c r="EF153" i="35"/>
  <c r="Y151" i="35"/>
  <c r="X152" i="35"/>
  <c r="F151" i="35"/>
  <c r="G151" i="35" s="1"/>
  <c r="AG150" i="35"/>
  <c r="AK150" i="35"/>
  <c r="AI150" i="35"/>
  <c r="AF1017" i="35"/>
  <c r="AE1025" i="35"/>
  <c r="AE1027" i="35" s="1"/>
  <c r="AE1028" i="35" s="1"/>
  <c r="AE1030" i="35" s="1"/>
  <c r="G150" i="35"/>
  <c r="DW155" i="35"/>
  <c r="EA154" i="35"/>
  <c r="DZ154" i="35"/>
  <c r="DY154" i="35"/>
  <c r="AA152" i="35"/>
  <c r="Z153" i="35"/>
  <c r="JI37" i="35"/>
  <c r="HY62" i="35"/>
  <c r="HZ62" i="35"/>
  <c r="HX62" i="35"/>
  <c r="HU63" i="35"/>
  <c r="IZ37" i="35"/>
  <c r="JA36" i="35"/>
  <c r="BT148" i="35" l="1"/>
  <c r="BA149" i="35"/>
  <c r="AK24" i="35"/>
  <c r="AL24" i="35" s="1"/>
  <c r="AO24" i="35" s="1"/>
  <c r="JB23" i="35"/>
  <c r="JD23" i="35" s="1"/>
  <c r="JD22" i="35"/>
  <c r="AX1054" i="35"/>
  <c r="AK1085" i="35"/>
  <c r="AN1085" i="35" s="1"/>
  <c r="AH1086" i="35"/>
  <c r="AQ1085" i="35"/>
  <c r="AT1085" i="35" s="1"/>
  <c r="AW1085" i="35" s="1"/>
  <c r="JM34" i="35"/>
  <c r="JJ35" i="35"/>
  <c r="AT24" i="35"/>
  <c r="EF154" i="35"/>
  <c r="W154" i="35"/>
  <c r="V154" i="35"/>
  <c r="D155" i="35"/>
  <c r="DX154" i="35"/>
  <c r="AJ154" i="35" s="1"/>
  <c r="F152" i="35"/>
  <c r="G152" i="35" s="1"/>
  <c r="DY155" i="35"/>
  <c r="DW156" i="35"/>
  <c r="EA155" i="35"/>
  <c r="DZ155" i="35"/>
  <c r="AY153" i="35"/>
  <c r="BR153" i="35" s="1"/>
  <c r="BG153" i="35"/>
  <c r="BY153" i="35" s="1"/>
  <c r="AX153" i="35"/>
  <c r="BQ153" i="35" s="1"/>
  <c r="BF153" i="35"/>
  <c r="BX153" i="35" s="1"/>
  <c r="AW153" i="35"/>
  <c r="BP153" i="35" s="1"/>
  <c r="BE153" i="35"/>
  <c r="BW153" i="35" s="1"/>
  <c r="AV153" i="35"/>
  <c r="BO153" i="35" s="1"/>
  <c r="A154" i="35"/>
  <c r="BD153" i="35"/>
  <c r="BV153" i="35" s="1"/>
  <c r="J153" i="35"/>
  <c r="AZ153" i="35"/>
  <c r="BS153" i="35" s="1"/>
  <c r="E153" i="35"/>
  <c r="BC153" i="35"/>
  <c r="BU153" i="35" s="1"/>
  <c r="AQ153" i="35"/>
  <c r="Z154" i="35"/>
  <c r="AA153" i="35"/>
  <c r="AF153" i="35"/>
  <c r="AG1017" i="35"/>
  <c r="AF1025" i="35"/>
  <c r="AF1027" i="35" s="1"/>
  <c r="AF1028" i="35" s="1"/>
  <c r="AF1030" i="35" s="1"/>
  <c r="AI151" i="35"/>
  <c r="AG151" i="35"/>
  <c r="AK151" i="35"/>
  <c r="AH153" i="35"/>
  <c r="X153" i="35"/>
  <c r="Y152" i="35"/>
  <c r="AI38" i="35"/>
  <c r="AJ37" i="35"/>
  <c r="AL154" i="35"/>
  <c r="HZ63" i="35"/>
  <c r="HX63" i="35"/>
  <c r="HY63" i="35"/>
  <c r="HU64" i="35"/>
  <c r="IZ38" i="35"/>
  <c r="JA37" i="35"/>
  <c r="JI38" i="35"/>
  <c r="AH154" i="35" l="1"/>
  <c r="AF154" i="35"/>
  <c r="BT149" i="35"/>
  <c r="BA150" i="35"/>
  <c r="AM24" i="35"/>
  <c r="JC23" i="35"/>
  <c r="JF23" i="35" s="1"/>
  <c r="AK25" i="35"/>
  <c r="AK1086" i="35"/>
  <c r="AN1086" i="35" s="1"/>
  <c r="AH1087" i="35"/>
  <c r="AQ1086" i="35"/>
  <c r="JM35" i="35"/>
  <c r="JJ36" i="35"/>
  <c r="AU24" i="35"/>
  <c r="AX24" i="35" s="1"/>
  <c r="AV24" i="35"/>
  <c r="AJ38" i="35"/>
  <c r="AI39" i="35"/>
  <c r="BC154" i="35"/>
  <c r="BU154" i="35" s="1"/>
  <c r="A155" i="35"/>
  <c r="AZ154" i="35"/>
  <c r="BS154" i="35" s="1"/>
  <c r="E154" i="35"/>
  <c r="AY154" i="35"/>
  <c r="BR154" i="35" s="1"/>
  <c r="BG154" i="35"/>
  <c r="BY154" i="35" s="1"/>
  <c r="AX154" i="35"/>
  <c r="BQ154" i="35" s="1"/>
  <c r="BF154" i="35"/>
  <c r="BX154" i="35" s="1"/>
  <c r="AW154" i="35"/>
  <c r="BP154" i="35" s="1"/>
  <c r="BD154" i="35"/>
  <c r="BV154" i="35" s="1"/>
  <c r="BE154" i="35"/>
  <c r="BW154" i="35" s="1"/>
  <c r="AV154" i="35"/>
  <c r="BO154" i="35" s="1"/>
  <c r="J154" i="35"/>
  <c r="AQ154" i="35"/>
  <c r="AK152" i="35"/>
  <c r="AI152" i="35"/>
  <c r="AG152" i="35"/>
  <c r="X154" i="35"/>
  <c r="Y153" i="35"/>
  <c r="AA154" i="35"/>
  <c r="Z155" i="35"/>
  <c r="AH1017" i="35"/>
  <c r="AG1025" i="35"/>
  <c r="AG1027" i="35" s="1"/>
  <c r="AG1028" i="35" s="1"/>
  <c r="AG1030" i="35" s="1"/>
  <c r="F153" i="35"/>
  <c r="V155" i="35"/>
  <c r="D156" i="35"/>
  <c r="DX155" i="35"/>
  <c r="AH155" i="35" s="1"/>
  <c r="EF155" i="35"/>
  <c r="W155" i="35"/>
  <c r="DW157" i="35"/>
  <c r="EA156" i="35"/>
  <c r="DZ156" i="35"/>
  <c r="DY156" i="35"/>
  <c r="AL155" i="35"/>
  <c r="HZ64" i="35"/>
  <c r="HY64" i="35"/>
  <c r="HX64" i="35"/>
  <c r="HU65" i="35"/>
  <c r="IZ39" i="35"/>
  <c r="JA38" i="35"/>
  <c r="JI39" i="35"/>
  <c r="BT150" i="35" l="1"/>
  <c r="BA151" i="35"/>
  <c r="AJ155" i="35"/>
  <c r="JB24" i="35"/>
  <c r="JD24" i="35" s="1"/>
  <c r="AM25" i="35"/>
  <c r="AL25" i="35"/>
  <c r="AO25" i="35" s="1"/>
  <c r="AT1086" i="35"/>
  <c r="AW1086" i="35" s="1"/>
  <c r="AK1087" i="35"/>
  <c r="AN1087" i="35" s="1"/>
  <c r="AH1088" i="35"/>
  <c r="AH1089" i="35" s="1"/>
  <c r="AQ1087" i="35"/>
  <c r="AT1087" i="35" s="1"/>
  <c r="AW1087" i="35" s="1"/>
  <c r="JM36" i="35"/>
  <c r="JJ37" i="35"/>
  <c r="AT25" i="35"/>
  <c r="EF156" i="35"/>
  <c r="W156" i="35"/>
  <c r="V156" i="35"/>
  <c r="D157" i="35"/>
  <c r="DX156" i="35"/>
  <c r="AJ156" i="35" s="1"/>
  <c r="Y154" i="35"/>
  <c r="X155" i="35"/>
  <c r="AF155" i="35"/>
  <c r="AG153" i="35"/>
  <c r="AK153" i="35"/>
  <c r="AI153" i="35"/>
  <c r="BF155" i="35"/>
  <c r="BX155" i="35" s="1"/>
  <c r="AW155" i="35"/>
  <c r="BP155" i="35" s="1"/>
  <c r="BE155" i="35"/>
  <c r="BW155" i="35" s="1"/>
  <c r="AV155" i="35"/>
  <c r="BO155" i="35" s="1"/>
  <c r="AX155" i="35"/>
  <c r="BQ155" i="35" s="1"/>
  <c r="A156" i="35"/>
  <c r="BD155" i="35"/>
  <c r="BV155" i="35" s="1"/>
  <c r="J155" i="35"/>
  <c r="BC155" i="35"/>
  <c r="BU155" i="35" s="1"/>
  <c r="AZ155" i="35"/>
  <c r="BS155" i="35" s="1"/>
  <c r="E155" i="35"/>
  <c r="BG155" i="35"/>
  <c r="BY155" i="35" s="1"/>
  <c r="AY155" i="35"/>
  <c r="BR155" i="35" s="1"/>
  <c r="AQ155" i="35"/>
  <c r="AL156" i="35"/>
  <c r="G153" i="35"/>
  <c r="AA155" i="35"/>
  <c r="Z156" i="35"/>
  <c r="DW158" i="35"/>
  <c r="EA157" i="35"/>
  <c r="DZ157" i="35"/>
  <c r="DY157" i="35"/>
  <c r="F154" i="35"/>
  <c r="AI40" i="35"/>
  <c r="AJ39" i="35"/>
  <c r="AI1017" i="35"/>
  <c r="AH1025" i="35"/>
  <c r="AH1027" i="35" s="1"/>
  <c r="AH1028" i="35" s="1"/>
  <c r="AH1030" i="35" s="1"/>
  <c r="JI40" i="35"/>
  <c r="HX65" i="35"/>
  <c r="HZ65" i="35"/>
  <c r="HY65" i="35"/>
  <c r="HU66" i="35"/>
  <c r="JA39" i="35"/>
  <c r="IZ40" i="35"/>
  <c r="BT151" i="35" l="1"/>
  <c r="BA152" i="35"/>
  <c r="AF156" i="35"/>
  <c r="AH156" i="35"/>
  <c r="JC24" i="35"/>
  <c r="JF24" i="35" s="1"/>
  <c r="AK1089" i="35"/>
  <c r="AN1089" i="35" s="1"/>
  <c r="AH1090" i="35"/>
  <c r="AQ1089" i="35"/>
  <c r="AT1089" i="35" s="1"/>
  <c r="AW1089" i="35" s="1"/>
  <c r="AK26" i="35"/>
  <c r="JM37" i="35"/>
  <c r="JJ38" i="35"/>
  <c r="AK1088" i="35"/>
  <c r="AN1088" i="35" s="1"/>
  <c r="AQ1088" i="35"/>
  <c r="AT1088" i="35" s="1"/>
  <c r="AW1088" i="35" s="1"/>
  <c r="AV25" i="35"/>
  <c r="AU25" i="35"/>
  <c r="AX25" i="35" s="1"/>
  <c r="Z157" i="35"/>
  <c r="AA156" i="35"/>
  <c r="AJ40" i="35"/>
  <c r="AI41" i="35"/>
  <c r="AI154" i="35"/>
  <c r="AG154" i="35"/>
  <c r="AK154" i="35"/>
  <c r="F155" i="35"/>
  <c r="G155" i="35" s="1"/>
  <c r="AZ156" i="35"/>
  <c r="BS156" i="35" s="1"/>
  <c r="E156" i="35"/>
  <c r="AY156" i="35"/>
  <c r="BR156" i="35" s="1"/>
  <c r="BG156" i="35"/>
  <c r="BY156" i="35" s="1"/>
  <c r="AX156" i="35"/>
  <c r="BQ156" i="35" s="1"/>
  <c r="BF156" i="35"/>
  <c r="BX156" i="35" s="1"/>
  <c r="AW156" i="35"/>
  <c r="BP156" i="35" s="1"/>
  <c r="BE156" i="35"/>
  <c r="BW156" i="35" s="1"/>
  <c r="AV156" i="35"/>
  <c r="BO156" i="35" s="1"/>
  <c r="A157" i="35"/>
  <c r="BD156" i="35"/>
  <c r="BV156" i="35" s="1"/>
  <c r="J156" i="35"/>
  <c r="BC156" i="35"/>
  <c r="BU156" i="35" s="1"/>
  <c r="AQ156" i="35"/>
  <c r="DZ158" i="35"/>
  <c r="DY158" i="35"/>
  <c r="EA158" i="35"/>
  <c r="DW159" i="35"/>
  <c r="G154" i="35"/>
  <c r="AL157" i="35"/>
  <c r="AJ1017" i="35"/>
  <c r="AI1025" i="35"/>
  <c r="AI1027" i="35" s="1"/>
  <c r="AI1028" i="35" s="1"/>
  <c r="AI1030" i="35" s="1"/>
  <c r="X156" i="35"/>
  <c r="Y155" i="35"/>
  <c r="EF157" i="35"/>
  <c r="D158" i="35"/>
  <c r="W157" i="35"/>
  <c r="DX157" i="35"/>
  <c r="AH157" i="35" s="1"/>
  <c r="V157" i="35"/>
  <c r="IZ41" i="35"/>
  <c r="JA40" i="35"/>
  <c r="HZ66" i="35"/>
  <c r="HY66" i="35"/>
  <c r="HX66" i="35"/>
  <c r="HU67" i="35"/>
  <c r="JI41" i="35"/>
  <c r="AJ157" i="35" l="1"/>
  <c r="BT152" i="35"/>
  <c r="BA153" i="35"/>
  <c r="JB25" i="35"/>
  <c r="JC25" i="35" s="1"/>
  <c r="JF25" i="35" s="1"/>
  <c r="AK1090" i="35"/>
  <c r="AN1090" i="35" s="1"/>
  <c r="AH1091" i="35"/>
  <c r="AQ1090" i="35"/>
  <c r="AT1090" i="35" s="1"/>
  <c r="AW1090" i="35" s="1"/>
  <c r="AM26" i="35"/>
  <c r="AL26" i="35"/>
  <c r="AO26" i="35" s="1"/>
  <c r="JM38" i="35"/>
  <c r="JJ39" i="35"/>
  <c r="AT26" i="35"/>
  <c r="AV26" i="35" s="1"/>
  <c r="Y156" i="35"/>
  <c r="X157" i="35"/>
  <c r="DW160" i="35"/>
  <c r="EA159" i="35"/>
  <c r="DZ159" i="35"/>
  <c r="DY159" i="35"/>
  <c r="F156" i="35"/>
  <c r="G156" i="35" s="1"/>
  <c r="AF157" i="35"/>
  <c r="W158" i="35"/>
  <c r="V158" i="35"/>
  <c r="D159" i="35"/>
  <c r="DX158" i="35"/>
  <c r="AJ158" i="35" s="1"/>
  <c r="EF158" i="35"/>
  <c r="AK1017" i="35"/>
  <c r="AJ1025" i="35"/>
  <c r="AJ1027" i="35" s="1"/>
  <c r="AJ1028" i="35" s="1"/>
  <c r="AJ1030" i="35" s="1"/>
  <c r="AK155" i="35"/>
  <c r="AI155" i="35"/>
  <c r="AG155" i="35"/>
  <c r="AA157" i="35"/>
  <c r="Z158" i="35"/>
  <c r="AI42" i="35"/>
  <c r="AJ41" i="35"/>
  <c r="AL158" i="35"/>
  <c r="A158" i="35"/>
  <c r="BD157" i="35"/>
  <c r="BV157" i="35" s="1"/>
  <c r="J157" i="35"/>
  <c r="BC157" i="35"/>
  <c r="BU157" i="35" s="1"/>
  <c r="AZ157" i="35"/>
  <c r="BS157" i="35" s="1"/>
  <c r="E157" i="35"/>
  <c r="BE157" i="35"/>
  <c r="BW157" i="35" s="1"/>
  <c r="AY157" i="35"/>
  <c r="BR157" i="35" s="1"/>
  <c r="AV157" i="35"/>
  <c r="BO157" i="35" s="1"/>
  <c r="BG157" i="35"/>
  <c r="BY157" i="35" s="1"/>
  <c r="AX157" i="35"/>
  <c r="BQ157" i="35" s="1"/>
  <c r="BF157" i="35"/>
  <c r="BX157" i="35" s="1"/>
  <c r="AW157" i="35"/>
  <c r="BP157" i="35" s="1"/>
  <c r="AQ157" i="35"/>
  <c r="HZ67" i="35"/>
  <c r="HX67" i="35"/>
  <c r="HY67" i="35"/>
  <c r="HU68" i="35"/>
  <c r="JI42" i="35"/>
  <c r="IZ42" i="35"/>
  <c r="JA41" i="35"/>
  <c r="BT153" i="35" l="1"/>
  <c r="BA154" i="35"/>
  <c r="JB26" i="35"/>
  <c r="JC26" i="35" s="1"/>
  <c r="JF26" i="35" s="1"/>
  <c r="JD25" i="35"/>
  <c r="AK1091" i="35"/>
  <c r="AN1091" i="35" s="1"/>
  <c r="AH1092" i="35"/>
  <c r="AQ1091" i="35"/>
  <c r="AK27" i="35"/>
  <c r="JM39" i="35"/>
  <c r="JJ40" i="35"/>
  <c r="AU26" i="35"/>
  <c r="AX26" i="35" s="1"/>
  <c r="EF159" i="35"/>
  <c r="W159" i="35"/>
  <c r="V159" i="35"/>
  <c r="D160" i="35"/>
  <c r="DX159" i="35"/>
  <c r="AH159" i="35" s="1"/>
  <c r="AJ42" i="35"/>
  <c r="AI43" i="35"/>
  <c r="AL1017" i="35"/>
  <c r="AK1025" i="35"/>
  <c r="AK1027" i="35" s="1"/>
  <c r="AK1028" i="35" s="1"/>
  <c r="AK1030" i="35" s="1"/>
  <c r="DW161" i="35"/>
  <c r="EA160" i="35"/>
  <c r="DY160" i="35"/>
  <c r="DZ160" i="35"/>
  <c r="Z159" i="35"/>
  <c r="AA158" i="35"/>
  <c r="AF158" i="35"/>
  <c r="Y157" i="35"/>
  <c r="X158" i="35"/>
  <c r="F157" i="35"/>
  <c r="BG158" i="35"/>
  <c r="BY158" i="35" s="1"/>
  <c r="AX158" i="35"/>
  <c r="BQ158" i="35" s="1"/>
  <c r="BF158" i="35"/>
  <c r="BX158" i="35" s="1"/>
  <c r="AW158" i="35"/>
  <c r="BP158" i="35" s="1"/>
  <c r="BE158" i="35"/>
  <c r="BW158" i="35" s="1"/>
  <c r="AV158" i="35"/>
  <c r="BO158" i="35" s="1"/>
  <c r="A159" i="35"/>
  <c r="BD158" i="35"/>
  <c r="BV158" i="35" s="1"/>
  <c r="J158" i="35"/>
  <c r="AY158" i="35"/>
  <c r="BR158" i="35" s="1"/>
  <c r="BC158" i="35"/>
  <c r="BU158" i="35" s="1"/>
  <c r="AZ158" i="35"/>
  <c r="BS158" i="35" s="1"/>
  <c r="E158" i="35"/>
  <c r="AQ158" i="35"/>
  <c r="AH158" i="35"/>
  <c r="AL159" i="35"/>
  <c r="AG156" i="35"/>
  <c r="AK156" i="35"/>
  <c r="AI156" i="35"/>
  <c r="JI43" i="35"/>
  <c r="HY68" i="35"/>
  <c r="HX68" i="35"/>
  <c r="HZ68" i="35"/>
  <c r="HU69" i="35"/>
  <c r="IZ43" i="35"/>
  <c r="JA42" i="35"/>
  <c r="BT154" i="35" l="1"/>
  <c r="BA155" i="35"/>
  <c r="JD26" i="35"/>
  <c r="JB27" i="35"/>
  <c r="JD27" i="35" s="1"/>
  <c r="AT1091" i="35"/>
  <c r="AW1091" i="35" s="1"/>
  <c r="AK1092" i="35"/>
  <c r="AN1092" i="35" s="1"/>
  <c r="AH1093" i="35"/>
  <c r="AH1094" i="35" s="1"/>
  <c r="AQ1092" i="35"/>
  <c r="AT1092" i="35" s="1"/>
  <c r="AW1092" i="35" s="1"/>
  <c r="AM27" i="35"/>
  <c r="AL27" i="35"/>
  <c r="AO27" i="35" s="1"/>
  <c r="JM40" i="35"/>
  <c r="JJ41" i="35"/>
  <c r="AT27" i="35"/>
  <c r="AV27" i="35" s="1"/>
  <c r="F158" i="35"/>
  <c r="D161" i="35"/>
  <c r="DX160" i="35"/>
  <c r="AH160" i="35" s="1"/>
  <c r="EF160" i="35"/>
  <c r="V160" i="35"/>
  <c r="W160" i="35"/>
  <c r="AZ159" i="35"/>
  <c r="BS159" i="35" s="1"/>
  <c r="E159" i="35"/>
  <c r="AY159" i="35"/>
  <c r="BR159" i="35" s="1"/>
  <c r="BG159" i="35"/>
  <c r="BY159" i="35" s="1"/>
  <c r="AX159" i="35"/>
  <c r="BQ159" i="35" s="1"/>
  <c r="BF159" i="35"/>
  <c r="BX159" i="35" s="1"/>
  <c r="AW159" i="35"/>
  <c r="BP159" i="35" s="1"/>
  <c r="BE159" i="35"/>
  <c r="BW159" i="35" s="1"/>
  <c r="AV159" i="35"/>
  <c r="BO159" i="35" s="1"/>
  <c r="BC159" i="35"/>
  <c r="BU159" i="35" s="1"/>
  <c r="A160" i="35"/>
  <c r="BD159" i="35"/>
  <c r="BV159" i="35" s="1"/>
  <c r="J159" i="35"/>
  <c r="AQ159" i="35"/>
  <c r="AM1017" i="35"/>
  <c r="AL1025" i="35"/>
  <c r="AL1027" i="35" s="1"/>
  <c r="AL1028" i="35" s="1"/>
  <c r="AL1030" i="35" s="1"/>
  <c r="Z160" i="35"/>
  <c r="AA159" i="35"/>
  <c r="AI44" i="35"/>
  <c r="AJ43" i="35"/>
  <c r="AJ159" i="35"/>
  <c r="AL160" i="35"/>
  <c r="AK157" i="35"/>
  <c r="AI157" i="35"/>
  <c r="AG157" i="35"/>
  <c r="AF159" i="35"/>
  <c r="G157" i="35"/>
  <c r="X159" i="35"/>
  <c r="Y158" i="35"/>
  <c r="EA161" i="35"/>
  <c r="DZ161" i="35"/>
  <c r="DY161" i="35"/>
  <c r="DW162" i="35"/>
  <c r="JA43" i="35"/>
  <c r="IZ44" i="35"/>
  <c r="HZ69" i="35"/>
  <c r="HX69" i="35"/>
  <c r="HY69" i="35"/>
  <c r="HU70" i="35"/>
  <c r="JJ43" i="35"/>
  <c r="JM43" i="35" s="1"/>
  <c r="JI44" i="35"/>
  <c r="AK1094" i="35" l="1"/>
  <c r="AN1094" i="35" s="1"/>
  <c r="AH1095" i="35"/>
  <c r="AQ1094" i="35"/>
  <c r="AT1094" i="35" s="1"/>
  <c r="AW1094" i="35" s="1"/>
  <c r="AJ160" i="35"/>
  <c r="BT155" i="35"/>
  <c r="BA156" i="35"/>
  <c r="JC27" i="35"/>
  <c r="JF27" i="35" s="1"/>
  <c r="AK1093" i="35"/>
  <c r="AN1093" i="35" s="1"/>
  <c r="AQ1093" i="35"/>
  <c r="AT1093" i="35" s="1"/>
  <c r="AW1093" i="35" s="1"/>
  <c r="AK28" i="35"/>
  <c r="AM28" i="35" s="1"/>
  <c r="JM41" i="35"/>
  <c r="JJ42" i="35"/>
  <c r="JM42" i="35" s="1"/>
  <c r="AU27" i="35"/>
  <c r="AX27" i="35" s="1"/>
  <c r="AA160" i="35"/>
  <c r="Z161" i="35"/>
  <c r="AL161" i="35"/>
  <c r="DW163" i="35"/>
  <c r="EA162" i="35"/>
  <c r="DZ162" i="35"/>
  <c r="DY162" i="35"/>
  <c r="F159" i="35"/>
  <c r="G159" i="35" s="1"/>
  <c r="W161" i="35"/>
  <c r="V161" i="35"/>
  <c r="D162" i="35"/>
  <c r="DX161" i="35"/>
  <c r="AF161" i="35" s="1"/>
  <c r="EF161" i="35"/>
  <c r="AK158" i="35"/>
  <c r="AI158" i="35"/>
  <c r="AG158" i="35"/>
  <c r="AF160" i="35"/>
  <c r="G158" i="35"/>
  <c r="AJ44" i="35"/>
  <c r="AI45" i="35"/>
  <c r="AN1017" i="35"/>
  <c r="AM1025" i="35"/>
  <c r="AM1027" i="35" s="1"/>
  <c r="AM1028" i="35" s="1"/>
  <c r="AM1030" i="35" s="1"/>
  <c r="BE160" i="35"/>
  <c r="BW160" i="35" s="1"/>
  <c r="AV160" i="35"/>
  <c r="BO160" i="35" s="1"/>
  <c r="A161" i="35"/>
  <c r="BD160" i="35"/>
  <c r="BV160" i="35" s="1"/>
  <c r="J160" i="35"/>
  <c r="BC160" i="35"/>
  <c r="BU160" i="35" s="1"/>
  <c r="AZ160" i="35"/>
  <c r="BS160" i="35" s="1"/>
  <c r="E160" i="35"/>
  <c r="BF160" i="35"/>
  <c r="BX160" i="35" s="1"/>
  <c r="AY160" i="35"/>
  <c r="BR160" i="35" s="1"/>
  <c r="AW160" i="35"/>
  <c r="BP160" i="35" s="1"/>
  <c r="BG160" i="35"/>
  <c r="BY160" i="35" s="1"/>
  <c r="AX160" i="35"/>
  <c r="BQ160" i="35" s="1"/>
  <c r="AQ160" i="35"/>
  <c r="Y159" i="35"/>
  <c r="X160" i="35"/>
  <c r="JB28" i="35"/>
  <c r="JC28" i="35" s="1"/>
  <c r="JF28" i="35" s="1"/>
  <c r="IZ45" i="35"/>
  <c r="JA44" i="35"/>
  <c r="JI45" i="35"/>
  <c r="JJ44" i="35"/>
  <c r="JM44" i="35" s="1"/>
  <c r="HZ70" i="35"/>
  <c r="HY70" i="35"/>
  <c r="HX70" i="35"/>
  <c r="HU71" i="35"/>
  <c r="AK1095" i="35" l="1"/>
  <c r="AN1095" i="35" s="1"/>
  <c r="AH1096" i="35"/>
  <c r="AQ1095" i="35"/>
  <c r="AT1095" i="35" s="1"/>
  <c r="AW1095" i="35" s="1"/>
  <c r="AH161" i="35"/>
  <c r="BT156" i="35"/>
  <c r="BA157" i="35"/>
  <c r="AL28" i="35"/>
  <c r="AO28" i="35" s="1"/>
  <c r="JD28" i="35"/>
  <c r="AT28" i="35"/>
  <c r="AV28" i="35" s="1"/>
  <c r="AO1017" i="35"/>
  <c r="AN1025" i="35"/>
  <c r="AN1027" i="35" s="1"/>
  <c r="AN1028" i="35" s="1"/>
  <c r="AN1030" i="35" s="1"/>
  <c r="AJ161" i="35"/>
  <c r="AI46" i="35"/>
  <c r="AJ45" i="35"/>
  <c r="F160" i="35"/>
  <c r="AY161" i="35"/>
  <c r="BR161" i="35" s="1"/>
  <c r="BG161" i="35"/>
  <c r="BY161" i="35" s="1"/>
  <c r="AX161" i="35"/>
  <c r="BQ161" i="35" s="1"/>
  <c r="BF161" i="35"/>
  <c r="BX161" i="35" s="1"/>
  <c r="AW161" i="35"/>
  <c r="BP161" i="35" s="1"/>
  <c r="BE161" i="35"/>
  <c r="BW161" i="35" s="1"/>
  <c r="AV161" i="35"/>
  <c r="BO161" i="35" s="1"/>
  <c r="A162" i="35"/>
  <c r="BD161" i="35"/>
  <c r="BV161" i="35" s="1"/>
  <c r="J161" i="35"/>
  <c r="AZ161" i="35"/>
  <c r="BS161" i="35" s="1"/>
  <c r="BC161" i="35"/>
  <c r="BU161" i="35" s="1"/>
  <c r="AQ161" i="35"/>
  <c r="EF162" i="35"/>
  <c r="W162" i="35"/>
  <c r="V162" i="35"/>
  <c r="D163" i="35"/>
  <c r="DX162" i="35"/>
  <c r="AH162" i="35" s="1"/>
  <c r="AI159" i="35"/>
  <c r="AG159" i="35"/>
  <c r="AK159" i="35"/>
  <c r="DY163" i="35"/>
  <c r="DW164" i="35"/>
  <c r="DZ163" i="35"/>
  <c r="EA163" i="35"/>
  <c r="Z162" i="35"/>
  <c r="AA161" i="35"/>
  <c r="X161" i="35"/>
  <c r="Y160" i="35"/>
  <c r="AL162" i="35"/>
  <c r="JB29" i="35"/>
  <c r="JD29" i="35" s="1"/>
  <c r="JI46" i="35"/>
  <c r="JJ45" i="35"/>
  <c r="JM45" i="35" s="1"/>
  <c r="HX71" i="35"/>
  <c r="HZ71" i="35"/>
  <c r="HY71" i="35"/>
  <c r="HU72" i="35"/>
  <c r="IZ46" i="35"/>
  <c r="JA45" i="35"/>
  <c r="AK1096" i="35" l="1"/>
  <c r="AN1096" i="35" s="1"/>
  <c r="AH1097" i="35"/>
  <c r="AQ1096" i="35"/>
  <c r="BT157" i="35"/>
  <c r="BA158" i="35"/>
  <c r="AJ162" i="35"/>
  <c r="AK29" i="35"/>
  <c r="AL29" i="35" s="1"/>
  <c r="AO29" i="35" s="1"/>
  <c r="AU28" i="35"/>
  <c r="AX28" i="35" s="1"/>
  <c r="AA162" i="35"/>
  <c r="Z163" i="35"/>
  <c r="AJ46" i="35"/>
  <c r="AI47" i="35"/>
  <c r="X162" i="35"/>
  <c r="Y161" i="35"/>
  <c r="V163" i="35"/>
  <c r="D164" i="35"/>
  <c r="DX163" i="35"/>
  <c r="AF163" i="35" s="1"/>
  <c r="AJ163" i="35"/>
  <c r="W163" i="35"/>
  <c r="EF163" i="35"/>
  <c r="AK160" i="35"/>
  <c r="AI160" i="35"/>
  <c r="AG160" i="35"/>
  <c r="G160" i="35"/>
  <c r="BC162" i="35"/>
  <c r="BU162" i="35" s="1"/>
  <c r="AZ162" i="35"/>
  <c r="BS162" i="35" s="1"/>
  <c r="E162" i="35"/>
  <c r="AY162" i="35"/>
  <c r="BR162" i="35" s="1"/>
  <c r="A163" i="35"/>
  <c r="BD162" i="35"/>
  <c r="BV162" i="35" s="1"/>
  <c r="BG162" i="35"/>
  <c r="BY162" i="35" s="1"/>
  <c r="AX162" i="35"/>
  <c r="BQ162" i="35" s="1"/>
  <c r="BF162" i="35"/>
  <c r="BX162" i="35" s="1"/>
  <c r="AW162" i="35"/>
  <c r="BP162" i="35" s="1"/>
  <c r="J162" i="35"/>
  <c r="BE162" i="35"/>
  <c r="BW162" i="35" s="1"/>
  <c r="AV162" i="35"/>
  <c r="BO162" i="35" s="1"/>
  <c r="AQ162" i="35"/>
  <c r="AL163" i="35"/>
  <c r="DW165" i="35"/>
  <c r="EA164" i="35"/>
  <c r="DZ164" i="35"/>
  <c r="DY164" i="35"/>
  <c r="AP1017" i="35"/>
  <c r="AO1025" i="35"/>
  <c r="AO1027" i="35" s="1"/>
  <c r="AO1028" i="35" s="1"/>
  <c r="AO1030" i="35" s="1"/>
  <c r="AF162" i="35"/>
  <c r="JC29" i="35"/>
  <c r="JF29" i="35" s="1"/>
  <c r="IZ47" i="35"/>
  <c r="JA46" i="35"/>
  <c r="JI47" i="35"/>
  <c r="JJ46" i="35"/>
  <c r="JM46" i="35" s="1"/>
  <c r="HZ72" i="35"/>
  <c r="HY72" i="35"/>
  <c r="HX72" i="35"/>
  <c r="HU73" i="35"/>
  <c r="AT1096" i="35" l="1"/>
  <c r="AW1096" i="35" s="1"/>
  <c r="AK1097" i="35"/>
  <c r="AN1097" i="35" s="1"/>
  <c r="AH1098" i="35"/>
  <c r="AQ1097" i="35"/>
  <c r="AT1097" i="35" s="1"/>
  <c r="AW1097" i="35" s="1"/>
  <c r="AH163" i="35"/>
  <c r="BT158" i="35"/>
  <c r="BA159" i="35"/>
  <c r="AM29" i="35"/>
  <c r="AK30" i="35"/>
  <c r="AT29" i="35"/>
  <c r="AV29" i="35" s="1"/>
  <c r="DW166" i="35"/>
  <c r="EA165" i="35"/>
  <c r="DZ165" i="35"/>
  <c r="DY165" i="35"/>
  <c r="BF163" i="35"/>
  <c r="BX163" i="35" s="1"/>
  <c r="AW163" i="35"/>
  <c r="BP163" i="35" s="1"/>
  <c r="BE163" i="35"/>
  <c r="BW163" i="35" s="1"/>
  <c r="AV163" i="35"/>
  <c r="BO163" i="35" s="1"/>
  <c r="A164" i="35"/>
  <c r="BD163" i="35"/>
  <c r="BV163" i="35" s="1"/>
  <c r="J163" i="35"/>
  <c r="BC163" i="35"/>
  <c r="BU163" i="35" s="1"/>
  <c r="BG163" i="35"/>
  <c r="BY163" i="35" s="1"/>
  <c r="AZ163" i="35"/>
  <c r="BS163" i="35" s="1"/>
  <c r="E163" i="35"/>
  <c r="AX163" i="35"/>
  <c r="BQ163" i="35" s="1"/>
  <c r="AY163" i="35"/>
  <c r="BR163" i="35" s="1"/>
  <c r="AQ163" i="35"/>
  <c r="Y162" i="35"/>
  <c r="X163" i="35"/>
  <c r="AI48" i="35"/>
  <c r="AJ47" i="35"/>
  <c r="AL164" i="35"/>
  <c r="F162" i="35"/>
  <c r="G162" i="35" s="1"/>
  <c r="AQ1017" i="35"/>
  <c r="AP1025" i="35"/>
  <c r="AP1027" i="35" s="1"/>
  <c r="AP1028" i="35" s="1"/>
  <c r="AP1030" i="35" s="1"/>
  <c r="EF164" i="35"/>
  <c r="W164" i="35"/>
  <c r="V164" i="35"/>
  <c r="D165" i="35"/>
  <c r="DX164" i="35"/>
  <c r="AF164" i="35" s="1"/>
  <c r="AJ164" i="35"/>
  <c r="AA163" i="35"/>
  <c r="Z164" i="35"/>
  <c r="JB30" i="35"/>
  <c r="JD30" i="35" s="1"/>
  <c r="HY73" i="35"/>
  <c r="HX73" i="35"/>
  <c r="HZ73" i="35"/>
  <c r="HU74" i="35"/>
  <c r="JI48" i="35"/>
  <c r="JJ47" i="35"/>
  <c r="JM47" i="35" s="1"/>
  <c r="IZ48" i="35"/>
  <c r="JA47" i="35"/>
  <c r="AK1098" i="35" l="1"/>
  <c r="AN1098" i="35" s="1"/>
  <c r="AH1099" i="35"/>
  <c r="AQ1098" i="35"/>
  <c r="BT159" i="35"/>
  <c r="BA160" i="35"/>
  <c r="AH164" i="35"/>
  <c r="AM30" i="35"/>
  <c r="AL30" i="35"/>
  <c r="AO30" i="35" s="1"/>
  <c r="AU29" i="35"/>
  <c r="AX29" i="35" s="1"/>
  <c r="AJ48" i="35"/>
  <c r="AI49" i="35"/>
  <c r="Z165" i="35"/>
  <c r="AA164" i="35"/>
  <c r="X164" i="35"/>
  <c r="Y163" i="35"/>
  <c r="AI162" i="35"/>
  <c r="AG162" i="35"/>
  <c r="AK162" i="35"/>
  <c r="F163" i="35"/>
  <c r="G163" i="35" s="1"/>
  <c r="AZ164" i="35"/>
  <c r="BS164" i="35" s="1"/>
  <c r="E164" i="35"/>
  <c r="AY164" i="35"/>
  <c r="BR164" i="35" s="1"/>
  <c r="BG164" i="35"/>
  <c r="BY164" i="35" s="1"/>
  <c r="AX164" i="35"/>
  <c r="BQ164" i="35" s="1"/>
  <c r="BF164" i="35"/>
  <c r="BX164" i="35" s="1"/>
  <c r="AW164" i="35"/>
  <c r="BP164" i="35" s="1"/>
  <c r="BE164" i="35"/>
  <c r="BW164" i="35" s="1"/>
  <c r="AV164" i="35"/>
  <c r="BO164" i="35" s="1"/>
  <c r="A165" i="35"/>
  <c r="BD164" i="35"/>
  <c r="BV164" i="35" s="1"/>
  <c r="J164" i="35"/>
  <c r="BC164" i="35"/>
  <c r="BU164" i="35" s="1"/>
  <c r="AQ164" i="35"/>
  <c r="DZ166" i="35"/>
  <c r="DY166" i="35"/>
  <c r="EA166" i="35"/>
  <c r="DW167" i="35"/>
  <c r="EF165" i="35"/>
  <c r="D166" i="35"/>
  <c r="DX165" i="35"/>
  <c r="AH165" i="35" s="1"/>
  <c r="AF165" i="35"/>
  <c r="W165" i="35"/>
  <c r="V165" i="35"/>
  <c r="AL165" i="35"/>
  <c r="AR1017" i="35"/>
  <c r="AQ1025" i="35"/>
  <c r="AQ1027" i="35" s="1"/>
  <c r="AQ1028" i="35" s="1"/>
  <c r="AQ1030" i="35" s="1"/>
  <c r="JC30" i="35"/>
  <c r="JF30" i="35" s="1"/>
  <c r="JI49" i="35"/>
  <c r="JJ48" i="35"/>
  <c r="JM48" i="35" s="1"/>
  <c r="HZ74" i="35"/>
  <c r="HY74" i="35"/>
  <c r="HX74" i="35"/>
  <c r="HU75" i="35"/>
  <c r="IZ49" i="35"/>
  <c r="JA48" i="35"/>
  <c r="AK1099" i="35" l="1"/>
  <c r="AN1099" i="35" s="1"/>
  <c r="AH1100" i="35"/>
  <c r="AQ1099" i="35"/>
  <c r="AT1099" i="35" s="1"/>
  <c r="AW1099" i="35" s="1"/>
  <c r="AT1098" i="35"/>
  <c r="AW1098" i="35" s="1"/>
  <c r="BT160" i="35"/>
  <c r="BA161" i="35"/>
  <c r="AJ165" i="35"/>
  <c r="AK31" i="35"/>
  <c r="AT30" i="35"/>
  <c r="AU30" i="35" s="1"/>
  <c r="A166" i="35"/>
  <c r="BD165" i="35"/>
  <c r="BV165" i="35" s="1"/>
  <c r="J165" i="35"/>
  <c r="BC165" i="35"/>
  <c r="BU165" i="35" s="1"/>
  <c r="AZ165" i="35"/>
  <c r="BS165" i="35" s="1"/>
  <c r="E165" i="35"/>
  <c r="BE165" i="35"/>
  <c r="BW165" i="35" s="1"/>
  <c r="AY165" i="35"/>
  <c r="BR165" i="35" s="1"/>
  <c r="BG165" i="35"/>
  <c r="BY165" i="35" s="1"/>
  <c r="AX165" i="35"/>
  <c r="BQ165" i="35" s="1"/>
  <c r="AV165" i="35"/>
  <c r="BO165" i="35" s="1"/>
  <c r="BF165" i="35"/>
  <c r="BX165" i="35" s="1"/>
  <c r="AW165" i="35"/>
  <c r="BP165" i="35" s="1"/>
  <c r="AQ165" i="35"/>
  <c r="AS1017" i="35"/>
  <c r="AR1025" i="35"/>
  <c r="AR1027" i="35" s="1"/>
  <c r="AR1028" i="35" s="1"/>
  <c r="AR1030" i="35" s="1"/>
  <c r="AA165" i="35"/>
  <c r="Z166" i="35"/>
  <c r="W166" i="35"/>
  <c r="V166" i="35"/>
  <c r="D167" i="35"/>
  <c r="DX166" i="35"/>
  <c r="AH166" i="35" s="1"/>
  <c r="AJ166" i="35"/>
  <c r="EF166" i="35"/>
  <c r="AI50" i="35"/>
  <c r="AJ49" i="35"/>
  <c r="DW168" i="35"/>
  <c r="EA167" i="35"/>
  <c r="DZ167" i="35"/>
  <c r="DY167" i="35"/>
  <c r="F164" i="35"/>
  <c r="G164" i="35" s="1"/>
  <c r="Y164" i="35"/>
  <c r="X165" i="35"/>
  <c r="AL166" i="35"/>
  <c r="AK163" i="35"/>
  <c r="AI163" i="35"/>
  <c r="AG163" i="35"/>
  <c r="JB31" i="35"/>
  <c r="HY75" i="35"/>
  <c r="HX75" i="35"/>
  <c r="HZ75" i="35"/>
  <c r="HU76" i="35"/>
  <c r="JA49" i="35"/>
  <c r="IZ50" i="35"/>
  <c r="JJ49" i="35"/>
  <c r="JM49" i="35" s="1"/>
  <c r="JI50" i="35"/>
  <c r="AK1100" i="35" l="1"/>
  <c r="AN1100" i="35" s="1"/>
  <c r="AH1101" i="35"/>
  <c r="AQ1100" i="35"/>
  <c r="BT161" i="35"/>
  <c r="BA162" i="35"/>
  <c r="AL31" i="35"/>
  <c r="AO31" i="35" s="1"/>
  <c r="AM31" i="35"/>
  <c r="AV30" i="35"/>
  <c r="AX30" i="35"/>
  <c r="AT31" i="35"/>
  <c r="Y165" i="35"/>
  <c r="X166" i="35"/>
  <c r="DW169" i="35"/>
  <c r="DY168" i="35"/>
  <c r="EA168" i="35"/>
  <c r="DZ168" i="35"/>
  <c r="EF167" i="35"/>
  <c r="W167" i="35"/>
  <c r="V167" i="35"/>
  <c r="D168" i="35"/>
  <c r="DX167" i="35"/>
  <c r="AF167" i="35" s="1"/>
  <c r="AS1028" i="35"/>
  <c r="AS1030" i="35" s="1"/>
  <c r="AT1017" i="35"/>
  <c r="AS1025" i="35"/>
  <c r="AS1027" i="35" s="1"/>
  <c r="AG164" i="35"/>
  <c r="AK164" i="35"/>
  <c r="AI164" i="35"/>
  <c r="AI51" i="35"/>
  <c r="AJ50" i="35"/>
  <c r="AF166" i="35"/>
  <c r="AL167" i="35"/>
  <c r="Z167" i="35"/>
  <c r="AA166" i="35"/>
  <c r="F165" i="35"/>
  <c r="G165" i="35" s="1"/>
  <c r="BG166" i="35"/>
  <c r="BY166" i="35" s="1"/>
  <c r="AX166" i="35"/>
  <c r="BQ166" i="35" s="1"/>
  <c r="BF166" i="35"/>
  <c r="BX166" i="35" s="1"/>
  <c r="AW166" i="35"/>
  <c r="BP166" i="35" s="1"/>
  <c r="BE166" i="35"/>
  <c r="BW166" i="35" s="1"/>
  <c r="AV166" i="35"/>
  <c r="BO166" i="35" s="1"/>
  <c r="A167" i="35"/>
  <c r="BD166" i="35"/>
  <c r="BV166" i="35" s="1"/>
  <c r="J166" i="35"/>
  <c r="BC166" i="35"/>
  <c r="BU166" i="35" s="1"/>
  <c r="AY166" i="35"/>
  <c r="BR166" i="35" s="1"/>
  <c r="AZ166" i="35"/>
  <c r="BS166" i="35" s="1"/>
  <c r="E166" i="35"/>
  <c r="AQ166" i="35"/>
  <c r="JD31" i="35"/>
  <c r="JC31" i="35"/>
  <c r="JF31" i="35" s="1"/>
  <c r="IZ51" i="35"/>
  <c r="JA50" i="35"/>
  <c r="JI51" i="35"/>
  <c r="JJ50" i="35"/>
  <c r="JM50" i="35" s="1"/>
  <c r="HZ76" i="35"/>
  <c r="HY76" i="35"/>
  <c r="HX76" i="35"/>
  <c r="HU77" i="35"/>
  <c r="AT1100" i="35" l="1"/>
  <c r="AW1100" i="35" s="1"/>
  <c r="AK1101" i="35"/>
  <c r="AN1101" i="35" s="1"/>
  <c r="AH1102" i="35"/>
  <c r="AQ1101" i="35"/>
  <c r="AT1101" i="35" s="1"/>
  <c r="AW1101" i="35" s="1"/>
  <c r="AJ167" i="35"/>
  <c r="AH167" i="35"/>
  <c r="BT162" i="35"/>
  <c r="BA163" i="35"/>
  <c r="AK32" i="35"/>
  <c r="AM32" i="35" s="1"/>
  <c r="AV31" i="35"/>
  <c r="AU31" i="35"/>
  <c r="AX31" i="35" s="1"/>
  <c r="AI52" i="35"/>
  <c r="AJ51" i="35"/>
  <c r="Z168" i="35"/>
  <c r="AA167" i="35"/>
  <c r="X167" i="35"/>
  <c r="Y166" i="35"/>
  <c r="F166" i="35"/>
  <c r="G166" i="35" s="1"/>
  <c r="AL168" i="35"/>
  <c r="D169" i="35"/>
  <c r="DX168" i="35"/>
  <c r="AF168" i="35" s="1"/>
  <c r="AJ168" i="35"/>
  <c r="EF168" i="35"/>
  <c r="W168" i="35"/>
  <c r="V168" i="35"/>
  <c r="AK165" i="35"/>
  <c r="AI165" i="35"/>
  <c r="AG165" i="35"/>
  <c r="AZ167" i="35"/>
  <c r="BS167" i="35" s="1"/>
  <c r="E167" i="35"/>
  <c r="AY167" i="35"/>
  <c r="BR167" i="35" s="1"/>
  <c r="BG167" i="35"/>
  <c r="BY167" i="35" s="1"/>
  <c r="AX167" i="35"/>
  <c r="BQ167" i="35" s="1"/>
  <c r="BC167" i="35"/>
  <c r="BU167" i="35" s="1"/>
  <c r="BF167" i="35"/>
  <c r="BX167" i="35" s="1"/>
  <c r="AW167" i="35"/>
  <c r="BP167" i="35" s="1"/>
  <c r="BE167" i="35"/>
  <c r="BW167" i="35" s="1"/>
  <c r="AV167" i="35"/>
  <c r="BO167" i="35" s="1"/>
  <c r="A168" i="35"/>
  <c r="BD167" i="35"/>
  <c r="BV167" i="35" s="1"/>
  <c r="J167" i="35"/>
  <c r="AQ167" i="35"/>
  <c r="EA169" i="35"/>
  <c r="DZ169" i="35"/>
  <c r="DY169" i="35"/>
  <c r="DW170" i="35"/>
  <c r="AU1017" i="35"/>
  <c r="AT1025" i="35"/>
  <c r="AT1027" i="35" s="1"/>
  <c r="AT1028" i="35" s="1"/>
  <c r="AT1030" i="35" s="1"/>
  <c r="JB32" i="35"/>
  <c r="HY77" i="35"/>
  <c r="HX77" i="35"/>
  <c r="HZ77" i="35"/>
  <c r="HU78" i="35"/>
  <c r="IZ52" i="35"/>
  <c r="JA51" i="35"/>
  <c r="JI52" i="35"/>
  <c r="JJ51" i="35"/>
  <c r="JM51" i="35" s="1"/>
  <c r="AK1102" i="35" l="1"/>
  <c r="AN1102" i="35" s="1"/>
  <c r="AH1103" i="35"/>
  <c r="AQ1102" i="35"/>
  <c r="AT1102" i="35" s="1"/>
  <c r="AW1102" i="35" s="1"/>
  <c r="AH168" i="35"/>
  <c r="BT163" i="35"/>
  <c r="BA164" i="35"/>
  <c r="AL32" i="35"/>
  <c r="AO32" i="35" s="1"/>
  <c r="AT32" i="35"/>
  <c r="AV32" i="35" s="1"/>
  <c r="AL169" i="35"/>
  <c r="BE168" i="35"/>
  <c r="BW168" i="35" s="1"/>
  <c r="AV168" i="35"/>
  <c r="BO168" i="35" s="1"/>
  <c r="A169" i="35"/>
  <c r="BD168" i="35"/>
  <c r="BV168" i="35" s="1"/>
  <c r="J168" i="35"/>
  <c r="BC168" i="35"/>
  <c r="BU168" i="35" s="1"/>
  <c r="AZ168" i="35"/>
  <c r="BS168" i="35" s="1"/>
  <c r="E168" i="35"/>
  <c r="AW168" i="35"/>
  <c r="BP168" i="35" s="1"/>
  <c r="AY168" i="35"/>
  <c r="BR168" i="35" s="1"/>
  <c r="BG168" i="35"/>
  <c r="BY168" i="35" s="1"/>
  <c r="AX168" i="35"/>
  <c r="BQ168" i="35" s="1"/>
  <c r="BF168" i="35"/>
  <c r="BX168" i="35" s="1"/>
  <c r="AQ168" i="35"/>
  <c r="DW171" i="35"/>
  <c r="EA170" i="35"/>
  <c r="DZ170" i="35"/>
  <c r="DY170" i="35"/>
  <c r="AK166" i="35"/>
  <c r="AI166" i="35"/>
  <c r="AG166" i="35"/>
  <c r="AV1017" i="35"/>
  <c r="AU1025" i="35"/>
  <c r="AU1027" i="35" s="1"/>
  <c r="AU1028" i="35" s="1"/>
  <c r="AU1030" i="35" s="1"/>
  <c r="W169" i="35"/>
  <c r="V169" i="35"/>
  <c r="D170" i="35"/>
  <c r="DX169" i="35"/>
  <c r="AF169" i="35" s="1"/>
  <c r="AH169" i="35"/>
  <c r="AJ169" i="35"/>
  <c r="EF169" i="35"/>
  <c r="AA168" i="35"/>
  <c r="Z169" i="35"/>
  <c r="AJ52" i="35"/>
  <c r="AI53" i="35"/>
  <c r="Y167" i="35"/>
  <c r="X168" i="35"/>
  <c r="F167" i="35"/>
  <c r="G167" i="35" s="1"/>
  <c r="JD32" i="35"/>
  <c r="JC32" i="35"/>
  <c r="JF32" i="35" s="1"/>
  <c r="JI53" i="35"/>
  <c r="JJ52" i="35"/>
  <c r="JM52" i="35" s="1"/>
  <c r="IZ53" i="35"/>
  <c r="JA52" i="35"/>
  <c r="HZ78" i="35"/>
  <c r="HY78" i="35"/>
  <c r="HX78" i="35"/>
  <c r="HU79" i="35"/>
  <c r="AK1103" i="35" l="1"/>
  <c r="AN1103" i="35" s="1"/>
  <c r="AH1104" i="35"/>
  <c r="AQ1103" i="35"/>
  <c r="BT164" i="35"/>
  <c r="BA165" i="35"/>
  <c r="AK33" i="35"/>
  <c r="AL33" i="35" s="1"/>
  <c r="AO33" i="35" s="1"/>
  <c r="AU32" i="35"/>
  <c r="AX32" i="35" s="1"/>
  <c r="AW1017" i="35"/>
  <c r="AV1025" i="35"/>
  <c r="AV1027" i="35" s="1"/>
  <c r="AV1028" i="35" s="1"/>
  <c r="AV1030" i="35" s="1"/>
  <c r="DY171" i="35"/>
  <c r="DZ171" i="35"/>
  <c r="DW172" i="35"/>
  <c r="EA171" i="35"/>
  <c r="F168" i="35"/>
  <c r="AI167" i="35"/>
  <c r="AG167" i="35"/>
  <c r="AK167" i="35"/>
  <c r="AI54" i="35"/>
  <c r="AJ53" i="35"/>
  <c r="EF170" i="35"/>
  <c r="W170" i="35"/>
  <c r="V170" i="35"/>
  <c r="D171" i="35"/>
  <c r="DX170" i="35"/>
  <c r="AH170" i="35" s="1"/>
  <c r="AL170" i="35"/>
  <c r="AY169" i="35"/>
  <c r="BR169" i="35" s="1"/>
  <c r="BG169" i="35"/>
  <c r="BY169" i="35" s="1"/>
  <c r="AX169" i="35"/>
  <c r="BQ169" i="35" s="1"/>
  <c r="BF169" i="35"/>
  <c r="BX169" i="35" s="1"/>
  <c r="AW169" i="35"/>
  <c r="BP169" i="35" s="1"/>
  <c r="BE169" i="35"/>
  <c r="BW169" i="35" s="1"/>
  <c r="AV169" i="35"/>
  <c r="BO169" i="35" s="1"/>
  <c r="E169" i="35"/>
  <c r="A170" i="35"/>
  <c r="BD169" i="35"/>
  <c r="BV169" i="35" s="1"/>
  <c r="J169" i="35"/>
  <c r="BC169" i="35"/>
  <c r="BU169" i="35" s="1"/>
  <c r="AZ169" i="35"/>
  <c r="BS169" i="35" s="1"/>
  <c r="AQ169" i="35"/>
  <c r="X169" i="35"/>
  <c r="Y168" i="35"/>
  <c r="Z170" i="35"/>
  <c r="AA169" i="35"/>
  <c r="JB33" i="35"/>
  <c r="HZ79" i="35"/>
  <c r="HY79" i="35"/>
  <c r="HX79" i="35"/>
  <c r="HU80" i="35"/>
  <c r="JA53" i="35"/>
  <c r="IZ54" i="35"/>
  <c r="JJ53" i="35"/>
  <c r="JM53" i="35" s="1"/>
  <c r="JI54" i="35"/>
  <c r="AT1103" i="35" l="1"/>
  <c r="AW1103" i="35" s="1"/>
  <c r="AK1104" i="35"/>
  <c r="AN1104" i="35" s="1"/>
  <c r="AH1105" i="35"/>
  <c r="AQ1104" i="35"/>
  <c r="AT1104" i="35" s="1"/>
  <c r="AW1104" i="35" s="1"/>
  <c r="AJ170" i="35"/>
  <c r="BT165" i="35"/>
  <c r="BA166" i="35"/>
  <c r="AK34" i="35"/>
  <c r="AL34" i="35" s="1"/>
  <c r="AM33" i="35"/>
  <c r="AT33" i="35"/>
  <c r="AV33" i="35" s="1"/>
  <c r="AK168" i="35"/>
  <c r="AI168" i="35"/>
  <c r="AG168" i="35"/>
  <c r="V171" i="35"/>
  <c r="D172" i="35"/>
  <c r="DX171" i="35"/>
  <c r="AJ171" i="35" s="1"/>
  <c r="EF171" i="35"/>
  <c r="AH171" i="35"/>
  <c r="W171" i="35"/>
  <c r="AI55" i="35"/>
  <c r="AJ54" i="35"/>
  <c r="G168" i="35"/>
  <c r="X170" i="35"/>
  <c r="Y169" i="35"/>
  <c r="BC170" i="35"/>
  <c r="BU170" i="35" s="1"/>
  <c r="AZ170" i="35"/>
  <c r="BS170" i="35" s="1"/>
  <c r="E170" i="35"/>
  <c r="AY170" i="35"/>
  <c r="BR170" i="35" s="1"/>
  <c r="BD170" i="35"/>
  <c r="BV170" i="35" s="1"/>
  <c r="BG170" i="35"/>
  <c r="BY170" i="35" s="1"/>
  <c r="AX170" i="35"/>
  <c r="BQ170" i="35" s="1"/>
  <c r="BF170" i="35"/>
  <c r="BX170" i="35" s="1"/>
  <c r="AW170" i="35"/>
  <c r="BP170" i="35" s="1"/>
  <c r="J170" i="35"/>
  <c r="BE170" i="35"/>
  <c r="BW170" i="35" s="1"/>
  <c r="AV170" i="35"/>
  <c r="BO170" i="35" s="1"/>
  <c r="A171" i="35"/>
  <c r="AQ170" i="35"/>
  <c r="F169" i="35"/>
  <c r="AX1017" i="35"/>
  <c r="AW1025" i="35"/>
  <c r="AW1027" i="35" s="1"/>
  <c r="AW1028" i="35" s="1"/>
  <c r="AW1030" i="35" s="1"/>
  <c r="AA170" i="35"/>
  <c r="Z171" i="35"/>
  <c r="AF170" i="35"/>
  <c r="DW173" i="35"/>
  <c r="EA172" i="35"/>
  <c r="DZ172" i="35"/>
  <c r="DY172" i="35"/>
  <c r="AL171" i="35"/>
  <c r="JD33" i="35"/>
  <c r="JC33" i="35"/>
  <c r="JF33" i="35" s="1"/>
  <c r="IZ55" i="35"/>
  <c r="JA54" i="35"/>
  <c r="JI55" i="35"/>
  <c r="JJ54" i="35"/>
  <c r="JM54" i="35" s="1"/>
  <c r="HZ80" i="35"/>
  <c r="HY80" i="35"/>
  <c r="HX80" i="35"/>
  <c r="HU81" i="35"/>
  <c r="AK1105" i="35" l="1"/>
  <c r="AN1105" i="35" s="1"/>
  <c r="AH1106" i="35"/>
  <c r="AQ1105" i="35"/>
  <c r="AT1105" i="35" s="1"/>
  <c r="AW1105" i="35" s="1"/>
  <c r="BT166" i="35"/>
  <c r="BA167" i="35"/>
  <c r="AM34" i="35"/>
  <c r="AO34" i="35"/>
  <c r="AK35" i="35"/>
  <c r="AU33" i="35"/>
  <c r="AX33" i="35" s="1"/>
  <c r="AG169" i="35"/>
  <c r="AK169" i="35"/>
  <c r="AI169" i="35"/>
  <c r="AI56" i="35"/>
  <c r="AJ55" i="35"/>
  <c r="DW174" i="35"/>
  <c r="EA173" i="35"/>
  <c r="DZ173" i="35"/>
  <c r="DY173" i="35"/>
  <c r="G169" i="35"/>
  <c r="BF171" i="35"/>
  <c r="BX171" i="35" s="1"/>
  <c r="AW171" i="35"/>
  <c r="BP171" i="35" s="1"/>
  <c r="BE171" i="35"/>
  <c r="BW171" i="35" s="1"/>
  <c r="AV171" i="35"/>
  <c r="BO171" i="35" s="1"/>
  <c r="A172" i="35"/>
  <c r="BD171" i="35"/>
  <c r="BV171" i="35" s="1"/>
  <c r="J171" i="35"/>
  <c r="BC171" i="35"/>
  <c r="BU171" i="35" s="1"/>
  <c r="AX171" i="35"/>
  <c r="BQ171" i="35" s="1"/>
  <c r="AZ171" i="35"/>
  <c r="BS171" i="35" s="1"/>
  <c r="E171" i="35"/>
  <c r="BG171" i="35"/>
  <c r="BY171" i="35" s="1"/>
  <c r="AY171" i="35"/>
  <c r="BR171" i="35" s="1"/>
  <c r="AQ171" i="35"/>
  <c r="AY1017" i="35"/>
  <c r="AX1025" i="35"/>
  <c r="AX1027" i="35" s="1"/>
  <c r="AX1028" i="35" s="1"/>
  <c r="AX1030" i="35" s="1"/>
  <c r="AA171" i="35"/>
  <c r="Z172" i="35"/>
  <c r="EF172" i="35"/>
  <c r="AF172" i="35"/>
  <c r="W172" i="35"/>
  <c r="V172" i="35"/>
  <c r="D173" i="35"/>
  <c r="DX172" i="35"/>
  <c r="AH172" i="35" s="1"/>
  <c r="AJ172" i="35"/>
  <c r="AF171" i="35"/>
  <c r="AL172" i="35"/>
  <c r="Y170" i="35"/>
  <c r="X171" i="35"/>
  <c r="F170" i="35"/>
  <c r="G170" i="35" s="1"/>
  <c r="JB34" i="35"/>
  <c r="HZ81" i="35"/>
  <c r="HY81" i="35"/>
  <c r="HX81" i="35"/>
  <c r="HU82" i="35"/>
  <c r="JI56" i="35"/>
  <c r="JJ55" i="35"/>
  <c r="JM55" i="35" s="1"/>
  <c r="IZ56" i="35"/>
  <c r="JA55" i="35"/>
  <c r="AK1106" i="35" l="1"/>
  <c r="AN1106" i="35" s="1"/>
  <c r="AH1107" i="35"/>
  <c r="AQ1106" i="35"/>
  <c r="AT1106" i="35" s="1"/>
  <c r="AW1106" i="35" s="1"/>
  <c r="BT167" i="35"/>
  <c r="BA168" i="35"/>
  <c r="AM35" i="35"/>
  <c r="AL35" i="35"/>
  <c r="AT34" i="35"/>
  <c r="AV34" i="35" s="1"/>
  <c r="AZ172" i="35"/>
  <c r="BS172" i="35" s="1"/>
  <c r="E172" i="35"/>
  <c r="AY172" i="35"/>
  <c r="BR172" i="35" s="1"/>
  <c r="BG172" i="35"/>
  <c r="BY172" i="35" s="1"/>
  <c r="AX172" i="35"/>
  <c r="BQ172" i="35" s="1"/>
  <c r="BF172" i="35"/>
  <c r="BX172" i="35" s="1"/>
  <c r="AW172" i="35"/>
  <c r="BP172" i="35" s="1"/>
  <c r="BE172" i="35"/>
  <c r="BW172" i="35" s="1"/>
  <c r="AV172" i="35"/>
  <c r="BO172" i="35" s="1"/>
  <c r="A173" i="35"/>
  <c r="BD172" i="35"/>
  <c r="BV172" i="35" s="1"/>
  <c r="J172" i="35"/>
  <c r="BC172" i="35"/>
  <c r="BU172" i="35" s="1"/>
  <c r="AQ172" i="35"/>
  <c r="AZ1017" i="35"/>
  <c r="AY1025" i="35"/>
  <c r="AY1027" i="35" s="1"/>
  <c r="AY1028" i="35" s="1"/>
  <c r="AY1030" i="35" s="1"/>
  <c r="AI170" i="35"/>
  <c r="AG170" i="35"/>
  <c r="AK170" i="35"/>
  <c r="DZ174" i="35"/>
  <c r="DY174" i="35"/>
  <c r="EA174" i="35"/>
  <c r="DW175" i="35"/>
  <c r="Z173" i="35"/>
  <c r="AA172" i="35"/>
  <c r="X172" i="35"/>
  <c r="Y171" i="35"/>
  <c r="AI57" i="35"/>
  <c r="AJ56" i="35"/>
  <c r="F171" i="35"/>
  <c r="AL173" i="35"/>
  <c r="EF173" i="35"/>
  <c r="D174" i="35"/>
  <c r="W173" i="35"/>
  <c r="DX173" i="35"/>
  <c r="AF173" i="35" s="1"/>
  <c r="V173" i="35"/>
  <c r="JD34" i="35"/>
  <c r="JC34" i="35"/>
  <c r="JF34" i="35" s="1"/>
  <c r="HZ82" i="35"/>
  <c r="HY82" i="35"/>
  <c r="HX82" i="35"/>
  <c r="HU83" i="35"/>
  <c r="JI57" i="35"/>
  <c r="JJ56" i="35"/>
  <c r="JM56" i="35" s="1"/>
  <c r="IZ57" i="35"/>
  <c r="JA56" i="35"/>
  <c r="AK1107" i="35" l="1"/>
  <c r="AN1107" i="35" s="1"/>
  <c r="AH1108" i="35"/>
  <c r="AQ1107" i="35"/>
  <c r="AT1107" i="35" s="1"/>
  <c r="AW1107" i="35" s="1"/>
  <c r="AJ173" i="35"/>
  <c r="AH173" i="35"/>
  <c r="BT168" i="35"/>
  <c r="BA169" i="35"/>
  <c r="AO35" i="35"/>
  <c r="AK36" i="35"/>
  <c r="AU34" i="35"/>
  <c r="AT35" i="35" s="1"/>
  <c r="DW176" i="35"/>
  <c r="EA175" i="35"/>
  <c r="DZ175" i="35"/>
  <c r="DY175" i="35"/>
  <c r="BA1017" i="35"/>
  <c r="AZ1025" i="35"/>
  <c r="AZ1027" i="35" s="1"/>
  <c r="AZ1028" i="35" s="1"/>
  <c r="AZ1030" i="35" s="1"/>
  <c r="F172" i="35"/>
  <c r="Y172" i="35"/>
  <c r="X173" i="35"/>
  <c r="AL174" i="35"/>
  <c r="AI58" i="35"/>
  <c r="AJ57" i="35"/>
  <c r="AA173" i="35"/>
  <c r="Z174" i="35"/>
  <c r="AK171" i="35"/>
  <c r="AI171" i="35"/>
  <c r="AG171" i="35"/>
  <c r="A174" i="35"/>
  <c r="BD173" i="35"/>
  <c r="BV173" i="35" s="1"/>
  <c r="J173" i="35"/>
  <c r="BC173" i="35"/>
  <c r="BU173" i="35" s="1"/>
  <c r="AZ173" i="35"/>
  <c r="BS173" i="35" s="1"/>
  <c r="AY173" i="35"/>
  <c r="BR173" i="35" s="1"/>
  <c r="BG173" i="35"/>
  <c r="BY173" i="35" s="1"/>
  <c r="AX173" i="35"/>
  <c r="BQ173" i="35" s="1"/>
  <c r="AV173" i="35"/>
  <c r="BO173" i="35" s="1"/>
  <c r="BF173" i="35"/>
  <c r="BX173" i="35" s="1"/>
  <c r="AW173" i="35"/>
  <c r="BP173" i="35" s="1"/>
  <c r="BE173" i="35"/>
  <c r="BW173" i="35" s="1"/>
  <c r="AQ173" i="35"/>
  <c r="W174" i="35"/>
  <c r="V174" i="35"/>
  <c r="D175" i="35"/>
  <c r="DX174" i="35"/>
  <c r="AJ174" i="35" s="1"/>
  <c r="EF174" i="35"/>
  <c r="G171" i="35"/>
  <c r="JB35" i="35"/>
  <c r="JA57" i="35"/>
  <c r="IZ58" i="35"/>
  <c r="JI58" i="35"/>
  <c r="JJ57" i="35"/>
  <c r="JM57" i="35" s="1"/>
  <c r="HZ83" i="35"/>
  <c r="HX83" i="35"/>
  <c r="HY83" i="35"/>
  <c r="HU84" i="35"/>
  <c r="AK1108" i="35" l="1"/>
  <c r="AN1108" i="35" s="1"/>
  <c r="AH1109" i="35"/>
  <c r="AQ1108" i="35"/>
  <c r="AT1108" i="35" s="1"/>
  <c r="AW1108" i="35" s="1"/>
  <c r="BT169" i="35"/>
  <c r="BA170" i="35"/>
  <c r="AH174" i="35"/>
  <c r="AF174" i="35"/>
  <c r="AM36" i="35"/>
  <c r="AL36" i="35"/>
  <c r="AX34" i="35"/>
  <c r="AV35" i="35"/>
  <c r="AU35" i="35"/>
  <c r="Y173" i="35"/>
  <c r="X174" i="35"/>
  <c r="BG174" i="35"/>
  <c r="BY174" i="35" s="1"/>
  <c r="AX174" i="35"/>
  <c r="BQ174" i="35" s="1"/>
  <c r="BF174" i="35"/>
  <c r="BX174" i="35" s="1"/>
  <c r="AW174" i="35"/>
  <c r="BP174" i="35" s="1"/>
  <c r="BE174" i="35"/>
  <c r="BW174" i="35" s="1"/>
  <c r="AV174" i="35"/>
  <c r="BO174" i="35" s="1"/>
  <c r="A175" i="35"/>
  <c r="BD174" i="35"/>
  <c r="BV174" i="35" s="1"/>
  <c r="J174" i="35"/>
  <c r="AY174" i="35"/>
  <c r="BR174" i="35" s="1"/>
  <c r="BC174" i="35"/>
  <c r="BU174" i="35" s="1"/>
  <c r="AZ174" i="35"/>
  <c r="BS174" i="35" s="1"/>
  <c r="E174" i="35"/>
  <c r="AQ174" i="35"/>
  <c r="Z175" i="35"/>
  <c r="AA174" i="35"/>
  <c r="AG172" i="35"/>
  <c r="AI172" i="35"/>
  <c r="AK172" i="35"/>
  <c r="EF175" i="35"/>
  <c r="W175" i="35"/>
  <c r="V175" i="35"/>
  <c r="D176" i="35"/>
  <c r="DX175" i="35"/>
  <c r="AF175" i="35" s="1"/>
  <c r="AJ175" i="35"/>
  <c r="G172" i="35"/>
  <c r="AI59" i="35"/>
  <c r="AJ58" i="35"/>
  <c r="AL175" i="35"/>
  <c r="BA1028" i="35"/>
  <c r="BA1030" i="35" s="1"/>
  <c r="BC1017" i="35"/>
  <c r="BA1025" i="35"/>
  <c r="BA1027" i="35" s="1"/>
  <c r="DW177" i="35"/>
  <c r="DY176" i="35"/>
  <c r="EA176" i="35"/>
  <c r="DZ176" i="35"/>
  <c r="JD35" i="35"/>
  <c r="JC35" i="35"/>
  <c r="JF35" i="35" s="1"/>
  <c r="JI59" i="35"/>
  <c r="JJ58" i="35"/>
  <c r="JM58" i="35" s="1"/>
  <c r="HX84" i="35"/>
  <c r="HZ84" i="35"/>
  <c r="HY84" i="35"/>
  <c r="HU85" i="35"/>
  <c r="IZ59" i="35"/>
  <c r="JA58" i="35"/>
  <c r="AK1109" i="35" l="1"/>
  <c r="AN1109" i="35" s="1"/>
  <c r="AH1110" i="35"/>
  <c r="AQ1109" i="35"/>
  <c r="AT1109" i="35" s="1"/>
  <c r="AW1109" i="35" s="1"/>
  <c r="AH175" i="35"/>
  <c r="BT170" i="35"/>
  <c r="BA171" i="35"/>
  <c r="AO36" i="35"/>
  <c r="AK37" i="35"/>
  <c r="AX35" i="35"/>
  <c r="AT36" i="35"/>
  <c r="BC1028" i="35"/>
  <c r="BC1030" i="35" s="1"/>
  <c r="BD1017" i="35"/>
  <c r="BC1025" i="35"/>
  <c r="BC1027" i="35" s="1"/>
  <c r="F174" i="35"/>
  <c r="AZ175" i="35"/>
  <c r="BS175" i="35" s="1"/>
  <c r="E175" i="35"/>
  <c r="AY175" i="35"/>
  <c r="BR175" i="35" s="1"/>
  <c r="BG175" i="35"/>
  <c r="BY175" i="35" s="1"/>
  <c r="AX175" i="35"/>
  <c r="BQ175" i="35" s="1"/>
  <c r="BF175" i="35"/>
  <c r="BX175" i="35" s="1"/>
  <c r="AW175" i="35"/>
  <c r="BP175" i="35" s="1"/>
  <c r="BC175" i="35"/>
  <c r="BU175" i="35" s="1"/>
  <c r="BE175" i="35"/>
  <c r="BW175" i="35" s="1"/>
  <c r="AV175" i="35"/>
  <c r="BO175" i="35" s="1"/>
  <c r="A176" i="35"/>
  <c r="BD175" i="35"/>
  <c r="BV175" i="35" s="1"/>
  <c r="J175" i="35"/>
  <c r="AQ175" i="35"/>
  <c r="AL176" i="35"/>
  <c r="Z176" i="35"/>
  <c r="AA175" i="35"/>
  <c r="AI60" i="35"/>
  <c r="AJ59" i="35"/>
  <c r="D177" i="35"/>
  <c r="DX176" i="35"/>
  <c r="AH176" i="35" s="1"/>
  <c r="AJ176" i="35"/>
  <c r="EF176" i="35"/>
  <c r="V176" i="35"/>
  <c r="W176" i="35"/>
  <c r="X175" i="35"/>
  <c r="Y174" i="35"/>
  <c r="EA177" i="35"/>
  <c r="DZ177" i="35"/>
  <c r="DY177" i="35"/>
  <c r="DW178" i="35"/>
  <c r="JB36" i="35"/>
  <c r="JI60" i="35"/>
  <c r="JJ59" i="35"/>
  <c r="JM59" i="35" s="1"/>
  <c r="IZ60" i="35"/>
  <c r="JA59" i="35"/>
  <c r="HZ85" i="35"/>
  <c r="HX85" i="35"/>
  <c r="HY85" i="35"/>
  <c r="HU86" i="35"/>
  <c r="AK1110" i="35" l="1"/>
  <c r="AN1110" i="35" s="1"/>
  <c r="AH1111" i="35"/>
  <c r="AQ1110" i="35"/>
  <c r="AT1110" i="35" s="1"/>
  <c r="AW1110" i="35" s="1"/>
  <c r="BT171" i="35"/>
  <c r="BA172" i="35"/>
  <c r="AF176" i="35"/>
  <c r="AM37" i="35"/>
  <c r="AL37" i="35"/>
  <c r="AV36" i="35"/>
  <c r="AU36" i="35"/>
  <c r="AJ60" i="35"/>
  <c r="AI61" i="35"/>
  <c r="AK174" i="35"/>
  <c r="AI174" i="35"/>
  <c r="AG174" i="35"/>
  <c r="F175" i="35"/>
  <c r="G175" i="35" s="1"/>
  <c r="G174" i="35"/>
  <c r="DW179" i="35"/>
  <c r="EA178" i="35"/>
  <c r="DZ178" i="35"/>
  <c r="DY178" i="35"/>
  <c r="Y175" i="35"/>
  <c r="X176" i="35"/>
  <c r="AA176" i="35"/>
  <c r="Z177" i="35"/>
  <c r="AL177" i="35"/>
  <c r="BD1028" i="35"/>
  <c r="BD1030" i="35" s="1"/>
  <c r="BE1017" i="35"/>
  <c r="BD1025" i="35"/>
  <c r="BD1027" i="35" s="1"/>
  <c r="W177" i="35"/>
  <c r="V177" i="35"/>
  <c r="D178" i="35"/>
  <c r="DX177" i="35"/>
  <c r="AF177" i="35" s="1"/>
  <c r="EF177" i="35"/>
  <c r="AJ177" i="35"/>
  <c r="AH177" i="35"/>
  <c r="BE176" i="35"/>
  <c r="BW176" i="35" s="1"/>
  <c r="AV176" i="35"/>
  <c r="BO176" i="35" s="1"/>
  <c r="A177" i="35"/>
  <c r="BD176" i="35"/>
  <c r="BV176" i="35" s="1"/>
  <c r="J176" i="35"/>
  <c r="BC176" i="35"/>
  <c r="BU176" i="35" s="1"/>
  <c r="AZ176" i="35"/>
  <c r="BS176" i="35" s="1"/>
  <c r="E176" i="35"/>
  <c r="AW176" i="35"/>
  <c r="BP176" i="35" s="1"/>
  <c r="AY176" i="35"/>
  <c r="BR176" i="35" s="1"/>
  <c r="BF176" i="35"/>
  <c r="BX176" i="35" s="1"/>
  <c r="BG176" i="35"/>
  <c r="BY176" i="35" s="1"/>
  <c r="AX176" i="35"/>
  <c r="BQ176" i="35" s="1"/>
  <c r="AQ176" i="35"/>
  <c r="JD36" i="35"/>
  <c r="JC36" i="35"/>
  <c r="JF36" i="35" s="1"/>
  <c r="HX86" i="35"/>
  <c r="HZ86" i="35"/>
  <c r="HY86" i="35"/>
  <c r="HU87" i="35"/>
  <c r="JA60" i="35"/>
  <c r="IZ61" i="35"/>
  <c r="JJ60" i="35"/>
  <c r="JM60" i="35" s="1"/>
  <c r="JI61" i="35"/>
  <c r="AK1111" i="35" l="1"/>
  <c r="AN1111" i="35" s="1"/>
  <c r="AH1112" i="35"/>
  <c r="AQ1111" i="35"/>
  <c r="AT1111" i="35" s="1"/>
  <c r="AW1111" i="35" s="1"/>
  <c r="BT172" i="35"/>
  <c r="BA173" i="35"/>
  <c r="AO37" i="35"/>
  <c r="AK38" i="35"/>
  <c r="AX36" i="35"/>
  <c r="AT37" i="35"/>
  <c r="AY177" i="35"/>
  <c r="BR177" i="35" s="1"/>
  <c r="BG177" i="35"/>
  <c r="BY177" i="35" s="1"/>
  <c r="AX177" i="35"/>
  <c r="BQ177" i="35" s="1"/>
  <c r="BF177" i="35"/>
  <c r="BX177" i="35" s="1"/>
  <c r="AW177" i="35"/>
  <c r="BP177" i="35" s="1"/>
  <c r="BE177" i="35"/>
  <c r="BW177" i="35" s="1"/>
  <c r="AV177" i="35"/>
  <c r="BO177" i="35" s="1"/>
  <c r="A178" i="35"/>
  <c r="BD177" i="35"/>
  <c r="BV177" i="35" s="1"/>
  <c r="J177" i="35"/>
  <c r="E177" i="35"/>
  <c r="BC177" i="35"/>
  <c r="BU177" i="35" s="1"/>
  <c r="AZ177" i="35"/>
  <c r="BS177" i="35" s="1"/>
  <c r="AQ177" i="35"/>
  <c r="AL178" i="35"/>
  <c r="AJ178" i="35"/>
  <c r="EF178" i="35"/>
  <c r="W178" i="35"/>
  <c r="V178" i="35"/>
  <c r="D179" i="35"/>
  <c r="DX178" i="35"/>
  <c r="AF178" i="35" s="1"/>
  <c r="DY179" i="35"/>
  <c r="DW180" i="35"/>
  <c r="EA179" i="35"/>
  <c r="DZ179" i="35"/>
  <c r="Z178" i="35"/>
  <c r="AA177" i="35"/>
  <c r="AI62" i="35"/>
  <c r="AJ61" i="35"/>
  <c r="BF1017" i="35"/>
  <c r="BE1028" i="35"/>
  <c r="BE1030" i="35" s="1"/>
  <c r="BE1025" i="35"/>
  <c r="BE1027" i="35" s="1"/>
  <c r="F176" i="35"/>
  <c r="G176" i="35" s="1"/>
  <c r="X177" i="35"/>
  <c r="Y176" i="35"/>
  <c r="AI175" i="35"/>
  <c r="AG175" i="35"/>
  <c r="AK175" i="35"/>
  <c r="JB37" i="35"/>
  <c r="IZ62" i="35"/>
  <c r="JA61" i="35"/>
  <c r="JI62" i="35"/>
  <c r="JJ61" i="35"/>
  <c r="JM61" i="35" s="1"/>
  <c r="HZ87" i="35"/>
  <c r="HX87" i="35"/>
  <c r="HY87" i="35"/>
  <c r="HU88" i="35"/>
  <c r="AK1112" i="35" l="1"/>
  <c r="AN1112" i="35" s="1"/>
  <c r="AH1113" i="35"/>
  <c r="AQ1112" i="35"/>
  <c r="AT1112" i="35" s="1"/>
  <c r="AW1112" i="35" s="1"/>
  <c r="AH178" i="35"/>
  <c r="BT173" i="35"/>
  <c r="BA174" i="35"/>
  <c r="AM38" i="35"/>
  <c r="AL38" i="35"/>
  <c r="AO38" i="35" s="1"/>
  <c r="AU37" i="35"/>
  <c r="AX37" i="35" s="1"/>
  <c r="AV37" i="35"/>
  <c r="DW181" i="35"/>
  <c r="EA180" i="35"/>
  <c r="DZ180" i="35"/>
  <c r="DY180" i="35"/>
  <c r="F177" i="35"/>
  <c r="G177" i="35" s="1"/>
  <c r="BF1028" i="35"/>
  <c r="BF1030" i="35" s="1"/>
  <c r="BG1017" i="35"/>
  <c r="BF1025" i="35"/>
  <c r="BF1027" i="35" s="1"/>
  <c r="X178" i="35"/>
  <c r="Y177" i="35"/>
  <c r="AI63" i="35"/>
  <c r="AJ62" i="35"/>
  <c r="BC178" i="35"/>
  <c r="BU178" i="35" s="1"/>
  <c r="AZ178" i="35"/>
  <c r="BS178" i="35" s="1"/>
  <c r="E178" i="35"/>
  <c r="AY178" i="35"/>
  <c r="BR178" i="35" s="1"/>
  <c r="BG178" i="35"/>
  <c r="BY178" i="35" s="1"/>
  <c r="AX178" i="35"/>
  <c r="BQ178" i="35" s="1"/>
  <c r="BF178" i="35"/>
  <c r="BX178" i="35" s="1"/>
  <c r="AW178" i="35"/>
  <c r="BP178" i="35" s="1"/>
  <c r="A179" i="35"/>
  <c r="BD178" i="35"/>
  <c r="BV178" i="35" s="1"/>
  <c r="BE178" i="35"/>
  <c r="BW178" i="35" s="1"/>
  <c r="AV178" i="35"/>
  <c r="BO178" i="35" s="1"/>
  <c r="J178" i="35"/>
  <c r="AQ178" i="35"/>
  <c r="AK176" i="35"/>
  <c r="AI176" i="35"/>
  <c r="AG176" i="35"/>
  <c r="V179" i="35"/>
  <c r="D180" i="35"/>
  <c r="DX179" i="35"/>
  <c r="AH179" i="35" s="1"/>
  <c r="AJ179" i="35"/>
  <c r="AF179" i="35"/>
  <c r="W179" i="35"/>
  <c r="EF179" i="35"/>
  <c r="AA178" i="35"/>
  <c r="Z179" i="35"/>
  <c r="AL179" i="35"/>
  <c r="JD37" i="35"/>
  <c r="JC37" i="35"/>
  <c r="JF37" i="35" s="1"/>
  <c r="HX88" i="35"/>
  <c r="HZ88" i="35"/>
  <c r="HY88" i="35"/>
  <c r="HU89" i="35"/>
  <c r="JJ62" i="35"/>
  <c r="JM62" i="35" s="1"/>
  <c r="JI63" i="35"/>
  <c r="IZ63" i="35"/>
  <c r="JA62" i="35"/>
  <c r="AK1113" i="35" l="1"/>
  <c r="AN1113" i="35" s="1"/>
  <c r="AH1114" i="35"/>
  <c r="AQ1113" i="35"/>
  <c r="AT1113" i="35" s="1"/>
  <c r="AW1113" i="35" s="1"/>
  <c r="BT174" i="35"/>
  <c r="BA175" i="35"/>
  <c r="AK39" i="35"/>
  <c r="AM39" i="35" s="1"/>
  <c r="AT38" i="35"/>
  <c r="Y178" i="35"/>
  <c r="X179" i="35"/>
  <c r="AL180" i="35"/>
  <c r="AA179" i="35"/>
  <c r="Z180" i="35"/>
  <c r="BG1028" i="35"/>
  <c r="BG1030" i="35" s="1"/>
  <c r="BH1017" i="35"/>
  <c r="BG1025" i="35"/>
  <c r="BG1027" i="35" s="1"/>
  <c r="F178" i="35"/>
  <c r="G178" i="35" s="1"/>
  <c r="AG177" i="35"/>
  <c r="AK177" i="35"/>
  <c r="AI177" i="35"/>
  <c r="EF180" i="35"/>
  <c r="W180" i="35"/>
  <c r="V180" i="35"/>
  <c r="D181" i="35"/>
  <c r="DX180" i="35"/>
  <c r="AJ180" i="35" s="1"/>
  <c r="BF179" i="35"/>
  <c r="BX179" i="35" s="1"/>
  <c r="AW179" i="35"/>
  <c r="BP179" i="35" s="1"/>
  <c r="BE179" i="35"/>
  <c r="BW179" i="35" s="1"/>
  <c r="AV179" i="35"/>
  <c r="BO179" i="35" s="1"/>
  <c r="A180" i="35"/>
  <c r="BD179" i="35"/>
  <c r="BV179" i="35" s="1"/>
  <c r="J179" i="35"/>
  <c r="BC179" i="35"/>
  <c r="BU179" i="35" s="1"/>
  <c r="BG179" i="35"/>
  <c r="BY179" i="35" s="1"/>
  <c r="AZ179" i="35"/>
  <c r="BS179" i="35" s="1"/>
  <c r="E179" i="35"/>
  <c r="AX179" i="35"/>
  <c r="BQ179" i="35" s="1"/>
  <c r="AY179" i="35"/>
  <c r="BR179" i="35" s="1"/>
  <c r="AQ179" i="35"/>
  <c r="AI64" i="35"/>
  <c r="AJ63" i="35"/>
  <c r="DW182" i="35"/>
  <c r="EA181" i="35"/>
  <c r="DZ181" i="35"/>
  <c r="DY181" i="35"/>
  <c r="JB38" i="35"/>
  <c r="IZ64" i="35"/>
  <c r="JA63" i="35"/>
  <c r="JI64" i="35"/>
  <c r="JJ63" i="35"/>
  <c r="JM63" i="35" s="1"/>
  <c r="HZ89" i="35"/>
  <c r="HY89" i="35"/>
  <c r="HX89" i="35"/>
  <c r="HU90" i="35"/>
  <c r="AK1114" i="35" l="1"/>
  <c r="AN1114" i="35" s="1"/>
  <c r="AH1115" i="35"/>
  <c r="AQ1114" i="35"/>
  <c r="AT1114" i="35" s="1"/>
  <c r="AW1114" i="35" s="1"/>
  <c r="BT175" i="35"/>
  <c r="BA176" i="35"/>
  <c r="AL39" i="35"/>
  <c r="AO39" i="35" s="1"/>
  <c r="AV38" i="35"/>
  <c r="AU38" i="35"/>
  <c r="AZ180" i="35"/>
  <c r="BS180" i="35" s="1"/>
  <c r="E180" i="35"/>
  <c r="AY180" i="35"/>
  <c r="BR180" i="35" s="1"/>
  <c r="BG180" i="35"/>
  <c r="BY180" i="35" s="1"/>
  <c r="AX180" i="35"/>
  <c r="BQ180" i="35" s="1"/>
  <c r="BF180" i="35"/>
  <c r="BX180" i="35" s="1"/>
  <c r="AW180" i="35"/>
  <c r="BP180" i="35" s="1"/>
  <c r="BE180" i="35"/>
  <c r="BW180" i="35" s="1"/>
  <c r="AV180" i="35"/>
  <c r="BO180" i="35" s="1"/>
  <c r="A181" i="35"/>
  <c r="BD180" i="35"/>
  <c r="BV180" i="35" s="1"/>
  <c r="J180" i="35"/>
  <c r="BC180" i="35"/>
  <c r="BU180" i="35" s="1"/>
  <c r="AQ180" i="35"/>
  <c r="EF181" i="35"/>
  <c r="AH181" i="35"/>
  <c r="DX181" i="35"/>
  <c r="AJ181" i="35" s="1"/>
  <c r="W181" i="35"/>
  <c r="D182" i="35"/>
  <c r="V181" i="35"/>
  <c r="Z181" i="35"/>
  <c r="AA180" i="35"/>
  <c r="BH1028" i="35"/>
  <c r="BH1030" i="35" s="1"/>
  <c r="BI1017" i="35"/>
  <c r="BH1025" i="35"/>
  <c r="BH1027" i="35" s="1"/>
  <c r="F179" i="35"/>
  <c r="G179" i="35" s="1"/>
  <c r="AL181" i="35"/>
  <c r="DZ182" i="35"/>
  <c r="DY182" i="35"/>
  <c r="EA182" i="35"/>
  <c r="DW183" i="35"/>
  <c r="AF180" i="35"/>
  <c r="AH180" i="35"/>
  <c r="X180" i="35"/>
  <c r="Y179" i="35"/>
  <c r="AI65" i="35"/>
  <c r="AJ64" i="35"/>
  <c r="AI178" i="35"/>
  <c r="AG178" i="35"/>
  <c r="AK178" i="35"/>
  <c r="JD38" i="35"/>
  <c r="JC38" i="35"/>
  <c r="JF38" i="35" s="1"/>
  <c r="JA64" i="35"/>
  <c r="IZ65" i="35"/>
  <c r="JJ64" i="35"/>
  <c r="JM64" i="35" s="1"/>
  <c r="JI65" i="35"/>
  <c r="HX90" i="35"/>
  <c r="HZ90" i="35"/>
  <c r="HY90" i="35"/>
  <c r="HU91" i="35"/>
  <c r="AK1115" i="35" l="1"/>
  <c r="AN1115" i="35" s="1"/>
  <c r="AH1116" i="35"/>
  <c r="AQ1115" i="35"/>
  <c r="AT1115" i="35" s="1"/>
  <c r="AW1115" i="35" s="1"/>
  <c r="AF181" i="35"/>
  <c r="BT176" i="35"/>
  <c r="BA177" i="35"/>
  <c r="AK40" i="35"/>
  <c r="AM40" i="35" s="1"/>
  <c r="AX38" i="35"/>
  <c r="AT39" i="35"/>
  <c r="A182" i="35"/>
  <c r="BD181" i="35"/>
  <c r="BV181" i="35" s="1"/>
  <c r="J181" i="35"/>
  <c r="BC181" i="35"/>
  <c r="BU181" i="35" s="1"/>
  <c r="AZ181" i="35"/>
  <c r="BS181" i="35" s="1"/>
  <c r="E181" i="35"/>
  <c r="AY181" i="35"/>
  <c r="BR181" i="35" s="1"/>
  <c r="BE181" i="35"/>
  <c r="BW181" i="35" s="1"/>
  <c r="BG181" i="35"/>
  <c r="BY181" i="35" s="1"/>
  <c r="AX181" i="35"/>
  <c r="BQ181" i="35" s="1"/>
  <c r="AV181" i="35"/>
  <c r="BO181" i="35" s="1"/>
  <c r="BF181" i="35"/>
  <c r="BX181" i="35" s="1"/>
  <c r="AW181" i="35"/>
  <c r="BP181" i="35" s="1"/>
  <c r="AQ181" i="35"/>
  <c r="Y180" i="35"/>
  <c r="X181" i="35"/>
  <c r="BI1028" i="35"/>
  <c r="BI1030" i="35" s="1"/>
  <c r="BJ1017" i="35"/>
  <c r="BI1025" i="35"/>
  <c r="BI1027" i="35" s="1"/>
  <c r="F180" i="35"/>
  <c r="G180" i="35" s="1"/>
  <c r="AL182" i="35"/>
  <c r="AI66" i="35"/>
  <c r="AJ65" i="35"/>
  <c r="AK179" i="35"/>
  <c r="AI179" i="35"/>
  <c r="AG179" i="35"/>
  <c r="AA181" i="35"/>
  <c r="Z182" i="35"/>
  <c r="EA183" i="35"/>
  <c r="DZ183" i="35"/>
  <c r="DW184" i="35"/>
  <c r="DY183" i="35"/>
  <c r="W182" i="35"/>
  <c r="V182" i="35"/>
  <c r="D183" i="35"/>
  <c r="DX182" i="35"/>
  <c r="AH182" i="35" s="1"/>
  <c r="AJ182" i="35"/>
  <c r="EF182" i="35"/>
  <c r="JB39" i="35"/>
  <c r="JI66" i="35"/>
  <c r="JJ65" i="35"/>
  <c r="JM65" i="35" s="1"/>
  <c r="HZ91" i="35"/>
  <c r="HY91" i="35"/>
  <c r="HX91" i="35"/>
  <c r="HU92" i="35"/>
  <c r="IZ66" i="35"/>
  <c r="JA65" i="35"/>
  <c r="AK1116" i="35" l="1"/>
  <c r="AN1116" i="35" s="1"/>
  <c r="AH1117" i="35"/>
  <c r="AQ1116" i="35"/>
  <c r="AT1116" i="35" s="1"/>
  <c r="AW1116" i="35" s="1"/>
  <c r="AF182" i="35"/>
  <c r="BT177" i="35"/>
  <c r="BA178" i="35"/>
  <c r="AL40" i="35"/>
  <c r="AO40" i="35" s="1"/>
  <c r="AV39" i="35"/>
  <c r="AU39" i="35"/>
  <c r="AX39" i="35" s="1"/>
  <c r="AI67" i="35"/>
  <c r="AJ66" i="35"/>
  <c r="EA184" i="35"/>
  <c r="DZ184" i="35"/>
  <c r="DY184" i="35"/>
  <c r="DW185" i="35"/>
  <c r="Z183" i="35"/>
  <c r="AA182" i="35"/>
  <c r="AG180" i="35"/>
  <c r="AI180" i="35"/>
  <c r="AK180" i="35"/>
  <c r="AL183" i="35"/>
  <c r="Y181" i="35"/>
  <c r="X182" i="35"/>
  <c r="D184" i="35"/>
  <c r="EF183" i="35"/>
  <c r="W183" i="35"/>
  <c r="V183" i="35"/>
  <c r="DX183" i="35"/>
  <c r="AJ183" i="35" s="1"/>
  <c r="BJ1028" i="35"/>
  <c r="BJ1030" i="35" s="1"/>
  <c r="BK1017" i="35"/>
  <c r="BJ1025" i="35"/>
  <c r="BJ1027" i="35" s="1"/>
  <c r="F181" i="35"/>
  <c r="BG182" i="35"/>
  <c r="BY182" i="35" s="1"/>
  <c r="AX182" i="35"/>
  <c r="BQ182" i="35" s="1"/>
  <c r="BF182" i="35"/>
  <c r="BX182" i="35" s="1"/>
  <c r="AW182" i="35"/>
  <c r="BP182" i="35" s="1"/>
  <c r="BE182" i="35"/>
  <c r="BW182" i="35" s="1"/>
  <c r="AV182" i="35"/>
  <c r="BO182" i="35" s="1"/>
  <c r="A183" i="35"/>
  <c r="BD182" i="35"/>
  <c r="BV182" i="35" s="1"/>
  <c r="J182" i="35"/>
  <c r="BC182" i="35"/>
  <c r="BU182" i="35" s="1"/>
  <c r="AY182" i="35"/>
  <c r="BR182" i="35" s="1"/>
  <c r="AZ182" i="35"/>
  <c r="BS182" i="35" s="1"/>
  <c r="E182" i="35"/>
  <c r="AQ182" i="35"/>
  <c r="JC39" i="35"/>
  <c r="JF39" i="35" s="1"/>
  <c r="JD39" i="35"/>
  <c r="JI67" i="35"/>
  <c r="JJ66" i="35"/>
  <c r="JM66" i="35" s="1"/>
  <c r="IZ67" i="35"/>
  <c r="JA66" i="35"/>
  <c r="HZ92" i="35"/>
  <c r="HX92" i="35"/>
  <c r="HY92" i="35"/>
  <c r="HU93" i="35"/>
  <c r="AK1117" i="35" l="1"/>
  <c r="AN1117" i="35" s="1"/>
  <c r="AH1118" i="35"/>
  <c r="AQ1117" i="35"/>
  <c r="AT1117" i="35" s="1"/>
  <c r="AW1117" i="35" s="1"/>
  <c r="BT178" i="35"/>
  <c r="BA179" i="35"/>
  <c r="AH183" i="35"/>
  <c r="AF183" i="35"/>
  <c r="AK41" i="35"/>
  <c r="AL41" i="35" s="1"/>
  <c r="AO41" i="35" s="1"/>
  <c r="AT40" i="35"/>
  <c r="AV40" i="35" s="1"/>
  <c r="DZ185" i="35"/>
  <c r="DY185" i="35"/>
  <c r="EA185" i="35"/>
  <c r="DW186" i="35"/>
  <c r="F182" i="35"/>
  <c r="G182" i="35" s="1"/>
  <c r="A184" i="35"/>
  <c r="AZ183" i="35"/>
  <c r="BS183" i="35" s="1"/>
  <c r="E183" i="35"/>
  <c r="AY183" i="35"/>
  <c r="BR183" i="35" s="1"/>
  <c r="BG183" i="35"/>
  <c r="BY183" i="35" s="1"/>
  <c r="AX183" i="35"/>
  <c r="BQ183" i="35" s="1"/>
  <c r="BF183" i="35"/>
  <c r="BX183" i="35" s="1"/>
  <c r="AW183" i="35"/>
  <c r="BP183" i="35" s="1"/>
  <c r="BE183" i="35"/>
  <c r="BW183" i="35" s="1"/>
  <c r="AV183" i="35"/>
  <c r="BO183" i="35" s="1"/>
  <c r="BD183" i="35"/>
  <c r="BV183" i="35" s="1"/>
  <c r="J183" i="35"/>
  <c r="BC183" i="35"/>
  <c r="BU183" i="35" s="1"/>
  <c r="AQ183" i="35"/>
  <c r="BK1028" i="35"/>
  <c r="BK1030" i="35" s="1"/>
  <c r="BL1017" i="35"/>
  <c r="BK1025" i="35"/>
  <c r="BK1027" i="35" s="1"/>
  <c r="AK181" i="35"/>
  <c r="AI181" i="35"/>
  <c r="AG181" i="35"/>
  <c r="W184" i="35"/>
  <c r="V184" i="35"/>
  <c r="DX184" i="35"/>
  <c r="AF184" i="35" s="1"/>
  <c r="AJ184" i="35"/>
  <c r="EF184" i="35"/>
  <c r="AH184" i="35"/>
  <c r="D185" i="35"/>
  <c r="G181" i="35"/>
  <c r="X183" i="35"/>
  <c r="Y182" i="35"/>
  <c r="AI68" i="35"/>
  <c r="AJ67" i="35"/>
  <c r="AL184" i="35"/>
  <c r="AA183" i="35"/>
  <c r="Z184" i="35"/>
  <c r="JB40" i="35"/>
  <c r="HZ93" i="35"/>
  <c r="HY93" i="35"/>
  <c r="HX93" i="35"/>
  <c r="HU94" i="35"/>
  <c r="IZ68" i="35"/>
  <c r="JA67" i="35"/>
  <c r="JI68" i="35"/>
  <c r="JJ67" i="35"/>
  <c r="JM67" i="35" s="1"/>
  <c r="AK1118" i="35" l="1"/>
  <c r="AN1118" i="35" s="1"/>
  <c r="AQ1118" i="35"/>
  <c r="BT179" i="35"/>
  <c r="BA180" i="35"/>
  <c r="AK42" i="35"/>
  <c r="AL42" i="35" s="1"/>
  <c r="AM41" i="35"/>
  <c r="AM42" i="35"/>
  <c r="AU40" i="35"/>
  <c r="AX40" i="35" s="1"/>
  <c r="Z185" i="35"/>
  <c r="AA184" i="35"/>
  <c r="AI69" i="35"/>
  <c r="AJ68" i="35"/>
  <c r="AY184" i="35"/>
  <c r="BR184" i="35" s="1"/>
  <c r="BG184" i="35"/>
  <c r="BY184" i="35" s="1"/>
  <c r="AX184" i="35"/>
  <c r="BQ184" i="35" s="1"/>
  <c r="BF184" i="35"/>
  <c r="BX184" i="35" s="1"/>
  <c r="AW184" i="35"/>
  <c r="BP184" i="35" s="1"/>
  <c r="BE184" i="35"/>
  <c r="BW184" i="35" s="1"/>
  <c r="AV184" i="35"/>
  <c r="BO184" i="35" s="1"/>
  <c r="BD184" i="35"/>
  <c r="BV184" i="35" s="1"/>
  <c r="J184" i="35"/>
  <c r="AZ184" i="35"/>
  <c r="BS184" i="35" s="1"/>
  <c r="BC184" i="35"/>
  <c r="BU184" i="35" s="1"/>
  <c r="A185" i="35"/>
  <c r="E184" i="35"/>
  <c r="AQ184" i="35"/>
  <c r="X184" i="35"/>
  <c r="Y183" i="35"/>
  <c r="EA186" i="35"/>
  <c r="DW187" i="35"/>
  <c r="DZ186" i="35"/>
  <c r="DY186" i="35"/>
  <c r="BL1028" i="35"/>
  <c r="BL1030" i="35" s="1"/>
  <c r="BM1017" i="35"/>
  <c r="BL1025" i="35"/>
  <c r="BL1027" i="35" s="1"/>
  <c r="V185" i="35"/>
  <c r="DX185" i="35"/>
  <c r="AJ185" i="35"/>
  <c r="D186" i="35"/>
  <c r="AH185" i="35"/>
  <c r="AF185" i="35"/>
  <c r="EF185" i="35"/>
  <c r="W185" i="35"/>
  <c r="F183" i="35"/>
  <c r="AK182" i="35"/>
  <c r="AG182" i="35"/>
  <c r="AI182" i="35"/>
  <c r="JD40" i="35"/>
  <c r="JC40" i="35"/>
  <c r="JF40" i="35" s="1"/>
  <c r="JI69" i="35"/>
  <c r="JJ68" i="35"/>
  <c r="JM68" i="35" s="1"/>
  <c r="HY94" i="35"/>
  <c r="HX94" i="35"/>
  <c r="HZ94" i="35"/>
  <c r="HU95" i="35"/>
  <c r="JA68" i="35"/>
  <c r="IZ69" i="35"/>
  <c r="AT1118" i="35" l="1"/>
  <c r="AW1118" i="35" s="1"/>
  <c r="AQ1050" i="35"/>
  <c r="AV1050" i="35" s="1"/>
  <c r="AF1068" i="35" s="1"/>
  <c r="BT180" i="35"/>
  <c r="BA181" i="35"/>
  <c r="AO42" i="35"/>
  <c r="AK43" i="35"/>
  <c r="AT41" i="35"/>
  <c r="AU41" i="35" s="1"/>
  <c r="AX41" i="35" s="1"/>
  <c r="AI183" i="35"/>
  <c r="AG183" i="35"/>
  <c r="AK183" i="35"/>
  <c r="EA187" i="35"/>
  <c r="DZ187" i="35"/>
  <c r="DY187" i="35"/>
  <c r="DW188" i="35"/>
  <c r="D187" i="35"/>
  <c r="EF186" i="35"/>
  <c r="AJ186" i="35"/>
  <c r="V186" i="35"/>
  <c r="DX186" i="35"/>
  <c r="AF186" i="35" s="1"/>
  <c r="W186" i="35"/>
  <c r="F184" i="35"/>
  <c r="G184" i="35" s="1"/>
  <c r="BM1028" i="35"/>
  <c r="BM1030" i="35" s="1"/>
  <c r="BN1017" i="35"/>
  <c r="BM1025" i="35"/>
  <c r="BM1027" i="35" s="1"/>
  <c r="Y184" i="35"/>
  <c r="X185" i="35"/>
  <c r="BG185" i="35"/>
  <c r="BY185" i="35" s="1"/>
  <c r="AX185" i="35"/>
  <c r="BQ185" i="35" s="1"/>
  <c r="BF185" i="35"/>
  <c r="BX185" i="35" s="1"/>
  <c r="AW185" i="35"/>
  <c r="BP185" i="35" s="1"/>
  <c r="BE185" i="35"/>
  <c r="BW185" i="35" s="1"/>
  <c r="AV185" i="35"/>
  <c r="BO185" i="35" s="1"/>
  <c r="J185" i="35"/>
  <c r="BD185" i="35"/>
  <c r="BV185" i="35" s="1"/>
  <c r="AY185" i="35"/>
  <c r="BR185" i="35" s="1"/>
  <c r="BC185" i="35"/>
  <c r="BU185" i="35" s="1"/>
  <c r="A186" i="35"/>
  <c r="AZ185" i="35"/>
  <c r="BS185" i="35" s="1"/>
  <c r="AQ185" i="35"/>
  <c r="AI70" i="35"/>
  <c r="AJ69" i="35"/>
  <c r="G183" i="35"/>
  <c r="Z186" i="35"/>
  <c r="AA185" i="35"/>
  <c r="JB41" i="35"/>
  <c r="HZ95" i="35"/>
  <c r="HY95" i="35"/>
  <c r="HX95" i="35"/>
  <c r="HU96" i="35"/>
  <c r="JI70" i="35"/>
  <c r="JJ69" i="35"/>
  <c r="JM69" i="35" s="1"/>
  <c r="IZ70" i="35"/>
  <c r="JA69" i="35"/>
  <c r="BT181" i="35" l="1"/>
  <c r="BA182" i="35"/>
  <c r="AH186" i="35"/>
  <c r="AL43" i="35"/>
  <c r="AO43" i="35" s="1"/>
  <c r="AM43" i="35"/>
  <c r="AV41" i="35"/>
  <c r="AT42" i="35"/>
  <c r="AV42" i="35" s="1"/>
  <c r="X186" i="35"/>
  <c r="Y185" i="35"/>
  <c r="AI71" i="35"/>
  <c r="AJ70" i="35"/>
  <c r="D188" i="35"/>
  <c r="EF187" i="35"/>
  <c r="W187" i="35"/>
  <c r="V187" i="35"/>
  <c r="DX187" i="35"/>
  <c r="AJ187" i="35" s="1"/>
  <c r="A187" i="35"/>
  <c r="AY186" i="35"/>
  <c r="BR186" i="35" s="1"/>
  <c r="AX186" i="35"/>
  <c r="BQ186" i="35" s="1"/>
  <c r="J186" i="35"/>
  <c r="BG186" i="35"/>
  <c r="BY186" i="35" s="1"/>
  <c r="AW186" i="35"/>
  <c r="BP186" i="35" s="1"/>
  <c r="BF186" i="35"/>
  <c r="BX186" i="35" s="1"/>
  <c r="AV186" i="35"/>
  <c r="BO186" i="35" s="1"/>
  <c r="AZ186" i="35"/>
  <c r="BS186" i="35" s="1"/>
  <c r="BE186" i="35"/>
  <c r="BW186" i="35" s="1"/>
  <c r="E186" i="35"/>
  <c r="BD186" i="35"/>
  <c r="BV186" i="35" s="1"/>
  <c r="BC186" i="35"/>
  <c r="BU186" i="35" s="1"/>
  <c r="AQ186" i="35"/>
  <c r="BN1028" i="35"/>
  <c r="BN1030" i="35" s="1"/>
  <c r="BO1017" i="35"/>
  <c r="BN1025" i="35"/>
  <c r="BN1027" i="35" s="1"/>
  <c r="EA188" i="35"/>
  <c r="DZ188" i="35"/>
  <c r="DY188" i="35"/>
  <c r="DW189" i="35"/>
  <c r="Z187" i="35"/>
  <c r="AA186" i="35"/>
  <c r="AG184" i="35"/>
  <c r="AK184" i="35"/>
  <c r="AI184" i="35"/>
  <c r="JD41" i="35"/>
  <c r="JC41" i="35"/>
  <c r="JF41" i="35" s="1"/>
  <c r="HZ96" i="35"/>
  <c r="HY96" i="35"/>
  <c r="HX96" i="35"/>
  <c r="HU97" i="35"/>
  <c r="JA70" i="35"/>
  <c r="IZ71" i="35"/>
  <c r="JJ70" i="35"/>
  <c r="JM70" i="35" s="1"/>
  <c r="JI71" i="35"/>
  <c r="BT182" i="35" l="1"/>
  <c r="BA183" i="35"/>
  <c r="AF187" i="35"/>
  <c r="AH187" i="35"/>
  <c r="AK44" i="35"/>
  <c r="AM44" i="35" s="1"/>
  <c r="AU42" i="35"/>
  <c r="AX42" i="35" s="1"/>
  <c r="BC187" i="35"/>
  <c r="BU187" i="35" s="1"/>
  <c r="E187" i="35"/>
  <c r="A188" i="35"/>
  <c r="AZ187" i="35"/>
  <c r="BS187" i="35" s="1"/>
  <c r="AY187" i="35"/>
  <c r="BR187" i="35" s="1"/>
  <c r="BG187" i="35"/>
  <c r="BY187" i="35" s="1"/>
  <c r="AX187" i="35"/>
  <c r="BQ187" i="35" s="1"/>
  <c r="BF187" i="35"/>
  <c r="BX187" i="35" s="1"/>
  <c r="AW187" i="35"/>
  <c r="BP187" i="35" s="1"/>
  <c r="BD187" i="35"/>
  <c r="BV187" i="35" s="1"/>
  <c r="AV187" i="35"/>
  <c r="BO187" i="35" s="1"/>
  <c r="J187" i="35"/>
  <c r="BE187" i="35"/>
  <c r="BW187" i="35" s="1"/>
  <c r="AQ187" i="35"/>
  <c r="Z188" i="35"/>
  <c r="AA187" i="35"/>
  <c r="D189" i="35"/>
  <c r="EF188" i="35"/>
  <c r="W188" i="35"/>
  <c r="V188" i="35"/>
  <c r="DX188" i="35"/>
  <c r="AJ188" i="35" s="1"/>
  <c r="BO1028" i="35"/>
  <c r="BO1030" i="35" s="1"/>
  <c r="BP1017" i="35"/>
  <c r="BO1025" i="35"/>
  <c r="BO1027" i="35" s="1"/>
  <c r="F186" i="35"/>
  <c r="AI72" i="35"/>
  <c r="AJ71" i="35"/>
  <c r="EA189" i="35"/>
  <c r="DZ189" i="35"/>
  <c r="DY189" i="35"/>
  <c r="DW190" i="35"/>
  <c r="X187" i="35"/>
  <c r="Y186" i="35"/>
  <c r="JB42" i="35"/>
  <c r="JA71" i="35"/>
  <c r="IZ72" i="35"/>
  <c r="HZ97" i="35"/>
  <c r="HY97" i="35"/>
  <c r="HX97" i="35"/>
  <c r="HU98" i="35"/>
  <c r="JI72" i="35"/>
  <c r="JJ71" i="35"/>
  <c r="JM71" i="35" s="1"/>
  <c r="BT183" i="35" l="1"/>
  <c r="BA184" i="35"/>
  <c r="AL44" i="35"/>
  <c r="AO44" i="35" s="1"/>
  <c r="AT43" i="35"/>
  <c r="AV43" i="35" s="1"/>
  <c r="AK186" i="35"/>
  <c r="AI186" i="35"/>
  <c r="AG186" i="35"/>
  <c r="AF188" i="35"/>
  <c r="E188" i="35"/>
  <c r="A189" i="35"/>
  <c r="AZ188" i="35"/>
  <c r="BS188" i="35" s="1"/>
  <c r="AY188" i="35"/>
  <c r="BR188" i="35" s="1"/>
  <c r="BG188" i="35"/>
  <c r="BY188" i="35" s="1"/>
  <c r="AX188" i="35"/>
  <c r="BQ188" i="35" s="1"/>
  <c r="BF188" i="35"/>
  <c r="BX188" i="35" s="1"/>
  <c r="AW188" i="35"/>
  <c r="BP188" i="35" s="1"/>
  <c r="BE188" i="35"/>
  <c r="BW188" i="35" s="1"/>
  <c r="AV188" i="35"/>
  <c r="BO188" i="35" s="1"/>
  <c r="J188" i="35"/>
  <c r="BD188" i="35"/>
  <c r="BV188" i="35" s="1"/>
  <c r="BC188" i="35"/>
  <c r="BU188" i="35" s="1"/>
  <c r="AQ188" i="35"/>
  <c r="AA188" i="35"/>
  <c r="Z189" i="35"/>
  <c r="AI73" i="35"/>
  <c r="AJ72" i="35"/>
  <c r="G186" i="35"/>
  <c r="BP1028" i="35"/>
  <c r="BP1030" i="35" s="1"/>
  <c r="BQ1017" i="35"/>
  <c r="BP1025" i="35"/>
  <c r="BP1027" i="35" s="1"/>
  <c r="F187" i="35"/>
  <c r="X188" i="35"/>
  <c r="Y187" i="35"/>
  <c r="AH188" i="35"/>
  <c r="D190" i="35"/>
  <c r="EF189" i="35"/>
  <c r="W189" i="35"/>
  <c r="V189" i="35"/>
  <c r="DX189" i="35"/>
  <c r="AJ189" i="35" s="1"/>
  <c r="EA190" i="35"/>
  <c r="DZ190" i="35"/>
  <c r="DY190" i="35"/>
  <c r="DW191" i="35"/>
  <c r="JC42" i="35"/>
  <c r="JF42" i="35" s="1"/>
  <c r="JD42" i="35"/>
  <c r="HZ98" i="35"/>
  <c r="HY98" i="35"/>
  <c r="HX98" i="35"/>
  <c r="HU99" i="35"/>
  <c r="IZ73" i="35"/>
  <c r="JA72" i="35"/>
  <c r="JI73" i="35"/>
  <c r="JJ72" i="35"/>
  <c r="JM72" i="35" s="1"/>
  <c r="AF189" i="35" l="1"/>
  <c r="BT184" i="35"/>
  <c r="BA185" i="35"/>
  <c r="AH189" i="35"/>
  <c r="AK45" i="35"/>
  <c r="AL45" i="35" s="1"/>
  <c r="AO45" i="35" s="1"/>
  <c r="AU43" i="35"/>
  <c r="AX43" i="35" s="1"/>
  <c r="AI187" i="35"/>
  <c r="AG187" i="35"/>
  <c r="AK187" i="35"/>
  <c r="BQ1028" i="35"/>
  <c r="BQ1030" i="35" s="1"/>
  <c r="BR1017" i="35"/>
  <c r="BQ1025" i="35"/>
  <c r="BQ1027" i="35" s="1"/>
  <c r="EA191" i="35"/>
  <c r="DZ191" i="35"/>
  <c r="DY191" i="35"/>
  <c r="DW192" i="35"/>
  <c r="EF190" i="35"/>
  <c r="W190" i="35"/>
  <c r="V190" i="35"/>
  <c r="DX190" i="35"/>
  <c r="AF190" i="35" s="1"/>
  <c r="AJ190" i="35"/>
  <c r="AH190" i="35"/>
  <c r="D191" i="35"/>
  <c r="X189" i="35"/>
  <c r="Y188" i="35"/>
  <c r="E189" i="35"/>
  <c r="A190" i="35"/>
  <c r="AZ189" i="35"/>
  <c r="BS189" i="35" s="1"/>
  <c r="AY189" i="35"/>
  <c r="BR189" i="35" s="1"/>
  <c r="BG189" i="35"/>
  <c r="BY189" i="35" s="1"/>
  <c r="AX189" i="35"/>
  <c r="BQ189" i="35" s="1"/>
  <c r="BF189" i="35"/>
  <c r="BX189" i="35" s="1"/>
  <c r="AW189" i="35"/>
  <c r="BP189" i="35" s="1"/>
  <c r="BE189" i="35"/>
  <c r="BW189" i="35" s="1"/>
  <c r="AV189" i="35"/>
  <c r="BO189" i="35" s="1"/>
  <c r="J189" i="35"/>
  <c r="BD189" i="35"/>
  <c r="BV189" i="35" s="1"/>
  <c r="BC189" i="35"/>
  <c r="BU189" i="35" s="1"/>
  <c r="AQ189" i="35"/>
  <c r="G187" i="35"/>
  <c r="F188" i="35"/>
  <c r="AI74" i="35"/>
  <c r="AJ73" i="35"/>
  <c r="Z190" i="35"/>
  <c r="AA189" i="35"/>
  <c r="JB43" i="35"/>
  <c r="JJ73" i="35"/>
  <c r="JM73" i="35" s="1"/>
  <c r="JI74" i="35"/>
  <c r="HZ99" i="35"/>
  <c r="HX99" i="35"/>
  <c r="HY99" i="35"/>
  <c r="HU100" i="35"/>
  <c r="IZ74" i="35"/>
  <c r="JA73" i="35"/>
  <c r="BT185" i="35" l="1"/>
  <c r="BA186" i="35"/>
  <c r="AM45" i="35"/>
  <c r="AK46" i="35"/>
  <c r="AM46" i="35" s="1"/>
  <c r="AT44" i="35"/>
  <c r="AV44" i="35" s="1"/>
  <c r="Z191" i="35"/>
  <c r="AA190" i="35"/>
  <c r="W191" i="35"/>
  <c r="V191" i="35"/>
  <c r="DX191" i="35"/>
  <c r="AH191" i="35" s="1"/>
  <c r="D192" i="35"/>
  <c r="EF191" i="35"/>
  <c r="EA192" i="35"/>
  <c r="DZ192" i="35"/>
  <c r="DY192" i="35"/>
  <c r="DW193" i="35"/>
  <c r="AI75" i="35"/>
  <c r="AJ74" i="35"/>
  <c r="BR1028" i="35"/>
  <c r="BR1030" i="35" s="1"/>
  <c r="BS1017" i="35"/>
  <c r="BR1025" i="35"/>
  <c r="BR1027" i="35" s="1"/>
  <c r="X190" i="35"/>
  <c r="Y189" i="35"/>
  <c r="AG188" i="35"/>
  <c r="AK188" i="35"/>
  <c r="AI188" i="35"/>
  <c r="A191" i="35"/>
  <c r="AZ190" i="35"/>
  <c r="BS190" i="35" s="1"/>
  <c r="AY190" i="35"/>
  <c r="BR190" i="35" s="1"/>
  <c r="BG190" i="35"/>
  <c r="BY190" i="35" s="1"/>
  <c r="AX190" i="35"/>
  <c r="BQ190" i="35" s="1"/>
  <c r="BF190" i="35"/>
  <c r="BX190" i="35" s="1"/>
  <c r="AW190" i="35"/>
  <c r="BP190" i="35" s="1"/>
  <c r="BE190" i="35"/>
  <c r="BW190" i="35" s="1"/>
  <c r="AV190" i="35"/>
  <c r="BO190" i="35" s="1"/>
  <c r="J190" i="35"/>
  <c r="BD190" i="35"/>
  <c r="BV190" i="35" s="1"/>
  <c r="BC190" i="35"/>
  <c r="BU190" i="35" s="1"/>
  <c r="E190" i="35"/>
  <c r="AQ190" i="35"/>
  <c r="G188" i="35"/>
  <c r="F189" i="35"/>
  <c r="JC43" i="35"/>
  <c r="JF43" i="35" s="1"/>
  <c r="JD43" i="35"/>
  <c r="HZ100" i="35"/>
  <c r="HY100" i="35"/>
  <c r="HX100" i="35"/>
  <c r="HU101" i="35"/>
  <c r="JI75" i="35"/>
  <c r="JJ74" i="35"/>
  <c r="JM74" i="35" s="1"/>
  <c r="IZ75" i="35"/>
  <c r="JA74" i="35"/>
  <c r="BT186" i="35" l="1"/>
  <c r="BA187" i="35"/>
  <c r="AJ191" i="35"/>
  <c r="AL46" i="35"/>
  <c r="AO46" i="35" s="1"/>
  <c r="AU44" i="35"/>
  <c r="AX44" i="35" s="1"/>
  <c r="BS1028" i="35"/>
  <c r="BS1030" i="35" s="1"/>
  <c r="BT1017" i="35"/>
  <c r="BS1025" i="35"/>
  <c r="BS1027" i="35" s="1"/>
  <c r="AI76" i="35"/>
  <c r="AJ75" i="35"/>
  <c r="AF191" i="35"/>
  <c r="X191" i="35"/>
  <c r="Y190" i="35"/>
  <c r="AG189" i="35"/>
  <c r="AK189" i="35"/>
  <c r="AI189" i="35"/>
  <c r="W192" i="35"/>
  <c r="V192" i="35"/>
  <c r="DX192" i="35"/>
  <c r="AF192" i="35" s="1"/>
  <c r="AJ192" i="35"/>
  <c r="AH192" i="35"/>
  <c r="EF192" i="35"/>
  <c r="D193" i="35"/>
  <c r="A192" i="35"/>
  <c r="AY191" i="35"/>
  <c r="BR191" i="35" s="1"/>
  <c r="BG191" i="35"/>
  <c r="BY191" i="35" s="1"/>
  <c r="AX191" i="35"/>
  <c r="BQ191" i="35" s="1"/>
  <c r="BF191" i="35"/>
  <c r="BX191" i="35" s="1"/>
  <c r="AW191" i="35"/>
  <c r="BP191" i="35" s="1"/>
  <c r="BE191" i="35"/>
  <c r="BW191" i="35" s="1"/>
  <c r="AV191" i="35"/>
  <c r="BO191" i="35" s="1"/>
  <c r="J191" i="35"/>
  <c r="BD191" i="35"/>
  <c r="BV191" i="35" s="1"/>
  <c r="BC191" i="35"/>
  <c r="BU191" i="35" s="1"/>
  <c r="E191" i="35"/>
  <c r="AZ191" i="35"/>
  <c r="BS191" i="35" s="1"/>
  <c r="AQ191" i="35"/>
  <c r="EA193" i="35"/>
  <c r="DZ193" i="35"/>
  <c r="DY193" i="35"/>
  <c r="DW194" i="35"/>
  <c r="G189" i="35"/>
  <c r="F190" i="35"/>
  <c r="AA191" i="35"/>
  <c r="Z192" i="35"/>
  <c r="JB44" i="35"/>
  <c r="JI76" i="35"/>
  <c r="JJ75" i="35"/>
  <c r="JM75" i="35" s="1"/>
  <c r="HZ101" i="35"/>
  <c r="HX101" i="35"/>
  <c r="HY101" i="35"/>
  <c r="HU102" i="35"/>
  <c r="IZ76" i="35"/>
  <c r="JA75" i="35"/>
  <c r="BT187" i="35" l="1"/>
  <c r="BA188" i="35"/>
  <c r="AK47" i="35"/>
  <c r="AM47" i="35" s="1"/>
  <c r="AT45" i="35"/>
  <c r="AV45" i="35" s="1"/>
  <c r="AG190" i="35"/>
  <c r="AK190" i="35"/>
  <c r="AI190" i="35"/>
  <c r="G190" i="35"/>
  <c r="AA192" i="35"/>
  <c r="Z193" i="35"/>
  <c r="F191" i="35"/>
  <c r="AI77" i="35"/>
  <c r="AJ76" i="35"/>
  <c r="EA194" i="35"/>
  <c r="DZ194" i="35"/>
  <c r="DY194" i="35"/>
  <c r="DW195" i="35"/>
  <c r="W193" i="35"/>
  <c r="V193" i="35"/>
  <c r="DX193" i="35"/>
  <c r="AF193" i="35" s="1"/>
  <c r="AJ193" i="35"/>
  <c r="AH193" i="35"/>
  <c r="EF193" i="35"/>
  <c r="D194" i="35"/>
  <c r="A193" i="35"/>
  <c r="AY192" i="35"/>
  <c r="BR192" i="35" s="1"/>
  <c r="BG192" i="35"/>
  <c r="BY192" i="35" s="1"/>
  <c r="AX192" i="35"/>
  <c r="BQ192" i="35" s="1"/>
  <c r="BF192" i="35"/>
  <c r="BX192" i="35" s="1"/>
  <c r="AW192" i="35"/>
  <c r="BP192" i="35" s="1"/>
  <c r="BE192" i="35"/>
  <c r="BW192" i="35" s="1"/>
  <c r="AV192" i="35"/>
  <c r="BO192" i="35" s="1"/>
  <c r="J192" i="35"/>
  <c r="BD192" i="35"/>
  <c r="BV192" i="35" s="1"/>
  <c r="BC192" i="35"/>
  <c r="BU192" i="35" s="1"/>
  <c r="E192" i="35"/>
  <c r="AZ192" i="35"/>
  <c r="BS192" i="35" s="1"/>
  <c r="AQ192" i="35"/>
  <c r="Y191" i="35"/>
  <c r="X192" i="35"/>
  <c r="BT1028" i="35"/>
  <c r="BT1030" i="35" s="1"/>
  <c r="BU1017" i="35"/>
  <c r="BT1025" i="35"/>
  <c r="BT1027" i="35" s="1"/>
  <c r="JD44" i="35"/>
  <c r="JC44" i="35"/>
  <c r="JF44" i="35" s="1"/>
  <c r="HZ102" i="35"/>
  <c r="HY102" i="35"/>
  <c r="HX102" i="35"/>
  <c r="HU103" i="35"/>
  <c r="IZ77" i="35"/>
  <c r="JA76" i="35"/>
  <c r="JI77" i="35"/>
  <c r="JJ76" i="35"/>
  <c r="JM76" i="35" s="1"/>
  <c r="BT188" i="35" l="1"/>
  <c r="BA189" i="35"/>
  <c r="AL47" i="35"/>
  <c r="AK48" i="35" s="1"/>
  <c r="AM48" i="35" s="1"/>
  <c r="AU45" i="35"/>
  <c r="AX45" i="35" s="1"/>
  <c r="W194" i="35"/>
  <c r="V194" i="35"/>
  <c r="DX194" i="35"/>
  <c r="AF194" i="35" s="1"/>
  <c r="AJ194" i="35"/>
  <c r="D195" i="35"/>
  <c r="EF194" i="35"/>
  <c r="EA195" i="35"/>
  <c r="DZ195" i="35"/>
  <c r="DY195" i="35"/>
  <c r="DW196" i="35"/>
  <c r="AI78" i="35"/>
  <c r="AJ77" i="35"/>
  <c r="BU1028" i="35"/>
  <c r="BU1030" i="35" s="1"/>
  <c r="BV1017" i="35"/>
  <c r="BU1025" i="35"/>
  <c r="BU1027" i="35" s="1"/>
  <c r="AA193" i="35"/>
  <c r="Z194" i="35"/>
  <c r="A194" i="35"/>
  <c r="AY193" i="35"/>
  <c r="BR193" i="35" s="1"/>
  <c r="BG193" i="35"/>
  <c r="BY193" i="35" s="1"/>
  <c r="AX193" i="35"/>
  <c r="BQ193" i="35" s="1"/>
  <c r="BF193" i="35"/>
  <c r="BX193" i="35" s="1"/>
  <c r="AW193" i="35"/>
  <c r="BP193" i="35" s="1"/>
  <c r="BE193" i="35"/>
  <c r="BW193" i="35" s="1"/>
  <c r="AV193" i="35"/>
  <c r="BO193" i="35" s="1"/>
  <c r="J193" i="35"/>
  <c r="BD193" i="35"/>
  <c r="BV193" i="35" s="1"/>
  <c r="BC193" i="35"/>
  <c r="BU193" i="35" s="1"/>
  <c r="E193" i="35"/>
  <c r="AZ193" i="35"/>
  <c r="BS193" i="35" s="1"/>
  <c r="AQ193" i="35"/>
  <c r="AK191" i="35"/>
  <c r="AI191" i="35"/>
  <c r="AG191" i="35"/>
  <c r="Y192" i="35"/>
  <c r="X193" i="35"/>
  <c r="F192" i="35"/>
  <c r="G191" i="35"/>
  <c r="JB45" i="35"/>
  <c r="JI78" i="35"/>
  <c r="JJ77" i="35"/>
  <c r="JM77" i="35" s="1"/>
  <c r="HZ103" i="35"/>
  <c r="HX103" i="35"/>
  <c r="HY103" i="35"/>
  <c r="HU104" i="35"/>
  <c r="JA77" i="35"/>
  <c r="IZ78" i="35"/>
  <c r="AH194" i="35" l="1"/>
  <c r="BT189" i="35"/>
  <c r="BA190" i="35"/>
  <c r="AL48" i="35"/>
  <c r="AK49" i="35" s="1"/>
  <c r="AO47" i="35"/>
  <c r="AT46" i="35"/>
  <c r="W195" i="35"/>
  <c r="V195" i="35"/>
  <c r="DX195" i="35"/>
  <c r="AF195" i="35" s="1"/>
  <c r="AJ195" i="35"/>
  <c r="AH195" i="35"/>
  <c r="D196" i="35"/>
  <c r="EF195" i="35"/>
  <c r="Y193" i="35"/>
  <c r="X194" i="35"/>
  <c r="A195" i="35"/>
  <c r="AY194" i="35"/>
  <c r="BR194" i="35" s="1"/>
  <c r="BG194" i="35"/>
  <c r="BY194" i="35" s="1"/>
  <c r="AX194" i="35"/>
  <c r="BQ194" i="35" s="1"/>
  <c r="BF194" i="35"/>
  <c r="BX194" i="35" s="1"/>
  <c r="AW194" i="35"/>
  <c r="BP194" i="35" s="1"/>
  <c r="BE194" i="35"/>
  <c r="BW194" i="35" s="1"/>
  <c r="AV194" i="35"/>
  <c r="BO194" i="35" s="1"/>
  <c r="J194" i="35"/>
  <c r="BD194" i="35"/>
  <c r="BV194" i="35" s="1"/>
  <c r="BC194" i="35"/>
  <c r="BU194" i="35" s="1"/>
  <c r="E194" i="35"/>
  <c r="AZ194" i="35"/>
  <c r="BS194" i="35" s="1"/>
  <c r="AQ194" i="35"/>
  <c r="F193" i="35"/>
  <c r="AA194" i="35"/>
  <c r="Z195" i="35"/>
  <c r="AJ78" i="35"/>
  <c r="AI79" i="35"/>
  <c r="AK192" i="35"/>
  <c r="AI192" i="35"/>
  <c r="AG192" i="35"/>
  <c r="EA196" i="35"/>
  <c r="DZ196" i="35"/>
  <c r="DY196" i="35"/>
  <c r="DW197" i="35"/>
  <c r="G192" i="35"/>
  <c r="BV1028" i="35"/>
  <c r="BV1030" i="35" s="1"/>
  <c r="BW1017" i="35"/>
  <c r="BV1025" i="35"/>
  <c r="BV1027" i="35" s="1"/>
  <c r="JD45" i="35"/>
  <c r="JC45" i="35"/>
  <c r="JF45" i="35" s="1"/>
  <c r="JA78" i="35"/>
  <c r="IZ79" i="35"/>
  <c r="HZ104" i="35"/>
  <c r="HY104" i="35"/>
  <c r="HX104" i="35"/>
  <c r="HU105" i="35"/>
  <c r="JK78" i="35"/>
  <c r="JJ78" i="35"/>
  <c r="JI79" i="35"/>
  <c r="JL78" i="35"/>
  <c r="BT190" i="35" l="1"/>
  <c r="BA191" i="35"/>
  <c r="AO48" i="35"/>
  <c r="AM49" i="35"/>
  <c r="AL49" i="35"/>
  <c r="AV46" i="35"/>
  <c r="AU46" i="35"/>
  <c r="AX46" i="35" s="1"/>
  <c r="BW1028" i="35"/>
  <c r="BW1030" i="35" s="1"/>
  <c r="BX1017" i="35"/>
  <c r="BW1025" i="35"/>
  <c r="BW1027" i="35" s="1"/>
  <c r="AK193" i="35"/>
  <c r="AI193" i="35"/>
  <c r="AG193" i="35"/>
  <c r="G193" i="35"/>
  <c r="A196" i="35"/>
  <c r="AY195" i="35"/>
  <c r="BR195" i="35" s="1"/>
  <c r="BG195" i="35"/>
  <c r="BY195" i="35" s="1"/>
  <c r="AX195" i="35"/>
  <c r="BQ195" i="35" s="1"/>
  <c r="BF195" i="35"/>
  <c r="BX195" i="35" s="1"/>
  <c r="AW195" i="35"/>
  <c r="BP195" i="35" s="1"/>
  <c r="BE195" i="35"/>
  <c r="BW195" i="35" s="1"/>
  <c r="AV195" i="35"/>
  <c r="BO195" i="35" s="1"/>
  <c r="J195" i="35"/>
  <c r="BD195" i="35"/>
  <c r="BV195" i="35" s="1"/>
  <c r="BC195" i="35"/>
  <c r="BU195" i="35" s="1"/>
  <c r="E195" i="35"/>
  <c r="AZ195" i="35"/>
  <c r="BS195" i="35" s="1"/>
  <c r="AQ195" i="35"/>
  <c r="F194" i="35"/>
  <c r="G194" i="35" s="1"/>
  <c r="W196" i="35"/>
  <c r="V196" i="35"/>
  <c r="DX196" i="35"/>
  <c r="AF196" i="35" s="1"/>
  <c r="D197" i="35"/>
  <c r="EF196" i="35"/>
  <c r="DW198" i="35"/>
  <c r="EA197" i="35"/>
  <c r="DZ197" i="35"/>
  <c r="DY197" i="35"/>
  <c r="Y194" i="35"/>
  <c r="X195" i="35"/>
  <c r="AJ79" i="35"/>
  <c r="AI80" i="35"/>
  <c r="AA195" i="35"/>
  <c r="Z196" i="35"/>
  <c r="JB46" i="35"/>
  <c r="JK79" i="35"/>
  <c r="JJ79" i="35"/>
  <c r="JL79" i="35"/>
  <c r="JI80" i="35"/>
  <c r="JM78" i="35"/>
  <c r="JA79" i="35"/>
  <c r="IZ80" i="35"/>
  <c r="HZ105" i="35"/>
  <c r="HX105" i="35"/>
  <c r="HY105" i="35"/>
  <c r="HU106" i="35"/>
  <c r="AJ196" i="35" l="1"/>
  <c r="BT191" i="35"/>
  <c r="BA192" i="35"/>
  <c r="AH196" i="35"/>
  <c r="AO49" i="35"/>
  <c r="AK50" i="35"/>
  <c r="AT47" i="35"/>
  <c r="W197" i="35"/>
  <c r="V197" i="35"/>
  <c r="D198" i="35"/>
  <c r="DX197" i="35"/>
  <c r="AF197" i="35" s="1"/>
  <c r="EF197" i="35"/>
  <c r="JM79" i="35"/>
  <c r="Y195" i="35"/>
  <c r="X196" i="35"/>
  <c r="AA196" i="35"/>
  <c r="Z197" i="35"/>
  <c r="A197" i="35"/>
  <c r="AY196" i="35"/>
  <c r="BR196" i="35" s="1"/>
  <c r="BG196" i="35"/>
  <c r="BY196" i="35" s="1"/>
  <c r="AX196" i="35"/>
  <c r="BQ196" i="35" s="1"/>
  <c r="BF196" i="35"/>
  <c r="BX196" i="35" s="1"/>
  <c r="AW196" i="35"/>
  <c r="BP196" i="35" s="1"/>
  <c r="BE196" i="35"/>
  <c r="BW196" i="35" s="1"/>
  <c r="AV196" i="35"/>
  <c r="BO196" i="35" s="1"/>
  <c r="J196" i="35"/>
  <c r="BD196" i="35"/>
  <c r="BV196" i="35" s="1"/>
  <c r="BC196" i="35"/>
  <c r="BU196" i="35" s="1"/>
  <c r="E196" i="35"/>
  <c r="AZ196" i="35"/>
  <c r="BS196" i="35" s="1"/>
  <c r="AQ196" i="35"/>
  <c r="DW199" i="35"/>
  <c r="EA198" i="35"/>
  <c r="DZ198" i="35"/>
  <c r="DY198" i="35"/>
  <c r="F195" i="35"/>
  <c r="G195" i="35" s="1"/>
  <c r="BX1028" i="35"/>
  <c r="BX1030" i="35" s="1"/>
  <c r="BY1017" i="35"/>
  <c r="BX1025" i="35"/>
  <c r="BX1027" i="35" s="1"/>
  <c r="AJ80" i="35"/>
  <c r="AI81" i="35"/>
  <c r="AK194" i="35"/>
  <c r="AI194" i="35"/>
  <c r="AG194" i="35"/>
  <c r="JC46" i="35"/>
  <c r="JF46" i="35" s="1"/>
  <c r="JD46" i="35"/>
  <c r="JK80" i="35"/>
  <c r="JJ80" i="35"/>
  <c r="JI81" i="35"/>
  <c r="JL80" i="35"/>
  <c r="JA80" i="35"/>
  <c r="IZ81" i="35"/>
  <c r="HZ106" i="35"/>
  <c r="HY106" i="35"/>
  <c r="HX106" i="35"/>
  <c r="HU107" i="35"/>
  <c r="BT192" i="35" l="1"/>
  <c r="BA193" i="35"/>
  <c r="AH197" i="35"/>
  <c r="AJ197" i="35"/>
  <c r="AL50" i="35"/>
  <c r="AM50" i="35"/>
  <c r="AU47" i="35"/>
  <c r="AV47" i="35"/>
  <c r="DW200" i="35"/>
  <c r="EA199" i="35"/>
  <c r="DZ199" i="35"/>
  <c r="DY199" i="35"/>
  <c r="AJ81" i="35"/>
  <c r="AI82" i="35"/>
  <c r="Z198" i="35"/>
  <c r="AA197" i="35"/>
  <c r="EF198" i="35"/>
  <c r="W198" i="35"/>
  <c r="V198" i="35"/>
  <c r="DX198" i="35"/>
  <c r="AH198" i="35" s="1"/>
  <c r="D199" i="35"/>
  <c r="BY1028" i="35"/>
  <c r="BY1030" i="35" s="1"/>
  <c r="BZ1017" i="35"/>
  <c r="BY1025" i="35"/>
  <c r="BY1027" i="35" s="1"/>
  <c r="AY197" i="35"/>
  <c r="BR197" i="35" s="1"/>
  <c r="BG197" i="35"/>
  <c r="BY197" i="35" s="1"/>
  <c r="AX197" i="35"/>
  <c r="BQ197" i="35" s="1"/>
  <c r="BF197" i="35"/>
  <c r="BX197" i="35" s="1"/>
  <c r="AW197" i="35"/>
  <c r="BP197" i="35" s="1"/>
  <c r="BE197" i="35"/>
  <c r="BW197" i="35" s="1"/>
  <c r="AV197" i="35"/>
  <c r="BO197" i="35" s="1"/>
  <c r="J197" i="35"/>
  <c r="A198" i="35"/>
  <c r="BD197" i="35"/>
  <c r="BV197" i="35" s="1"/>
  <c r="BC197" i="35"/>
  <c r="BU197" i="35" s="1"/>
  <c r="AZ197" i="35"/>
  <c r="BS197" i="35" s="1"/>
  <c r="AQ197" i="35"/>
  <c r="Y196" i="35"/>
  <c r="X197" i="35"/>
  <c r="F196" i="35"/>
  <c r="AK195" i="35"/>
  <c r="AI195" i="35"/>
  <c r="AG195" i="35"/>
  <c r="JB47" i="35"/>
  <c r="JA81" i="35"/>
  <c r="IZ82" i="35"/>
  <c r="JK81" i="35"/>
  <c r="JJ81" i="35"/>
  <c r="JI82" i="35"/>
  <c r="JL81" i="35"/>
  <c r="HZ107" i="35"/>
  <c r="HX107" i="35"/>
  <c r="HY107" i="35"/>
  <c r="HU108" i="35"/>
  <c r="JM80" i="35"/>
  <c r="AJ198" i="35" l="1"/>
  <c r="BT193" i="35"/>
  <c r="BA194" i="35"/>
  <c r="AO50" i="35"/>
  <c r="AK51" i="35"/>
  <c r="AX47" i="35"/>
  <c r="AT48" i="35"/>
  <c r="W199" i="35"/>
  <c r="V199" i="35"/>
  <c r="D200" i="35"/>
  <c r="DX199" i="35"/>
  <c r="AF199" i="35" s="1"/>
  <c r="EF199" i="35"/>
  <c r="AK196" i="35"/>
  <c r="AI196" i="35"/>
  <c r="AG196" i="35"/>
  <c r="G196" i="35"/>
  <c r="AA198" i="35"/>
  <c r="Z199" i="35"/>
  <c r="A199" i="35"/>
  <c r="BD198" i="35"/>
  <c r="BV198" i="35" s="1"/>
  <c r="BC198" i="35"/>
  <c r="BU198" i="35" s="1"/>
  <c r="E198" i="35"/>
  <c r="AZ198" i="35"/>
  <c r="BS198" i="35" s="1"/>
  <c r="AY198" i="35"/>
  <c r="BR198" i="35" s="1"/>
  <c r="BG198" i="35"/>
  <c r="BY198" i="35" s="1"/>
  <c r="AX198" i="35"/>
  <c r="BQ198" i="35" s="1"/>
  <c r="BF198" i="35"/>
  <c r="BX198" i="35" s="1"/>
  <c r="AW198" i="35"/>
  <c r="BP198" i="35" s="1"/>
  <c r="J198" i="35"/>
  <c r="BE198" i="35"/>
  <c r="BW198" i="35" s="1"/>
  <c r="AV198" i="35"/>
  <c r="BO198" i="35" s="1"/>
  <c r="AQ198" i="35"/>
  <c r="AF198" i="35"/>
  <c r="X198" i="35"/>
  <c r="Y197" i="35"/>
  <c r="BZ1028" i="35"/>
  <c r="BZ1030" i="35" s="1"/>
  <c r="CA1017" i="35"/>
  <c r="BZ1025" i="35"/>
  <c r="BZ1027" i="35" s="1"/>
  <c r="AJ82" i="35"/>
  <c r="AI83" i="35"/>
  <c r="DW201" i="35"/>
  <c r="EA200" i="35"/>
  <c r="DZ200" i="35"/>
  <c r="DY200" i="35"/>
  <c r="JD47" i="35"/>
  <c r="JC47" i="35"/>
  <c r="JF47" i="35" s="1"/>
  <c r="HZ108" i="35"/>
  <c r="HY108" i="35"/>
  <c r="HX108" i="35"/>
  <c r="HU109" i="35"/>
  <c r="JL82" i="35"/>
  <c r="JK82" i="35"/>
  <c r="JJ82" i="35"/>
  <c r="JI83" i="35"/>
  <c r="JM81" i="35"/>
  <c r="IZ83" i="35"/>
  <c r="JA82" i="35"/>
  <c r="BT194" i="35" l="1"/>
  <c r="BA195" i="35"/>
  <c r="AH199" i="35"/>
  <c r="AJ199" i="35"/>
  <c r="AM51" i="35"/>
  <c r="AL51" i="35"/>
  <c r="AU48" i="35"/>
  <c r="AV48" i="35"/>
  <c r="DW202" i="35"/>
  <c r="EA201" i="35"/>
  <c r="DZ201" i="35"/>
  <c r="DY201" i="35"/>
  <c r="AJ83" i="35"/>
  <c r="AI84" i="35"/>
  <c r="AY199" i="35"/>
  <c r="BR199" i="35" s="1"/>
  <c r="BG199" i="35"/>
  <c r="BY199" i="35" s="1"/>
  <c r="AX199" i="35"/>
  <c r="BQ199" i="35" s="1"/>
  <c r="BF199" i="35"/>
  <c r="BX199" i="35" s="1"/>
  <c r="AW199" i="35"/>
  <c r="BP199" i="35" s="1"/>
  <c r="BE199" i="35"/>
  <c r="BW199" i="35" s="1"/>
  <c r="AV199" i="35"/>
  <c r="BO199" i="35" s="1"/>
  <c r="J199" i="35"/>
  <c r="A200" i="35"/>
  <c r="BD199" i="35"/>
  <c r="BV199" i="35" s="1"/>
  <c r="BC199" i="35"/>
  <c r="BU199" i="35" s="1"/>
  <c r="E199" i="35"/>
  <c r="AZ199" i="35"/>
  <c r="BS199" i="35" s="1"/>
  <c r="AQ199" i="35"/>
  <c r="EF200" i="35"/>
  <c r="W200" i="35"/>
  <c r="V200" i="35"/>
  <c r="D201" i="35"/>
  <c r="DX200" i="35"/>
  <c r="AH200" i="35" s="1"/>
  <c r="CA1028" i="35"/>
  <c r="CA1030" i="35" s="1"/>
  <c r="CA1025" i="35"/>
  <c r="CA1027" i="35" s="1"/>
  <c r="Y198" i="35"/>
  <c r="X199" i="35"/>
  <c r="F198" i="35"/>
  <c r="Z200" i="35"/>
  <c r="AA199" i="35"/>
  <c r="JB48" i="35"/>
  <c r="JA83" i="35"/>
  <c r="IZ84" i="35"/>
  <c r="HY109" i="35"/>
  <c r="HX109" i="35"/>
  <c r="HZ109" i="35"/>
  <c r="HU110" i="35"/>
  <c r="JJ83" i="35"/>
  <c r="JL83" i="35"/>
  <c r="JI84" i="35"/>
  <c r="JK83" i="35"/>
  <c r="JM82" i="35"/>
  <c r="AF200" i="35" l="1"/>
  <c r="AJ200" i="35"/>
  <c r="BT195" i="35"/>
  <c r="BA196" i="35"/>
  <c r="AO51" i="35"/>
  <c r="AK52" i="35"/>
  <c r="AX48" i="35"/>
  <c r="AT49" i="35"/>
  <c r="AJ84" i="35"/>
  <c r="AI85" i="35"/>
  <c r="AA200" i="35"/>
  <c r="Z201" i="35"/>
  <c r="AI198" i="35"/>
  <c r="AG198" i="35"/>
  <c r="AK198" i="35"/>
  <c r="A201" i="35"/>
  <c r="BD200" i="35"/>
  <c r="BV200" i="35" s="1"/>
  <c r="BC200" i="35"/>
  <c r="BU200" i="35" s="1"/>
  <c r="E200" i="35"/>
  <c r="AZ200" i="35"/>
  <c r="BS200" i="35" s="1"/>
  <c r="AY200" i="35"/>
  <c r="BR200" i="35" s="1"/>
  <c r="BG200" i="35"/>
  <c r="BY200" i="35" s="1"/>
  <c r="AX200" i="35"/>
  <c r="BQ200" i="35" s="1"/>
  <c r="BF200" i="35"/>
  <c r="BX200" i="35" s="1"/>
  <c r="AW200" i="35"/>
  <c r="BP200" i="35" s="1"/>
  <c r="BE200" i="35"/>
  <c r="BW200" i="35" s="1"/>
  <c r="AV200" i="35"/>
  <c r="BO200" i="35" s="1"/>
  <c r="J200" i="35"/>
  <c r="AQ200" i="35"/>
  <c r="G198" i="35"/>
  <c r="X200" i="35"/>
  <c r="Y199" i="35"/>
  <c r="W201" i="35"/>
  <c r="V201" i="35"/>
  <c r="D202" i="35"/>
  <c r="DX201" i="35"/>
  <c r="AF201" i="35" s="1"/>
  <c r="AJ201" i="35"/>
  <c r="AH201" i="35"/>
  <c r="EF201" i="35"/>
  <c r="F199" i="35"/>
  <c r="DW203" i="35"/>
  <c r="EA202" i="35"/>
  <c r="DZ202" i="35"/>
  <c r="DY202" i="35"/>
  <c r="JC48" i="35"/>
  <c r="JF48" i="35" s="1"/>
  <c r="JD48" i="35"/>
  <c r="JL84" i="35"/>
  <c r="JK84" i="35"/>
  <c r="JJ84" i="35"/>
  <c r="JI85" i="35"/>
  <c r="JM83" i="35"/>
  <c r="HX110" i="35"/>
  <c r="HZ110" i="35"/>
  <c r="HY110" i="35"/>
  <c r="HU111" i="35"/>
  <c r="JA84" i="35"/>
  <c r="IZ85" i="35"/>
  <c r="BT196" i="35" l="1"/>
  <c r="BA197" i="35"/>
  <c r="AM52" i="35"/>
  <c r="AL52" i="35"/>
  <c r="AU49" i="35"/>
  <c r="AX49" i="35" s="1"/>
  <c r="AV49" i="35"/>
  <c r="JM84" i="35"/>
  <c r="Y200" i="35"/>
  <c r="X201" i="35"/>
  <c r="AK199" i="35"/>
  <c r="AI199" i="35"/>
  <c r="AG199" i="35"/>
  <c r="Z202" i="35"/>
  <c r="AA201" i="35"/>
  <c r="DW204" i="35"/>
  <c r="EA203" i="35"/>
  <c r="DZ203" i="35"/>
  <c r="DY203" i="35"/>
  <c r="G199" i="35"/>
  <c r="EF202" i="35"/>
  <c r="W202" i="35"/>
  <c r="V202" i="35"/>
  <c r="DX202" i="35"/>
  <c r="AH202" i="35" s="1"/>
  <c r="D203" i="35"/>
  <c r="AJ85" i="35"/>
  <c r="AI86" i="35"/>
  <c r="AY201" i="35"/>
  <c r="BR201" i="35" s="1"/>
  <c r="BG201" i="35"/>
  <c r="BY201" i="35" s="1"/>
  <c r="AX201" i="35"/>
  <c r="BQ201" i="35" s="1"/>
  <c r="BF201" i="35"/>
  <c r="BX201" i="35" s="1"/>
  <c r="AW201" i="35"/>
  <c r="BP201" i="35" s="1"/>
  <c r="BE201" i="35"/>
  <c r="BW201" i="35" s="1"/>
  <c r="AV201" i="35"/>
  <c r="BO201" i="35" s="1"/>
  <c r="J201" i="35"/>
  <c r="A202" i="35"/>
  <c r="BD201" i="35"/>
  <c r="BV201" i="35" s="1"/>
  <c r="BC201" i="35"/>
  <c r="BU201" i="35" s="1"/>
  <c r="E201" i="35"/>
  <c r="AZ201" i="35"/>
  <c r="BS201" i="35" s="1"/>
  <c r="AQ201" i="35"/>
  <c r="F200" i="35"/>
  <c r="G200" i="35" s="1"/>
  <c r="JB49" i="35"/>
  <c r="JC49" i="35" s="1"/>
  <c r="JF49" i="35" s="1"/>
  <c r="HY111" i="35"/>
  <c r="HX111" i="35"/>
  <c r="HZ111" i="35"/>
  <c r="HU112" i="35"/>
  <c r="JA85" i="35"/>
  <c r="IZ86" i="35"/>
  <c r="JJ85" i="35"/>
  <c r="JL85" i="35"/>
  <c r="JI86" i="35"/>
  <c r="JK85" i="35"/>
  <c r="BT197" i="35" l="1"/>
  <c r="BA198" i="35"/>
  <c r="AJ202" i="35"/>
  <c r="AO52" i="35"/>
  <c r="AK53" i="35"/>
  <c r="JD49" i="35"/>
  <c r="AT50" i="35"/>
  <c r="W203" i="35"/>
  <c r="V203" i="35"/>
  <c r="D204" i="35"/>
  <c r="DX203" i="35"/>
  <c r="AF203" i="35" s="1"/>
  <c r="AJ203" i="35"/>
  <c r="AH203" i="35"/>
  <c r="EF203" i="35"/>
  <c r="A203" i="35"/>
  <c r="BD202" i="35"/>
  <c r="BV202" i="35" s="1"/>
  <c r="BC202" i="35"/>
  <c r="BU202" i="35" s="1"/>
  <c r="E202" i="35"/>
  <c r="AZ202" i="35"/>
  <c r="BS202" i="35" s="1"/>
  <c r="AY202" i="35"/>
  <c r="BR202" i="35" s="1"/>
  <c r="BG202" i="35"/>
  <c r="BY202" i="35" s="1"/>
  <c r="AX202" i="35"/>
  <c r="BQ202" i="35" s="1"/>
  <c r="BF202" i="35"/>
  <c r="BX202" i="35" s="1"/>
  <c r="AW202" i="35"/>
  <c r="BP202" i="35" s="1"/>
  <c r="J202" i="35"/>
  <c r="BE202" i="35"/>
  <c r="BW202" i="35" s="1"/>
  <c r="AV202" i="35"/>
  <c r="BO202" i="35" s="1"/>
  <c r="AQ202" i="35"/>
  <c r="F201" i="35"/>
  <c r="X202" i="35"/>
  <c r="Y201" i="35"/>
  <c r="AI200" i="35"/>
  <c r="AG200" i="35"/>
  <c r="AK200" i="35"/>
  <c r="AF202" i="35"/>
  <c r="DW205" i="35"/>
  <c r="EA204" i="35"/>
  <c r="DZ204" i="35"/>
  <c r="DY204" i="35"/>
  <c r="AJ86" i="35"/>
  <c r="AI87" i="35"/>
  <c r="AA202" i="35"/>
  <c r="Z203" i="35"/>
  <c r="JB50" i="35"/>
  <c r="HZ112" i="35"/>
  <c r="HX112" i="35"/>
  <c r="HY112" i="35"/>
  <c r="HU113" i="35"/>
  <c r="JL86" i="35"/>
  <c r="JK86" i="35"/>
  <c r="JI87" i="35"/>
  <c r="JJ86" i="35"/>
  <c r="JM85" i="35"/>
  <c r="JA86" i="35"/>
  <c r="IZ87" i="35"/>
  <c r="BT198" i="35" l="1"/>
  <c r="BA199" i="35"/>
  <c r="AM53" i="35"/>
  <c r="AL53" i="35"/>
  <c r="AU50" i="35"/>
  <c r="AX50" i="35" s="1"/>
  <c r="AV50" i="35"/>
  <c r="JM86" i="35"/>
  <c r="Z204" i="35"/>
  <c r="AA203" i="35"/>
  <c r="AJ87" i="35"/>
  <c r="AI88" i="35"/>
  <c r="EF204" i="35"/>
  <c r="W204" i="35"/>
  <c r="V204" i="35"/>
  <c r="D205" i="35"/>
  <c r="DX204" i="35"/>
  <c r="AJ204" i="35" s="1"/>
  <c r="F202" i="35"/>
  <c r="G202" i="35" s="1"/>
  <c r="AK201" i="35"/>
  <c r="AI201" i="35"/>
  <c r="AG201" i="35"/>
  <c r="DW206" i="35"/>
  <c r="EA205" i="35"/>
  <c r="DZ205" i="35"/>
  <c r="DY205" i="35"/>
  <c r="G201" i="35"/>
  <c r="AY203" i="35"/>
  <c r="BR203" i="35" s="1"/>
  <c r="BG203" i="35"/>
  <c r="BY203" i="35" s="1"/>
  <c r="AX203" i="35"/>
  <c r="BQ203" i="35" s="1"/>
  <c r="BF203" i="35"/>
  <c r="BX203" i="35" s="1"/>
  <c r="AW203" i="35"/>
  <c r="BP203" i="35" s="1"/>
  <c r="BE203" i="35"/>
  <c r="BW203" i="35" s="1"/>
  <c r="AV203" i="35"/>
  <c r="BO203" i="35" s="1"/>
  <c r="J203" i="35"/>
  <c r="A204" i="35"/>
  <c r="BD203" i="35"/>
  <c r="BV203" i="35" s="1"/>
  <c r="BC203" i="35"/>
  <c r="BU203" i="35" s="1"/>
  <c r="E203" i="35"/>
  <c r="AZ203" i="35"/>
  <c r="BS203" i="35" s="1"/>
  <c r="AQ203" i="35"/>
  <c r="Y202" i="35"/>
  <c r="X203" i="35"/>
  <c r="JD50" i="35"/>
  <c r="JC50" i="35"/>
  <c r="JF50" i="35" s="1"/>
  <c r="JJ87" i="35"/>
  <c r="JL87" i="35"/>
  <c r="JK87" i="35"/>
  <c r="JI88" i="35"/>
  <c r="JA87" i="35"/>
  <c r="IZ88" i="35"/>
  <c r="IA113" i="35"/>
  <c r="HY113" i="35"/>
  <c r="IF113" i="35"/>
  <c r="HX113" i="35"/>
  <c r="IE113" i="35"/>
  <c r="HW113" i="35"/>
  <c r="ID113" i="35"/>
  <c r="HV113" i="35"/>
  <c r="IB113" i="35"/>
  <c r="HZ113" i="35"/>
  <c r="IC113" i="35"/>
  <c r="HU114" i="35"/>
  <c r="AF204" i="35" l="1"/>
  <c r="AH204" i="35"/>
  <c r="BT199" i="35"/>
  <c r="BA200" i="35"/>
  <c r="AO53" i="35"/>
  <c r="AK54" i="35"/>
  <c r="AT51" i="35"/>
  <c r="DW207" i="35"/>
  <c r="EA206" i="35"/>
  <c r="DZ206" i="35"/>
  <c r="DY206" i="35"/>
  <c r="AI202" i="35"/>
  <c r="AG202" i="35"/>
  <c r="AK202" i="35"/>
  <c r="A205" i="35"/>
  <c r="BD204" i="35"/>
  <c r="BV204" i="35" s="1"/>
  <c r="BC204" i="35"/>
  <c r="BU204" i="35" s="1"/>
  <c r="E204" i="35"/>
  <c r="AZ204" i="35"/>
  <c r="BS204" i="35" s="1"/>
  <c r="AY204" i="35"/>
  <c r="BR204" i="35" s="1"/>
  <c r="BG204" i="35"/>
  <c r="BY204" i="35" s="1"/>
  <c r="AX204" i="35"/>
  <c r="BQ204" i="35" s="1"/>
  <c r="BF204" i="35"/>
  <c r="BX204" i="35" s="1"/>
  <c r="AW204" i="35"/>
  <c r="BP204" i="35" s="1"/>
  <c r="BE204" i="35"/>
  <c r="BW204" i="35" s="1"/>
  <c r="AV204" i="35"/>
  <c r="BO204" i="35" s="1"/>
  <c r="J204" i="35"/>
  <c r="AQ204" i="35"/>
  <c r="AJ88" i="35"/>
  <c r="AI89" i="35"/>
  <c r="AA204" i="35"/>
  <c r="Z205" i="35"/>
  <c r="X204" i="35"/>
  <c r="Y203" i="35"/>
  <c r="F203" i="35"/>
  <c r="G203" i="35" s="1"/>
  <c r="W205" i="35"/>
  <c r="V205" i="35"/>
  <c r="D206" i="35"/>
  <c r="DX205" i="35"/>
  <c r="AF205" i="35" s="1"/>
  <c r="AJ205" i="35"/>
  <c r="AH205" i="35"/>
  <c r="EF205" i="35"/>
  <c r="JB51" i="35"/>
  <c r="IE114" i="35"/>
  <c r="HW114" i="35"/>
  <c r="IC114" i="35"/>
  <c r="IB114" i="35"/>
  <c r="IA114" i="35"/>
  <c r="HZ114" i="35"/>
  <c r="IF114" i="35"/>
  <c r="ID114" i="35"/>
  <c r="HY114" i="35"/>
  <c r="HV114" i="35"/>
  <c r="HX114" i="35"/>
  <c r="HU115" i="35"/>
  <c r="JI89" i="35"/>
  <c r="JL88" i="35"/>
  <c r="JK88" i="35"/>
  <c r="JJ88" i="35"/>
  <c r="IZ89" i="35"/>
  <c r="JA88" i="35"/>
  <c r="JM87" i="35"/>
  <c r="BT200" i="35" l="1"/>
  <c r="BA201" i="35"/>
  <c r="AM54" i="35"/>
  <c r="AL54" i="35"/>
  <c r="AV51" i="35"/>
  <c r="AU51" i="35"/>
  <c r="AX51" i="35" s="1"/>
  <c r="AY205" i="35"/>
  <c r="BR205" i="35" s="1"/>
  <c r="BG205" i="35"/>
  <c r="BY205" i="35" s="1"/>
  <c r="AX205" i="35"/>
  <c r="BQ205" i="35" s="1"/>
  <c r="BF205" i="35"/>
  <c r="BX205" i="35" s="1"/>
  <c r="AW205" i="35"/>
  <c r="BP205" i="35" s="1"/>
  <c r="BE205" i="35"/>
  <c r="BW205" i="35" s="1"/>
  <c r="AV205" i="35"/>
  <c r="BO205" i="35" s="1"/>
  <c r="J205" i="35"/>
  <c r="A206" i="35"/>
  <c r="BD205" i="35"/>
  <c r="BV205" i="35" s="1"/>
  <c r="BC205" i="35"/>
  <c r="BU205" i="35" s="1"/>
  <c r="E205" i="35"/>
  <c r="AZ205" i="35"/>
  <c r="BS205" i="35" s="1"/>
  <c r="AQ205" i="35"/>
  <c r="F204" i="35"/>
  <c r="DW208" i="35"/>
  <c r="EA207" i="35"/>
  <c r="DZ207" i="35"/>
  <c r="DY207" i="35"/>
  <c r="AK203" i="35"/>
  <c r="AI203" i="35"/>
  <c r="AG203" i="35"/>
  <c r="AJ89" i="35"/>
  <c r="AI90" i="35"/>
  <c r="Y204" i="35"/>
  <c r="X205" i="35"/>
  <c r="Z206" i="35"/>
  <c r="AA205" i="35"/>
  <c r="EF206" i="35"/>
  <c r="W206" i="35"/>
  <c r="V206" i="35"/>
  <c r="DX206" i="35"/>
  <c r="AJ206" i="35" s="1"/>
  <c r="D207" i="35"/>
  <c r="JD51" i="35"/>
  <c r="JC51" i="35"/>
  <c r="JF51" i="35" s="1"/>
  <c r="JJ89" i="35"/>
  <c r="JL89" i="35"/>
  <c r="JK89" i="35"/>
  <c r="JI90" i="35"/>
  <c r="IA115" i="35"/>
  <c r="HY115" i="35"/>
  <c r="IF115" i="35"/>
  <c r="HX115" i="35"/>
  <c r="IE115" i="35"/>
  <c r="HW115" i="35"/>
  <c r="ID115" i="35"/>
  <c r="HV115" i="35"/>
  <c r="HZ115" i="35"/>
  <c r="IC115" i="35"/>
  <c r="IB115" i="35"/>
  <c r="HU116" i="35"/>
  <c r="JA89" i="35"/>
  <c r="IZ90" i="35"/>
  <c r="JM88" i="35"/>
  <c r="BT201" i="35" l="1"/>
  <c r="BA202" i="35"/>
  <c r="AO54" i="35"/>
  <c r="AK55" i="35"/>
  <c r="AT52" i="35"/>
  <c r="AV52" i="35" s="1"/>
  <c r="DW209" i="35"/>
  <c r="EA208" i="35"/>
  <c r="DZ208" i="35"/>
  <c r="DY208" i="35"/>
  <c r="F205" i="35"/>
  <c r="G205" i="35" s="1"/>
  <c r="AA206" i="35"/>
  <c r="Z207" i="35"/>
  <c r="AF206" i="35"/>
  <c r="X206" i="35"/>
  <c r="Y205" i="35"/>
  <c r="AH206" i="35"/>
  <c r="AI204" i="35"/>
  <c r="AG204" i="35"/>
  <c r="AK204" i="35"/>
  <c r="A207" i="35"/>
  <c r="BD206" i="35"/>
  <c r="BV206" i="35" s="1"/>
  <c r="BC206" i="35"/>
  <c r="BU206" i="35" s="1"/>
  <c r="E206" i="35"/>
  <c r="AZ206" i="35"/>
  <c r="BS206" i="35" s="1"/>
  <c r="AY206" i="35"/>
  <c r="BR206" i="35" s="1"/>
  <c r="BG206" i="35"/>
  <c r="BY206" i="35" s="1"/>
  <c r="AX206" i="35"/>
  <c r="BQ206" i="35" s="1"/>
  <c r="BF206" i="35"/>
  <c r="BX206" i="35" s="1"/>
  <c r="AW206" i="35"/>
  <c r="BP206" i="35" s="1"/>
  <c r="J206" i="35"/>
  <c r="BE206" i="35"/>
  <c r="BW206" i="35" s="1"/>
  <c r="AV206" i="35"/>
  <c r="BO206" i="35" s="1"/>
  <c r="AQ206" i="35"/>
  <c r="W207" i="35"/>
  <c r="V207" i="35"/>
  <c r="D208" i="35"/>
  <c r="DX207" i="35"/>
  <c r="AF207" i="35" s="1"/>
  <c r="AJ207" i="35"/>
  <c r="AH207" i="35"/>
  <c r="EF207" i="35"/>
  <c r="AJ90" i="35"/>
  <c r="AI91" i="35"/>
  <c r="G204" i="35"/>
  <c r="JB52" i="35"/>
  <c r="IZ91" i="35"/>
  <c r="JA90" i="35"/>
  <c r="JI91" i="35"/>
  <c r="JL90" i="35"/>
  <c r="JK90" i="35"/>
  <c r="JJ90" i="35"/>
  <c r="IE116" i="35"/>
  <c r="HW116" i="35"/>
  <c r="IC116" i="35"/>
  <c r="IB116" i="35"/>
  <c r="IA116" i="35"/>
  <c r="HZ116" i="35"/>
  <c r="IF116" i="35"/>
  <c r="ID116" i="35"/>
  <c r="HY116" i="35"/>
  <c r="HX116" i="35"/>
  <c r="HV116" i="35"/>
  <c r="HU117" i="35"/>
  <c r="JM89" i="35"/>
  <c r="BT202" i="35" l="1"/>
  <c r="BA203" i="35"/>
  <c r="AM55" i="35"/>
  <c r="AL55" i="35"/>
  <c r="AU52" i="35"/>
  <c r="AX52" i="35" s="1"/>
  <c r="JM90" i="35"/>
  <c r="AK205" i="35"/>
  <c r="AI205" i="35"/>
  <c r="AG205" i="35"/>
  <c r="Y206" i="35"/>
  <c r="X207" i="35"/>
  <c r="EF208" i="35"/>
  <c r="W208" i="35"/>
  <c r="V208" i="35"/>
  <c r="DX208" i="35"/>
  <c r="AF208" i="35" s="1"/>
  <c r="D209" i="35"/>
  <c r="AY207" i="35"/>
  <c r="BR207" i="35" s="1"/>
  <c r="BG207" i="35"/>
  <c r="BY207" i="35" s="1"/>
  <c r="AX207" i="35"/>
  <c r="BQ207" i="35" s="1"/>
  <c r="BF207" i="35"/>
  <c r="BX207" i="35" s="1"/>
  <c r="AW207" i="35"/>
  <c r="BP207" i="35" s="1"/>
  <c r="BE207" i="35"/>
  <c r="BW207" i="35" s="1"/>
  <c r="AV207" i="35"/>
  <c r="BO207" i="35" s="1"/>
  <c r="J207" i="35"/>
  <c r="A208" i="35"/>
  <c r="BD207" i="35"/>
  <c r="BV207" i="35" s="1"/>
  <c r="BC207" i="35"/>
  <c r="BU207" i="35" s="1"/>
  <c r="E207" i="35"/>
  <c r="AZ207" i="35"/>
  <c r="BS207" i="35" s="1"/>
  <c r="AQ207" i="35"/>
  <c r="AJ91" i="35"/>
  <c r="AI92" i="35"/>
  <c r="F206" i="35"/>
  <c r="Z208" i="35"/>
  <c r="AA207" i="35"/>
  <c r="DW210" i="35"/>
  <c r="EA209" i="35"/>
  <c r="DZ209" i="35"/>
  <c r="DY209" i="35"/>
  <c r="JD52" i="35"/>
  <c r="JC52" i="35"/>
  <c r="JF52" i="35" s="1"/>
  <c r="IA117" i="35"/>
  <c r="HY117" i="35"/>
  <c r="IF117" i="35"/>
  <c r="HX117" i="35"/>
  <c r="IE117" i="35"/>
  <c r="HW117" i="35"/>
  <c r="ID117" i="35"/>
  <c r="HV117" i="35"/>
  <c r="IB117" i="35"/>
  <c r="IC117" i="35"/>
  <c r="HZ117" i="35"/>
  <c r="HU118" i="35"/>
  <c r="JJ91" i="35"/>
  <c r="JL91" i="35"/>
  <c r="JK91" i="35"/>
  <c r="JI92" i="35"/>
  <c r="JA91" i="35"/>
  <c r="IZ92" i="35"/>
  <c r="BT203" i="35" l="1"/>
  <c r="BA204" i="35"/>
  <c r="AH208" i="35"/>
  <c r="AJ208" i="35"/>
  <c r="AO55" i="35"/>
  <c r="AK56" i="35"/>
  <c r="AT53" i="35"/>
  <c r="F207" i="35"/>
  <c r="W209" i="35"/>
  <c r="V209" i="35"/>
  <c r="D210" i="35"/>
  <c r="DX209" i="35"/>
  <c r="AF209" i="35" s="1"/>
  <c r="AJ209" i="35"/>
  <c r="EF209" i="35"/>
  <c r="X208" i="35"/>
  <c r="Y207" i="35"/>
  <c r="DW211" i="35"/>
  <c r="EA210" i="35"/>
  <c r="DZ210" i="35"/>
  <c r="DY210" i="35"/>
  <c r="AA208" i="35"/>
  <c r="Z209" i="35"/>
  <c r="AI206" i="35"/>
  <c r="AG206" i="35"/>
  <c r="AK206" i="35"/>
  <c r="G206" i="35"/>
  <c r="AJ92" i="35"/>
  <c r="AI93" i="35"/>
  <c r="A209" i="35"/>
  <c r="BD208" i="35"/>
  <c r="BV208" i="35" s="1"/>
  <c r="BC208" i="35"/>
  <c r="BU208" i="35" s="1"/>
  <c r="E208" i="35"/>
  <c r="AZ208" i="35"/>
  <c r="BS208" i="35" s="1"/>
  <c r="AY208" i="35"/>
  <c r="BR208" i="35" s="1"/>
  <c r="BG208" i="35"/>
  <c r="BY208" i="35" s="1"/>
  <c r="AX208" i="35"/>
  <c r="BQ208" i="35" s="1"/>
  <c r="BF208" i="35"/>
  <c r="BX208" i="35" s="1"/>
  <c r="AW208" i="35"/>
  <c r="BP208" i="35" s="1"/>
  <c r="J208" i="35"/>
  <c r="BE208" i="35"/>
  <c r="BW208" i="35" s="1"/>
  <c r="AV208" i="35"/>
  <c r="BO208" i="35" s="1"/>
  <c r="AQ208" i="35"/>
  <c r="JB53" i="35"/>
  <c r="JD53" i="35" s="1"/>
  <c r="JL92" i="35"/>
  <c r="JK92" i="35"/>
  <c r="JJ92" i="35"/>
  <c r="JI93" i="35"/>
  <c r="IE118" i="35"/>
  <c r="HW118" i="35"/>
  <c r="IC118" i="35"/>
  <c r="IB118" i="35"/>
  <c r="IA118" i="35"/>
  <c r="HZ118" i="35"/>
  <c r="IF118" i="35"/>
  <c r="ID118" i="35"/>
  <c r="HY118" i="35"/>
  <c r="HX118" i="35"/>
  <c r="HV118" i="35"/>
  <c r="JM91" i="35"/>
  <c r="IZ93" i="35"/>
  <c r="JA92" i="35"/>
  <c r="AH209" i="35" l="1"/>
  <c r="BT204" i="35"/>
  <c r="BA205" i="35"/>
  <c r="AM56" i="35"/>
  <c r="AL56" i="35"/>
  <c r="AO56" i="35" s="1"/>
  <c r="JC53" i="35"/>
  <c r="JF53" i="35" s="1"/>
  <c r="AV53" i="35"/>
  <c r="AU53" i="35"/>
  <c r="AX53" i="35" s="1"/>
  <c r="JM92" i="35"/>
  <c r="AY209" i="35"/>
  <c r="BR209" i="35" s="1"/>
  <c r="BG209" i="35"/>
  <c r="BY209" i="35" s="1"/>
  <c r="AX209" i="35"/>
  <c r="BQ209" i="35" s="1"/>
  <c r="BF209" i="35"/>
  <c r="BX209" i="35" s="1"/>
  <c r="AW209" i="35"/>
  <c r="BP209" i="35" s="1"/>
  <c r="BE209" i="35"/>
  <c r="BW209" i="35" s="1"/>
  <c r="AV209" i="35"/>
  <c r="BO209" i="35" s="1"/>
  <c r="J209" i="35"/>
  <c r="A210" i="35"/>
  <c r="BD209" i="35"/>
  <c r="BV209" i="35" s="1"/>
  <c r="BC209" i="35"/>
  <c r="BU209" i="35" s="1"/>
  <c r="AZ209" i="35"/>
  <c r="BS209" i="35" s="1"/>
  <c r="AQ209" i="35"/>
  <c r="AJ93" i="35"/>
  <c r="AI94" i="35"/>
  <c r="EF210" i="35"/>
  <c r="W210" i="35"/>
  <c r="V210" i="35"/>
  <c r="DX210" i="35"/>
  <c r="AH210" i="35" s="1"/>
  <c r="D211" i="35"/>
  <c r="F208" i="35"/>
  <c r="DW212" i="35"/>
  <c r="EA211" i="35"/>
  <c r="DZ211" i="35"/>
  <c r="DY211" i="35"/>
  <c r="AK207" i="35"/>
  <c r="AI207" i="35"/>
  <c r="AG207" i="35"/>
  <c r="G207" i="35"/>
  <c r="Y208" i="35"/>
  <c r="X209" i="35"/>
  <c r="Z210" i="35"/>
  <c r="AA209" i="35"/>
  <c r="JI94" i="35"/>
  <c r="JL93" i="35"/>
  <c r="JK93" i="35"/>
  <c r="JJ93" i="35"/>
  <c r="IZ94" i="35"/>
  <c r="JA93" i="35"/>
  <c r="AJ210" i="35" l="1"/>
  <c r="BT205" i="35"/>
  <c r="BA206" i="35"/>
  <c r="AK57" i="35"/>
  <c r="AL57" i="35" s="1"/>
  <c r="JB54" i="35"/>
  <c r="JD54" i="35" s="1"/>
  <c r="AT54" i="35"/>
  <c r="AV54" i="35" s="1"/>
  <c r="JM93" i="35"/>
  <c r="W211" i="35"/>
  <c r="V211" i="35"/>
  <c r="D212" i="35"/>
  <c r="DX211" i="35"/>
  <c r="AH211" i="35" s="1"/>
  <c r="EF211" i="35"/>
  <c r="AJ94" i="35"/>
  <c r="AI95" i="35"/>
  <c r="AI208" i="35"/>
  <c r="AG208" i="35"/>
  <c r="AK208" i="35"/>
  <c r="G208" i="35"/>
  <c r="AA210" i="35"/>
  <c r="Z211" i="35"/>
  <c r="AF210" i="35"/>
  <c r="A211" i="35"/>
  <c r="BD210" i="35"/>
  <c r="BV210" i="35" s="1"/>
  <c r="BC210" i="35"/>
  <c r="BU210" i="35" s="1"/>
  <c r="E210" i="35"/>
  <c r="AZ210" i="35"/>
  <c r="BS210" i="35" s="1"/>
  <c r="AY210" i="35"/>
  <c r="BR210" i="35" s="1"/>
  <c r="BG210" i="35"/>
  <c r="BY210" i="35" s="1"/>
  <c r="AX210" i="35"/>
  <c r="BQ210" i="35" s="1"/>
  <c r="BF210" i="35"/>
  <c r="BX210" i="35" s="1"/>
  <c r="AW210" i="35"/>
  <c r="BP210" i="35" s="1"/>
  <c r="AV210" i="35"/>
  <c r="BO210" i="35" s="1"/>
  <c r="BE210" i="35"/>
  <c r="BW210" i="35" s="1"/>
  <c r="J210" i="35"/>
  <c r="AQ210" i="35"/>
  <c r="X210" i="35"/>
  <c r="Y209" i="35"/>
  <c r="DW213" i="35"/>
  <c r="EA212" i="35"/>
  <c r="DZ212" i="35"/>
  <c r="DY212" i="35"/>
  <c r="JA94" i="35"/>
  <c r="IZ95" i="35"/>
  <c r="JK94" i="35"/>
  <c r="JJ94" i="35"/>
  <c r="JI95" i="35"/>
  <c r="JL94" i="35"/>
  <c r="BT206" i="35" l="1"/>
  <c r="BA207" i="35"/>
  <c r="AJ211" i="35"/>
  <c r="AM57" i="35"/>
  <c r="JC54" i="35"/>
  <c r="JF54" i="35" s="1"/>
  <c r="AO57" i="35"/>
  <c r="AK58" i="35"/>
  <c r="AU54" i="35"/>
  <c r="EF212" i="35"/>
  <c r="W212" i="35"/>
  <c r="V212" i="35"/>
  <c r="DX212" i="35"/>
  <c r="AF212" i="35" s="1"/>
  <c r="D213" i="35"/>
  <c r="AY211" i="35"/>
  <c r="BR211" i="35" s="1"/>
  <c r="BG211" i="35"/>
  <c r="BY211" i="35" s="1"/>
  <c r="AX211" i="35"/>
  <c r="BQ211" i="35" s="1"/>
  <c r="BF211" i="35"/>
  <c r="BX211" i="35" s="1"/>
  <c r="AW211" i="35"/>
  <c r="BP211" i="35" s="1"/>
  <c r="BE211" i="35"/>
  <c r="BW211" i="35" s="1"/>
  <c r="AV211" i="35"/>
  <c r="BO211" i="35" s="1"/>
  <c r="J211" i="35"/>
  <c r="A212" i="35"/>
  <c r="BD211" i="35"/>
  <c r="BV211" i="35" s="1"/>
  <c r="BC211" i="35"/>
  <c r="BU211" i="35" s="1"/>
  <c r="E211" i="35"/>
  <c r="AZ211" i="35"/>
  <c r="BS211" i="35" s="1"/>
  <c r="AQ211" i="35"/>
  <c r="Z212" i="35"/>
  <c r="AA211" i="35"/>
  <c r="AJ95" i="35"/>
  <c r="AI96" i="35"/>
  <c r="Y210" i="35"/>
  <c r="X211" i="35"/>
  <c r="F210" i="35"/>
  <c r="AF211" i="35"/>
  <c r="DW214" i="35"/>
  <c r="EA213" i="35"/>
  <c r="DZ213" i="35"/>
  <c r="DY213" i="35"/>
  <c r="JM94" i="35"/>
  <c r="JA95" i="35"/>
  <c r="IZ96" i="35"/>
  <c r="JJ95" i="35"/>
  <c r="JI96" i="35"/>
  <c r="JL95" i="35"/>
  <c r="JK95" i="35"/>
  <c r="AH212" i="35" l="1"/>
  <c r="AJ212" i="35"/>
  <c r="BT207" i="35"/>
  <c r="BA208" i="35"/>
  <c r="JB55" i="35"/>
  <c r="JC55" i="35" s="1"/>
  <c r="JF55" i="35" s="1"/>
  <c r="AL58" i="35"/>
  <c r="AO58" i="35" s="1"/>
  <c r="AM58" i="35"/>
  <c r="AX54" i="35"/>
  <c r="AT55" i="35"/>
  <c r="JM95" i="35"/>
  <c r="A213" i="35"/>
  <c r="BD212" i="35"/>
  <c r="BV212" i="35" s="1"/>
  <c r="BC212" i="35"/>
  <c r="BU212" i="35" s="1"/>
  <c r="E212" i="35"/>
  <c r="AZ212" i="35"/>
  <c r="BS212" i="35" s="1"/>
  <c r="AY212" i="35"/>
  <c r="BR212" i="35" s="1"/>
  <c r="BG212" i="35"/>
  <c r="BY212" i="35" s="1"/>
  <c r="AX212" i="35"/>
  <c r="BQ212" i="35" s="1"/>
  <c r="BF212" i="35"/>
  <c r="BX212" i="35" s="1"/>
  <c r="AW212" i="35"/>
  <c r="BP212" i="35" s="1"/>
  <c r="J212" i="35"/>
  <c r="BE212" i="35"/>
  <c r="BW212" i="35" s="1"/>
  <c r="AV212" i="35"/>
  <c r="BO212" i="35" s="1"/>
  <c r="AQ212" i="35"/>
  <c r="F211" i="35"/>
  <c r="AI210" i="35"/>
  <c r="AG210" i="35"/>
  <c r="AK210" i="35"/>
  <c r="AA212" i="35"/>
  <c r="Z213" i="35"/>
  <c r="G210" i="35"/>
  <c r="W213" i="35"/>
  <c r="V213" i="35"/>
  <c r="D214" i="35"/>
  <c r="DX213" i="35"/>
  <c r="AF213" i="35" s="1"/>
  <c r="EF213" i="35"/>
  <c r="DW215" i="35"/>
  <c r="EA214" i="35"/>
  <c r="DZ214" i="35"/>
  <c r="DY214" i="35"/>
  <c r="AJ96" i="35"/>
  <c r="AI97" i="35"/>
  <c r="X212" i="35"/>
  <c r="Y211" i="35"/>
  <c r="JK96" i="35"/>
  <c r="JJ96" i="35"/>
  <c r="JI97" i="35"/>
  <c r="JL96" i="35"/>
  <c r="JA96" i="35"/>
  <c r="IZ97" i="35"/>
  <c r="BT208" i="35" l="1"/>
  <c r="BA209" i="35"/>
  <c r="AH213" i="35"/>
  <c r="AJ213" i="35"/>
  <c r="JD55" i="35"/>
  <c r="AK59" i="35"/>
  <c r="AM59" i="35" s="1"/>
  <c r="AU55" i="35"/>
  <c r="AX55" i="35" s="1"/>
  <c r="AV55" i="35"/>
  <c r="AJ97" i="35"/>
  <c r="AI98" i="35"/>
  <c r="F212" i="35"/>
  <c r="G212" i="35" s="1"/>
  <c r="Y212" i="35"/>
  <c r="X213" i="35"/>
  <c r="EF214" i="35"/>
  <c r="W214" i="35"/>
  <c r="V214" i="35"/>
  <c r="DX214" i="35"/>
  <c r="AF214" i="35" s="1"/>
  <c r="D215" i="35"/>
  <c r="Z214" i="35"/>
  <c r="AA213" i="35"/>
  <c r="AK211" i="35"/>
  <c r="AI211" i="35"/>
  <c r="AG211" i="35"/>
  <c r="G211" i="35"/>
  <c r="DW216" i="35"/>
  <c r="EA215" i="35"/>
  <c r="DZ215" i="35"/>
  <c r="DY215" i="35"/>
  <c r="AY213" i="35"/>
  <c r="BR213" i="35" s="1"/>
  <c r="BG213" i="35"/>
  <c r="BY213" i="35" s="1"/>
  <c r="AX213" i="35"/>
  <c r="BQ213" i="35" s="1"/>
  <c r="BF213" i="35"/>
  <c r="BX213" i="35" s="1"/>
  <c r="AW213" i="35"/>
  <c r="BP213" i="35" s="1"/>
  <c r="BE213" i="35"/>
  <c r="BW213" i="35" s="1"/>
  <c r="AV213" i="35"/>
  <c r="BO213" i="35" s="1"/>
  <c r="J213" i="35"/>
  <c r="A214" i="35"/>
  <c r="BD213" i="35"/>
  <c r="BV213" i="35" s="1"/>
  <c r="BC213" i="35"/>
  <c r="BU213" i="35" s="1"/>
  <c r="E213" i="35"/>
  <c r="AZ213" i="35"/>
  <c r="BS213" i="35" s="1"/>
  <c r="AQ213" i="35"/>
  <c r="JB56" i="35"/>
  <c r="JJ97" i="35"/>
  <c r="JI98" i="35"/>
  <c r="JL97" i="35"/>
  <c r="JK97" i="35"/>
  <c r="JA97" i="35"/>
  <c r="IZ98" i="35"/>
  <c r="JM96" i="35"/>
  <c r="AH214" i="35" l="1"/>
  <c r="AJ214" i="35"/>
  <c r="BT209" i="35"/>
  <c r="BA210" i="35"/>
  <c r="AL59" i="35"/>
  <c r="AK60" i="35" s="1"/>
  <c r="AT56" i="35"/>
  <c r="AV56" i="35" s="1"/>
  <c r="A215" i="35"/>
  <c r="BD214" i="35"/>
  <c r="BV214" i="35" s="1"/>
  <c r="BC214" i="35"/>
  <c r="BU214" i="35" s="1"/>
  <c r="E214" i="35"/>
  <c r="AZ214" i="35"/>
  <c r="BS214" i="35" s="1"/>
  <c r="AY214" i="35"/>
  <c r="BR214" i="35" s="1"/>
  <c r="BG214" i="35"/>
  <c r="BY214" i="35" s="1"/>
  <c r="AX214" i="35"/>
  <c r="BQ214" i="35" s="1"/>
  <c r="BF214" i="35"/>
  <c r="BX214" i="35" s="1"/>
  <c r="AW214" i="35"/>
  <c r="BP214" i="35" s="1"/>
  <c r="J214" i="35"/>
  <c r="BE214" i="35"/>
  <c r="BW214" i="35" s="1"/>
  <c r="AV214" i="35"/>
  <c r="BO214" i="35" s="1"/>
  <c r="AQ214" i="35"/>
  <c r="F213" i="35"/>
  <c r="X214" i="35"/>
  <c r="Y213" i="35"/>
  <c r="AA214" i="35"/>
  <c r="Z215" i="35"/>
  <c r="W215" i="35"/>
  <c r="V215" i="35"/>
  <c r="D216" i="35"/>
  <c r="DX215" i="35"/>
  <c r="AH215" i="35" s="1"/>
  <c r="AJ215" i="35"/>
  <c r="EF215" i="35"/>
  <c r="DW217" i="35"/>
  <c r="EA216" i="35"/>
  <c r="DZ216" i="35"/>
  <c r="DY216" i="35"/>
  <c r="AI212" i="35"/>
  <c r="AG212" i="35"/>
  <c r="AK212" i="35"/>
  <c r="AJ98" i="35"/>
  <c r="AI99" i="35"/>
  <c r="JD56" i="35"/>
  <c r="JC56" i="35"/>
  <c r="JF56" i="35" s="1"/>
  <c r="JL98" i="35"/>
  <c r="JK98" i="35"/>
  <c r="JJ98" i="35"/>
  <c r="JI99" i="35"/>
  <c r="JM97" i="35"/>
  <c r="JA98" i="35"/>
  <c r="IZ99" i="35"/>
  <c r="AO59" i="35" l="1"/>
  <c r="BT210" i="35"/>
  <c r="BA211" i="35"/>
  <c r="AL60" i="35"/>
  <c r="AO60" i="35" s="1"/>
  <c r="AM60" i="35"/>
  <c r="AU56" i="35"/>
  <c r="AX56" i="35" s="1"/>
  <c r="Y214" i="35"/>
  <c r="X215" i="35"/>
  <c r="F214" i="35"/>
  <c r="EF216" i="35"/>
  <c r="W216" i="35"/>
  <c r="V216" i="35"/>
  <c r="D217" i="35"/>
  <c r="DX216" i="35"/>
  <c r="AJ216" i="35" s="1"/>
  <c r="AK213" i="35"/>
  <c r="AI213" i="35"/>
  <c r="AG213" i="35"/>
  <c r="AJ99" i="35"/>
  <c r="AI100" i="35"/>
  <c r="G213" i="35"/>
  <c r="Z216" i="35"/>
  <c r="AA215" i="35"/>
  <c r="DW218" i="35"/>
  <c r="EA217" i="35"/>
  <c r="DZ217" i="35"/>
  <c r="DY217" i="35"/>
  <c r="AF215" i="35"/>
  <c r="JM98" i="35"/>
  <c r="AY215" i="35"/>
  <c r="BR215" i="35" s="1"/>
  <c r="BG215" i="35"/>
  <c r="BY215" i="35" s="1"/>
  <c r="AX215" i="35"/>
  <c r="BQ215" i="35" s="1"/>
  <c r="BF215" i="35"/>
  <c r="BX215" i="35" s="1"/>
  <c r="AW215" i="35"/>
  <c r="BP215" i="35" s="1"/>
  <c r="BE215" i="35"/>
  <c r="BW215" i="35" s="1"/>
  <c r="AV215" i="35"/>
  <c r="BO215" i="35" s="1"/>
  <c r="J215" i="35"/>
  <c r="A216" i="35"/>
  <c r="BD215" i="35"/>
  <c r="BV215" i="35" s="1"/>
  <c r="BC215" i="35"/>
  <c r="BU215" i="35" s="1"/>
  <c r="E215" i="35"/>
  <c r="AZ215" i="35"/>
  <c r="BS215" i="35" s="1"/>
  <c r="AQ215" i="35"/>
  <c r="JB57" i="35"/>
  <c r="JA99" i="35"/>
  <c r="IZ100" i="35"/>
  <c r="JJ99" i="35"/>
  <c r="JI100" i="35"/>
  <c r="JK99" i="35"/>
  <c r="JL99" i="35"/>
  <c r="BT211" i="35" l="1"/>
  <c r="BA212" i="35"/>
  <c r="AK61" i="35"/>
  <c r="AM61" i="35" s="1"/>
  <c r="AT57" i="35"/>
  <c r="AU57" i="35" s="1"/>
  <c r="AX57" i="35" s="1"/>
  <c r="A217" i="35"/>
  <c r="BD216" i="35"/>
  <c r="BV216" i="35" s="1"/>
  <c r="BC216" i="35"/>
  <c r="BU216" i="35" s="1"/>
  <c r="E216" i="35"/>
  <c r="AZ216" i="35"/>
  <c r="BS216" i="35" s="1"/>
  <c r="AY216" i="35"/>
  <c r="BR216" i="35" s="1"/>
  <c r="BG216" i="35"/>
  <c r="BY216" i="35" s="1"/>
  <c r="AX216" i="35"/>
  <c r="BQ216" i="35" s="1"/>
  <c r="BF216" i="35"/>
  <c r="BX216" i="35" s="1"/>
  <c r="AW216" i="35"/>
  <c r="BP216" i="35" s="1"/>
  <c r="BE216" i="35"/>
  <c r="BW216" i="35" s="1"/>
  <c r="AV216" i="35"/>
  <c r="BO216" i="35" s="1"/>
  <c r="J216" i="35"/>
  <c r="AQ216" i="35"/>
  <c r="W217" i="35"/>
  <c r="V217" i="35"/>
  <c r="D218" i="35"/>
  <c r="DX217" i="35"/>
  <c r="AF217" i="35" s="1"/>
  <c r="EF217" i="35"/>
  <c r="AJ100" i="35"/>
  <c r="AI101" i="35"/>
  <c r="AI214" i="35"/>
  <c r="AG214" i="35"/>
  <c r="AK214" i="35"/>
  <c r="F215" i="35"/>
  <c r="G215" i="35" s="1"/>
  <c r="G214" i="35"/>
  <c r="AF216" i="35"/>
  <c r="X216" i="35"/>
  <c r="Y215" i="35"/>
  <c r="AA216" i="35"/>
  <c r="Z217" i="35"/>
  <c r="DW219" i="35"/>
  <c r="EA218" i="35"/>
  <c r="DZ218" i="35"/>
  <c r="DY218" i="35"/>
  <c r="AH216" i="35"/>
  <c r="JD57" i="35"/>
  <c r="JC57" i="35"/>
  <c r="JF57" i="35" s="1"/>
  <c r="JL100" i="35"/>
  <c r="JK100" i="35"/>
  <c r="JJ100" i="35"/>
  <c r="JI101" i="35"/>
  <c r="JM99" i="35"/>
  <c r="JA100" i="35"/>
  <c r="IZ101" i="35"/>
  <c r="AH217" i="35" l="1"/>
  <c r="AJ217" i="35"/>
  <c r="BT212" i="35"/>
  <c r="BA213" i="35"/>
  <c r="AL61" i="35"/>
  <c r="AO61" i="35" s="1"/>
  <c r="AT58" i="35"/>
  <c r="AV58" i="35" s="1"/>
  <c r="AV57" i="35"/>
  <c r="F216" i="35"/>
  <c r="DW220" i="35"/>
  <c r="EA219" i="35"/>
  <c r="DZ219" i="35"/>
  <c r="DY219" i="35"/>
  <c r="AK215" i="35"/>
  <c r="AI215" i="35"/>
  <c r="AG215" i="35"/>
  <c r="JM100" i="35"/>
  <c r="Y216" i="35"/>
  <c r="X217" i="35"/>
  <c r="EF218" i="35"/>
  <c r="W218" i="35"/>
  <c r="V218" i="35"/>
  <c r="DX218" i="35"/>
  <c r="AF218" i="35" s="1"/>
  <c r="D219" i="35"/>
  <c r="Z218" i="35"/>
  <c r="AA217" i="35"/>
  <c r="AJ101" i="35"/>
  <c r="AI102" i="35"/>
  <c r="AY217" i="35"/>
  <c r="BR217" i="35" s="1"/>
  <c r="BG217" i="35"/>
  <c r="BY217" i="35" s="1"/>
  <c r="AX217" i="35"/>
  <c r="BQ217" i="35" s="1"/>
  <c r="BF217" i="35"/>
  <c r="BX217" i="35" s="1"/>
  <c r="AW217" i="35"/>
  <c r="BP217" i="35" s="1"/>
  <c r="BE217" i="35"/>
  <c r="BW217" i="35" s="1"/>
  <c r="AV217" i="35"/>
  <c r="BO217" i="35" s="1"/>
  <c r="J217" i="35"/>
  <c r="A218" i="35"/>
  <c r="BD217" i="35"/>
  <c r="BV217" i="35" s="1"/>
  <c r="BC217" i="35"/>
  <c r="BU217" i="35" s="1"/>
  <c r="E217" i="35"/>
  <c r="AZ217" i="35"/>
  <c r="BS217" i="35" s="1"/>
  <c r="AQ217" i="35"/>
  <c r="JB58" i="35"/>
  <c r="JJ101" i="35"/>
  <c r="JI102" i="35"/>
  <c r="JL101" i="35"/>
  <c r="JK101" i="35"/>
  <c r="JA101" i="35"/>
  <c r="IZ102" i="35"/>
  <c r="AH218" i="35" l="1"/>
  <c r="AJ218" i="35"/>
  <c r="BT213" i="35"/>
  <c r="BA214" i="35"/>
  <c r="AK62" i="35"/>
  <c r="AM62" i="35" s="1"/>
  <c r="AU58" i="35"/>
  <c r="AX58" i="35" s="1"/>
  <c r="DW221" i="35"/>
  <c r="EA220" i="35"/>
  <c r="DZ220" i="35"/>
  <c r="DY220" i="35"/>
  <c r="W219" i="35"/>
  <c r="V219" i="35"/>
  <c r="D220" i="35"/>
  <c r="DX219" i="35"/>
  <c r="AF219" i="35" s="1"/>
  <c r="AJ219" i="35"/>
  <c r="AH219" i="35"/>
  <c r="EF219" i="35"/>
  <c r="A219" i="35"/>
  <c r="BD218" i="35"/>
  <c r="BV218" i="35" s="1"/>
  <c r="BC218" i="35"/>
  <c r="BU218" i="35" s="1"/>
  <c r="E218" i="35"/>
  <c r="AZ218" i="35"/>
  <c r="BS218" i="35" s="1"/>
  <c r="AY218" i="35"/>
  <c r="BR218" i="35" s="1"/>
  <c r="BG218" i="35"/>
  <c r="BY218" i="35" s="1"/>
  <c r="AX218" i="35"/>
  <c r="BQ218" i="35" s="1"/>
  <c r="BF218" i="35"/>
  <c r="BX218" i="35" s="1"/>
  <c r="AW218" i="35"/>
  <c r="BP218" i="35" s="1"/>
  <c r="J218" i="35"/>
  <c r="AV218" i="35"/>
  <c r="BO218" i="35" s="1"/>
  <c r="BE218" i="35"/>
  <c r="BW218" i="35" s="1"/>
  <c r="AQ218" i="35"/>
  <c r="X218" i="35"/>
  <c r="Y217" i="35"/>
  <c r="F217" i="35"/>
  <c r="G217" i="35" s="1"/>
  <c r="AJ102" i="35"/>
  <c r="AI103" i="35"/>
  <c r="AA218" i="35"/>
  <c r="Z219" i="35"/>
  <c r="AI216" i="35"/>
  <c r="AG216" i="35"/>
  <c r="AK216" i="35"/>
  <c r="G216" i="35"/>
  <c r="JD58" i="35"/>
  <c r="JC58" i="35"/>
  <c r="JF58" i="35" s="1"/>
  <c r="JL102" i="35"/>
  <c r="JK102" i="35"/>
  <c r="JJ102" i="35"/>
  <c r="JI103" i="35"/>
  <c r="JA102" i="35"/>
  <c r="IZ103" i="35"/>
  <c r="JM101" i="35"/>
  <c r="BT214" i="35" l="1"/>
  <c r="BA215" i="35"/>
  <c r="AL62" i="35"/>
  <c r="AO62" i="35" s="1"/>
  <c r="AT59" i="35"/>
  <c r="AV59" i="35" s="1"/>
  <c r="AJ103" i="35"/>
  <c r="AI104" i="35"/>
  <c r="AK217" i="35"/>
  <c r="AI217" i="35"/>
  <c r="AG217" i="35"/>
  <c r="AY219" i="35"/>
  <c r="BR219" i="35" s="1"/>
  <c r="BG219" i="35"/>
  <c r="BY219" i="35" s="1"/>
  <c r="AX219" i="35"/>
  <c r="BQ219" i="35" s="1"/>
  <c r="BF219" i="35"/>
  <c r="BX219" i="35" s="1"/>
  <c r="AW219" i="35"/>
  <c r="BP219" i="35" s="1"/>
  <c r="BE219" i="35"/>
  <c r="BW219" i="35" s="1"/>
  <c r="AV219" i="35"/>
  <c r="BO219" i="35" s="1"/>
  <c r="J219" i="35"/>
  <c r="A220" i="35"/>
  <c r="BD219" i="35"/>
  <c r="BV219" i="35" s="1"/>
  <c r="BC219" i="35"/>
  <c r="BU219" i="35" s="1"/>
  <c r="E219" i="35"/>
  <c r="AZ219" i="35"/>
  <c r="BS219" i="35" s="1"/>
  <c r="AQ219" i="35"/>
  <c r="DW222" i="35"/>
  <c r="EA221" i="35"/>
  <c r="DZ221" i="35"/>
  <c r="DY221" i="35"/>
  <c r="Y218" i="35"/>
  <c r="X219" i="35"/>
  <c r="F218" i="35"/>
  <c r="EF220" i="35"/>
  <c r="W220" i="35"/>
  <c r="V220" i="35"/>
  <c r="DX220" i="35"/>
  <c r="AH220" i="35" s="1"/>
  <c r="D221" i="35"/>
  <c r="Z220" i="35"/>
  <c r="AA219" i="35"/>
  <c r="JB59" i="35"/>
  <c r="JA103" i="35"/>
  <c r="IZ104" i="35"/>
  <c r="JJ103" i="35"/>
  <c r="JI104" i="35"/>
  <c r="JL103" i="35"/>
  <c r="JK103" i="35"/>
  <c r="JM102" i="35"/>
  <c r="AJ220" i="35" l="1"/>
  <c r="AF220" i="35"/>
  <c r="BT215" i="35"/>
  <c r="BA216" i="35"/>
  <c r="AK63" i="35"/>
  <c r="AU59" i="35"/>
  <c r="AX59" i="35" s="1"/>
  <c r="W221" i="35"/>
  <c r="V221" i="35"/>
  <c r="D222" i="35"/>
  <c r="DX221" i="35"/>
  <c r="AF221" i="35" s="1"/>
  <c r="EF221" i="35"/>
  <c r="F219" i="35"/>
  <c r="G219" i="35" s="1"/>
  <c r="JM103" i="35"/>
  <c r="DW223" i="35"/>
  <c r="EA222" i="35"/>
  <c r="DZ222" i="35"/>
  <c r="DY222" i="35"/>
  <c r="AI218" i="35"/>
  <c r="AG218" i="35"/>
  <c r="AK218" i="35"/>
  <c r="G218" i="35"/>
  <c r="X220" i="35"/>
  <c r="Y219" i="35"/>
  <c r="A221" i="35"/>
  <c r="BD220" i="35"/>
  <c r="BV220" i="35" s="1"/>
  <c r="BC220" i="35"/>
  <c r="BU220" i="35" s="1"/>
  <c r="E220" i="35"/>
  <c r="AZ220" i="35"/>
  <c r="BS220" i="35" s="1"/>
  <c r="AY220" i="35"/>
  <c r="BR220" i="35" s="1"/>
  <c r="BG220" i="35"/>
  <c r="BY220" i="35" s="1"/>
  <c r="AX220" i="35"/>
  <c r="BQ220" i="35" s="1"/>
  <c r="BF220" i="35"/>
  <c r="BX220" i="35" s="1"/>
  <c r="AW220" i="35"/>
  <c r="BP220" i="35" s="1"/>
  <c r="J220" i="35"/>
  <c r="BE220" i="35"/>
  <c r="BW220" i="35" s="1"/>
  <c r="AV220" i="35"/>
  <c r="BO220" i="35" s="1"/>
  <c r="AQ220" i="35"/>
  <c r="AJ104" i="35"/>
  <c r="AI105" i="35"/>
  <c r="AA220" i="35"/>
  <c r="Z221" i="35"/>
  <c r="JD59" i="35"/>
  <c r="JC59" i="35"/>
  <c r="JF59" i="35" s="1"/>
  <c r="JL104" i="35"/>
  <c r="JK104" i="35"/>
  <c r="JJ104" i="35"/>
  <c r="JI105" i="35"/>
  <c r="JA104" i="35"/>
  <c r="IZ105" i="35"/>
  <c r="AH221" i="35" l="1"/>
  <c r="AJ221" i="35"/>
  <c r="BT216" i="35"/>
  <c r="BA217" i="35"/>
  <c r="AL63" i="35"/>
  <c r="AM63" i="35"/>
  <c r="AT60" i="35"/>
  <c r="AV60" i="35" s="1"/>
  <c r="JM104" i="35"/>
  <c r="AY221" i="35"/>
  <c r="BR221" i="35" s="1"/>
  <c r="BG221" i="35"/>
  <c r="BY221" i="35" s="1"/>
  <c r="AX221" i="35"/>
  <c r="BQ221" i="35" s="1"/>
  <c r="BF221" i="35"/>
  <c r="BX221" i="35" s="1"/>
  <c r="AW221" i="35"/>
  <c r="BP221" i="35" s="1"/>
  <c r="BE221" i="35"/>
  <c r="BW221" i="35" s="1"/>
  <c r="AV221" i="35"/>
  <c r="BO221" i="35" s="1"/>
  <c r="J221" i="35"/>
  <c r="A222" i="35"/>
  <c r="BD221" i="35"/>
  <c r="BV221" i="35" s="1"/>
  <c r="BC221" i="35"/>
  <c r="BU221" i="35" s="1"/>
  <c r="AZ221" i="35"/>
  <c r="BS221" i="35" s="1"/>
  <c r="AQ221" i="35"/>
  <c r="EF222" i="35"/>
  <c r="W222" i="35"/>
  <c r="V222" i="35"/>
  <c r="DX222" i="35"/>
  <c r="AH222" i="35" s="1"/>
  <c r="D223" i="35"/>
  <c r="F220" i="35"/>
  <c r="G220" i="35" s="1"/>
  <c r="Y220" i="35"/>
  <c r="X221" i="35"/>
  <c r="DW224" i="35"/>
  <c r="EA223" i="35"/>
  <c r="DZ223" i="35"/>
  <c r="DY223" i="35"/>
  <c r="Z222" i="35"/>
  <c r="AA221" i="35"/>
  <c r="AJ105" i="35"/>
  <c r="AI106" i="35"/>
  <c r="AK219" i="35"/>
  <c r="AI219" i="35"/>
  <c r="AG219" i="35"/>
  <c r="JB60" i="35"/>
  <c r="JA105" i="35"/>
  <c r="IZ106" i="35"/>
  <c r="JJ105" i="35"/>
  <c r="JI106" i="35"/>
  <c r="JL105" i="35"/>
  <c r="JK105" i="35"/>
  <c r="BT217" i="35" l="1"/>
  <c r="BA218" i="35"/>
  <c r="AJ222" i="35"/>
  <c r="AO63" i="35"/>
  <c r="AK64" i="35"/>
  <c r="AU60" i="35"/>
  <c r="AX60" i="35" s="1"/>
  <c r="W223" i="35"/>
  <c r="V223" i="35"/>
  <c r="D224" i="35"/>
  <c r="DX223" i="35"/>
  <c r="AF223" i="35" s="1"/>
  <c r="EF223" i="35"/>
  <c r="DW225" i="35"/>
  <c r="EA224" i="35"/>
  <c r="DZ224" i="35"/>
  <c r="DY224" i="35"/>
  <c r="A223" i="35"/>
  <c r="BD222" i="35"/>
  <c r="BV222" i="35" s="1"/>
  <c r="BC222" i="35"/>
  <c r="BU222" i="35" s="1"/>
  <c r="E222" i="35"/>
  <c r="AZ222" i="35"/>
  <c r="BS222" i="35" s="1"/>
  <c r="AY222" i="35"/>
  <c r="BR222" i="35" s="1"/>
  <c r="BG222" i="35"/>
  <c r="BY222" i="35" s="1"/>
  <c r="AX222" i="35"/>
  <c r="BQ222" i="35" s="1"/>
  <c r="BF222" i="35"/>
  <c r="BX222" i="35" s="1"/>
  <c r="AW222" i="35"/>
  <c r="BP222" i="35" s="1"/>
  <c r="J222" i="35"/>
  <c r="BE222" i="35"/>
  <c r="BW222" i="35" s="1"/>
  <c r="AV222" i="35"/>
  <c r="BO222" i="35" s="1"/>
  <c r="AQ222" i="35"/>
  <c r="AJ106" i="35"/>
  <c r="AI107" i="35"/>
  <c r="AF222" i="35"/>
  <c r="AA222" i="35"/>
  <c r="Z223" i="35"/>
  <c r="X222" i="35"/>
  <c r="Y221" i="35"/>
  <c r="AI220" i="35"/>
  <c r="AG220" i="35"/>
  <c r="AK220" i="35"/>
  <c r="JD60" i="35"/>
  <c r="JC60" i="35"/>
  <c r="JF60" i="35" s="1"/>
  <c r="JL106" i="35"/>
  <c r="JK106" i="35"/>
  <c r="JJ106" i="35"/>
  <c r="JI107" i="35"/>
  <c r="JM105" i="35"/>
  <c r="JA106" i="35"/>
  <c r="IZ107" i="35"/>
  <c r="BT218" i="35" l="1"/>
  <c r="BA219" i="35"/>
  <c r="AH223" i="35"/>
  <c r="AJ223" i="35"/>
  <c r="AL64" i="35"/>
  <c r="AM64" i="35"/>
  <c r="AT61" i="35"/>
  <c r="AU61" i="35" s="1"/>
  <c r="AX61" i="35" s="1"/>
  <c r="JM106" i="35"/>
  <c r="F222" i="35"/>
  <c r="Y222" i="35"/>
  <c r="X223" i="35"/>
  <c r="Z224" i="35"/>
  <c r="AA223" i="35"/>
  <c r="EF224" i="35"/>
  <c r="W224" i="35"/>
  <c r="V224" i="35"/>
  <c r="DX224" i="35"/>
  <c r="AF224" i="35" s="1"/>
  <c r="D225" i="35"/>
  <c r="DW226" i="35"/>
  <c r="EA225" i="35"/>
  <c r="DZ225" i="35"/>
  <c r="DY225" i="35"/>
  <c r="AI108" i="35"/>
  <c r="AJ108" i="35" s="1"/>
  <c r="AJ107" i="35"/>
  <c r="AY223" i="35"/>
  <c r="BR223" i="35" s="1"/>
  <c r="BG223" i="35"/>
  <c r="BY223" i="35" s="1"/>
  <c r="AX223" i="35"/>
  <c r="BQ223" i="35" s="1"/>
  <c r="BF223" i="35"/>
  <c r="BX223" i="35" s="1"/>
  <c r="AW223" i="35"/>
  <c r="BP223" i="35" s="1"/>
  <c r="BE223" i="35"/>
  <c r="BW223" i="35" s="1"/>
  <c r="AV223" i="35"/>
  <c r="BO223" i="35" s="1"/>
  <c r="J223" i="35"/>
  <c r="A224" i="35"/>
  <c r="BD223" i="35"/>
  <c r="BV223" i="35" s="1"/>
  <c r="BC223" i="35"/>
  <c r="BU223" i="35" s="1"/>
  <c r="E223" i="35"/>
  <c r="AZ223" i="35"/>
  <c r="BS223" i="35" s="1"/>
  <c r="AQ223" i="35"/>
  <c r="JB61" i="35"/>
  <c r="JA107" i="35"/>
  <c r="IZ108" i="35"/>
  <c r="JJ107" i="35"/>
  <c r="JL107" i="35"/>
  <c r="JK107" i="35"/>
  <c r="AH224" i="35" l="1"/>
  <c r="AJ224" i="35"/>
  <c r="BT219" i="35"/>
  <c r="BA220" i="35"/>
  <c r="AO64" i="35"/>
  <c r="AK65" i="35"/>
  <c r="AV61" i="35"/>
  <c r="AT62" i="35"/>
  <c r="AU62" i="35" s="1"/>
  <c r="F223" i="35"/>
  <c r="X224" i="35"/>
  <c r="Y223" i="35"/>
  <c r="EA226" i="35"/>
  <c r="DZ226" i="35"/>
  <c r="DW227" i="35"/>
  <c r="DY226" i="35"/>
  <c r="AL108" i="35"/>
  <c r="AJ110" i="35"/>
  <c r="AA224" i="35"/>
  <c r="Z225" i="35"/>
  <c r="AI222" i="35"/>
  <c r="AG222" i="35"/>
  <c r="AK222" i="35"/>
  <c r="W225" i="35"/>
  <c r="V225" i="35"/>
  <c r="D226" i="35"/>
  <c r="DX225" i="35"/>
  <c r="AH225" i="35" s="1"/>
  <c r="EF225" i="35"/>
  <c r="A225" i="35"/>
  <c r="BD224" i="35"/>
  <c r="BV224" i="35" s="1"/>
  <c r="BC224" i="35"/>
  <c r="BU224" i="35" s="1"/>
  <c r="E224" i="35"/>
  <c r="AZ224" i="35"/>
  <c r="BS224" i="35" s="1"/>
  <c r="AY224" i="35"/>
  <c r="BR224" i="35" s="1"/>
  <c r="BG224" i="35"/>
  <c r="BY224" i="35" s="1"/>
  <c r="AX224" i="35"/>
  <c r="BQ224" i="35" s="1"/>
  <c r="BF224" i="35"/>
  <c r="BX224" i="35" s="1"/>
  <c r="AW224" i="35"/>
  <c r="BP224" i="35" s="1"/>
  <c r="AV224" i="35"/>
  <c r="BO224" i="35" s="1"/>
  <c r="J224" i="35"/>
  <c r="BE224" i="35"/>
  <c r="BW224" i="35" s="1"/>
  <c r="AQ224" i="35"/>
  <c r="G222" i="35"/>
  <c r="JD61" i="35"/>
  <c r="JC61" i="35"/>
  <c r="JF61" i="35" s="1"/>
  <c r="JM107" i="35"/>
  <c r="JA108" i="35"/>
  <c r="JD108" i="35"/>
  <c r="AJ225" i="35" l="1"/>
  <c r="BT220" i="35"/>
  <c r="BA221" i="35"/>
  <c r="AF225" i="35"/>
  <c r="AL65" i="35"/>
  <c r="AO65" i="35" s="1"/>
  <c r="AM65" i="35"/>
  <c r="AV62" i="35"/>
  <c r="AX62" i="35"/>
  <c r="AT63" i="35"/>
  <c r="D227" i="35"/>
  <c r="EF226" i="35"/>
  <c r="W226" i="35"/>
  <c r="V226" i="35"/>
  <c r="DX226" i="35"/>
  <c r="AJ226" i="35" s="1"/>
  <c r="Y224" i="35"/>
  <c r="X225" i="35"/>
  <c r="AK223" i="35"/>
  <c r="AI223" i="35"/>
  <c r="AG223" i="35"/>
  <c r="F224" i="35"/>
  <c r="DW228" i="35"/>
  <c r="EA227" i="35"/>
  <c r="DZ227" i="35"/>
  <c r="DY227" i="35"/>
  <c r="G223" i="35"/>
  <c r="AY225" i="35"/>
  <c r="BR225" i="35" s="1"/>
  <c r="BG225" i="35"/>
  <c r="BY225" i="35" s="1"/>
  <c r="AX225" i="35"/>
  <c r="BQ225" i="35" s="1"/>
  <c r="BF225" i="35"/>
  <c r="BX225" i="35" s="1"/>
  <c r="AW225" i="35"/>
  <c r="BP225" i="35" s="1"/>
  <c r="BE225" i="35"/>
  <c r="BW225" i="35" s="1"/>
  <c r="AV225" i="35"/>
  <c r="BO225" i="35" s="1"/>
  <c r="J225" i="35"/>
  <c r="A226" i="35"/>
  <c r="BD225" i="35"/>
  <c r="BV225" i="35" s="1"/>
  <c r="BC225" i="35"/>
  <c r="BU225" i="35" s="1"/>
  <c r="E225" i="35"/>
  <c r="AZ225" i="35"/>
  <c r="BS225" i="35" s="1"/>
  <c r="AQ225" i="35"/>
  <c r="Z226" i="35"/>
  <c r="AA225" i="35"/>
  <c r="JB62" i="35"/>
  <c r="JC108" i="35"/>
  <c r="JA109" i="35"/>
  <c r="JE108" i="35"/>
  <c r="BT221" i="35" l="1"/>
  <c r="BA222" i="35"/>
  <c r="AK66" i="35"/>
  <c r="AM66" i="35" s="1"/>
  <c r="AU63" i="35"/>
  <c r="AX63" i="35" s="1"/>
  <c r="AV63" i="35"/>
  <c r="AA226" i="35"/>
  <c r="Z227" i="35"/>
  <c r="AI224" i="35"/>
  <c r="AG224" i="35"/>
  <c r="AK224" i="35"/>
  <c r="G224" i="35"/>
  <c r="AF226" i="35"/>
  <c r="DW229" i="35"/>
  <c r="EA228" i="35"/>
  <c r="DZ228" i="35"/>
  <c r="DY228" i="35"/>
  <c r="BD226" i="35"/>
  <c r="BV226" i="35" s="1"/>
  <c r="BC226" i="35"/>
  <c r="BU226" i="35" s="1"/>
  <c r="A227" i="35"/>
  <c r="E226" i="35"/>
  <c r="AZ226" i="35"/>
  <c r="BS226" i="35" s="1"/>
  <c r="AY226" i="35"/>
  <c r="BR226" i="35" s="1"/>
  <c r="BG226" i="35"/>
  <c r="BY226" i="35" s="1"/>
  <c r="AX226" i="35"/>
  <c r="BQ226" i="35" s="1"/>
  <c r="BF226" i="35"/>
  <c r="BX226" i="35" s="1"/>
  <c r="AW226" i="35"/>
  <c r="BP226" i="35" s="1"/>
  <c r="J226" i="35"/>
  <c r="BE226" i="35"/>
  <c r="BW226" i="35" s="1"/>
  <c r="AV226" i="35"/>
  <c r="BO226" i="35" s="1"/>
  <c r="AQ226" i="35"/>
  <c r="X226" i="35"/>
  <c r="Y225" i="35"/>
  <c r="AH226" i="35"/>
  <c r="EF227" i="35"/>
  <c r="W227" i="35"/>
  <c r="D228" i="35"/>
  <c r="V227" i="35"/>
  <c r="DX227" i="35"/>
  <c r="AH227" i="35" s="1"/>
  <c r="AJ227" i="35"/>
  <c r="F225" i="35"/>
  <c r="JC62" i="35"/>
  <c r="JF62" i="35" s="1"/>
  <c r="JD62" i="35"/>
  <c r="JF108" i="35"/>
  <c r="BT222" i="35" l="1"/>
  <c r="BA223" i="35"/>
  <c r="AF227" i="35"/>
  <c r="AL66" i="35"/>
  <c r="AO66" i="35" s="1"/>
  <c r="AK67" i="35"/>
  <c r="AM67" i="35" s="1"/>
  <c r="AT64" i="35"/>
  <c r="AV64" i="35" s="1"/>
  <c r="EF228" i="35"/>
  <c r="W228" i="35"/>
  <c r="D229" i="35"/>
  <c r="V228" i="35"/>
  <c r="DX228" i="35"/>
  <c r="AF228" i="35" s="1"/>
  <c r="AK225" i="35"/>
  <c r="AI225" i="35"/>
  <c r="AG225" i="35"/>
  <c r="G225" i="35"/>
  <c r="X227" i="35"/>
  <c r="Y226" i="35"/>
  <c r="F226" i="35"/>
  <c r="E227" i="35"/>
  <c r="AZ227" i="35"/>
  <c r="BS227" i="35" s="1"/>
  <c r="AY227" i="35"/>
  <c r="BR227" i="35" s="1"/>
  <c r="BG227" i="35"/>
  <c r="BY227" i="35" s="1"/>
  <c r="AX227" i="35"/>
  <c r="BQ227" i="35" s="1"/>
  <c r="A228" i="35"/>
  <c r="BF227" i="35"/>
  <c r="BX227" i="35" s="1"/>
  <c r="AW227" i="35"/>
  <c r="BP227" i="35" s="1"/>
  <c r="BE227" i="35"/>
  <c r="BW227" i="35" s="1"/>
  <c r="AV227" i="35"/>
  <c r="BO227" i="35" s="1"/>
  <c r="J227" i="35"/>
  <c r="BD227" i="35"/>
  <c r="BV227" i="35" s="1"/>
  <c r="BC227" i="35"/>
  <c r="BU227" i="35" s="1"/>
  <c r="AQ227" i="35"/>
  <c r="Z228" i="35"/>
  <c r="AA227" i="35"/>
  <c r="DW230" i="35"/>
  <c r="DY229" i="35"/>
  <c r="EA229" i="35"/>
  <c r="DZ229" i="35"/>
  <c r="JB63" i="35"/>
  <c r="JG108" i="35"/>
  <c r="AJ228" i="35" l="1"/>
  <c r="AH228" i="35"/>
  <c r="BT223" i="35"/>
  <c r="BA224" i="35"/>
  <c r="AL67" i="35"/>
  <c r="AO67" i="35" s="1"/>
  <c r="AU64" i="35"/>
  <c r="AT65" i="35" s="1"/>
  <c r="DW231" i="35"/>
  <c r="EA230" i="35"/>
  <c r="DZ230" i="35"/>
  <c r="DY230" i="35"/>
  <c r="DX229" i="35"/>
  <c r="AH229" i="35" s="1"/>
  <c r="AJ229" i="35"/>
  <c r="D230" i="35"/>
  <c r="EF229" i="35"/>
  <c r="W229" i="35"/>
  <c r="V229" i="35"/>
  <c r="AA228" i="35"/>
  <c r="Z229" i="35"/>
  <c r="F227" i="35"/>
  <c r="AI226" i="35"/>
  <c r="AG226" i="35"/>
  <c r="AK226" i="35"/>
  <c r="G226" i="35"/>
  <c r="BD228" i="35"/>
  <c r="BV228" i="35" s="1"/>
  <c r="BC228" i="35"/>
  <c r="BU228" i="35" s="1"/>
  <c r="E228" i="35"/>
  <c r="AZ228" i="35"/>
  <c r="BS228" i="35" s="1"/>
  <c r="AY228" i="35"/>
  <c r="BR228" i="35" s="1"/>
  <c r="BG228" i="35"/>
  <c r="BY228" i="35" s="1"/>
  <c r="AX228" i="35"/>
  <c r="BQ228" i="35" s="1"/>
  <c r="A229" i="35"/>
  <c r="BF228" i="35"/>
  <c r="BX228" i="35" s="1"/>
  <c r="AW228" i="35"/>
  <c r="BP228" i="35" s="1"/>
  <c r="J228" i="35"/>
  <c r="BE228" i="35"/>
  <c r="BW228" i="35" s="1"/>
  <c r="AV228" i="35"/>
  <c r="BO228" i="35" s="1"/>
  <c r="AQ228" i="35"/>
  <c r="Y227" i="35"/>
  <c r="X228" i="35"/>
  <c r="JC63" i="35"/>
  <c r="JF63" i="35" s="1"/>
  <c r="JD63" i="35"/>
  <c r="BT224" i="35" l="1"/>
  <c r="BA225" i="35"/>
  <c r="AK68" i="35"/>
  <c r="AX64" i="35"/>
  <c r="AV65" i="35"/>
  <c r="AU65" i="35"/>
  <c r="Z230" i="35"/>
  <c r="AA229" i="35"/>
  <c r="BF229" i="35"/>
  <c r="BX229" i="35" s="1"/>
  <c r="AW229" i="35"/>
  <c r="BP229" i="35" s="1"/>
  <c r="BE229" i="35"/>
  <c r="BW229" i="35" s="1"/>
  <c r="AV229" i="35"/>
  <c r="BO229" i="35" s="1"/>
  <c r="J229" i="35"/>
  <c r="BD229" i="35"/>
  <c r="BV229" i="35" s="1"/>
  <c r="BC229" i="35"/>
  <c r="BU229" i="35" s="1"/>
  <c r="A230" i="35"/>
  <c r="E229" i="35"/>
  <c r="AZ229" i="35"/>
  <c r="BS229" i="35" s="1"/>
  <c r="AY229" i="35"/>
  <c r="BR229" i="35" s="1"/>
  <c r="BG229" i="35"/>
  <c r="BY229" i="35" s="1"/>
  <c r="AX229" i="35"/>
  <c r="BQ229" i="35" s="1"/>
  <c r="AQ229" i="35"/>
  <c r="EF230" i="35"/>
  <c r="W230" i="35"/>
  <c r="D231" i="35"/>
  <c r="V230" i="35"/>
  <c r="DX230" i="35"/>
  <c r="AF230" i="35" s="1"/>
  <c r="Y228" i="35"/>
  <c r="X229" i="35"/>
  <c r="AG227" i="35"/>
  <c r="AK227" i="35"/>
  <c r="AI227" i="35"/>
  <c r="AF229" i="35"/>
  <c r="G227" i="35"/>
  <c r="F228" i="35"/>
  <c r="G228" i="35" s="1"/>
  <c r="DY231" i="35"/>
  <c r="DW232" i="35"/>
  <c r="EA231" i="35"/>
  <c r="DZ231" i="35"/>
  <c r="JB64" i="35"/>
  <c r="AH230" i="35" l="1"/>
  <c r="AJ230" i="35"/>
  <c r="BT225" i="35"/>
  <c r="BA226" i="35"/>
  <c r="AM68" i="35"/>
  <c r="AL68" i="35"/>
  <c r="AO68" i="35" s="1"/>
  <c r="AK69" i="35"/>
  <c r="AX65" i="35"/>
  <c r="AT66" i="35"/>
  <c r="F229" i="35"/>
  <c r="DX231" i="35"/>
  <c r="AH231" i="35" s="1"/>
  <c r="AJ231" i="35"/>
  <c r="EF231" i="35"/>
  <c r="W231" i="35"/>
  <c r="D232" i="35"/>
  <c r="V231" i="35"/>
  <c r="EA232" i="35"/>
  <c r="DZ232" i="35"/>
  <c r="DY232" i="35"/>
  <c r="DW233" i="35"/>
  <c r="BD230" i="35"/>
  <c r="BV230" i="35" s="1"/>
  <c r="BC230" i="35"/>
  <c r="BU230" i="35" s="1"/>
  <c r="E230" i="35"/>
  <c r="AZ230" i="35"/>
  <c r="BS230" i="35" s="1"/>
  <c r="AY230" i="35"/>
  <c r="BR230" i="35" s="1"/>
  <c r="BG230" i="35"/>
  <c r="BY230" i="35" s="1"/>
  <c r="AX230" i="35"/>
  <c r="BQ230" i="35" s="1"/>
  <c r="A231" i="35"/>
  <c r="BF230" i="35"/>
  <c r="BX230" i="35" s="1"/>
  <c r="AW230" i="35"/>
  <c r="BP230" i="35" s="1"/>
  <c r="J230" i="35"/>
  <c r="BE230" i="35"/>
  <c r="BW230" i="35" s="1"/>
  <c r="AV230" i="35"/>
  <c r="BO230" i="35" s="1"/>
  <c r="AQ230" i="35"/>
  <c r="X230" i="35"/>
  <c r="Y229" i="35"/>
  <c r="AI228" i="35"/>
  <c r="AG228" i="35"/>
  <c r="AK228" i="35"/>
  <c r="AA230" i="35"/>
  <c r="Z231" i="35"/>
  <c r="JC64" i="35"/>
  <c r="JF64" i="35" s="1"/>
  <c r="JD64" i="35"/>
  <c r="BT226" i="35" l="1"/>
  <c r="BA227" i="35"/>
  <c r="AF231" i="35"/>
  <c r="AM69" i="35"/>
  <c r="AL69" i="35"/>
  <c r="AU66" i="35"/>
  <c r="AX66" i="35" s="1"/>
  <c r="AV66" i="35"/>
  <c r="A232" i="35"/>
  <c r="BF231" i="35"/>
  <c r="BX231" i="35" s="1"/>
  <c r="AW231" i="35"/>
  <c r="BP231" i="35" s="1"/>
  <c r="BE231" i="35"/>
  <c r="BW231" i="35" s="1"/>
  <c r="AV231" i="35"/>
  <c r="BO231" i="35" s="1"/>
  <c r="J231" i="35"/>
  <c r="BD231" i="35"/>
  <c r="BV231" i="35" s="1"/>
  <c r="BC231" i="35"/>
  <c r="BU231" i="35" s="1"/>
  <c r="E231" i="35"/>
  <c r="AZ231" i="35"/>
  <c r="BS231" i="35" s="1"/>
  <c r="AY231" i="35"/>
  <c r="BR231" i="35" s="1"/>
  <c r="BG231" i="35"/>
  <c r="BY231" i="35" s="1"/>
  <c r="AX231" i="35"/>
  <c r="BQ231" i="35" s="1"/>
  <c r="AQ231" i="35"/>
  <c r="AA231" i="35"/>
  <c r="Z232" i="35"/>
  <c r="W232" i="35"/>
  <c r="D233" i="35"/>
  <c r="V232" i="35"/>
  <c r="DX232" i="35"/>
  <c r="AF232" i="35" s="1"/>
  <c r="AJ232" i="35"/>
  <c r="AH232" i="35"/>
  <c r="EF232" i="35"/>
  <c r="DW234" i="35"/>
  <c r="EA233" i="35"/>
  <c r="DZ233" i="35"/>
  <c r="DY233" i="35"/>
  <c r="AK229" i="35"/>
  <c r="AI229" i="35"/>
  <c r="AG229" i="35"/>
  <c r="G229" i="35"/>
  <c r="Y230" i="35"/>
  <c r="X231" i="35"/>
  <c r="F230" i="35"/>
  <c r="JB65" i="35"/>
  <c r="BT227" i="35" l="1"/>
  <c r="BA228" i="35"/>
  <c r="AO69" i="35"/>
  <c r="AK70" i="35"/>
  <c r="AT67" i="35"/>
  <c r="AV67" i="35" s="1"/>
  <c r="EF233" i="35"/>
  <c r="W233" i="35"/>
  <c r="D234" i="35"/>
  <c r="V233" i="35"/>
  <c r="DX233" i="35"/>
  <c r="AH233" i="35" s="1"/>
  <c r="F231" i="35"/>
  <c r="AI230" i="35"/>
  <c r="AG230" i="35"/>
  <c r="AK230" i="35"/>
  <c r="G230" i="35"/>
  <c r="AY232" i="35"/>
  <c r="BR232" i="35" s="1"/>
  <c r="BG232" i="35"/>
  <c r="BY232" i="35" s="1"/>
  <c r="AX232" i="35"/>
  <c r="BQ232" i="35" s="1"/>
  <c r="A233" i="35"/>
  <c r="BF232" i="35"/>
  <c r="BX232" i="35" s="1"/>
  <c r="AW232" i="35"/>
  <c r="BP232" i="35" s="1"/>
  <c r="BE232" i="35"/>
  <c r="BW232" i="35" s="1"/>
  <c r="AV232" i="35"/>
  <c r="BO232" i="35" s="1"/>
  <c r="J232" i="35"/>
  <c r="BD232" i="35"/>
  <c r="BV232" i="35" s="1"/>
  <c r="BC232" i="35"/>
  <c r="BU232" i="35" s="1"/>
  <c r="E232" i="35"/>
  <c r="AZ232" i="35"/>
  <c r="BS232" i="35" s="1"/>
  <c r="AQ232" i="35"/>
  <c r="AA232" i="35"/>
  <c r="Z233" i="35"/>
  <c r="Y231" i="35"/>
  <c r="X232" i="35"/>
  <c r="DW235" i="35"/>
  <c r="EA234" i="35"/>
  <c r="DZ234" i="35"/>
  <c r="DY234" i="35"/>
  <c r="JD65" i="35"/>
  <c r="JC65" i="35"/>
  <c r="JF65" i="35" s="1"/>
  <c r="BT228" i="35" l="1"/>
  <c r="BA229" i="35"/>
  <c r="AJ233" i="35"/>
  <c r="AL70" i="35"/>
  <c r="AM70" i="35"/>
  <c r="AU67" i="35"/>
  <c r="AX67" i="35" s="1"/>
  <c r="JB66" i="35"/>
  <c r="JD66" i="35" s="1"/>
  <c r="X233" i="35"/>
  <c r="Y232" i="35"/>
  <c r="AZ233" i="35"/>
  <c r="BS233" i="35" s="1"/>
  <c r="AY233" i="35"/>
  <c r="BR233" i="35" s="1"/>
  <c r="BG233" i="35"/>
  <c r="BY233" i="35" s="1"/>
  <c r="AX233" i="35"/>
  <c r="BQ233" i="35" s="1"/>
  <c r="A234" i="35"/>
  <c r="BF233" i="35"/>
  <c r="BX233" i="35" s="1"/>
  <c r="AW233" i="35"/>
  <c r="BP233" i="35" s="1"/>
  <c r="BE233" i="35"/>
  <c r="BW233" i="35" s="1"/>
  <c r="AV233" i="35"/>
  <c r="BO233" i="35" s="1"/>
  <c r="J233" i="35"/>
  <c r="BD233" i="35"/>
  <c r="BV233" i="35" s="1"/>
  <c r="BC233" i="35"/>
  <c r="BU233" i="35" s="1"/>
  <c r="AQ233" i="35"/>
  <c r="Z234" i="35"/>
  <c r="AA233" i="35"/>
  <c r="EF234" i="35"/>
  <c r="W234" i="35"/>
  <c r="D235" i="35"/>
  <c r="V234" i="35"/>
  <c r="DX234" i="35"/>
  <c r="AF234" i="35" s="1"/>
  <c r="AK231" i="35"/>
  <c r="AI231" i="35"/>
  <c r="AG231" i="35"/>
  <c r="AF233" i="35"/>
  <c r="DY235" i="35"/>
  <c r="DW236" i="35"/>
  <c r="EA235" i="35"/>
  <c r="DZ235" i="35"/>
  <c r="F232" i="35"/>
  <c r="G231" i="35"/>
  <c r="AJ234" i="35" l="1"/>
  <c r="BT229" i="35"/>
  <c r="BA230" i="35"/>
  <c r="AH234" i="35"/>
  <c r="AK71" i="35"/>
  <c r="AO70" i="35"/>
  <c r="AT68" i="35"/>
  <c r="AU68" i="35" s="1"/>
  <c r="JC66" i="35"/>
  <c r="JF66" i="35" s="1"/>
  <c r="BD234" i="35"/>
  <c r="BV234" i="35" s="1"/>
  <c r="BC234" i="35"/>
  <c r="BU234" i="35" s="1"/>
  <c r="E234" i="35"/>
  <c r="AZ234" i="35"/>
  <c r="BS234" i="35" s="1"/>
  <c r="AY234" i="35"/>
  <c r="BR234" i="35" s="1"/>
  <c r="BG234" i="35"/>
  <c r="BY234" i="35" s="1"/>
  <c r="AX234" i="35"/>
  <c r="BQ234" i="35" s="1"/>
  <c r="A235" i="35"/>
  <c r="BF234" i="35"/>
  <c r="BX234" i="35" s="1"/>
  <c r="AW234" i="35"/>
  <c r="BP234" i="35" s="1"/>
  <c r="J234" i="35"/>
  <c r="BE234" i="35"/>
  <c r="BW234" i="35" s="1"/>
  <c r="AV234" i="35"/>
  <c r="BO234" i="35" s="1"/>
  <c r="AQ234" i="35"/>
  <c r="AK232" i="35"/>
  <c r="AI232" i="35"/>
  <c r="AG232" i="35"/>
  <c r="G232" i="35"/>
  <c r="AA234" i="35"/>
  <c r="Z235" i="35"/>
  <c r="Y233" i="35"/>
  <c r="X234" i="35"/>
  <c r="DX235" i="35"/>
  <c r="AF235" i="35" s="1"/>
  <c r="EF235" i="35"/>
  <c r="W235" i="35"/>
  <c r="V235" i="35"/>
  <c r="D236" i="35"/>
  <c r="EA236" i="35"/>
  <c r="DZ236" i="35"/>
  <c r="DY236" i="35"/>
  <c r="DW237" i="35"/>
  <c r="AJ235" i="35" l="1"/>
  <c r="AH235" i="35"/>
  <c r="BT230" i="35"/>
  <c r="BA231" i="35"/>
  <c r="AM71" i="35"/>
  <c r="AL71" i="35"/>
  <c r="JB67" i="35"/>
  <c r="JD67" i="35" s="1"/>
  <c r="AV68" i="35"/>
  <c r="AT69" i="35"/>
  <c r="AX68" i="35"/>
  <c r="DW238" i="35"/>
  <c r="EA237" i="35"/>
  <c r="DZ237" i="35"/>
  <c r="DY237" i="35"/>
  <c r="AA235" i="35"/>
  <c r="Z236" i="35"/>
  <c r="F234" i="35"/>
  <c r="G234" i="35" s="1"/>
  <c r="A236" i="35"/>
  <c r="BF235" i="35"/>
  <c r="BX235" i="35" s="1"/>
  <c r="AW235" i="35"/>
  <c r="BP235" i="35" s="1"/>
  <c r="BE235" i="35"/>
  <c r="BW235" i="35" s="1"/>
  <c r="AV235" i="35"/>
  <c r="BO235" i="35" s="1"/>
  <c r="J235" i="35"/>
  <c r="BD235" i="35"/>
  <c r="BV235" i="35" s="1"/>
  <c r="BC235" i="35"/>
  <c r="BU235" i="35" s="1"/>
  <c r="E235" i="35"/>
  <c r="AZ235" i="35"/>
  <c r="BS235" i="35" s="1"/>
  <c r="AY235" i="35"/>
  <c r="BR235" i="35" s="1"/>
  <c r="BG235" i="35"/>
  <c r="BY235" i="35" s="1"/>
  <c r="AX235" i="35"/>
  <c r="BQ235" i="35" s="1"/>
  <c r="AQ235" i="35"/>
  <c r="W236" i="35"/>
  <c r="D237" i="35"/>
  <c r="V236" i="35"/>
  <c r="DX236" i="35"/>
  <c r="AJ236" i="35" s="1"/>
  <c r="EF236" i="35"/>
  <c r="Y234" i="35"/>
  <c r="X235" i="35"/>
  <c r="AF236" i="35" l="1"/>
  <c r="BT231" i="35"/>
  <c r="BA232" i="35"/>
  <c r="AO71" i="35"/>
  <c r="AK72" i="35"/>
  <c r="JC67" i="35"/>
  <c r="JF67" i="35" s="1"/>
  <c r="AU69" i="35"/>
  <c r="AV69" i="35"/>
  <c r="EF237" i="35"/>
  <c r="W237" i="35"/>
  <c r="D238" i="35"/>
  <c r="V237" i="35"/>
  <c r="DX237" i="35"/>
  <c r="AH237" i="35" s="1"/>
  <c r="AJ237" i="35"/>
  <c r="AA236" i="35"/>
  <c r="Z237" i="35"/>
  <c r="Y235" i="35"/>
  <c r="X236" i="35"/>
  <c r="AY236" i="35"/>
  <c r="BR236" i="35" s="1"/>
  <c r="BG236" i="35"/>
  <c r="BY236" i="35" s="1"/>
  <c r="AX236" i="35"/>
  <c r="BQ236" i="35" s="1"/>
  <c r="A237" i="35"/>
  <c r="BF236" i="35"/>
  <c r="BX236" i="35" s="1"/>
  <c r="AW236" i="35"/>
  <c r="BP236" i="35" s="1"/>
  <c r="BE236" i="35"/>
  <c r="BW236" i="35" s="1"/>
  <c r="AV236" i="35"/>
  <c r="BO236" i="35" s="1"/>
  <c r="J236" i="35"/>
  <c r="BD236" i="35"/>
  <c r="BV236" i="35" s="1"/>
  <c r="BC236" i="35"/>
  <c r="BU236" i="35" s="1"/>
  <c r="E236" i="35"/>
  <c r="AZ236" i="35"/>
  <c r="BS236" i="35" s="1"/>
  <c r="AQ236" i="35"/>
  <c r="AH236" i="35"/>
  <c r="F235" i="35"/>
  <c r="G235" i="35" s="1"/>
  <c r="AI234" i="35"/>
  <c r="AG234" i="35"/>
  <c r="AK234" i="35"/>
  <c r="DW239" i="35"/>
  <c r="EA238" i="35"/>
  <c r="DZ238" i="35"/>
  <c r="DY238" i="35"/>
  <c r="AF237" i="35" l="1"/>
  <c r="BT232" i="35"/>
  <c r="BA233" i="35"/>
  <c r="JB68" i="35"/>
  <c r="JD68" i="35" s="1"/>
  <c r="AL72" i="35"/>
  <c r="AO72" i="35" s="1"/>
  <c r="AM72" i="35"/>
  <c r="AX69" i="35"/>
  <c r="AT70" i="35"/>
  <c r="DY239" i="35"/>
  <c r="DW240" i="35"/>
  <c r="EA239" i="35"/>
  <c r="DZ239" i="35"/>
  <c r="E237" i="35"/>
  <c r="AZ237" i="35"/>
  <c r="BS237" i="35" s="1"/>
  <c r="AY237" i="35"/>
  <c r="BR237" i="35" s="1"/>
  <c r="BG237" i="35"/>
  <c r="BY237" i="35" s="1"/>
  <c r="AX237" i="35"/>
  <c r="BQ237" i="35" s="1"/>
  <c r="A238" i="35"/>
  <c r="BF237" i="35"/>
  <c r="BX237" i="35" s="1"/>
  <c r="AW237" i="35"/>
  <c r="BP237" i="35" s="1"/>
  <c r="BE237" i="35"/>
  <c r="BW237" i="35" s="1"/>
  <c r="AV237" i="35"/>
  <c r="BO237" i="35" s="1"/>
  <c r="J237" i="35"/>
  <c r="BD237" i="35"/>
  <c r="BV237" i="35" s="1"/>
  <c r="BC237" i="35"/>
  <c r="BU237" i="35" s="1"/>
  <c r="AQ237" i="35"/>
  <c r="X237" i="35"/>
  <c r="Y236" i="35"/>
  <c r="EF238" i="35"/>
  <c r="W238" i="35"/>
  <c r="D239" i="35"/>
  <c r="V238" i="35"/>
  <c r="DX238" i="35"/>
  <c r="AF238" i="35" s="1"/>
  <c r="Z238" i="35"/>
  <c r="AA237" i="35"/>
  <c r="AK235" i="35"/>
  <c r="AI235" i="35"/>
  <c r="AG235" i="35"/>
  <c r="F236" i="35"/>
  <c r="JC68" i="35"/>
  <c r="JF68" i="35" s="1"/>
  <c r="AH238" i="35" l="1"/>
  <c r="AJ238" i="35"/>
  <c r="AK73" i="35"/>
  <c r="BT233" i="35"/>
  <c r="BA234" i="35"/>
  <c r="AM73" i="35"/>
  <c r="AL73" i="35"/>
  <c r="AO73" i="35" s="1"/>
  <c r="AK74" i="35"/>
  <c r="AU70" i="35"/>
  <c r="AX70" i="35" s="1"/>
  <c r="AV70" i="35"/>
  <c r="BD238" i="35"/>
  <c r="BV238" i="35" s="1"/>
  <c r="BC238" i="35"/>
  <c r="BU238" i="35" s="1"/>
  <c r="E238" i="35"/>
  <c r="AZ238" i="35"/>
  <c r="BS238" i="35" s="1"/>
  <c r="AY238" i="35"/>
  <c r="BR238" i="35" s="1"/>
  <c r="BG238" i="35"/>
  <c r="BY238" i="35" s="1"/>
  <c r="AX238" i="35"/>
  <c r="BQ238" i="35" s="1"/>
  <c r="A239" i="35"/>
  <c r="BF238" i="35"/>
  <c r="BX238" i="35" s="1"/>
  <c r="AW238" i="35"/>
  <c r="BP238" i="35" s="1"/>
  <c r="AV238" i="35"/>
  <c r="BO238" i="35" s="1"/>
  <c r="BE238" i="35"/>
  <c r="BW238" i="35" s="1"/>
  <c r="J238" i="35"/>
  <c r="AQ238" i="35"/>
  <c r="Y237" i="35"/>
  <c r="X238" i="35"/>
  <c r="AK236" i="35"/>
  <c r="AI236" i="35"/>
  <c r="AG236" i="35"/>
  <c r="AA238" i="35"/>
  <c r="Z239" i="35"/>
  <c r="DX239" i="35"/>
  <c r="AF239" i="35" s="1"/>
  <c r="AJ239" i="35"/>
  <c r="AH239" i="35"/>
  <c r="EF239" i="35"/>
  <c r="W239" i="35"/>
  <c r="V239" i="35"/>
  <c r="D240" i="35"/>
  <c r="G236" i="35"/>
  <c r="F237" i="35"/>
  <c r="EA240" i="35"/>
  <c r="DZ240" i="35"/>
  <c r="DY240" i="35"/>
  <c r="DW241" i="35"/>
  <c r="JB69" i="35"/>
  <c r="BT234" i="35" l="1"/>
  <c r="BA235" i="35"/>
  <c r="AL74" i="35"/>
  <c r="AM74" i="35"/>
  <c r="AT71" i="35"/>
  <c r="AV71" i="35" s="1"/>
  <c r="F238" i="35"/>
  <c r="A240" i="35"/>
  <c r="BF239" i="35"/>
  <c r="BX239" i="35" s="1"/>
  <c r="AW239" i="35"/>
  <c r="BP239" i="35" s="1"/>
  <c r="BE239" i="35"/>
  <c r="BW239" i="35" s="1"/>
  <c r="AV239" i="35"/>
  <c r="BO239" i="35" s="1"/>
  <c r="J239" i="35"/>
  <c r="BD239" i="35"/>
  <c r="BV239" i="35" s="1"/>
  <c r="BC239" i="35"/>
  <c r="BU239" i="35" s="1"/>
  <c r="E239" i="35"/>
  <c r="AZ239" i="35"/>
  <c r="BS239" i="35" s="1"/>
  <c r="AY239" i="35"/>
  <c r="BR239" i="35" s="1"/>
  <c r="AX239" i="35"/>
  <c r="BQ239" i="35" s="1"/>
  <c r="BG239" i="35"/>
  <c r="BY239" i="35" s="1"/>
  <c r="AQ239" i="35"/>
  <c r="W240" i="35"/>
  <c r="D241" i="35"/>
  <c r="V240" i="35"/>
  <c r="DX240" i="35"/>
  <c r="AJ240" i="35" s="1"/>
  <c r="EF240" i="35"/>
  <c r="AA239" i="35"/>
  <c r="Z240" i="35"/>
  <c r="Y238" i="35"/>
  <c r="X239" i="35"/>
  <c r="AG237" i="35"/>
  <c r="AK237" i="35"/>
  <c r="AI237" i="35"/>
  <c r="G237" i="35"/>
  <c r="DW242" i="35"/>
  <c r="EA241" i="35"/>
  <c r="DZ241" i="35"/>
  <c r="DY241" i="35"/>
  <c r="JD69" i="35"/>
  <c r="JC69" i="35"/>
  <c r="JF69" i="35" s="1"/>
  <c r="BT235" i="35" l="1"/>
  <c r="BA236" i="35"/>
  <c r="AO74" i="35"/>
  <c r="AK75" i="35"/>
  <c r="AU71" i="35"/>
  <c r="AX71" i="35" s="1"/>
  <c r="Y239" i="35"/>
  <c r="X240" i="35"/>
  <c r="EF241" i="35"/>
  <c r="W241" i="35"/>
  <c r="D242" i="35"/>
  <c r="V241" i="35"/>
  <c r="DX241" i="35"/>
  <c r="AF241" i="35" s="1"/>
  <c r="AJ241" i="35"/>
  <c r="AY240" i="35"/>
  <c r="BR240" i="35" s="1"/>
  <c r="BG240" i="35"/>
  <c r="BY240" i="35" s="1"/>
  <c r="AX240" i="35"/>
  <c r="BQ240" i="35" s="1"/>
  <c r="A241" i="35"/>
  <c r="BF240" i="35"/>
  <c r="BX240" i="35" s="1"/>
  <c r="AW240" i="35"/>
  <c r="BP240" i="35" s="1"/>
  <c r="BE240" i="35"/>
  <c r="BW240" i="35" s="1"/>
  <c r="AV240" i="35"/>
  <c r="BO240" i="35" s="1"/>
  <c r="J240" i="35"/>
  <c r="BD240" i="35"/>
  <c r="BV240" i="35" s="1"/>
  <c r="BC240" i="35"/>
  <c r="BU240" i="35" s="1"/>
  <c r="E240" i="35"/>
  <c r="AZ240" i="35"/>
  <c r="BS240" i="35" s="1"/>
  <c r="AQ240" i="35"/>
  <c r="AA240" i="35"/>
  <c r="Z241" i="35"/>
  <c r="AF240" i="35"/>
  <c r="AH240" i="35"/>
  <c r="F239" i="35"/>
  <c r="G239" i="35" s="1"/>
  <c r="AI238" i="35"/>
  <c r="AG238" i="35"/>
  <c r="AK238" i="35"/>
  <c r="DW243" i="35"/>
  <c r="EA242" i="35"/>
  <c r="DZ242" i="35"/>
  <c r="DY242" i="35"/>
  <c r="G238" i="35"/>
  <c r="JB70" i="35"/>
  <c r="AH241" i="35" l="1"/>
  <c r="BT236" i="35"/>
  <c r="BA237" i="35"/>
  <c r="AM75" i="35"/>
  <c r="AL75" i="35"/>
  <c r="AT72" i="35"/>
  <c r="AV72" i="35" s="1"/>
  <c r="F240" i="35"/>
  <c r="Z242" i="35"/>
  <c r="AA241" i="35"/>
  <c r="EF242" i="35"/>
  <c r="W242" i="35"/>
  <c r="D243" i="35"/>
  <c r="V242" i="35"/>
  <c r="DX242" i="35"/>
  <c r="AF242" i="35" s="1"/>
  <c r="X241" i="35"/>
  <c r="Y240" i="35"/>
  <c r="AK239" i="35"/>
  <c r="AI239" i="35"/>
  <c r="AG239" i="35"/>
  <c r="E241" i="35"/>
  <c r="AZ241" i="35"/>
  <c r="BS241" i="35" s="1"/>
  <c r="AY241" i="35"/>
  <c r="BR241" i="35" s="1"/>
  <c r="BG241" i="35"/>
  <c r="BY241" i="35" s="1"/>
  <c r="AX241" i="35"/>
  <c r="BQ241" i="35" s="1"/>
  <c r="A242" i="35"/>
  <c r="BF241" i="35"/>
  <c r="BX241" i="35" s="1"/>
  <c r="AW241" i="35"/>
  <c r="BP241" i="35" s="1"/>
  <c r="BE241" i="35"/>
  <c r="BW241" i="35" s="1"/>
  <c r="AV241" i="35"/>
  <c r="BO241" i="35" s="1"/>
  <c r="J241" i="35"/>
  <c r="BD241" i="35"/>
  <c r="BV241" i="35" s="1"/>
  <c r="BC241" i="35"/>
  <c r="BU241" i="35" s="1"/>
  <c r="AQ241" i="35"/>
  <c r="DY243" i="35"/>
  <c r="DW244" i="35"/>
  <c r="EA243" i="35"/>
  <c r="DZ243" i="35"/>
  <c r="JD70" i="35"/>
  <c r="JC70" i="35"/>
  <c r="JF70" i="35" s="1"/>
  <c r="AH242" i="35" l="1"/>
  <c r="AJ242" i="35"/>
  <c r="BT237" i="35"/>
  <c r="BA238" i="35"/>
  <c r="AO75" i="35"/>
  <c r="AK76" i="35"/>
  <c r="AU72" i="35"/>
  <c r="AT73" i="35" s="1"/>
  <c r="Y241" i="35"/>
  <c r="X242" i="35"/>
  <c r="AK240" i="35"/>
  <c r="AI240" i="35"/>
  <c r="AG240" i="35"/>
  <c r="DX243" i="35"/>
  <c r="AJ243" i="35" s="1"/>
  <c r="EF243" i="35"/>
  <c r="W243" i="35"/>
  <c r="V243" i="35"/>
  <c r="D244" i="35"/>
  <c r="G240" i="35"/>
  <c r="F241" i="35"/>
  <c r="EA244" i="35"/>
  <c r="DZ244" i="35"/>
  <c r="DY244" i="35"/>
  <c r="DW245" i="35"/>
  <c r="BD242" i="35"/>
  <c r="BV242" i="35" s="1"/>
  <c r="BC242" i="35"/>
  <c r="BU242" i="35" s="1"/>
  <c r="E242" i="35"/>
  <c r="AZ242" i="35"/>
  <c r="BS242" i="35" s="1"/>
  <c r="AY242" i="35"/>
  <c r="BR242" i="35" s="1"/>
  <c r="BG242" i="35"/>
  <c r="BY242" i="35" s="1"/>
  <c r="AX242" i="35"/>
  <c r="BQ242" i="35" s="1"/>
  <c r="A243" i="35"/>
  <c r="BF242" i="35"/>
  <c r="BX242" i="35" s="1"/>
  <c r="AW242" i="35"/>
  <c r="BP242" i="35" s="1"/>
  <c r="BE242" i="35"/>
  <c r="BW242" i="35" s="1"/>
  <c r="AV242" i="35"/>
  <c r="BO242" i="35" s="1"/>
  <c r="J242" i="35"/>
  <c r="AQ242" i="35"/>
  <c r="AA242" i="35"/>
  <c r="Z243" i="35"/>
  <c r="JB71" i="35"/>
  <c r="BT238" i="35" l="1"/>
  <c r="BA239" i="35"/>
  <c r="AM76" i="35"/>
  <c r="AL76" i="35"/>
  <c r="AX72" i="35"/>
  <c r="AU73" i="35"/>
  <c r="AX73" i="35" s="1"/>
  <c r="AV73" i="35"/>
  <c r="AA243" i="35"/>
  <c r="Z244" i="35"/>
  <c r="W244" i="35"/>
  <c r="D245" i="35"/>
  <c r="V244" i="35"/>
  <c r="DX244" i="35"/>
  <c r="AH244" i="35" s="1"/>
  <c r="AJ244" i="35"/>
  <c r="EF244" i="35"/>
  <c r="F242" i="35"/>
  <c r="A244" i="35"/>
  <c r="BF243" i="35"/>
  <c r="BX243" i="35" s="1"/>
  <c r="AW243" i="35"/>
  <c r="BP243" i="35" s="1"/>
  <c r="BE243" i="35"/>
  <c r="BW243" i="35" s="1"/>
  <c r="AV243" i="35"/>
  <c r="BO243" i="35" s="1"/>
  <c r="J243" i="35"/>
  <c r="BD243" i="35"/>
  <c r="BV243" i="35" s="1"/>
  <c r="BC243" i="35"/>
  <c r="BU243" i="35" s="1"/>
  <c r="E243" i="35"/>
  <c r="AZ243" i="35"/>
  <c r="BS243" i="35" s="1"/>
  <c r="AY243" i="35"/>
  <c r="BR243" i="35" s="1"/>
  <c r="BG243" i="35"/>
  <c r="BY243" i="35" s="1"/>
  <c r="AX243" i="35"/>
  <c r="BQ243" i="35" s="1"/>
  <c r="AQ243" i="35"/>
  <c r="AG241" i="35"/>
  <c r="AK241" i="35"/>
  <c r="AI241" i="35"/>
  <c r="AF243" i="35"/>
  <c r="Y242" i="35"/>
  <c r="X243" i="35"/>
  <c r="G241" i="35"/>
  <c r="DW246" i="35"/>
  <c r="EA245" i="35"/>
  <c r="DZ245" i="35"/>
  <c r="DY245" i="35"/>
  <c r="AH243" i="35"/>
  <c r="JD71" i="35"/>
  <c r="JC71" i="35"/>
  <c r="JF71" i="35" s="1"/>
  <c r="BT239" i="35" l="1"/>
  <c r="BA240" i="35"/>
  <c r="AO76" i="35"/>
  <c r="AK77" i="35"/>
  <c r="AT74" i="35"/>
  <c r="AU74" i="35" s="1"/>
  <c r="AI242" i="35"/>
  <c r="AG242" i="35"/>
  <c r="AK242" i="35"/>
  <c r="JB72" i="35"/>
  <c r="JC72" i="35" s="1"/>
  <c r="JF72" i="35" s="1"/>
  <c r="G242" i="35"/>
  <c r="Y243" i="35"/>
  <c r="X244" i="35"/>
  <c r="EF245" i="35"/>
  <c r="W245" i="35"/>
  <c r="D246" i="35"/>
  <c r="V245" i="35"/>
  <c r="DX245" i="35"/>
  <c r="AJ245" i="35" s="1"/>
  <c r="F243" i="35"/>
  <c r="AY244" i="35"/>
  <c r="BR244" i="35" s="1"/>
  <c r="BG244" i="35"/>
  <c r="BY244" i="35" s="1"/>
  <c r="AX244" i="35"/>
  <c r="BQ244" i="35" s="1"/>
  <c r="A245" i="35"/>
  <c r="BF244" i="35"/>
  <c r="BX244" i="35" s="1"/>
  <c r="AW244" i="35"/>
  <c r="BP244" i="35" s="1"/>
  <c r="BE244" i="35"/>
  <c r="BW244" i="35" s="1"/>
  <c r="AV244" i="35"/>
  <c r="BO244" i="35" s="1"/>
  <c r="J244" i="35"/>
  <c r="BD244" i="35"/>
  <c r="BV244" i="35" s="1"/>
  <c r="BC244" i="35"/>
  <c r="BU244" i="35" s="1"/>
  <c r="E244" i="35"/>
  <c r="AZ244" i="35"/>
  <c r="BS244" i="35" s="1"/>
  <c r="AQ244" i="35"/>
  <c r="DW247" i="35"/>
  <c r="EA246" i="35"/>
  <c r="DZ246" i="35"/>
  <c r="DY246" i="35"/>
  <c r="AF244" i="35"/>
  <c r="AA244" i="35"/>
  <c r="Z245" i="35"/>
  <c r="AF245" i="35" l="1"/>
  <c r="BT240" i="35"/>
  <c r="BA241" i="35"/>
  <c r="AH245" i="35"/>
  <c r="AM77" i="35"/>
  <c r="AL77" i="35"/>
  <c r="AV74" i="35"/>
  <c r="AT75" i="35"/>
  <c r="AX74" i="35"/>
  <c r="JD72" i="35"/>
  <c r="X245" i="35"/>
  <c r="Y244" i="35"/>
  <c r="AK243" i="35"/>
  <c r="AI243" i="35"/>
  <c r="AG243" i="35"/>
  <c r="F244" i="35"/>
  <c r="G244" i="35" s="1"/>
  <c r="G243" i="35"/>
  <c r="Z246" i="35"/>
  <c r="AA245" i="35"/>
  <c r="EF246" i="35"/>
  <c r="W246" i="35"/>
  <c r="D247" i="35"/>
  <c r="V246" i="35"/>
  <c r="DX246" i="35"/>
  <c r="AH246" i="35" s="1"/>
  <c r="AZ245" i="35"/>
  <c r="BS245" i="35" s="1"/>
  <c r="AY245" i="35"/>
  <c r="BR245" i="35" s="1"/>
  <c r="BG245" i="35"/>
  <c r="BY245" i="35" s="1"/>
  <c r="AX245" i="35"/>
  <c r="BQ245" i="35" s="1"/>
  <c r="A246" i="35"/>
  <c r="BF245" i="35"/>
  <c r="BX245" i="35" s="1"/>
  <c r="AW245" i="35"/>
  <c r="BP245" i="35" s="1"/>
  <c r="BE245" i="35"/>
  <c r="BW245" i="35" s="1"/>
  <c r="AV245" i="35"/>
  <c r="BO245" i="35" s="1"/>
  <c r="J245" i="35"/>
  <c r="BD245" i="35"/>
  <c r="BV245" i="35" s="1"/>
  <c r="BC245" i="35"/>
  <c r="BU245" i="35" s="1"/>
  <c r="AQ245" i="35"/>
  <c r="DY247" i="35"/>
  <c r="DW248" i="35"/>
  <c r="EA247" i="35"/>
  <c r="DZ247" i="35"/>
  <c r="JB73" i="35"/>
  <c r="BT241" i="35" l="1"/>
  <c r="BA242" i="35"/>
  <c r="AJ246" i="35"/>
  <c r="AF246" i="35"/>
  <c r="AK78" i="35"/>
  <c r="AO77" i="35"/>
  <c r="AV75" i="35"/>
  <c r="AU75" i="35"/>
  <c r="BD246" i="35"/>
  <c r="BV246" i="35" s="1"/>
  <c r="BC246" i="35"/>
  <c r="BU246" i="35" s="1"/>
  <c r="E246" i="35"/>
  <c r="AZ246" i="35"/>
  <c r="BS246" i="35" s="1"/>
  <c r="AY246" i="35"/>
  <c r="BR246" i="35" s="1"/>
  <c r="BG246" i="35"/>
  <c r="BY246" i="35" s="1"/>
  <c r="AX246" i="35"/>
  <c r="BQ246" i="35" s="1"/>
  <c r="A247" i="35"/>
  <c r="BF246" i="35"/>
  <c r="BX246" i="35" s="1"/>
  <c r="AW246" i="35"/>
  <c r="BP246" i="35" s="1"/>
  <c r="J246" i="35"/>
  <c r="BE246" i="35"/>
  <c r="BW246" i="35" s="1"/>
  <c r="AV246" i="35"/>
  <c r="BO246" i="35" s="1"/>
  <c r="AQ246" i="35"/>
  <c r="AA246" i="35"/>
  <c r="Z247" i="35"/>
  <c r="DX247" i="35"/>
  <c r="AH247" i="35" s="1"/>
  <c r="EF247" i="35"/>
  <c r="W247" i="35"/>
  <c r="V247" i="35"/>
  <c r="D248" i="35"/>
  <c r="EA248" i="35"/>
  <c r="DZ248" i="35"/>
  <c r="DY248" i="35"/>
  <c r="DW249" i="35"/>
  <c r="AK244" i="35"/>
  <c r="AI244" i="35"/>
  <c r="AG244" i="35"/>
  <c r="Y245" i="35"/>
  <c r="X246" i="35"/>
  <c r="JC73" i="35"/>
  <c r="JF73" i="35" s="1"/>
  <c r="JD73" i="35"/>
  <c r="BT242" i="35" l="1"/>
  <c r="BA243" i="35"/>
  <c r="AJ247" i="35"/>
  <c r="AF247" i="35"/>
  <c r="AM78" i="35"/>
  <c r="AL78" i="35"/>
  <c r="AX75" i="35"/>
  <c r="AT76" i="35"/>
  <c r="AA247" i="35"/>
  <c r="Z248" i="35"/>
  <c r="A248" i="35"/>
  <c r="BF247" i="35"/>
  <c r="BX247" i="35" s="1"/>
  <c r="AW247" i="35"/>
  <c r="BP247" i="35" s="1"/>
  <c r="BE247" i="35"/>
  <c r="BW247" i="35" s="1"/>
  <c r="AV247" i="35"/>
  <c r="BO247" i="35" s="1"/>
  <c r="J247" i="35"/>
  <c r="BD247" i="35"/>
  <c r="BV247" i="35" s="1"/>
  <c r="BC247" i="35"/>
  <c r="BU247" i="35" s="1"/>
  <c r="E247" i="35"/>
  <c r="AZ247" i="35"/>
  <c r="BS247" i="35" s="1"/>
  <c r="AY247" i="35"/>
  <c r="BR247" i="35" s="1"/>
  <c r="BG247" i="35"/>
  <c r="BY247" i="35" s="1"/>
  <c r="AX247" i="35"/>
  <c r="BQ247" i="35" s="1"/>
  <c r="AQ247" i="35"/>
  <c r="DW250" i="35"/>
  <c r="EA249" i="35"/>
  <c r="DZ249" i="35"/>
  <c r="DY249" i="35"/>
  <c r="Y246" i="35"/>
  <c r="X247" i="35"/>
  <c r="F246" i="35"/>
  <c r="W248" i="35"/>
  <c r="D249" i="35"/>
  <c r="V248" i="35"/>
  <c r="DX248" i="35"/>
  <c r="AH248" i="35" s="1"/>
  <c r="AJ248" i="35"/>
  <c r="EF248" i="35"/>
  <c r="JB74" i="35"/>
  <c r="BT243" i="35" l="1"/>
  <c r="BA244" i="35"/>
  <c r="AO78" i="35"/>
  <c r="AK79" i="35"/>
  <c r="AU76" i="35"/>
  <c r="AV76" i="35"/>
  <c r="F247" i="35"/>
  <c r="EF249" i="35"/>
  <c r="W249" i="35"/>
  <c r="D250" i="35"/>
  <c r="V249" i="35"/>
  <c r="DX249" i="35"/>
  <c r="AJ249" i="35" s="1"/>
  <c r="AI246" i="35"/>
  <c r="AG246" i="35"/>
  <c r="AK246" i="35"/>
  <c r="G246" i="35"/>
  <c r="DW251" i="35"/>
  <c r="EA250" i="35"/>
  <c r="DZ250" i="35"/>
  <c r="DY250" i="35"/>
  <c r="AF248" i="35"/>
  <c r="Y247" i="35"/>
  <c r="X248" i="35"/>
  <c r="AY248" i="35"/>
  <c r="BR248" i="35" s="1"/>
  <c r="BG248" i="35"/>
  <c r="BY248" i="35" s="1"/>
  <c r="AX248" i="35"/>
  <c r="BQ248" i="35" s="1"/>
  <c r="A249" i="35"/>
  <c r="BF248" i="35"/>
  <c r="BX248" i="35" s="1"/>
  <c r="AW248" i="35"/>
  <c r="BP248" i="35" s="1"/>
  <c r="BE248" i="35"/>
  <c r="BW248" i="35" s="1"/>
  <c r="AV248" i="35"/>
  <c r="BO248" i="35" s="1"/>
  <c r="J248" i="35"/>
  <c r="BD248" i="35"/>
  <c r="BV248" i="35" s="1"/>
  <c r="BC248" i="35"/>
  <c r="BU248" i="35" s="1"/>
  <c r="E248" i="35"/>
  <c r="AZ248" i="35"/>
  <c r="BS248" i="35" s="1"/>
  <c r="AQ248" i="35"/>
  <c r="AA248" i="35"/>
  <c r="Z249" i="35"/>
  <c r="JC74" i="35"/>
  <c r="JF74" i="35" s="1"/>
  <c r="JD74" i="35"/>
  <c r="BT244" i="35" l="1"/>
  <c r="BA245" i="35"/>
  <c r="AL79" i="35"/>
  <c r="AO79" i="35" s="1"/>
  <c r="AM79" i="35"/>
  <c r="AX76" i="35"/>
  <c r="AT77" i="35"/>
  <c r="F248" i="35"/>
  <c r="DY251" i="35"/>
  <c r="DW252" i="35"/>
  <c r="EA251" i="35"/>
  <c r="DZ251" i="35"/>
  <c r="EF250" i="35"/>
  <c r="W250" i="35"/>
  <c r="D251" i="35"/>
  <c r="V250" i="35"/>
  <c r="DX250" i="35"/>
  <c r="AJ250" i="35" s="1"/>
  <c r="AK247" i="35"/>
  <c r="AI247" i="35"/>
  <c r="AG247" i="35"/>
  <c r="X249" i="35"/>
  <c r="Y248" i="35"/>
  <c r="AF249" i="35"/>
  <c r="G247" i="35"/>
  <c r="Z250" i="35"/>
  <c r="AA249" i="35"/>
  <c r="E249" i="35"/>
  <c r="AZ249" i="35"/>
  <c r="BS249" i="35" s="1"/>
  <c r="AY249" i="35"/>
  <c r="BR249" i="35" s="1"/>
  <c r="BG249" i="35"/>
  <c r="BY249" i="35" s="1"/>
  <c r="AX249" i="35"/>
  <c r="BQ249" i="35" s="1"/>
  <c r="A250" i="35"/>
  <c r="BF249" i="35"/>
  <c r="BX249" i="35" s="1"/>
  <c r="AW249" i="35"/>
  <c r="BP249" i="35" s="1"/>
  <c r="BE249" i="35"/>
  <c r="BW249" i="35" s="1"/>
  <c r="AV249" i="35"/>
  <c r="BO249" i="35" s="1"/>
  <c r="J249" i="35"/>
  <c r="BD249" i="35"/>
  <c r="BV249" i="35" s="1"/>
  <c r="BC249" i="35"/>
  <c r="BU249" i="35" s="1"/>
  <c r="AQ249" i="35"/>
  <c r="AH249" i="35"/>
  <c r="JB75" i="35"/>
  <c r="BT245" i="35" l="1"/>
  <c r="BA246" i="35"/>
  <c r="AK80" i="35"/>
  <c r="AU77" i="35"/>
  <c r="AV77" i="35"/>
  <c r="Y249" i="35"/>
  <c r="X250" i="35"/>
  <c r="DX251" i="35"/>
  <c r="AF251" i="35" s="1"/>
  <c r="EF251" i="35"/>
  <c r="W251" i="35"/>
  <c r="D252" i="35"/>
  <c r="V251" i="35"/>
  <c r="EA252" i="35"/>
  <c r="DZ252" i="35"/>
  <c r="DY252" i="35"/>
  <c r="DW253" i="35"/>
  <c r="F249" i="35"/>
  <c r="G249" i="35" s="1"/>
  <c r="AF250" i="35"/>
  <c r="AK248" i="35"/>
  <c r="AI248" i="35"/>
  <c r="AG248" i="35"/>
  <c r="BD250" i="35"/>
  <c r="BV250" i="35" s="1"/>
  <c r="BC250" i="35"/>
  <c r="BU250" i="35" s="1"/>
  <c r="E250" i="35"/>
  <c r="AZ250" i="35"/>
  <c r="BS250" i="35" s="1"/>
  <c r="AY250" i="35"/>
  <c r="BR250" i="35" s="1"/>
  <c r="BG250" i="35"/>
  <c r="BY250" i="35" s="1"/>
  <c r="AX250" i="35"/>
  <c r="BQ250" i="35" s="1"/>
  <c r="A251" i="35"/>
  <c r="BF250" i="35"/>
  <c r="BX250" i="35" s="1"/>
  <c r="AW250" i="35"/>
  <c r="BP250" i="35" s="1"/>
  <c r="J250" i="35"/>
  <c r="BE250" i="35"/>
  <c r="BW250" i="35" s="1"/>
  <c r="AV250" i="35"/>
  <c r="BO250" i="35" s="1"/>
  <c r="AQ250" i="35"/>
  <c r="G248" i="35"/>
  <c r="AA250" i="35"/>
  <c r="Z251" i="35"/>
  <c r="AH250" i="35"/>
  <c r="JD75" i="35"/>
  <c r="JC75" i="35"/>
  <c r="JF75" i="35" s="1"/>
  <c r="AH251" i="35" l="1"/>
  <c r="AJ251" i="35"/>
  <c r="BT246" i="35"/>
  <c r="BA247" i="35"/>
  <c r="AL80" i="35"/>
  <c r="AM80" i="35"/>
  <c r="AX77" i="35"/>
  <c r="AT78" i="35"/>
  <c r="F250" i="35"/>
  <c r="Y250" i="35"/>
  <c r="X251" i="35"/>
  <c r="A252" i="35"/>
  <c r="BF251" i="35"/>
  <c r="BX251" i="35" s="1"/>
  <c r="AW251" i="35"/>
  <c r="BP251" i="35" s="1"/>
  <c r="BE251" i="35"/>
  <c r="BW251" i="35" s="1"/>
  <c r="AV251" i="35"/>
  <c r="BO251" i="35" s="1"/>
  <c r="J251" i="35"/>
  <c r="BD251" i="35"/>
  <c r="BV251" i="35" s="1"/>
  <c r="BC251" i="35"/>
  <c r="BU251" i="35" s="1"/>
  <c r="E251" i="35"/>
  <c r="AZ251" i="35"/>
  <c r="BS251" i="35" s="1"/>
  <c r="AY251" i="35"/>
  <c r="BR251" i="35" s="1"/>
  <c r="BG251" i="35"/>
  <c r="BY251" i="35" s="1"/>
  <c r="AX251" i="35"/>
  <c r="BQ251" i="35" s="1"/>
  <c r="AQ251" i="35"/>
  <c r="W252" i="35"/>
  <c r="D253" i="35"/>
  <c r="V252" i="35"/>
  <c r="DX252" i="35"/>
  <c r="AF252" i="35" s="1"/>
  <c r="AJ252" i="35"/>
  <c r="AH252" i="35"/>
  <c r="EF252" i="35"/>
  <c r="AA251" i="35"/>
  <c r="Z252" i="35"/>
  <c r="AG249" i="35"/>
  <c r="AK249" i="35"/>
  <c r="AI249" i="35"/>
  <c r="DW254" i="35"/>
  <c r="EA253" i="35"/>
  <c r="DZ253" i="35"/>
  <c r="DY253" i="35"/>
  <c r="JB76" i="35"/>
  <c r="BT247" i="35" l="1"/>
  <c r="BA248" i="35"/>
  <c r="AO80" i="35"/>
  <c r="AK81" i="35"/>
  <c r="AU78" i="35"/>
  <c r="AX78" i="35" s="1"/>
  <c r="AV78" i="35"/>
  <c r="DW255" i="35"/>
  <c r="EA254" i="35"/>
  <c r="DZ254" i="35"/>
  <c r="DY254" i="35"/>
  <c r="EF253" i="35"/>
  <c r="W253" i="35"/>
  <c r="D254" i="35"/>
  <c r="V253" i="35"/>
  <c r="DX253" i="35"/>
  <c r="AH253" i="35" s="1"/>
  <c r="AJ253" i="35"/>
  <c r="AA252" i="35"/>
  <c r="Z253" i="35"/>
  <c r="AY252" i="35"/>
  <c r="BR252" i="35" s="1"/>
  <c r="BG252" i="35"/>
  <c r="BY252" i="35" s="1"/>
  <c r="AX252" i="35"/>
  <c r="BQ252" i="35" s="1"/>
  <c r="A253" i="35"/>
  <c r="BF252" i="35"/>
  <c r="BX252" i="35" s="1"/>
  <c r="AW252" i="35"/>
  <c r="BP252" i="35" s="1"/>
  <c r="BE252" i="35"/>
  <c r="BW252" i="35" s="1"/>
  <c r="AV252" i="35"/>
  <c r="BO252" i="35" s="1"/>
  <c r="J252" i="35"/>
  <c r="BD252" i="35"/>
  <c r="BV252" i="35" s="1"/>
  <c r="BC252" i="35"/>
  <c r="BU252" i="35" s="1"/>
  <c r="E252" i="35"/>
  <c r="AZ252" i="35"/>
  <c r="BS252" i="35" s="1"/>
  <c r="AQ252" i="35"/>
  <c r="AI250" i="35"/>
  <c r="AG250" i="35"/>
  <c r="AK250" i="35"/>
  <c r="G250" i="35"/>
  <c r="F251" i="35"/>
  <c r="G251" i="35" s="1"/>
  <c r="Y251" i="35"/>
  <c r="X252" i="35"/>
  <c r="JD76" i="35"/>
  <c r="JC76" i="35"/>
  <c r="JF76" i="35" s="1"/>
  <c r="BT248" i="35" l="1"/>
  <c r="BA249" i="35"/>
  <c r="AL81" i="35"/>
  <c r="AO81" i="35" s="1"/>
  <c r="AM81" i="35"/>
  <c r="AT79" i="35"/>
  <c r="AV79" i="35" s="1"/>
  <c r="AK251" i="35"/>
  <c r="AI251" i="35"/>
  <c r="AG251" i="35"/>
  <c r="E253" i="35"/>
  <c r="AZ253" i="35"/>
  <c r="BS253" i="35" s="1"/>
  <c r="AY253" i="35"/>
  <c r="BR253" i="35" s="1"/>
  <c r="BG253" i="35"/>
  <c r="BY253" i="35" s="1"/>
  <c r="AX253" i="35"/>
  <c r="BQ253" i="35" s="1"/>
  <c r="A254" i="35"/>
  <c r="BF253" i="35"/>
  <c r="BX253" i="35" s="1"/>
  <c r="AW253" i="35"/>
  <c r="BP253" i="35" s="1"/>
  <c r="BE253" i="35"/>
  <c r="BW253" i="35" s="1"/>
  <c r="AV253" i="35"/>
  <c r="BO253" i="35" s="1"/>
  <c r="J253" i="35"/>
  <c r="BD253" i="35"/>
  <c r="BV253" i="35" s="1"/>
  <c r="BC253" i="35"/>
  <c r="BU253" i="35" s="1"/>
  <c r="AQ253" i="35"/>
  <c r="EF254" i="35"/>
  <c r="W254" i="35"/>
  <c r="D255" i="35"/>
  <c r="V254" i="35"/>
  <c r="DX254" i="35"/>
  <c r="AJ254" i="35" s="1"/>
  <c r="F252" i="35"/>
  <c r="G252" i="35" s="1"/>
  <c r="Z254" i="35"/>
  <c r="AA253" i="35"/>
  <c r="AF253" i="35"/>
  <c r="DY255" i="35"/>
  <c r="DW256" i="35"/>
  <c r="EA255" i="35"/>
  <c r="DZ255" i="35"/>
  <c r="X253" i="35"/>
  <c r="Y252" i="35"/>
  <c r="JB77" i="35"/>
  <c r="BT249" i="35" l="1"/>
  <c r="BA250" i="35"/>
  <c r="AK82" i="35"/>
  <c r="AM82" i="35"/>
  <c r="AL82" i="35"/>
  <c r="AU79" i="35"/>
  <c r="AX79" i="35" s="1"/>
  <c r="AA254" i="35"/>
  <c r="Z255" i="35"/>
  <c r="Y253" i="35"/>
  <c r="X254" i="35"/>
  <c r="AK252" i="35"/>
  <c r="AI252" i="35"/>
  <c r="AG252" i="35"/>
  <c r="F253" i="35"/>
  <c r="DX255" i="35"/>
  <c r="AF255" i="35" s="1"/>
  <c r="AJ255" i="35"/>
  <c r="EF255" i="35"/>
  <c r="W255" i="35"/>
  <c r="V255" i="35"/>
  <c r="D256" i="35"/>
  <c r="BD254" i="35"/>
  <c r="BV254" i="35" s="1"/>
  <c r="BC254" i="35"/>
  <c r="BU254" i="35" s="1"/>
  <c r="E254" i="35"/>
  <c r="AZ254" i="35"/>
  <c r="BS254" i="35" s="1"/>
  <c r="AY254" i="35"/>
  <c r="BR254" i="35" s="1"/>
  <c r="BG254" i="35"/>
  <c r="BY254" i="35" s="1"/>
  <c r="AX254" i="35"/>
  <c r="BQ254" i="35" s="1"/>
  <c r="A255" i="35"/>
  <c r="BF254" i="35"/>
  <c r="BX254" i="35" s="1"/>
  <c r="AW254" i="35"/>
  <c r="BP254" i="35" s="1"/>
  <c r="J254" i="35"/>
  <c r="BE254" i="35"/>
  <c r="BW254" i="35" s="1"/>
  <c r="AV254" i="35"/>
  <c r="BO254" i="35" s="1"/>
  <c r="AQ254" i="35"/>
  <c r="EA256" i="35"/>
  <c r="DZ256" i="35"/>
  <c r="DY256" i="35"/>
  <c r="DW257" i="35"/>
  <c r="AF254" i="35"/>
  <c r="AH254" i="35"/>
  <c r="JC77" i="35"/>
  <c r="JF77" i="35" s="1"/>
  <c r="JD77" i="35"/>
  <c r="AH255" i="35" l="1"/>
  <c r="BT250" i="35"/>
  <c r="BA251" i="35"/>
  <c r="AK83" i="35"/>
  <c r="AO82" i="35"/>
  <c r="AT80" i="35"/>
  <c r="AU80" i="35" s="1"/>
  <c r="Y254" i="35"/>
  <c r="X255" i="35"/>
  <c r="DW258" i="35"/>
  <c r="EA257" i="35"/>
  <c r="DZ257" i="35"/>
  <c r="DY257" i="35"/>
  <c r="F254" i="35"/>
  <c r="W256" i="35"/>
  <c r="D257" i="35"/>
  <c r="V256" i="35"/>
  <c r="DX256" i="35"/>
  <c r="AH256" i="35" s="1"/>
  <c r="EF256" i="35"/>
  <c r="AG253" i="35"/>
  <c r="AK253" i="35"/>
  <c r="AI253" i="35"/>
  <c r="JB78" i="35"/>
  <c r="JD78" i="35" s="1"/>
  <c r="G253" i="35"/>
  <c r="AA255" i="35"/>
  <c r="Z256" i="35"/>
  <c r="A256" i="35"/>
  <c r="BF255" i="35"/>
  <c r="BX255" i="35" s="1"/>
  <c r="AW255" i="35"/>
  <c r="BP255" i="35" s="1"/>
  <c r="BE255" i="35"/>
  <c r="BW255" i="35" s="1"/>
  <c r="AV255" i="35"/>
  <c r="BO255" i="35" s="1"/>
  <c r="J255" i="35"/>
  <c r="BD255" i="35"/>
  <c r="BV255" i="35" s="1"/>
  <c r="BC255" i="35"/>
  <c r="BU255" i="35" s="1"/>
  <c r="E255" i="35"/>
  <c r="AZ255" i="35"/>
  <c r="BS255" i="35" s="1"/>
  <c r="AY255" i="35"/>
  <c r="BR255" i="35" s="1"/>
  <c r="BG255" i="35"/>
  <c r="BY255" i="35" s="1"/>
  <c r="AX255" i="35"/>
  <c r="BQ255" i="35" s="1"/>
  <c r="AQ255" i="35"/>
  <c r="AJ256" i="35" l="1"/>
  <c r="BT251" i="35"/>
  <c r="BA252" i="35"/>
  <c r="AF256" i="35"/>
  <c r="AM83" i="35"/>
  <c r="AL83" i="35"/>
  <c r="JC78" i="35"/>
  <c r="JF78" i="35" s="1"/>
  <c r="AV80" i="35"/>
  <c r="AX80" i="35"/>
  <c r="AT81" i="35"/>
  <c r="EF257" i="35"/>
  <c r="W257" i="35"/>
  <c r="D258" i="35"/>
  <c r="V257" i="35"/>
  <c r="DX257" i="35"/>
  <c r="AF257" i="35" s="1"/>
  <c r="AJ257" i="35"/>
  <c r="Y255" i="35"/>
  <c r="X256" i="35"/>
  <c r="AY256" i="35"/>
  <c r="BR256" i="35" s="1"/>
  <c r="BG256" i="35"/>
  <c r="BY256" i="35" s="1"/>
  <c r="AX256" i="35"/>
  <c r="BQ256" i="35" s="1"/>
  <c r="A257" i="35"/>
  <c r="BF256" i="35"/>
  <c r="BX256" i="35" s="1"/>
  <c r="AW256" i="35"/>
  <c r="BP256" i="35" s="1"/>
  <c r="BE256" i="35"/>
  <c r="BW256" i="35" s="1"/>
  <c r="AV256" i="35"/>
  <c r="BO256" i="35" s="1"/>
  <c r="J256" i="35"/>
  <c r="BD256" i="35"/>
  <c r="BV256" i="35" s="1"/>
  <c r="BC256" i="35"/>
  <c r="BU256" i="35" s="1"/>
  <c r="E256" i="35"/>
  <c r="AZ256" i="35"/>
  <c r="BS256" i="35" s="1"/>
  <c r="AQ256" i="35"/>
  <c r="AA256" i="35"/>
  <c r="Z257" i="35"/>
  <c r="F255" i="35"/>
  <c r="AI254" i="35"/>
  <c r="AG254" i="35"/>
  <c r="AK254" i="35"/>
  <c r="G254" i="35"/>
  <c r="DW259" i="35"/>
  <c r="EA258" i="35"/>
  <c r="DZ258" i="35"/>
  <c r="DY258" i="35"/>
  <c r="JB79" i="35"/>
  <c r="AH257" i="35" l="1"/>
  <c r="BT252" i="35"/>
  <c r="BA253" i="35"/>
  <c r="AO83" i="35"/>
  <c r="AK84" i="35"/>
  <c r="AU81" i="35"/>
  <c r="AX81" i="35" s="1"/>
  <c r="AV81" i="35"/>
  <c r="AK255" i="35"/>
  <c r="AI255" i="35"/>
  <c r="AG255" i="35"/>
  <c r="AZ257" i="35"/>
  <c r="BS257" i="35" s="1"/>
  <c r="AY257" i="35"/>
  <c r="BR257" i="35" s="1"/>
  <c r="BG257" i="35"/>
  <c r="BY257" i="35" s="1"/>
  <c r="AX257" i="35"/>
  <c r="BQ257" i="35" s="1"/>
  <c r="A258" i="35"/>
  <c r="BF257" i="35"/>
  <c r="BX257" i="35" s="1"/>
  <c r="AW257" i="35"/>
  <c r="BP257" i="35" s="1"/>
  <c r="BE257" i="35"/>
  <c r="BW257" i="35" s="1"/>
  <c r="AV257" i="35"/>
  <c r="BO257" i="35" s="1"/>
  <c r="J257" i="35"/>
  <c r="BD257" i="35"/>
  <c r="BV257" i="35" s="1"/>
  <c r="BC257" i="35"/>
  <c r="BU257" i="35" s="1"/>
  <c r="AQ257" i="35"/>
  <c r="G255" i="35"/>
  <c r="Z258" i="35"/>
  <c r="AA257" i="35"/>
  <c r="EF258" i="35"/>
  <c r="W258" i="35"/>
  <c r="D259" i="35"/>
  <c r="V258" i="35"/>
  <c r="DX258" i="35"/>
  <c r="AJ258" i="35" s="1"/>
  <c r="DY259" i="35"/>
  <c r="DW260" i="35"/>
  <c r="EA259" i="35"/>
  <c r="DZ259" i="35"/>
  <c r="F256" i="35"/>
  <c r="X257" i="35"/>
  <c r="Y256" i="35"/>
  <c r="JD79" i="35"/>
  <c r="JC79" i="35"/>
  <c r="JF79" i="35" s="1"/>
  <c r="AF258" i="35" l="1"/>
  <c r="BT253" i="35"/>
  <c r="BA254" i="35"/>
  <c r="AH258" i="35"/>
  <c r="AL84" i="35"/>
  <c r="AM84" i="35"/>
  <c r="AT82" i="35"/>
  <c r="AV82" i="35" s="1"/>
  <c r="AK256" i="35"/>
  <c r="AI256" i="35"/>
  <c r="AG256" i="35"/>
  <c r="DX259" i="35"/>
  <c r="AJ259" i="35" s="1"/>
  <c r="EF259" i="35"/>
  <c r="AF259" i="35"/>
  <c r="W259" i="35"/>
  <c r="V259" i="35"/>
  <c r="D260" i="35"/>
  <c r="EA260" i="35"/>
  <c r="DZ260" i="35"/>
  <c r="DY260" i="35"/>
  <c r="DW261" i="35"/>
  <c r="Y257" i="35"/>
  <c r="X258" i="35"/>
  <c r="BD258" i="35"/>
  <c r="BV258" i="35" s="1"/>
  <c r="BC258" i="35"/>
  <c r="BU258" i="35" s="1"/>
  <c r="E258" i="35"/>
  <c r="AZ258" i="35"/>
  <c r="BS258" i="35" s="1"/>
  <c r="AY258" i="35"/>
  <c r="BR258" i="35" s="1"/>
  <c r="BG258" i="35"/>
  <c r="BY258" i="35" s="1"/>
  <c r="AX258" i="35"/>
  <c r="BQ258" i="35" s="1"/>
  <c r="A259" i="35"/>
  <c r="BF258" i="35"/>
  <c r="BX258" i="35" s="1"/>
  <c r="AW258" i="35"/>
  <c r="BP258" i="35" s="1"/>
  <c r="AV258" i="35"/>
  <c r="BO258" i="35" s="1"/>
  <c r="J258" i="35"/>
  <c r="BE258" i="35"/>
  <c r="BW258" i="35" s="1"/>
  <c r="AQ258" i="35"/>
  <c r="G256" i="35"/>
  <c r="AA258" i="35"/>
  <c r="Z259" i="35"/>
  <c r="JB80" i="35"/>
  <c r="BT254" i="35" l="1"/>
  <c r="BA255" i="35"/>
  <c r="AH259" i="35"/>
  <c r="AO84" i="35"/>
  <c r="AK85" i="35"/>
  <c r="AU82" i="35"/>
  <c r="AX82" i="35" s="1"/>
  <c r="Y258" i="35"/>
  <c r="X259" i="35"/>
  <c r="DW262" i="35"/>
  <c r="EA261" i="35"/>
  <c r="DZ261" i="35"/>
  <c r="DY261" i="35"/>
  <c r="F258" i="35"/>
  <c r="AA259" i="35"/>
  <c r="Z260" i="35"/>
  <c r="A260" i="35"/>
  <c r="BF259" i="35"/>
  <c r="BX259" i="35" s="1"/>
  <c r="AW259" i="35"/>
  <c r="BP259" i="35" s="1"/>
  <c r="BE259" i="35"/>
  <c r="BW259" i="35" s="1"/>
  <c r="AV259" i="35"/>
  <c r="BO259" i="35" s="1"/>
  <c r="J259" i="35"/>
  <c r="BD259" i="35"/>
  <c r="BV259" i="35" s="1"/>
  <c r="BC259" i="35"/>
  <c r="BU259" i="35" s="1"/>
  <c r="E259" i="35"/>
  <c r="AZ259" i="35"/>
  <c r="BS259" i="35" s="1"/>
  <c r="AY259" i="35"/>
  <c r="BR259" i="35" s="1"/>
  <c r="AX259" i="35"/>
  <c r="BQ259" i="35" s="1"/>
  <c r="BG259" i="35"/>
  <c r="BY259" i="35" s="1"/>
  <c r="AQ259" i="35"/>
  <c r="W260" i="35"/>
  <c r="D261" i="35"/>
  <c r="V260" i="35"/>
  <c r="DX260" i="35"/>
  <c r="AJ260" i="35" s="1"/>
  <c r="EF260" i="35"/>
  <c r="JD80" i="35"/>
  <c r="JC80" i="35"/>
  <c r="JF80" i="35" s="1"/>
  <c r="BT255" i="35" l="1"/>
  <c r="BA256" i="35"/>
  <c r="AH260" i="35"/>
  <c r="AF260" i="35"/>
  <c r="AM85" i="35"/>
  <c r="AL85" i="35"/>
  <c r="AT83" i="35"/>
  <c r="AU83" i="35" s="1"/>
  <c r="AX83" i="35" s="1"/>
  <c r="AA260" i="35"/>
  <c r="Z261" i="35"/>
  <c r="DW263" i="35"/>
  <c r="EA262" i="35"/>
  <c r="DZ262" i="35"/>
  <c r="DY262" i="35"/>
  <c r="F259" i="35"/>
  <c r="G259" i="35" s="1"/>
  <c r="AI258" i="35"/>
  <c r="AG258" i="35"/>
  <c r="AK258" i="35"/>
  <c r="G258" i="35"/>
  <c r="Y259" i="35"/>
  <c r="X260" i="35"/>
  <c r="EF261" i="35"/>
  <c r="W261" i="35"/>
  <c r="D262" i="35"/>
  <c r="V261" i="35"/>
  <c r="DX261" i="35"/>
  <c r="AH261" i="35" s="1"/>
  <c r="AJ261" i="35"/>
  <c r="AY260" i="35"/>
  <c r="BR260" i="35" s="1"/>
  <c r="BG260" i="35"/>
  <c r="BY260" i="35" s="1"/>
  <c r="AX260" i="35"/>
  <c r="BQ260" i="35" s="1"/>
  <c r="A261" i="35"/>
  <c r="BF260" i="35"/>
  <c r="BX260" i="35" s="1"/>
  <c r="AW260" i="35"/>
  <c r="BP260" i="35" s="1"/>
  <c r="BE260" i="35"/>
  <c r="BW260" i="35" s="1"/>
  <c r="AV260" i="35"/>
  <c r="BO260" i="35" s="1"/>
  <c r="J260" i="35"/>
  <c r="BD260" i="35"/>
  <c r="BV260" i="35" s="1"/>
  <c r="BC260" i="35"/>
  <c r="BU260" i="35" s="1"/>
  <c r="E260" i="35"/>
  <c r="AZ260" i="35"/>
  <c r="BS260" i="35" s="1"/>
  <c r="AQ260" i="35"/>
  <c r="JB81" i="35"/>
  <c r="BT256" i="35" l="1"/>
  <c r="BA257" i="35"/>
  <c r="AF261" i="35"/>
  <c r="AO85" i="35"/>
  <c r="AK86" i="35"/>
  <c r="AV83" i="35"/>
  <c r="AT84" i="35"/>
  <c r="AV84" i="35" s="1"/>
  <c r="E261" i="35"/>
  <c r="AZ261" i="35"/>
  <c r="BS261" i="35" s="1"/>
  <c r="AY261" i="35"/>
  <c r="BR261" i="35" s="1"/>
  <c r="BG261" i="35"/>
  <c r="BY261" i="35" s="1"/>
  <c r="AX261" i="35"/>
  <c r="BQ261" i="35" s="1"/>
  <c r="A262" i="35"/>
  <c r="BF261" i="35"/>
  <c r="BX261" i="35" s="1"/>
  <c r="AW261" i="35"/>
  <c r="BP261" i="35" s="1"/>
  <c r="BE261" i="35"/>
  <c r="BW261" i="35" s="1"/>
  <c r="AV261" i="35"/>
  <c r="BO261" i="35" s="1"/>
  <c r="J261" i="35"/>
  <c r="BD261" i="35"/>
  <c r="BV261" i="35" s="1"/>
  <c r="BC261" i="35"/>
  <c r="BU261" i="35" s="1"/>
  <c r="AQ261" i="35"/>
  <c r="AK259" i="35"/>
  <c r="AI259" i="35"/>
  <c r="AG259" i="35"/>
  <c r="X261" i="35"/>
  <c r="Y260" i="35"/>
  <c r="Z262" i="35"/>
  <c r="AA261" i="35"/>
  <c r="DY263" i="35"/>
  <c r="DW264" i="35"/>
  <c r="EA263" i="35"/>
  <c r="DZ263" i="35"/>
  <c r="F260" i="35"/>
  <c r="EF262" i="35"/>
  <c r="W262" i="35"/>
  <c r="D263" i="35"/>
  <c r="V262" i="35"/>
  <c r="DX262" i="35"/>
  <c r="AH262" i="35" s="1"/>
  <c r="JD81" i="35"/>
  <c r="JC81" i="35"/>
  <c r="JF81" i="35" s="1"/>
  <c r="BT257" i="35" l="1"/>
  <c r="BA258" i="35"/>
  <c r="AJ262" i="35"/>
  <c r="AM86" i="35"/>
  <c r="AL86" i="35"/>
  <c r="AO86" i="35" s="1"/>
  <c r="AU84" i="35"/>
  <c r="AT85" i="35" s="1"/>
  <c r="JB82" i="35"/>
  <c r="JD82" i="35" s="1"/>
  <c r="BD262" i="35"/>
  <c r="BV262" i="35" s="1"/>
  <c r="BC262" i="35"/>
  <c r="BU262" i="35" s="1"/>
  <c r="E262" i="35"/>
  <c r="AZ262" i="35"/>
  <c r="BS262" i="35" s="1"/>
  <c r="AY262" i="35"/>
  <c r="BR262" i="35" s="1"/>
  <c r="BG262" i="35"/>
  <c r="BY262" i="35" s="1"/>
  <c r="AX262" i="35"/>
  <c r="BQ262" i="35" s="1"/>
  <c r="A263" i="35"/>
  <c r="BF262" i="35"/>
  <c r="BX262" i="35" s="1"/>
  <c r="AW262" i="35"/>
  <c r="BP262" i="35" s="1"/>
  <c r="BE262" i="35"/>
  <c r="BW262" i="35" s="1"/>
  <c r="AV262" i="35"/>
  <c r="BO262" i="35" s="1"/>
  <c r="J262" i="35"/>
  <c r="AQ262" i="35"/>
  <c r="EA264" i="35"/>
  <c r="DZ264" i="35"/>
  <c r="DY264" i="35"/>
  <c r="DW265" i="35"/>
  <c r="DX263" i="35"/>
  <c r="AJ263" i="35"/>
  <c r="AH263" i="35"/>
  <c r="EF263" i="35"/>
  <c r="AF263" i="35"/>
  <c r="W263" i="35"/>
  <c r="V263" i="35"/>
  <c r="D264" i="35"/>
  <c r="Y261" i="35"/>
  <c r="X262" i="35"/>
  <c r="AK260" i="35"/>
  <c r="AI260" i="35"/>
  <c r="AG260" i="35"/>
  <c r="AF262" i="35"/>
  <c r="G260" i="35"/>
  <c r="AA262" i="35"/>
  <c r="Z263" i="35"/>
  <c r="F261" i="35"/>
  <c r="BT258" i="35" l="1"/>
  <c r="BA259" i="35"/>
  <c r="AK87" i="35"/>
  <c r="JC82" i="35"/>
  <c r="JF82" i="35" s="1"/>
  <c r="AX84" i="35"/>
  <c r="AU85" i="35"/>
  <c r="AX85" i="35" s="1"/>
  <c r="AV85" i="35"/>
  <c r="AG261" i="35"/>
  <c r="AK261" i="35"/>
  <c r="AI261" i="35"/>
  <c r="DW266" i="35"/>
  <c r="EA265" i="35"/>
  <c r="DZ265" i="35"/>
  <c r="DY265" i="35"/>
  <c r="G261" i="35"/>
  <c r="F262" i="35"/>
  <c r="G262" i="35" s="1"/>
  <c r="AA263" i="35"/>
  <c r="Z264" i="35"/>
  <c r="Y262" i="35"/>
  <c r="X263" i="35"/>
  <c r="A264" i="35"/>
  <c r="BF263" i="35"/>
  <c r="BX263" i="35" s="1"/>
  <c r="AW263" i="35"/>
  <c r="BP263" i="35" s="1"/>
  <c r="BE263" i="35"/>
  <c r="BW263" i="35" s="1"/>
  <c r="AV263" i="35"/>
  <c r="BO263" i="35" s="1"/>
  <c r="J263" i="35"/>
  <c r="BD263" i="35"/>
  <c r="BV263" i="35" s="1"/>
  <c r="BC263" i="35"/>
  <c r="BU263" i="35" s="1"/>
  <c r="E263" i="35"/>
  <c r="AZ263" i="35"/>
  <c r="BS263" i="35" s="1"/>
  <c r="AY263" i="35"/>
  <c r="BR263" i="35" s="1"/>
  <c r="BG263" i="35"/>
  <c r="BY263" i="35" s="1"/>
  <c r="AX263" i="35"/>
  <c r="BQ263" i="35" s="1"/>
  <c r="AQ263" i="35"/>
  <c r="W264" i="35"/>
  <c r="D265" i="35"/>
  <c r="V264" i="35"/>
  <c r="DX264" i="35"/>
  <c r="AF264" i="35" s="1"/>
  <c r="AJ264" i="35"/>
  <c r="AH264" i="35"/>
  <c r="EF264" i="35"/>
  <c r="BT259" i="35" l="1"/>
  <c r="BA260" i="35"/>
  <c r="AL87" i="35"/>
  <c r="AM87" i="35"/>
  <c r="JB83" i="35"/>
  <c r="JC83" i="35" s="1"/>
  <c r="JF83" i="35" s="1"/>
  <c r="AT86" i="35"/>
  <c r="AV86" i="35" s="1"/>
  <c r="AI262" i="35"/>
  <c r="AG262" i="35"/>
  <c r="AK262" i="35"/>
  <c r="DW267" i="35"/>
  <c r="EA266" i="35"/>
  <c r="DZ266" i="35"/>
  <c r="DY266" i="35"/>
  <c r="F263" i="35"/>
  <c r="Y263" i="35"/>
  <c r="X264" i="35"/>
  <c r="AA264" i="35"/>
  <c r="Z265" i="35"/>
  <c r="EF265" i="35"/>
  <c r="W265" i="35"/>
  <c r="D266" i="35"/>
  <c r="V265" i="35"/>
  <c r="DX265" i="35"/>
  <c r="AF265" i="35" s="1"/>
  <c r="AJ265" i="35"/>
  <c r="AY264" i="35"/>
  <c r="BR264" i="35" s="1"/>
  <c r="BG264" i="35"/>
  <c r="BY264" i="35" s="1"/>
  <c r="AX264" i="35"/>
  <c r="BQ264" i="35" s="1"/>
  <c r="A265" i="35"/>
  <c r="BF264" i="35"/>
  <c r="BX264" i="35" s="1"/>
  <c r="AW264" i="35"/>
  <c r="BP264" i="35" s="1"/>
  <c r="BE264" i="35"/>
  <c r="BW264" i="35" s="1"/>
  <c r="AV264" i="35"/>
  <c r="BO264" i="35" s="1"/>
  <c r="J264" i="35"/>
  <c r="BD264" i="35"/>
  <c r="BV264" i="35" s="1"/>
  <c r="BC264" i="35"/>
  <c r="BU264" i="35" s="1"/>
  <c r="E264" i="35"/>
  <c r="AZ264" i="35"/>
  <c r="BS264" i="35" s="1"/>
  <c r="AQ264" i="35"/>
  <c r="BT260" i="35" l="1"/>
  <c r="BA261" i="35"/>
  <c r="AH265" i="35"/>
  <c r="AO87" i="35"/>
  <c r="AK88" i="35"/>
  <c r="JD83" i="35"/>
  <c r="AU86" i="35"/>
  <c r="AX86" i="35" s="1"/>
  <c r="JB84" i="35"/>
  <c r="JC84" i="35" s="1"/>
  <c r="JF84" i="35" s="1"/>
  <c r="Z266" i="35"/>
  <c r="AA265" i="35"/>
  <c r="AK263" i="35"/>
  <c r="AI263" i="35"/>
  <c r="AG263" i="35"/>
  <c r="G263" i="35"/>
  <c r="F264" i="35"/>
  <c r="AJ266" i="35"/>
  <c r="EF266" i="35"/>
  <c r="W266" i="35"/>
  <c r="D267" i="35"/>
  <c r="V266" i="35"/>
  <c r="DX266" i="35"/>
  <c r="AF266" i="35" s="1"/>
  <c r="E265" i="35"/>
  <c r="AZ265" i="35"/>
  <c r="BS265" i="35" s="1"/>
  <c r="AY265" i="35"/>
  <c r="BR265" i="35" s="1"/>
  <c r="BG265" i="35"/>
  <c r="BY265" i="35" s="1"/>
  <c r="AX265" i="35"/>
  <c r="BQ265" i="35" s="1"/>
  <c r="A266" i="35"/>
  <c r="BF265" i="35"/>
  <c r="BX265" i="35" s="1"/>
  <c r="AW265" i="35"/>
  <c r="BP265" i="35" s="1"/>
  <c r="BE265" i="35"/>
  <c r="BW265" i="35" s="1"/>
  <c r="AV265" i="35"/>
  <c r="BO265" i="35" s="1"/>
  <c r="J265" i="35"/>
  <c r="BD265" i="35"/>
  <c r="BV265" i="35" s="1"/>
  <c r="BC265" i="35"/>
  <c r="BU265" i="35" s="1"/>
  <c r="AQ265" i="35"/>
  <c r="DY267" i="35"/>
  <c r="DW268" i="35"/>
  <c r="EA267" i="35"/>
  <c r="DZ267" i="35"/>
  <c r="X265" i="35"/>
  <c r="Y264" i="35"/>
  <c r="AH266" i="35" l="1"/>
  <c r="BT261" i="35"/>
  <c r="BA262" i="35"/>
  <c r="AM88" i="35"/>
  <c r="AL88" i="35"/>
  <c r="AO88" i="35" s="1"/>
  <c r="JD84" i="35"/>
  <c r="AT87" i="35"/>
  <c r="AU87" i="35" s="1"/>
  <c r="AX87" i="35" s="1"/>
  <c r="F265" i="35"/>
  <c r="AK264" i="35"/>
  <c r="AI264" i="35"/>
  <c r="AG264" i="35"/>
  <c r="BD266" i="35"/>
  <c r="BV266" i="35" s="1"/>
  <c r="BC266" i="35"/>
  <c r="BU266" i="35" s="1"/>
  <c r="E266" i="35"/>
  <c r="AZ266" i="35"/>
  <c r="BS266" i="35" s="1"/>
  <c r="AY266" i="35"/>
  <c r="BR266" i="35" s="1"/>
  <c r="BG266" i="35"/>
  <c r="BY266" i="35" s="1"/>
  <c r="AX266" i="35"/>
  <c r="BQ266" i="35" s="1"/>
  <c r="A267" i="35"/>
  <c r="BF266" i="35"/>
  <c r="BX266" i="35" s="1"/>
  <c r="AW266" i="35"/>
  <c r="BP266" i="35" s="1"/>
  <c r="J266" i="35"/>
  <c r="BE266" i="35"/>
  <c r="BW266" i="35" s="1"/>
  <c r="AV266" i="35"/>
  <c r="BO266" i="35" s="1"/>
  <c r="AQ266" i="35"/>
  <c r="G264" i="35"/>
  <c r="AA266" i="35"/>
  <c r="Z267" i="35"/>
  <c r="Y265" i="35"/>
  <c r="X266" i="35"/>
  <c r="EA268" i="35"/>
  <c r="DZ268" i="35"/>
  <c r="DY268" i="35"/>
  <c r="DW269" i="35"/>
  <c r="DX267" i="35"/>
  <c r="AF267" i="35" s="1"/>
  <c r="AJ267" i="35"/>
  <c r="AH267" i="35"/>
  <c r="EF267" i="35"/>
  <c r="W267" i="35"/>
  <c r="V267" i="35"/>
  <c r="D268" i="35"/>
  <c r="JB85" i="35"/>
  <c r="BT262" i="35" l="1"/>
  <c r="BA263" i="35"/>
  <c r="AK89" i="35"/>
  <c r="AV87" i="35"/>
  <c r="AT88" i="35"/>
  <c r="AV88" i="35" s="1"/>
  <c r="Y266" i="35"/>
  <c r="X267" i="35"/>
  <c r="F266" i="35"/>
  <c r="G266" i="35" s="1"/>
  <c r="AG265" i="35"/>
  <c r="AK265" i="35"/>
  <c r="AI265" i="35"/>
  <c r="A268" i="35"/>
  <c r="BF267" i="35"/>
  <c r="BX267" i="35" s="1"/>
  <c r="AW267" i="35"/>
  <c r="BP267" i="35" s="1"/>
  <c r="BE267" i="35"/>
  <c r="BW267" i="35" s="1"/>
  <c r="AV267" i="35"/>
  <c r="BO267" i="35" s="1"/>
  <c r="J267" i="35"/>
  <c r="BD267" i="35"/>
  <c r="BV267" i="35" s="1"/>
  <c r="BC267" i="35"/>
  <c r="BU267" i="35" s="1"/>
  <c r="E267" i="35"/>
  <c r="AZ267" i="35"/>
  <c r="BS267" i="35" s="1"/>
  <c r="AY267" i="35"/>
  <c r="BR267" i="35" s="1"/>
  <c r="BG267" i="35"/>
  <c r="BY267" i="35" s="1"/>
  <c r="AX267" i="35"/>
  <c r="BQ267" i="35" s="1"/>
  <c r="AQ267" i="35"/>
  <c r="G265" i="35"/>
  <c r="W268" i="35"/>
  <c r="D269" i="35"/>
  <c r="V268" i="35"/>
  <c r="DX268" i="35"/>
  <c r="AF268" i="35" s="1"/>
  <c r="AJ268" i="35"/>
  <c r="AH268" i="35"/>
  <c r="EF268" i="35"/>
  <c r="DW270" i="35"/>
  <c r="EA269" i="35"/>
  <c r="DZ269" i="35"/>
  <c r="DY269" i="35"/>
  <c r="AA267" i="35"/>
  <c r="Z268" i="35"/>
  <c r="JD85" i="35"/>
  <c r="JC85" i="35"/>
  <c r="JF85" i="35" s="1"/>
  <c r="BT263" i="35" l="1"/>
  <c r="BA264" i="35"/>
  <c r="AM89" i="35"/>
  <c r="AL89" i="35"/>
  <c r="AO89" i="35" s="1"/>
  <c r="AU88" i="35"/>
  <c r="AX88" i="35" s="1"/>
  <c r="F267" i="35"/>
  <c r="AA268" i="35"/>
  <c r="Z269" i="35"/>
  <c r="Y267" i="35"/>
  <c r="X268" i="35"/>
  <c r="EF269" i="35"/>
  <c r="W269" i="35"/>
  <c r="D270" i="35"/>
  <c r="V269" i="35"/>
  <c r="DX269" i="35"/>
  <c r="AH269" i="35" s="1"/>
  <c r="AJ269" i="35"/>
  <c r="AY268" i="35"/>
  <c r="BR268" i="35" s="1"/>
  <c r="BG268" i="35"/>
  <c r="BY268" i="35" s="1"/>
  <c r="AX268" i="35"/>
  <c r="BQ268" i="35" s="1"/>
  <c r="A269" i="35"/>
  <c r="BF268" i="35"/>
  <c r="BX268" i="35" s="1"/>
  <c r="AW268" i="35"/>
  <c r="BP268" i="35" s="1"/>
  <c r="BE268" i="35"/>
  <c r="BW268" i="35" s="1"/>
  <c r="AV268" i="35"/>
  <c r="BO268" i="35" s="1"/>
  <c r="J268" i="35"/>
  <c r="BD268" i="35"/>
  <c r="BV268" i="35" s="1"/>
  <c r="BC268" i="35"/>
  <c r="BU268" i="35" s="1"/>
  <c r="E268" i="35"/>
  <c r="AZ268" i="35"/>
  <c r="BS268" i="35" s="1"/>
  <c r="AQ268" i="35"/>
  <c r="DW271" i="35"/>
  <c r="EA270" i="35"/>
  <c r="DZ270" i="35"/>
  <c r="DY270" i="35"/>
  <c r="AI266" i="35"/>
  <c r="AG266" i="35"/>
  <c r="AK266" i="35"/>
  <c r="JB86" i="35"/>
  <c r="BT264" i="35" l="1"/>
  <c r="BA265" i="35"/>
  <c r="AF269" i="35"/>
  <c r="AK90" i="35"/>
  <c r="AT89" i="35"/>
  <c r="AU89" i="35" s="1"/>
  <c r="AX89" i="35" s="1"/>
  <c r="AK267" i="35"/>
  <c r="AI267" i="35"/>
  <c r="AG267" i="35"/>
  <c r="F268" i="35"/>
  <c r="G268" i="35" s="1"/>
  <c r="G267" i="35"/>
  <c r="X269" i="35"/>
  <c r="Y268" i="35"/>
  <c r="DY271" i="35"/>
  <c r="DW272" i="35"/>
  <c r="EA271" i="35"/>
  <c r="DZ271" i="35"/>
  <c r="Z270" i="35"/>
  <c r="AA269" i="35"/>
  <c r="AZ269" i="35"/>
  <c r="BS269" i="35" s="1"/>
  <c r="AY269" i="35"/>
  <c r="BR269" i="35" s="1"/>
  <c r="BG269" i="35"/>
  <c r="BY269" i="35" s="1"/>
  <c r="AX269" i="35"/>
  <c r="BQ269" i="35" s="1"/>
  <c r="A270" i="35"/>
  <c r="BF269" i="35"/>
  <c r="BX269" i="35" s="1"/>
  <c r="AW269" i="35"/>
  <c r="BP269" i="35" s="1"/>
  <c r="BE269" i="35"/>
  <c r="BW269" i="35" s="1"/>
  <c r="AV269" i="35"/>
  <c r="BO269" i="35" s="1"/>
  <c r="J269" i="35"/>
  <c r="BD269" i="35"/>
  <c r="BV269" i="35" s="1"/>
  <c r="BC269" i="35"/>
  <c r="BU269" i="35" s="1"/>
  <c r="AQ269" i="35"/>
  <c r="AJ270" i="35"/>
  <c r="EF270" i="35"/>
  <c r="W270" i="35"/>
  <c r="D271" i="35"/>
  <c r="V270" i="35"/>
  <c r="DX270" i="35"/>
  <c r="AF270" i="35" s="1"/>
  <c r="JD86" i="35"/>
  <c r="JC86" i="35"/>
  <c r="JF86" i="35" s="1"/>
  <c r="AH270" i="35" l="1"/>
  <c r="BT265" i="35"/>
  <c r="BA266" i="35"/>
  <c r="AL90" i="35"/>
  <c r="AO90" i="35" s="1"/>
  <c r="AM90" i="35"/>
  <c r="AT90" i="35"/>
  <c r="AV89" i="35"/>
  <c r="EA272" i="35"/>
  <c r="DZ272" i="35"/>
  <c r="DY272" i="35"/>
  <c r="DW273" i="35"/>
  <c r="AA270" i="35"/>
  <c r="Z271" i="35"/>
  <c r="Y269" i="35"/>
  <c r="X270" i="35"/>
  <c r="BD270" i="35"/>
  <c r="BV270" i="35" s="1"/>
  <c r="BC270" i="35"/>
  <c r="BU270" i="35" s="1"/>
  <c r="E270" i="35"/>
  <c r="AZ270" i="35"/>
  <c r="BS270" i="35" s="1"/>
  <c r="AY270" i="35"/>
  <c r="BR270" i="35" s="1"/>
  <c r="BG270" i="35"/>
  <c r="BY270" i="35" s="1"/>
  <c r="AX270" i="35"/>
  <c r="BQ270" i="35" s="1"/>
  <c r="A271" i="35"/>
  <c r="BF270" i="35"/>
  <c r="BX270" i="35" s="1"/>
  <c r="AW270" i="35"/>
  <c r="BP270" i="35" s="1"/>
  <c r="J270" i="35"/>
  <c r="BE270" i="35"/>
  <c r="BW270" i="35" s="1"/>
  <c r="AV270" i="35"/>
  <c r="BO270" i="35" s="1"/>
  <c r="AQ270" i="35"/>
  <c r="DX271" i="35"/>
  <c r="AF271" i="35" s="1"/>
  <c r="AJ271" i="35"/>
  <c r="AH271" i="35"/>
  <c r="EF271" i="35"/>
  <c r="W271" i="35"/>
  <c r="V271" i="35"/>
  <c r="D272" i="35"/>
  <c r="AK268" i="35"/>
  <c r="AI268" i="35"/>
  <c r="AG268" i="35"/>
  <c r="JB87" i="35"/>
  <c r="BT266" i="35" l="1"/>
  <c r="BA267" i="35"/>
  <c r="AK91" i="35"/>
  <c r="AV90" i="35"/>
  <c r="AU90" i="35"/>
  <c r="AA271" i="35"/>
  <c r="Z272" i="35"/>
  <c r="W272" i="35"/>
  <c r="D273" i="35"/>
  <c r="V272" i="35"/>
  <c r="DX272" i="35"/>
  <c r="AF272" i="35" s="1"/>
  <c r="AJ272" i="35"/>
  <c r="AH272" i="35"/>
  <c r="EF272" i="35"/>
  <c r="F270" i="35"/>
  <c r="Y270" i="35"/>
  <c r="X271" i="35"/>
  <c r="DW274" i="35"/>
  <c r="EA273" i="35"/>
  <c r="DZ273" i="35"/>
  <c r="DY273" i="35"/>
  <c r="A272" i="35"/>
  <c r="BF271" i="35"/>
  <c r="BX271" i="35" s="1"/>
  <c r="AW271" i="35"/>
  <c r="BP271" i="35" s="1"/>
  <c r="BE271" i="35"/>
  <c r="BW271" i="35" s="1"/>
  <c r="AV271" i="35"/>
  <c r="BO271" i="35" s="1"/>
  <c r="J271" i="35"/>
  <c r="BD271" i="35"/>
  <c r="BV271" i="35" s="1"/>
  <c r="BC271" i="35"/>
  <c r="BU271" i="35" s="1"/>
  <c r="E271" i="35"/>
  <c r="AZ271" i="35"/>
  <c r="BS271" i="35" s="1"/>
  <c r="AY271" i="35"/>
  <c r="BR271" i="35" s="1"/>
  <c r="BG271" i="35"/>
  <c r="BY271" i="35" s="1"/>
  <c r="AX271" i="35"/>
  <c r="BQ271" i="35" s="1"/>
  <c r="AQ271" i="35"/>
  <c r="JC87" i="35"/>
  <c r="JF87" i="35" s="1"/>
  <c r="JD87" i="35"/>
  <c r="BT267" i="35" l="1"/>
  <c r="BA268" i="35"/>
  <c r="AL91" i="35"/>
  <c r="AO91" i="35" s="1"/>
  <c r="AM91" i="35"/>
  <c r="AX90" i="35"/>
  <c r="AT91" i="35"/>
  <c r="DW275" i="35"/>
  <c r="EA274" i="35"/>
  <c r="DZ274" i="35"/>
  <c r="DY274" i="35"/>
  <c r="AY272" i="35"/>
  <c r="BR272" i="35" s="1"/>
  <c r="BG272" i="35"/>
  <c r="BY272" i="35" s="1"/>
  <c r="AX272" i="35"/>
  <c r="BQ272" i="35" s="1"/>
  <c r="A273" i="35"/>
  <c r="BF272" i="35"/>
  <c r="BX272" i="35" s="1"/>
  <c r="AW272" i="35"/>
  <c r="BP272" i="35" s="1"/>
  <c r="BE272" i="35"/>
  <c r="BW272" i="35" s="1"/>
  <c r="AV272" i="35"/>
  <c r="BO272" i="35" s="1"/>
  <c r="J272" i="35"/>
  <c r="BD272" i="35"/>
  <c r="BV272" i="35" s="1"/>
  <c r="BC272" i="35"/>
  <c r="BU272" i="35" s="1"/>
  <c r="E272" i="35"/>
  <c r="AZ272" i="35"/>
  <c r="BS272" i="35" s="1"/>
  <c r="AQ272" i="35"/>
  <c r="AA272" i="35"/>
  <c r="Z273" i="35"/>
  <c r="EF273" i="35"/>
  <c r="AF273" i="35"/>
  <c r="W273" i="35"/>
  <c r="D274" i="35"/>
  <c r="V273" i="35"/>
  <c r="DX273" i="35"/>
  <c r="AJ273" i="35" s="1"/>
  <c r="AI270" i="35"/>
  <c r="AG270" i="35"/>
  <c r="AK270" i="35"/>
  <c r="Y271" i="35"/>
  <c r="X272" i="35"/>
  <c r="F271" i="35"/>
  <c r="G271" i="35" s="1"/>
  <c r="G270" i="35"/>
  <c r="JB88" i="35"/>
  <c r="AH273" i="35" l="1"/>
  <c r="AK92" i="35"/>
  <c r="BT268" i="35"/>
  <c r="BA269" i="35"/>
  <c r="AL92" i="35"/>
  <c r="AO92" i="35" s="1"/>
  <c r="AM92" i="35"/>
  <c r="AV91" i="35"/>
  <c r="AU91" i="35"/>
  <c r="AJ274" i="35"/>
  <c r="EF274" i="35"/>
  <c r="W274" i="35"/>
  <c r="D275" i="35"/>
  <c r="V274" i="35"/>
  <c r="DX274" i="35"/>
  <c r="AF274" i="35" s="1"/>
  <c r="Z274" i="35"/>
  <c r="AA273" i="35"/>
  <c r="F272" i="35"/>
  <c r="DY275" i="35"/>
  <c r="DW276" i="35"/>
  <c r="EA275" i="35"/>
  <c r="DZ275" i="35"/>
  <c r="X273" i="35"/>
  <c r="Y272" i="35"/>
  <c r="E273" i="35"/>
  <c r="AZ273" i="35"/>
  <c r="BS273" i="35" s="1"/>
  <c r="AY273" i="35"/>
  <c r="BR273" i="35" s="1"/>
  <c r="BG273" i="35"/>
  <c r="BY273" i="35" s="1"/>
  <c r="AX273" i="35"/>
  <c r="BQ273" i="35" s="1"/>
  <c r="A274" i="35"/>
  <c r="BF273" i="35"/>
  <c r="BX273" i="35" s="1"/>
  <c r="AW273" i="35"/>
  <c r="BP273" i="35" s="1"/>
  <c r="BE273" i="35"/>
  <c r="BW273" i="35" s="1"/>
  <c r="AV273" i="35"/>
  <c r="BO273" i="35" s="1"/>
  <c r="J273" i="35"/>
  <c r="BD273" i="35"/>
  <c r="BV273" i="35" s="1"/>
  <c r="BC273" i="35"/>
  <c r="BU273" i="35" s="1"/>
  <c r="AQ273" i="35"/>
  <c r="AK271" i="35"/>
  <c r="AI271" i="35"/>
  <c r="AG271" i="35"/>
  <c r="JD88" i="35"/>
  <c r="JC88" i="35"/>
  <c r="JF88" i="35" s="1"/>
  <c r="BT269" i="35" l="1"/>
  <c r="BA270" i="35"/>
  <c r="AK93" i="35"/>
  <c r="AL93" i="35" s="1"/>
  <c r="AX91" i="35"/>
  <c r="AT92" i="35"/>
  <c r="BD274" i="35"/>
  <c r="BV274" i="35" s="1"/>
  <c r="BC274" i="35"/>
  <c r="BU274" i="35" s="1"/>
  <c r="E274" i="35"/>
  <c r="AZ274" i="35"/>
  <c r="BS274" i="35" s="1"/>
  <c r="AY274" i="35"/>
  <c r="BR274" i="35" s="1"/>
  <c r="BG274" i="35"/>
  <c r="BY274" i="35" s="1"/>
  <c r="AX274" i="35"/>
  <c r="BQ274" i="35" s="1"/>
  <c r="A275" i="35"/>
  <c r="BF274" i="35"/>
  <c r="BX274" i="35" s="1"/>
  <c r="AW274" i="35"/>
  <c r="BP274" i="35" s="1"/>
  <c r="AV274" i="35"/>
  <c r="BO274" i="35" s="1"/>
  <c r="J274" i="35"/>
  <c r="BE274" i="35"/>
  <c r="BW274" i="35" s="1"/>
  <c r="AQ274" i="35"/>
  <c r="AA274" i="35"/>
  <c r="Z275" i="35"/>
  <c r="AH274" i="35"/>
  <c r="AK272" i="35"/>
  <c r="AI272" i="35"/>
  <c r="AG272" i="35"/>
  <c r="G272" i="35"/>
  <c r="DX275" i="35"/>
  <c r="AH275" i="35" s="1"/>
  <c r="AJ275" i="35"/>
  <c r="EF275" i="35"/>
  <c r="AF275" i="35"/>
  <c r="W275" i="35"/>
  <c r="V275" i="35"/>
  <c r="D276" i="35"/>
  <c r="EA276" i="35"/>
  <c r="DZ276" i="35"/>
  <c r="DY276" i="35"/>
  <c r="DW277" i="35"/>
  <c r="Y273" i="35"/>
  <c r="X274" i="35"/>
  <c r="F273" i="35"/>
  <c r="G273" i="35" s="1"/>
  <c r="JB89" i="35"/>
  <c r="BT270" i="35" l="1"/>
  <c r="BA271" i="35"/>
  <c r="AM93" i="35"/>
  <c r="AO93" i="35"/>
  <c r="AK94" i="35"/>
  <c r="AL94" i="35" s="1"/>
  <c r="AO94" i="35" s="1"/>
  <c r="AM94" i="35"/>
  <c r="AV92" i="35"/>
  <c r="AU92" i="35"/>
  <c r="AX92" i="35" s="1"/>
  <c r="W276" i="35"/>
  <c r="D277" i="35"/>
  <c r="V276" i="35"/>
  <c r="DX276" i="35"/>
  <c r="AF276" i="35" s="1"/>
  <c r="AJ276" i="35"/>
  <c r="AH276" i="35"/>
  <c r="EF276" i="35"/>
  <c r="AA275" i="35"/>
  <c r="Z276" i="35"/>
  <c r="Y274" i="35"/>
  <c r="X275" i="35"/>
  <c r="AG273" i="35"/>
  <c r="AK273" i="35"/>
  <c r="AI273" i="35"/>
  <c r="DW278" i="35"/>
  <c r="EA277" i="35"/>
  <c r="DZ277" i="35"/>
  <c r="DY277" i="35"/>
  <c r="F274" i="35"/>
  <c r="A276" i="35"/>
  <c r="BF275" i="35"/>
  <c r="BX275" i="35" s="1"/>
  <c r="AW275" i="35"/>
  <c r="BP275" i="35" s="1"/>
  <c r="BE275" i="35"/>
  <c r="BW275" i="35" s="1"/>
  <c r="AV275" i="35"/>
  <c r="BO275" i="35" s="1"/>
  <c r="J275" i="35"/>
  <c r="BD275" i="35"/>
  <c r="BV275" i="35" s="1"/>
  <c r="BC275" i="35"/>
  <c r="BU275" i="35" s="1"/>
  <c r="E275" i="35"/>
  <c r="AZ275" i="35"/>
  <c r="BS275" i="35" s="1"/>
  <c r="AY275" i="35"/>
  <c r="BR275" i="35" s="1"/>
  <c r="AX275" i="35"/>
  <c r="BQ275" i="35" s="1"/>
  <c r="BG275" i="35"/>
  <c r="BY275" i="35" s="1"/>
  <c r="AQ275" i="35"/>
  <c r="JC89" i="35"/>
  <c r="JF89" i="35" s="1"/>
  <c r="JD89" i="35"/>
  <c r="BT271" i="35" l="1"/>
  <c r="BA272" i="35"/>
  <c r="AK95" i="35"/>
  <c r="AM95" i="35" s="1"/>
  <c r="AL95" i="35"/>
  <c r="AO95" i="35" s="1"/>
  <c r="AK96" i="35"/>
  <c r="AT93" i="35"/>
  <c r="AV93" i="35" s="1"/>
  <c r="AY276" i="35"/>
  <c r="BR276" i="35" s="1"/>
  <c r="BG276" i="35"/>
  <c r="BY276" i="35" s="1"/>
  <c r="AX276" i="35"/>
  <c r="BQ276" i="35" s="1"/>
  <c r="A277" i="35"/>
  <c r="BF276" i="35"/>
  <c r="BX276" i="35" s="1"/>
  <c r="AW276" i="35"/>
  <c r="BP276" i="35" s="1"/>
  <c r="BE276" i="35"/>
  <c r="BW276" i="35" s="1"/>
  <c r="AV276" i="35"/>
  <c r="BO276" i="35" s="1"/>
  <c r="J276" i="35"/>
  <c r="BD276" i="35"/>
  <c r="BV276" i="35" s="1"/>
  <c r="BC276" i="35"/>
  <c r="BU276" i="35" s="1"/>
  <c r="E276" i="35"/>
  <c r="AZ276" i="35"/>
  <c r="BS276" i="35" s="1"/>
  <c r="AQ276" i="35"/>
  <c r="Y275" i="35"/>
  <c r="X276" i="35"/>
  <c r="AI274" i="35"/>
  <c r="AG274" i="35"/>
  <c r="AK274" i="35"/>
  <c r="DW279" i="35"/>
  <c r="EA278" i="35"/>
  <c r="DZ278" i="35"/>
  <c r="DY278" i="35"/>
  <c r="AH277" i="35"/>
  <c r="EF277" i="35"/>
  <c r="AF277" i="35"/>
  <c r="W277" i="35"/>
  <c r="D278" i="35"/>
  <c r="V277" i="35"/>
  <c r="DX277" i="35"/>
  <c r="AJ277" i="35"/>
  <c r="G274" i="35"/>
  <c r="AA276" i="35"/>
  <c r="Z277" i="35"/>
  <c r="F275" i="35"/>
  <c r="G275" i="35" s="1"/>
  <c r="JB90" i="35"/>
  <c r="BT272" i="35" l="1"/>
  <c r="BA273" i="35"/>
  <c r="AM96" i="35"/>
  <c r="AL96" i="35"/>
  <c r="AO96" i="35" s="1"/>
  <c r="AU93" i="35"/>
  <c r="AX93" i="35" s="1"/>
  <c r="AJ278" i="35"/>
  <c r="AH278" i="35"/>
  <c r="EF278" i="35"/>
  <c r="W278" i="35"/>
  <c r="D279" i="35"/>
  <c r="V278" i="35"/>
  <c r="DX278" i="35"/>
  <c r="AF278" i="35" s="1"/>
  <c r="DY279" i="35"/>
  <c r="DW280" i="35"/>
  <c r="EA279" i="35"/>
  <c r="DZ279" i="35"/>
  <c r="E277" i="35"/>
  <c r="AZ277" i="35"/>
  <c r="BS277" i="35" s="1"/>
  <c r="AY277" i="35"/>
  <c r="BR277" i="35" s="1"/>
  <c r="BG277" i="35"/>
  <c r="BY277" i="35" s="1"/>
  <c r="AX277" i="35"/>
  <c r="BQ277" i="35" s="1"/>
  <c r="A278" i="35"/>
  <c r="BF277" i="35"/>
  <c r="BX277" i="35" s="1"/>
  <c r="AW277" i="35"/>
  <c r="BP277" i="35" s="1"/>
  <c r="BE277" i="35"/>
  <c r="BW277" i="35" s="1"/>
  <c r="AV277" i="35"/>
  <c r="BO277" i="35" s="1"/>
  <c r="J277" i="35"/>
  <c r="BD277" i="35"/>
  <c r="BV277" i="35" s="1"/>
  <c r="BC277" i="35"/>
  <c r="BU277" i="35" s="1"/>
  <c r="AQ277" i="35"/>
  <c r="X277" i="35"/>
  <c r="Y276" i="35"/>
  <c r="F276" i="35"/>
  <c r="G276" i="35" s="1"/>
  <c r="Z278" i="35"/>
  <c r="AA277" i="35"/>
  <c r="AK275" i="35"/>
  <c r="AI275" i="35"/>
  <c r="AG275" i="35"/>
  <c r="JD90" i="35"/>
  <c r="JC90" i="35"/>
  <c r="JF90" i="35" s="1"/>
  <c r="BT273" i="35" l="1"/>
  <c r="BA274" i="35"/>
  <c r="AK97" i="35"/>
  <c r="AL97" i="35" s="1"/>
  <c r="AM97" i="35"/>
  <c r="AT94" i="35"/>
  <c r="AV94" i="35" s="1"/>
  <c r="EA280" i="35"/>
  <c r="DZ280" i="35"/>
  <c r="DY280" i="35"/>
  <c r="DW281" i="35"/>
  <c r="Y277" i="35"/>
  <c r="X278" i="35"/>
  <c r="F277" i="35"/>
  <c r="DX279" i="35"/>
  <c r="AF279" i="35" s="1"/>
  <c r="AJ279" i="35"/>
  <c r="AH279" i="35"/>
  <c r="EF279" i="35"/>
  <c r="W279" i="35"/>
  <c r="V279" i="35"/>
  <c r="D280" i="35"/>
  <c r="AA278" i="35"/>
  <c r="Z279" i="35"/>
  <c r="AK276" i="35"/>
  <c r="AI276" i="35"/>
  <c r="AG276" i="35"/>
  <c r="BD278" i="35"/>
  <c r="BV278" i="35" s="1"/>
  <c r="BC278" i="35"/>
  <c r="BU278" i="35" s="1"/>
  <c r="E278" i="35"/>
  <c r="AZ278" i="35"/>
  <c r="BS278" i="35" s="1"/>
  <c r="AY278" i="35"/>
  <c r="BR278" i="35" s="1"/>
  <c r="BG278" i="35"/>
  <c r="BY278" i="35" s="1"/>
  <c r="AX278" i="35"/>
  <c r="BQ278" i="35" s="1"/>
  <c r="A279" i="35"/>
  <c r="BF278" i="35"/>
  <c r="BX278" i="35" s="1"/>
  <c r="AW278" i="35"/>
  <c r="BP278" i="35" s="1"/>
  <c r="BE278" i="35"/>
  <c r="BW278" i="35" s="1"/>
  <c r="AV278" i="35"/>
  <c r="BO278" i="35" s="1"/>
  <c r="J278" i="35"/>
  <c r="AQ278" i="35"/>
  <c r="JB91" i="35"/>
  <c r="BT274" i="35" l="1"/>
  <c r="BA275" i="35"/>
  <c r="AO97" i="35"/>
  <c r="AK98" i="35"/>
  <c r="AM98" i="35"/>
  <c r="AL98" i="35"/>
  <c r="AU94" i="35"/>
  <c r="AX94" i="35" s="1"/>
  <c r="F278" i="35"/>
  <c r="G278" i="35" s="1"/>
  <c r="A280" i="35"/>
  <c r="BF279" i="35"/>
  <c r="BX279" i="35" s="1"/>
  <c r="AW279" i="35"/>
  <c r="BP279" i="35" s="1"/>
  <c r="BE279" i="35"/>
  <c r="BW279" i="35" s="1"/>
  <c r="AV279" i="35"/>
  <c r="BO279" i="35" s="1"/>
  <c r="J279" i="35"/>
  <c r="BD279" i="35"/>
  <c r="BV279" i="35" s="1"/>
  <c r="BC279" i="35"/>
  <c r="BU279" i="35" s="1"/>
  <c r="E279" i="35"/>
  <c r="AZ279" i="35"/>
  <c r="BS279" i="35" s="1"/>
  <c r="AY279" i="35"/>
  <c r="BR279" i="35" s="1"/>
  <c r="BG279" i="35"/>
  <c r="BY279" i="35" s="1"/>
  <c r="AX279" i="35"/>
  <c r="BQ279" i="35" s="1"/>
  <c r="AQ279" i="35"/>
  <c r="W280" i="35"/>
  <c r="D281" i="35"/>
  <c r="V280" i="35"/>
  <c r="DX280" i="35"/>
  <c r="AF280" i="35" s="1"/>
  <c r="AJ280" i="35"/>
  <c r="AH280" i="35"/>
  <c r="EF280" i="35"/>
  <c r="AG277" i="35"/>
  <c r="AK277" i="35"/>
  <c r="AI277" i="35"/>
  <c r="DW282" i="35"/>
  <c r="EA281" i="35"/>
  <c r="DZ281" i="35"/>
  <c r="DY281" i="35"/>
  <c r="AA279" i="35"/>
  <c r="Z280" i="35"/>
  <c r="Y278" i="35"/>
  <c r="X279" i="35"/>
  <c r="G277" i="35"/>
  <c r="JD91" i="35"/>
  <c r="JC91" i="35"/>
  <c r="JF91" i="35" s="1"/>
  <c r="BT275" i="35" l="1"/>
  <c r="BA276" i="35"/>
  <c r="AO98" i="35"/>
  <c r="AK99" i="35"/>
  <c r="AT95" i="35"/>
  <c r="AV95" i="35" s="1"/>
  <c r="F279" i="35"/>
  <c r="AI278" i="35"/>
  <c r="AG278" i="35"/>
  <c r="AK278" i="35"/>
  <c r="DW283" i="35"/>
  <c r="EA282" i="35"/>
  <c r="DZ282" i="35"/>
  <c r="DY282" i="35"/>
  <c r="Y279" i="35"/>
  <c r="X280" i="35"/>
  <c r="AH281" i="35"/>
  <c r="EF281" i="35"/>
  <c r="W281" i="35"/>
  <c r="D282" i="35"/>
  <c r="V281" i="35"/>
  <c r="DX281" i="35"/>
  <c r="AF281" i="35" s="1"/>
  <c r="AJ281" i="35"/>
  <c r="AY280" i="35"/>
  <c r="BR280" i="35" s="1"/>
  <c r="BG280" i="35"/>
  <c r="BY280" i="35" s="1"/>
  <c r="AX280" i="35"/>
  <c r="BQ280" i="35" s="1"/>
  <c r="A281" i="35"/>
  <c r="BF280" i="35"/>
  <c r="BX280" i="35" s="1"/>
  <c r="AW280" i="35"/>
  <c r="BP280" i="35" s="1"/>
  <c r="BE280" i="35"/>
  <c r="BW280" i="35" s="1"/>
  <c r="AV280" i="35"/>
  <c r="BO280" i="35" s="1"/>
  <c r="J280" i="35"/>
  <c r="BD280" i="35"/>
  <c r="BV280" i="35" s="1"/>
  <c r="BC280" i="35"/>
  <c r="BU280" i="35" s="1"/>
  <c r="E280" i="35"/>
  <c r="AZ280" i="35"/>
  <c r="BS280" i="35" s="1"/>
  <c r="AQ280" i="35"/>
  <c r="AA280" i="35"/>
  <c r="Z281" i="35"/>
  <c r="JB92" i="35"/>
  <c r="BT276" i="35" l="1"/>
  <c r="BA277" i="35"/>
  <c r="AL99" i="35"/>
  <c r="AO99" i="35" s="1"/>
  <c r="AM99" i="35"/>
  <c r="AU95" i="35"/>
  <c r="AX95" i="35" s="1"/>
  <c r="F280" i="35"/>
  <c r="G280" i="35" s="1"/>
  <c r="X281" i="35"/>
  <c r="Y280" i="35"/>
  <c r="EF282" i="35"/>
  <c r="W282" i="35"/>
  <c r="D283" i="35"/>
  <c r="V282" i="35"/>
  <c r="DX282" i="35"/>
  <c r="AH282" i="35" s="1"/>
  <c r="AZ281" i="35"/>
  <c r="BS281" i="35" s="1"/>
  <c r="AY281" i="35"/>
  <c r="BR281" i="35" s="1"/>
  <c r="BG281" i="35"/>
  <c r="BY281" i="35" s="1"/>
  <c r="AX281" i="35"/>
  <c r="BQ281" i="35" s="1"/>
  <c r="A282" i="35"/>
  <c r="BF281" i="35"/>
  <c r="BX281" i="35" s="1"/>
  <c r="AW281" i="35"/>
  <c r="BP281" i="35" s="1"/>
  <c r="BE281" i="35"/>
  <c r="BW281" i="35" s="1"/>
  <c r="AV281" i="35"/>
  <c r="BO281" i="35" s="1"/>
  <c r="J281" i="35"/>
  <c r="BD281" i="35"/>
  <c r="BV281" i="35" s="1"/>
  <c r="BC281" i="35"/>
  <c r="BU281" i="35" s="1"/>
  <c r="AQ281" i="35"/>
  <c r="AK279" i="35"/>
  <c r="AI279" i="35"/>
  <c r="AG279" i="35"/>
  <c r="DY283" i="35"/>
  <c r="DW284" i="35"/>
  <c r="EA283" i="35"/>
  <c r="DZ283" i="35"/>
  <c r="G279" i="35"/>
  <c r="Z282" i="35"/>
  <c r="AA281" i="35"/>
  <c r="JD92" i="35"/>
  <c r="JC92" i="35"/>
  <c r="JF92" i="35" s="1"/>
  <c r="AJ282" i="35" l="1"/>
  <c r="BT277" i="35"/>
  <c r="BA278" i="35"/>
  <c r="AK100" i="35"/>
  <c r="AL100" i="35" s="1"/>
  <c r="AO100" i="35" s="1"/>
  <c r="AT96" i="35"/>
  <c r="AU96" i="35" s="1"/>
  <c r="AA282" i="35"/>
  <c r="Z283" i="35"/>
  <c r="Y281" i="35"/>
  <c r="X282" i="35"/>
  <c r="DX283" i="35"/>
  <c r="AH283" i="35" s="1"/>
  <c r="AJ283" i="35"/>
  <c r="EF283" i="35"/>
  <c r="W283" i="35"/>
  <c r="D284" i="35"/>
  <c r="V283" i="35"/>
  <c r="AK280" i="35"/>
  <c r="AI280" i="35"/>
  <c r="AG280" i="35"/>
  <c r="EA284" i="35"/>
  <c r="DZ284" i="35"/>
  <c r="DY284" i="35"/>
  <c r="DW285" i="35"/>
  <c r="AF282" i="35"/>
  <c r="BD282" i="35"/>
  <c r="BV282" i="35" s="1"/>
  <c r="BC282" i="35"/>
  <c r="BU282" i="35" s="1"/>
  <c r="E282" i="35"/>
  <c r="AZ282" i="35"/>
  <c r="BS282" i="35" s="1"/>
  <c r="AY282" i="35"/>
  <c r="BR282" i="35" s="1"/>
  <c r="BG282" i="35"/>
  <c r="BY282" i="35" s="1"/>
  <c r="AX282" i="35"/>
  <c r="BQ282" i="35" s="1"/>
  <c r="A283" i="35"/>
  <c r="BF282" i="35"/>
  <c r="BX282" i="35" s="1"/>
  <c r="AW282" i="35"/>
  <c r="BP282" i="35" s="1"/>
  <c r="J282" i="35"/>
  <c r="BE282" i="35"/>
  <c r="BW282" i="35" s="1"/>
  <c r="AV282" i="35"/>
  <c r="BO282" i="35" s="1"/>
  <c r="AQ282" i="35"/>
  <c r="JB93" i="35"/>
  <c r="BT278" i="35" l="1"/>
  <c r="BA279" i="35"/>
  <c r="AF283" i="35"/>
  <c r="AM100" i="35"/>
  <c r="AK101" i="35"/>
  <c r="AV96" i="35"/>
  <c r="AX96" i="35"/>
  <c r="AT97" i="35"/>
  <c r="A284" i="35"/>
  <c r="BF283" i="35"/>
  <c r="BX283" i="35" s="1"/>
  <c r="AW283" i="35"/>
  <c r="BP283" i="35" s="1"/>
  <c r="BE283" i="35"/>
  <c r="BW283" i="35" s="1"/>
  <c r="AV283" i="35"/>
  <c r="BO283" i="35" s="1"/>
  <c r="J283" i="35"/>
  <c r="BD283" i="35"/>
  <c r="BV283" i="35" s="1"/>
  <c r="BC283" i="35"/>
  <c r="BU283" i="35" s="1"/>
  <c r="E283" i="35"/>
  <c r="AZ283" i="35"/>
  <c r="BS283" i="35" s="1"/>
  <c r="AY283" i="35"/>
  <c r="BR283" i="35" s="1"/>
  <c r="BG283" i="35"/>
  <c r="BY283" i="35" s="1"/>
  <c r="AX283" i="35"/>
  <c r="BQ283" i="35" s="1"/>
  <c r="AQ283" i="35"/>
  <c r="W284" i="35"/>
  <c r="D285" i="35"/>
  <c r="V284" i="35"/>
  <c r="DX284" i="35"/>
  <c r="AF284" i="35" s="1"/>
  <c r="AJ284" i="35"/>
  <c r="AH284" i="35"/>
  <c r="EF284" i="35"/>
  <c r="AA283" i="35"/>
  <c r="Z284" i="35"/>
  <c r="F282" i="35"/>
  <c r="G282" i="35" s="1"/>
  <c r="DW286" i="35"/>
  <c r="EA285" i="35"/>
  <c r="DZ285" i="35"/>
  <c r="DY285" i="35"/>
  <c r="Y282" i="35"/>
  <c r="X283" i="35"/>
  <c r="JC93" i="35"/>
  <c r="JF93" i="35" s="1"/>
  <c r="JD93" i="35"/>
  <c r="BT279" i="35" l="1"/>
  <c r="BA280" i="35"/>
  <c r="AM101" i="35"/>
  <c r="AL101" i="35"/>
  <c r="AO101" i="35" s="1"/>
  <c r="AV97" i="35"/>
  <c r="AU97" i="35"/>
  <c r="JB94" i="35"/>
  <c r="JC94" i="35" s="1"/>
  <c r="JF94" i="35" s="1"/>
  <c r="Y283" i="35"/>
  <c r="X284" i="35"/>
  <c r="F283" i="35"/>
  <c r="AI282" i="35"/>
  <c r="AG282" i="35"/>
  <c r="AK282" i="35"/>
  <c r="DW287" i="35"/>
  <c r="EA286" i="35"/>
  <c r="DZ286" i="35"/>
  <c r="DY286" i="35"/>
  <c r="AA284" i="35"/>
  <c r="Z285" i="35"/>
  <c r="EF285" i="35"/>
  <c r="W285" i="35"/>
  <c r="D286" i="35"/>
  <c r="V285" i="35"/>
  <c r="DX285" i="35"/>
  <c r="AH285" i="35" s="1"/>
  <c r="AY284" i="35"/>
  <c r="BR284" i="35" s="1"/>
  <c r="BG284" i="35"/>
  <c r="BY284" i="35" s="1"/>
  <c r="AX284" i="35"/>
  <c r="BQ284" i="35" s="1"/>
  <c r="A285" i="35"/>
  <c r="BF284" i="35"/>
  <c r="BX284" i="35" s="1"/>
  <c r="AW284" i="35"/>
  <c r="BP284" i="35" s="1"/>
  <c r="BE284" i="35"/>
  <c r="BW284" i="35" s="1"/>
  <c r="AV284" i="35"/>
  <c r="BO284" i="35" s="1"/>
  <c r="J284" i="35"/>
  <c r="BD284" i="35"/>
  <c r="BV284" i="35" s="1"/>
  <c r="BC284" i="35"/>
  <c r="BU284" i="35" s="1"/>
  <c r="E284" i="35"/>
  <c r="AZ284" i="35"/>
  <c r="BS284" i="35" s="1"/>
  <c r="AQ284" i="35"/>
  <c r="AJ285" i="35" l="1"/>
  <c r="BT280" i="35"/>
  <c r="BA281" i="35"/>
  <c r="AK102" i="35"/>
  <c r="AM102" i="35" s="1"/>
  <c r="JD94" i="35"/>
  <c r="AX97" i="35"/>
  <c r="AT98" i="35"/>
  <c r="DY287" i="35"/>
  <c r="DW288" i="35"/>
  <c r="EA287" i="35"/>
  <c r="DZ287" i="35"/>
  <c r="X285" i="35"/>
  <c r="Y284" i="35"/>
  <c r="AF285" i="35"/>
  <c r="AK283" i="35"/>
  <c r="AI283" i="35"/>
  <c r="AG283" i="35"/>
  <c r="F284" i="35"/>
  <c r="Z286" i="35"/>
  <c r="AA285" i="35"/>
  <c r="E285" i="35"/>
  <c r="AZ285" i="35"/>
  <c r="BS285" i="35" s="1"/>
  <c r="AY285" i="35"/>
  <c r="BR285" i="35" s="1"/>
  <c r="BG285" i="35"/>
  <c r="BY285" i="35" s="1"/>
  <c r="AX285" i="35"/>
  <c r="BQ285" i="35" s="1"/>
  <c r="A286" i="35"/>
  <c r="BF285" i="35"/>
  <c r="BX285" i="35" s="1"/>
  <c r="AW285" i="35"/>
  <c r="BP285" i="35" s="1"/>
  <c r="BE285" i="35"/>
  <c r="BW285" i="35" s="1"/>
  <c r="AV285" i="35"/>
  <c r="BO285" i="35" s="1"/>
  <c r="J285" i="35"/>
  <c r="BD285" i="35"/>
  <c r="BV285" i="35" s="1"/>
  <c r="BC285" i="35"/>
  <c r="BU285" i="35" s="1"/>
  <c r="AQ285" i="35"/>
  <c r="G283" i="35"/>
  <c r="EF286" i="35"/>
  <c r="W286" i="35"/>
  <c r="D287" i="35"/>
  <c r="V286" i="35"/>
  <c r="DX286" i="35"/>
  <c r="AJ286" i="35" s="1"/>
  <c r="JB95" i="35"/>
  <c r="AH286" i="35" l="1"/>
  <c r="AF286" i="35"/>
  <c r="BT281" i="35"/>
  <c r="BA282" i="35"/>
  <c r="AL102" i="35"/>
  <c r="AO102" i="35"/>
  <c r="AK103" i="35"/>
  <c r="AU98" i="35"/>
  <c r="AX98" i="35" s="1"/>
  <c r="AV98" i="35"/>
  <c r="DX287" i="35"/>
  <c r="AF287" i="35" s="1"/>
  <c r="EF287" i="35"/>
  <c r="W287" i="35"/>
  <c r="V287" i="35"/>
  <c r="D288" i="35"/>
  <c r="BD286" i="35"/>
  <c r="BV286" i="35" s="1"/>
  <c r="BC286" i="35"/>
  <c r="BU286" i="35" s="1"/>
  <c r="E286" i="35"/>
  <c r="AZ286" i="35"/>
  <c r="BS286" i="35" s="1"/>
  <c r="AY286" i="35"/>
  <c r="BR286" i="35" s="1"/>
  <c r="BG286" i="35"/>
  <c r="BY286" i="35" s="1"/>
  <c r="AX286" i="35"/>
  <c r="BQ286" i="35" s="1"/>
  <c r="A287" i="35"/>
  <c r="BF286" i="35"/>
  <c r="BX286" i="35" s="1"/>
  <c r="AW286" i="35"/>
  <c r="BP286" i="35" s="1"/>
  <c r="J286" i="35"/>
  <c r="BE286" i="35"/>
  <c r="BW286" i="35" s="1"/>
  <c r="AV286" i="35"/>
  <c r="BO286" i="35" s="1"/>
  <c r="AQ286" i="35"/>
  <c r="AA286" i="35"/>
  <c r="Z287" i="35"/>
  <c r="AK284" i="35"/>
  <c r="AI284" i="35"/>
  <c r="AG284" i="35"/>
  <c r="G284" i="35"/>
  <c r="Y285" i="35"/>
  <c r="X286" i="35"/>
  <c r="EA288" i="35"/>
  <c r="DZ288" i="35"/>
  <c r="DY288" i="35"/>
  <c r="DW289" i="35"/>
  <c r="F285" i="35"/>
  <c r="JD95" i="35"/>
  <c r="JC95" i="35"/>
  <c r="JF95" i="35" s="1"/>
  <c r="AH287" i="35" l="1"/>
  <c r="AJ287" i="35"/>
  <c r="BT282" i="35"/>
  <c r="BA283" i="35"/>
  <c r="AL103" i="35"/>
  <c r="AM103" i="35"/>
  <c r="AT99" i="35"/>
  <c r="AU99" i="35" s="1"/>
  <c r="A288" i="35"/>
  <c r="BF287" i="35"/>
  <c r="BX287" i="35" s="1"/>
  <c r="AW287" i="35"/>
  <c r="BP287" i="35" s="1"/>
  <c r="BE287" i="35"/>
  <c r="BW287" i="35" s="1"/>
  <c r="AV287" i="35"/>
  <c r="BO287" i="35" s="1"/>
  <c r="J287" i="35"/>
  <c r="BD287" i="35"/>
  <c r="BV287" i="35" s="1"/>
  <c r="BC287" i="35"/>
  <c r="BU287" i="35" s="1"/>
  <c r="E287" i="35"/>
  <c r="AZ287" i="35"/>
  <c r="BS287" i="35" s="1"/>
  <c r="AY287" i="35"/>
  <c r="BR287" i="35" s="1"/>
  <c r="BG287" i="35"/>
  <c r="BY287" i="35" s="1"/>
  <c r="AX287" i="35"/>
  <c r="BQ287" i="35" s="1"/>
  <c r="AQ287" i="35"/>
  <c r="DW290" i="35"/>
  <c r="EA289" i="35"/>
  <c r="DZ289" i="35"/>
  <c r="DY289" i="35"/>
  <c r="AG285" i="35"/>
  <c r="AK285" i="35"/>
  <c r="AI285" i="35"/>
  <c r="Y286" i="35"/>
  <c r="X287" i="35"/>
  <c r="G285" i="35"/>
  <c r="AA287" i="35"/>
  <c r="Z288" i="35"/>
  <c r="AF288" i="35"/>
  <c r="W288" i="35"/>
  <c r="D289" i="35"/>
  <c r="V288" i="35"/>
  <c r="DX288" i="35"/>
  <c r="AJ288" i="35"/>
  <c r="AH288" i="35"/>
  <c r="EF288" i="35"/>
  <c r="F286" i="35"/>
  <c r="G286" i="35" s="1"/>
  <c r="JB96" i="35"/>
  <c r="BT283" i="35" l="1"/>
  <c r="BA284" i="35"/>
  <c r="AO103" i="35"/>
  <c r="AK104" i="35"/>
  <c r="AV99" i="35"/>
  <c r="AX99" i="35"/>
  <c r="AT100" i="35"/>
  <c r="F287" i="35"/>
  <c r="EF289" i="35"/>
  <c r="W289" i="35"/>
  <c r="D290" i="35"/>
  <c r="V289" i="35"/>
  <c r="DX289" i="35"/>
  <c r="AF289" i="35" s="1"/>
  <c r="AJ289" i="35"/>
  <c r="AA288" i="35"/>
  <c r="Z289" i="35"/>
  <c r="AY288" i="35"/>
  <c r="BR288" i="35" s="1"/>
  <c r="BG288" i="35"/>
  <c r="BY288" i="35" s="1"/>
  <c r="AX288" i="35"/>
  <c r="BQ288" i="35" s="1"/>
  <c r="A289" i="35"/>
  <c r="BF288" i="35"/>
  <c r="BX288" i="35" s="1"/>
  <c r="AW288" i="35"/>
  <c r="BP288" i="35" s="1"/>
  <c r="BE288" i="35"/>
  <c r="BW288" i="35" s="1"/>
  <c r="AV288" i="35"/>
  <c r="BO288" i="35" s="1"/>
  <c r="J288" i="35"/>
  <c r="BD288" i="35"/>
  <c r="BV288" i="35" s="1"/>
  <c r="BC288" i="35"/>
  <c r="BU288" i="35" s="1"/>
  <c r="E288" i="35"/>
  <c r="AZ288" i="35"/>
  <c r="BS288" i="35" s="1"/>
  <c r="AQ288" i="35"/>
  <c r="AI286" i="35"/>
  <c r="AG286" i="35"/>
  <c r="AK286" i="35"/>
  <c r="Y287" i="35"/>
  <c r="X288" i="35"/>
  <c r="DW291" i="35"/>
  <c r="EA290" i="35"/>
  <c r="DZ290" i="35"/>
  <c r="DY290" i="35"/>
  <c r="JD96" i="35"/>
  <c r="JC96" i="35"/>
  <c r="JF96" i="35" s="1"/>
  <c r="AH289" i="35" l="1"/>
  <c r="BT284" i="35"/>
  <c r="BA285" i="35"/>
  <c r="AM104" i="35"/>
  <c r="AL104" i="35"/>
  <c r="AV100" i="35"/>
  <c r="AU100" i="35"/>
  <c r="F288" i="35"/>
  <c r="EF290" i="35"/>
  <c r="W290" i="35"/>
  <c r="D291" i="35"/>
  <c r="V290" i="35"/>
  <c r="DX290" i="35"/>
  <c r="AF290" i="35" s="1"/>
  <c r="DY291" i="35"/>
  <c r="DW292" i="35"/>
  <c r="EA291" i="35"/>
  <c r="DZ291" i="35"/>
  <c r="X289" i="35"/>
  <c r="Y288" i="35"/>
  <c r="E289" i="35"/>
  <c r="AZ289" i="35"/>
  <c r="BS289" i="35" s="1"/>
  <c r="AY289" i="35"/>
  <c r="BR289" i="35" s="1"/>
  <c r="BG289" i="35"/>
  <c r="BY289" i="35" s="1"/>
  <c r="AX289" i="35"/>
  <c r="BQ289" i="35" s="1"/>
  <c r="A290" i="35"/>
  <c r="BF289" i="35"/>
  <c r="BX289" i="35" s="1"/>
  <c r="AW289" i="35"/>
  <c r="BP289" i="35" s="1"/>
  <c r="BE289" i="35"/>
  <c r="BW289" i="35" s="1"/>
  <c r="AV289" i="35"/>
  <c r="BO289" i="35" s="1"/>
  <c r="J289" i="35"/>
  <c r="BD289" i="35"/>
  <c r="BV289" i="35" s="1"/>
  <c r="BC289" i="35"/>
  <c r="BU289" i="35" s="1"/>
  <c r="AQ289" i="35"/>
  <c r="Z290" i="35"/>
  <c r="AA289" i="35"/>
  <c r="AK287" i="35"/>
  <c r="AI287" i="35"/>
  <c r="AG287" i="35"/>
  <c r="G287" i="35"/>
  <c r="JB97" i="35"/>
  <c r="AH290" i="35" l="1"/>
  <c r="AJ290" i="35"/>
  <c r="BT285" i="35"/>
  <c r="BA286" i="35"/>
  <c r="AO104" i="35"/>
  <c r="AK105" i="35"/>
  <c r="AX100" i="35"/>
  <c r="AT101" i="35"/>
  <c r="AK288" i="35"/>
  <c r="AI288" i="35"/>
  <c r="AG288" i="35"/>
  <c r="G288" i="35"/>
  <c r="EA292" i="35"/>
  <c r="DZ292" i="35"/>
  <c r="DY292" i="35"/>
  <c r="DW293" i="35"/>
  <c r="DX291" i="35"/>
  <c r="AF291" i="35" s="1"/>
  <c r="AJ291" i="35"/>
  <c r="AH291" i="35"/>
  <c r="EF291" i="35"/>
  <c r="W291" i="35"/>
  <c r="V291" i="35"/>
  <c r="D292" i="35"/>
  <c r="BD290" i="35"/>
  <c r="BV290" i="35" s="1"/>
  <c r="BC290" i="35"/>
  <c r="BU290" i="35" s="1"/>
  <c r="E290" i="35"/>
  <c r="AZ290" i="35"/>
  <c r="BS290" i="35" s="1"/>
  <c r="AY290" i="35"/>
  <c r="BR290" i="35" s="1"/>
  <c r="BG290" i="35"/>
  <c r="BY290" i="35" s="1"/>
  <c r="AX290" i="35"/>
  <c r="BQ290" i="35" s="1"/>
  <c r="A291" i="35"/>
  <c r="BF290" i="35"/>
  <c r="BX290" i="35" s="1"/>
  <c r="AW290" i="35"/>
  <c r="BP290" i="35" s="1"/>
  <c r="AV290" i="35"/>
  <c r="BO290" i="35" s="1"/>
  <c r="J290" i="35"/>
  <c r="BE290" i="35"/>
  <c r="BW290" i="35" s="1"/>
  <c r="AQ290" i="35"/>
  <c r="AA290" i="35"/>
  <c r="Z291" i="35"/>
  <c r="Y289" i="35"/>
  <c r="X290" i="35"/>
  <c r="F289" i="35"/>
  <c r="JD97" i="35"/>
  <c r="JC97" i="35"/>
  <c r="JF97" i="35" s="1"/>
  <c r="BT286" i="35" l="1"/>
  <c r="BA287" i="35"/>
  <c r="AM105" i="35"/>
  <c r="AL105" i="35"/>
  <c r="AO105" i="35" s="1"/>
  <c r="AV101" i="35"/>
  <c r="AU101" i="35"/>
  <c r="A292" i="35"/>
  <c r="BF291" i="35"/>
  <c r="BX291" i="35" s="1"/>
  <c r="AW291" i="35"/>
  <c r="BP291" i="35" s="1"/>
  <c r="BE291" i="35"/>
  <c r="BW291" i="35" s="1"/>
  <c r="AV291" i="35"/>
  <c r="BO291" i="35" s="1"/>
  <c r="J291" i="35"/>
  <c r="BD291" i="35"/>
  <c r="BV291" i="35" s="1"/>
  <c r="BC291" i="35"/>
  <c r="BU291" i="35" s="1"/>
  <c r="E291" i="35"/>
  <c r="AZ291" i="35"/>
  <c r="BS291" i="35" s="1"/>
  <c r="AY291" i="35"/>
  <c r="BR291" i="35" s="1"/>
  <c r="AX291" i="35"/>
  <c r="BQ291" i="35" s="1"/>
  <c r="BG291" i="35"/>
  <c r="BY291" i="35" s="1"/>
  <c r="AQ291" i="35"/>
  <c r="AG289" i="35"/>
  <c r="AK289" i="35"/>
  <c r="AI289" i="35"/>
  <c r="G289" i="35"/>
  <c r="W292" i="35"/>
  <c r="D293" i="35"/>
  <c r="V292" i="35"/>
  <c r="DX292" i="35"/>
  <c r="AH292" i="35" s="1"/>
  <c r="AJ292" i="35"/>
  <c r="EF292" i="35"/>
  <c r="DW294" i="35"/>
  <c r="EA293" i="35"/>
  <c r="DZ293" i="35"/>
  <c r="DY293" i="35"/>
  <c r="AA291" i="35"/>
  <c r="Z292" i="35"/>
  <c r="Y290" i="35"/>
  <c r="X291" i="35"/>
  <c r="F290" i="35"/>
  <c r="G290" i="35" s="1"/>
  <c r="JB98" i="35"/>
  <c r="BT287" i="35" l="1"/>
  <c r="BA288" i="35"/>
  <c r="AK106" i="35"/>
  <c r="AX101" i="35"/>
  <c r="AT102" i="35"/>
  <c r="Y291" i="35"/>
  <c r="X292" i="35"/>
  <c r="AY292" i="35"/>
  <c r="BR292" i="35" s="1"/>
  <c r="BG292" i="35"/>
  <c r="BY292" i="35" s="1"/>
  <c r="AX292" i="35"/>
  <c r="BQ292" i="35" s="1"/>
  <c r="A293" i="35"/>
  <c r="BF292" i="35"/>
  <c r="BX292" i="35" s="1"/>
  <c r="AW292" i="35"/>
  <c r="BP292" i="35" s="1"/>
  <c r="BE292" i="35"/>
  <c r="BW292" i="35" s="1"/>
  <c r="AV292" i="35"/>
  <c r="BO292" i="35" s="1"/>
  <c r="J292" i="35"/>
  <c r="BD292" i="35"/>
  <c r="BV292" i="35" s="1"/>
  <c r="BC292" i="35"/>
  <c r="BU292" i="35" s="1"/>
  <c r="E292" i="35"/>
  <c r="AZ292" i="35"/>
  <c r="BS292" i="35" s="1"/>
  <c r="AQ292" i="35"/>
  <c r="AA292" i="35"/>
  <c r="Z293" i="35"/>
  <c r="AH293" i="35"/>
  <c r="EF293" i="35"/>
  <c r="W293" i="35"/>
  <c r="D294" i="35"/>
  <c r="V293" i="35"/>
  <c r="DX293" i="35"/>
  <c r="AF293" i="35" s="1"/>
  <c r="AJ293" i="35"/>
  <c r="DW295" i="35"/>
  <c r="EA294" i="35"/>
  <c r="DZ294" i="35"/>
  <c r="DY294" i="35"/>
  <c r="AF292" i="35"/>
  <c r="F291" i="35"/>
  <c r="AI290" i="35"/>
  <c r="AG290" i="35"/>
  <c r="AK290" i="35"/>
  <c r="JC98" i="35"/>
  <c r="JF98" i="35" s="1"/>
  <c r="JD98" i="35"/>
  <c r="BT288" i="35" l="1"/>
  <c r="BA289" i="35"/>
  <c r="AM106" i="35"/>
  <c r="AL106" i="35"/>
  <c r="AK107" i="35" s="1"/>
  <c r="AK110" i="35" s="1"/>
  <c r="AU102" i="35"/>
  <c r="AV102" i="35"/>
  <c r="EF294" i="35"/>
  <c r="W294" i="35"/>
  <c r="D295" i="35"/>
  <c r="V294" i="35"/>
  <c r="DX294" i="35"/>
  <c r="AF294" i="35" s="1"/>
  <c r="AZ293" i="35"/>
  <c r="BS293" i="35" s="1"/>
  <c r="AY293" i="35"/>
  <c r="BR293" i="35" s="1"/>
  <c r="BG293" i="35"/>
  <c r="BY293" i="35" s="1"/>
  <c r="AX293" i="35"/>
  <c r="BQ293" i="35" s="1"/>
  <c r="A294" i="35"/>
  <c r="BF293" i="35"/>
  <c r="BX293" i="35" s="1"/>
  <c r="AW293" i="35"/>
  <c r="BP293" i="35" s="1"/>
  <c r="BE293" i="35"/>
  <c r="BW293" i="35" s="1"/>
  <c r="AV293" i="35"/>
  <c r="BO293" i="35" s="1"/>
  <c r="J293" i="35"/>
  <c r="BD293" i="35"/>
  <c r="BV293" i="35" s="1"/>
  <c r="BC293" i="35"/>
  <c r="BU293" i="35" s="1"/>
  <c r="AQ293" i="35"/>
  <c r="AK291" i="35"/>
  <c r="AI291" i="35"/>
  <c r="AG291" i="35"/>
  <c r="G291" i="35"/>
  <c r="DY295" i="35"/>
  <c r="DW296" i="35"/>
  <c r="EA295" i="35"/>
  <c r="DZ295" i="35"/>
  <c r="Z294" i="35"/>
  <c r="AA293" i="35"/>
  <c r="F292" i="35"/>
  <c r="X293" i="35"/>
  <c r="Y292" i="35"/>
  <c r="JB99" i="35"/>
  <c r="AH294" i="35" l="1"/>
  <c r="AJ294" i="35"/>
  <c r="BT289" i="35"/>
  <c r="BA290" i="35"/>
  <c r="AL107" i="35"/>
  <c r="AO107" i="35" s="1"/>
  <c r="AP107" i="35" s="1"/>
  <c r="AM107" i="35"/>
  <c r="AN107" i="35" s="1"/>
  <c r="AO106" i="35"/>
  <c r="AL110" i="35"/>
  <c r="AN40" i="35"/>
  <c r="AN10" i="35"/>
  <c r="AN18" i="35"/>
  <c r="AN31" i="35"/>
  <c r="AN15" i="35"/>
  <c r="AN62" i="35"/>
  <c r="AN36" i="35"/>
  <c r="AN80" i="35"/>
  <c r="AN57" i="35"/>
  <c r="AN53" i="35"/>
  <c r="AN21" i="35"/>
  <c r="AN46" i="35"/>
  <c r="AN28" i="35"/>
  <c r="AN54" i="35"/>
  <c r="AN19" i="35"/>
  <c r="AN104" i="35"/>
  <c r="AN74" i="35"/>
  <c r="AN17" i="35"/>
  <c r="AN35" i="35"/>
  <c r="AN29" i="35"/>
  <c r="AN43" i="35"/>
  <c r="AN48" i="35"/>
  <c r="AN81" i="35"/>
  <c r="AN77" i="35"/>
  <c r="AN25" i="35"/>
  <c r="AN75" i="35"/>
  <c r="AN8" i="35"/>
  <c r="AN27" i="35"/>
  <c r="AN89" i="35"/>
  <c r="AN60" i="35"/>
  <c r="AN44" i="35"/>
  <c r="AN65" i="35"/>
  <c r="AN16" i="35"/>
  <c r="AN69" i="35"/>
  <c r="AN24" i="35"/>
  <c r="AN12" i="35"/>
  <c r="AN11" i="35"/>
  <c r="AN79" i="35"/>
  <c r="AN73" i="35"/>
  <c r="AN30" i="35"/>
  <c r="AN84" i="35"/>
  <c r="AN92" i="35"/>
  <c r="AN98" i="35"/>
  <c r="AX102" i="35"/>
  <c r="AT103" i="35"/>
  <c r="Y293" i="35"/>
  <c r="X294" i="35"/>
  <c r="DX295" i="35"/>
  <c r="AF295" i="35" s="1"/>
  <c r="AJ295" i="35"/>
  <c r="EF295" i="35"/>
  <c r="W295" i="35"/>
  <c r="V295" i="35"/>
  <c r="D296" i="35"/>
  <c r="AK292" i="35"/>
  <c r="AI292" i="35"/>
  <c r="AG292" i="35"/>
  <c r="G292" i="35"/>
  <c r="EA296" i="35"/>
  <c r="DZ296" i="35"/>
  <c r="DY296" i="35"/>
  <c r="DW297" i="35"/>
  <c r="AA294" i="35"/>
  <c r="Z295" i="35"/>
  <c r="BD294" i="35"/>
  <c r="BV294" i="35" s="1"/>
  <c r="BC294" i="35"/>
  <c r="BU294" i="35" s="1"/>
  <c r="E294" i="35"/>
  <c r="AZ294" i="35"/>
  <c r="BS294" i="35" s="1"/>
  <c r="AY294" i="35"/>
  <c r="BR294" i="35" s="1"/>
  <c r="BG294" i="35"/>
  <c r="BY294" i="35" s="1"/>
  <c r="AX294" i="35"/>
  <c r="BQ294" i="35" s="1"/>
  <c r="A295" i="35"/>
  <c r="BF294" i="35"/>
  <c r="BX294" i="35" s="1"/>
  <c r="AW294" i="35"/>
  <c r="BP294" i="35" s="1"/>
  <c r="BE294" i="35"/>
  <c r="BW294" i="35" s="1"/>
  <c r="AV294" i="35"/>
  <c r="BO294" i="35" s="1"/>
  <c r="J294" i="35"/>
  <c r="AQ294" i="35"/>
  <c r="JD99" i="35"/>
  <c r="JC99" i="35"/>
  <c r="JF99" i="35" s="1"/>
  <c r="AN13" i="35" l="1"/>
  <c r="AN93" i="35"/>
  <c r="AN20" i="35"/>
  <c r="AN86" i="35"/>
  <c r="AN82" i="35"/>
  <c r="AN9" i="35"/>
  <c r="AN49" i="35"/>
  <c r="AH295" i="35"/>
  <c r="AN59" i="35"/>
  <c r="AN26" i="35"/>
  <c r="AN33" i="35"/>
  <c r="AN47" i="35"/>
  <c r="AN63" i="35"/>
  <c r="AN34" i="35"/>
  <c r="AN42" i="35"/>
  <c r="AN90" i="35"/>
  <c r="AN99" i="35"/>
  <c r="AN83" i="35"/>
  <c r="AN71" i="35"/>
  <c r="AN105" i="35"/>
  <c r="AN61" i="35"/>
  <c r="AN78" i="35"/>
  <c r="AN41" i="35"/>
  <c r="AN66" i="35"/>
  <c r="AN101" i="35"/>
  <c r="AN100" i="35"/>
  <c r="AN22" i="35"/>
  <c r="AN23" i="35"/>
  <c r="AN68" i="35"/>
  <c r="AN39" i="35"/>
  <c r="AN95" i="35"/>
  <c r="AN103" i="35"/>
  <c r="AN64" i="35"/>
  <c r="AN50" i="35"/>
  <c r="AN102" i="35"/>
  <c r="AN45" i="35"/>
  <c r="AN51" i="35"/>
  <c r="AN56" i="35"/>
  <c r="AN106" i="35"/>
  <c r="AN52" i="35"/>
  <c r="AN70" i="35"/>
  <c r="AN14" i="35"/>
  <c r="AN88" i="35"/>
  <c r="AN72" i="35"/>
  <c r="AN67" i="35"/>
  <c r="AN37" i="35"/>
  <c r="AN32" i="35"/>
  <c r="AN91" i="35"/>
  <c r="AN58" i="35"/>
  <c r="AN87" i="35"/>
  <c r="AN94" i="35"/>
  <c r="AM110" i="35"/>
  <c r="AN96" i="35"/>
  <c r="AN38" i="35"/>
  <c r="AN76" i="35"/>
  <c r="AN55" i="35"/>
  <c r="AN85" i="35"/>
  <c r="BT290" i="35"/>
  <c r="BA291" i="35"/>
  <c r="AN97" i="35"/>
  <c r="AP96" i="35"/>
  <c r="AP77" i="35"/>
  <c r="AP73" i="35"/>
  <c r="AP28" i="35"/>
  <c r="AP98" i="35"/>
  <c r="AP66" i="35"/>
  <c r="AP81" i="35"/>
  <c r="AP99" i="35"/>
  <c r="AP54" i="35"/>
  <c r="AP16" i="35"/>
  <c r="AP84" i="35"/>
  <c r="AP10" i="35"/>
  <c r="AP11" i="35"/>
  <c r="AP48" i="35"/>
  <c r="AP90" i="35"/>
  <c r="AP57" i="35"/>
  <c r="AP95" i="35"/>
  <c r="AP63" i="35"/>
  <c r="AP22" i="35"/>
  <c r="AP97" i="35"/>
  <c r="AP79" i="35"/>
  <c r="AP59" i="35"/>
  <c r="AP93" i="35"/>
  <c r="AP13" i="35"/>
  <c r="AP17" i="35"/>
  <c r="AP15" i="35"/>
  <c r="AP24" i="35"/>
  <c r="AP102" i="35"/>
  <c r="AP105" i="35"/>
  <c r="AP44" i="35"/>
  <c r="AP25" i="35"/>
  <c r="AP14" i="35"/>
  <c r="AP76" i="35"/>
  <c r="AP18" i="35"/>
  <c r="AP9" i="35"/>
  <c r="AO110" i="35"/>
  <c r="AP100" i="35"/>
  <c r="AP31" i="35"/>
  <c r="AP101" i="35"/>
  <c r="AP65" i="35"/>
  <c r="AP80" i="35"/>
  <c r="AP40" i="35"/>
  <c r="AP64" i="35"/>
  <c r="AP47" i="35"/>
  <c r="AP12" i="35"/>
  <c r="AP46" i="35"/>
  <c r="AP71" i="35"/>
  <c r="AP72" i="35"/>
  <c r="AP68" i="35"/>
  <c r="AP56" i="35"/>
  <c r="AP104" i="35"/>
  <c r="AP20" i="35"/>
  <c r="AP58" i="35"/>
  <c r="AP74" i="35"/>
  <c r="AP70" i="35"/>
  <c r="AP60" i="35"/>
  <c r="AP51" i="35"/>
  <c r="AP49" i="35"/>
  <c r="AP75" i="35"/>
  <c r="AP26" i="35"/>
  <c r="AP86" i="35"/>
  <c r="AP32" i="35"/>
  <c r="AP29" i="35"/>
  <c r="AP38" i="35"/>
  <c r="AP85" i="35"/>
  <c r="AP34" i="35"/>
  <c r="AP43" i="35"/>
  <c r="AP19" i="35"/>
  <c r="AP27" i="35"/>
  <c r="AP45" i="35"/>
  <c r="AP106" i="35"/>
  <c r="AP67" i="35"/>
  <c r="AP87" i="35"/>
  <c r="AP61" i="35"/>
  <c r="AP42" i="35"/>
  <c r="AP37" i="35"/>
  <c r="AP103" i="35"/>
  <c r="AP82" i="35"/>
  <c r="AP88" i="35"/>
  <c r="AP94" i="35"/>
  <c r="AP8" i="35"/>
  <c r="AP91" i="35"/>
  <c r="AP83" i="35"/>
  <c r="AP36" i="35"/>
  <c r="AP23" i="35"/>
  <c r="AP78" i="35"/>
  <c r="AP35" i="35"/>
  <c r="AP62" i="35"/>
  <c r="AP21" i="35"/>
  <c r="AP50" i="35"/>
  <c r="AP33" i="35"/>
  <c r="AP92" i="35"/>
  <c r="AP39" i="35"/>
  <c r="AP52" i="35"/>
  <c r="AP41" i="35"/>
  <c r="AP69" i="35"/>
  <c r="AP89" i="35"/>
  <c r="AP30" i="35"/>
  <c r="AP55" i="35"/>
  <c r="AP53" i="35"/>
  <c r="AU103" i="35"/>
  <c r="AX103" i="35" s="1"/>
  <c r="AV103" i="35"/>
  <c r="F294" i="35"/>
  <c r="G294" i="35" s="1"/>
  <c r="A296" i="35"/>
  <c r="BF295" i="35"/>
  <c r="BX295" i="35" s="1"/>
  <c r="AW295" i="35"/>
  <c r="BP295" i="35" s="1"/>
  <c r="BE295" i="35"/>
  <c r="BW295" i="35" s="1"/>
  <c r="AV295" i="35"/>
  <c r="BO295" i="35" s="1"/>
  <c r="J295" i="35"/>
  <c r="BD295" i="35"/>
  <c r="BV295" i="35" s="1"/>
  <c r="BC295" i="35"/>
  <c r="BU295" i="35" s="1"/>
  <c r="E295" i="35"/>
  <c r="AZ295" i="35"/>
  <c r="BS295" i="35" s="1"/>
  <c r="AY295" i="35"/>
  <c r="BR295" i="35" s="1"/>
  <c r="BG295" i="35"/>
  <c r="BY295" i="35" s="1"/>
  <c r="AX295" i="35"/>
  <c r="BQ295" i="35" s="1"/>
  <c r="AQ295" i="35"/>
  <c r="AA295" i="35"/>
  <c r="Z296" i="35"/>
  <c r="DW298" i="35"/>
  <c r="EA297" i="35"/>
  <c r="DZ297" i="35"/>
  <c r="DY297" i="35"/>
  <c r="W296" i="35"/>
  <c r="D297" i="35"/>
  <c r="V296" i="35"/>
  <c r="DX296" i="35"/>
  <c r="AF296" i="35" s="1"/>
  <c r="AJ296" i="35"/>
  <c r="AH296" i="35"/>
  <c r="EF296" i="35"/>
  <c r="Y294" i="35"/>
  <c r="X295" i="35"/>
  <c r="JB100" i="35"/>
  <c r="AN110" i="35" l="1"/>
  <c r="BT291" i="35"/>
  <c r="BA292" i="35"/>
  <c r="AF1059" i="35"/>
  <c r="AP110" i="35"/>
  <c r="AT104" i="35"/>
  <c r="AU104" i="35" s="1"/>
  <c r="AX104" i="35" s="1"/>
  <c r="AH297" i="35"/>
  <c r="EF297" i="35"/>
  <c r="W297" i="35"/>
  <c r="D298" i="35"/>
  <c r="V297" i="35"/>
  <c r="DX297" i="35"/>
  <c r="AF297" i="35" s="1"/>
  <c r="AJ297" i="35"/>
  <c r="F295" i="35"/>
  <c r="Y295" i="35"/>
  <c r="X296" i="35"/>
  <c r="AY296" i="35"/>
  <c r="BR296" i="35" s="1"/>
  <c r="BG296" i="35"/>
  <c r="BY296" i="35" s="1"/>
  <c r="AX296" i="35"/>
  <c r="BQ296" i="35" s="1"/>
  <c r="A297" i="35"/>
  <c r="BF296" i="35"/>
  <c r="BX296" i="35" s="1"/>
  <c r="AW296" i="35"/>
  <c r="BP296" i="35" s="1"/>
  <c r="BE296" i="35"/>
  <c r="BW296" i="35" s="1"/>
  <c r="AV296" i="35"/>
  <c r="BO296" i="35" s="1"/>
  <c r="J296" i="35"/>
  <c r="BD296" i="35"/>
  <c r="BV296" i="35" s="1"/>
  <c r="BC296" i="35"/>
  <c r="BU296" i="35" s="1"/>
  <c r="E296" i="35"/>
  <c r="AZ296" i="35"/>
  <c r="BS296" i="35" s="1"/>
  <c r="AQ296" i="35"/>
  <c r="DW299" i="35"/>
  <c r="EA298" i="35"/>
  <c r="DZ298" i="35"/>
  <c r="DY298" i="35"/>
  <c r="AA296" i="35"/>
  <c r="Z297" i="35"/>
  <c r="AI294" i="35"/>
  <c r="AG294" i="35"/>
  <c r="AK294" i="35"/>
  <c r="JC100" i="35"/>
  <c r="JF100" i="35" s="1"/>
  <c r="JD100" i="35"/>
  <c r="BT292" i="35" l="1"/>
  <c r="BA293" i="35"/>
  <c r="AV104" i="35"/>
  <c r="AT105" i="35"/>
  <c r="AV105" i="35" s="1"/>
  <c r="EF298" i="35"/>
  <c r="AF298" i="35"/>
  <c r="W298" i="35"/>
  <c r="D299" i="35"/>
  <c r="V298" i="35"/>
  <c r="DX298" i="35"/>
  <c r="AH298" i="35" s="1"/>
  <c r="AK295" i="35"/>
  <c r="AI295" i="35"/>
  <c r="AG295" i="35"/>
  <c r="E297" i="35"/>
  <c r="AZ297" i="35"/>
  <c r="BS297" i="35" s="1"/>
  <c r="AY297" i="35"/>
  <c r="BR297" i="35" s="1"/>
  <c r="BG297" i="35"/>
  <c r="BY297" i="35" s="1"/>
  <c r="AX297" i="35"/>
  <c r="BQ297" i="35" s="1"/>
  <c r="A298" i="35"/>
  <c r="BF297" i="35"/>
  <c r="BX297" i="35" s="1"/>
  <c r="AW297" i="35"/>
  <c r="BP297" i="35" s="1"/>
  <c r="BE297" i="35"/>
  <c r="BW297" i="35" s="1"/>
  <c r="AV297" i="35"/>
  <c r="BO297" i="35" s="1"/>
  <c r="J297" i="35"/>
  <c r="BD297" i="35"/>
  <c r="BV297" i="35" s="1"/>
  <c r="BC297" i="35"/>
  <c r="BU297" i="35" s="1"/>
  <c r="AQ297" i="35"/>
  <c r="G295" i="35"/>
  <c r="Z298" i="35"/>
  <c r="AA297" i="35"/>
  <c r="DY299" i="35"/>
  <c r="DW300" i="35"/>
  <c r="EA299" i="35"/>
  <c r="DZ299" i="35"/>
  <c r="F296" i="35"/>
  <c r="G296" i="35" s="1"/>
  <c r="X297" i="35"/>
  <c r="Y296" i="35"/>
  <c r="JB101" i="35"/>
  <c r="AJ298" i="35" l="1"/>
  <c r="BT293" i="35"/>
  <c r="BA294" i="35"/>
  <c r="AU105" i="35"/>
  <c r="AX105" i="35" s="1"/>
  <c r="EA300" i="35"/>
  <c r="DZ300" i="35"/>
  <c r="DY300" i="35"/>
  <c r="DW301" i="35"/>
  <c r="DX299" i="35"/>
  <c r="AF299" i="35" s="1"/>
  <c r="EF299" i="35"/>
  <c r="W299" i="35"/>
  <c r="V299" i="35"/>
  <c r="D300" i="35"/>
  <c r="AK296" i="35"/>
  <c r="AI296" i="35"/>
  <c r="AG296" i="35"/>
  <c r="F297" i="35"/>
  <c r="G297" i="35" s="1"/>
  <c r="AA298" i="35"/>
  <c r="Z299" i="35"/>
  <c r="Y297" i="35"/>
  <c r="X298" i="35"/>
  <c r="BD298" i="35"/>
  <c r="BV298" i="35" s="1"/>
  <c r="BC298" i="35"/>
  <c r="BU298" i="35" s="1"/>
  <c r="E298" i="35"/>
  <c r="AZ298" i="35"/>
  <c r="BS298" i="35" s="1"/>
  <c r="AY298" i="35"/>
  <c r="BR298" i="35" s="1"/>
  <c r="BG298" i="35"/>
  <c r="BY298" i="35" s="1"/>
  <c r="AX298" i="35"/>
  <c r="BQ298" i="35" s="1"/>
  <c r="A299" i="35"/>
  <c r="BF298" i="35"/>
  <c r="BX298" i="35" s="1"/>
  <c r="AW298" i="35"/>
  <c r="BP298" i="35" s="1"/>
  <c r="J298" i="35"/>
  <c r="BE298" i="35"/>
  <c r="BW298" i="35" s="1"/>
  <c r="AV298" i="35"/>
  <c r="BO298" i="35" s="1"/>
  <c r="AQ298" i="35"/>
  <c r="JD101" i="35"/>
  <c r="JC101" i="35"/>
  <c r="JF101" i="35" s="1"/>
  <c r="AH299" i="35" l="1"/>
  <c r="AJ299" i="35"/>
  <c r="BT294" i="35"/>
  <c r="BA295" i="35"/>
  <c r="AT106" i="35"/>
  <c r="AU106" i="35" s="1"/>
  <c r="Y298" i="35"/>
  <c r="X299" i="35"/>
  <c r="F298" i="35"/>
  <c r="AA299" i="35"/>
  <c r="Z300" i="35"/>
  <c r="W300" i="35"/>
  <c r="D301" i="35"/>
  <c r="V300" i="35"/>
  <c r="DX300" i="35"/>
  <c r="AH300" i="35" s="1"/>
  <c r="AJ300" i="35"/>
  <c r="EF300" i="35"/>
  <c r="DW302" i="35"/>
  <c r="EA301" i="35"/>
  <c r="DZ301" i="35"/>
  <c r="DY301" i="35"/>
  <c r="A300" i="35"/>
  <c r="BF299" i="35"/>
  <c r="BX299" i="35" s="1"/>
  <c r="AW299" i="35"/>
  <c r="BP299" i="35" s="1"/>
  <c r="BE299" i="35"/>
  <c r="BW299" i="35" s="1"/>
  <c r="AV299" i="35"/>
  <c r="BO299" i="35" s="1"/>
  <c r="J299" i="35"/>
  <c r="BD299" i="35"/>
  <c r="BV299" i="35" s="1"/>
  <c r="BC299" i="35"/>
  <c r="BU299" i="35" s="1"/>
  <c r="E299" i="35"/>
  <c r="AZ299" i="35"/>
  <c r="BS299" i="35" s="1"/>
  <c r="AY299" i="35"/>
  <c r="BR299" i="35" s="1"/>
  <c r="BG299" i="35"/>
  <c r="BY299" i="35" s="1"/>
  <c r="AX299" i="35"/>
  <c r="BQ299" i="35" s="1"/>
  <c r="AQ299" i="35"/>
  <c r="AG297" i="35"/>
  <c r="AK297" i="35"/>
  <c r="AI297" i="35"/>
  <c r="JB102" i="35"/>
  <c r="AF300" i="35" l="1"/>
  <c r="BT295" i="35"/>
  <c r="BA296" i="35"/>
  <c r="AV106" i="35"/>
  <c r="AW106" i="35" s="1"/>
  <c r="AW105" i="35" s="1"/>
  <c r="AW104" i="35" s="1"/>
  <c r="AW103" i="35" s="1"/>
  <c r="AW102" i="35" s="1"/>
  <c r="AW101" i="35" s="1"/>
  <c r="AW100" i="35" s="1"/>
  <c r="AW99" i="35" s="1"/>
  <c r="AW98" i="35" s="1"/>
  <c r="AW97" i="35" s="1"/>
  <c r="AW96" i="35" s="1"/>
  <c r="AW95" i="35" s="1"/>
  <c r="AW94" i="35" s="1"/>
  <c r="AW93" i="35" s="1"/>
  <c r="AW92" i="35" s="1"/>
  <c r="AW91" i="35" s="1"/>
  <c r="AW90" i="35" s="1"/>
  <c r="AW89" i="35" s="1"/>
  <c r="AW88" i="35" s="1"/>
  <c r="AW87" i="35" s="1"/>
  <c r="AW86" i="35" s="1"/>
  <c r="AW85" i="35" s="1"/>
  <c r="AW84" i="35" s="1"/>
  <c r="AW83" i="35" s="1"/>
  <c r="AW82" i="35" s="1"/>
  <c r="AW81" i="35" s="1"/>
  <c r="AW80" i="35" s="1"/>
  <c r="AW79" i="35" s="1"/>
  <c r="AW78" i="35" s="1"/>
  <c r="AW77" i="35" s="1"/>
  <c r="AW76" i="35" s="1"/>
  <c r="AW75" i="35" s="1"/>
  <c r="AW74" i="35" s="1"/>
  <c r="AW73" i="35" s="1"/>
  <c r="AW72" i="35" s="1"/>
  <c r="AW71" i="35" s="1"/>
  <c r="AW70" i="35" s="1"/>
  <c r="AW69" i="35" s="1"/>
  <c r="AW68" i="35" s="1"/>
  <c r="AW67" i="35" s="1"/>
  <c r="AW66" i="35" s="1"/>
  <c r="AW65" i="35" s="1"/>
  <c r="AW64" i="35" s="1"/>
  <c r="AW63" i="35" s="1"/>
  <c r="AW62" i="35" s="1"/>
  <c r="AW61" i="35" s="1"/>
  <c r="AW60" i="35" s="1"/>
  <c r="AW59" i="35" s="1"/>
  <c r="AW58" i="35" s="1"/>
  <c r="AW57" i="35" s="1"/>
  <c r="AW56" i="35" s="1"/>
  <c r="AW55" i="35" s="1"/>
  <c r="AW54" i="35" s="1"/>
  <c r="AW53" i="35" s="1"/>
  <c r="AW52" i="35" s="1"/>
  <c r="AW51" i="35" s="1"/>
  <c r="AW50" i="35" s="1"/>
  <c r="AW49" i="35" s="1"/>
  <c r="AW48" i="35" s="1"/>
  <c r="AW47" i="35" s="1"/>
  <c r="AW46" i="35" s="1"/>
  <c r="AW45" i="35" s="1"/>
  <c r="AW44" i="35" s="1"/>
  <c r="AW43" i="35" s="1"/>
  <c r="AW42" i="35" s="1"/>
  <c r="AW41" i="35" s="1"/>
  <c r="AW40" i="35" s="1"/>
  <c r="AW39" i="35" s="1"/>
  <c r="AW38" i="35" s="1"/>
  <c r="AW37" i="35" s="1"/>
  <c r="AW36" i="35" s="1"/>
  <c r="AW35" i="35" s="1"/>
  <c r="AW34" i="35" s="1"/>
  <c r="AW33" i="35" s="1"/>
  <c r="AW32" i="35" s="1"/>
  <c r="AW31" i="35" s="1"/>
  <c r="AW30" i="35" s="1"/>
  <c r="AW29" i="35" s="1"/>
  <c r="AW28" i="35" s="1"/>
  <c r="AW27" i="35" s="1"/>
  <c r="AW26" i="35" s="1"/>
  <c r="AW25" i="35" s="1"/>
  <c r="AW24" i="35" s="1"/>
  <c r="AW23" i="35" s="1"/>
  <c r="AW22" i="35" s="1"/>
  <c r="AW21" i="35" s="1"/>
  <c r="AW20" i="35" s="1"/>
  <c r="AW19" i="35" s="1"/>
  <c r="AW18" i="35" s="1"/>
  <c r="AW17" i="35" s="1"/>
  <c r="AW16" i="35" s="1"/>
  <c r="AW15" i="35" s="1"/>
  <c r="AW14" i="35" s="1"/>
  <c r="AW13" i="35" s="1"/>
  <c r="AW12" i="35" s="1"/>
  <c r="AW11" i="35" s="1"/>
  <c r="AW10" i="35" s="1"/>
  <c r="AW9" i="35" s="1"/>
  <c r="AW8" i="35" s="1"/>
  <c r="AX106" i="35"/>
  <c r="AY106" i="35" s="1"/>
  <c r="AY105" i="35" s="1"/>
  <c r="AY104" i="35" s="1"/>
  <c r="AY103" i="35" s="1"/>
  <c r="AY102" i="35" s="1"/>
  <c r="AY101" i="35" s="1"/>
  <c r="AY100" i="35" s="1"/>
  <c r="AY99" i="35" s="1"/>
  <c r="AY98" i="35" s="1"/>
  <c r="AY97" i="35" s="1"/>
  <c r="AY96" i="35" s="1"/>
  <c r="AY95" i="35" s="1"/>
  <c r="AY94" i="35" s="1"/>
  <c r="AY93" i="35" s="1"/>
  <c r="AY92" i="35" s="1"/>
  <c r="AY91" i="35" s="1"/>
  <c r="AY90" i="35" s="1"/>
  <c r="AY89" i="35" s="1"/>
  <c r="AY88" i="35" s="1"/>
  <c r="AY87" i="35" s="1"/>
  <c r="AY86" i="35" s="1"/>
  <c r="AY85" i="35" s="1"/>
  <c r="AY84" i="35" s="1"/>
  <c r="AY83" i="35" s="1"/>
  <c r="AY82" i="35" s="1"/>
  <c r="AY81" i="35" s="1"/>
  <c r="AY80" i="35" s="1"/>
  <c r="AY79" i="35" s="1"/>
  <c r="AY78" i="35" s="1"/>
  <c r="AY77" i="35" s="1"/>
  <c r="AY76" i="35" s="1"/>
  <c r="AY75" i="35" s="1"/>
  <c r="AY74" i="35" s="1"/>
  <c r="AY73" i="35" s="1"/>
  <c r="AY72" i="35" s="1"/>
  <c r="AY71" i="35" s="1"/>
  <c r="AY70" i="35" s="1"/>
  <c r="AY69" i="35" s="1"/>
  <c r="AY68" i="35" s="1"/>
  <c r="AY67" i="35" s="1"/>
  <c r="AY66" i="35" s="1"/>
  <c r="AY65" i="35" s="1"/>
  <c r="AY64" i="35" s="1"/>
  <c r="AY63" i="35" s="1"/>
  <c r="AY62" i="35" s="1"/>
  <c r="AY61" i="35" s="1"/>
  <c r="AY60" i="35" s="1"/>
  <c r="AY59" i="35" s="1"/>
  <c r="AY58" i="35" s="1"/>
  <c r="AY57" i="35" s="1"/>
  <c r="AY56" i="35" s="1"/>
  <c r="AY55" i="35" s="1"/>
  <c r="AY54" i="35" s="1"/>
  <c r="AY53" i="35" s="1"/>
  <c r="AT107" i="35"/>
  <c r="AY300" i="35"/>
  <c r="BR300" i="35" s="1"/>
  <c r="BG300" i="35"/>
  <c r="BY300" i="35" s="1"/>
  <c r="AX300" i="35"/>
  <c r="BQ300" i="35" s="1"/>
  <c r="A301" i="35"/>
  <c r="BF300" i="35"/>
  <c r="BX300" i="35" s="1"/>
  <c r="AW300" i="35"/>
  <c r="BP300" i="35" s="1"/>
  <c r="BE300" i="35"/>
  <c r="BW300" i="35" s="1"/>
  <c r="AV300" i="35"/>
  <c r="BO300" i="35" s="1"/>
  <c r="J300" i="35"/>
  <c r="BD300" i="35"/>
  <c r="BV300" i="35" s="1"/>
  <c r="BC300" i="35"/>
  <c r="BU300" i="35" s="1"/>
  <c r="E300" i="35"/>
  <c r="AZ300" i="35"/>
  <c r="BS300" i="35" s="1"/>
  <c r="AQ300" i="35"/>
  <c r="AA300" i="35"/>
  <c r="Z301" i="35"/>
  <c r="EF301" i="35"/>
  <c r="W301" i="35"/>
  <c r="D302" i="35"/>
  <c r="V301" i="35"/>
  <c r="DX301" i="35"/>
  <c r="AF301" i="35" s="1"/>
  <c r="AJ301" i="35"/>
  <c r="AI298" i="35"/>
  <c r="AG298" i="35"/>
  <c r="AK298" i="35"/>
  <c r="DW303" i="35"/>
  <c r="EA302" i="35"/>
  <c r="DZ302" i="35"/>
  <c r="DY302" i="35"/>
  <c r="G298" i="35"/>
  <c r="F299" i="35"/>
  <c r="G299" i="35" s="1"/>
  <c r="Y299" i="35"/>
  <c r="X300" i="35"/>
  <c r="JC102" i="35"/>
  <c r="JD102" i="35"/>
  <c r="AH301" i="35" l="1"/>
  <c r="BT296" i="35"/>
  <c r="BA297" i="35"/>
  <c r="AY52" i="35"/>
  <c r="AY51" i="35" s="1"/>
  <c r="AY50" i="35" s="1"/>
  <c r="AY49" i="35" s="1"/>
  <c r="AY48" i="35" s="1"/>
  <c r="AY47" i="35" s="1"/>
  <c r="AY46" i="35" s="1"/>
  <c r="AY45" i="35" s="1"/>
  <c r="AY44" i="35" s="1"/>
  <c r="AY43" i="35" s="1"/>
  <c r="AY42" i="35" s="1"/>
  <c r="AY41" i="35" s="1"/>
  <c r="AY40" i="35" s="1"/>
  <c r="AY39" i="35" s="1"/>
  <c r="AY38" i="35" s="1"/>
  <c r="AY37" i="35" s="1"/>
  <c r="AY36" i="35" s="1"/>
  <c r="AY35" i="35" s="1"/>
  <c r="AY34" i="35" s="1"/>
  <c r="AY33" i="35" s="1"/>
  <c r="AV107" i="35"/>
  <c r="AV108" i="35" s="1"/>
  <c r="AU107" i="35"/>
  <c r="AH302" i="35"/>
  <c r="EF302" i="35"/>
  <c r="W302" i="35"/>
  <c r="D303" i="35"/>
  <c r="V302" i="35"/>
  <c r="DX302" i="35"/>
  <c r="AF302" i="35" s="1"/>
  <c r="DY303" i="35"/>
  <c r="DW304" i="35"/>
  <c r="EA303" i="35"/>
  <c r="DZ303" i="35"/>
  <c r="AK299" i="35"/>
  <c r="AI299" i="35"/>
  <c r="AG299" i="35"/>
  <c r="E301" i="35"/>
  <c r="AZ301" i="35"/>
  <c r="BS301" i="35" s="1"/>
  <c r="AY301" i="35"/>
  <c r="BR301" i="35" s="1"/>
  <c r="BG301" i="35"/>
  <c r="BY301" i="35" s="1"/>
  <c r="AX301" i="35"/>
  <c r="BQ301" i="35" s="1"/>
  <c r="A302" i="35"/>
  <c r="BF301" i="35"/>
  <c r="BX301" i="35" s="1"/>
  <c r="AW301" i="35"/>
  <c r="BP301" i="35" s="1"/>
  <c r="BE301" i="35"/>
  <c r="BW301" i="35" s="1"/>
  <c r="AV301" i="35"/>
  <c r="BO301" i="35" s="1"/>
  <c r="J301" i="35"/>
  <c r="BD301" i="35"/>
  <c r="BV301" i="35" s="1"/>
  <c r="BC301" i="35"/>
  <c r="BU301" i="35" s="1"/>
  <c r="AQ301" i="35"/>
  <c r="X301" i="35"/>
  <c r="Y300" i="35"/>
  <c r="Z302" i="35"/>
  <c r="AA301" i="35"/>
  <c r="F300" i="35"/>
  <c r="JF102" i="35"/>
  <c r="JB103" i="35"/>
  <c r="AJ302" i="35" l="1"/>
  <c r="AY32" i="35"/>
  <c r="AY31" i="35" s="1"/>
  <c r="AY30" i="35" s="1"/>
  <c r="AY29" i="35" s="1"/>
  <c r="AY28" i="35" s="1"/>
  <c r="AY27" i="35" s="1"/>
  <c r="AY26" i="35" s="1"/>
  <c r="AY25" i="35" s="1"/>
  <c r="AY24" i="35" s="1"/>
  <c r="AY23" i="35" s="1"/>
  <c r="AY22" i="35" s="1"/>
  <c r="AY21" i="35" s="1"/>
  <c r="AY20" i="35" s="1"/>
  <c r="AY19" i="35" s="1"/>
  <c r="AY18" i="35" s="1"/>
  <c r="AY17" i="35" s="1"/>
  <c r="AY16" i="35" s="1"/>
  <c r="AY15" i="35" s="1"/>
  <c r="AY14" i="35" s="1"/>
  <c r="AY13" i="35" s="1"/>
  <c r="AY12" i="35" s="1"/>
  <c r="AY11" i="35" s="1"/>
  <c r="AY10" i="35" s="1"/>
  <c r="AY9" i="35" s="1"/>
  <c r="AY8" i="35" s="1"/>
  <c r="BT297" i="35"/>
  <c r="BA298" i="35"/>
  <c r="AX107" i="35"/>
  <c r="AX108" i="35" s="1"/>
  <c r="AT108" i="35"/>
  <c r="AU108" i="35" s="1"/>
  <c r="EA304" i="35"/>
  <c r="DZ304" i="35"/>
  <c r="DY304" i="35"/>
  <c r="DW305" i="35"/>
  <c r="AK300" i="35"/>
  <c r="AI300" i="35"/>
  <c r="AG300" i="35"/>
  <c r="F301" i="35"/>
  <c r="BD302" i="35"/>
  <c r="BV302" i="35" s="1"/>
  <c r="BC302" i="35"/>
  <c r="BU302" i="35" s="1"/>
  <c r="E302" i="35"/>
  <c r="AZ302" i="35"/>
  <c r="BS302" i="35" s="1"/>
  <c r="AY302" i="35"/>
  <c r="BR302" i="35" s="1"/>
  <c r="BG302" i="35"/>
  <c r="BY302" i="35" s="1"/>
  <c r="AX302" i="35"/>
  <c r="BQ302" i="35" s="1"/>
  <c r="A303" i="35"/>
  <c r="BF302" i="35"/>
  <c r="BX302" i="35" s="1"/>
  <c r="AW302" i="35"/>
  <c r="BP302" i="35" s="1"/>
  <c r="J302" i="35"/>
  <c r="BE302" i="35"/>
  <c r="BW302" i="35" s="1"/>
  <c r="AV302" i="35"/>
  <c r="BO302" i="35" s="1"/>
  <c r="AQ302" i="35"/>
  <c r="G300" i="35"/>
  <c r="Y301" i="35"/>
  <c r="X302" i="35"/>
  <c r="AA302" i="35"/>
  <c r="Z303" i="35"/>
  <c r="DX303" i="35"/>
  <c r="AH303" i="35" s="1"/>
  <c r="AJ303" i="35"/>
  <c r="EF303" i="35"/>
  <c r="W303" i="35"/>
  <c r="V303" i="35"/>
  <c r="D304" i="35"/>
  <c r="JC103" i="35"/>
  <c r="JD103" i="35"/>
  <c r="AE1059" i="35" l="1" a="1"/>
  <c r="AE1059" i="35" s="1"/>
  <c r="BT298" i="35"/>
  <c r="BA299" i="35"/>
  <c r="AF303" i="35"/>
  <c r="W304" i="35"/>
  <c r="D305" i="35"/>
  <c r="V304" i="35"/>
  <c r="DX304" i="35"/>
  <c r="AF304" i="35" s="1"/>
  <c r="AJ304" i="35"/>
  <c r="EF304" i="35"/>
  <c r="AA303" i="35"/>
  <c r="Z304" i="35"/>
  <c r="Y302" i="35"/>
  <c r="X303" i="35"/>
  <c r="DW306" i="35"/>
  <c r="EA305" i="35"/>
  <c r="DZ305" i="35"/>
  <c r="DY305" i="35"/>
  <c r="AG301" i="35"/>
  <c r="AK301" i="35"/>
  <c r="AI301" i="35"/>
  <c r="A304" i="35"/>
  <c r="BF303" i="35"/>
  <c r="BX303" i="35" s="1"/>
  <c r="AW303" i="35"/>
  <c r="BP303" i="35" s="1"/>
  <c r="BE303" i="35"/>
  <c r="BW303" i="35" s="1"/>
  <c r="AV303" i="35"/>
  <c r="BO303" i="35" s="1"/>
  <c r="J303" i="35"/>
  <c r="BD303" i="35"/>
  <c r="BV303" i="35" s="1"/>
  <c r="BC303" i="35"/>
  <c r="BU303" i="35" s="1"/>
  <c r="E303" i="35"/>
  <c r="AZ303" i="35"/>
  <c r="BS303" i="35" s="1"/>
  <c r="AY303" i="35"/>
  <c r="BR303" i="35" s="1"/>
  <c r="BG303" i="35"/>
  <c r="BY303" i="35" s="1"/>
  <c r="AX303" i="35"/>
  <c r="BQ303" i="35" s="1"/>
  <c r="AQ303" i="35"/>
  <c r="G301" i="35"/>
  <c r="F302" i="35"/>
  <c r="JF103" i="35"/>
  <c r="JB104" i="35"/>
  <c r="AH304" i="35" l="1"/>
  <c r="BT299" i="35"/>
  <c r="BA300" i="35"/>
  <c r="AI302" i="35"/>
  <c r="AG302" i="35"/>
  <c r="AK302" i="35"/>
  <c r="DW307" i="35"/>
  <c r="EA306" i="35"/>
  <c r="DZ306" i="35"/>
  <c r="DY306" i="35"/>
  <c r="G302" i="35"/>
  <c r="Y303" i="35"/>
  <c r="X304" i="35"/>
  <c r="EF305" i="35"/>
  <c r="AF305" i="35"/>
  <c r="W305" i="35"/>
  <c r="D306" i="35"/>
  <c r="V305" i="35"/>
  <c r="DX305" i="35"/>
  <c r="AH305" i="35" s="1"/>
  <c r="AJ305" i="35"/>
  <c r="AY304" i="35"/>
  <c r="BR304" i="35" s="1"/>
  <c r="BG304" i="35"/>
  <c r="BY304" i="35" s="1"/>
  <c r="AX304" i="35"/>
  <c r="BQ304" i="35" s="1"/>
  <c r="A305" i="35"/>
  <c r="BF304" i="35"/>
  <c r="BX304" i="35" s="1"/>
  <c r="AW304" i="35"/>
  <c r="BP304" i="35" s="1"/>
  <c r="BE304" i="35"/>
  <c r="BW304" i="35" s="1"/>
  <c r="AV304" i="35"/>
  <c r="BO304" i="35" s="1"/>
  <c r="J304" i="35"/>
  <c r="BD304" i="35"/>
  <c r="BV304" i="35" s="1"/>
  <c r="BC304" i="35"/>
  <c r="BU304" i="35" s="1"/>
  <c r="E304" i="35"/>
  <c r="AZ304" i="35"/>
  <c r="BS304" i="35" s="1"/>
  <c r="AQ304" i="35"/>
  <c r="AA304" i="35"/>
  <c r="Z305" i="35"/>
  <c r="F303" i="35"/>
  <c r="G303" i="35" s="1"/>
  <c r="JC104" i="35"/>
  <c r="JD104" i="35"/>
  <c r="BT300" i="35" l="1"/>
  <c r="BA301" i="35"/>
  <c r="AZ305" i="35"/>
  <c r="BS305" i="35" s="1"/>
  <c r="AY305" i="35"/>
  <c r="BR305" i="35" s="1"/>
  <c r="BG305" i="35"/>
  <c r="BY305" i="35" s="1"/>
  <c r="AX305" i="35"/>
  <c r="BQ305" i="35" s="1"/>
  <c r="A306" i="35"/>
  <c r="BF305" i="35"/>
  <c r="BX305" i="35" s="1"/>
  <c r="AW305" i="35"/>
  <c r="BP305" i="35" s="1"/>
  <c r="BE305" i="35"/>
  <c r="BW305" i="35" s="1"/>
  <c r="AV305" i="35"/>
  <c r="BO305" i="35" s="1"/>
  <c r="J305" i="35"/>
  <c r="BD305" i="35"/>
  <c r="BV305" i="35" s="1"/>
  <c r="BC305" i="35"/>
  <c r="BU305" i="35" s="1"/>
  <c r="AQ305" i="35"/>
  <c r="DY307" i="35"/>
  <c r="DW308" i="35"/>
  <c r="EA307" i="35"/>
  <c r="DZ307" i="35"/>
  <c r="AK303" i="35"/>
  <c r="AI303" i="35"/>
  <c r="AG303" i="35"/>
  <c r="X305" i="35"/>
  <c r="Y304" i="35"/>
  <c r="Z306" i="35"/>
  <c r="AA305" i="35"/>
  <c r="F304" i="35"/>
  <c r="G304" i="35" s="1"/>
  <c r="AH306" i="35"/>
  <c r="EF306" i="35"/>
  <c r="AF306" i="35"/>
  <c r="W306" i="35"/>
  <c r="D307" i="35"/>
  <c r="V306" i="35"/>
  <c r="DX306" i="35"/>
  <c r="AJ306" i="35" s="1"/>
  <c r="JF104" i="35"/>
  <c r="JB105" i="35"/>
  <c r="BT301" i="35" l="1"/>
  <c r="BA302" i="35"/>
  <c r="AK304" i="35"/>
  <c r="AI304" i="35"/>
  <c r="AG304" i="35"/>
  <c r="Y305" i="35"/>
  <c r="X306" i="35"/>
  <c r="DX307" i="35"/>
  <c r="AF307" i="35" s="1"/>
  <c r="EF307" i="35"/>
  <c r="W307" i="35"/>
  <c r="V307" i="35"/>
  <c r="D308" i="35"/>
  <c r="EA308" i="35"/>
  <c r="DZ308" i="35"/>
  <c r="DY308" i="35"/>
  <c r="DW309" i="35"/>
  <c r="BD306" i="35"/>
  <c r="BV306" i="35" s="1"/>
  <c r="BC306" i="35"/>
  <c r="BU306" i="35" s="1"/>
  <c r="E306" i="35"/>
  <c r="AZ306" i="35"/>
  <c r="BS306" i="35" s="1"/>
  <c r="AY306" i="35"/>
  <c r="BR306" i="35" s="1"/>
  <c r="BG306" i="35"/>
  <c r="BY306" i="35" s="1"/>
  <c r="AX306" i="35"/>
  <c r="BQ306" i="35" s="1"/>
  <c r="A307" i="35"/>
  <c r="BF306" i="35"/>
  <c r="BX306" i="35" s="1"/>
  <c r="AW306" i="35"/>
  <c r="BP306" i="35" s="1"/>
  <c r="AV306" i="35"/>
  <c r="BO306" i="35" s="1"/>
  <c r="J306" i="35"/>
  <c r="BE306" i="35"/>
  <c r="BW306" i="35" s="1"/>
  <c r="AQ306" i="35"/>
  <c r="AA306" i="35"/>
  <c r="Z307" i="35"/>
  <c r="JD105" i="35"/>
  <c r="JC105" i="35"/>
  <c r="AJ307" i="35" l="1"/>
  <c r="BT302" i="35"/>
  <c r="BA303" i="35"/>
  <c r="A308" i="35"/>
  <c r="BF307" i="35"/>
  <c r="BX307" i="35" s="1"/>
  <c r="AW307" i="35"/>
  <c r="BP307" i="35" s="1"/>
  <c r="BE307" i="35"/>
  <c r="BW307" i="35" s="1"/>
  <c r="AV307" i="35"/>
  <c r="BO307" i="35" s="1"/>
  <c r="J307" i="35"/>
  <c r="BD307" i="35"/>
  <c r="BV307" i="35" s="1"/>
  <c r="BC307" i="35"/>
  <c r="BU307" i="35" s="1"/>
  <c r="E307" i="35"/>
  <c r="AZ307" i="35"/>
  <c r="BS307" i="35" s="1"/>
  <c r="AY307" i="35"/>
  <c r="BR307" i="35" s="1"/>
  <c r="BG307" i="35"/>
  <c r="BY307" i="35" s="1"/>
  <c r="AX307" i="35"/>
  <c r="BQ307" i="35" s="1"/>
  <c r="AQ307" i="35"/>
  <c r="DW310" i="35"/>
  <c r="EA309" i="35"/>
  <c r="DZ309" i="35"/>
  <c r="DY309" i="35"/>
  <c r="AH307" i="35"/>
  <c r="W308" i="35"/>
  <c r="D309" i="35"/>
  <c r="V308" i="35"/>
  <c r="DX308" i="35"/>
  <c r="AJ308" i="35" s="1"/>
  <c r="EF308" i="35"/>
  <c r="Y306" i="35"/>
  <c r="X307" i="35"/>
  <c r="AA307" i="35"/>
  <c r="Z308" i="35"/>
  <c r="F306" i="35"/>
  <c r="G306" i="35" s="1"/>
  <c r="JF105" i="35"/>
  <c r="JB106" i="35"/>
  <c r="BT303" i="35" l="1"/>
  <c r="BA304" i="35"/>
  <c r="AA308" i="35"/>
  <c r="Z309" i="35"/>
  <c r="EF309" i="35"/>
  <c r="W309" i="35"/>
  <c r="D310" i="35"/>
  <c r="V309" i="35"/>
  <c r="DX309" i="35"/>
  <c r="AF309" i="35" s="1"/>
  <c r="Y307" i="35"/>
  <c r="X308" i="35"/>
  <c r="AF308" i="35"/>
  <c r="AY308" i="35"/>
  <c r="BR308" i="35" s="1"/>
  <c r="BG308" i="35"/>
  <c r="BY308" i="35" s="1"/>
  <c r="AX308" i="35"/>
  <c r="BQ308" i="35" s="1"/>
  <c r="A309" i="35"/>
  <c r="BF308" i="35"/>
  <c r="BX308" i="35" s="1"/>
  <c r="AW308" i="35"/>
  <c r="BP308" i="35" s="1"/>
  <c r="BE308" i="35"/>
  <c r="BW308" i="35" s="1"/>
  <c r="AV308" i="35"/>
  <c r="BO308" i="35" s="1"/>
  <c r="J308" i="35"/>
  <c r="BD308" i="35"/>
  <c r="BV308" i="35" s="1"/>
  <c r="BC308" i="35"/>
  <c r="BU308" i="35" s="1"/>
  <c r="E308" i="35"/>
  <c r="AZ308" i="35"/>
  <c r="BS308" i="35" s="1"/>
  <c r="AQ308" i="35"/>
  <c r="F307" i="35"/>
  <c r="G307" i="35" s="1"/>
  <c r="AH308" i="35"/>
  <c r="DW311" i="35"/>
  <c r="EA310" i="35"/>
  <c r="DZ310" i="35"/>
  <c r="DY310" i="35"/>
  <c r="AI306" i="35"/>
  <c r="AG306" i="35"/>
  <c r="AK306" i="35"/>
  <c r="JC106" i="35"/>
  <c r="JB107" i="35" s="1"/>
  <c r="JD106" i="35"/>
  <c r="BT304" i="35" l="1"/>
  <c r="BA305" i="35"/>
  <c r="AH309" i="35"/>
  <c r="AJ309" i="35"/>
  <c r="DY311" i="35"/>
  <c r="DW312" i="35"/>
  <c r="EA311" i="35"/>
  <c r="DZ311" i="35"/>
  <c r="E309" i="35"/>
  <c r="AZ309" i="35"/>
  <c r="BS309" i="35" s="1"/>
  <c r="AY309" i="35"/>
  <c r="BR309" i="35" s="1"/>
  <c r="BG309" i="35"/>
  <c r="BY309" i="35" s="1"/>
  <c r="AX309" i="35"/>
  <c r="BQ309" i="35" s="1"/>
  <c r="A310" i="35"/>
  <c r="BF309" i="35"/>
  <c r="BX309" i="35" s="1"/>
  <c r="AW309" i="35"/>
  <c r="BP309" i="35" s="1"/>
  <c r="BE309" i="35"/>
  <c r="BW309" i="35" s="1"/>
  <c r="AV309" i="35"/>
  <c r="BO309" i="35" s="1"/>
  <c r="J309" i="35"/>
  <c r="BD309" i="35"/>
  <c r="BV309" i="35" s="1"/>
  <c r="BC309" i="35"/>
  <c r="BU309" i="35" s="1"/>
  <c r="AQ309" i="35"/>
  <c r="EF310" i="35"/>
  <c r="W310" i="35"/>
  <c r="D311" i="35"/>
  <c r="V310" i="35"/>
  <c r="DX310" i="35"/>
  <c r="AF310" i="35" s="1"/>
  <c r="AK307" i="35"/>
  <c r="AI307" i="35"/>
  <c r="AG307" i="35"/>
  <c r="Z310" i="35"/>
  <c r="AA309" i="35"/>
  <c r="F308" i="35"/>
  <c r="X309" i="35"/>
  <c r="Y308" i="35"/>
  <c r="JF106" i="35"/>
  <c r="JB109" i="35"/>
  <c r="JD107" i="35"/>
  <c r="JE107" i="35" s="1"/>
  <c r="JC107" i="35"/>
  <c r="JF107" i="35" s="1"/>
  <c r="JG107" i="35" s="1"/>
  <c r="AH310" i="35" l="1"/>
  <c r="AJ310" i="35"/>
  <c r="BT305" i="35"/>
  <c r="BA306" i="35"/>
  <c r="AA310" i="35"/>
  <c r="Z311" i="35"/>
  <c r="F309" i="35"/>
  <c r="G309" i="35" s="1"/>
  <c r="Y309" i="35"/>
  <c r="X310" i="35"/>
  <c r="AK308" i="35"/>
  <c r="AI308" i="35"/>
  <c r="AG308" i="35"/>
  <c r="G308" i="35"/>
  <c r="BD310" i="35"/>
  <c r="BV310" i="35" s="1"/>
  <c r="BC310" i="35"/>
  <c r="BU310" i="35" s="1"/>
  <c r="E310" i="35"/>
  <c r="AZ310" i="35"/>
  <c r="BS310" i="35" s="1"/>
  <c r="AY310" i="35"/>
  <c r="BR310" i="35" s="1"/>
  <c r="BG310" i="35"/>
  <c r="BY310" i="35" s="1"/>
  <c r="AX310" i="35"/>
  <c r="BQ310" i="35" s="1"/>
  <c r="A311" i="35"/>
  <c r="BF310" i="35"/>
  <c r="BX310" i="35" s="1"/>
  <c r="AW310" i="35"/>
  <c r="BP310" i="35" s="1"/>
  <c r="BE310" i="35"/>
  <c r="BW310" i="35" s="1"/>
  <c r="AV310" i="35"/>
  <c r="BO310" i="35" s="1"/>
  <c r="J310" i="35"/>
  <c r="AQ310" i="35"/>
  <c r="DX311" i="35"/>
  <c r="AH311" i="35" s="1"/>
  <c r="AJ311" i="35"/>
  <c r="EF311" i="35"/>
  <c r="AF311" i="35"/>
  <c r="W311" i="35"/>
  <c r="V311" i="35"/>
  <c r="D312" i="35"/>
  <c r="EA312" i="35"/>
  <c r="DZ312" i="35"/>
  <c r="DY312" i="35"/>
  <c r="DW313" i="35"/>
  <c r="JE11" i="35"/>
  <c r="JE45" i="35"/>
  <c r="JE64" i="35"/>
  <c r="JE99" i="35"/>
  <c r="JE28" i="35"/>
  <c r="JE43" i="35"/>
  <c r="JE46" i="35"/>
  <c r="JE104" i="35"/>
  <c r="JE84" i="35"/>
  <c r="JE36" i="35"/>
  <c r="JE14" i="35"/>
  <c r="JE72" i="35"/>
  <c r="JE95" i="35"/>
  <c r="JE65" i="35"/>
  <c r="JE8" i="35"/>
  <c r="JE35" i="35"/>
  <c r="JE60" i="35"/>
  <c r="JE86" i="35"/>
  <c r="JE49" i="35"/>
  <c r="JE9" i="35"/>
  <c r="JE47" i="35"/>
  <c r="JE55" i="35"/>
  <c r="JE89" i="35"/>
  <c r="JE74" i="35"/>
  <c r="JE38" i="35"/>
  <c r="JE70" i="35"/>
  <c r="JE44" i="35"/>
  <c r="JE101" i="35"/>
  <c r="JE88" i="35"/>
  <c r="JE29" i="35"/>
  <c r="JE80" i="35"/>
  <c r="JE93" i="35"/>
  <c r="JE24" i="35"/>
  <c r="JE40" i="35"/>
  <c r="JE61" i="35"/>
  <c r="JE66" i="35"/>
  <c r="JD109" i="35"/>
  <c r="JE48" i="35"/>
  <c r="JE77" i="35"/>
  <c r="JE26" i="35"/>
  <c r="JE17" i="35"/>
  <c r="JE68" i="35"/>
  <c r="JE81" i="35"/>
  <c r="JE67" i="35"/>
  <c r="JE34" i="35"/>
  <c r="JE62" i="35"/>
  <c r="JE63" i="35"/>
  <c r="JE25" i="35"/>
  <c r="JE73" i="35"/>
  <c r="JE52" i="35"/>
  <c r="JE42" i="35"/>
  <c r="JE31" i="35"/>
  <c r="JE69" i="35"/>
  <c r="JE41" i="35"/>
  <c r="JE19" i="35"/>
  <c r="JE10" i="35"/>
  <c r="JE27" i="35"/>
  <c r="JE92" i="35"/>
  <c r="JE83" i="35"/>
  <c r="JE96" i="35"/>
  <c r="JE76" i="35"/>
  <c r="JE75" i="35"/>
  <c r="JE33" i="35"/>
  <c r="JE102" i="35"/>
  <c r="JE56" i="35"/>
  <c r="JE90" i="35"/>
  <c r="JE22" i="35"/>
  <c r="JE12" i="35"/>
  <c r="JE18" i="35"/>
  <c r="JE85" i="35"/>
  <c r="JE106" i="35"/>
  <c r="JE98" i="35"/>
  <c r="JE30" i="35"/>
  <c r="JE97" i="35"/>
  <c r="JE53" i="35"/>
  <c r="JE32" i="35"/>
  <c r="JE21" i="35"/>
  <c r="JE23" i="35"/>
  <c r="JE87" i="35"/>
  <c r="JE94" i="35"/>
  <c r="JE54" i="35"/>
  <c r="JE50" i="35"/>
  <c r="JE51" i="35"/>
  <c r="JE15" i="35"/>
  <c r="JE82" i="35"/>
  <c r="JE71" i="35"/>
  <c r="JE91" i="35"/>
  <c r="JC109" i="35"/>
  <c r="JE20" i="35"/>
  <c r="JE57" i="35"/>
  <c r="JE39" i="35"/>
  <c r="JE16" i="35"/>
  <c r="JE79" i="35"/>
  <c r="JE78" i="35"/>
  <c r="JE59" i="35"/>
  <c r="JE103" i="35"/>
  <c r="JE58" i="35"/>
  <c r="JE105" i="35"/>
  <c r="JE37" i="35"/>
  <c r="JE13" i="35"/>
  <c r="JE100" i="35"/>
  <c r="JG106" i="35"/>
  <c r="JG105" i="35"/>
  <c r="JG61" i="35"/>
  <c r="JG103" i="35"/>
  <c r="JG52" i="35"/>
  <c r="JG31" i="35"/>
  <c r="JG96" i="35"/>
  <c r="JG63" i="35"/>
  <c r="JG82" i="35"/>
  <c r="JG30" i="35"/>
  <c r="JG42" i="35"/>
  <c r="JG37" i="35"/>
  <c r="JG49" i="35"/>
  <c r="JG98" i="35"/>
  <c r="JG29" i="35"/>
  <c r="JG97" i="35"/>
  <c r="JG65" i="35"/>
  <c r="JG40" i="35"/>
  <c r="JG104" i="35"/>
  <c r="JG17" i="35"/>
  <c r="JG27" i="35"/>
  <c r="JG12" i="35"/>
  <c r="JG62" i="35"/>
  <c r="JG89" i="35"/>
  <c r="JG36" i="35"/>
  <c r="JG101" i="35"/>
  <c r="JG11" i="35"/>
  <c r="JG45" i="35"/>
  <c r="JG43" i="35"/>
  <c r="JG53" i="35"/>
  <c r="JG92" i="35"/>
  <c r="JG99" i="35"/>
  <c r="JG93" i="35"/>
  <c r="JG94" i="35"/>
  <c r="JG21" i="35"/>
  <c r="JG83" i="35"/>
  <c r="JG59" i="35"/>
  <c r="JG78" i="35"/>
  <c r="JG28" i="35"/>
  <c r="JG33" i="35"/>
  <c r="JG69" i="35"/>
  <c r="JG76" i="35"/>
  <c r="JG15" i="35"/>
  <c r="JG24" i="35"/>
  <c r="JG41" i="35"/>
  <c r="JG64" i="35"/>
  <c r="JG54" i="35"/>
  <c r="JG81" i="35"/>
  <c r="JG70" i="35"/>
  <c r="JG85" i="35"/>
  <c r="JG26" i="35"/>
  <c r="JG23" i="35"/>
  <c r="JG84" i="35"/>
  <c r="JG68" i="35"/>
  <c r="JG50" i="35"/>
  <c r="JG90" i="35"/>
  <c r="JG38" i="35"/>
  <c r="JG13" i="35"/>
  <c r="JG8" i="35"/>
  <c r="JG67" i="35"/>
  <c r="JG35" i="35"/>
  <c r="JG73" i="35"/>
  <c r="JG88" i="35"/>
  <c r="JG34" i="35"/>
  <c r="JG9" i="35"/>
  <c r="JG74" i="35"/>
  <c r="JG60" i="35"/>
  <c r="JG18" i="35"/>
  <c r="JG72" i="35"/>
  <c r="JG75" i="35"/>
  <c r="JG66" i="35"/>
  <c r="JG16" i="35"/>
  <c r="JG77" i="35"/>
  <c r="JG44" i="35"/>
  <c r="JG57" i="35"/>
  <c r="JG58" i="35"/>
  <c r="JG55" i="35"/>
  <c r="JG91" i="35"/>
  <c r="JG100" i="35"/>
  <c r="JG48" i="35"/>
  <c r="JG25" i="35"/>
  <c r="JG14" i="35"/>
  <c r="JG79" i="35"/>
  <c r="JG87" i="35"/>
  <c r="JG80" i="35"/>
  <c r="JG102" i="35"/>
  <c r="JG39" i="35"/>
  <c r="JG95" i="35"/>
  <c r="JG10" i="35"/>
  <c r="JG32" i="35"/>
  <c r="JG46" i="35"/>
  <c r="JG86" i="35"/>
  <c r="JF109" i="35"/>
  <c r="JG71" i="35"/>
  <c r="JG56" i="35"/>
  <c r="JG47" i="35"/>
  <c r="JG51" i="35"/>
  <c r="JG19" i="35"/>
  <c r="JG22" i="35"/>
  <c r="JG20" i="35"/>
  <c r="BT306" i="35" l="1"/>
  <c r="BA307" i="35"/>
  <c r="HW105" i="35"/>
  <c r="HV105" i="35"/>
  <c r="IA103" i="35"/>
  <c r="IB103" i="35"/>
  <c r="IB106" i="35"/>
  <c r="IA106" i="35"/>
  <c r="IB112" i="35"/>
  <c r="IA112" i="35"/>
  <c r="IA107" i="35"/>
  <c r="IB107" i="35"/>
  <c r="IB105" i="35"/>
  <c r="IA105" i="35"/>
  <c r="HV102" i="35"/>
  <c r="HW102" i="35"/>
  <c r="HW104" i="35"/>
  <c r="HV104" i="35"/>
  <c r="HV108" i="35"/>
  <c r="HW108" i="35"/>
  <c r="IB110" i="35"/>
  <c r="IA110" i="35"/>
  <c r="HV110" i="35"/>
  <c r="HW110" i="35"/>
  <c r="IA108" i="35"/>
  <c r="IB108" i="35"/>
  <c r="HW111" i="35"/>
  <c r="HV111" i="35"/>
  <c r="HV112" i="35"/>
  <c r="HW112" i="35"/>
  <c r="HW103" i="35"/>
  <c r="HV103" i="35"/>
  <c r="HV109" i="35"/>
  <c r="HW109" i="35"/>
  <c r="IB111" i="35"/>
  <c r="IA111" i="35"/>
  <c r="IB104" i="35"/>
  <c r="IA104" i="35"/>
  <c r="HW107" i="35"/>
  <c r="HV107" i="35"/>
  <c r="HV106" i="35"/>
  <c r="HW106" i="35"/>
  <c r="IB102" i="35"/>
  <c r="IA102" i="35"/>
  <c r="IB109" i="35"/>
  <c r="IA109" i="35"/>
  <c r="DW314" i="35"/>
  <c r="EA313" i="35"/>
  <c r="DZ313" i="35"/>
  <c r="DY313" i="35"/>
  <c r="A312" i="35"/>
  <c r="BF311" i="35"/>
  <c r="BX311" i="35" s="1"/>
  <c r="AW311" i="35"/>
  <c r="BP311" i="35" s="1"/>
  <c r="BE311" i="35"/>
  <c r="BW311" i="35" s="1"/>
  <c r="AV311" i="35"/>
  <c r="BO311" i="35" s="1"/>
  <c r="J311" i="35"/>
  <c r="BD311" i="35"/>
  <c r="BV311" i="35" s="1"/>
  <c r="BC311" i="35"/>
  <c r="BU311" i="35" s="1"/>
  <c r="E311" i="35"/>
  <c r="AZ311" i="35"/>
  <c r="BS311" i="35" s="1"/>
  <c r="AY311" i="35"/>
  <c r="BR311" i="35" s="1"/>
  <c r="BG311" i="35"/>
  <c r="BY311" i="35" s="1"/>
  <c r="AX311" i="35"/>
  <c r="BQ311" i="35" s="1"/>
  <c r="AQ311" i="35"/>
  <c r="Y310" i="35"/>
  <c r="X311" i="35"/>
  <c r="AG309" i="35"/>
  <c r="AK309" i="35"/>
  <c r="AI309" i="35"/>
  <c r="W312" i="35"/>
  <c r="D313" i="35"/>
  <c r="V312" i="35"/>
  <c r="DX312" i="35"/>
  <c r="AF312" i="35" s="1"/>
  <c r="EF312" i="35"/>
  <c r="F310" i="35"/>
  <c r="G310" i="35" s="1"/>
  <c r="AA311" i="35"/>
  <c r="Z312" i="35"/>
  <c r="HW46" i="35"/>
  <c r="HV46" i="35"/>
  <c r="HV50" i="35"/>
  <c r="HW50" i="35"/>
  <c r="HW66" i="35"/>
  <c r="HV66" i="35"/>
  <c r="HV43" i="35"/>
  <c r="HW43" i="35"/>
  <c r="HW56" i="35"/>
  <c r="HV56" i="35"/>
  <c r="HW38" i="35"/>
  <c r="HV38" i="35"/>
  <c r="HV68" i="35"/>
  <c r="HW68" i="35"/>
  <c r="HW98" i="35"/>
  <c r="HV98" i="35"/>
  <c r="HV37" i="35"/>
  <c r="HW37" i="35"/>
  <c r="HW100" i="35"/>
  <c r="HV100" i="35"/>
  <c r="HW64" i="35"/>
  <c r="HV64" i="35"/>
  <c r="HV54" i="35"/>
  <c r="HW54" i="35"/>
  <c r="IA83" i="35"/>
  <c r="IB83" i="35"/>
  <c r="IB57" i="35"/>
  <c r="IA57" i="35"/>
  <c r="IA43" i="35"/>
  <c r="IB43" i="35"/>
  <c r="IA87" i="35"/>
  <c r="IB87" i="35"/>
  <c r="IA101" i="35"/>
  <c r="IB101" i="35"/>
  <c r="IA32" i="35"/>
  <c r="IB32" i="35"/>
  <c r="JE109" i="35"/>
  <c r="IB70" i="35"/>
  <c r="IA70" i="35"/>
  <c r="HV84" i="35"/>
  <c r="HW84" i="35"/>
  <c r="IA49" i="35"/>
  <c r="IB49" i="35"/>
  <c r="HV75" i="35"/>
  <c r="HW75" i="35"/>
  <c r="HW34" i="35"/>
  <c r="HV34" i="35"/>
  <c r="HV49" i="35"/>
  <c r="HW49" i="35"/>
  <c r="HW101" i="35"/>
  <c r="HV101" i="35"/>
  <c r="HW33" i="35"/>
  <c r="HV33" i="35"/>
  <c r="HV62" i="35"/>
  <c r="HW62" i="35"/>
  <c r="HV94" i="35"/>
  <c r="HW94" i="35"/>
  <c r="HW93" i="35"/>
  <c r="HV93" i="35"/>
  <c r="HW60" i="35"/>
  <c r="HV60" i="35"/>
  <c r="HW89" i="35"/>
  <c r="HV89" i="35"/>
  <c r="IB95" i="35"/>
  <c r="IA95" i="35"/>
  <c r="IB47" i="35"/>
  <c r="IA47" i="35"/>
  <c r="IB99" i="35"/>
  <c r="IA99" i="35"/>
  <c r="IA65" i="35"/>
  <c r="IB65" i="35"/>
  <c r="IB86" i="35"/>
  <c r="IA86" i="35"/>
  <c r="IL26" i="35"/>
  <c r="IL29" i="35"/>
  <c r="IA72" i="35"/>
  <c r="IB72" i="35"/>
  <c r="IM29" i="35" s="1"/>
  <c r="IA53" i="35"/>
  <c r="IB53" i="35"/>
  <c r="IA79" i="35"/>
  <c r="IB79" i="35"/>
  <c r="IB89" i="35"/>
  <c r="IA89" i="35"/>
  <c r="IB67" i="35"/>
  <c r="IA67" i="35"/>
  <c r="HV39" i="35"/>
  <c r="HW39" i="35"/>
  <c r="IB59" i="35"/>
  <c r="IA59" i="35"/>
  <c r="HW71" i="35"/>
  <c r="HV71" i="35"/>
  <c r="HW58" i="35"/>
  <c r="HV58" i="35"/>
  <c r="HW57" i="35"/>
  <c r="HV57" i="35"/>
  <c r="HV87" i="35"/>
  <c r="HW87" i="35"/>
  <c r="IA45" i="35"/>
  <c r="IB45" i="35"/>
  <c r="IA42" i="35"/>
  <c r="IB42" i="35"/>
  <c r="IA100" i="35"/>
  <c r="IB100" i="35"/>
  <c r="IB93" i="35"/>
  <c r="IA93" i="35"/>
  <c r="IA58" i="35"/>
  <c r="IB58" i="35"/>
  <c r="IB71" i="35"/>
  <c r="IA71" i="35"/>
  <c r="IB52" i="35"/>
  <c r="IA52" i="35"/>
  <c r="HV70" i="35"/>
  <c r="HW70" i="35"/>
  <c r="HV45" i="35"/>
  <c r="HW45" i="35"/>
  <c r="IA98" i="35"/>
  <c r="IB98" i="35"/>
  <c r="HV80" i="35"/>
  <c r="HW80" i="35"/>
  <c r="HW63" i="35"/>
  <c r="HV63" i="35"/>
  <c r="HW90" i="35"/>
  <c r="HV90" i="35"/>
  <c r="HV74" i="35"/>
  <c r="HW74" i="35"/>
  <c r="HW78" i="35"/>
  <c r="HV78" i="35"/>
  <c r="HV52" i="35"/>
  <c r="HW52" i="35"/>
  <c r="HW86" i="35"/>
  <c r="HV86" i="35"/>
  <c r="HV53" i="35"/>
  <c r="HW53" i="35"/>
  <c r="IB37" i="35"/>
  <c r="IA37" i="35"/>
  <c r="IB40" i="35"/>
  <c r="IA40" i="35"/>
  <c r="IB39" i="35"/>
  <c r="IA39" i="35"/>
  <c r="IB56" i="35"/>
  <c r="IA56" i="35"/>
  <c r="IA36" i="35"/>
  <c r="IB36" i="35"/>
  <c r="IB55" i="35"/>
  <c r="IA55" i="35"/>
  <c r="IA91" i="35"/>
  <c r="IB91" i="35"/>
  <c r="IB90" i="35"/>
  <c r="IA90" i="35"/>
  <c r="IB33" i="35"/>
  <c r="IA33" i="35"/>
  <c r="IA96" i="35"/>
  <c r="IB96" i="35"/>
  <c r="HV81" i="35"/>
  <c r="HW81" i="35"/>
  <c r="IA50" i="35"/>
  <c r="IB50" i="35"/>
  <c r="IL19" i="35"/>
  <c r="IL22" i="35"/>
  <c r="HV72" i="35"/>
  <c r="HW72" i="35"/>
  <c r="HW95" i="35"/>
  <c r="HV95" i="35"/>
  <c r="HW99" i="35"/>
  <c r="HV99" i="35"/>
  <c r="HV97" i="35"/>
  <c r="HW97" i="35"/>
  <c r="HV92" i="35"/>
  <c r="HW92" i="35"/>
  <c r="HV88" i="35"/>
  <c r="HW88" i="35"/>
  <c r="HW77" i="35"/>
  <c r="HV77" i="35"/>
  <c r="HV36" i="35"/>
  <c r="HW36" i="35"/>
  <c r="HW55" i="35"/>
  <c r="HV55" i="35"/>
  <c r="IC55" i="35" s="1"/>
  <c r="IB61" i="35"/>
  <c r="IA61" i="35"/>
  <c r="IB63" i="35"/>
  <c r="IA63" i="35"/>
  <c r="IA75" i="35"/>
  <c r="IB75" i="35"/>
  <c r="IA77" i="35"/>
  <c r="IB77" i="35"/>
  <c r="IA46" i="35"/>
  <c r="IB46" i="35"/>
  <c r="IB66" i="35"/>
  <c r="IA66" i="35"/>
  <c r="IB85" i="35"/>
  <c r="IA85" i="35"/>
  <c r="IA68" i="35"/>
  <c r="IB68" i="35"/>
  <c r="IB73" i="35"/>
  <c r="IA73" i="35"/>
  <c r="IA38" i="35"/>
  <c r="IB38" i="35"/>
  <c r="IB88" i="35"/>
  <c r="IA88" i="35"/>
  <c r="HW32" i="35"/>
  <c r="HV32" i="35"/>
  <c r="JG109" i="35"/>
  <c r="HW85" i="35"/>
  <c r="HV85" i="35"/>
  <c r="IB34" i="35"/>
  <c r="IA34" i="35"/>
  <c r="HV40" i="35"/>
  <c r="HW40" i="35"/>
  <c r="HW79" i="35"/>
  <c r="HV79" i="35"/>
  <c r="HW96" i="35"/>
  <c r="HV96" i="35"/>
  <c r="HV59" i="35"/>
  <c r="HW59" i="35"/>
  <c r="HW65" i="35"/>
  <c r="HV65" i="35"/>
  <c r="HW83" i="35"/>
  <c r="HV83" i="35"/>
  <c r="HW67" i="35"/>
  <c r="HV67" i="35"/>
  <c r="HW51" i="35"/>
  <c r="HV51" i="35"/>
  <c r="HV73" i="35"/>
  <c r="HW73" i="35"/>
  <c r="HW76" i="35"/>
  <c r="HV76" i="35"/>
  <c r="IA81" i="35"/>
  <c r="IB81" i="35"/>
  <c r="IA74" i="35"/>
  <c r="IB74" i="35"/>
  <c r="IA76" i="35"/>
  <c r="IB76" i="35"/>
  <c r="IB92" i="35"/>
  <c r="IA92" i="35"/>
  <c r="IA64" i="35"/>
  <c r="IB64" i="35"/>
  <c r="IA94" i="35"/>
  <c r="IB94" i="35"/>
  <c r="IB60" i="35"/>
  <c r="IA60" i="35"/>
  <c r="IA69" i="35"/>
  <c r="IB69" i="35"/>
  <c r="HV35" i="35"/>
  <c r="HW35" i="35"/>
  <c r="HV44" i="35"/>
  <c r="HW44" i="35"/>
  <c r="HW82" i="35"/>
  <c r="HV82" i="35"/>
  <c r="HW42" i="35"/>
  <c r="HV42" i="35"/>
  <c r="HV91" i="35"/>
  <c r="HW91" i="35"/>
  <c r="HV47" i="35"/>
  <c r="HW47" i="35"/>
  <c r="HV48" i="35"/>
  <c r="HW48" i="35"/>
  <c r="HV69" i="35"/>
  <c r="HW69" i="35"/>
  <c r="HV41" i="35"/>
  <c r="HW41" i="35"/>
  <c r="HW61" i="35"/>
  <c r="HV61" i="35"/>
  <c r="IA82" i="35"/>
  <c r="IB82" i="35"/>
  <c r="IB44" i="35"/>
  <c r="IA44" i="35"/>
  <c r="IB78" i="35"/>
  <c r="IA78" i="35"/>
  <c r="IB54" i="35"/>
  <c r="IA54" i="35"/>
  <c r="IB80" i="35"/>
  <c r="IA80" i="35"/>
  <c r="IB51" i="35"/>
  <c r="IA51" i="35"/>
  <c r="IA97" i="35"/>
  <c r="IB97" i="35"/>
  <c r="IB41" i="35"/>
  <c r="IA41" i="35"/>
  <c r="IA48" i="35"/>
  <c r="IB48" i="35"/>
  <c r="IA62" i="35"/>
  <c r="IB62" i="35"/>
  <c r="IB84" i="35"/>
  <c r="IA84" i="35"/>
  <c r="IB35" i="35"/>
  <c r="IA35" i="35"/>
  <c r="IC99" i="35" l="1"/>
  <c r="IC36" i="35"/>
  <c r="IC69" i="35"/>
  <c r="BT307" i="35"/>
  <c r="BA308" i="35"/>
  <c r="AH312" i="35"/>
  <c r="AJ312" i="35"/>
  <c r="IC45" i="35"/>
  <c r="IC103" i="35"/>
  <c r="ID109" i="35"/>
  <c r="ID104" i="35"/>
  <c r="ID106" i="35"/>
  <c r="IC110" i="35"/>
  <c r="ID110" i="35"/>
  <c r="ID105" i="35"/>
  <c r="IC107" i="35"/>
  <c r="AD1059" i="35"/>
  <c r="ID108" i="35"/>
  <c r="IC112" i="35"/>
  <c r="IC106" i="35"/>
  <c r="ID107" i="35"/>
  <c r="IC109" i="35"/>
  <c r="ID102" i="35"/>
  <c r="IC104" i="35"/>
  <c r="ID112" i="35"/>
  <c r="IC102" i="35"/>
  <c r="ID103" i="35"/>
  <c r="ID111" i="35"/>
  <c r="IC111" i="35"/>
  <c r="IC105" i="35"/>
  <c r="IC108" i="35"/>
  <c r="IC65" i="35"/>
  <c r="IC53" i="35"/>
  <c r="ID67" i="35"/>
  <c r="IC83" i="35"/>
  <c r="ID64" i="35"/>
  <c r="ID81" i="35"/>
  <c r="IC42" i="35"/>
  <c r="IC57" i="35"/>
  <c r="IC47" i="35"/>
  <c r="ID43" i="35"/>
  <c r="IC32" i="35"/>
  <c r="ID88" i="35"/>
  <c r="ID85" i="35"/>
  <c r="ID33" i="35"/>
  <c r="ID52" i="35"/>
  <c r="ID70" i="35"/>
  <c r="IC67" i="35"/>
  <c r="ID37" i="35"/>
  <c r="ID66" i="35"/>
  <c r="ID90" i="35"/>
  <c r="ID56" i="35"/>
  <c r="ID71" i="35"/>
  <c r="IC73" i="35"/>
  <c r="ID94" i="35"/>
  <c r="ID74" i="35"/>
  <c r="IC40" i="35"/>
  <c r="IC59" i="35"/>
  <c r="IC95" i="35"/>
  <c r="IC86" i="35"/>
  <c r="IC101" i="35"/>
  <c r="IC91" i="35"/>
  <c r="ID101" i="35"/>
  <c r="IC70" i="35"/>
  <c r="IC49" i="35"/>
  <c r="IL23" i="35"/>
  <c r="ID97" i="35"/>
  <c r="IC41" i="35"/>
  <c r="ID69" i="35"/>
  <c r="IE69" i="35" s="1"/>
  <c r="IF69" i="35" s="1"/>
  <c r="ID62" i="35"/>
  <c r="ID80" i="35"/>
  <c r="ID60" i="35"/>
  <c r="IC52" i="35"/>
  <c r="IC87" i="35"/>
  <c r="IC61" i="35"/>
  <c r="ID63" i="35"/>
  <c r="ID57" i="35"/>
  <c r="IC82" i="35"/>
  <c r="ID68" i="35"/>
  <c r="ID96" i="35"/>
  <c r="ID79" i="35"/>
  <c r="ID99" i="35"/>
  <c r="IE99" i="35" s="1"/>
  <c r="IF99" i="35" s="1"/>
  <c r="ID73" i="35"/>
  <c r="ID61" i="35"/>
  <c r="ID89" i="35"/>
  <c r="ID47" i="35"/>
  <c r="ID77" i="35"/>
  <c r="IC92" i="35"/>
  <c r="IC94" i="35"/>
  <c r="IC84" i="35"/>
  <c r="IC98" i="35"/>
  <c r="AA312" i="35"/>
  <c r="Z313" i="35"/>
  <c r="AY312" i="35"/>
  <c r="BR312" i="35" s="1"/>
  <c r="BG312" i="35"/>
  <c r="BY312" i="35" s="1"/>
  <c r="AX312" i="35"/>
  <c r="BQ312" i="35" s="1"/>
  <c r="A313" i="35"/>
  <c r="BF312" i="35"/>
  <c r="BX312" i="35" s="1"/>
  <c r="AW312" i="35"/>
  <c r="BP312" i="35" s="1"/>
  <c r="BE312" i="35"/>
  <c r="BW312" i="35" s="1"/>
  <c r="AV312" i="35"/>
  <c r="BO312" i="35" s="1"/>
  <c r="J312" i="35"/>
  <c r="BD312" i="35"/>
  <c r="BV312" i="35" s="1"/>
  <c r="BC312" i="35"/>
  <c r="BU312" i="35" s="1"/>
  <c r="E312" i="35"/>
  <c r="AZ312" i="35"/>
  <c r="BS312" i="35" s="1"/>
  <c r="AQ312" i="35"/>
  <c r="Y311" i="35"/>
  <c r="X312" i="35"/>
  <c r="IC58" i="35"/>
  <c r="EF313" i="35"/>
  <c r="W313" i="35"/>
  <c r="D314" i="35"/>
  <c r="V313" i="35"/>
  <c r="DX313" i="35"/>
  <c r="AF313" i="35" s="1"/>
  <c r="AI310" i="35"/>
  <c r="AG310" i="35"/>
  <c r="AK310" i="35"/>
  <c r="ID39" i="35"/>
  <c r="F311" i="35"/>
  <c r="DW315" i="35"/>
  <c r="DY314" i="35"/>
  <c r="EA314" i="35"/>
  <c r="DZ314" i="35"/>
  <c r="ID48" i="35"/>
  <c r="ID82" i="35"/>
  <c r="IC48" i="35"/>
  <c r="ID76" i="35"/>
  <c r="IC78" i="35"/>
  <c r="IC89" i="35"/>
  <c r="IC34" i="35"/>
  <c r="ID87" i="35"/>
  <c r="IC54" i="35"/>
  <c r="IC43" i="35"/>
  <c r="ID35" i="35"/>
  <c r="ID41" i="35"/>
  <c r="ID54" i="35"/>
  <c r="IC51" i="35"/>
  <c r="ID34" i="35"/>
  <c r="ID75" i="35"/>
  <c r="IC97" i="35"/>
  <c r="ID36" i="35"/>
  <c r="IE36" i="35" s="1"/>
  <c r="IF36" i="35" s="1"/>
  <c r="IC80" i="35"/>
  <c r="ID100" i="35"/>
  <c r="IC39" i="35"/>
  <c r="ID53" i="35"/>
  <c r="ID65" i="35"/>
  <c r="IC62" i="35"/>
  <c r="IC64" i="35"/>
  <c r="IC66" i="35"/>
  <c r="IL4" i="35"/>
  <c r="IC72" i="35"/>
  <c r="IL7" i="35"/>
  <c r="IM19" i="35"/>
  <c r="IN19" i="35" s="1"/>
  <c r="IC44" i="35"/>
  <c r="IC77" i="35"/>
  <c r="IC60" i="35"/>
  <c r="IC33" i="35"/>
  <c r="IC68" i="35"/>
  <c r="ID84" i="35"/>
  <c r="ID78" i="35"/>
  <c r="IC96" i="35"/>
  <c r="IC85" i="35"/>
  <c r="ID38" i="35"/>
  <c r="ID50" i="35"/>
  <c r="IC74" i="35"/>
  <c r="ID98" i="35"/>
  <c r="ID42" i="35"/>
  <c r="ID72" i="35"/>
  <c r="IM26" i="35"/>
  <c r="IN26" i="35" s="1"/>
  <c r="IC75" i="35"/>
  <c r="IC100" i="35"/>
  <c r="IC38" i="35"/>
  <c r="IC35" i="35"/>
  <c r="IC90" i="35"/>
  <c r="IC71" i="35"/>
  <c r="IN29" i="35"/>
  <c r="IC93" i="35"/>
  <c r="ID32" i="35"/>
  <c r="IC50" i="35"/>
  <c r="ID51" i="35"/>
  <c r="ID44" i="35"/>
  <c r="ID92" i="35"/>
  <c r="IC76" i="35"/>
  <c r="IC79" i="35"/>
  <c r="ID46" i="35"/>
  <c r="IC88" i="35"/>
  <c r="IC81" i="35"/>
  <c r="ID91" i="35"/>
  <c r="ID58" i="35"/>
  <c r="ID45" i="35"/>
  <c r="ID49" i="35"/>
  <c r="IC56" i="35"/>
  <c r="IC46" i="35"/>
  <c r="IL3" i="35"/>
  <c r="IM22" i="35"/>
  <c r="IN22" i="35" s="1"/>
  <c r="IG72" i="35"/>
  <c r="ID55" i="35"/>
  <c r="IE55" i="35" s="1"/>
  <c r="IF55" i="35" s="1"/>
  <c r="ID40" i="35"/>
  <c r="IC63" i="35"/>
  <c r="ID93" i="35"/>
  <c r="ID59" i="35"/>
  <c r="ID86" i="35"/>
  <c r="ID95" i="35"/>
  <c r="ID83" i="35"/>
  <c r="IC37" i="35"/>
  <c r="AJ313" i="35" l="1"/>
  <c r="BT308" i="35"/>
  <c r="BA309" i="35"/>
  <c r="AH313" i="35"/>
  <c r="IE45" i="35"/>
  <c r="IF45" i="35" s="1"/>
  <c r="IE106" i="35"/>
  <c r="IF106" i="35" s="1"/>
  <c r="IE109" i="35"/>
  <c r="IF109" i="35" s="1"/>
  <c r="IE104" i="35"/>
  <c r="IF104" i="35" s="1"/>
  <c r="IE103" i="35"/>
  <c r="IF103" i="35" s="1"/>
  <c r="IE110" i="35"/>
  <c r="IF110" i="35" s="1"/>
  <c r="IE105" i="35"/>
  <c r="IF105" i="35" s="1"/>
  <c r="IE107" i="35"/>
  <c r="IF107" i="35" s="1"/>
  <c r="IE108" i="35"/>
  <c r="IF108" i="35" s="1"/>
  <c r="IE111" i="35"/>
  <c r="IF111" i="35" s="1"/>
  <c r="IE112" i="35"/>
  <c r="IF112" i="35" s="1"/>
  <c r="IE102" i="35"/>
  <c r="IF102" i="35" s="1"/>
  <c r="IE66" i="35"/>
  <c r="IF66" i="35" s="1"/>
  <c r="IE90" i="35"/>
  <c r="IF90" i="35" s="1"/>
  <c r="IE83" i="35"/>
  <c r="IF83" i="35" s="1"/>
  <c r="IE65" i="35"/>
  <c r="IF65" i="35" s="1"/>
  <c r="IE53" i="35"/>
  <c r="IF53" i="35" s="1"/>
  <c r="IE85" i="35"/>
  <c r="IF85" i="35" s="1"/>
  <c r="IE42" i="35"/>
  <c r="IF42" i="35" s="1"/>
  <c r="IE64" i="35"/>
  <c r="IF64" i="35" s="1"/>
  <c r="IE81" i="35"/>
  <c r="IF81" i="35" s="1"/>
  <c r="IE67" i="35"/>
  <c r="IF67" i="35" s="1"/>
  <c r="IE57" i="35"/>
  <c r="IF57" i="35" s="1"/>
  <c r="IE43" i="35"/>
  <c r="IF43" i="35" s="1"/>
  <c r="IE88" i="35"/>
  <c r="IF88" i="35" s="1"/>
  <c r="IE52" i="35"/>
  <c r="IF52" i="35" s="1"/>
  <c r="IE70" i="35"/>
  <c r="IF70" i="35" s="1"/>
  <c r="IE33" i="35"/>
  <c r="IF33" i="35" s="1"/>
  <c r="IE32" i="35"/>
  <c r="IF32" i="35" s="1"/>
  <c r="IE47" i="35"/>
  <c r="IF47" i="35" s="1"/>
  <c r="IE59" i="35"/>
  <c r="IF59" i="35" s="1"/>
  <c r="IE49" i="35"/>
  <c r="IF49" i="35" s="1"/>
  <c r="IE37" i="35"/>
  <c r="IF37" i="35" s="1"/>
  <c r="IE94" i="35"/>
  <c r="IF94" i="35" s="1"/>
  <c r="IE95" i="35"/>
  <c r="IF95" i="35" s="1"/>
  <c r="IE71" i="35"/>
  <c r="IF71" i="35" s="1"/>
  <c r="IE56" i="35"/>
  <c r="IF56" i="35" s="1"/>
  <c r="IE60" i="35"/>
  <c r="IF60" i="35" s="1"/>
  <c r="IE40" i="35"/>
  <c r="IF40" i="35" s="1"/>
  <c r="IE79" i="35"/>
  <c r="IF79" i="35" s="1"/>
  <c r="IE96" i="35"/>
  <c r="IF96" i="35" s="1"/>
  <c r="IE73" i="35"/>
  <c r="IF73" i="35" s="1"/>
  <c r="IE74" i="35"/>
  <c r="IF74" i="35" s="1"/>
  <c r="IE86" i="35"/>
  <c r="IF86" i="35" s="1"/>
  <c r="IE101" i="35"/>
  <c r="IF101" i="35" s="1"/>
  <c r="IE68" i="35"/>
  <c r="IF68" i="35" s="1"/>
  <c r="IE91" i="35"/>
  <c r="IF91" i="35" s="1"/>
  <c r="IE61" i="35"/>
  <c r="IF61" i="35" s="1"/>
  <c r="IE41" i="35"/>
  <c r="IF41" i="35" s="1"/>
  <c r="IE63" i="35"/>
  <c r="IF63" i="35" s="1"/>
  <c r="IE97" i="35"/>
  <c r="IF97" i="35" s="1"/>
  <c r="IE54" i="35"/>
  <c r="IF54" i="35" s="1"/>
  <c r="IE100" i="35"/>
  <c r="IF100" i="35" s="1"/>
  <c r="IE87" i="35"/>
  <c r="IF87" i="35" s="1"/>
  <c r="IE82" i="35"/>
  <c r="IF82" i="35" s="1"/>
  <c r="IE77" i="35"/>
  <c r="IF77" i="35" s="1"/>
  <c r="IE62" i="35"/>
  <c r="IF62" i="35" s="1"/>
  <c r="IE89" i="35"/>
  <c r="IF89" i="35" s="1"/>
  <c r="IE92" i="35"/>
  <c r="IF92" i="35" s="1"/>
  <c r="IE58" i="35"/>
  <c r="IF58" i="35" s="1"/>
  <c r="IE80" i="35"/>
  <c r="IF80" i="35" s="1"/>
  <c r="IE35" i="35"/>
  <c r="IF35" i="35" s="1"/>
  <c r="IE98" i="35"/>
  <c r="IF98" i="35" s="1"/>
  <c r="IE84" i="35"/>
  <c r="IF84" i="35" s="1"/>
  <c r="IE39" i="35"/>
  <c r="IF39" i="35" s="1"/>
  <c r="IE48" i="35"/>
  <c r="IF48" i="35" s="1"/>
  <c r="IE75" i="35"/>
  <c r="IF75" i="35" s="1"/>
  <c r="DW316" i="35"/>
  <c r="EA315" i="35"/>
  <c r="DZ315" i="35"/>
  <c r="DY315" i="35"/>
  <c r="AK311" i="35"/>
  <c r="AI311" i="35"/>
  <c r="AG311" i="35"/>
  <c r="G311" i="35"/>
  <c r="X313" i="35"/>
  <c r="Y312" i="35"/>
  <c r="F312" i="35"/>
  <c r="Z314" i="35"/>
  <c r="AA313" i="35"/>
  <c r="IE93" i="35"/>
  <c r="IF93" i="35" s="1"/>
  <c r="EF314" i="35"/>
  <c r="D315" i="35"/>
  <c r="DX314" i="35"/>
  <c r="AJ314" i="35" s="1"/>
  <c r="W314" i="35"/>
  <c r="V314" i="35"/>
  <c r="E313" i="35"/>
  <c r="AZ313" i="35"/>
  <c r="BS313" i="35" s="1"/>
  <c r="AY313" i="35"/>
  <c r="BR313" i="35" s="1"/>
  <c r="BG313" i="35"/>
  <c r="BY313" i="35" s="1"/>
  <c r="AX313" i="35"/>
  <c r="BQ313" i="35" s="1"/>
  <c r="A314" i="35"/>
  <c r="BF313" i="35"/>
  <c r="BX313" i="35" s="1"/>
  <c r="AW313" i="35"/>
  <c r="BP313" i="35" s="1"/>
  <c r="BE313" i="35"/>
  <c r="BW313" i="35" s="1"/>
  <c r="AV313" i="35"/>
  <c r="BO313" i="35" s="1"/>
  <c r="J313" i="35"/>
  <c r="BD313" i="35"/>
  <c r="BV313" i="35" s="1"/>
  <c r="BC313" i="35"/>
  <c r="BU313" i="35" s="1"/>
  <c r="AQ313" i="35"/>
  <c r="IE51" i="35"/>
  <c r="IF51" i="35" s="1"/>
  <c r="IE78" i="35"/>
  <c r="IF78" i="35" s="1"/>
  <c r="IE50" i="35"/>
  <c r="IF50" i="35" s="1"/>
  <c r="IE72" i="35"/>
  <c r="IE76" i="35"/>
  <c r="IE34" i="35"/>
  <c r="IF34" i="35" s="1"/>
  <c r="IE46" i="35"/>
  <c r="IF46" i="35" s="1"/>
  <c r="IE38" i="35"/>
  <c r="IF38" i="35" s="1"/>
  <c r="IE44" i="35"/>
  <c r="IF44" i="35" s="1"/>
  <c r="AF314" i="35" l="1"/>
  <c r="AH314" i="35"/>
  <c r="BT309" i="35"/>
  <c r="BA310" i="35"/>
  <c r="IF76" i="35"/>
  <c r="IG76" i="35"/>
  <c r="Z315" i="35"/>
  <c r="AA314" i="35"/>
  <c r="AK312" i="35"/>
  <c r="AI312" i="35"/>
  <c r="AG312" i="35"/>
  <c r="G312" i="35"/>
  <c r="F313" i="35"/>
  <c r="DX315" i="35"/>
  <c r="AF315" i="35" s="1"/>
  <c r="AJ315" i="35"/>
  <c r="AH315" i="35"/>
  <c r="EF315" i="35"/>
  <c r="W315" i="35"/>
  <c r="D316" i="35"/>
  <c r="V315" i="35"/>
  <c r="DZ316" i="35"/>
  <c r="DY316" i="35"/>
  <c r="DW317" i="35"/>
  <c r="EA316" i="35"/>
  <c r="BD314" i="35"/>
  <c r="BV314" i="35" s="1"/>
  <c r="BC314" i="35"/>
  <c r="BU314" i="35" s="1"/>
  <c r="E314" i="35"/>
  <c r="A315" i="35"/>
  <c r="AZ314" i="35"/>
  <c r="BS314" i="35" s="1"/>
  <c r="AY314" i="35"/>
  <c r="BR314" i="35" s="1"/>
  <c r="BG314" i="35"/>
  <c r="BY314" i="35" s="1"/>
  <c r="AX314" i="35"/>
  <c r="BQ314" i="35" s="1"/>
  <c r="BF314" i="35"/>
  <c r="BX314" i="35" s="1"/>
  <c r="AW314" i="35"/>
  <c r="BP314" i="35" s="1"/>
  <c r="J314" i="35"/>
  <c r="BE314" i="35"/>
  <c r="BW314" i="35" s="1"/>
  <c r="AV314" i="35"/>
  <c r="BO314" i="35" s="1"/>
  <c r="AQ314" i="35"/>
  <c r="Y313" i="35"/>
  <c r="X314" i="35"/>
  <c r="IL5" i="35"/>
  <c r="IF72" i="35"/>
  <c r="BT310" i="35" l="1"/>
  <c r="BA311" i="35"/>
  <c r="AD1068" i="35"/>
  <c r="AE1079" i="35"/>
  <c r="BE315" i="35"/>
  <c r="BW315" i="35" s="1"/>
  <c r="AV315" i="35"/>
  <c r="BO315" i="35" s="1"/>
  <c r="J315" i="35"/>
  <c r="BD315" i="35"/>
  <c r="BV315" i="35" s="1"/>
  <c r="BC315" i="35"/>
  <c r="BU315" i="35" s="1"/>
  <c r="E315" i="35"/>
  <c r="AZ315" i="35"/>
  <c r="BS315" i="35" s="1"/>
  <c r="AY315" i="35"/>
  <c r="BR315" i="35" s="1"/>
  <c r="BG315" i="35"/>
  <c r="BY315" i="35" s="1"/>
  <c r="AX315" i="35"/>
  <c r="BQ315" i="35" s="1"/>
  <c r="A316" i="35"/>
  <c r="BF315" i="35"/>
  <c r="BX315" i="35" s="1"/>
  <c r="AW315" i="35"/>
  <c r="BP315" i="35" s="1"/>
  <c r="AQ315" i="35"/>
  <c r="EA317" i="35"/>
  <c r="DZ317" i="35"/>
  <c r="DY317" i="35"/>
  <c r="DW318" i="35"/>
  <c r="F314" i="35"/>
  <c r="AG313" i="35"/>
  <c r="AK313" i="35"/>
  <c r="AI313" i="35"/>
  <c r="D317" i="35"/>
  <c r="V316" i="35"/>
  <c r="DX316" i="35"/>
  <c r="AF316" i="35" s="1"/>
  <c r="AJ316" i="35"/>
  <c r="AH316" i="35"/>
  <c r="EF316" i="35"/>
  <c r="W316" i="35"/>
  <c r="G313" i="35"/>
  <c r="AA315" i="35"/>
  <c r="Z316" i="35"/>
  <c r="X315" i="35"/>
  <c r="Y314" i="35"/>
  <c r="IH72" i="35"/>
  <c r="II72" i="35" s="1"/>
  <c r="IL6" i="35"/>
  <c r="IL8" i="35"/>
  <c r="IN3" i="35"/>
  <c r="BT311" i="35" l="1"/>
  <c r="BA312" i="35"/>
  <c r="AD1069" i="35"/>
  <c r="AD1072" i="35"/>
  <c r="AD1071" i="35"/>
  <c r="AD1070" i="35"/>
  <c r="AD1079" i="35"/>
  <c r="AB28" i="35"/>
  <c r="AB29" i="35"/>
  <c r="AD1080" i="35"/>
  <c r="AC125" i="35" s="1"/>
  <c r="AC126" i="35" s="1"/>
  <c r="AA316" i="35"/>
  <c r="Z317" i="35"/>
  <c r="AI314" i="35"/>
  <c r="AG314" i="35"/>
  <c r="AK314" i="35"/>
  <c r="Y315" i="35"/>
  <c r="X316" i="35"/>
  <c r="G314" i="35"/>
  <c r="EF317" i="35"/>
  <c r="W317" i="35"/>
  <c r="D318" i="35"/>
  <c r="V317" i="35"/>
  <c r="DX317" i="35"/>
  <c r="AJ317" i="35" s="1"/>
  <c r="DW319" i="35"/>
  <c r="EA318" i="35"/>
  <c r="DZ318" i="35"/>
  <c r="DY318" i="35"/>
  <c r="F315" i="35"/>
  <c r="BG316" i="35"/>
  <c r="BY316" i="35" s="1"/>
  <c r="AX316" i="35"/>
  <c r="BQ316" i="35" s="1"/>
  <c r="A317" i="35"/>
  <c r="BF316" i="35"/>
  <c r="BX316" i="35" s="1"/>
  <c r="AW316" i="35"/>
  <c r="BP316" i="35" s="1"/>
  <c r="BE316" i="35"/>
  <c r="BW316" i="35" s="1"/>
  <c r="AV316" i="35"/>
  <c r="BO316" i="35" s="1"/>
  <c r="J316" i="35"/>
  <c r="BD316" i="35"/>
  <c r="BV316" i="35" s="1"/>
  <c r="BC316" i="35"/>
  <c r="BU316" i="35" s="1"/>
  <c r="E316" i="35"/>
  <c r="AZ316" i="35"/>
  <c r="BS316" i="35" s="1"/>
  <c r="AY316" i="35"/>
  <c r="BR316" i="35" s="1"/>
  <c r="AQ316" i="35"/>
  <c r="IN4" i="35"/>
  <c r="IN5" i="35" s="1"/>
  <c r="AE1086" i="35" l="1"/>
  <c r="AD1086" i="35"/>
  <c r="AA1083" i="35"/>
  <c r="BT312" i="35"/>
  <c r="BA313" i="35"/>
  <c r="AF317" i="35"/>
  <c r="AB36" i="35"/>
  <c r="AB47" i="35"/>
  <c r="AB55" i="35"/>
  <c r="AB51" i="35"/>
  <c r="AB73" i="35"/>
  <c r="AB65" i="35"/>
  <c r="AB77" i="35"/>
  <c r="AB39" i="35"/>
  <c r="AB59" i="35"/>
  <c r="AB43" i="35"/>
  <c r="AB44" i="35"/>
  <c r="AB48" i="35"/>
  <c r="AB64" i="35"/>
  <c r="AB72" i="35"/>
  <c r="AB61" i="35"/>
  <c r="AB37" i="35"/>
  <c r="AB56" i="35"/>
  <c r="AB74" i="35"/>
  <c r="AB30" i="35"/>
  <c r="AB46" i="35"/>
  <c r="AB67" i="35"/>
  <c r="AB62" i="35"/>
  <c r="AB63" i="35"/>
  <c r="AB68" i="35"/>
  <c r="AB34" i="35"/>
  <c r="AB35" i="35"/>
  <c r="AB54" i="35"/>
  <c r="AB52" i="35"/>
  <c r="AB71" i="35"/>
  <c r="AB70" i="35"/>
  <c r="AB33" i="35"/>
  <c r="AB45" i="35"/>
  <c r="AB42" i="35"/>
  <c r="AB76" i="35"/>
  <c r="AB58" i="35"/>
  <c r="AB78" i="35"/>
  <c r="AB32" i="35"/>
  <c r="AB41" i="35"/>
  <c r="AB57" i="35"/>
  <c r="AB53" i="35"/>
  <c r="AB75" i="35"/>
  <c r="AB38" i="35"/>
  <c r="AB31" i="35"/>
  <c r="AB40" i="35"/>
  <c r="AB49" i="35"/>
  <c r="AB66" i="35"/>
  <c r="AB69" i="35"/>
  <c r="AB50" i="35"/>
  <c r="AB60" i="35"/>
  <c r="AE1080" i="35"/>
  <c r="T1089" i="35"/>
  <c r="AA1089" i="35" s="1"/>
  <c r="AE1089" i="35"/>
  <c r="U1073" i="35" s="1"/>
  <c r="AD1089" i="35"/>
  <c r="T1073" i="35" s="1"/>
  <c r="AE1088" i="35"/>
  <c r="AD1088" i="35"/>
  <c r="AE1090" i="35"/>
  <c r="U1075" i="35" s="1"/>
  <c r="AD1090" i="35"/>
  <c r="T1075" i="35" s="1"/>
  <c r="AE1087" i="35"/>
  <c r="U1071" i="35" s="1"/>
  <c r="AD1087" i="35"/>
  <c r="T1071" i="35" s="1"/>
  <c r="AD125" i="35"/>
  <c r="AD126" i="35" s="1"/>
  <c r="AD127" i="35" s="1"/>
  <c r="AD128" i="35" s="1"/>
  <c r="AD129" i="35" s="1"/>
  <c r="AD130" i="35" s="1"/>
  <c r="AD131" i="35" s="1"/>
  <c r="AD132" i="35" s="1"/>
  <c r="AD133" i="35" s="1"/>
  <c r="AD134" i="35" s="1"/>
  <c r="AD135" i="35" s="1"/>
  <c r="AD136" i="35" s="1"/>
  <c r="AD137" i="35" s="1"/>
  <c r="AD138" i="35" s="1"/>
  <c r="AD139" i="35" s="1"/>
  <c r="AD140" i="35" s="1"/>
  <c r="AD141" i="35" s="1"/>
  <c r="AD142" i="35" s="1"/>
  <c r="AD143" i="35" s="1"/>
  <c r="AD144" i="35" s="1"/>
  <c r="AD145" i="35" s="1"/>
  <c r="AD146" i="35" s="1"/>
  <c r="AD147" i="35" s="1"/>
  <c r="AD148" i="35" s="1"/>
  <c r="AD149" i="35" s="1"/>
  <c r="AD150" i="35" s="1"/>
  <c r="AD151" i="35" s="1"/>
  <c r="AD152" i="35" s="1"/>
  <c r="AD153" i="35" s="1"/>
  <c r="AD154" i="35" s="1"/>
  <c r="AD155" i="35" s="1"/>
  <c r="AD156" i="35" s="1"/>
  <c r="AD157" i="35" s="1"/>
  <c r="AD158" i="35" s="1"/>
  <c r="AD159" i="35" s="1"/>
  <c r="AD160" i="35" s="1"/>
  <c r="AD161" i="35" s="1"/>
  <c r="AD162" i="35" s="1"/>
  <c r="AD163" i="35" s="1"/>
  <c r="AD164" i="35" s="1"/>
  <c r="AD165" i="35" s="1"/>
  <c r="AD166" i="35" s="1"/>
  <c r="AD167" i="35" s="1"/>
  <c r="AD168" i="35" s="1"/>
  <c r="AD169" i="35" s="1"/>
  <c r="AD170" i="35" s="1"/>
  <c r="AD171" i="35" s="1"/>
  <c r="AD172" i="35" s="1"/>
  <c r="AD173" i="35" s="1"/>
  <c r="AD174" i="35" s="1"/>
  <c r="AD175" i="35" s="1"/>
  <c r="AD176" i="35" s="1"/>
  <c r="AD177" i="35" s="1"/>
  <c r="AD178" i="35" s="1"/>
  <c r="AD179" i="35" s="1"/>
  <c r="AD180" i="35" s="1"/>
  <c r="AD181" i="35" s="1"/>
  <c r="AD182" i="35" s="1"/>
  <c r="AD183" i="35" s="1"/>
  <c r="AD184" i="35" s="1"/>
  <c r="AD185" i="35" s="1"/>
  <c r="AD186" i="35" s="1"/>
  <c r="AD187" i="35" s="1"/>
  <c r="AD188" i="35" s="1"/>
  <c r="AD189" i="35" s="1"/>
  <c r="AD190" i="35" s="1"/>
  <c r="AD191" i="35" s="1"/>
  <c r="AD192" i="35" s="1"/>
  <c r="AD193" i="35" s="1"/>
  <c r="AD194" i="35" s="1"/>
  <c r="AD195" i="35" s="1"/>
  <c r="AD196" i="35" s="1"/>
  <c r="AD197" i="35" s="1"/>
  <c r="AD198" i="35" s="1"/>
  <c r="AD199" i="35" s="1"/>
  <c r="AD200" i="35" s="1"/>
  <c r="AD201" i="35" s="1"/>
  <c r="AD202" i="35" s="1"/>
  <c r="AD203" i="35" s="1"/>
  <c r="AD204" i="35" s="1"/>
  <c r="AD205" i="35" s="1"/>
  <c r="AD206" i="35" s="1"/>
  <c r="AD207" i="35" s="1"/>
  <c r="AD208" i="35" s="1"/>
  <c r="AD209" i="35" s="1"/>
  <c r="AD210" i="35" s="1"/>
  <c r="AD211" i="35" s="1"/>
  <c r="AD212" i="35" s="1"/>
  <c r="AD213" i="35" s="1"/>
  <c r="AD214" i="35" s="1"/>
  <c r="AD215" i="35" s="1"/>
  <c r="AD216" i="35" s="1"/>
  <c r="AD217" i="35" s="1"/>
  <c r="AD218" i="35" s="1"/>
  <c r="AD219" i="35" s="1"/>
  <c r="AD220" i="35" s="1"/>
  <c r="AD221" i="35" s="1"/>
  <c r="AD222" i="35" s="1"/>
  <c r="AD223" i="35" s="1"/>
  <c r="AD224" i="35" s="1"/>
  <c r="AD225" i="35" s="1"/>
  <c r="AD226" i="35" s="1"/>
  <c r="AD227" i="35" s="1"/>
  <c r="AD228" i="35" s="1"/>
  <c r="AD229" i="35" s="1"/>
  <c r="AD230" i="35" s="1"/>
  <c r="AD231" i="35" s="1"/>
  <c r="AD232" i="35" s="1"/>
  <c r="AD233" i="35" s="1"/>
  <c r="AD234" i="35" s="1"/>
  <c r="AD235" i="35" s="1"/>
  <c r="AD236" i="35" s="1"/>
  <c r="AD237" i="35" s="1"/>
  <c r="AD238" i="35" s="1"/>
  <c r="AD239" i="35" s="1"/>
  <c r="AD240" i="35" s="1"/>
  <c r="AD241" i="35" s="1"/>
  <c r="AD242" i="35" s="1"/>
  <c r="AD243" i="35" s="1"/>
  <c r="AD244" i="35" s="1"/>
  <c r="AC127" i="35"/>
  <c r="X317" i="35"/>
  <c r="Y316" i="35"/>
  <c r="AK315" i="35"/>
  <c r="AI315" i="35"/>
  <c r="AG315" i="35"/>
  <c r="EF318" i="35"/>
  <c r="W318" i="35"/>
  <c r="D319" i="35"/>
  <c r="V318" i="35"/>
  <c r="DX318" i="35"/>
  <c r="AF318" i="35" s="1"/>
  <c r="AJ318" i="35"/>
  <c r="AZ317" i="35"/>
  <c r="BS317" i="35" s="1"/>
  <c r="AY317" i="35"/>
  <c r="BR317" i="35" s="1"/>
  <c r="BG317" i="35"/>
  <c r="BY317" i="35" s="1"/>
  <c r="AX317" i="35"/>
  <c r="BQ317" i="35" s="1"/>
  <c r="A318" i="35"/>
  <c r="BF317" i="35"/>
  <c r="BX317" i="35" s="1"/>
  <c r="AW317" i="35"/>
  <c r="BP317" i="35" s="1"/>
  <c r="BE317" i="35"/>
  <c r="BW317" i="35" s="1"/>
  <c r="AV317" i="35"/>
  <c r="BO317" i="35" s="1"/>
  <c r="J317" i="35"/>
  <c r="BD317" i="35"/>
  <c r="BV317" i="35" s="1"/>
  <c r="BC317" i="35"/>
  <c r="BU317" i="35" s="1"/>
  <c r="AQ317" i="35"/>
  <c r="DW320" i="35"/>
  <c r="EA319" i="35"/>
  <c r="DZ319" i="35"/>
  <c r="DY319" i="35"/>
  <c r="Z318" i="35"/>
  <c r="AA317" i="35"/>
  <c r="G315" i="35"/>
  <c r="AH317" i="35"/>
  <c r="F316" i="35"/>
  <c r="G316" i="35" s="1"/>
  <c r="AH318" i="35" l="1"/>
  <c r="BT313" i="35"/>
  <c r="BA314" i="35"/>
  <c r="U1066" i="35"/>
  <c r="U1070" i="35"/>
  <c r="U1074" i="35"/>
  <c r="U1072" i="35" s="1"/>
  <c r="T1070" i="35"/>
  <c r="T1066" i="35"/>
  <c r="T1094" i="35"/>
  <c r="AA1094" i="35" s="1"/>
  <c r="AA1075" i="35"/>
  <c r="T1092" i="35"/>
  <c r="AA1092" i="35" s="1"/>
  <c r="T1074" i="35"/>
  <c r="AA1073" i="35"/>
  <c r="AA1071" i="35"/>
  <c r="T1090" i="35"/>
  <c r="K126" i="35"/>
  <c r="O126" i="35" s="1"/>
  <c r="AC128" i="35"/>
  <c r="K127" i="35"/>
  <c r="O127" i="35" s="1"/>
  <c r="AK316" i="35"/>
  <c r="AI316" i="35"/>
  <c r="AG316" i="35"/>
  <c r="BC318" i="35"/>
  <c r="BU318" i="35" s="1"/>
  <c r="E318" i="35"/>
  <c r="AZ318" i="35"/>
  <c r="BS318" i="35" s="1"/>
  <c r="AY318" i="35"/>
  <c r="BR318" i="35" s="1"/>
  <c r="BG318" i="35"/>
  <c r="BY318" i="35" s="1"/>
  <c r="AX318" i="35"/>
  <c r="BQ318" i="35" s="1"/>
  <c r="A319" i="35"/>
  <c r="BF318" i="35"/>
  <c r="BX318" i="35" s="1"/>
  <c r="AW318" i="35"/>
  <c r="BP318" i="35" s="1"/>
  <c r="BE318" i="35"/>
  <c r="BW318" i="35" s="1"/>
  <c r="AV318" i="35"/>
  <c r="BO318" i="35" s="1"/>
  <c r="J318" i="35"/>
  <c r="BD318" i="35"/>
  <c r="BV318" i="35" s="1"/>
  <c r="AQ318" i="35"/>
  <c r="DX319" i="35"/>
  <c r="AH319" i="35" s="1"/>
  <c r="AJ319" i="35"/>
  <c r="EF319" i="35"/>
  <c r="AF319" i="35"/>
  <c r="W319" i="35"/>
  <c r="D320" i="35"/>
  <c r="V319" i="35"/>
  <c r="DZ320" i="35"/>
  <c r="DY320" i="35"/>
  <c r="DW321" i="35"/>
  <c r="EA320" i="35"/>
  <c r="Z319" i="35"/>
  <c r="AA318" i="35"/>
  <c r="X318" i="35"/>
  <c r="Y317" i="35"/>
  <c r="BT314" i="35" l="1"/>
  <c r="BA315" i="35"/>
  <c r="U1077" i="35"/>
  <c r="U1078" i="35" s="1"/>
  <c r="U1080" i="35" s="1"/>
  <c r="Z5" i="35" s="1"/>
  <c r="AA1070" i="35"/>
  <c r="T1072" i="35"/>
  <c r="AA1074" i="35"/>
  <c r="T1093" i="35"/>
  <c r="AA1093" i="35" s="1"/>
  <c r="AA1090" i="35"/>
  <c r="K128" i="35"/>
  <c r="O128" i="35" s="1"/>
  <c r="AC129" i="35"/>
  <c r="Y318" i="35"/>
  <c r="X319" i="35"/>
  <c r="D321" i="35"/>
  <c r="V320" i="35"/>
  <c r="DX320" i="35"/>
  <c r="AH320" i="35" s="1"/>
  <c r="AJ320" i="35"/>
  <c r="EF320" i="35"/>
  <c r="W320" i="35"/>
  <c r="F318" i="35"/>
  <c r="G318" i="35" s="1"/>
  <c r="AA319" i="35"/>
  <c r="Z320" i="35"/>
  <c r="BE319" i="35"/>
  <c r="BW319" i="35" s="1"/>
  <c r="AV319" i="35"/>
  <c r="BO319" i="35" s="1"/>
  <c r="J319" i="35"/>
  <c r="BD319" i="35"/>
  <c r="BV319" i="35" s="1"/>
  <c r="BC319" i="35"/>
  <c r="BU319" i="35" s="1"/>
  <c r="E319" i="35"/>
  <c r="AZ319" i="35"/>
  <c r="BS319" i="35" s="1"/>
  <c r="AY319" i="35"/>
  <c r="BR319" i="35" s="1"/>
  <c r="BG319" i="35"/>
  <c r="BY319" i="35" s="1"/>
  <c r="AX319" i="35"/>
  <c r="BQ319" i="35" s="1"/>
  <c r="A320" i="35"/>
  <c r="BF319" i="35"/>
  <c r="BX319" i="35" s="1"/>
  <c r="AW319" i="35"/>
  <c r="BP319" i="35" s="1"/>
  <c r="AQ319" i="35"/>
  <c r="EA321" i="35"/>
  <c r="DZ321" i="35"/>
  <c r="DY321" i="35"/>
  <c r="DW322" i="35"/>
  <c r="Q24" i="35" l="1"/>
  <c r="BT315" i="35"/>
  <c r="BA316" i="35"/>
  <c r="AF320" i="35"/>
  <c r="U1081" i="35"/>
  <c r="U1082" i="35" s="1"/>
  <c r="AA1072" i="35"/>
  <c r="T1091" i="35"/>
  <c r="R1072" i="35"/>
  <c r="T1077" i="35"/>
  <c r="AC130" i="35"/>
  <c r="K129" i="35"/>
  <c r="O129" i="35" s="1"/>
  <c r="DW323" i="35"/>
  <c r="EA322" i="35"/>
  <c r="DZ322" i="35"/>
  <c r="DY322" i="35"/>
  <c r="F319" i="35"/>
  <c r="Y319" i="35"/>
  <c r="X320" i="35"/>
  <c r="BG320" i="35"/>
  <c r="BY320" i="35" s="1"/>
  <c r="AX320" i="35"/>
  <c r="BQ320" i="35" s="1"/>
  <c r="A321" i="35"/>
  <c r="BF320" i="35"/>
  <c r="BX320" i="35" s="1"/>
  <c r="AW320" i="35"/>
  <c r="BP320" i="35" s="1"/>
  <c r="BE320" i="35"/>
  <c r="BW320" i="35" s="1"/>
  <c r="AV320" i="35"/>
  <c r="BO320" i="35" s="1"/>
  <c r="J320" i="35"/>
  <c r="BD320" i="35"/>
  <c r="BV320" i="35" s="1"/>
  <c r="BC320" i="35"/>
  <c r="BU320" i="35" s="1"/>
  <c r="E320" i="35"/>
  <c r="AZ320" i="35"/>
  <c r="BS320" i="35" s="1"/>
  <c r="AY320" i="35"/>
  <c r="BR320" i="35" s="1"/>
  <c r="AQ320" i="35"/>
  <c r="AA320" i="35"/>
  <c r="Z321" i="35"/>
  <c r="AI318" i="35"/>
  <c r="AG318" i="35"/>
  <c r="AK318" i="35"/>
  <c r="EF321" i="35"/>
  <c r="AF321" i="35"/>
  <c r="W321" i="35"/>
  <c r="D322" i="35"/>
  <c r="V321" i="35"/>
  <c r="DX321" i="35"/>
  <c r="AH321" i="35" s="1"/>
  <c r="AJ321" i="35"/>
  <c r="Q25" i="35" l="1"/>
  <c r="Q26" i="35" s="1"/>
  <c r="BT316" i="35"/>
  <c r="BA317" i="35"/>
  <c r="AA1077" i="35"/>
  <c r="T1078" i="35"/>
  <c r="AA1091" i="35"/>
  <c r="AA1096" i="35" s="1"/>
  <c r="T1096" i="35"/>
  <c r="T1097" i="35" s="1"/>
  <c r="AA1097" i="35" s="1"/>
  <c r="AC131" i="35"/>
  <c r="K130" i="35"/>
  <c r="O130" i="35" s="1"/>
  <c r="AK319" i="35"/>
  <c r="AI319" i="35"/>
  <c r="AG319" i="35"/>
  <c r="AZ321" i="35"/>
  <c r="BS321" i="35" s="1"/>
  <c r="AY321" i="35"/>
  <c r="BR321" i="35" s="1"/>
  <c r="BG321" i="35"/>
  <c r="BY321" i="35" s="1"/>
  <c r="AX321" i="35"/>
  <c r="BQ321" i="35" s="1"/>
  <c r="A322" i="35"/>
  <c r="BF321" i="35"/>
  <c r="BX321" i="35" s="1"/>
  <c r="AW321" i="35"/>
  <c r="BP321" i="35" s="1"/>
  <c r="BE321" i="35"/>
  <c r="BW321" i="35" s="1"/>
  <c r="AV321" i="35"/>
  <c r="BO321" i="35" s="1"/>
  <c r="J321" i="35"/>
  <c r="BD321" i="35"/>
  <c r="BV321" i="35" s="1"/>
  <c r="BC321" i="35"/>
  <c r="BU321" i="35" s="1"/>
  <c r="E321" i="35"/>
  <c r="AQ321" i="35"/>
  <c r="G319" i="35"/>
  <c r="Z322" i="35"/>
  <c r="AA321" i="35"/>
  <c r="X321" i="35"/>
  <c r="Y320" i="35"/>
  <c r="EF322" i="35"/>
  <c r="W322" i="35"/>
  <c r="D323" i="35"/>
  <c r="V322" i="35"/>
  <c r="DX322" i="35"/>
  <c r="AH322" i="35" s="1"/>
  <c r="AJ322" i="35"/>
  <c r="F320" i="35"/>
  <c r="DW324" i="35"/>
  <c r="EA323" i="35"/>
  <c r="DZ323" i="35"/>
  <c r="DY323" i="35"/>
  <c r="BT317" i="35" l="1"/>
  <c r="BA318" i="35"/>
  <c r="T1080" i="35"/>
  <c r="AA1078" i="35"/>
  <c r="T1083" i="35"/>
  <c r="P24" i="35"/>
  <c r="R24" i="35" s="1"/>
  <c r="AC132" i="35"/>
  <c r="K131" i="35"/>
  <c r="O131" i="35" s="1"/>
  <c r="DX323" i="35"/>
  <c r="AH323" i="35" s="1"/>
  <c r="AJ323" i="35"/>
  <c r="EF323" i="35"/>
  <c r="W323" i="35"/>
  <c r="D324" i="35"/>
  <c r="V323" i="35"/>
  <c r="X322" i="35"/>
  <c r="Y321" i="35"/>
  <c r="F321" i="35"/>
  <c r="G321" i="35" s="1"/>
  <c r="BC322" i="35"/>
  <c r="BU322" i="35" s="1"/>
  <c r="E322" i="35"/>
  <c r="AZ322" i="35"/>
  <c r="BS322" i="35" s="1"/>
  <c r="AY322" i="35"/>
  <c r="BR322" i="35" s="1"/>
  <c r="BG322" i="35"/>
  <c r="BY322" i="35" s="1"/>
  <c r="AX322" i="35"/>
  <c r="BQ322" i="35" s="1"/>
  <c r="A323" i="35"/>
  <c r="BF322" i="35"/>
  <c r="BX322" i="35" s="1"/>
  <c r="AW322" i="35"/>
  <c r="BP322" i="35" s="1"/>
  <c r="BE322" i="35"/>
  <c r="BW322" i="35" s="1"/>
  <c r="AV322" i="35"/>
  <c r="BO322" i="35" s="1"/>
  <c r="J322" i="35"/>
  <c r="BD322" i="35"/>
  <c r="BV322" i="35" s="1"/>
  <c r="AQ322" i="35"/>
  <c r="AF322" i="35"/>
  <c r="Z323" i="35"/>
  <c r="AA322" i="35"/>
  <c r="DZ324" i="35"/>
  <c r="DY324" i="35"/>
  <c r="DW325" i="35"/>
  <c r="EA324" i="35"/>
  <c r="AK320" i="35"/>
  <c r="AI320" i="35"/>
  <c r="AG320" i="35"/>
  <c r="G320" i="35"/>
  <c r="BT318" i="35" l="1"/>
  <c r="BA319" i="35"/>
  <c r="AF323" i="35"/>
  <c r="T1081" i="35"/>
  <c r="AA1080" i="35"/>
  <c r="AC133" i="35"/>
  <c r="K132" i="35"/>
  <c r="O132" i="35" s="1"/>
  <c r="AG321" i="35"/>
  <c r="AK321" i="35"/>
  <c r="AI321" i="35"/>
  <c r="AA323" i="35"/>
  <c r="Z324" i="35"/>
  <c r="Y322" i="35"/>
  <c r="X323" i="35"/>
  <c r="EA325" i="35"/>
  <c r="DZ325" i="35"/>
  <c r="DY325" i="35"/>
  <c r="DW326" i="35"/>
  <c r="F322" i="35"/>
  <c r="BE323" i="35"/>
  <c r="BW323" i="35" s="1"/>
  <c r="AV323" i="35"/>
  <c r="BO323" i="35" s="1"/>
  <c r="J323" i="35"/>
  <c r="BD323" i="35"/>
  <c r="BV323" i="35" s="1"/>
  <c r="BC323" i="35"/>
  <c r="BU323" i="35" s="1"/>
  <c r="E323" i="35"/>
  <c r="AZ323" i="35"/>
  <c r="BS323" i="35" s="1"/>
  <c r="AY323" i="35"/>
  <c r="BR323" i="35" s="1"/>
  <c r="BG323" i="35"/>
  <c r="BY323" i="35" s="1"/>
  <c r="AX323" i="35"/>
  <c r="BQ323" i="35" s="1"/>
  <c r="A324" i="35"/>
  <c r="BF323" i="35"/>
  <c r="BX323" i="35" s="1"/>
  <c r="AW323" i="35"/>
  <c r="BP323" i="35" s="1"/>
  <c r="AQ323" i="35"/>
  <c r="D325" i="35"/>
  <c r="V324" i="35"/>
  <c r="DX324" i="35"/>
  <c r="AJ324" i="35"/>
  <c r="AH324" i="35"/>
  <c r="EF324" i="35"/>
  <c r="AF324" i="35"/>
  <c r="W324" i="35"/>
  <c r="BT319" i="35" l="1"/>
  <c r="BA320" i="35"/>
  <c r="P25" i="35"/>
  <c r="AA1081" i="35"/>
  <c r="T1082" i="35"/>
  <c r="AA1082" i="35" s="1"/>
  <c r="Y6" i="35" s="1"/>
  <c r="J19" i="35" s="1"/>
  <c r="AC134" i="35"/>
  <c r="K133" i="35"/>
  <c r="O133" i="35" s="1"/>
  <c r="AI322" i="35"/>
  <c r="AG322" i="35"/>
  <c r="AK322" i="35"/>
  <c r="DW327" i="35"/>
  <c r="EA326" i="35"/>
  <c r="DZ326" i="35"/>
  <c r="DY326" i="35"/>
  <c r="AA324" i="35"/>
  <c r="Z325" i="35"/>
  <c r="F323" i="35"/>
  <c r="EF325" i="35"/>
  <c r="W325" i="35"/>
  <c r="D326" i="35"/>
  <c r="V325" i="35"/>
  <c r="DX325" i="35"/>
  <c r="AF325" i="35" s="1"/>
  <c r="BG324" i="35"/>
  <c r="BY324" i="35" s="1"/>
  <c r="AX324" i="35"/>
  <c r="BQ324" i="35" s="1"/>
  <c r="A325" i="35"/>
  <c r="BF324" i="35"/>
  <c r="BX324" i="35" s="1"/>
  <c r="AW324" i="35"/>
  <c r="BP324" i="35" s="1"/>
  <c r="BE324" i="35"/>
  <c r="BW324" i="35" s="1"/>
  <c r="AV324" i="35"/>
  <c r="BO324" i="35" s="1"/>
  <c r="J324" i="35"/>
  <c r="BD324" i="35"/>
  <c r="BV324" i="35" s="1"/>
  <c r="BC324" i="35"/>
  <c r="BU324" i="35" s="1"/>
  <c r="E324" i="35"/>
  <c r="AZ324" i="35"/>
  <c r="BS324" i="35" s="1"/>
  <c r="AY324" i="35"/>
  <c r="BR324" i="35" s="1"/>
  <c r="AQ324" i="35"/>
  <c r="G322" i="35"/>
  <c r="Y323" i="35"/>
  <c r="X324" i="35"/>
  <c r="AH325" i="35" l="1"/>
  <c r="AJ325" i="35"/>
  <c r="BT320" i="35"/>
  <c r="BA321" i="35"/>
  <c r="P26" i="35"/>
  <c r="R25" i="35"/>
  <c r="R26" i="35" s="1"/>
  <c r="E233" i="35"/>
  <c r="E305" i="35"/>
  <c r="F305" i="35" s="1"/>
  <c r="E209" i="35"/>
  <c r="F209" i="35" s="1"/>
  <c r="E281" i="35"/>
  <c r="F281" i="35" s="1"/>
  <c r="E173" i="35"/>
  <c r="E197" i="35"/>
  <c r="E269" i="35"/>
  <c r="E221" i="35"/>
  <c r="F221" i="35" s="1"/>
  <c r="E137" i="35"/>
  <c r="F137" i="35" s="1"/>
  <c r="E149" i="35"/>
  <c r="F149" i="35" s="1"/>
  <c r="E161" i="35"/>
  <c r="E257" i="35"/>
  <c r="F257" i="35" s="1"/>
  <c r="E185" i="35"/>
  <c r="F185" i="35" s="1"/>
  <c r="E245" i="35"/>
  <c r="E317" i="35"/>
  <c r="E293" i="35"/>
  <c r="F293" i="35" s="1"/>
  <c r="E125" i="35"/>
  <c r="K134" i="35"/>
  <c r="O134" i="35" s="1"/>
  <c r="AC135" i="35"/>
  <c r="AK323" i="35"/>
  <c r="AI323" i="35"/>
  <c r="AG323" i="35"/>
  <c r="DW328" i="35"/>
  <c r="EA327" i="35"/>
  <c r="DZ327" i="35"/>
  <c r="DY327" i="35"/>
  <c r="G323" i="35"/>
  <c r="X325" i="35"/>
  <c r="Y324" i="35"/>
  <c r="EF326" i="35"/>
  <c r="W326" i="35"/>
  <c r="D327" i="35"/>
  <c r="V326" i="35"/>
  <c r="DX326" i="35"/>
  <c r="AH326" i="35" s="1"/>
  <c r="F324" i="35"/>
  <c r="AZ325" i="35"/>
  <c r="BS325" i="35" s="1"/>
  <c r="AY325" i="35"/>
  <c r="BR325" i="35" s="1"/>
  <c r="BG325" i="35"/>
  <c r="BY325" i="35" s="1"/>
  <c r="AX325" i="35"/>
  <c r="BQ325" i="35" s="1"/>
  <c r="A326" i="35"/>
  <c r="BF325" i="35"/>
  <c r="BX325" i="35" s="1"/>
  <c r="AW325" i="35"/>
  <c r="BP325" i="35" s="1"/>
  <c r="BE325" i="35"/>
  <c r="BW325" i="35" s="1"/>
  <c r="AV325" i="35"/>
  <c r="BO325" i="35" s="1"/>
  <c r="J325" i="35"/>
  <c r="BD325" i="35"/>
  <c r="BV325" i="35" s="1"/>
  <c r="BC325" i="35"/>
  <c r="BU325" i="35" s="1"/>
  <c r="E325" i="35"/>
  <c r="AQ325" i="35"/>
  <c r="Z326" i="35"/>
  <c r="AA325" i="35"/>
  <c r="AF326" i="35" l="1"/>
  <c r="AJ326" i="35"/>
  <c r="BT321" i="35"/>
  <c r="BA322" i="35"/>
  <c r="F317" i="35"/>
  <c r="G317" i="35" s="1"/>
  <c r="F269" i="35"/>
  <c r="G269" i="35" s="1"/>
  <c r="G293" i="35"/>
  <c r="AG293" i="35"/>
  <c r="AK293" i="35"/>
  <c r="AI293" i="35"/>
  <c r="F245" i="35"/>
  <c r="G245" i="35" s="1"/>
  <c r="F197" i="35"/>
  <c r="G197" i="35" s="1"/>
  <c r="G221" i="35"/>
  <c r="AI221" i="35"/>
  <c r="D1060" i="35" s="1"/>
  <c r="D1073" i="35" s="1"/>
  <c r="AG221" i="35"/>
  <c r="AK221" i="35"/>
  <c r="E1060" i="35" s="1"/>
  <c r="E1073" i="35" s="1"/>
  <c r="G185" i="35"/>
  <c r="AK185" i="35"/>
  <c r="E1057" i="35" s="1"/>
  <c r="E1070" i="35" s="1"/>
  <c r="AI185" i="35"/>
  <c r="D1057" i="35" s="1"/>
  <c r="D1070" i="35" s="1"/>
  <c r="AG185" i="35"/>
  <c r="F173" i="35"/>
  <c r="G173" i="35" s="1"/>
  <c r="G257" i="35"/>
  <c r="AG257" i="35"/>
  <c r="C1086" i="35" s="1"/>
  <c r="D1086" i="35" s="1"/>
  <c r="AK257" i="35"/>
  <c r="AI257" i="35"/>
  <c r="G281" i="35"/>
  <c r="AI281" i="35"/>
  <c r="AG281" i="35"/>
  <c r="AK281" i="35"/>
  <c r="F161" i="35"/>
  <c r="G161" i="35" s="1"/>
  <c r="G209" i="35"/>
  <c r="AK209" i="35"/>
  <c r="E1059" i="35" s="1"/>
  <c r="E1072" i="35" s="1"/>
  <c r="AI209" i="35"/>
  <c r="D1059" i="35" s="1"/>
  <c r="D1072" i="35" s="1"/>
  <c r="AG209" i="35"/>
  <c r="G149" i="35"/>
  <c r="AK149" i="35"/>
  <c r="E1054" i="35" s="1"/>
  <c r="E1067" i="35" s="1"/>
  <c r="AG149" i="35"/>
  <c r="C1054" i="35" s="1"/>
  <c r="C1067" i="35" s="1"/>
  <c r="AI149" i="35"/>
  <c r="D1054" i="35" s="1"/>
  <c r="D1067" i="35" s="1"/>
  <c r="G305" i="35"/>
  <c r="AG305" i="35"/>
  <c r="AI305" i="35"/>
  <c r="AK305" i="35"/>
  <c r="G137" i="35"/>
  <c r="AK137" i="35"/>
  <c r="E1053" i="35" s="1"/>
  <c r="E1066" i="35" s="1"/>
  <c r="AI137" i="35"/>
  <c r="D1053" i="35" s="1"/>
  <c r="D1066" i="35" s="1"/>
  <c r="AG137" i="35"/>
  <c r="C1053" i="35" s="1"/>
  <c r="C1066" i="35" s="1"/>
  <c r="F233" i="35"/>
  <c r="G233" i="35" s="1"/>
  <c r="F125" i="35"/>
  <c r="K125" i="35"/>
  <c r="AD1092" i="35"/>
  <c r="AC136" i="35"/>
  <c r="K135" i="35"/>
  <c r="O135" i="35" s="1"/>
  <c r="AK324" i="35"/>
  <c r="AI324" i="35"/>
  <c r="AG324" i="35"/>
  <c r="BC326" i="35"/>
  <c r="BU326" i="35" s="1"/>
  <c r="E326" i="35"/>
  <c r="AZ326" i="35"/>
  <c r="BS326" i="35" s="1"/>
  <c r="AY326" i="35"/>
  <c r="BR326" i="35" s="1"/>
  <c r="BG326" i="35"/>
  <c r="BY326" i="35" s="1"/>
  <c r="AX326" i="35"/>
  <c r="BQ326" i="35" s="1"/>
  <c r="A327" i="35"/>
  <c r="BF326" i="35"/>
  <c r="BX326" i="35" s="1"/>
  <c r="AW326" i="35"/>
  <c r="BP326" i="35" s="1"/>
  <c r="BE326" i="35"/>
  <c r="BW326" i="35" s="1"/>
  <c r="AV326" i="35"/>
  <c r="BO326" i="35" s="1"/>
  <c r="J326" i="35"/>
  <c r="BD326" i="35"/>
  <c r="BV326" i="35" s="1"/>
  <c r="AQ326" i="35"/>
  <c r="G324" i="35"/>
  <c r="DZ328" i="35"/>
  <c r="DY328" i="35"/>
  <c r="DW329" i="35"/>
  <c r="EA328" i="35"/>
  <c r="Z327" i="35"/>
  <c r="AA326" i="35"/>
  <c r="X326" i="35"/>
  <c r="Y325" i="35"/>
  <c r="F325" i="35"/>
  <c r="DX327" i="35"/>
  <c r="AJ327" i="35" s="1"/>
  <c r="EF327" i="35"/>
  <c r="W327" i="35"/>
  <c r="D328" i="35"/>
  <c r="V327" i="35"/>
  <c r="AF327" i="35" l="1"/>
  <c r="AH327" i="35"/>
  <c r="BT322" i="35"/>
  <c r="BA323" i="35"/>
  <c r="AG161" i="35"/>
  <c r="AK161" i="35"/>
  <c r="E1055" i="35" s="1"/>
  <c r="E1068" i="35" s="1"/>
  <c r="AI161" i="35"/>
  <c r="D1055" i="35" s="1"/>
  <c r="D1068" i="35" s="1"/>
  <c r="C1060" i="35"/>
  <c r="C1073" i="35" s="1"/>
  <c r="C1083" i="35"/>
  <c r="D1083" i="35" s="1"/>
  <c r="AK173" i="35"/>
  <c r="E1056" i="35" s="1"/>
  <c r="E1069" i="35" s="1"/>
  <c r="AG173" i="35"/>
  <c r="AI173" i="35"/>
  <c r="D1056" i="35" s="1"/>
  <c r="D1069" i="35" s="1"/>
  <c r="C1082" i="35"/>
  <c r="D1082" i="35" s="1"/>
  <c r="C1059" i="35"/>
  <c r="C1072" i="35" s="1"/>
  <c r="C1057" i="35"/>
  <c r="C1070" i="35" s="1"/>
  <c r="C1080" i="35"/>
  <c r="D1080" i="35" s="1"/>
  <c r="AG197" i="35"/>
  <c r="AI197" i="35"/>
  <c r="D1058" i="35" s="1"/>
  <c r="D1071" i="35" s="1"/>
  <c r="AK197" i="35"/>
  <c r="E1058" i="35" s="1"/>
  <c r="E1071" i="35" s="1"/>
  <c r="AK269" i="35"/>
  <c r="AG269" i="35"/>
  <c r="C1087" i="35" s="1"/>
  <c r="D1087" i="35" s="1"/>
  <c r="AI269" i="35"/>
  <c r="AG233" i="35"/>
  <c r="AI233" i="35"/>
  <c r="D1061" i="35" s="1"/>
  <c r="D1074" i="35" s="1"/>
  <c r="AK233" i="35"/>
  <c r="E1061" i="35" s="1"/>
  <c r="E1074" i="35" s="1"/>
  <c r="AG245" i="35"/>
  <c r="C1085" i="35" s="1"/>
  <c r="D1085" i="35" s="1"/>
  <c r="AK245" i="35"/>
  <c r="AI245" i="35"/>
  <c r="AK317" i="35"/>
  <c r="AI317" i="35"/>
  <c r="AG317" i="35"/>
  <c r="O125" i="35"/>
  <c r="E121" i="35"/>
  <c r="F121" i="35"/>
  <c r="G125" i="35"/>
  <c r="F120" i="35"/>
  <c r="AK125" i="35"/>
  <c r="E1052" i="35" s="1"/>
  <c r="E1065" i="35" s="1"/>
  <c r="AG125" i="35"/>
  <c r="AI125" i="35"/>
  <c r="D1052" i="35" s="1"/>
  <c r="D1065" i="35" s="1"/>
  <c r="AC137" i="35"/>
  <c r="K136" i="35"/>
  <c r="O136" i="35" s="1"/>
  <c r="EA329" i="35"/>
  <c r="DZ329" i="35"/>
  <c r="DY329" i="35"/>
  <c r="DW330" i="35"/>
  <c r="AG325" i="35"/>
  <c r="AK325" i="35"/>
  <c r="AI325" i="35"/>
  <c r="BE327" i="35"/>
  <c r="BW327" i="35" s="1"/>
  <c r="AV327" i="35"/>
  <c r="BO327" i="35" s="1"/>
  <c r="J327" i="35"/>
  <c r="BD327" i="35"/>
  <c r="BV327" i="35" s="1"/>
  <c r="BC327" i="35"/>
  <c r="BU327" i="35" s="1"/>
  <c r="E327" i="35"/>
  <c r="AZ327" i="35"/>
  <c r="BS327" i="35" s="1"/>
  <c r="AY327" i="35"/>
  <c r="BR327" i="35" s="1"/>
  <c r="BG327" i="35"/>
  <c r="BY327" i="35" s="1"/>
  <c r="AX327" i="35"/>
  <c r="BQ327" i="35" s="1"/>
  <c r="A328" i="35"/>
  <c r="BF327" i="35"/>
  <c r="BX327" i="35" s="1"/>
  <c r="AW327" i="35"/>
  <c r="BP327" i="35" s="1"/>
  <c r="AQ327" i="35"/>
  <c r="D329" i="35"/>
  <c r="V328" i="35"/>
  <c r="DX328" i="35"/>
  <c r="AF328" i="35" s="1"/>
  <c r="AJ328" i="35"/>
  <c r="EF328" i="35"/>
  <c r="W328" i="35"/>
  <c r="G325" i="35"/>
  <c r="Y326" i="35"/>
  <c r="X327" i="35"/>
  <c r="AA327" i="35"/>
  <c r="Z328" i="35"/>
  <c r="F326" i="35"/>
  <c r="G326" i="35" s="1"/>
  <c r="AH328" i="35" l="1"/>
  <c r="BT323" i="35"/>
  <c r="BA324" i="35"/>
  <c r="C1079" i="35"/>
  <c r="D1079" i="35" s="1"/>
  <c r="C1056" i="35"/>
  <c r="C1069" i="35" s="1"/>
  <c r="C1058" i="35"/>
  <c r="C1071" i="35" s="1"/>
  <c r="C1081" i="35"/>
  <c r="D1081" i="35" s="1"/>
  <c r="C1084" i="35"/>
  <c r="D1084" i="35" s="1"/>
  <c r="C1061" i="35"/>
  <c r="C1074" i="35" s="1"/>
  <c r="C1078" i="35"/>
  <c r="D1078" i="35" s="1"/>
  <c r="C1055" i="35"/>
  <c r="C1068" i="35" s="1"/>
  <c r="C1052" i="35"/>
  <c r="C1065" i="35" s="1"/>
  <c r="J4" i="35" s="1"/>
  <c r="S48" i="35" s="1"/>
  <c r="AN125" i="35"/>
  <c r="G121" i="35"/>
  <c r="P125" i="35"/>
  <c r="R125" i="35" s="1"/>
  <c r="S125" i="35"/>
  <c r="U125" i="35" s="1"/>
  <c r="AC138" i="35"/>
  <c r="K137" i="35"/>
  <c r="O137" i="35" s="1"/>
  <c r="Y327" i="35"/>
  <c r="X328" i="35"/>
  <c r="F327" i="35"/>
  <c r="AI326" i="35"/>
  <c r="AG326" i="35"/>
  <c r="AK326" i="35"/>
  <c r="BG328" i="35"/>
  <c r="BY328" i="35" s="1"/>
  <c r="AX328" i="35"/>
  <c r="BQ328" i="35" s="1"/>
  <c r="A329" i="35"/>
  <c r="BF328" i="35"/>
  <c r="BX328" i="35" s="1"/>
  <c r="AW328" i="35"/>
  <c r="BP328" i="35" s="1"/>
  <c r="BE328" i="35"/>
  <c r="BW328" i="35" s="1"/>
  <c r="AV328" i="35"/>
  <c r="BO328" i="35" s="1"/>
  <c r="J328" i="35"/>
  <c r="BD328" i="35"/>
  <c r="BV328" i="35" s="1"/>
  <c r="BC328" i="35"/>
  <c r="BU328" i="35" s="1"/>
  <c r="E328" i="35"/>
  <c r="AZ328" i="35"/>
  <c r="BS328" i="35" s="1"/>
  <c r="AY328" i="35"/>
  <c r="BR328" i="35" s="1"/>
  <c r="AQ328" i="35"/>
  <c r="DW331" i="35"/>
  <c r="EA330" i="35"/>
  <c r="DZ330" i="35"/>
  <c r="DY330" i="35"/>
  <c r="EF329" i="35"/>
  <c r="W329" i="35"/>
  <c r="D330" i="35"/>
  <c r="V329" i="35"/>
  <c r="DX329" i="35"/>
  <c r="AH329" i="35" s="1"/>
  <c r="AJ329" i="35"/>
  <c r="AA328" i="35"/>
  <c r="Z329" i="35"/>
  <c r="BT324" i="35" l="1"/>
  <c r="BA325" i="35"/>
  <c r="S126" i="35"/>
  <c r="AR126" i="35"/>
  <c r="AU126" i="35" s="1"/>
  <c r="BN126" i="35" s="1"/>
  <c r="AM126" i="35" s="1"/>
  <c r="T126" i="35" s="1"/>
  <c r="Q126" i="35" s="1"/>
  <c r="AS126" i="35"/>
  <c r="AP126" i="35"/>
  <c r="AT126" i="35" s="1"/>
  <c r="P126" i="35"/>
  <c r="AC139" i="35"/>
  <c r="K138" i="35"/>
  <c r="O138" i="35" s="1"/>
  <c r="X329" i="35"/>
  <c r="Y328" i="35"/>
  <c r="DW332" i="35"/>
  <c r="EA331" i="35"/>
  <c r="DZ331" i="35"/>
  <c r="DY331" i="35"/>
  <c r="F328" i="35"/>
  <c r="EF330" i="35"/>
  <c r="W330" i="35"/>
  <c r="D331" i="35"/>
  <c r="V330" i="35"/>
  <c r="DX330" i="35"/>
  <c r="AF330" i="35" s="1"/>
  <c r="AJ330" i="35"/>
  <c r="AF329" i="35"/>
  <c r="Z330" i="35"/>
  <c r="AA329" i="35"/>
  <c r="AZ329" i="35"/>
  <c r="BS329" i="35" s="1"/>
  <c r="AY329" i="35"/>
  <c r="BR329" i="35" s="1"/>
  <c r="BG329" i="35"/>
  <c r="BY329" i="35" s="1"/>
  <c r="AX329" i="35"/>
  <c r="BQ329" i="35" s="1"/>
  <c r="A330" i="35"/>
  <c r="BF329" i="35"/>
  <c r="BX329" i="35" s="1"/>
  <c r="AW329" i="35"/>
  <c r="BP329" i="35" s="1"/>
  <c r="BE329" i="35"/>
  <c r="BW329" i="35" s="1"/>
  <c r="AV329" i="35"/>
  <c r="BO329" i="35" s="1"/>
  <c r="J329" i="35"/>
  <c r="BD329" i="35"/>
  <c r="BV329" i="35" s="1"/>
  <c r="BC329" i="35"/>
  <c r="BU329" i="35" s="1"/>
  <c r="E329" i="35"/>
  <c r="AQ329" i="35"/>
  <c r="AK327" i="35"/>
  <c r="AI327" i="35"/>
  <c r="AG327" i="35"/>
  <c r="G327" i="35"/>
  <c r="AH330" i="35" l="1"/>
  <c r="BT325" i="35"/>
  <c r="BA326" i="35"/>
  <c r="R126" i="35"/>
  <c r="P127" i="35" s="1"/>
  <c r="U126" i="35"/>
  <c r="AC140" i="35"/>
  <c r="K139" i="35"/>
  <c r="O139" i="35" s="1"/>
  <c r="DZ332" i="35"/>
  <c r="DY332" i="35"/>
  <c r="DW333" i="35"/>
  <c r="EA332" i="35"/>
  <c r="AK328" i="35"/>
  <c r="AI328" i="35"/>
  <c r="AG328" i="35"/>
  <c r="X330" i="35"/>
  <c r="Y329" i="35"/>
  <c r="Z331" i="35"/>
  <c r="AA330" i="35"/>
  <c r="G328" i="35"/>
  <c r="DX331" i="35"/>
  <c r="AF331" i="35" s="1"/>
  <c r="AJ331" i="35"/>
  <c r="AH331" i="35"/>
  <c r="EF331" i="35"/>
  <c r="W331" i="35"/>
  <c r="D332" i="35"/>
  <c r="V331" i="35"/>
  <c r="BC330" i="35"/>
  <c r="BU330" i="35" s="1"/>
  <c r="E330" i="35"/>
  <c r="AZ330" i="35"/>
  <c r="BS330" i="35" s="1"/>
  <c r="AY330" i="35"/>
  <c r="BR330" i="35" s="1"/>
  <c r="BG330" i="35"/>
  <c r="BY330" i="35" s="1"/>
  <c r="AX330" i="35"/>
  <c r="BQ330" i="35" s="1"/>
  <c r="A331" i="35"/>
  <c r="BF330" i="35"/>
  <c r="BX330" i="35" s="1"/>
  <c r="AW330" i="35"/>
  <c r="BP330" i="35" s="1"/>
  <c r="BE330" i="35"/>
  <c r="BW330" i="35" s="1"/>
  <c r="AV330" i="35"/>
  <c r="BO330" i="35" s="1"/>
  <c r="J330" i="35"/>
  <c r="BD330" i="35"/>
  <c r="BV330" i="35" s="1"/>
  <c r="AQ330" i="35"/>
  <c r="F329" i="35"/>
  <c r="G329" i="35" s="1"/>
  <c r="BT326" i="35" l="1"/>
  <c r="BA327" i="35"/>
  <c r="AP127" i="35"/>
  <c r="AT127" i="35" s="1"/>
  <c r="AS127" i="35"/>
  <c r="S127" i="35"/>
  <c r="AR127" i="35"/>
  <c r="AU127" i="35" s="1"/>
  <c r="BN127" i="35" s="1"/>
  <c r="AM127" i="35" s="1"/>
  <c r="T127" i="35" s="1"/>
  <c r="Q127" i="35" s="1"/>
  <c r="R127" i="35" s="1"/>
  <c r="AC141" i="35"/>
  <c r="K140" i="35"/>
  <c r="O140" i="35" s="1"/>
  <c r="D333" i="35"/>
  <c r="V332" i="35"/>
  <c r="DX332" i="35"/>
  <c r="AF332" i="35" s="1"/>
  <c r="AJ332" i="35"/>
  <c r="AH332" i="35"/>
  <c r="EF332" i="35"/>
  <c r="W332" i="35"/>
  <c r="AA331" i="35"/>
  <c r="Z332" i="35"/>
  <c r="EA333" i="35"/>
  <c r="DZ333" i="35"/>
  <c r="DY333" i="35"/>
  <c r="DW334" i="35"/>
  <c r="F330" i="35"/>
  <c r="Y330" i="35"/>
  <c r="X331" i="35"/>
  <c r="AG329" i="35"/>
  <c r="AK329" i="35"/>
  <c r="AI329" i="35"/>
  <c r="BE331" i="35"/>
  <c r="BW331" i="35" s="1"/>
  <c r="AV331" i="35"/>
  <c r="BO331" i="35" s="1"/>
  <c r="J331" i="35"/>
  <c r="BD331" i="35"/>
  <c r="BV331" i="35" s="1"/>
  <c r="BC331" i="35"/>
  <c r="BU331" i="35" s="1"/>
  <c r="E331" i="35"/>
  <c r="AZ331" i="35"/>
  <c r="BS331" i="35" s="1"/>
  <c r="AY331" i="35"/>
  <c r="BR331" i="35" s="1"/>
  <c r="BG331" i="35"/>
  <c r="BY331" i="35" s="1"/>
  <c r="AX331" i="35"/>
  <c r="BQ331" i="35" s="1"/>
  <c r="AW331" i="35"/>
  <c r="BP331" i="35" s="1"/>
  <c r="A332" i="35"/>
  <c r="BF331" i="35"/>
  <c r="BX331" i="35" s="1"/>
  <c r="AQ331" i="35"/>
  <c r="BT327" i="35" l="1"/>
  <c r="BA328" i="35"/>
  <c r="AP128" i="35"/>
  <c r="AT128" i="35" s="1"/>
  <c r="P128" i="35"/>
  <c r="U127" i="35"/>
  <c r="AC142" i="35"/>
  <c r="K141" i="35"/>
  <c r="O141" i="35" s="1"/>
  <c r="AI330" i="35"/>
  <c r="AG330" i="35"/>
  <c r="AK330" i="35"/>
  <c r="F331" i="35"/>
  <c r="G331" i="35" s="1"/>
  <c r="AA332" i="35"/>
  <c r="Z333" i="35"/>
  <c r="EF333" i="35"/>
  <c r="W333" i="35"/>
  <c r="D334" i="35"/>
  <c r="V333" i="35"/>
  <c r="DX333" i="35"/>
  <c r="AJ333" i="35" s="1"/>
  <c r="BG332" i="35"/>
  <c r="BY332" i="35" s="1"/>
  <c r="AX332" i="35"/>
  <c r="BQ332" i="35" s="1"/>
  <c r="A333" i="35"/>
  <c r="BF332" i="35"/>
  <c r="BX332" i="35" s="1"/>
  <c r="AW332" i="35"/>
  <c r="BP332" i="35" s="1"/>
  <c r="BE332" i="35"/>
  <c r="BW332" i="35" s="1"/>
  <c r="AV332" i="35"/>
  <c r="BO332" i="35" s="1"/>
  <c r="J332" i="35"/>
  <c r="BD332" i="35"/>
  <c r="BV332" i="35" s="1"/>
  <c r="BC332" i="35"/>
  <c r="BU332" i="35" s="1"/>
  <c r="E332" i="35"/>
  <c r="AZ332" i="35"/>
  <c r="BS332" i="35" s="1"/>
  <c r="AY332" i="35"/>
  <c r="BR332" i="35" s="1"/>
  <c r="AQ332" i="35"/>
  <c r="Y331" i="35"/>
  <c r="X332" i="35"/>
  <c r="G330" i="35"/>
  <c r="DW335" i="35"/>
  <c r="EA334" i="35"/>
  <c r="DZ334" i="35"/>
  <c r="DY334" i="35"/>
  <c r="BT328" i="35" l="1"/>
  <c r="BA329" i="35"/>
  <c r="AR128" i="35"/>
  <c r="AU128" i="35" s="1"/>
  <c r="BN128" i="35" s="1"/>
  <c r="AM128" i="35" s="1"/>
  <c r="T128" i="35" s="1"/>
  <c r="Q128" i="35" s="1"/>
  <c r="R128" i="35" s="1"/>
  <c r="S128" i="35"/>
  <c r="AS128" i="35"/>
  <c r="K142" i="35"/>
  <c r="O142" i="35" s="1"/>
  <c r="AC143" i="35"/>
  <c r="EF334" i="35"/>
  <c r="W334" i="35"/>
  <c r="D335" i="35"/>
  <c r="V334" i="35"/>
  <c r="DX334" i="35"/>
  <c r="AJ334" i="35" s="1"/>
  <c r="AK331" i="35"/>
  <c r="AI331" i="35"/>
  <c r="AG331" i="35"/>
  <c r="DW336" i="35"/>
  <c r="EA335" i="35"/>
  <c r="DZ335" i="35"/>
  <c r="DY335" i="35"/>
  <c r="AF333" i="35"/>
  <c r="AZ333" i="35"/>
  <c r="BS333" i="35" s="1"/>
  <c r="AY333" i="35"/>
  <c r="BR333" i="35" s="1"/>
  <c r="BG333" i="35"/>
  <c r="BY333" i="35" s="1"/>
  <c r="AX333" i="35"/>
  <c r="BQ333" i="35" s="1"/>
  <c r="A334" i="35"/>
  <c r="BF333" i="35"/>
  <c r="BX333" i="35" s="1"/>
  <c r="AW333" i="35"/>
  <c r="BP333" i="35" s="1"/>
  <c r="BE333" i="35"/>
  <c r="BW333" i="35" s="1"/>
  <c r="AV333" i="35"/>
  <c r="BO333" i="35" s="1"/>
  <c r="J333" i="35"/>
  <c r="BD333" i="35"/>
  <c r="BV333" i="35" s="1"/>
  <c r="BC333" i="35"/>
  <c r="BU333" i="35" s="1"/>
  <c r="E333" i="35"/>
  <c r="AQ333" i="35"/>
  <c r="AH333" i="35"/>
  <c r="Z334" i="35"/>
  <c r="AA333" i="35"/>
  <c r="X333" i="35"/>
  <c r="Y332" i="35"/>
  <c r="F332" i="35"/>
  <c r="G332" i="35" s="1"/>
  <c r="AF334" i="35" l="1"/>
  <c r="BT329" i="35"/>
  <c r="BA330" i="35"/>
  <c r="AP129" i="35"/>
  <c r="AT129" i="35" s="1"/>
  <c r="P129" i="35"/>
  <c r="U128" i="35"/>
  <c r="AC144" i="35"/>
  <c r="K143" i="35"/>
  <c r="O143" i="35" s="1"/>
  <c r="AK332" i="35"/>
  <c r="AI332" i="35"/>
  <c r="AG332" i="35"/>
  <c r="BC334" i="35"/>
  <c r="BU334" i="35" s="1"/>
  <c r="E334" i="35"/>
  <c r="AZ334" i="35"/>
  <c r="BS334" i="35" s="1"/>
  <c r="AY334" i="35"/>
  <c r="BR334" i="35" s="1"/>
  <c r="BG334" i="35"/>
  <c r="BY334" i="35" s="1"/>
  <c r="AX334" i="35"/>
  <c r="BQ334" i="35" s="1"/>
  <c r="A335" i="35"/>
  <c r="BF334" i="35"/>
  <c r="BX334" i="35" s="1"/>
  <c r="AW334" i="35"/>
  <c r="BP334" i="35" s="1"/>
  <c r="BE334" i="35"/>
  <c r="BW334" i="35" s="1"/>
  <c r="AV334" i="35"/>
  <c r="BO334" i="35" s="1"/>
  <c r="J334" i="35"/>
  <c r="BD334" i="35"/>
  <c r="BV334" i="35" s="1"/>
  <c r="AQ334" i="35"/>
  <c r="DX335" i="35"/>
  <c r="AJ335" i="35"/>
  <c r="AH335" i="35"/>
  <c r="EF335" i="35"/>
  <c r="AF335" i="35"/>
  <c r="W335" i="35"/>
  <c r="D336" i="35"/>
  <c r="V335" i="35"/>
  <c r="DZ336" i="35"/>
  <c r="DY336" i="35"/>
  <c r="DW337" i="35"/>
  <c r="EA336" i="35"/>
  <c r="X334" i="35"/>
  <c r="Y333" i="35"/>
  <c r="Z335" i="35"/>
  <c r="AA334" i="35"/>
  <c r="F333" i="35"/>
  <c r="G333" i="35" s="1"/>
  <c r="AH334" i="35"/>
  <c r="BT330" i="35" l="1"/>
  <c r="BA331" i="35"/>
  <c r="S129" i="35"/>
  <c r="AS129" i="35"/>
  <c r="AR129" i="35"/>
  <c r="AU129" i="35" s="1"/>
  <c r="BN129" i="35" s="1"/>
  <c r="AM129" i="35" s="1"/>
  <c r="T129" i="35" s="1"/>
  <c r="Q129" i="35" s="1"/>
  <c r="R129" i="35" s="1"/>
  <c r="AC145" i="35"/>
  <c r="K144" i="35"/>
  <c r="O144" i="35" s="1"/>
  <c r="EA337" i="35"/>
  <c r="DZ337" i="35"/>
  <c r="DY337" i="35"/>
  <c r="DW338" i="35"/>
  <c r="F334" i="35"/>
  <c r="BE335" i="35"/>
  <c r="BW335" i="35" s="1"/>
  <c r="AV335" i="35"/>
  <c r="BO335" i="35" s="1"/>
  <c r="J335" i="35"/>
  <c r="BD335" i="35"/>
  <c r="BV335" i="35" s="1"/>
  <c r="BC335" i="35"/>
  <c r="BU335" i="35" s="1"/>
  <c r="E335" i="35"/>
  <c r="AZ335" i="35"/>
  <c r="BS335" i="35" s="1"/>
  <c r="AY335" i="35"/>
  <c r="BR335" i="35" s="1"/>
  <c r="BG335" i="35"/>
  <c r="BY335" i="35" s="1"/>
  <c r="AX335" i="35"/>
  <c r="BQ335" i="35" s="1"/>
  <c r="BF335" i="35"/>
  <c r="BX335" i="35" s="1"/>
  <c r="AW335" i="35"/>
  <c r="BP335" i="35" s="1"/>
  <c r="A336" i="35"/>
  <c r="AQ335" i="35"/>
  <c r="Y334" i="35"/>
  <c r="X335" i="35"/>
  <c r="AA335" i="35"/>
  <c r="Z336" i="35"/>
  <c r="AG333" i="35"/>
  <c r="AK333" i="35"/>
  <c r="AI333" i="35"/>
  <c r="D337" i="35"/>
  <c r="V336" i="35"/>
  <c r="DX336" i="35"/>
  <c r="AJ336" i="35"/>
  <c r="AH336" i="35"/>
  <c r="EF336" i="35"/>
  <c r="AF336" i="35"/>
  <c r="W336" i="35"/>
  <c r="BT331" i="35" l="1"/>
  <c r="BA332" i="35"/>
  <c r="U129" i="35"/>
  <c r="S130" i="35" s="1"/>
  <c r="P130" i="35"/>
  <c r="AP130" i="35"/>
  <c r="AT130" i="35" s="1"/>
  <c r="K145" i="35"/>
  <c r="O145" i="35" s="1"/>
  <c r="AC146" i="35"/>
  <c r="EF337" i="35"/>
  <c r="W337" i="35"/>
  <c r="D338" i="35"/>
  <c r="V337" i="35"/>
  <c r="DX337" i="35"/>
  <c r="AF337" i="35" s="1"/>
  <c r="AJ337" i="35"/>
  <c r="AH337" i="35"/>
  <c r="AI334" i="35"/>
  <c r="AG334" i="35"/>
  <c r="AK334" i="35"/>
  <c r="DW339" i="35"/>
  <c r="EA338" i="35"/>
  <c r="DZ338" i="35"/>
  <c r="DY338" i="35"/>
  <c r="AA336" i="35"/>
  <c r="Z337" i="35"/>
  <c r="BG336" i="35"/>
  <c r="BY336" i="35" s="1"/>
  <c r="AX336" i="35"/>
  <c r="BQ336" i="35" s="1"/>
  <c r="A337" i="35"/>
  <c r="BF336" i="35"/>
  <c r="BX336" i="35" s="1"/>
  <c r="AW336" i="35"/>
  <c r="BP336" i="35" s="1"/>
  <c r="BE336" i="35"/>
  <c r="BW336" i="35" s="1"/>
  <c r="AV336" i="35"/>
  <c r="BO336" i="35" s="1"/>
  <c r="J336" i="35"/>
  <c r="BD336" i="35"/>
  <c r="BV336" i="35" s="1"/>
  <c r="BC336" i="35"/>
  <c r="BU336" i="35" s="1"/>
  <c r="E336" i="35"/>
  <c r="AZ336" i="35"/>
  <c r="BS336" i="35" s="1"/>
  <c r="AY336" i="35"/>
  <c r="BR336" i="35" s="1"/>
  <c r="AQ336" i="35"/>
  <c r="F335" i="35"/>
  <c r="Y335" i="35"/>
  <c r="X336" i="35"/>
  <c r="G334" i="35"/>
  <c r="BT332" i="35" l="1"/>
  <c r="BA333" i="35"/>
  <c r="AS130" i="35"/>
  <c r="AR130" i="35"/>
  <c r="AU130" i="35" s="1"/>
  <c r="BN130" i="35" s="1"/>
  <c r="AM130" i="35" s="1"/>
  <c r="T130" i="35" s="1"/>
  <c r="Q130" i="35" s="1"/>
  <c r="R130" i="35" s="1"/>
  <c r="P131" i="35" s="1"/>
  <c r="AC147" i="35"/>
  <c r="K146" i="35"/>
  <c r="O146" i="35" s="1"/>
  <c r="X337" i="35"/>
  <c r="Y336" i="35"/>
  <c r="AZ337" i="35"/>
  <c r="BS337" i="35" s="1"/>
  <c r="AY337" i="35"/>
  <c r="BR337" i="35" s="1"/>
  <c r="BG337" i="35"/>
  <c r="BY337" i="35" s="1"/>
  <c r="AX337" i="35"/>
  <c r="BQ337" i="35" s="1"/>
  <c r="A338" i="35"/>
  <c r="BF337" i="35"/>
  <c r="BX337" i="35" s="1"/>
  <c r="AW337" i="35"/>
  <c r="BP337" i="35" s="1"/>
  <c r="BE337" i="35"/>
  <c r="BW337" i="35" s="1"/>
  <c r="AV337" i="35"/>
  <c r="BO337" i="35" s="1"/>
  <c r="J337" i="35"/>
  <c r="BD337" i="35"/>
  <c r="BV337" i="35" s="1"/>
  <c r="BC337" i="35"/>
  <c r="BU337" i="35" s="1"/>
  <c r="E337" i="35"/>
  <c r="AQ337" i="35"/>
  <c r="DW340" i="35"/>
  <c r="EA339" i="35"/>
  <c r="DZ339" i="35"/>
  <c r="DY339" i="35"/>
  <c r="EF338" i="35"/>
  <c r="W338" i="35"/>
  <c r="D339" i="35"/>
  <c r="V338" i="35"/>
  <c r="DX338" i="35"/>
  <c r="AJ338" i="35" s="1"/>
  <c r="AK335" i="35"/>
  <c r="AI335" i="35"/>
  <c r="AG335" i="35"/>
  <c r="Z338" i="35"/>
  <c r="AA337" i="35"/>
  <c r="G335" i="35"/>
  <c r="F336" i="35"/>
  <c r="G336" i="35" s="1"/>
  <c r="AF338" i="35" l="1"/>
  <c r="AH338" i="35"/>
  <c r="BT333" i="35"/>
  <c r="BA334" i="35"/>
  <c r="U130" i="35"/>
  <c r="AS131" i="35" s="1"/>
  <c r="AP131" i="35"/>
  <c r="AT131" i="35" s="1"/>
  <c r="K147" i="35"/>
  <c r="O147" i="35" s="1"/>
  <c r="AC148" i="35"/>
  <c r="AK336" i="35"/>
  <c r="AI336" i="35"/>
  <c r="AG336" i="35"/>
  <c r="X338" i="35"/>
  <c r="Y337" i="35"/>
  <c r="BC338" i="35"/>
  <c r="BU338" i="35" s="1"/>
  <c r="E338" i="35"/>
  <c r="AZ338" i="35"/>
  <c r="BS338" i="35" s="1"/>
  <c r="AY338" i="35"/>
  <c r="BR338" i="35" s="1"/>
  <c r="BG338" i="35"/>
  <c r="BY338" i="35" s="1"/>
  <c r="AX338" i="35"/>
  <c r="BQ338" i="35" s="1"/>
  <c r="A339" i="35"/>
  <c r="BF338" i="35"/>
  <c r="BX338" i="35" s="1"/>
  <c r="AW338" i="35"/>
  <c r="BP338" i="35" s="1"/>
  <c r="BE338" i="35"/>
  <c r="BW338" i="35" s="1"/>
  <c r="AV338" i="35"/>
  <c r="BO338" i="35" s="1"/>
  <c r="J338" i="35"/>
  <c r="BD338" i="35"/>
  <c r="BV338" i="35" s="1"/>
  <c r="AQ338" i="35"/>
  <c r="DX339" i="35"/>
  <c r="AJ339" i="35"/>
  <c r="AH339" i="35"/>
  <c r="EF339" i="35"/>
  <c r="AF339" i="35"/>
  <c r="W339" i="35"/>
  <c r="D340" i="35"/>
  <c r="V339" i="35"/>
  <c r="Z339" i="35"/>
  <c r="AA338" i="35"/>
  <c r="DZ340" i="35"/>
  <c r="DY340" i="35"/>
  <c r="DW341" i="35"/>
  <c r="EA340" i="35"/>
  <c r="F337" i="35"/>
  <c r="G337" i="35" s="1"/>
  <c r="BT334" i="35" l="1"/>
  <c r="BA335" i="35"/>
  <c r="AR131" i="35"/>
  <c r="AU131" i="35" s="1"/>
  <c r="BN131" i="35" s="1"/>
  <c r="AM131" i="35" s="1"/>
  <c r="T131" i="35" s="1"/>
  <c r="Q131" i="35" s="1"/>
  <c r="R131" i="35" s="1"/>
  <c r="P132" i="35" s="1"/>
  <c r="S131" i="35"/>
  <c r="K148" i="35"/>
  <c r="O148" i="35" s="1"/>
  <c r="AC149" i="35"/>
  <c r="AA339" i="35"/>
  <c r="Z340" i="35"/>
  <c r="Y338" i="35"/>
  <c r="X339" i="35"/>
  <c r="D341" i="35"/>
  <c r="V340" i="35"/>
  <c r="DX340" i="35"/>
  <c r="AF340" i="35" s="1"/>
  <c r="AJ340" i="35"/>
  <c r="AH340" i="35"/>
  <c r="EF340" i="35"/>
  <c r="W340" i="35"/>
  <c r="BE339" i="35"/>
  <c r="BW339" i="35" s="1"/>
  <c r="AV339" i="35"/>
  <c r="BO339" i="35" s="1"/>
  <c r="J339" i="35"/>
  <c r="BD339" i="35"/>
  <c r="BV339" i="35" s="1"/>
  <c r="BC339" i="35"/>
  <c r="BU339" i="35" s="1"/>
  <c r="E339" i="35"/>
  <c r="AZ339" i="35"/>
  <c r="BS339" i="35" s="1"/>
  <c r="AY339" i="35"/>
  <c r="BR339" i="35" s="1"/>
  <c r="BG339" i="35"/>
  <c r="BY339" i="35" s="1"/>
  <c r="AX339" i="35"/>
  <c r="BQ339" i="35" s="1"/>
  <c r="BF339" i="35"/>
  <c r="BX339" i="35" s="1"/>
  <c r="AW339" i="35"/>
  <c r="BP339" i="35" s="1"/>
  <c r="A340" i="35"/>
  <c r="AQ339" i="35"/>
  <c r="F338" i="35"/>
  <c r="G338" i="35" s="1"/>
  <c r="AG337" i="35"/>
  <c r="AK337" i="35"/>
  <c r="AI337" i="35"/>
  <c r="EA341" i="35"/>
  <c r="DZ341" i="35"/>
  <c r="DY341" i="35"/>
  <c r="DW342" i="35"/>
  <c r="BT335" i="35" l="1"/>
  <c r="BA336" i="35"/>
  <c r="AP132" i="35"/>
  <c r="AT132" i="35" s="1"/>
  <c r="U131" i="35"/>
  <c r="AS132" i="35" s="1"/>
  <c r="AC150" i="35"/>
  <c r="K149" i="35"/>
  <c r="O149" i="35" s="1"/>
  <c r="F339" i="35"/>
  <c r="EF341" i="35"/>
  <c r="W341" i="35"/>
  <c r="D342" i="35"/>
  <c r="V341" i="35"/>
  <c r="DX341" i="35"/>
  <c r="AH341" i="35" s="1"/>
  <c r="AJ341" i="35"/>
  <c r="Y339" i="35"/>
  <c r="X340" i="35"/>
  <c r="BG340" i="35"/>
  <c r="BY340" i="35" s="1"/>
  <c r="AX340" i="35"/>
  <c r="BQ340" i="35" s="1"/>
  <c r="A341" i="35"/>
  <c r="BF340" i="35"/>
  <c r="BX340" i="35" s="1"/>
  <c r="AW340" i="35"/>
  <c r="BP340" i="35" s="1"/>
  <c r="BE340" i="35"/>
  <c r="BW340" i="35" s="1"/>
  <c r="AV340" i="35"/>
  <c r="BO340" i="35" s="1"/>
  <c r="J340" i="35"/>
  <c r="BD340" i="35"/>
  <c r="BV340" i="35" s="1"/>
  <c r="BC340" i="35"/>
  <c r="BU340" i="35" s="1"/>
  <c r="E340" i="35"/>
  <c r="AZ340" i="35"/>
  <c r="BS340" i="35" s="1"/>
  <c r="AY340" i="35"/>
  <c r="BR340" i="35" s="1"/>
  <c r="AQ340" i="35"/>
  <c r="DW343" i="35"/>
  <c r="EA342" i="35"/>
  <c r="DZ342" i="35"/>
  <c r="DY342" i="35"/>
  <c r="AA340" i="35"/>
  <c r="Z341" i="35"/>
  <c r="AI338" i="35"/>
  <c r="AG338" i="35"/>
  <c r="AK338" i="35"/>
  <c r="BT336" i="35" l="1"/>
  <c r="BA337" i="35"/>
  <c r="AR132" i="35"/>
  <c r="AU132" i="35" s="1"/>
  <c r="BN132" i="35" s="1"/>
  <c r="AM132" i="35" s="1"/>
  <c r="T132" i="35" s="1"/>
  <c r="Q132" i="35" s="1"/>
  <c r="R132" i="35" s="1"/>
  <c r="AP133" i="35" s="1"/>
  <c r="AT133" i="35" s="1"/>
  <c r="S132" i="35"/>
  <c r="AC151" i="35"/>
  <c r="K150" i="35"/>
  <c r="O150" i="35" s="1"/>
  <c r="AK339" i="35"/>
  <c r="AI339" i="35"/>
  <c r="AG339" i="35"/>
  <c r="DW344" i="35"/>
  <c r="EA343" i="35"/>
  <c r="DZ343" i="35"/>
  <c r="DY343" i="35"/>
  <c r="AZ341" i="35"/>
  <c r="BS341" i="35" s="1"/>
  <c r="AY341" i="35"/>
  <c r="BR341" i="35" s="1"/>
  <c r="BG341" i="35"/>
  <c r="BY341" i="35" s="1"/>
  <c r="AX341" i="35"/>
  <c r="BQ341" i="35" s="1"/>
  <c r="A342" i="35"/>
  <c r="BF341" i="35"/>
  <c r="BX341" i="35" s="1"/>
  <c r="AW341" i="35"/>
  <c r="BP341" i="35" s="1"/>
  <c r="BE341" i="35"/>
  <c r="BW341" i="35" s="1"/>
  <c r="AV341" i="35"/>
  <c r="BO341" i="35" s="1"/>
  <c r="J341" i="35"/>
  <c r="BD341" i="35"/>
  <c r="BV341" i="35" s="1"/>
  <c r="BC341" i="35"/>
  <c r="BU341" i="35" s="1"/>
  <c r="E341" i="35"/>
  <c r="AQ341" i="35"/>
  <c r="G339" i="35"/>
  <c r="EF342" i="35"/>
  <c r="W342" i="35"/>
  <c r="D343" i="35"/>
  <c r="V342" i="35"/>
  <c r="DX342" i="35"/>
  <c r="AF342" i="35" s="1"/>
  <c r="AJ342" i="35"/>
  <c r="Z342" i="35"/>
  <c r="AA341" i="35"/>
  <c r="X341" i="35"/>
  <c r="Y340" i="35"/>
  <c r="AF341" i="35"/>
  <c r="F340" i="35"/>
  <c r="AH342" i="35" l="1"/>
  <c r="BT337" i="35"/>
  <c r="BA338" i="35"/>
  <c r="U132" i="35"/>
  <c r="AS133" i="35" s="1"/>
  <c r="P133" i="35"/>
  <c r="AC152" i="35"/>
  <c r="K151" i="35"/>
  <c r="O151" i="35" s="1"/>
  <c r="F341" i="35"/>
  <c r="DX343" i="35"/>
  <c r="AF343" i="35" s="1"/>
  <c r="EF343" i="35"/>
  <c r="W343" i="35"/>
  <c r="D344" i="35"/>
  <c r="V343" i="35"/>
  <c r="BC342" i="35"/>
  <c r="BU342" i="35" s="1"/>
  <c r="E342" i="35"/>
  <c r="AZ342" i="35"/>
  <c r="BS342" i="35" s="1"/>
  <c r="AY342" i="35"/>
  <c r="BR342" i="35" s="1"/>
  <c r="BG342" i="35"/>
  <c r="BY342" i="35" s="1"/>
  <c r="AX342" i="35"/>
  <c r="BQ342" i="35" s="1"/>
  <c r="A343" i="35"/>
  <c r="BF342" i="35"/>
  <c r="BX342" i="35" s="1"/>
  <c r="AW342" i="35"/>
  <c r="BP342" i="35" s="1"/>
  <c r="BE342" i="35"/>
  <c r="BW342" i="35" s="1"/>
  <c r="AV342" i="35"/>
  <c r="BO342" i="35" s="1"/>
  <c r="J342" i="35"/>
  <c r="BD342" i="35"/>
  <c r="BV342" i="35" s="1"/>
  <c r="AQ342" i="35"/>
  <c r="AK340" i="35"/>
  <c r="AI340" i="35"/>
  <c r="AG340" i="35"/>
  <c r="X342" i="35"/>
  <c r="Y341" i="35"/>
  <c r="DZ344" i="35"/>
  <c r="DY344" i="35"/>
  <c r="DW345" i="35"/>
  <c r="EA344" i="35"/>
  <c r="G340" i="35"/>
  <c r="Z343" i="35"/>
  <c r="AA342" i="35"/>
  <c r="AH343" i="35" l="1"/>
  <c r="AJ343" i="35"/>
  <c r="BT338" i="35"/>
  <c r="BA339" i="35"/>
  <c r="AR133" i="35"/>
  <c r="AU133" i="35" s="1"/>
  <c r="BN133" i="35" s="1"/>
  <c r="AM133" i="35" s="1"/>
  <c r="T133" i="35" s="1"/>
  <c r="Q133" i="35" s="1"/>
  <c r="R133" i="35" s="1"/>
  <c r="AP134" i="35" s="1"/>
  <c r="AT134" i="35" s="1"/>
  <c r="S133" i="35"/>
  <c r="K152" i="35"/>
  <c r="O152" i="35" s="1"/>
  <c r="AC153" i="35"/>
  <c r="Y342" i="35"/>
  <c r="X343" i="35"/>
  <c r="AG341" i="35"/>
  <c r="AK341" i="35"/>
  <c r="AI341" i="35"/>
  <c r="D345" i="35"/>
  <c r="V344" i="35"/>
  <c r="DX344" i="35"/>
  <c r="AJ344" i="35" s="1"/>
  <c r="EF344" i="35"/>
  <c r="W344" i="35"/>
  <c r="G341" i="35"/>
  <c r="EA345" i="35"/>
  <c r="DZ345" i="35"/>
  <c r="DY345" i="35"/>
  <c r="DW346" i="35"/>
  <c r="AA343" i="35"/>
  <c r="Z344" i="35"/>
  <c r="BE343" i="35"/>
  <c r="BW343" i="35" s="1"/>
  <c r="AV343" i="35"/>
  <c r="BO343" i="35" s="1"/>
  <c r="J343" i="35"/>
  <c r="BD343" i="35"/>
  <c r="BV343" i="35" s="1"/>
  <c r="BC343" i="35"/>
  <c r="BU343" i="35" s="1"/>
  <c r="E343" i="35"/>
  <c r="AZ343" i="35"/>
  <c r="BS343" i="35" s="1"/>
  <c r="AY343" i="35"/>
  <c r="BR343" i="35" s="1"/>
  <c r="BG343" i="35"/>
  <c r="BY343" i="35" s="1"/>
  <c r="AX343" i="35"/>
  <c r="BQ343" i="35" s="1"/>
  <c r="BF343" i="35"/>
  <c r="BX343" i="35" s="1"/>
  <c r="AW343" i="35"/>
  <c r="BP343" i="35" s="1"/>
  <c r="A344" i="35"/>
  <c r="AQ343" i="35"/>
  <c r="F342" i="35"/>
  <c r="G342" i="35" s="1"/>
  <c r="AF344" i="35" l="1"/>
  <c r="AH344" i="35"/>
  <c r="BT339" i="35"/>
  <c r="BA340" i="35"/>
  <c r="U133" i="35"/>
  <c r="AR134" i="35" s="1"/>
  <c r="AU134" i="35" s="1"/>
  <c r="BN134" i="35" s="1"/>
  <c r="AM134" i="35" s="1"/>
  <c r="T134" i="35" s="1"/>
  <c r="Q134" i="35" s="1"/>
  <c r="P134" i="35"/>
  <c r="K153" i="35"/>
  <c r="O153" i="35" s="1"/>
  <c r="AC154" i="35"/>
  <c r="BG344" i="35"/>
  <c r="BY344" i="35" s="1"/>
  <c r="AX344" i="35"/>
  <c r="BQ344" i="35" s="1"/>
  <c r="A345" i="35"/>
  <c r="BF344" i="35"/>
  <c r="BX344" i="35" s="1"/>
  <c r="AW344" i="35"/>
  <c r="BP344" i="35" s="1"/>
  <c r="BE344" i="35"/>
  <c r="BW344" i="35" s="1"/>
  <c r="AV344" i="35"/>
  <c r="BO344" i="35" s="1"/>
  <c r="J344" i="35"/>
  <c r="BD344" i="35"/>
  <c r="BV344" i="35" s="1"/>
  <c r="BC344" i="35"/>
  <c r="BU344" i="35" s="1"/>
  <c r="E344" i="35"/>
  <c r="AZ344" i="35"/>
  <c r="BS344" i="35" s="1"/>
  <c r="AY344" i="35"/>
  <c r="BR344" i="35" s="1"/>
  <c r="AQ344" i="35"/>
  <c r="EF345" i="35"/>
  <c r="AF345" i="35"/>
  <c r="W345" i="35"/>
  <c r="D346" i="35"/>
  <c r="V345" i="35"/>
  <c r="DX345" i="35"/>
  <c r="AJ345" i="35"/>
  <c r="AH345" i="35"/>
  <c r="AI342" i="35"/>
  <c r="AG342" i="35"/>
  <c r="AK342" i="35"/>
  <c r="F343" i="35"/>
  <c r="G343" i="35" s="1"/>
  <c r="AA344" i="35"/>
  <c r="Z345" i="35"/>
  <c r="DW347" i="35"/>
  <c r="EA346" i="35"/>
  <c r="DZ346" i="35"/>
  <c r="DY346" i="35"/>
  <c r="Y343" i="35"/>
  <c r="X344" i="35"/>
  <c r="BT340" i="35" l="1"/>
  <c r="BA341" i="35"/>
  <c r="S134" i="35"/>
  <c r="U134" i="35" s="1"/>
  <c r="AS134" i="35"/>
  <c r="R134" i="35"/>
  <c r="P135" i="35" s="1"/>
  <c r="AC155" i="35"/>
  <c r="K154" i="35"/>
  <c r="O154" i="35" s="1"/>
  <c r="X345" i="35"/>
  <c r="Y344" i="35"/>
  <c r="AK343" i="35"/>
  <c r="AI343" i="35"/>
  <c r="AG343" i="35"/>
  <c r="AZ345" i="35"/>
  <c r="BS345" i="35" s="1"/>
  <c r="AY345" i="35"/>
  <c r="BR345" i="35" s="1"/>
  <c r="BG345" i="35"/>
  <c r="BY345" i="35" s="1"/>
  <c r="AX345" i="35"/>
  <c r="BQ345" i="35" s="1"/>
  <c r="A346" i="35"/>
  <c r="BF345" i="35"/>
  <c r="BX345" i="35" s="1"/>
  <c r="AW345" i="35"/>
  <c r="BP345" i="35" s="1"/>
  <c r="BE345" i="35"/>
  <c r="BW345" i="35" s="1"/>
  <c r="AV345" i="35"/>
  <c r="BO345" i="35" s="1"/>
  <c r="J345" i="35"/>
  <c r="BD345" i="35"/>
  <c r="BV345" i="35" s="1"/>
  <c r="BC345" i="35"/>
  <c r="BU345" i="35" s="1"/>
  <c r="E345" i="35"/>
  <c r="AQ345" i="35"/>
  <c r="EF346" i="35"/>
  <c r="AF346" i="35"/>
  <c r="W346" i="35"/>
  <c r="D347" i="35"/>
  <c r="V346" i="35"/>
  <c r="DX346" i="35"/>
  <c r="AJ346" i="35" s="1"/>
  <c r="DW348" i="35"/>
  <c r="EA347" i="35"/>
  <c r="DZ347" i="35"/>
  <c r="DY347" i="35"/>
  <c r="Z346" i="35"/>
  <c r="AA345" i="35"/>
  <c r="F344" i="35"/>
  <c r="G344" i="35" s="1"/>
  <c r="BT341" i="35" l="1"/>
  <c r="BA342" i="35"/>
  <c r="AH346" i="35"/>
  <c r="AP135" i="35"/>
  <c r="AT135" i="35" s="1"/>
  <c r="S135" i="35"/>
  <c r="AR135" i="35"/>
  <c r="AU135" i="35" s="1"/>
  <c r="BN135" i="35" s="1"/>
  <c r="AM135" i="35" s="1"/>
  <c r="T135" i="35" s="1"/>
  <c r="Q135" i="35" s="1"/>
  <c r="R135" i="35" s="1"/>
  <c r="AS135" i="35"/>
  <c r="AC156" i="35"/>
  <c r="K155" i="35"/>
  <c r="O155" i="35" s="1"/>
  <c r="AK344" i="35"/>
  <c r="AI344" i="35"/>
  <c r="AG344" i="35"/>
  <c r="DZ348" i="35"/>
  <c r="DY348" i="35"/>
  <c r="DW349" i="35"/>
  <c r="EA348" i="35"/>
  <c r="BC346" i="35"/>
  <c r="BU346" i="35" s="1"/>
  <c r="E346" i="35"/>
  <c r="AZ346" i="35"/>
  <c r="BS346" i="35" s="1"/>
  <c r="AY346" i="35"/>
  <c r="BR346" i="35" s="1"/>
  <c r="BG346" i="35"/>
  <c r="BY346" i="35" s="1"/>
  <c r="AX346" i="35"/>
  <c r="BQ346" i="35" s="1"/>
  <c r="A347" i="35"/>
  <c r="BF346" i="35"/>
  <c r="BX346" i="35" s="1"/>
  <c r="AW346" i="35"/>
  <c r="BP346" i="35" s="1"/>
  <c r="BE346" i="35"/>
  <c r="BW346" i="35" s="1"/>
  <c r="AV346" i="35"/>
  <c r="BO346" i="35" s="1"/>
  <c r="J346" i="35"/>
  <c r="BD346" i="35"/>
  <c r="BV346" i="35" s="1"/>
  <c r="AQ346" i="35"/>
  <c r="Z347" i="35"/>
  <c r="AA346" i="35"/>
  <c r="X346" i="35"/>
  <c r="Y345" i="35"/>
  <c r="F345" i="35"/>
  <c r="G345" i="35" s="1"/>
  <c r="DX347" i="35"/>
  <c r="AF347" i="35" s="1"/>
  <c r="AJ347" i="35"/>
  <c r="AH347" i="35"/>
  <c r="EF347" i="35"/>
  <c r="W347" i="35"/>
  <c r="D348" i="35"/>
  <c r="V347" i="35"/>
  <c r="BT342" i="35" l="1"/>
  <c r="BA343" i="35"/>
  <c r="U135" i="35"/>
  <c r="S136" i="35" s="1"/>
  <c r="P136" i="35"/>
  <c r="AP136" i="35"/>
  <c r="AT136" i="35" s="1"/>
  <c r="AC157" i="35"/>
  <c r="K156" i="35"/>
  <c r="O156" i="35" s="1"/>
  <c r="Y346" i="35"/>
  <c r="X347" i="35"/>
  <c r="F346" i="35"/>
  <c r="BE347" i="35"/>
  <c r="BW347" i="35" s="1"/>
  <c r="AV347" i="35"/>
  <c r="BO347" i="35" s="1"/>
  <c r="J347" i="35"/>
  <c r="BD347" i="35"/>
  <c r="BV347" i="35" s="1"/>
  <c r="BC347" i="35"/>
  <c r="BU347" i="35" s="1"/>
  <c r="E347" i="35"/>
  <c r="AZ347" i="35"/>
  <c r="BS347" i="35" s="1"/>
  <c r="AY347" i="35"/>
  <c r="BR347" i="35" s="1"/>
  <c r="BG347" i="35"/>
  <c r="BY347" i="35" s="1"/>
  <c r="AX347" i="35"/>
  <c r="BQ347" i="35" s="1"/>
  <c r="A348" i="35"/>
  <c r="BF347" i="35"/>
  <c r="BX347" i="35" s="1"/>
  <c r="AW347" i="35"/>
  <c r="BP347" i="35" s="1"/>
  <c r="AQ347" i="35"/>
  <c r="AG345" i="35"/>
  <c r="AK345" i="35"/>
  <c r="AI345" i="35"/>
  <c r="AA347" i="35"/>
  <c r="Z348" i="35"/>
  <c r="D349" i="35"/>
  <c r="V348" i="35"/>
  <c r="DX348" i="35"/>
  <c r="AH348" i="35" s="1"/>
  <c r="EF348" i="35"/>
  <c r="W348" i="35"/>
  <c r="EA349" i="35"/>
  <c r="DZ349" i="35"/>
  <c r="DY349" i="35"/>
  <c r="DW350" i="35"/>
  <c r="AF348" i="35" l="1"/>
  <c r="AJ348" i="35"/>
  <c r="BT343" i="35"/>
  <c r="BA344" i="35"/>
  <c r="AS136" i="35"/>
  <c r="AR136" i="35"/>
  <c r="AU136" i="35" s="1"/>
  <c r="BN136" i="35" s="1"/>
  <c r="AM136" i="35" s="1"/>
  <c r="T136" i="35" s="1"/>
  <c r="Q136" i="35" s="1"/>
  <c r="R136" i="35" s="1"/>
  <c r="AC158" i="35"/>
  <c r="K157" i="35"/>
  <c r="O157" i="35" s="1"/>
  <c r="BG348" i="35"/>
  <c r="BY348" i="35" s="1"/>
  <c r="AX348" i="35"/>
  <c r="BQ348" i="35" s="1"/>
  <c r="A349" i="35"/>
  <c r="BF348" i="35"/>
  <c r="BX348" i="35" s="1"/>
  <c r="AW348" i="35"/>
  <c r="BP348" i="35" s="1"/>
  <c r="BE348" i="35"/>
  <c r="BW348" i="35" s="1"/>
  <c r="AV348" i="35"/>
  <c r="BO348" i="35" s="1"/>
  <c r="J348" i="35"/>
  <c r="BD348" i="35"/>
  <c r="BV348" i="35" s="1"/>
  <c r="BC348" i="35"/>
  <c r="BU348" i="35" s="1"/>
  <c r="E348" i="35"/>
  <c r="AZ348" i="35"/>
  <c r="BS348" i="35" s="1"/>
  <c r="AY348" i="35"/>
  <c r="BR348" i="35" s="1"/>
  <c r="AQ348" i="35"/>
  <c r="AI346" i="35"/>
  <c r="AG346" i="35"/>
  <c r="AK346" i="35"/>
  <c r="Y347" i="35"/>
  <c r="X348" i="35"/>
  <c r="AA348" i="35"/>
  <c r="Z349" i="35"/>
  <c r="F347" i="35"/>
  <c r="G347" i="35" s="1"/>
  <c r="DW351" i="35"/>
  <c r="EA350" i="35"/>
  <c r="DZ350" i="35"/>
  <c r="DY350" i="35"/>
  <c r="EF349" i="35"/>
  <c r="W349" i="35"/>
  <c r="D350" i="35"/>
  <c r="V349" i="35"/>
  <c r="DX349" i="35"/>
  <c r="AF349" i="35" s="1"/>
  <c r="AJ349" i="35"/>
  <c r="G346" i="35"/>
  <c r="AH349" i="35" l="1"/>
  <c r="BT344" i="35"/>
  <c r="BA345" i="35"/>
  <c r="AP137" i="35"/>
  <c r="AT137" i="35" s="1"/>
  <c r="P137" i="35"/>
  <c r="U136" i="35"/>
  <c r="AC159" i="35"/>
  <c r="K158" i="35"/>
  <c r="O158" i="35" s="1"/>
  <c r="F348" i="35"/>
  <c r="Z350" i="35"/>
  <c r="AA349" i="35"/>
  <c r="DW352" i="35"/>
  <c r="EA351" i="35"/>
  <c r="DZ351" i="35"/>
  <c r="DY351" i="35"/>
  <c r="AZ349" i="35"/>
  <c r="BS349" i="35" s="1"/>
  <c r="AY349" i="35"/>
  <c r="BR349" i="35" s="1"/>
  <c r="BG349" i="35"/>
  <c r="BY349" i="35" s="1"/>
  <c r="AX349" i="35"/>
  <c r="BQ349" i="35" s="1"/>
  <c r="A350" i="35"/>
  <c r="BF349" i="35"/>
  <c r="BX349" i="35" s="1"/>
  <c r="AW349" i="35"/>
  <c r="BP349" i="35" s="1"/>
  <c r="BE349" i="35"/>
  <c r="BW349" i="35" s="1"/>
  <c r="AV349" i="35"/>
  <c r="BO349" i="35" s="1"/>
  <c r="J349" i="35"/>
  <c r="BD349" i="35"/>
  <c r="BV349" i="35" s="1"/>
  <c r="BC349" i="35"/>
  <c r="BU349" i="35" s="1"/>
  <c r="E349" i="35"/>
  <c r="AQ349" i="35"/>
  <c r="EF350" i="35"/>
  <c r="AF350" i="35"/>
  <c r="W350" i="35"/>
  <c r="D351" i="35"/>
  <c r="V350" i="35"/>
  <c r="DX350" i="35"/>
  <c r="AH350" i="35" s="1"/>
  <c r="AJ350" i="35"/>
  <c r="X349" i="35"/>
  <c r="Y348" i="35"/>
  <c r="AK347" i="35"/>
  <c r="AI347" i="35"/>
  <c r="AG347" i="35"/>
  <c r="BT345" i="35" l="1"/>
  <c r="BA346" i="35"/>
  <c r="AR137" i="35"/>
  <c r="AU137" i="35" s="1"/>
  <c r="BN137" i="35" s="1"/>
  <c r="AM137" i="35" s="1"/>
  <c r="T137" i="35" s="1"/>
  <c r="Q137" i="35" s="1"/>
  <c r="R137" i="35" s="1"/>
  <c r="S137" i="35"/>
  <c r="AS137" i="35"/>
  <c r="AC160" i="35"/>
  <c r="K159" i="35"/>
  <c r="O159" i="35" s="1"/>
  <c r="DZ352" i="35"/>
  <c r="DY352" i="35"/>
  <c r="DW353" i="35"/>
  <c r="EA352" i="35"/>
  <c r="DX351" i="35"/>
  <c r="AJ351" i="35"/>
  <c r="AH351" i="35"/>
  <c r="EF351" i="35"/>
  <c r="AF351" i="35"/>
  <c r="W351" i="35"/>
  <c r="D352" i="35"/>
  <c r="V351" i="35"/>
  <c r="Z351" i="35"/>
  <c r="AA350" i="35"/>
  <c r="F349" i="35"/>
  <c r="G349" i="35" s="1"/>
  <c r="AK348" i="35"/>
  <c r="AI348" i="35"/>
  <c r="AG348" i="35"/>
  <c r="G348" i="35"/>
  <c r="X350" i="35"/>
  <c r="Y349" i="35"/>
  <c r="BC350" i="35"/>
  <c r="BU350" i="35" s="1"/>
  <c r="E350" i="35"/>
  <c r="AZ350" i="35"/>
  <c r="BS350" i="35" s="1"/>
  <c r="AY350" i="35"/>
  <c r="BR350" i="35" s="1"/>
  <c r="BG350" i="35"/>
  <c r="BY350" i="35" s="1"/>
  <c r="AX350" i="35"/>
  <c r="BQ350" i="35" s="1"/>
  <c r="A351" i="35"/>
  <c r="BF350" i="35"/>
  <c r="BX350" i="35" s="1"/>
  <c r="AW350" i="35"/>
  <c r="BP350" i="35" s="1"/>
  <c r="BE350" i="35"/>
  <c r="BW350" i="35" s="1"/>
  <c r="AV350" i="35"/>
  <c r="BO350" i="35" s="1"/>
  <c r="J350" i="35"/>
  <c r="BD350" i="35"/>
  <c r="BV350" i="35" s="1"/>
  <c r="AQ350" i="35"/>
  <c r="BT346" i="35" l="1"/>
  <c r="BA347" i="35"/>
  <c r="U137" i="35"/>
  <c r="P138" i="35"/>
  <c r="AP138" i="35"/>
  <c r="AT138" i="35" s="1"/>
  <c r="AC161" i="35"/>
  <c r="K160" i="35"/>
  <c r="O160" i="35" s="1"/>
  <c r="D353" i="35"/>
  <c r="V352" i="35"/>
  <c r="DX352" i="35"/>
  <c r="AJ352" i="35" s="1"/>
  <c r="EF352" i="35"/>
  <c r="AF352" i="35"/>
  <c r="W352" i="35"/>
  <c r="AG349" i="35"/>
  <c r="AK349" i="35"/>
  <c r="AI349" i="35"/>
  <c r="Y350" i="35"/>
  <c r="X351" i="35"/>
  <c r="EA353" i="35"/>
  <c r="DZ353" i="35"/>
  <c r="DY353" i="35"/>
  <c r="DW354" i="35"/>
  <c r="F350" i="35"/>
  <c r="AA351" i="35"/>
  <c r="Z352" i="35"/>
  <c r="BE351" i="35"/>
  <c r="BW351" i="35" s="1"/>
  <c r="AV351" i="35"/>
  <c r="BO351" i="35" s="1"/>
  <c r="J351" i="35"/>
  <c r="BD351" i="35"/>
  <c r="BV351" i="35" s="1"/>
  <c r="BC351" i="35"/>
  <c r="BU351" i="35" s="1"/>
  <c r="E351" i="35"/>
  <c r="AZ351" i="35"/>
  <c r="BS351" i="35" s="1"/>
  <c r="AY351" i="35"/>
  <c r="BR351" i="35" s="1"/>
  <c r="BG351" i="35"/>
  <c r="BY351" i="35" s="1"/>
  <c r="AX351" i="35"/>
  <c r="BQ351" i="35" s="1"/>
  <c r="A352" i="35"/>
  <c r="BF351" i="35"/>
  <c r="BX351" i="35" s="1"/>
  <c r="AW351" i="35"/>
  <c r="BP351" i="35" s="1"/>
  <c r="AQ351" i="35"/>
  <c r="BT347" i="35" l="1"/>
  <c r="BA348" i="35"/>
  <c r="AH352" i="35"/>
  <c r="S138" i="35"/>
  <c r="AS138" i="35"/>
  <c r="AR138" i="35"/>
  <c r="AU138" i="35" s="1"/>
  <c r="BN138" i="35" s="1"/>
  <c r="AM138" i="35" s="1"/>
  <c r="T138" i="35" s="1"/>
  <c r="Q138" i="35" s="1"/>
  <c r="R138" i="35" s="1"/>
  <c r="AC162" i="35"/>
  <c r="K161" i="35"/>
  <c r="O161" i="35" s="1"/>
  <c r="F351" i="35"/>
  <c r="AI350" i="35"/>
  <c r="AG350" i="35"/>
  <c r="AK350" i="35"/>
  <c r="BG352" i="35"/>
  <c r="BY352" i="35" s="1"/>
  <c r="AX352" i="35"/>
  <c r="BQ352" i="35" s="1"/>
  <c r="A353" i="35"/>
  <c r="BF352" i="35"/>
  <c r="BX352" i="35" s="1"/>
  <c r="AW352" i="35"/>
  <c r="BP352" i="35" s="1"/>
  <c r="BE352" i="35"/>
  <c r="BW352" i="35" s="1"/>
  <c r="AV352" i="35"/>
  <c r="BO352" i="35" s="1"/>
  <c r="J352" i="35"/>
  <c r="BD352" i="35"/>
  <c r="BV352" i="35" s="1"/>
  <c r="BC352" i="35"/>
  <c r="BU352" i="35" s="1"/>
  <c r="E352" i="35"/>
  <c r="AZ352" i="35"/>
  <c r="BS352" i="35" s="1"/>
  <c r="AY352" i="35"/>
  <c r="BR352" i="35" s="1"/>
  <c r="AQ352" i="35"/>
  <c r="DW355" i="35"/>
  <c r="EA354" i="35"/>
  <c r="DZ354" i="35"/>
  <c r="DY354" i="35"/>
  <c r="G350" i="35"/>
  <c r="Y351" i="35"/>
  <c r="X352" i="35"/>
  <c r="EF353" i="35"/>
  <c r="W353" i="35"/>
  <c r="D354" i="35"/>
  <c r="V353" i="35"/>
  <c r="DX353" i="35"/>
  <c r="AF353" i="35" s="1"/>
  <c r="AJ353" i="35"/>
  <c r="AH353" i="35"/>
  <c r="AA352" i="35"/>
  <c r="Z353" i="35"/>
  <c r="BT348" i="35" l="1"/>
  <c r="BA349" i="35"/>
  <c r="U138" i="35"/>
  <c r="P139" i="35"/>
  <c r="AP139" i="35"/>
  <c r="AT139" i="35" s="1"/>
  <c r="AC163" i="35"/>
  <c r="K162" i="35"/>
  <c r="O162" i="35" s="1"/>
  <c r="DW356" i="35"/>
  <c r="EA355" i="35"/>
  <c r="DZ355" i="35"/>
  <c r="DY355" i="35"/>
  <c r="F352" i="35"/>
  <c r="X353" i="35"/>
  <c r="Y352" i="35"/>
  <c r="AZ353" i="35"/>
  <c r="BS353" i="35" s="1"/>
  <c r="AY353" i="35"/>
  <c r="BR353" i="35" s="1"/>
  <c r="BG353" i="35"/>
  <c r="BY353" i="35" s="1"/>
  <c r="AX353" i="35"/>
  <c r="BQ353" i="35" s="1"/>
  <c r="A354" i="35"/>
  <c r="BF353" i="35"/>
  <c r="BX353" i="35" s="1"/>
  <c r="AW353" i="35"/>
  <c r="BP353" i="35" s="1"/>
  <c r="BE353" i="35"/>
  <c r="BW353" i="35" s="1"/>
  <c r="AV353" i="35"/>
  <c r="BO353" i="35" s="1"/>
  <c r="J353" i="35"/>
  <c r="BD353" i="35"/>
  <c r="BV353" i="35" s="1"/>
  <c r="BC353" i="35"/>
  <c r="BU353" i="35" s="1"/>
  <c r="E353" i="35"/>
  <c r="AQ353" i="35"/>
  <c r="AK351" i="35"/>
  <c r="AI351" i="35"/>
  <c r="AG351" i="35"/>
  <c r="Z354" i="35"/>
  <c r="AA353" i="35"/>
  <c r="G351" i="35"/>
  <c r="AH354" i="35"/>
  <c r="EF354" i="35"/>
  <c r="AF354" i="35"/>
  <c r="W354" i="35"/>
  <c r="D355" i="35"/>
  <c r="V354" i="35"/>
  <c r="DX354" i="35"/>
  <c r="AJ354" i="35" s="1"/>
  <c r="BT349" i="35" l="1"/>
  <c r="BA350" i="35"/>
  <c r="AS139" i="35"/>
  <c r="S139" i="35"/>
  <c r="AR139" i="35"/>
  <c r="AU139" i="35" s="1"/>
  <c r="BN139" i="35" s="1"/>
  <c r="AM139" i="35" s="1"/>
  <c r="T139" i="35" s="1"/>
  <c r="Q139" i="35" s="1"/>
  <c r="R139" i="35" s="1"/>
  <c r="AC164" i="35"/>
  <c r="K163" i="35"/>
  <c r="O163" i="35" s="1"/>
  <c r="BC354" i="35"/>
  <c r="BU354" i="35" s="1"/>
  <c r="E354" i="35"/>
  <c r="AZ354" i="35"/>
  <c r="BS354" i="35" s="1"/>
  <c r="AY354" i="35"/>
  <c r="BR354" i="35" s="1"/>
  <c r="BG354" i="35"/>
  <c r="BY354" i="35" s="1"/>
  <c r="AX354" i="35"/>
  <c r="BQ354" i="35" s="1"/>
  <c r="A355" i="35"/>
  <c r="BF354" i="35"/>
  <c r="BX354" i="35" s="1"/>
  <c r="AW354" i="35"/>
  <c r="BP354" i="35" s="1"/>
  <c r="BE354" i="35"/>
  <c r="BW354" i="35" s="1"/>
  <c r="AV354" i="35"/>
  <c r="BO354" i="35" s="1"/>
  <c r="J354" i="35"/>
  <c r="BD354" i="35"/>
  <c r="BV354" i="35" s="1"/>
  <c r="AQ354" i="35"/>
  <c r="X354" i="35"/>
  <c r="Y353" i="35"/>
  <c r="AK352" i="35"/>
  <c r="AI352" i="35"/>
  <c r="AG352" i="35"/>
  <c r="DZ356" i="35"/>
  <c r="DY356" i="35"/>
  <c r="DW357" i="35"/>
  <c r="EA356" i="35"/>
  <c r="G352" i="35"/>
  <c r="DX355" i="35"/>
  <c r="AH355" i="35" s="1"/>
  <c r="EF355" i="35"/>
  <c r="W355" i="35"/>
  <c r="D356" i="35"/>
  <c r="V355" i="35"/>
  <c r="Z355" i="35"/>
  <c r="AA354" i="35"/>
  <c r="F353" i="35"/>
  <c r="G353" i="35" s="1"/>
  <c r="AF355" i="35" l="1"/>
  <c r="AJ355" i="35"/>
  <c r="BT350" i="35"/>
  <c r="BA351" i="35"/>
  <c r="U139" i="35"/>
  <c r="AP140" i="35"/>
  <c r="AT140" i="35" s="1"/>
  <c r="P140" i="35"/>
  <c r="AC165" i="35"/>
  <c r="K164" i="35"/>
  <c r="O164" i="35" s="1"/>
  <c r="EA357" i="35"/>
  <c r="DZ357" i="35"/>
  <c r="DY357" i="35"/>
  <c r="DW358" i="35"/>
  <c r="F354" i="35"/>
  <c r="G354" i="35" s="1"/>
  <c r="AA355" i="35"/>
  <c r="Z356" i="35"/>
  <c r="BE355" i="35"/>
  <c r="BW355" i="35" s="1"/>
  <c r="AV355" i="35"/>
  <c r="BO355" i="35" s="1"/>
  <c r="J355" i="35"/>
  <c r="BD355" i="35"/>
  <c r="BV355" i="35" s="1"/>
  <c r="BC355" i="35"/>
  <c r="BU355" i="35" s="1"/>
  <c r="E355" i="35"/>
  <c r="AZ355" i="35"/>
  <c r="BS355" i="35" s="1"/>
  <c r="AY355" i="35"/>
  <c r="BR355" i="35" s="1"/>
  <c r="BG355" i="35"/>
  <c r="BY355" i="35" s="1"/>
  <c r="AX355" i="35"/>
  <c r="BQ355" i="35" s="1"/>
  <c r="A356" i="35"/>
  <c r="BF355" i="35"/>
  <c r="BX355" i="35" s="1"/>
  <c r="AW355" i="35"/>
  <c r="BP355" i="35" s="1"/>
  <c r="AQ355" i="35"/>
  <c r="AG353" i="35"/>
  <c r="AK353" i="35"/>
  <c r="AI353" i="35"/>
  <c r="Y354" i="35"/>
  <c r="X355" i="35"/>
  <c r="D357" i="35"/>
  <c r="V356" i="35"/>
  <c r="DX356" i="35"/>
  <c r="AJ356" i="35"/>
  <c r="AH356" i="35"/>
  <c r="EF356" i="35"/>
  <c r="AF356" i="35"/>
  <c r="W356" i="35"/>
  <c r="BT351" i="35" l="1"/>
  <c r="BA352" i="35"/>
  <c r="AS140" i="35"/>
  <c r="AR140" i="35"/>
  <c r="AU140" i="35" s="1"/>
  <c r="BN140" i="35" s="1"/>
  <c r="AM140" i="35" s="1"/>
  <c r="T140" i="35" s="1"/>
  <c r="Q140" i="35" s="1"/>
  <c r="R140" i="35" s="1"/>
  <c r="S140" i="35"/>
  <c r="AC166" i="35"/>
  <c r="K165" i="35"/>
  <c r="O165" i="35" s="1"/>
  <c r="EF357" i="35"/>
  <c r="W357" i="35"/>
  <c r="D358" i="35"/>
  <c r="V357" i="35"/>
  <c r="DX357" i="35"/>
  <c r="AF357" i="35" s="1"/>
  <c r="AJ357" i="35"/>
  <c r="AH357" i="35"/>
  <c r="Y355" i="35"/>
  <c r="X356" i="35"/>
  <c r="AI354" i="35"/>
  <c r="AG354" i="35"/>
  <c r="AK354" i="35"/>
  <c r="DW359" i="35"/>
  <c r="EA358" i="35"/>
  <c r="DZ358" i="35"/>
  <c r="DY358" i="35"/>
  <c r="F355" i="35"/>
  <c r="G355" i="35" s="1"/>
  <c r="BG356" i="35"/>
  <c r="BY356" i="35" s="1"/>
  <c r="AX356" i="35"/>
  <c r="BQ356" i="35" s="1"/>
  <c r="A357" i="35"/>
  <c r="BF356" i="35"/>
  <c r="BX356" i="35" s="1"/>
  <c r="AW356" i="35"/>
  <c r="BP356" i="35" s="1"/>
  <c r="BE356" i="35"/>
  <c r="BW356" i="35" s="1"/>
  <c r="AV356" i="35"/>
  <c r="BO356" i="35" s="1"/>
  <c r="J356" i="35"/>
  <c r="BD356" i="35"/>
  <c r="BV356" i="35" s="1"/>
  <c r="BC356" i="35"/>
  <c r="BU356" i="35" s="1"/>
  <c r="E356" i="35"/>
  <c r="AZ356" i="35"/>
  <c r="BS356" i="35" s="1"/>
  <c r="AY356" i="35"/>
  <c r="BR356" i="35" s="1"/>
  <c r="AQ356" i="35"/>
  <c r="AA356" i="35"/>
  <c r="Z357" i="35"/>
  <c r="BT352" i="35" l="1"/>
  <c r="BA353" i="35"/>
  <c r="U140" i="35"/>
  <c r="P141" i="35"/>
  <c r="AP141" i="35"/>
  <c r="AT141" i="35" s="1"/>
  <c r="AC167" i="35"/>
  <c r="K166" i="35"/>
  <c r="O166" i="35" s="1"/>
  <c r="AK355" i="35"/>
  <c r="AI355" i="35"/>
  <c r="AG355" i="35"/>
  <c r="F356" i="35"/>
  <c r="G356" i="35" s="1"/>
  <c r="X357" i="35"/>
  <c r="Y356" i="35"/>
  <c r="AH358" i="35"/>
  <c r="EF358" i="35"/>
  <c r="AF358" i="35"/>
  <c r="W358" i="35"/>
  <c r="D359" i="35"/>
  <c r="V358" i="35"/>
  <c r="DX358" i="35"/>
  <c r="AJ358" i="35"/>
  <c r="DW360" i="35"/>
  <c r="EA359" i="35"/>
  <c r="DZ359" i="35"/>
  <c r="DY359" i="35"/>
  <c r="Z358" i="35"/>
  <c r="AA357" i="35"/>
  <c r="AZ357" i="35"/>
  <c r="BS357" i="35" s="1"/>
  <c r="AY357" i="35"/>
  <c r="BR357" i="35" s="1"/>
  <c r="BG357" i="35"/>
  <c r="BY357" i="35" s="1"/>
  <c r="AX357" i="35"/>
  <c r="BQ357" i="35" s="1"/>
  <c r="A358" i="35"/>
  <c r="BF357" i="35"/>
  <c r="BX357" i="35" s="1"/>
  <c r="AW357" i="35"/>
  <c r="BP357" i="35" s="1"/>
  <c r="BE357" i="35"/>
  <c r="BW357" i="35" s="1"/>
  <c r="AV357" i="35"/>
  <c r="BO357" i="35" s="1"/>
  <c r="J357" i="35"/>
  <c r="BD357" i="35"/>
  <c r="BV357" i="35" s="1"/>
  <c r="BC357" i="35"/>
  <c r="BU357" i="35" s="1"/>
  <c r="E357" i="35"/>
  <c r="AQ357" i="35"/>
  <c r="BT353" i="35" l="1"/>
  <c r="BA354" i="35"/>
  <c r="S141" i="35"/>
  <c r="AR141" i="35"/>
  <c r="AU141" i="35" s="1"/>
  <c r="BN141" i="35" s="1"/>
  <c r="AM141" i="35" s="1"/>
  <c r="T141" i="35" s="1"/>
  <c r="Q141" i="35" s="1"/>
  <c r="R141" i="35" s="1"/>
  <c r="AS141" i="35"/>
  <c r="AC168" i="35"/>
  <c r="K167" i="35"/>
  <c r="O167" i="35" s="1"/>
  <c r="BC358" i="35"/>
  <c r="BU358" i="35" s="1"/>
  <c r="E358" i="35"/>
  <c r="AZ358" i="35"/>
  <c r="BS358" i="35" s="1"/>
  <c r="AY358" i="35"/>
  <c r="BR358" i="35" s="1"/>
  <c r="BG358" i="35"/>
  <c r="BY358" i="35" s="1"/>
  <c r="AX358" i="35"/>
  <c r="BQ358" i="35" s="1"/>
  <c r="A359" i="35"/>
  <c r="BF358" i="35"/>
  <c r="BX358" i="35" s="1"/>
  <c r="AW358" i="35"/>
  <c r="BP358" i="35" s="1"/>
  <c r="BE358" i="35"/>
  <c r="BW358" i="35" s="1"/>
  <c r="AV358" i="35"/>
  <c r="BO358" i="35" s="1"/>
  <c r="J358" i="35"/>
  <c r="BD358" i="35"/>
  <c r="BV358" i="35" s="1"/>
  <c r="AQ358" i="35"/>
  <c r="AK356" i="35"/>
  <c r="AI356" i="35"/>
  <c r="AG356" i="35"/>
  <c r="DZ360" i="35"/>
  <c r="DY360" i="35"/>
  <c r="DW361" i="35"/>
  <c r="EA360" i="35"/>
  <c r="Z359" i="35"/>
  <c r="AA358" i="35"/>
  <c r="DX359" i="35"/>
  <c r="AH359" i="35" s="1"/>
  <c r="AJ359" i="35"/>
  <c r="EF359" i="35"/>
  <c r="W359" i="35"/>
  <c r="D360" i="35"/>
  <c r="V359" i="35"/>
  <c r="F357" i="35"/>
  <c r="G357" i="35" s="1"/>
  <c r="X358" i="35"/>
  <c r="Y357" i="35"/>
  <c r="AF359" i="35" l="1"/>
  <c r="BT354" i="35"/>
  <c r="BA355" i="35"/>
  <c r="U141" i="35"/>
  <c r="P142" i="35"/>
  <c r="AP142" i="35"/>
  <c r="AT142" i="35" s="1"/>
  <c r="K168" i="35"/>
  <c r="O168" i="35" s="1"/>
  <c r="AC169" i="35"/>
  <c r="EA361" i="35"/>
  <c r="DZ361" i="35"/>
  <c r="DY361" i="35"/>
  <c r="DW362" i="35"/>
  <c r="D361" i="35"/>
  <c r="V360" i="35"/>
  <c r="DX360" i="35"/>
  <c r="AJ360" i="35" s="1"/>
  <c r="AH360" i="35"/>
  <c r="EF360" i="35"/>
  <c r="W360" i="35"/>
  <c r="AA359" i="35"/>
  <c r="Z360" i="35"/>
  <c r="Y358" i="35"/>
  <c r="X359" i="35"/>
  <c r="AG357" i="35"/>
  <c r="AK357" i="35"/>
  <c r="AI357" i="35"/>
  <c r="F358" i="35"/>
  <c r="BE359" i="35"/>
  <c r="BW359" i="35" s="1"/>
  <c r="AV359" i="35"/>
  <c r="BO359" i="35" s="1"/>
  <c r="J359" i="35"/>
  <c r="BD359" i="35"/>
  <c r="BV359" i="35" s="1"/>
  <c r="BC359" i="35"/>
  <c r="BU359" i="35" s="1"/>
  <c r="E359" i="35"/>
  <c r="AZ359" i="35"/>
  <c r="BS359" i="35" s="1"/>
  <c r="AY359" i="35"/>
  <c r="BR359" i="35" s="1"/>
  <c r="BG359" i="35"/>
  <c r="BY359" i="35" s="1"/>
  <c r="AX359" i="35"/>
  <c r="BQ359" i="35" s="1"/>
  <c r="A360" i="35"/>
  <c r="BF359" i="35"/>
  <c r="BX359" i="35" s="1"/>
  <c r="AW359" i="35"/>
  <c r="BP359" i="35" s="1"/>
  <c r="AQ359" i="35"/>
  <c r="AF360" i="35" l="1"/>
  <c r="BT355" i="35"/>
  <c r="BA356" i="35"/>
  <c r="S142" i="35"/>
  <c r="AS142" i="35"/>
  <c r="AR142" i="35"/>
  <c r="AU142" i="35" s="1"/>
  <c r="BN142" i="35" s="1"/>
  <c r="AM142" i="35" s="1"/>
  <c r="T142" i="35" s="1"/>
  <c r="Q142" i="35" s="1"/>
  <c r="R142" i="35" s="1"/>
  <c r="AC170" i="35"/>
  <c r="K169" i="35"/>
  <c r="O169" i="35" s="1"/>
  <c r="AA360" i="35"/>
  <c r="Z361" i="35"/>
  <c r="AI358" i="35"/>
  <c r="AG358" i="35"/>
  <c r="AK358" i="35"/>
  <c r="EF361" i="35"/>
  <c r="AF361" i="35"/>
  <c r="W361" i="35"/>
  <c r="D362" i="35"/>
  <c r="V361" i="35"/>
  <c r="DX361" i="35"/>
  <c r="AJ361" i="35" s="1"/>
  <c r="DW363" i="35"/>
  <c r="EA362" i="35"/>
  <c r="DZ362" i="35"/>
  <c r="DY362" i="35"/>
  <c r="F359" i="35"/>
  <c r="BG360" i="35"/>
  <c r="BY360" i="35" s="1"/>
  <c r="AX360" i="35"/>
  <c r="BQ360" i="35" s="1"/>
  <c r="A361" i="35"/>
  <c r="BF360" i="35"/>
  <c r="BX360" i="35" s="1"/>
  <c r="AW360" i="35"/>
  <c r="BP360" i="35" s="1"/>
  <c r="BE360" i="35"/>
  <c r="BW360" i="35" s="1"/>
  <c r="AV360" i="35"/>
  <c r="BO360" i="35" s="1"/>
  <c r="J360" i="35"/>
  <c r="BD360" i="35"/>
  <c r="BV360" i="35" s="1"/>
  <c r="BC360" i="35"/>
  <c r="BU360" i="35" s="1"/>
  <c r="E360" i="35"/>
  <c r="AZ360" i="35"/>
  <c r="BS360" i="35" s="1"/>
  <c r="AY360" i="35"/>
  <c r="BR360" i="35" s="1"/>
  <c r="AQ360" i="35"/>
  <c r="G358" i="35"/>
  <c r="Y359" i="35"/>
  <c r="X360" i="35"/>
  <c r="BT356" i="35" l="1"/>
  <c r="BA357" i="35"/>
  <c r="AH361" i="35"/>
  <c r="U142" i="35"/>
  <c r="P143" i="35"/>
  <c r="AP143" i="35"/>
  <c r="AT143" i="35" s="1"/>
  <c r="K170" i="35"/>
  <c r="O170" i="35" s="1"/>
  <c r="AC171" i="35"/>
  <c r="Z362" i="35"/>
  <c r="AA361" i="35"/>
  <c r="AZ361" i="35"/>
  <c r="BS361" i="35" s="1"/>
  <c r="AY361" i="35"/>
  <c r="BR361" i="35" s="1"/>
  <c r="BG361" i="35"/>
  <c r="BY361" i="35" s="1"/>
  <c r="AX361" i="35"/>
  <c r="BQ361" i="35" s="1"/>
  <c r="A362" i="35"/>
  <c r="BF361" i="35"/>
  <c r="BX361" i="35" s="1"/>
  <c r="AW361" i="35"/>
  <c r="BP361" i="35" s="1"/>
  <c r="BE361" i="35"/>
  <c r="BW361" i="35" s="1"/>
  <c r="AV361" i="35"/>
  <c r="BO361" i="35" s="1"/>
  <c r="J361" i="35"/>
  <c r="BD361" i="35"/>
  <c r="BV361" i="35" s="1"/>
  <c r="BC361" i="35"/>
  <c r="BU361" i="35" s="1"/>
  <c r="E361" i="35"/>
  <c r="AQ361" i="35"/>
  <c r="EF362" i="35"/>
  <c r="W362" i="35"/>
  <c r="D363" i="35"/>
  <c r="V362" i="35"/>
  <c r="DX362" i="35"/>
  <c r="AJ362" i="35" s="1"/>
  <c r="DW364" i="35"/>
  <c r="EA363" i="35"/>
  <c r="DZ363" i="35"/>
  <c r="DY363" i="35"/>
  <c r="F360" i="35"/>
  <c r="G360" i="35" s="1"/>
  <c r="X361" i="35"/>
  <c r="Y360" i="35"/>
  <c r="AK359" i="35"/>
  <c r="AI359" i="35"/>
  <c r="AG359" i="35"/>
  <c r="G359" i="35"/>
  <c r="BT357" i="35" l="1"/>
  <c r="BA358" i="35"/>
  <c r="S143" i="35"/>
  <c r="AS143" i="35"/>
  <c r="AR143" i="35"/>
  <c r="AU143" i="35" s="1"/>
  <c r="BN143" i="35" s="1"/>
  <c r="AM143" i="35" s="1"/>
  <c r="T143" i="35" s="1"/>
  <c r="Q143" i="35" s="1"/>
  <c r="R143" i="35" s="1"/>
  <c r="K171" i="35"/>
  <c r="O171" i="35" s="1"/>
  <c r="AC172" i="35"/>
  <c r="DX363" i="35"/>
  <c r="AJ363" i="35" s="1"/>
  <c r="EF363" i="35"/>
  <c r="W363" i="35"/>
  <c r="D364" i="35"/>
  <c r="V363" i="35"/>
  <c r="AK360" i="35"/>
  <c r="AI360" i="35"/>
  <c r="AG360" i="35"/>
  <c r="AF362" i="35"/>
  <c r="F361" i="35"/>
  <c r="DZ364" i="35"/>
  <c r="DY364" i="35"/>
  <c r="DW365" i="35"/>
  <c r="EA364" i="35"/>
  <c r="AH362" i="35"/>
  <c r="Z363" i="35"/>
  <c r="AA362" i="35"/>
  <c r="X362" i="35"/>
  <c r="Y361" i="35"/>
  <c r="BC362" i="35"/>
  <c r="BU362" i="35" s="1"/>
  <c r="E362" i="35"/>
  <c r="AZ362" i="35"/>
  <c r="BS362" i="35" s="1"/>
  <c r="AY362" i="35"/>
  <c r="BR362" i="35" s="1"/>
  <c r="BG362" i="35"/>
  <c r="BY362" i="35" s="1"/>
  <c r="AX362" i="35"/>
  <c r="BQ362" i="35" s="1"/>
  <c r="A363" i="35"/>
  <c r="BF362" i="35"/>
  <c r="BX362" i="35" s="1"/>
  <c r="AW362" i="35"/>
  <c r="BP362" i="35" s="1"/>
  <c r="BE362" i="35"/>
  <c r="BW362" i="35" s="1"/>
  <c r="AV362" i="35"/>
  <c r="BO362" i="35" s="1"/>
  <c r="J362" i="35"/>
  <c r="BD362" i="35"/>
  <c r="BV362" i="35" s="1"/>
  <c r="AQ362" i="35"/>
  <c r="AF363" i="35" l="1"/>
  <c r="AH363" i="35"/>
  <c r="BT358" i="35"/>
  <c r="BA359" i="35"/>
  <c r="U143" i="35"/>
  <c r="P144" i="35"/>
  <c r="AP144" i="35"/>
  <c r="AT144" i="35" s="1"/>
  <c r="AC173" i="35"/>
  <c r="K172" i="35"/>
  <c r="O172" i="35" s="1"/>
  <c r="F362" i="35"/>
  <c r="AA363" i="35"/>
  <c r="Z364" i="35"/>
  <c r="EA365" i="35"/>
  <c r="DZ365" i="35"/>
  <c r="DY365" i="35"/>
  <c r="DW366" i="35"/>
  <c r="BE363" i="35"/>
  <c r="BW363" i="35" s="1"/>
  <c r="AV363" i="35"/>
  <c r="BO363" i="35" s="1"/>
  <c r="J363" i="35"/>
  <c r="BD363" i="35"/>
  <c r="BV363" i="35" s="1"/>
  <c r="BC363" i="35"/>
  <c r="BU363" i="35" s="1"/>
  <c r="E363" i="35"/>
  <c r="AZ363" i="35"/>
  <c r="BS363" i="35" s="1"/>
  <c r="AY363" i="35"/>
  <c r="BR363" i="35" s="1"/>
  <c r="BG363" i="35"/>
  <c r="BY363" i="35" s="1"/>
  <c r="AX363" i="35"/>
  <c r="BQ363" i="35" s="1"/>
  <c r="AW363" i="35"/>
  <c r="BP363" i="35" s="1"/>
  <c r="A364" i="35"/>
  <c r="BF363" i="35"/>
  <c r="BX363" i="35" s="1"/>
  <c r="AQ363" i="35"/>
  <c r="Y362" i="35"/>
  <c r="X363" i="35"/>
  <c r="AG361" i="35"/>
  <c r="AK361" i="35"/>
  <c r="AI361" i="35"/>
  <c r="G361" i="35"/>
  <c r="D365" i="35"/>
  <c r="V364" i="35"/>
  <c r="DX364" i="35"/>
  <c r="AF364" i="35" s="1"/>
  <c r="AJ364" i="35"/>
  <c r="EF364" i="35"/>
  <c r="W364" i="35"/>
  <c r="AH364" i="35" l="1"/>
  <c r="BT359" i="35"/>
  <c r="BA360" i="35"/>
  <c r="AS144" i="35"/>
  <c r="S144" i="35"/>
  <c r="AR144" i="35"/>
  <c r="AU144" i="35" s="1"/>
  <c r="BN144" i="35" s="1"/>
  <c r="AM144" i="35" s="1"/>
  <c r="T144" i="35" s="1"/>
  <c r="Q144" i="35" s="1"/>
  <c r="R144" i="35" s="1"/>
  <c r="AC174" i="35"/>
  <c r="K173" i="35"/>
  <c r="O173" i="35" s="1"/>
  <c r="AI362" i="35"/>
  <c r="AG362" i="35"/>
  <c r="AK362" i="35"/>
  <c r="AA364" i="35"/>
  <c r="Z365" i="35"/>
  <c r="Y363" i="35"/>
  <c r="X364" i="35"/>
  <c r="G362" i="35"/>
  <c r="F363" i="35"/>
  <c r="BG364" i="35"/>
  <c r="BY364" i="35" s="1"/>
  <c r="AX364" i="35"/>
  <c r="BQ364" i="35" s="1"/>
  <c r="A365" i="35"/>
  <c r="BF364" i="35"/>
  <c r="BX364" i="35" s="1"/>
  <c r="AW364" i="35"/>
  <c r="BP364" i="35" s="1"/>
  <c r="BE364" i="35"/>
  <c r="BW364" i="35" s="1"/>
  <c r="AV364" i="35"/>
  <c r="BO364" i="35" s="1"/>
  <c r="J364" i="35"/>
  <c r="BD364" i="35"/>
  <c r="BV364" i="35" s="1"/>
  <c r="BC364" i="35"/>
  <c r="BU364" i="35" s="1"/>
  <c r="E364" i="35"/>
  <c r="AZ364" i="35"/>
  <c r="BS364" i="35" s="1"/>
  <c r="AY364" i="35"/>
  <c r="BR364" i="35" s="1"/>
  <c r="AQ364" i="35"/>
  <c r="EF365" i="35"/>
  <c r="W365" i="35"/>
  <c r="D366" i="35"/>
  <c r="V365" i="35"/>
  <c r="DX365" i="35"/>
  <c r="AF365" i="35" s="1"/>
  <c r="AJ365" i="35"/>
  <c r="AH365" i="35"/>
  <c r="DW367" i="35"/>
  <c r="EA366" i="35"/>
  <c r="DZ366" i="35"/>
  <c r="DY366" i="35"/>
  <c r="BT360" i="35" l="1"/>
  <c r="BA361" i="35"/>
  <c r="U144" i="35"/>
  <c r="P145" i="35"/>
  <c r="AP145" i="35"/>
  <c r="AT145" i="35" s="1"/>
  <c r="AC175" i="35"/>
  <c r="K174" i="35"/>
  <c r="O174" i="35" s="1"/>
  <c r="AH366" i="35"/>
  <c r="EF366" i="35"/>
  <c r="W366" i="35"/>
  <c r="D367" i="35"/>
  <c r="V366" i="35"/>
  <c r="DX366" i="35"/>
  <c r="AF366" i="35" s="1"/>
  <c r="AJ366" i="35"/>
  <c r="X365" i="35"/>
  <c r="Y364" i="35"/>
  <c r="DW368" i="35"/>
  <c r="EA367" i="35"/>
  <c r="DZ367" i="35"/>
  <c r="DY367" i="35"/>
  <c r="F364" i="35"/>
  <c r="AK363" i="35"/>
  <c r="AI363" i="35"/>
  <c r="AG363" i="35"/>
  <c r="G363" i="35"/>
  <c r="Z366" i="35"/>
  <c r="AA365" i="35"/>
  <c r="AZ365" i="35"/>
  <c r="BS365" i="35" s="1"/>
  <c r="AY365" i="35"/>
  <c r="BR365" i="35" s="1"/>
  <c r="BG365" i="35"/>
  <c r="BY365" i="35" s="1"/>
  <c r="AX365" i="35"/>
  <c r="BQ365" i="35" s="1"/>
  <c r="A366" i="35"/>
  <c r="BF365" i="35"/>
  <c r="BX365" i="35" s="1"/>
  <c r="AW365" i="35"/>
  <c r="BP365" i="35" s="1"/>
  <c r="BE365" i="35"/>
  <c r="BW365" i="35" s="1"/>
  <c r="AV365" i="35"/>
  <c r="BO365" i="35" s="1"/>
  <c r="J365" i="35"/>
  <c r="BD365" i="35"/>
  <c r="BV365" i="35" s="1"/>
  <c r="BC365" i="35"/>
  <c r="BU365" i="35" s="1"/>
  <c r="E365" i="35"/>
  <c r="AQ365" i="35"/>
  <c r="BT361" i="35" l="1"/>
  <c r="BA362" i="35"/>
  <c r="AR145" i="35"/>
  <c r="AU145" i="35" s="1"/>
  <c r="BN145" i="35" s="1"/>
  <c r="AM145" i="35" s="1"/>
  <c r="T145" i="35" s="1"/>
  <c r="Q145" i="35" s="1"/>
  <c r="R145" i="35" s="1"/>
  <c r="S145" i="35"/>
  <c r="AS145" i="35"/>
  <c r="AC176" i="35"/>
  <c r="K175" i="35"/>
  <c r="O175" i="35" s="1"/>
  <c r="AK364" i="35"/>
  <c r="AI364" i="35"/>
  <c r="AG364" i="35"/>
  <c r="G364" i="35"/>
  <c r="X366" i="35"/>
  <c r="Y365" i="35"/>
  <c r="Z367" i="35"/>
  <c r="AA366" i="35"/>
  <c r="F365" i="35"/>
  <c r="DZ368" i="35"/>
  <c r="DY368" i="35"/>
  <c r="DW369" i="35"/>
  <c r="EA368" i="35"/>
  <c r="DX367" i="35"/>
  <c r="AF367" i="35" s="1"/>
  <c r="AJ367" i="35"/>
  <c r="EF367" i="35"/>
  <c r="W367" i="35"/>
  <c r="D368" i="35"/>
  <c r="V367" i="35"/>
  <c r="BC366" i="35"/>
  <c r="BU366" i="35" s="1"/>
  <c r="E366" i="35"/>
  <c r="AZ366" i="35"/>
  <c r="BS366" i="35" s="1"/>
  <c r="AY366" i="35"/>
  <c r="BR366" i="35" s="1"/>
  <c r="BG366" i="35"/>
  <c r="BY366" i="35" s="1"/>
  <c r="AX366" i="35"/>
  <c r="BQ366" i="35" s="1"/>
  <c r="A367" i="35"/>
  <c r="BF366" i="35"/>
  <c r="BX366" i="35" s="1"/>
  <c r="AW366" i="35"/>
  <c r="BP366" i="35" s="1"/>
  <c r="BE366" i="35"/>
  <c r="BW366" i="35" s="1"/>
  <c r="AV366" i="35"/>
  <c r="BO366" i="35" s="1"/>
  <c r="J366" i="35"/>
  <c r="BD366" i="35"/>
  <c r="BV366" i="35" s="1"/>
  <c r="AQ366" i="35"/>
  <c r="AH367" i="35" l="1"/>
  <c r="BT362" i="35"/>
  <c r="BA363" i="35"/>
  <c r="U145" i="35"/>
  <c r="P146" i="35"/>
  <c r="AP146" i="35"/>
  <c r="AT146" i="35" s="1"/>
  <c r="AC177" i="35"/>
  <c r="K176" i="35"/>
  <c r="O176" i="35" s="1"/>
  <c r="Y366" i="35"/>
  <c r="X367" i="35"/>
  <c r="D369" i="35"/>
  <c r="V368" i="35"/>
  <c r="DX368" i="35"/>
  <c r="AJ368" i="35"/>
  <c r="AH368" i="35"/>
  <c r="EF368" i="35"/>
  <c r="AF368" i="35"/>
  <c r="W368" i="35"/>
  <c r="EA369" i="35"/>
  <c r="DZ369" i="35"/>
  <c r="DY369" i="35"/>
  <c r="DW370" i="35"/>
  <c r="F366" i="35"/>
  <c r="AA367" i="35"/>
  <c r="Z368" i="35"/>
  <c r="BE367" i="35"/>
  <c r="BW367" i="35" s="1"/>
  <c r="AV367" i="35"/>
  <c r="BO367" i="35" s="1"/>
  <c r="J367" i="35"/>
  <c r="BD367" i="35"/>
  <c r="BV367" i="35" s="1"/>
  <c r="BC367" i="35"/>
  <c r="BU367" i="35" s="1"/>
  <c r="E367" i="35"/>
  <c r="AZ367" i="35"/>
  <c r="BS367" i="35" s="1"/>
  <c r="AY367" i="35"/>
  <c r="BR367" i="35" s="1"/>
  <c r="BG367" i="35"/>
  <c r="BY367" i="35" s="1"/>
  <c r="AX367" i="35"/>
  <c r="BQ367" i="35" s="1"/>
  <c r="BF367" i="35"/>
  <c r="BX367" i="35" s="1"/>
  <c r="AW367" i="35"/>
  <c r="BP367" i="35" s="1"/>
  <c r="A368" i="35"/>
  <c r="AQ367" i="35"/>
  <c r="AG365" i="35"/>
  <c r="AK365" i="35"/>
  <c r="AI365" i="35"/>
  <c r="G365" i="35"/>
  <c r="BT363" i="35" l="1"/>
  <c r="BA364" i="35"/>
  <c r="S146" i="35"/>
  <c r="AR146" i="35"/>
  <c r="AU146" i="35" s="1"/>
  <c r="BN146" i="35" s="1"/>
  <c r="AM146" i="35" s="1"/>
  <c r="T146" i="35" s="1"/>
  <c r="Q146" i="35" s="1"/>
  <c r="R146" i="35" s="1"/>
  <c r="AS146" i="35"/>
  <c r="AC178" i="35"/>
  <c r="K177" i="35"/>
  <c r="O177" i="35" s="1"/>
  <c r="AI366" i="35"/>
  <c r="AG366" i="35"/>
  <c r="AK366" i="35"/>
  <c r="Y367" i="35"/>
  <c r="X368" i="35"/>
  <c r="F367" i="35"/>
  <c r="DW371" i="35"/>
  <c r="EA370" i="35"/>
  <c r="DZ370" i="35"/>
  <c r="DY370" i="35"/>
  <c r="BG368" i="35"/>
  <c r="BY368" i="35" s="1"/>
  <c r="AX368" i="35"/>
  <c r="BQ368" i="35" s="1"/>
  <c r="A369" i="35"/>
  <c r="BF368" i="35"/>
  <c r="BX368" i="35" s="1"/>
  <c r="AW368" i="35"/>
  <c r="BP368" i="35" s="1"/>
  <c r="BE368" i="35"/>
  <c r="BW368" i="35" s="1"/>
  <c r="AV368" i="35"/>
  <c r="BO368" i="35" s="1"/>
  <c r="J368" i="35"/>
  <c r="BD368" i="35"/>
  <c r="BV368" i="35" s="1"/>
  <c r="BC368" i="35"/>
  <c r="BU368" i="35" s="1"/>
  <c r="E368" i="35"/>
  <c r="AZ368" i="35"/>
  <c r="BS368" i="35" s="1"/>
  <c r="AY368" i="35"/>
  <c r="BR368" i="35" s="1"/>
  <c r="AQ368" i="35"/>
  <c r="AA368" i="35"/>
  <c r="Z369" i="35"/>
  <c r="G366" i="35"/>
  <c r="EF369" i="35"/>
  <c r="AF369" i="35"/>
  <c r="W369" i="35"/>
  <c r="D370" i="35"/>
  <c r="V369" i="35"/>
  <c r="DX369" i="35"/>
  <c r="AH369" i="35" s="1"/>
  <c r="AJ369" i="35"/>
  <c r="BT364" i="35" l="1"/>
  <c r="BA365" i="35"/>
  <c r="U146" i="35"/>
  <c r="P147" i="35"/>
  <c r="AP147" i="35"/>
  <c r="AT147" i="35" s="1"/>
  <c r="K178" i="35"/>
  <c r="O178" i="35" s="1"/>
  <c r="AC179" i="35"/>
  <c r="DW372" i="35"/>
  <c r="EA371" i="35"/>
  <c r="DZ371" i="35"/>
  <c r="DY371" i="35"/>
  <c r="AZ369" i="35"/>
  <c r="BS369" i="35" s="1"/>
  <c r="AY369" i="35"/>
  <c r="BR369" i="35" s="1"/>
  <c r="BG369" i="35"/>
  <c r="BY369" i="35" s="1"/>
  <c r="AX369" i="35"/>
  <c r="BQ369" i="35" s="1"/>
  <c r="A370" i="35"/>
  <c r="BF369" i="35"/>
  <c r="BX369" i="35" s="1"/>
  <c r="AW369" i="35"/>
  <c r="BP369" i="35" s="1"/>
  <c r="BE369" i="35"/>
  <c r="BW369" i="35" s="1"/>
  <c r="AV369" i="35"/>
  <c r="BO369" i="35" s="1"/>
  <c r="J369" i="35"/>
  <c r="BD369" i="35"/>
  <c r="BV369" i="35" s="1"/>
  <c r="BC369" i="35"/>
  <c r="BU369" i="35" s="1"/>
  <c r="E369" i="35"/>
  <c r="AQ369" i="35"/>
  <c r="AK367" i="35"/>
  <c r="AI367" i="35"/>
  <c r="AG367" i="35"/>
  <c r="G367" i="35"/>
  <c r="Z370" i="35"/>
  <c r="AA369" i="35"/>
  <c r="F368" i="35"/>
  <c r="G368" i="35" s="1"/>
  <c r="AH370" i="35"/>
  <c r="EF370" i="35"/>
  <c r="AF370" i="35"/>
  <c r="W370" i="35"/>
  <c r="D371" i="35"/>
  <c r="V370" i="35"/>
  <c r="DX370" i="35"/>
  <c r="AJ370" i="35"/>
  <c r="X369" i="35"/>
  <c r="Y368" i="35"/>
  <c r="BT365" i="35" l="1"/>
  <c r="BA366" i="35"/>
  <c r="AS147" i="35"/>
  <c r="S147" i="35"/>
  <c r="AR147" i="35"/>
  <c r="AU147" i="35" s="1"/>
  <c r="BN147" i="35" s="1"/>
  <c r="AM147" i="35" s="1"/>
  <c r="T147" i="35" s="1"/>
  <c r="Q147" i="35" s="1"/>
  <c r="R147" i="35" s="1"/>
  <c r="AC180" i="35"/>
  <c r="K179" i="35"/>
  <c r="O179" i="35" s="1"/>
  <c r="DX371" i="35"/>
  <c r="AJ371" i="35" s="1"/>
  <c r="EF371" i="35"/>
  <c r="W371" i="35"/>
  <c r="D372" i="35"/>
  <c r="V371" i="35"/>
  <c r="F369" i="35"/>
  <c r="G369" i="35" s="1"/>
  <c r="Z371" i="35"/>
  <c r="AA370" i="35"/>
  <c r="BC370" i="35"/>
  <c r="BU370" i="35" s="1"/>
  <c r="E370" i="35"/>
  <c r="AZ370" i="35"/>
  <c r="BS370" i="35" s="1"/>
  <c r="AY370" i="35"/>
  <c r="BR370" i="35" s="1"/>
  <c r="BG370" i="35"/>
  <c r="BY370" i="35" s="1"/>
  <c r="AX370" i="35"/>
  <c r="BQ370" i="35" s="1"/>
  <c r="A371" i="35"/>
  <c r="BF370" i="35"/>
  <c r="BX370" i="35" s="1"/>
  <c r="AW370" i="35"/>
  <c r="BP370" i="35" s="1"/>
  <c r="BE370" i="35"/>
  <c r="BW370" i="35" s="1"/>
  <c r="AV370" i="35"/>
  <c r="BO370" i="35" s="1"/>
  <c r="J370" i="35"/>
  <c r="BD370" i="35"/>
  <c r="BV370" i="35" s="1"/>
  <c r="AQ370" i="35"/>
  <c r="DZ372" i="35"/>
  <c r="DY372" i="35"/>
  <c r="DW373" i="35"/>
  <c r="EA372" i="35"/>
  <c r="X370" i="35"/>
  <c r="Y369" i="35"/>
  <c r="AK368" i="35"/>
  <c r="AI368" i="35"/>
  <c r="AG368" i="35"/>
  <c r="BT366" i="35" l="1"/>
  <c r="BA367" i="35"/>
  <c r="U147" i="35"/>
  <c r="AP148" i="35"/>
  <c r="AT148" i="35" s="1"/>
  <c r="P148" i="35"/>
  <c r="AC181" i="35"/>
  <c r="K180" i="35"/>
  <c r="O180" i="35" s="1"/>
  <c r="EA373" i="35"/>
  <c r="DZ373" i="35"/>
  <c r="DY373" i="35"/>
  <c r="DW374" i="35"/>
  <c r="AA371" i="35"/>
  <c r="Z372" i="35"/>
  <c r="D373" i="35"/>
  <c r="V372" i="35"/>
  <c r="DX372" i="35"/>
  <c r="AJ372" i="35" s="1"/>
  <c r="AH372" i="35"/>
  <c r="EF372" i="35"/>
  <c r="W372" i="35"/>
  <c r="AF371" i="35"/>
  <c r="F370" i="35"/>
  <c r="G370" i="35" s="1"/>
  <c r="AG369" i="35"/>
  <c r="AK369" i="35"/>
  <c r="AI369" i="35"/>
  <c r="Y370" i="35"/>
  <c r="X371" i="35"/>
  <c r="AH371" i="35"/>
  <c r="BE371" i="35"/>
  <c r="BW371" i="35" s="1"/>
  <c r="AV371" i="35"/>
  <c r="BO371" i="35" s="1"/>
  <c r="J371" i="35"/>
  <c r="BD371" i="35"/>
  <c r="BV371" i="35" s="1"/>
  <c r="BC371" i="35"/>
  <c r="BU371" i="35" s="1"/>
  <c r="E371" i="35"/>
  <c r="AZ371" i="35"/>
  <c r="BS371" i="35" s="1"/>
  <c r="AY371" i="35"/>
  <c r="BR371" i="35" s="1"/>
  <c r="BG371" i="35"/>
  <c r="BY371" i="35" s="1"/>
  <c r="AX371" i="35"/>
  <c r="BQ371" i="35" s="1"/>
  <c r="BF371" i="35"/>
  <c r="BX371" i="35" s="1"/>
  <c r="AW371" i="35"/>
  <c r="BP371" i="35" s="1"/>
  <c r="A372" i="35"/>
  <c r="AQ371" i="35"/>
  <c r="BT367" i="35" l="1"/>
  <c r="BA368" i="35"/>
  <c r="AF372" i="35"/>
  <c r="AS148" i="35"/>
  <c r="AR148" i="35"/>
  <c r="AU148" i="35" s="1"/>
  <c r="BN148" i="35" s="1"/>
  <c r="AM148" i="35" s="1"/>
  <c r="T148" i="35" s="1"/>
  <c r="Q148" i="35" s="1"/>
  <c r="R148" i="35" s="1"/>
  <c r="S148" i="35"/>
  <c r="AC182" i="35"/>
  <c r="K181" i="35"/>
  <c r="O181" i="35" s="1"/>
  <c r="EF373" i="35"/>
  <c r="W373" i="35"/>
  <c r="D374" i="35"/>
  <c r="V373" i="35"/>
  <c r="DX373" i="35"/>
  <c r="AF373" i="35" s="1"/>
  <c r="AH373" i="35"/>
  <c r="AA372" i="35"/>
  <c r="Z373" i="35"/>
  <c r="BG372" i="35"/>
  <c r="BY372" i="35" s="1"/>
  <c r="AX372" i="35"/>
  <c r="BQ372" i="35" s="1"/>
  <c r="A373" i="35"/>
  <c r="BF372" i="35"/>
  <c r="BX372" i="35" s="1"/>
  <c r="AW372" i="35"/>
  <c r="BP372" i="35" s="1"/>
  <c r="BE372" i="35"/>
  <c r="BW372" i="35" s="1"/>
  <c r="AV372" i="35"/>
  <c r="BO372" i="35" s="1"/>
  <c r="J372" i="35"/>
  <c r="BD372" i="35"/>
  <c r="BV372" i="35" s="1"/>
  <c r="BC372" i="35"/>
  <c r="BU372" i="35" s="1"/>
  <c r="E372" i="35"/>
  <c r="AZ372" i="35"/>
  <c r="BS372" i="35" s="1"/>
  <c r="AY372" i="35"/>
  <c r="BR372" i="35" s="1"/>
  <c r="AQ372" i="35"/>
  <c r="F371" i="35"/>
  <c r="DW375" i="35"/>
  <c r="EA374" i="35"/>
  <c r="DZ374" i="35"/>
  <c r="DY374" i="35"/>
  <c r="Y371" i="35"/>
  <c r="X372" i="35"/>
  <c r="AI370" i="35"/>
  <c r="AG370" i="35"/>
  <c r="AK370" i="35"/>
  <c r="BT368" i="35" l="1"/>
  <c r="BA369" i="35"/>
  <c r="AJ373" i="35"/>
  <c r="U148" i="35"/>
  <c r="AP149" i="35"/>
  <c r="AT149" i="35" s="1"/>
  <c r="P149" i="35"/>
  <c r="AC183" i="35"/>
  <c r="K182" i="35"/>
  <c r="O182" i="35" s="1"/>
  <c r="AZ373" i="35"/>
  <c r="BS373" i="35" s="1"/>
  <c r="AY373" i="35"/>
  <c r="BR373" i="35" s="1"/>
  <c r="BG373" i="35"/>
  <c r="BY373" i="35" s="1"/>
  <c r="AX373" i="35"/>
  <c r="BQ373" i="35" s="1"/>
  <c r="A374" i="35"/>
  <c r="BF373" i="35"/>
  <c r="BX373" i="35" s="1"/>
  <c r="AW373" i="35"/>
  <c r="BP373" i="35" s="1"/>
  <c r="BE373" i="35"/>
  <c r="BW373" i="35" s="1"/>
  <c r="AV373" i="35"/>
  <c r="BO373" i="35" s="1"/>
  <c r="J373" i="35"/>
  <c r="BD373" i="35"/>
  <c r="BV373" i="35" s="1"/>
  <c r="BC373" i="35"/>
  <c r="BU373" i="35" s="1"/>
  <c r="E373" i="35"/>
  <c r="AQ373" i="35"/>
  <c r="DW376" i="35"/>
  <c r="EA375" i="35"/>
  <c r="DZ375" i="35"/>
  <c r="DY375" i="35"/>
  <c r="X373" i="35"/>
  <c r="Y372" i="35"/>
  <c r="AK371" i="35"/>
  <c r="AI371" i="35"/>
  <c r="AG371" i="35"/>
  <c r="G371" i="35"/>
  <c r="AH374" i="35"/>
  <c r="EF374" i="35"/>
  <c r="AF374" i="35"/>
  <c r="W374" i="35"/>
  <c r="D375" i="35"/>
  <c r="V374" i="35"/>
  <c r="DX374" i="35"/>
  <c r="AJ374" i="35"/>
  <c r="Z374" i="35"/>
  <c r="AA373" i="35"/>
  <c r="F372" i="35"/>
  <c r="G372" i="35" s="1"/>
  <c r="BT369" i="35" l="1"/>
  <c r="BA370" i="35"/>
  <c r="AS149" i="35"/>
  <c r="AR149" i="35"/>
  <c r="AU149" i="35" s="1"/>
  <c r="BN149" i="35" s="1"/>
  <c r="AM149" i="35" s="1"/>
  <c r="T149" i="35" s="1"/>
  <c r="Q149" i="35" s="1"/>
  <c r="R149" i="35" s="1"/>
  <c r="S149" i="35"/>
  <c r="K183" i="35"/>
  <c r="O183" i="35" s="1"/>
  <c r="AC184" i="35"/>
  <c r="DZ376" i="35"/>
  <c r="DY376" i="35"/>
  <c r="DW377" i="35"/>
  <c r="EA376" i="35"/>
  <c r="AK372" i="35"/>
  <c r="AI372" i="35"/>
  <c r="AG372" i="35"/>
  <c r="DX375" i="35"/>
  <c r="AF375" i="35" s="1"/>
  <c r="AJ375" i="35"/>
  <c r="AH375" i="35"/>
  <c r="EF375" i="35"/>
  <c r="W375" i="35"/>
  <c r="D376" i="35"/>
  <c r="V375" i="35"/>
  <c r="BC374" i="35"/>
  <c r="BU374" i="35" s="1"/>
  <c r="E374" i="35"/>
  <c r="AZ374" i="35"/>
  <c r="BS374" i="35" s="1"/>
  <c r="AY374" i="35"/>
  <c r="BR374" i="35" s="1"/>
  <c r="BG374" i="35"/>
  <c r="BY374" i="35" s="1"/>
  <c r="AX374" i="35"/>
  <c r="BQ374" i="35" s="1"/>
  <c r="A375" i="35"/>
  <c r="BF374" i="35"/>
  <c r="BX374" i="35" s="1"/>
  <c r="AW374" i="35"/>
  <c r="BP374" i="35" s="1"/>
  <c r="BE374" i="35"/>
  <c r="BW374" i="35" s="1"/>
  <c r="AV374" i="35"/>
  <c r="BO374" i="35" s="1"/>
  <c r="J374" i="35"/>
  <c r="BD374" i="35"/>
  <c r="BV374" i="35" s="1"/>
  <c r="AQ374" i="35"/>
  <c r="X374" i="35"/>
  <c r="Y373" i="35"/>
  <c r="Z375" i="35"/>
  <c r="AA374" i="35"/>
  <c r="F373" i="35"/>
  <c r="BT370" i="35" l="1"/>
  <c r="BA371" i="35"/>
  <c r="U149" i="35"/>
  <c r="AP150" i="35"/>
  <c r="AT150" i="35" s="1"/>
  <c r="P150" i="35"/>
  <c r="AC185" i="35"/>
  <c r="K184" i="35"/>
  <c r="O184" i="35" s="1"/>
  <c r="AA375" i="35"/>
  <c r="Z376" i="35"/>
  <c r="Y374" i="35"/>
  <c r="X375" i="35"/>
  <c r="AG373" i="35"/>
  <c r="AK373" i="35"/>
  <c r="AI373" i="35"/>
  <c r="D377" i="35"/>
  <c r="V376" i="35"/>
  <c r="DX376" i="35"/>
  <c r="AH376" i="35" s="1"/>
  <c r="AJ376" i="35"/>
  <c r="EF376" i="35"/>
  <c r="W376" i="35"/>
  <c r="BE375" i="35"/>
  <c r="BW375" i="35" s="1"/>
  <c r="AV375" i="35"/>
  <c r="BO375" i="35" s="1"/>
  <c r="J375" i="35"/>
  <c r="BD375" i="35"/>
  <c r="BV375" i="35" s="1"/>
  <c r="BC375" i="35"/>
  <c r="BU375" i="35" s="1"/>
  <c r="E375" i="35"/>
  <c r="AZ375" i="35"/>
  <c r="BS375" i="35" s="1"/>
  <c r="AY375" i="35"/>
  <c r="BR375" i="35" s="1"/>
  <c r="BG375" i="35"/>
  <c r="BY375" i="35" s="1"/>
  <c r="AX375" i="35"/>
  <c r="BQ375" i="35" s="1"/>
  <c r="BF375" i="35"/>
  <c r="BX375" i="35" s="1"/>
  <c r="AW375" i="35"/>
  <c r="BP375" i="35" s="1"/>
  <c r="A376" i="35"/>
  <c r="AQ375" i="35"/>
  <c r="G373" i="35"/>
  <c r="F374" i="35"/>
  <c r="G374" i="35" s="1"/>
  <c r="EA377" i="35"/>
  <c r="DZ377" i="35"/>
  <c r="DY377" i="35"/>
  <c r="DW378" i="35"/>
  <c r="BT371" i="35" l="1"/>
  <c r="BA372" i="35"/>
  <c r="AF376" i="35"/>
  <c r="AR150" i="35"/>
  <c r="AU150" i="35" s="1"/>
  <c r="BN150" i="35" s="1"/>
  <c r="AM150" i="35" s="1"/>
  <c r="T150" i="35" s="1"/>
  <c r="Q150" i="35" s="1"/>
  <c r="R150" i="35" s="1"/>
  <c r="AS150" i="35"/>
  <c r="S150" i="35"/>
  <c r="AC186" i="35"/>
  <c r="K185" i="35"/>
  <c r="O185" i="35" s="1"/>
  <c r="DW379" i="35"/>
  <c r="EA378" i="35"/>
  <c r="DZ378" i="35"/>
  <c r="DY378" i="35"/>
  <c r="EF377" i="35"/>
  <c r="W377" i="35"/>
  <c r="D378" i="35"/>
  <c r="V377" i="35"/>
  <c r="DX377" i="35"/>
  <c r="AF377" i="35" s="1"/>
  <c r="AJ377" i="35"/>
  <c r="AH377" i="35"/>
  <c r="AA376" i="35"/>
  <c r="Z377" i="35"/>
  <c r="F375" i="35"/>
  <c r="G375" i="35" s="1"/>
  <c r="Y375" i="35"/>
  <c r="X376" i="35"/>
  <c r="AI374" i="35"/>
  <c r="AG374" i="35"/>
  <c r="AK374" i="35"/>
  <c r="BG376" i="35"/>
  <c r="BY376" i="35" s="1"/>
  <c r="AX376" i="35"/>
  <c r="BQ376" i="35" s="1"/>
  <c r="A377" i="35"/>
  <c r="BF376" i="35"/>
  <c r="BX376" i="35" s="1"/>
  <c r="AW376" i="35"/>
  <c r="BP376" i="35" s="1"/>
  <c r="BE376" i="35"/>
  <c r="BW376" i="35" s="1"/>
  <c r="AV376" i="35"/>
  <c r="BO376" i="35" s="1"/>
  <c r="J376" i="35"/>
  <c r="BD376" i="35"/>
  <c r="BV376" i="35" s="1"/>
  <c r="BC376" i="35"/>
  <c r="BU376" i="35" s="1"/>
  <c r="E376" i="35"/>
  <c r="AZ376" i="35"/>
  <c r="BS376" i="35" s="1"/>
  <c r="AY376" i="35"/>
  <c r="BR376" i="35" s="1"/>
  <c r="AQ376" i="35"/>
  <c r="BT372" i="35" l="1"/>
  <c r="BA373" i="35"/>
  <c r="U150" i="35"/>
  <c r="P151" i="35"/>
  <c r="AP151" i="35"/>
  <c r="AT151" i="35" s="1"/>
  <c r="AC187" i="35"/>
  <c r="K186" i="35"/>
  <c r="O186" i="35" s="1"/>
  <c r="DW380" i="35"/>
  <c r="EA379" i="35"/>
  <c r="DZ379" i="35"/>
  <c r="DY379" i="35"/>
  <c r="AK375" i="35"/>
  <c r="AI375" i="35"/>
  <c r="AG375" i="35"/>
  <c r="EF378" i="35"/>
  <c r="AF378" i="35"/>
  <c r="W378" i="35"/>
  <c r="D379" i="35"/>
  <c r="V378" i="35"/>
  <c r="DX378" i="35"/>
  <c r="AH378" i="35" s="1"/>
  <c r="AJ378" i="35"/>
  <c r="X377" i="35"/>
  <c r="Y376" i="35"/>
  <c r="F376" i="35"/>
  <c r="Z378" i="35"/>
  <c r="AA377" i="35"/>
  <c r="AZ377" i="35"/>
  <c r="BS377" i="35" s="1"/>
  <c r="AY377" i="35"/>
  <c r="BR377" i="35" s="1"/>
  <c r="BG377" i="35"/>
  <c r="BY377" i="35" s="1"/>
  <c r="AX377" i="35"/>
  <c r="BQ377" i="35" s="1"/>
  <c r="A378" i="35"/>
  <c r="BF377" i="35"/>
  <c r="BX377" i="35" s="1"/>
  <c r="AW377" i="35"/>
  <c r="BP377" i="35" s="1"/>
  <c r="BE377" i="35"/>
  <c r="BW377" i="35" s="1"/>
  <c r="AV377" i="35"/>
  <c r="BO377" i="35" s="1"/>
  <c r="J377" i="35"/>
  <c r="BD377" i="35"/>
  <c r="BV377" i="35" s="1"/>
  <c r="BC377" i="35"/>
  <c r="BU377" i="35" s="1"/>
  <c r="E377" i="35"/>
  <c r="AQ377" i="35"/>
  <c r="BT373" i="35" l="1"/>
  <c r="BA374" i="35"/>
  <c r="AS151" i="35"/>
  <c r="AR151" i="35"/>
  <c r="AU151" i="35" s="1"/>
  <c r="BN151" i="35" s="1"/>
  <c r="AM151" i="35" s="1"/>
  <c r="T151" i="35" s="1"/>
  <c r="Q151" i="35" s="1"/>
  <c r="R151" i="35" s="1"/>
  <c r="S151" i="35"/>
  <c r="K187" i="35"/>
  <c r="O187" i="35" s="1"/>
  <c r="AC188" i="35"/>
  <c r="Z379" i="35"/>
  <c r="AA378" i="35"/>
  <c r="DZ380" i="35"/>
  <c r="DY380" i="35"/>
  <c r="DW381" i="35"/>
  <c r="EA380" i="35"/>
  <c r="BC378" i="35"/>
  <c r="BU378" i="35" s="1"/>
  <c r="E378" i="35"/>
  <c r="AZ378" i="35"/>
  <c r="BS378" i="35" s="1"/>
  <c r="AY378" i="35"/>
  <c r="BR378" i="35" s="1"/>
  <c r="BG378" i="35"/>
  <c r="BY378" i="35" s="1"/>
  <c r="AX378" i="35"/>
  <c r="BQ378" i="35" s="1"/>
  <c r="A379" i="35"/>
  <c r="BF378" i="35"/>
  <c r="BX378" i="35" s="1"/>
  <c r="AW378" i="35"/>
  <c r="BP378" i="35" s="1"/>
  <c r="BE378" i="35"/>
  <c r="BW378" i="35" s="1"/>
  <c r="AV378" i="35"/>
  <c r="BO378" i="35" s="1"/>
  <c r="J378" i="35"/>
  <c r="BD378" i="35"/>
  <c r="BV378" i="35" s="1"/>
  <c r="AQ378" i="35"/>
  <c r="DX379" i="35"/>
  <c r="AJ379" i="35"/>
  <c r="AH379" i="35"/>
  <c r="EF379" i="35"/>
  <c r="AF379" i="35"/>
  <c r="W379" i="35"/>
  <c r="D380" i="35"/>
  <c r="V379" i="35"/>
  <c r="AK376" i="35"/>
  <c r="AI376" i="35"/>
  <c r="AG376" i="35"/>
  <c r="G376" i="35"/>
  <c r="F377" i="35"/>
  <c r="X378" i="35"/>
  <c r="Y377" i="35"/>
  <c r="BT374" i="35" l="1"/>
  <c r="BA375" i="35"/>
  <c r="U151" i="35"/>
  <c r="AP152" i="35"/>
  <c r="AT152" i="35" s="1"/>
  <c r="P152" i="35"/>
  <c r="AC189" i="35"/>
  <c r="K188" i="35"/>
  <c r="O188" i="35" s="1"/>
  <c r="AA379" i="35"/>
  <c r="Z380" i="35"/>
  <c r="Y378" i="35"/>
  <c r="X379" i="35"/>
  <c r="BE379" i="35"/>
  <c r="BW379" i="35" s="1"/>
  <c r="AV379" i="35"/>
  <c r="BO379" i="35" s="1"/>
  <c r="J379" i="35"/>
  <c r="BD379" i="35"/>
  <c r="BV379" i="35" s="1"/>
  <c r="BC379" i="35"/>
  <c r="BU379" i="35" s="1"/>
  <c r="E379" i="35"/>
  <c r="AZ379" i="35"/>
  <c r="BS379" i="35" s="1"/>
  <c r="AY379" i="35"/>
  <c r="BR379" i="35" s="1"/>
  <c r="BG379" i="35"/>
  <c r="BY379" i="35" s="1"/>
  <c r="AX379" i="35"/>
  <c r="BQ379" i="35" s="1"/>
  <c r="A380" i="35"/>
  <c r="BF379" i="35"/>
  <c r="BX379" i="35" s="1"/>
  <c r="AW379" i="35"/>
  <c r="BP379" i="35" s="1"/>
  <c r="AQ379" i="35"/>
  <c r="AG377" i="35"/>
  <c r="AK377" i="35"/>
  <c r="AI377" i="35"/>
  <c r="EA381" i="35"/>
  <c r="DZ381" i="35"/>
  <c r="DY381" i="35"/>
  <c r="DW382" i="35"/>
  <c r="G377" i="35"/>
  <c r="D381" i="35"/>
  <c r="V380" i="35"/>
  <c r="DX380" i="35"/>
  <c r="AJ380" i="35"/>
  <c r="AH380" i="35"/>
  <c r="EF380" i="35"/>
  <c r="AF380" i="35"/>
  <c r="W380" i="35"/>
  <c r="F378" i="35"/>
  <c r="G378" i="35" s="1"/>
  <c r="BT375" i="35" l="1"/>
  <c r="BA376" i="35"/>
  <c r="AR152" i="35"/>
  <c r="AU152" i="35" s="1"/>
  <c r="BN152" i="35" s="1"/>
  <c r="AM152" i="35" s="1"/>
  <c r="T152" i="35" s="1"/>
  <c r="Q152" i="35" s="1"/>
  <c r="R152" i="35" s="1"/>
  <c r="AS152" i="35"/>
  <c r="S152" i="35"/>
  <c r="K189" i="35"/>
  <c r="O189" i="35" s="1"/>
  <c r="AC190" i="35"/>
  <c r="DW383" i="35"/>
  <c r="EA382" i="35"/>
  <c r="DZ382" i="35"/>
  <c r="DY382" i="35"/>
  <c r="Y379" i="35"/>
  <c r="X380" i="35"/>
  <c r="AI378" i="35"/>
  <c r="AG378" i="35"/>
  <c r="AK378" i="35"/>
  <c r="EF381" i="35"/>
  <c r="AF381" i="35"/>
  <c r="W381" i="35"/>
  <c r="D382" i="35"/>
  <c r="V381" i="35"/>
  <c r="DX381" i="35"/>
  <c r="AJ381" i="35"/>
  <c r="AH381" i="35"/>
  <c r="BG380" i="35"/>
  <c r="BY380" i="35" s="1"/>
  <c r="AX380" i="35"/>
  <c r="BQ380" i="35" s="1"/>
  <c r="A381" i="35"/>
  <c r="BF380" i="35"/>
  <c r="BX380" i="35" s="1"/>
  <c r="AW380" i="35"/>
  <c r="BP380" i="35" s="1"/>
  <c r="BE380" i="35"/>
  <c r="BW380" i="35" s="1"/>
  <c r="AV380" i="35"/>
  <c r="BO380" i="35" s="1"/>
  <c r="J380" i="35"/>
  <c r="BD380" i="35"/>
  <c r="BV380" i="35" s="1"/>
  <c r="BC380" i="35"/>
  <c r="BU380" i="35" s="1"/>
  <c r="E380" i="35"/>
  <c r="AZ380" i="35"/>
  <c r="BS380" i="35" s="1"/>
  <c r="AY380" i="35"/>
  <c r="BR380" i="35" s="1"/>
  <c r="AQ380" i="35"/>
  <c r="F379" i="35"/>
  <c r="AA380" i="35"/>
  <c r="Z381" i="35"/>
  <c r="BT376" i="35" l="1"/>
  <c r="BA377" i="35"/>
  <c r="AP153" i="35"/>
  <c r="AT153" i="35" s="1"/>
  <c r="P153" i="35"/>
  <c r="U152" i="35"/>
  <c r="K190" i="35"/>
  <c r="O190" i="35" s="1"/>
  <c r="AC191" i="35"/>
  <c r="X381" i="35"/>
  <c r="Y380" i="35"/>
  <c r="DW384" i="35"/>
  <c r="EA383" i="35"/>
  <c r="DZ383" i="35"/>
  <c r="DY383" i="35"/>
  <c r="Z382" i="35"/>
  <c r="AA381" i="35"/>
  <c r="AH382" i="35"/>
  <c r="EF382" i="35"/>
  <c r="AF382" i="35"/>
  <c r="W382" i="35"/>
  <c r="D383" i="35"/>
  <c r="V382" i="35"/>
  <c r="DX382" i="35"/>
  <c r="AJ382" i="35"/>
  <c r="AZ381" i="35"/>
  <c r="BS381" i="35" s="1"/>
  <c r="AY381" i="35"/>
  <c r="BR381" i="35" s="1"/>
  <c r="BG381" i="35"/>
  <c r="BY381" i="35" s="1"/>
  <c r="AX381" i="35"/>
  <c r="BQ381" i="35" s="1"/>
  <c r="A382" i="35"/>
  <c r="BF381" i="35"/>
  <c r="BX381" i="35" s="1"/>
  <c r="AW381" i="35"/>
  <c r="BP381" i="35" s="1"/>
  <c r="BE381" i="35"/>
  <c r="BW381" i="35" s="1"/>
  <c r="AV381" i="35"/>
  <c r="BO381" i="35" s="1"/>
  <c r="J381" i="35"/>
  <c r="BD381" i="35"/>
  <c r="BV381" i="35" s="1"/>
  <c r="BC381" i="35"/>
  <c r="BU381" i="35" s="1"/>
  <c r="E381" i="35"/>
  <c r="AQ381" i="35"/>
  <c r="AK379" i="35"/>
  <c r="AI379" i="35"/>
  <c r="AG379" i="35"/>
  <c r="G379" i="35"/>
  <c r="F380" i="35"/>
  <c r="BT377" i="35" l="1"/>
  <c r="BA378" i="35"/>
  <c r="AS153" i="35"/>
  <c r="AR153" i="35"/>
  <c r="AU153" i="35" s="1"/>
  <c r="BN153" i="35" s="1"/>
  <c r="AM153" i="35" s="1"/>
  <c r="T153" i="35" s="1"/>
  <c r="Q153" i="35" s="1"/>
  <c r="R153" i="35" s="1"/>
  <c r="S153" i="35"/>
  <c r="K191" i="35"/>
  <c r="O191" i="35" s="1"/>
  <c r="AC192" i="35"/>
  <c r="Z383" i="35"/>
  <c r="AA382" i="35"/>
  <c r="X382" i="35"/>
  <c r="Y381" i="35"/>
  <c r="AK380" i="35"/>
  <c r="AI380" i="35"/>
  <c r="AG380" i="35"/>
  <c r="BC382" i="35"/>
  <c r="BU382" i="35" s="1"/>
  <c r="E382" i="35"/>
  <c r="AZ382" i="35"/>
  <c r="BS382" i="35" s="1"/>
  <c r="AY382" i="35"/>
  <c r="BR382" i="35" s="1"/>
  <c r="BG382" i="35"/>
  <c r="BY382" i="35" s="1"/>
  <c r="AX382" i="35"/>
  <c r="BQ382" i="35" s="1"/>
  <c r="A383" i="35"/>
  <c r="BF382" i="35"/>
  <c r="BX382" i="35" s="1"/>
  <c r="AW382" i="35"/>
  <c r="BP382" i="35" s="1"/>
  <c r="BE382" i="35"/>
  <c r="BW382" i="35" s="1"/>
  <c r="AV382" i="35"/>
  <c r="BO382" i="35" s="1"/>
  <c r="J382" i="35"/>
  <c r="BD382" i="35"/>
  <c r="BV382" i="35" s="1"/>
  <c r="AQ382" i="35"/>
  <c r="G380" i="35"/>
  <c r="DX383" i="35"/>
  <c r="AJ383" i="35" s="1"/>
  <c r="EF383" i="35"/>
  <c r="AF383" i="35"/>
  <c r="W383" i="35"/>
  <c r="D384" i="35"/>
  <c r="V383" i="35"/>
  <c r="DZ384" i="35"/>
  <c r="DY384" i="35"/>
  <c r="DW385" i="35"/>
  <c r="EA384" i="35"/>
  <c r="F381" i="35"/>
  <c r="G381" i="35" s="1"/>
  <c r="BT378" i="35" l="1"/>
  <c r="BA379" i="35"/>
  <c r="U153" i="35"/>
  <c r="AP154" i="35"/>
  <c r="AT154" i="35" s="1"/>
  <c r="P154" i="35"/>
  <c r="AC193" i="35"/>
  <c r="K192" i="35"/>
  <c r="O192" i="35" s="1"/>
  <c r="D385" i="35"/>
  <c r="V384" i="35"/>
  <c r="DX384" i="35"/>
  <c r="AJ384" i="35" s="1"/>
  <c r="EF384" i="35"/>
  <c r="W384" i="35"/>
  <c r="AG381" i="35"/>
  <c r="AK381" i="35"/>
  <c r="AI381" i="35"/>
  <c r="F382" i="35"/>
  <c r="G382" i="35" s="1"/>
  <c r="Y382" i="35"/>
  <c r="X383" i="35"/>
  <c r="EA385" i="35"/>
  <c r="DZ385" i="35"/>
  <c r="DY385" i="35"/>
  <c r="DW386" i="35"/>
  <c r="AH383" i="35"/>
  <c r="BE383" i="35"/>
  <c r="BW383" i="35" s="1"/>
  <c r="AV383" i="35"/>
  <c r="BO383" i="35" s="1"/>
  <c r="J383" i="35"/>
  <c r="BD383" i="35"/>
  <c r="BV383" i="35" s="1"/>
  <c r="BC383" i="35"/>
  <c r="BU383" i="35" s="1"/>
  <c r="E383" i="35"/>
  <c r="AZ383" i="35"/>
  <c r="BS383" i="35" s="1"/>
  <c r="AY383" i="35"/>
  <c r="BR383" i="35" s="1"/>
  <c r="BG383" i="35"/>
  <c r="BY383" i="35" s="1"/>
  <c r="AX383" i="35"/>
  <c r="BQ383" i="35" s="1"/>
  <c r="A384" i="35"/>
  <c r="BF383" i="35"/>
  <c r="BX383" i="35" s="1"/>
  <c r="AW383" i="35"/>
  <c r="BP383" i="35" s="1"/>
  <c r="AQ383" i="35"/>
  <c r="AA383" i="35"/>
  <c r="Z384" i="35"/>
  <c r="BT379" i="35" l="1"/>
  <c r="BA380" i="35"/>
  <c r="AF384" i="35"/>
  <c r="AH384" i="35"/>
  <c r="S154" i="35"/>
  <c r="AR154" i="35"/>
  <c r="AU154" i="35" s="1"/>
  <c r="BN154" i="35" s="1"/>
  <c r="AM154" i="35" s="1"/>
  <c r="T154" i="35" s="1"/>
  <c r="Q154" i="35" s="1"/>
  <c r="R154" i="35" s="1"/>
  <c r="AS154" i="35"/>
  <c r="AC194" i="35"/>
  <c r="K193" i="35"/>
  <c r="O193" i="35" s="1"/>
  <c r="BG384" i="35"/>
  <c r="BY384" i="35" s="1"/>
  <c r="AX384" i="35"/>
  <c r="BQ384" i="35" s="1"/>
  <c r="A385" i="35"/>
  <c r="BF384" i="35"/>
  <c r="BX384" i="35" s="1"/>
  <c r="AW384" i="35"/>
  <c r="BP384" i="35" s="1"/>
  <c r="BE384" i="35"/>
  <c r="BW384" i="35" s="1"/>
  <c r="AV384" i="35"/>
  <c r="BO384" i="35" s="1"/>
  <c r="J384" i="35"/>
  <c r="BD384" i="35"/>
  <c r="BV384" i="35" s="1"/>
  <c r="BC384" i="35"/>
  <c r="BU384" i="35" s="1"/>
  <c r="E384" i="35"/>
  <c r="AZ384" i="35"/>
  <c r="BS384" i="35" s="1"/>
  <c r="AY384" i="35"/>
  <c r="BR384" i="35" s="1"/>
  <c r="AQ384" i="35"/>
  <c r="F383" i="35"/>
  <c r="G383" i="35" s="1"/>
  <c r="DW387" i="35"/>
  <c r="EA386" i="35"/>
  <c r="DZ386" i="35"/>
  <c r="DY386" i="35"/>
  <c r="AI382" i="35"/>
  <c r="AG382" i="35"/>
  <c r="AK382" i="35"/>
  <c r="EF385" i="35"/>
  <c r="W385" i="35"/>
  <c r="D386" i="35"/>
  <c r="V385" i="35"/>
  <c r="DX385" i="35"/>
  <c r="AJ385" i="35" s="1"/>
  <c r="AH385" i="35"/>
  <c r="AA384" i="35"/>
  <c r="Z385" i="35"/>
  <c r="Y383" i="35"/>
  <c r="X384" i="35"/>
  <c r="BT380" i="35" l="1"/>
  <c r="BA381" i="35"/>
  <c r="AP155" i="35"/>
  <c r="AT155" i="35" s="1"/>
  <c r="P155" i="35"/>
  <c r="U154" i="35"/>
  <c r="K194" i="35"/>
  <c r="O194" i="35" s="1"/>
  <c r="AC195" i="35"/>
  <c r="X385" i="35"/>
  <c r="Y384" i="35"/>
  <c r="AK383" i="35"/>
  <c r="AI383" i="35"/>
  <c r="AG383" i="35"/>
  <c r="AH386" i="35"/>
  <c r="EF386" i="35"/>
  <c r="AF386" i="35"/>
  <c r="W386" i="35"/>
  <c r="D387" i="35"/>
  <c r="V386" i="35"/>
  <c r="DX386" i="35"/>
  <c r="AJ386" i="35"/>
  <c r="F384" i="35"/>
  <c r="AF385" i="35"/>
  <c r="DW388" i="35"/>
  <c r="EA387" i="35"/>
  <c r="DZ387" i="35"/>
  <c r="DY387" i="35"/>
  <c r="Z386" i="35"/>
  <c r="AA385" i="35"/>
  <c r="AZ385" i="35"/>
  <c r="BS385" i="35" s="1"/>
  <c r="AY385" i="35"/>
  <c r="BR385" i="35" s="1"/>
  <c r="BG385" i="35"/>
  <c r="BY385" i="35" s="1"/>
  <c r="AX385" i="35"/>
  <c r="BQ385" i="35" s="1"/>
  <c r="A386" i="35"/>
  <c r="BF385" i="35"/>
  <c r="BX385" i="35" s="1"/>
  <c r="AW385" i="35"/>
  <c r="BP385" i="35" s="1"/>
  <c r="BE385" i="35"/>
  <c r="BW385" i="35" s="1"/>
  <c r="AV385" i="35"/>
  <c r="BO385" i="35" s="1"/>
  <c r="J385" i="35"/>
  <c r="BD385" i="35"/>
  <c r="BV385" i="35" s="1"/>
  <c r="BC385" i="35"/>
  <c r="BU385" i="35" s="1"/>
  <c r="E385" i="35"/>
  <c r="AQ385" i="35"/>
  <c r="BT381" i="35" l="1"/>
  <c r="BA382" i="35"/>
  <c r="AR155" i="35"/>
  <c r="AU155" i="35" s="1"/>
  <c r="BN155" i="35" s="1"/>
  <c r="AM155" i="35" s="1"/>
  <c r="T155" i="35" s="1"/>
  <c r="Q155" i="35" s="1"/>
  <c r="R155" i="35" s="1"/>
  <c r="S155" i="35"/>
  <c r="AS155" i="35"/>
  <c r="AC196" i="35"/>
  <c r="K195" i="35"/>
  <c r="O195" i="35" s="1"/>
  <c r="Z387" i="35"/>
  <c r="AA386" i="35"/>
  <c r="BC386" i="35"/>
  <c r="BU386" i="35" s="1"/>
  <c r="E386" i="35"/>
  <c r="AZ386" i="35"/>
  <c r="BS386" i="35" s="1"/>
  <c r="AY386" i="35"/>
  <c r="BR386" i="35" s="1"/>
  <c r="BG386" i="35"/>
  <c r="BY386" i="35" s="1"/>
  <c r="AX386" i="35"/>
  <c r="BQ386" i="35" s="1"/>
  <c r="A387" i="35"/>
  <c r="BF386" i="35"/>
  <c r="BX386" i="35" s="1"/>
  <c r="AW386" i="35"/>
  <c r="BP386" i="35" s="1"/>
  <c r="BE386" i="35"/>
  <c r="BW386" i="35" s="1"/>
  <c r="AV386" i="35"/>
  <c r="BO386" i="35" s="1"/>
  <c r="J386" i="35"/>
  <c r="BD386" i="35"/>
  <c r="BV386" i="35" s="1"/>
  <c r="AQ386" i="35"/>
  <c r="AK384" i="35"/>
  <c r="AI384" i="35"/>
  <c r="AG384" i="35"/>
  <c r="G384" i="35"/>
  <c r="X386" i="35"/>
  <c r="Y385" i="35"/>
  <c r="DZ388" i="35"/>
  <c r="DY388" i="35"/>
  <c r="DW389" i="35"/>
  <c r="EA388" i="35"/>
  <c r="F385" i="35"/>
  <c r="G385" i="35" s="1"/>
  <c r="DX387" i="35"/>
  <c r="AJ387" i="35"/>
  <c r="AH387" i="35"/>
  <c r="EF387" i="35"/>
  <c r="AF387" i="35"/>
  <c r="W387" i="35"/>
  <c r="D388" i="35"/>
  <c r="V387" i="35"/>
  <c r="BT382" i="35" l="1"/>
  <c r="BA383" i="35"/>
  <c r="P156" i="35"/>
  <c r="AP156" i="35"/>
  <c r="AT156" i="35" s="1"/>
  <c r="U155" i="35"/>
  <c r="AC197" i="35"/>
  <c r="K196" i="35"/>
  <c r="O196" i="35" s="1"/>
  <c r="AA387" i="35"/>
  <c r="Z388" i="35"/>
  <c r="D389" i="35"/>
  <c r="V388" i="35"/>
  <c r="DX388" i="35"/>
  <c r="AJ388" i="35" s="1"/>
  <c r="EF388" i="35"/>
  <c r="W388" i="35"/>
  <c r="Y386" i="35"/>
  <c r="X387" i="35"/>
  <c r="BE387" i="35"/>
  <c r="BW387" i="35" s="1"/>
  <c r="AV387" i="35"/>
  <c r="BO387" i="35" s="1"/>
  <c r="J387" i="35"/>
  <c r="BD387" i="35"/>
  <c r="BV387" i="35" s="1"/>
  <c r="BC387" i="35"/>
  <c r="BU387" i="35" s="1"/>
  <c r="E387" i="35"/>
  <c r="AZ387" i="35"/>
  <c r="BS387" i="35" s="1"/>
  <c r="AY387" i="35"/>
  <c r="BR387" i="35" s="1"/>
  <c r="BG387" i="35"/>
  <c r="BY387" i="35" s="1"/>
  <c r="AX387" i="35"/>
  <c r="BQ387" i="35" s="1"/>
  <c r="A388" i="35"/>
  <c r="BF387" i="35"/>
  <c r="BX387" i="35" s="1"/>
  <c r="AW387" i="35"/>
  <c r="BP387" i="35" s="1"/>
  <c r="AQ387" i="35"/>
  <c r="AG385" i="35"/>
  <c r="AK385" i="35"/>
  <c r="AI385" i="35"/>
  <c r="F386" i="35"/>
  <c r="G386" i="35" s="1"/>
  <c r="EA389" i="35"/>
  <c r="DZ389" i="35"/>
  <c r="DY389" i="35"/>
  <c r="DW390" i="35"/>
  <c r="BT383" i="35" l="1"/>
  <c r="BA384" i="35"/>
  <c r="S156" i="35"/>
  <c r="AR156" i="35"/>
  <c r="AU156" i="35" s="1"/>
  <c r="BN156" i="35" s="1"/>
  <c r="AM156" i="35" s="1"/>
  <c r="T156" i="35" s="1"/>
  <c r="Q156" i="35" s="1"/>
  <c r="R156" i="35" s="1"/>
  <c r="AS156" i="35"/>
  <c r="AC198" i="35"/>
  <c r="K197" i="35"/>
  <c r="O197" i="35" s="1"/>
  <c r="EF389" i="35"/>
  <c r="W389" i="35"/>
  <c r="D390" i="35"/>
  <c r="V389" i="35"/>
  <c r="DX389" i="35"/>
  <c r="AH389" i="35" s="1"/>
  <c r="AJ389" i="35"/>
  <c r="AA388" i="35"/>
  <c r="Z389" i="35"/>
  <c r="AF388" i="35"/>
  <c r="AI386" i="35"/>
  <c r="AG386" i="35"/>
  <c r="AK386" i="35"/>
  <c r="DW391" i="35"/>
  <c r="EA390" i="35"/>
  <c r="DZ390" i="35"/>
  <c r="DY390" i="35"/>
  <c r="F387" i="35"/>
  <c r="G387" i="35" s="1"/>
  <c r="BG388" i="35"/>
  <c r="BY388" i="35" s="1"/>
  <c r="AX388" i="35"/>
  <c r="BQ388" i="35" s="1"/>
  <c r="A389" i="35"/>
  <c r="BF388" i="35"/>
  <c r="BX388" i="35" s="1"/>
  <c r="AW388" i="35"/>
  <c r="BP388" i="35" s="1"/>
  <c r="BE388" i="35"/>
  <c r="BW388" i="35" s="1"/>
  <c r="AV388" i="35"/>
  <c r="BO388" i="35" s="1"/>
  <c r="J388" i="35"/>
  <c r="BD388" i="35"/>
  <c r="BV388" i="35" s="1"/>
  <c r="BC388" i="35"/>
  <c r="BU388" i="35" s="1"/>
  <c r="E388" i="35"/>
  <c r="AZ388" i="35"/>
  <c r="BS388" i="35" s="1"/>
  <c r="AY388" i="35"/>
  <c r="BR388" i="35" s="1"/>
  <c r="AQ388" i="35"/>
  <c r="Y387" i="35"/>
  <c r="X388" i="35"/>
  <c r="AH388" i="35"/>
  <c r="BT384" i="35" l="1"/>
  <c r="BA385" i="35"/>
  <c r="U156" i="35"/>
  <c r="P157" i="35"/>
  <c r="AP157" i="35"/>
  <c r="AT157" i="35" s="1"/>
  <c r="AC199" i="35"/>
  <c r="K198" i="35"/>
  <c r="O198" i="35" s="1"/>
  <c r="F388" i="35"/>
  <c r="AK387" i="35"/>
  <c r="AI387" i="35"/>
  <c r="AG387" i="35"/>
  <c r="X389" i="35"/>
  <c r="Y388" i="35"/>
  <c r="AH390" i="35"/>
  <c r="EF390" i="35"/>
  <c r="AF390" i="35"/>
  <c r="W390" i="35"/>
  <c r="D391" i="35"/>
  <c r="V390" i="35"/>
  <c r="DX390" i="35"/>
  <c r="AJ390" i="35"/>
  <c r="Z390" i="35"/>
  <c r="AA389" i="35"/>
  <c r="AZ389" i="35"/>
  <c r="BS389" i="35" s="1"/>
  <c r="AY389" i="35"/>
  <c r="BR389" i="35" s="1"/>
  <c r="BG389" i="35"/>
  <c r="BY389" i="35" s="1"/>
  <c r="AX389" i="35"/>
  <c r="BQ389" i="35" s="1"/>
  <c r="A390" i="35"/>
  <c r="BF389" i="35"/>
  <c r="BX389" i="35" s="1"/>
  <c r="AW389" i="35"/>
  <c r="BP389" i="35" s="1"/>
  <c r="BE389" i="35"/>
  <c r="BW389" i="35" s="1"/>
  <c r="AV389" i="35"/>
  <c r="BO389" i="35" s="1"/>
  <c r="J389" i="35"/>
  <c r="BD389" i="35"/>
  <c r="BV389" i="35" s="1"/>
  <c r="BC389" i="35"/>
  <c r="BU389" i="35" s="1"/>
  <c r="E389" i="35"/>
  <c r="AQ389" i="35"/>
  <c r="AF389" i="35"/>
  <c r="DW392" i="35"/>
  <c r="EA391" i="35"/>
  <c r="DZ391" i="35"/>
  <c r="DY391" i="35"/>
  <c r="BT385" i="35" l="1"/>
  <c r="BA386" i="35"/>
  <c r="S157" i="35"/>
  <c r="AR157" i="35"/>
  <c r="AU157" i="35" s="1"/>
  <c r="BN157" i="35" s="1"/>
  <c r="AM157" i="35" s="1"/>
  <c r="T157" i="35" s="1"/>
  <c r="Q157" i="35" s="1"/>
  <c r="R157" i="35" s="1"/>
  <c r="AS157" i="35"/>
  <c r="AC200" i="35"/>
  <c r="K199" i="35"/>
  <c r="O199" i="35" s="1"/>
  <c r="DX391" i="35"/>
  <c r="AJ391" i="35" s="1"/>
  <c r="EF391" i="35"/>
  <c r="AF391" i="35"/>
  <c r="W391" i="35"/>
  <c r="D392" i="35"/>
  <c r="V391" i="35"/>
  <c r="DZ392" i="35"/>
  <c r="DY392" i="35"/>
  <c r="DW393" i="35"/>
  <c r="EA392" i="35"/>
  <c r="Z391" i="35"/>
  <c r="AA390" i="35"/>
  <c r="F389" i="35"/>
  <c r="G389" i="35" s="1"/>
  <c r="AK388" i="35"/>
  <c r="AI388" i="35"/>
  <c r="AG388" i="35"/>
  <c r="BC390" i="35"/>
  <c r="BU390" i="35" s="1"/>
  <c r="E390" i="35"/>
  <c r="AZ390" i="35"/>
  <c r="BS390" i="35" s="1"/>
  <c r="AY390" i="35"/>
  <c r="BR390" i="35" s="1"/>
  <c r="BG390" i="35"/>
  <c r="BY390" i="35" s="1"/>
  <c r="AX390" i="35"/>
  <c r="BQ390" i="35" s="1"/>
  <c r="A391" i="35"/>
  <c r="BF390" i="35"/>
  <c r="BX390" i="35" s="1"/>
  <c r="AW390" i="35"/>
  <c r="BP390" i="35" s="1"/>
  <c r="BE390" i="35"/>
  <c r="BW390" i="35" s="1"/>
  <c r="AV390" i="35"/>
  <c r="BO390" i="35" s="1"/>
  <c r="J390" i="35"/>
  <c r="BD390" i="35"/>
  <c r="BV390" i="35" s="1"/>
  <c r="AQ390" i="35"/>
  <c r="X390" i="35"/>
  <c r="Y389" i="35"/>
  <c r="G388" i="35"/>
  <c r="BT386" i="35" l="1"/>
  <c r="BA387" i="35"/>
  <c r="U157" i="35"/>
  <c r="AP158" i="35"/>
  <c r="AT158" i="35" s="1"/>
  <c r="P158" i="35"/>
  <c r="AC201" i="35"/>
  <c r="K200" i="35"/>
  <c r="O200" i="35" s="1"/>
  <c r="Y390" i="35"/>
  <c r="X391" i="35"/>
  <c r="AA391" i="35"/>
  <c r="Z392" i="35"/>
  <c r="D393" i="35"/>
  <c r="V392" i="35"/>
  <c r="DX392" i="35"/>
  <c r="AJ392" i="35"/>
  <c r="AH392" i="35"/>
  <c r="EF392" i="35"/>
  <c r="W392" i="35"/>
  <c r="AF392" i="35"/>
  <c r="F390" i="35"/>
  <c r="G390" i="35" s="1"/>
  <c r="AG389" i="35"/>
  <c r="AK389" i="35"/>
  <c r="AI389" i="35"/>
  <c r="EA393" i="35"/>
  <c r="DZ393" i="35"/>
  <c r="DY393" i="35"/>
  <c r="DW394" i="35"/>
  <c r="AH391" i="35"/>
  <c r="BE391" i="35"/>
  <c r="BW391" i="35" s="1"/>
  <c r="AV391" i="35"/>
  <c r="BO391" i="35" s="1"/>
  <c r="J391" i="35"/>
  <c r="BD391" i="35"/>
  <c r="BV391" i="35" s="1"/>
  <c r="BC391" i="35"/>
  <c r="BU391" i="35" s="1"/>
  <c r="E391" i="35"/>
  <c r="AZ391" i="35"/>
  <c r="BS391" i="35" s="1"/>
  <c r="AY391" i="35"/>
  <c r="BR391" i="35" s="1"/>
  <c r="BG391" i="35"/>
  <c r="BY391" i="35" s="1"/>
  <c r="AX391" i="35"/>
  <c r="BQ391" i="35" s="1"/>
  <c r="A392" i="35"/>
  <c r="BF391" i="35"/>
  <c r="BX391" i="35" s="1"/>
  <c r="AW391" i="35"/>
  <c r="BP391" i="35" s="1"/>
  <c r="AQ391" i="35"/>
  <c r="BT387" i="35" l="1"/>
  <c r="BA388" i="35"/>
  <c r="S158" i="35"/>
  <c r="AR158" i="35"/>
  <c r="AU158" i="35" s="1"/>
  <c r="BN158" i="35" s="1"/>
  <c r="AM158" i="35" s="1"/>
  <c r="T158" i="35" s="1"/>
  <c r="Q158" i="35" s="1"/>
  <c r="R158" i="35" s="1"/>
  <c r="AS158" i="35"/>
  <c r="AC202" i="35"/>
  <c r="K201" i="35"/>
  <c r="O201" i="35" s="1"/>
  <c r="DW395" i="35"/>
  <c r="EA394" i="35"/>
  <c r="DZ394" i="35"/>
  <c r="DY394" i="35"/>
  <c r="Y391" i="35"/>
  <c r="X392" i="35"/>
  <c r="AI390" i="35"/>
  <c r="AG390" i="35"/>
  <c r="AK390" i="35"/>
  <c r="F391" i="35"/>
  <c r="G391" i="35" s="1"/>
  <c r="AA392" i="35"/>
  <c r="Z393" i="35"/>
  <c r="BG392" i="35"/>
  <c r="BY392" i="35" s="1"/>
  <c r="AX392" i="35"/>
  <c r="BQ392" i="35" s="1"/>
  <c r="A393" i="35"/>
  <c r="BF392" i="35"/>
  <c r="BX392" i="35" s="1"/>
  <c r="AW392" i="35"/>
  <c r="BP392" i="35" s="1"/>
  <c r="BE392" i="35"/>
  <c r="BW392" i="35" s="1"/>
  <c r="AV392" i="35"/>
  <c r="BO392" i="35" s="1"/>
  <c r="J392" i="35"/>
  <c r="BD392" i="35"/>
  <c r="BV392" i="35" s="1"/>
  <c r="BC392" i="35"/>
  <c r="BU392" i="35" s="1"/>
  <c r="E392" i="35"/>
  <c r="AZ392" i="35"/>
  <c r="BS392" i="35" s="1"/>
  <c r="AY392" i="35"/>
  <c r="BR392" i="35" s="1"/>
  <c r="AQ392" i="35"/>
  <c r="EF393" i="35"/>
  <c r="AF393" i="35"/>
  <c r="W393" i="35"/>
  <c r="D394" i="35"/>
  <c r="V393" i="35"/>
  <c r="DX393" i="35"/>
  <c r="AJ393" i="35"/>
  <c r="AH393" i="35"/>
  <c r="BT388" i="35" l="1"/>
  <c r="BA389" i="35"/>
  <c r="U158" i="35"/>
  <c r="AP159" i="35"/>
  <c r="AT159" i="35" s="1"/>
  <c r="P159" i="35"/>
  <c r="AC203" i="35"/>
  <c r="K202" i="35"/>
  <c r="O202" i="35" s="1"/>
  <c r="AK391" i="35"/>
  <c r="AI391" i="35"/>
  <c r="AG391" i="35"/>
  <c r="DW396" i="35"/>
  <c r="EA395" i="35"/>
  <c r="DZ395" i="35"/>
  <c r="DY395" i="35"/>
  <c r="Z394" i="35"/>
  <c r="AA393" i="35"/>
  <c r="AZ393" i="35"/>
  <c r="BS393" i="35" s="1"/>
  <c r="AY393" i="35"/>
  <c r="BR393" i="35" s="1"/>
  <c r="BG393" i="35"/>
  <c r="BY393" i="35" s="1"/>
  <c r="AX393" i="35"/>
  <c r="BQ393" i="35" s="1"/>
  <c r="A394" i="35"/>
  <c r="BF393" i="35"/>
  <c r="BX393" i="35" s="1"/>
  <c r="AW393" i="35"/>
  <c r="BP393" i="35" s="1"/>
  <c r="BE393" i="35"/>
  <c r="BW393" i="35" s="1"/>
  <c r="AV393" i="35"/>
  <c r="BO393" i="35" s="1"/>
  <c r="J393" i="35"/>
  <c r="BD393" i="35"/>
  <c r="BV393" i="35" s="1"/>
  <c r="BC393" i="35"/>
  <c r="BU393" i="35" s="1"/>
  <c r="E393" i="35"/>
  <c r="AQ393" i="35"/>
  <c r="EF394" i="35"/>
  <c r="AF394" i="35"/>
  <c r="W394" i="35"/>
  <c r="D395" i="35"/>
  <c r="V394" i="35"/>
  <c r="DX394" i="35"/>
  <c r="AJ394" i="35" s="1"/>
  <c r="F392" i="35"/>
  <c r="X393" i="35"/>
  <c r="Y392" i="35"/>
  <c r="BT389" i="35" l="1"/>
  <c r="BA390" i="35"/>
  <c r="AS159" i="35"/>
  <c r="S159" i="35"/>
  <c r="AR159" i="35"/>
  <c r="AU159" i="35" s="1"/>
  <c r="BN159" i="35" s="1"/>
  <c r="AM159" i="35" s="1"/>
  <c r="T159" i="35" s="1"/>
  <c r="Q159" i="35" s="1"/>
  <c r="R159" i="35" s="1"/>
  <c r="AC204" i="35"/>
  <c r="K203" i="35"/>
  <c r="O203" i="35" s="1"/>
  <c r="X394" i="35"/>
  <c r="Y393" i="35"/>
  <c r="DX395" i="35"/>
  <c r="AJ395" i="35" s="1"/>
  <c r="EF395" i="35"/>
  <c r="W395" i="35"/>
  <c r="D396" i="35"/>
  <c r="V395" i="35"/>
  <c r="DZ396" i="35"/>
  <c r="DY396" i="35"/>
  <c r="DW397" i="35"/>
  <c r="EA396" i="35"/>
  <c r="AK392" i="35"/>
  <c r="AI392" i="35"/>
  <c r="AG392" i="35"/>
  <c r="F393" i="35"/>
  <c r="G392" i="35"/>
  <c r="AH394" i="35"/>
  <c r="Z395" i="35"/>
  <c r="AA394" i="35"/>
  <c r="BC394" i="35"/>
  <c r="BU394" i="35" s="1"/>
  <c r="E394" i="35"/>
  <c r="AZ394" i="35"/>
  <c r="BS394" i="35" s="1"/>
  <c r="AY394" i="35"/>
  <c r="BR394" i="35" s="1"/>
  <c r="BG394" i="35"/>
  <c r="BY394" i="35" s="1"/>
  <c r="AX394" i="35"/>
  <c r="BQ394" i="35" s="1"/>
  <c r="A395" i="35"/>
  <c r="BF394" i="35"/>
  <c r="BX394" i="35" s="1"/>
  <c r="AW394" i="35"/>
  <c r="BP394" i="35" s="1"/>
  <c r="BE394" i="35"/>
  <c r="BW394" i="35" s="1"/>
  <c r="AV394" i="35"/>
  <c r="BO394" i="35" s="1"/>
  <c r="J394" i="35"/>
  <c r="BD394" i="35"/>
  <c r="BV394" i="35" s="1"/>
  <c r="AQ394" i="35"/>
  <c r="BT390" i="35" l="1"/>
  <c r="BA391" i="35"/>
  <c r="AF395" i="35"/>
  <c r="AH395" i="35"/>
  <c r="U159" i="35"/>
  <c r="P160" i="35"/>
  <c r="AP160" i="35"/>
  <c r="AT160" i="35" s="1"/>
  <c r="K204" i="35"/>
  <c r="O204" i="35" s="1"/>
  <c r="AC205" i="35"/>
  <c r="BE395" i="35"/>
  <c r="BW395" i="35" s="1"/>
  <c r="AV395" i="35"/>
  <c r="BO395" i="35" s="1"/>
  <c r="J395" i="35"/>
  <c r="BD395" i="35"/>
  <c r="BV395" i="35" s="1"/>
  <c r="BC395" i="35"/>
  <c r="BU395" i="35" s="1"/>
  <c r="E395" i="35"/>
  <c r="AZ395" i="35"/>
  <c r="BS395" i="35" s="1"/>
  <c r="AY395" i="35"/>
  <c r="BR395" i="35" s="1"/>
  <c r="BG395" i="35"/>
  <c r="BY395" i="35" s="1"/>
  <c r="AX395" i="35"/>
  <c r="BQ395" i="35" s="1"/>
  <c r="AW395" i="35"/>
  <c r="BP395" i="35" s="1"/>
  <c r="A396" i="35"/>
  <c r="BF395" i="35"/>
  <c r="BX395" i="35" s="1"/>
  <c r="AQ395" i="35"/>
  <c r="AG393" i="35"/>
  <c r="AK393" i="35"/>
  <c r="AI393" i="35"/>
  <c r="EA397" i="35"/>
  <c r="DZ397" i="35"/>
  <c r="DY397" i="35"/>
  <c r="DW398" i="35"/>
  <c r="F394" i="35"/>
  <c r="G393" i="35"/>
  <c r="AA395" i="35"/>
  <c r="Z396" i="35"/>
  <c r="D397" i="35"/>
  <c r="V396" i="35"/>
  <c r="DX396" i="35"/>
  <c r="AJ396" i="35"/>
  <c r="AH396" i="35"/>
  <c r="EF396" i="35"/>
  <c r="AF396" i="35"/>
  <c r="W396" i="35"/>
  <c r="Y394" i="35"/>
  <c r="X395" i="35"/>
  <c r="BT391" i="35" l="1"/>
  <c r="BA392" i="35"/>
  <c r="AR160" i="35"/>
  <c r="AU160" i="35" s="1"/>
  <c r="BN160" i="35" s="1"/>
  <c r="AM160" i="35" s="1"/>
  <c r="T160" i="35" s="1"/>
  <c r="Q160" i="35" s="1"/>
  <c r="R160" i="35" s="1"/>
  <c r="S160" i="35"/>
  <c r="AS160" i="35"/>
  <c r="AC206" i="35"/>
  <c r="K205" i="35"/>
  <c r="O205" i="35" s="1"/>
  <c r="AA396" i="35"/>
  <c r="Z397" i="35"/>
  <c r="DW399" i="35"/>
  <c r="EA398" i="35"/>
  <c r="DZ398" i="35"/>
  <c r="DY398" i="35"/>
  <c r="Y395" i="35"/>
  <c r="X396" i="35"/>
  <c r="AI394" i="35"/>
  <c r="AG394" i="35"/>
  <c r="AK394" i="35"/>
  <c r="EF397" i="35"/>
  <c r="W397" i="35"/>
  <c r="D398" i="35"/>
  <c r="V397" i="35"/>
  <c r="DX397" i="35"/>
  <c r="AF397" i="35" s="1"/>
  <c r="AJ397" i="35"/>
  <c r="G394" i="35"/>
  <c r="BG396" i="35"/>
  <c r="BY396" i="35" s="1"/>
  <c r="AX396" i="35"/>
  <c r="BQ396" i="35" s="1"/>
  <c r="A397" i="35"/>
  <c r="BF396" i="35"/>
  <c r="BX396" i="35" s="1"/>
  <c r="AW396" i="35"/>
  <c r="BP396" i="35" s="1"/>
  <c r="BE396" i="35"/>
  <c r="BW396" i="35" s="1"/>
  <c r="AV396" i="35"/>
  <c r="BO396" i="35" s="1"/>
  <c r="J396" i="35"/>
  <c r="BD396" i="35"/>
  <c r="BV396" i="35" s="1"/>
  <c r="BC396" i="35"/>
  <c r="BU396" i="35" s="1"/>
  <c r="E396" i="35"/>
  <c r="AZ396" i="35"/>
  <c r="BS396" i="35" s="1"/>
  <c r="AY396" i="35"/>
  <c r="BR396" i="35" s="1"/>
  <c r="AQ396" i="35"/>
  <c r="F395" i="35"/>
  <c r="G395" i="35" s="1"/>
  <c r="BT392" i="35" l="1"/>
  <c r="BA393" i="35"/>
  <c r="AH397" i="35"/>
  <c r="U160" i="35"/>
  <c r="AP161" i="35"/>
  <c r="AT161" i="35" s="1"/>
  <c r="P161" i="35"/>
  <c r="AC207" i="35"/>
  <c r="K206" i="35"/>
  <c r="O206" i="35" s="1"/>
  <c r="AZ397" i="35"/>
  <c r="BS397" i="35" s="1"/>
  <c r="AY397" i="35"/>
  <c r="BR397" i="35" s="1"/>
  <c r="BG397" i="35"/>
  <c r="BY397" i="35" s="1"/>
  <c r="AX397" i="35"/>
  <c r="BQ397" i="35" s="1"/>
  <c r="A398" i="35"/>
  <c r="BF397" i="35"/>
  <c r="BX397" i="35" s="1"/>
  <c r="AW397" i="35"/>
  <c r="BP397" i="35" s="1"/>
  <c r="BE397" i="35"/>
  <c r="BW397" i="35" s="1"/>
  <c r="AV397" i="35"/>
  <c r="BO397" i="35" s="1"/>
  <c r="J397" i="35"/>
  <c r="BD397" i="35"/>
  <c r="BV397" i="35" s="1"/>
  <c r="BC397" i="35"/>
  <c r="BU397" i="35" s="1"/>
  <c r="E397" i="35"/>
  <c r="AQ397" i="35"/>
  <c r="AH398" i="35"/>
  <c r="EF398" i="35"/>
  <c r="AF398" i="35"/>
  <c r="W398" i="35"/>
  <c r="D399" i="35"/>
  <c r="V398" i="35"/>
  <c r="DX398" i="35"/>
  <c r="AJ398" i="35"/>
  <c r="X397" i="35"/>
  <c r="Y396" i="35"/>
  <c r="AK395" i="35"/>
  <c r="AI395" i="35"/>
  <c r="AG395" i="35"/>
  <c r="F396" i="35"/>
  <c r="G396" i="35" s="1"/>
  <c r="DW400" i="35"/>
  <c r="EA399" i="35"/>
  <c r="DZ399" i="35"/>
  <c r="DY399" i="35"/>
  <c r="Z398" i="35"/>
  <c r="AA397" i="35"/>
  <c r="BT393" i="35" l="1"/>
  <c r="BA394" i="35"/>
  <c r="S161" i="35"/>
  <c r="AR161" i="35"/>
  <c r="AU161" i="35" s="1"/>
  <c r="BN161" i="35" s="1"/>
  <c r="AM161" i="35" s="1"/>
  <c r="T161" i="35" s="1"/>
  <c r="Q161" i="35" s="1"/>
  <c r="R161" i="35" s="1"/>
  <c r="AS161" i="35"/>
  <c r="AC208" i="35"/>
  <c r="K207" i="35"/>
  <c r="O207" i="35" s="1"/>
  <c r="BC398" i="35"/>
  <c r="BU398" i="35" s="1"/>
  <c r="E398" i="35"/>
  <c r="AZ398" i="35"/>
  <c r="BS398" i="35" s="1"/>
  <c r="AY398" i="35"/>
  <c r="BR398" i="35" s="1"/>
  <c r="BG398" i="35"/>
  <c r="BY398" i="35" s="1"/>
  <c r="AX398" i="35"/>
  <c r="BQ398" i="35" s="1"/>
  <c r="A399" i="35"/>
  <c r="BF398" i="35"/>
  <c r="BX398" i="35" s="1"/>
  <c r="AW398" i="35"/>
  <c r="BP398" i="35" s="1"/>
  <c r="BE398" i="35"/>
  <c r="BW398" i="35" s="1"/>
  <c r="AV398" i="35"/>
  <c r="BO398" i="35" s="1"/>
  <c r="J398" i="35"/>
  <c r="BD398" i="35"/>
  <c r="BV398" i="35" s="1"/>
  <c r="AQ398" i="35"/>
  <c r="AK396" i="35"/>
  <c r="AI396" i="35"/>
  <c r="AG396" i="35"/>
  <c r="DZ400" i="35"/>
  <c r="DY400" i="35"/>
  <c r="DW401" i="35"/>
  <c r="EA400" i="35"/>
  <c r="F397" i="35"/>
  <c r="G397" i="35" s="1"/>
  <c r="Z399" i="35"/>
  <c r="AA398" i="35"/>
  <c r="X398" i="35"/>
  <c r="Y397" i="35"/>
  <c r="DX399" i="35"/>
  <c r="AJ399" i="35" s="1"/>
  <c r="EF399" i="35"/>
  <c r="W399" i="35"/>
  <c r="D400" i="35"/>
  <c r="V399" i="35"/>
  <c r="BT394" i="35" l="1"/>
  <c r="BA395" i="35"/>
  <c r="AP162" i="35"/>
  <c r="AT162" i="35" s="1"/>
  <c r="P162" i="35"/>
  <c r="U161" i="35"/>
  <c r="AC209" i="35"/>
  <c r="K208" i="35"/>
  <c r="O208" i="35" s="1"/>
  <c r="D401" i="35"/>
  <c r="V400" i="35"/>
  <c r="DX400" i="35"/>
  <c r="AJ400" i="35" s="1"/>
  <c r="EF400" i="35"/>
  <c r="W400" i="35"/>
  <c r="Y398" i="35"/>
  <c r="X399" i="35"/>
  <c r="AF399" i="35"/>
  <c r="EA401" i="35"/>
  <c r="DZ401" i="35"/>
  <c r="DY401" i="35"/>
  <c r="DW402" i="35"/>
  <c r="F398" i="35"/>
  <c r="G398" i="35" s="1"/>
  <c r="AH399" i="35"/>
  <c r="AA399" i="35"/>
  <c r="Z400" i="35"/>
  <c r="AG397" i="35"/>
  <c r="AK397" i="35"/>
  <c r="AI397" i="35"/>
  <c r="BE399" i="35"/>
  <c r="BW399" i="35" s="1"/>
  <c r="AV399" i="35"/>
  <c r="BO399" i="35" s="1"/>
  <c r="J399" i="35"/>
  <c r="BD399" i="35"/>
  <c r="BV399" i="35" s="1"/>
  <c r="BC399" i="35"/>
  <c r="BU399" i="35" s="1"/>
  <c r="E399" i="35"/>
  <c r="AZ399" i="35"/>
  <c r="BS399" i="35" s="1"/>
  <c r="AY399" i="35"/>
  <c r="BR399" i="35" s="1"/>
  <c r="BG399" i="35"/>
  <c r="BY399" i="35" s="1"/>
  <c r="AX399" i="35"/>
  <c r="BQ399" i="35" s="1"/>
  <c r="BF399" i="35"/>
  <c r="BX399" i="35" s="1"/>
  <c r="AW399" i="35"/>
  <c r="BP399" i="35" s="1"/>
  <c r="A400" i="35"/>
  <c r="AQ399" i="35"/>
  <c r="BT395" i="35" l="1"/>
  <c r="BA396" i="35"/>
  <c r="AF400" i="35"/>
  <c r="AH400" i="35"/>
  <c r="S162" i="35"/>
  <c r="AR162" i="35"/>
  <c r="AU162" i="35" s="1"/>
  <c r="BN162" i="35" s="1"/>
  <c r="AM162" i="35" s="1"/>
  <c r="T162" i="35" s="1"/>
  <c r="Q162" i="35" s="1"/>
  <c r="R162" i="35" s="1"/>
  <c r="AS162" i="35"/>
  <c r="AC210" i="35"/>
  <c r="K209" i="35"/>
  <c r="O209" i="35" s="1"/>
  <c r="BG400" i="35"/>
  <c r="BY400" i="35" s="1"/>
  <c r="AX400" i="35"/>
  <c r="BQ400" i="35" s="1"/>
  <c r="A401" i="35"/>
  <c r="BF400" i="35"/>
  <c r="BX400" i="35" s="1"/>
  <c r="AW400" i="35"/>
  <c r="BP400" i="35" s="1"/>
  <c r="BE400" i="35"/>
  <c r="BW400" i="35" s="1"/>
  <c r="AV400" i="35"/>
  <c r="BO400" i="35" s="1"/>
  <c r="J400" i="35"/>
  <c r="BD400" i="35"/>
  <c r="BV400" i="35" s="1"/>
  <c r="BC400" i="35"/>
  <c r="BU400" i="35" s="1"/>
  <c r="E400" i="35"/>
  <c r="AZ400" i="35"/>
  <c r="BS400" i="35" s="1"/>
  <c r="AY400" i="35"/>
  <c r="BR400" i="35" s="1"/>
  <c r="AQ400" i="35"/>
  <c r="AA400" i="35"/>
  <c r="Z401" i="35"/>
  <c r="DW403" i="35"/>
  <c r="EA402" i="35"/>
  <c r="DZ402" i="35"/>
  <c r="DY402" i="35"/>
  <c r="F399" i="35"/>
  <c r="AI398" i="35"/>
  <c r="AG398" i="35"/>
  <c r="AK398" i="35"/>
  <c r="Y399" i="35"/>
  <c r="X400" i="35"/>
  <c r="EF401" i="35"/>
  <c r="W401" i="35"/>
  <c r="D402" i="35"/>
  <c r="V401" i="35"/>
  <c r="DX401" i="35"/>
  <c r="AJ401" i="35" s="1"/>
  <c r="BT396" i="35" l="1"/>
  <c r="BA397" i="35"/>
  <c r="AH401" i="35"/>
  <c r="AF401" i="35"/>
  <c r="U162" i="35"/>
  <c r="P163" i="35"/>
  <c r="AP163" i="35"/>
  <c r="AT163" i="35" s="1"/>
  <c r="K210" i="35"/>
  <c r="O210" i="35" s="1"/>
  <c r="AC211" i="35"/>
  <c r="AK399" i="35"/>
  <c r="AI399" i="35"/>
  <c r="AG399" i="35"/>
  <c r="F400" i="35"/>
  <c r="Z402" i="35"/>
  <c r="AA401" i="35"/>
  <c r="X401" i="35"/>
  <c r="Y400" i="35"/>
  <c r="G399" i="35"/>
  <c r="EF402" i="35"/>
  <c r="W402" i="35"/>
  <c r="D403" i="35"/>
  <c r="V402" i="35"/>
  <c r="DX402" i="35"/>
  <c r="AF402" i="35" s="1"/>
  <c r="AJ402" i="35"/>
  <c r="DW404" i="35"/>
  <c r="EA403" i="35"/>
  <c r="DZ403" i="35"/>
  <c r="DY403" i="35"/>
  <c r="AZ401" i="35"/>
  <c r="BS401" i="35" s="1"/>
  <c r="AY401" i="35"/>
  <c r="BR401" i="35" s="1"/>
  <c r="BG401" i="35"/>
  <c r="BY401" i="35" s="1"/>
  <c r="AX401" i="35"/>
  <c r="BQ401" i="35" s="1"/>
  <c r="A402" i="35"/>
  <c r="BF401" i="35"/>
  <c r="BX401" i="35" s="1"/>
  <c r="AW401" i="35"/>
  <c r="BP401" i="35" s="1"/>
  <c r="BE401" i="35"/>
  <c r="BW401" i="35" s="1"/>
  <c r="AV401" i="35"/>
  <c r="BO401" i="35" s="1"/>
  <c r="J401" i="35"/>
  <c r="BD401" i="35"/>
  <c r="BV401" i="35" s="1"/>
  <c r="BC401" i="35"/>
  <c r="BU401" i="35" s="1"/>
  <c r="E401" i="35"/>
  <c r="AQ401" i="35"/>
  <c r="BT397" i="35" l="1"/>
  <c r="BA398" i="35"/>
  <c r="AH402" i="35"/>
  <c r="AR163" i="35"/>
  <c r="AU163" i="35" s="1"/>
  <c r="BN163" i="35" s="1"/>
  <c r="AM163" i="35" s="1"/>
  <c r="T163" i="35" s="1"/>
  <c r="Q163" i="35" s="1"/>
  <c r="R163" i="35" s="1"/>
  <c r="AS163" i="35"/>
  <c r="S163" i="35"/>
  <c r="AC212" i="35"/>
  <c r="K211" i="35"/>
  <c r="O211" i="35" s="1"/>
  <c r="BC402" i="35"/>
  <c r="BU402" i="35" s="1"/>
  <c r="E402" i="35"/>
  <c r="AZ402" i="35"/>
  <c r="BS402" i="35" s="1"/>
  <c r="AY402" i="35"/>
  <c r="BR402" i="35" s="1"/>
  <c r="BG402" i="35"/>
  <c r="BY402" i="35" s="1"/>
  <c r="AX402" i="35"/>
  <c r="BQ402" i="35" s="1"/>
  <c r="A403" i="35"/>
  <c r="BF402" i="35"/>
  <c r="BX402" i="35" s="1"/>
  <c r="AW402" i="35"/>
  <c r="BP402" i="35" s="1"/>
  <c r="BE402" i="35"/>
  <c r="BW402" i="35" s="1"/>
  <c r="AV402" i="35"/>
  <c r="BO402" i="35" s="1"/>
  <c r="J402" i="35"/>
  <c r="BD402" i="35"/>
  <c r="BV402" i="35" s="1"/>
  <c r="AQ402" i="35"/>
  <c r="Z403" i="35"/>
  <c r="AA402" i="35"/>
  <c r="AK400" i="35"/>
  <c r="AI400" i="35"/>
  <c r="AG400" i="35"/>
  <c r="DZ404" i="35"/>
  <c r="DY404" i="35"/>
  <c r="DW405" i="35"/>
  <c r="EA404" i="35"/>
  <c r="G400" i="35"/>
  <c r="F401" i="35"/>
  <c r="DX403" i="35"/>
  <c r="AH403" i="35" s="1"/>
  <c r="AJ403" i="35"/>
  <c r="EF403" i="35"/>
  <c r="AF403" i="35"/>
  <c r="W403" i="35"/>
  <c r="D404" i="35"/>
  <c r="V403" i="35"/>
  <c r="X402" i="35"/>
  <c r="Y401" i="35"/>
  <c r="BT398" i="35" l="1"/>
  <c r="BA399" i="35"/>
  <c r="U163" i="35"/>
  <c r="S164" i="35" s="1"/>
  <c r="P164" i="35"/>
  <c r="AP164" i="35"/>
  <c r="AT164" i="35" s="1"/>
  <c r="AC213" i="35"/>
  <c r="K212" i="35"/>
  <c r="O212" i="35" s="1"/>
  <c r="Y402" i="35"/>
  <c r="X403" i="35"/>
  <c r="AA403" i="35"/>
  <c r="Z404" i="35"/>
  <c r="AG401" i="35"/>
  <c r="AK401" i="35"/>
  <c r="AI401" i="35"/>
  <c r="EA405" i="35"/>
  <c r="DZ405" i="35"/>
  <c r="DY405" i="35"/>
  <c r="DW406" i="35"/>
  <c r="G401" i="35"/>
  <c r="F402" i="35"/>
  <c r="D405" i="35"/>
  <c r="V404" i="35"/>
  <c r="DX404" i="35"/>
  <c r="AH404" i="35" s="1"/>
  <c r="AJ404" i="35"/>
  <c r="EF404" i="35"/>
  <c r="W404" i="35"/>
  <c r="BE403" i="35"/>
  <c r="BW403" i="35" s="1"/>
  <c r="AV403" i="35"/>
  <c r="BO403" i="35" s="1"/>
  <c r="J403" i="35"/>
  <c r="BD403" i="35"/>
  <c r="BV403" i="35" s="1"/>
  <c r="BC403" i="35"/>
  <c r="BU403" i="35" s="1"/>
  <c r="E403" i="35"/>
  <c r="AZ403" i="35"/>
  <c r="BS403" i="35" s="1"/>
  <c r="AY403" i="35"/>
  <c r="BR403" i="35" s="1"/>
  <c r="BG403" i="35"/>
  <c r="BY403" i="35" s="1"/>
  <c r="AX403" i="35"/>
  <c r="BQ403" i="35" s="1"/>
  <c r="BF403" i="35"/>
  <c r="BX403" i="35" s="1"/>
  <c r="AW403" i="35"/>
  <c r="BP403" i="35" s="1"/>
  <c r="A404" i="35"/>
  <c r="AQ403" i="35"/>
  <c r="BT399" i="35" l="1"/>
  <c r="BA400" i="35"/>
  <c r="AF404" i="35"/>
  <c r="AR164" i="35"/>
  <c r="AU164" i="35" s="1"/>
  <c r="BN164" i="35" s="1"/>
  <c r="AM164" i="35" s="1"/>
  <c r="T164" i="35" s="1"/>
  <c r="Q164" i="35" s="1"/>
  <c r="R164" i="35" s="1"/>
  <c r="AP165" i="35" s="1"/>
  <c r="AT165" i="35" s="1"/>
  <c r="AS164" i="35"/>
  <c r="AC214" i="35"/>
  <c r="K213" i="35"/>
  <c r="O213" i="35" s="1"/>
  <c r="DW407" i="35"/>
  <c r="EA406" i="35"/>
  <c r="DZ406" i="35"/>
  <c r="DY406" i="35"/>
  <c r="AA404" i="35"/>
  <c r="Z405" i="35"/>
  <c r="AI402" i="35"/>
  <c r="AG402" i="35"/>
  <c r="AK402" i="35"/>
  <c r="BG404" i="35"/>
  <c r="BY404" i="35" s="1"/>
  <c r="AX404" i="35"/>
  <c r="BQ404" i="35" s="1"/>
  <c r="A405" i="35"/>
  <c r="BF404" i="35"/>
  <c r="BX404" i="35" s="1"/>
  <c r="AW404" i="35"/>
  <c r="BP404" i="35" s="1"/>
  <c r="BE404" i="35"/>
  <c r="BW404" i="35" s="1"/>
  <c r="AV404" i="35"/>
  <c r="BO404" i="35" s="1"/>
  <c r="J404" i="35"/>
  <c r="BD404" i="35"/>
  <c r="BV404" i="35" s="1"/>
  <c r="BC404" i="35"/>
  <c r="BU404" i="35" s="1"/>
  <c r="E404" i="35"/>
  <c r="AZ404" i="35"/>
  <c r="BS404" i="35" s="1"/>
  <c r="AY404" i="35"/>
  <c r="BR404" i="35" s="1"/>
  <c r="AQ404" i="35"/>
  <c r="F403" i="35"/>
  <c r="G403" i="35" s="1"/>
  <c r="EF405" i="35"/>
  <c r="AF405" i="35"/>
  <c r="W405" i="35"/>
  <c r="D406" i="35"/>
  <c r="V405" i="35"/>
  <c r="DX405" i="35"/>
  <c r="AJ405" i="35"/>
  <c r="AH405" i="35"/>
  <c r="G402" i="35"/>
  <c r="Y403" i="35"/>
  <c r="X404" i="35"/>
  <c r="BT400" i="35" l="1"/>
  <c r="BA401" i="35"/>
  <c r="P165" i="35"/>
  <c r="U164" i="35"/>
  <c r="AR165" i="35" s="1"/>
  <c r="AU165" i="35" s="1"/>
  <c r="BN165" i="35" s="1"/>
  <c r="AM165" i="35" s="1"/>
  <c r="T165" i="35" s="1"/>
  <c r="Q165" i="35" s="1"/>
  <c r="AC215" i="35"/>
  <c r="K214" i="35"/>
  <c r="O214" i="35" s="1"/>
  <c r="F404" i="35"/>
  <c r="Z406" i="35"/>
  <c r="AA405" i="35"/>
  <c r="AZ405" i="35"/>
  <c r="BS405" i="35" s="1"/>
  <c r="AY405" i="35"/>
  <c r="BR405" i="35" s="1"/>
  <c r="BG405" i="35"/>
  <c r="BY405" i="35" s="1"/>
  <c r="AX405" i="35"/>
  <c r="BQ405" i="35" s="1"/>
  <c r="A406" i="35"/>
  <c r="BF405" i="35"/>
  <c r="BX405" i="35" s="1"/>
  <c r="AW405" i="35"/>
  <c r="BP405" i="35" s="1"/>
  <c r="BE405" i="35"/>
  <c r="BW405" i="35" s="1"/>
  <c r="AV405" i="35"/>
  <c r="BO405" i="35" s="1"/>
  <c r="J405" i="35"/>
  <c r="BD405" i="35"/>
  <c r="BV405" i="35" s="1"/>
  <c r="BC405" i="35"/>
  <c r="BU405" i="35" s="1"/>
  <c r="E405" i="35"/>
  <c r="AQ405" i="35"/>
  <c r="X405" i="35"/>
  <c r="Y404" i="35"/>
  <c r="AK403" i="35"/>
  <c r="AI403" i="35"/>
  <c r="AG403" i="35"/>
  <c r="AH406" i="35"/>
  <c r="EF406" i="35"/>
  <c r="AF406" i="35"/>
  <c r="W406" i="35"/>
  <c r="D407" i="35"/>
  <c r="V406" i="35"/>
  <c r="DX406" i="35"/>
  <c r="AJ406" i="35"/>
  <c r="DW408" i="35"/>
  <c r="EA407" i="35"/>
  <c r="DZ407" i="35"/>
  <c r="DY407" i="35"/>
  <c r="BT401" i="35" l="1"/>
  <c r="BA402" i="35"/>
  <c r="R165" i="35"/>
  <c r="AP166" i="35" s="1"/>
  <c r="AT166" i="35" s="1"/>
  <c r="AS165" i="35"/>
  <c r="S165" i="35"/>
  <c r="U165" i="35" s="1"/>
  <c r="AC216" i="35"/>
  <c r="K215" i="35"/>
  <c r="O215" i="35" s="1"/>
  <c r="F405" i="35"/>
  <c r="DX407" i="35"/>
  <c r="AH407" i="35" s="1"/>
  <c r="AJ407" i="35"/>
  <c r="EF407" i="35"/>
  <c r="W407" i="35"/>
  <c r="D408" i="35"/>
  <c r="V407" i="35"/>
  <c r="BC406" i="35"/>
  <c r="BU406" i="35" s="1"/>
  <c r="E406" i="35"/>
  <c r="AZ406" i="35"/>
  <c r="BS406" i="35" s="1"/>
  <c r="AY406" i="35"/>
  <c r="BR406" i="35" s="1"/>
  <c r="BG406" i="35"/>
  <c r="BY406" i="35" s="1"/>
  <c r="AX406" i="35"/>
  <c r="BQ406" i="35" s="1"/>
  <c r="A407" i="35"/>
  <c r="BF406" i="35"/>
  <c r="BX406" i="35" s="1"/>
  <c r="AW406" i="35"/>
  <c r="BP406" i="35" s="1"/>
  <c r="BE406" i="35"/>
  <c r="BW406" i="35" s="1"/>
  <c r="AV406" i="35"/>
  <c r="BO406" i="35" s="1"/>
  <c r="J406" i="35"/>
  <c r="BD406" i="35"/>
  <c r="BV406" i="35" s="1"/>
  <c r="AQ406" i="35"/>
  <c r="X406" i="35"/>
  <c r="Y405" i="35"/>
  <c r="AK404" i="35"/>
  <c r="AI404" i="35"/>
  <c r="AG404" i="35"/>
  <c r="DZ408" i="35"/>
  <c r="DY408" i="35"/>
  <c r="DW409" i="35"/>
  <c r="EA408" i="35"/>
  <c r="Z407" i="35"/>
  <c r="AA406" i="35"/>
  <c r="G404" i="35"/>
  <c r="BT402" i="35" l="1"/>
  <c r="BA403" i="35"/>
  <c r="AF407" i="35"/>
  <c r="P166" i="35"/>
  <c r="AS166" i="35"/>
  <c r="S166" i="35"/>
  <c r="AR166" i="35"/>
  <c r="AU166" i="35" s="1"/>
  <c r="BN166" i="35" s="1"/>
  <c r="AM166" i="35" s="1"/>
  <c r="T166" i="35" s="1"/>
  <c r="Q166" i="35" s="1"/>
  <c r="AC217" i="35"/>
  <c r="K216" i="35"/>
  <c r="O216" i="35" s="1"/>
  <c r="Y406" i="35"/>
  <c r="X407" i="35"/>
  <c r="D409" i="35"/>
  <c r="V408" i="35"/>
  <c r="DX408" i="35"/>
  <c r="AF408" i="35" s="1"/>
  <c r="AJ408" i="35"/>
  <c r="AH408" i="35"/>
  <c r="EF408" i="35"/>
  <c r="W408" i="35"/>
  <c r="EA409" i="35"/>
  <c r="DZ409" i="35"/>
  <c r="DY409" i="35"/>
  <c r="DW410" i="35"/>
  <c r="AG405" i="35"/>
  <c r="AK405" i="35"/>
  <c r="AI405" i="35"/>
  <c r="BE407" i="35"/>
  <c r="BW407" i="35" s="1"/>
  <c r="AV407" i="35"/>
  <c r="BO407" i="35" s="1"/>
  <c r="J407" i="35"/>
  <c r="BD407" i="35"/>
  <c r="BV407" i="35" s="1"/>
  <c r="BC407" i="35"/>
  <c r="BU407" i="35" s="1"/>
  <c r="E407" i="35"/>
  <c r="AZ407" i="35"/>
  <c r="BS407" i="35" s="1"/>
  <c r="AY407" i="35"/>
  <c r="BR407" i="35" s="1"/>
  <c r="BG407" i="35"/>
  <c r="BY407" i="35" s="1"/>
  <c r="AX407" i="35"/>
  <c r="BQ407" i="35" s="1"/>
  <c r="BF407" i="35"/>
  <c r="BX407" i="35" s="1"/>
  <c r="AW407" i="35"/>
  <c r="BP407" i="35" s="1"/>
  <c r="A408" i="35"/>
  <c r="AQ407" i="35"/>
  <c r="G405" i="35"/>
  <c r="AA407" i="35"/>
  <c r="Z408" i="35"/>
  <c r="F406" i="35"/>
  <c r="G406" i="35" s="1"/>
  <c r="BT403" i="35" l="1"/>
  <c r="BA404" i="35"/>
  <c r="R166" i="35"/>
  <c r="P167" i="35" s="1"/>
  <c r="U166" i="35"/>
  <c r="AC218" i="35"/>
  <c r="K217" i="35"/>
  <c r="O217" i="35" s="1"/>
  <c r="AA408" i="35"/>
  <c r="Z409" i="35"/>
  <c r="AI406" i="35"/>
  <c r="AG406" i="35"/>
  <c r="AK406" i="35"/>
  <c r="BG408" i="35"/>
  <c r="BY408" i="35" s="1"/>
  <c r="AX408" i="35"/>
  <c r="BQ408" i="35" s="1"/>
  <c r="A409" i="35"/>
  <c r="BF408" i="35"/>
  <c r="BX408" i="35" s="1"/>
  <c r="AW408" i="35"/>
  <c r="BP408" i="35" s="1"/>
  <c r="BE408" i="35"/>
  <c r="BW408" i="35" s="1"/>
  <c r="AV408" i="35"/>
  <c r="BO408" i="35" s="1"/>
  <c r="J408" i="35"/>
  <c r="BD408" i="35"/>
  <c r="BV408" i="35" s="1"/>
  <c r="BC408" i="35"/>
  <c r="BU408" i="35" s="1"/>
  <c r="E408" i="35"/>
  <c r="AZ408" i="35"/>
  <c r="BS408" i="35" s="1"/>
  <c r="AY408" i="35"/>
  <c r="BR408" i="35" s="1"/>
  <c r="AQ408" i="35"/>
  <c r="EF409" i="35"/>
  <c r="W409" i="35"/>
  <c r="D410" i="35"/>
  <c r="V409" i="35"/>
  <c r="DX409" i="35"/>
  <c r="AF409" i="35" s="1"/>
  <c r="AJ409" i="35"/>
  <c r="AH409" i="35"/>
  <c r="DW411" i="35"/>
  <c r="EA410" i="35"/>
  <c r="DZ410" i="35"/>
  <c r="DY410" i="35"/>
  <c r="F407" i="35"/>
  <c r="Y407" i="35"/>
  <c r="X408" i="35"/>
  <c r="BT404" i="35" l="1"/>
  <c r="BA405" i="35"/>
  <c r="AP167" i="35"/>
  <c r="AT167" i="35" s="1"/>
  <c r="AR167" i="35"/>
  <c r="AU167" i="35" s="1"/>
  <c r="BN167" i="35" s="1"/>
  <c r="AM167" i="35" s="1"/>
  <c r="T167" i="35" s="1"/>
  <c r="Q167" i="35" s="1"/>
  <c r="R167" i="35" s="1"/>
  <c r="S167" i="35"/>
  <c r="AS167" i="35"/>
  <c r="K218" i="35"/>
  <c r="O218" i="35" s="1"/>
  <c r="AC219" i="35"/>
  <c r="X409" i="35"/>
  <c r="Y408" i="35"/>
  <c r="EF410" i="35"/>
  <c r="W410" i="35"/>
  <c r="D411" i="35"/>
  <c r="V410" i="35"/>
  <c r="DX410" i="35"/>
  <c r="AJ410" i="35" s="1"/>
  <c r="DW412" i="35"/>
  <c r="EA411" i="35"/>
  <c r="DZ411" i="35"/>
  <c r="DY411" i="35"/>
  <c r="F408" i="35"/>
  <c r="G408" i="35" s="1"/>
  <c r="AZ409" i="35"/>
  <c r="BS409" i="35" s="1"/>
  <c r="AY409" i="35"/>
  <c r="BR409" i="35" s="1"/>
  <c r="BG409" i="35"/>
  <c r="BY409" i="35" s="1"/>
  <c r="AX409" i="35"/>
  <c r="BQ409" i="35" s="1"/>
  <c r="A410" i="35"/>
  <c r="BF409" i="35"/>
  <c r="BX409" i="35" s="1"/>
  <c r="AW409" i="35"/>
  <c r="BP409" i="35" s="1"/>
  <c r="BE409" i="35"/>
  <c r="BW409" i="35" s="1"/>
  <c r="AV409" i="35"/>
  <c r="BO409" i="35" s="1"/>
  <c r="J409" i="35"/>
  <c r="BD409" i="35"/>
  <c r="BV409" i="35" s="1"/>
  <c r="BC409" i="35"/>
  <c r="BU409" i="35" s="1"/>
  <c r="E409" i="35"/>
  <c r="AQ409" i="35"/>
  <c r="AK407" i="35"/>
  <c r="AI407" i="35"/>
  <c r="AG407" i="35"/>
  <c r="G407" i="35"/>
  <c r="Z410" i="35"/>
  <c r="AA409" i="35"/>
  <c r="BT405" i="35" l="1"/>
  <c r="BA406" i="35"/>
  <c r="U167" i="35"/>
  <c r="P168" i="35"/>
  <c r="AP168" i="35"/>
  <c r="AT168" i="35" s="1"/>
  <c r="AC220" i="35"/>
  <c r="K219" i="35"/>
  <c r="O219" i="35" s="1"/>
  <c r="Z411" i="35"/>
  <c r="AA410" i="35"/>
  <c r="DX411" i="35"/>
  <c r="AJ411" i="35" s="1"/>
  <c r="EF411" i="35"/>
  <c r="W411" i="35"/>
  <c r="D412" i="35"/>
  <c r="V411" i="35"/>
  <c r="F409" i="35"/>
  <c r="G409" i="35" s="1"/>
  <c r="AF410" i="35"/>
  <c r="DZ412" i="35"/>
  <c r="DY412" i="35"/>
  <c r="DW413" i="35"/>
  <c r="EA412" i="35"/>
  <c r="X410" i="35"/>
  <c r="Y409" i="35"/>
  <c r="AH410" i="35"/>
  <c r="BC410" i="35"/>
  <c r="BU410" i="35" s="1"/>
  <c r="E410" i="35"/>
  <c r="AZ410" i="35"/>
  <c r="BS410" i="35" s="1"/>
  <c r="AY410" i="35"/>
  <c r="BR410" i="35" s="1"/>
  <c r="BG410" i="35"/>
  <c r="BY410" i="35" s="1"/>
  <c r="AX410" i="35"/>
  <c r="BQ410" i="35" s="1"/>
  <c r="A411" i="35"/>
  <c r="BF410" i="35"/>
  <c r="BX410" i="35" s="1"/>
  <c r="AW410" i="35"/>
  <c r="BP410" i="35" s="1"/>
  <c r="BE410" i="35"/>
  <c r="BW410" i="35" s="1"/>
  <c r="AV410" i="35"/>
  <c r="BO410" i="35" s="1"/>
  <c r="J410" i="35"/>
  <c r="BD410" i="35"/>
  <c r="BV410" i="35" s="1"/>
  <c r="AQ410" i="35"/>
  <c r="AK408" i="35"/>
  <c r="AI408" i="35"/>
  <c r="AG408" i="35"/>
  <c r="BT406" i="35" l="1"/>
  <c r="BA407" i="35"/>
  <c r="AF411" i="35"/>
  <c r="AH411" i="35"/>
  <c r="AS168" i="35"/>
  <c r="S168" i="35"/>
  <c r="AR168" i="35"/>
  <c r="AU168" i="35" s="1"/>
  <c r="BN168" i="35" s="1"/>
  <c r="AM168" i="35" s="1"/>
  <c r="T168" i="35" s="1"/>
  <c r="Q168" i="35" s="1"/>
  <c r="R168" i="35" s="1"/>
  <c r="AC221" i="35"/>
  <c r="K220" i="35"/>
  <c r="O220" i="35" s="1"/>
  <c r="D413" i="35"/>
  <c r="V412" i="35"/>
  <c r="DX412" i="35"/>
  <c r="AJ412" i="35"/>
  <c r="AH412" i="35"/>
  <c r="EF412" i="35"/>
  <c r="AF412" i="35"/>
  <c r="W412" i="35"/>
  <c r="Y410" i="35"/>
  <c r="X411" i="35"/>
  <c r="AG409" i="35"/>
  <c r="AK409" i="35"/>
  <c r="AI409" i="35"/>
  <c r="AA411" i="35"/>
  <c r="Z412" i="35"/>
  <c r="F410" i="35"/>
  <c r="G410" i="35" s="1"/>
  <c r="EA413" i="35"/>
  <c r="DZ413" i="35"/>
  <c r="DY413" i="35"/>
  <c r="DW414" i="35"/>
  <c r="BE411" i="35"/>
  <c r="BW411" i="35" s="1"/>
  <c r="AV411" i="35"/>
  <c r="BO411" i="35" s="1"/>
  <c r="J411" i="35"/>
  <c r="BD411" i="35"/>
  <c r="BV411" i="35" s="1"/>
  <c r="BC411" i="35"/>
  <c r="BU411" i="35" s="1"/>
  <c r="E411" i="35"/>
  <c r="AZ411" i="35"/>
  <c r="BS411" i="35" s="1"/>
  <c r="AY411" i="35"/>
  <c r="BR411" i="35" s="1"/>
  <c r="BG411" i="35"/>
  <c r="BY411" i="35" s="1"/>
  <c r="AX411" i="35"/>
  <c r="BQ411" i="35" s="1"/>
  <c r="A412" i="35"/>
  <c r="BF411" i="35"/>
  <c r="BX411" i="35" s="1"/>
  <c r="AW411" i="35"/>
  <c r="BP411" i="35" s="1"/>
  <c r="AQ411" i="35"/>
  <c r="BT407" i="35" l="1"/>
  <c r="BA408" i="35"/>
  <c r="U168" i="35"/>
  <c r="AP169" i="35"/>
  <c r="AT169" i="35" s="1"/>
  <c r="P169" i="35"/>
  <c r="AC222" i="35"/>
  <c r="K221" i="35"/>
  <c r="O221" i="35" s="1"/>
  <c r="AA412" i="35"/>
  <c r="Z413" i="35"/>
  <c r="BG412" i="35"/>
  <c r="BY412" i="35" s="1"/>
  <c r="AX412" i="35"/>
  <c r="BQ412" i="35" s="1"/>
  <c r="A413" i="35"/>
  <c r="BF412" i="35"/>
  <c r="BX412" i="35" s="1"/>
  <c r="AW412" i="35"/>
  <c r="BP412" i="35" s="1"/>
  <c r="BE412" i="35"/>
  <c r="BW412" i="35" s="1"/>
  <c r="AV412" i="35"/>
  <c r="BO412" i="35" s="1"/>
  <c r="J412" i="35"/>
  <c r="BD412" i="35"/>
  <c r="BV412" i="35" s="1"/>
  <c r="BC412" i="35"/>
  <c r="BU412" i="35" s="1"/>
  <c r="E412" i="35"/>
  <c r="AZ412" i="35"/>
  <c r="BS412" i="35" s="1"/>
  <c r="AY412" i="35"/>
  <c r="BR412" i="35" s="1"/>
  <c r="AQ412" i="35"/>
  <c r="EF413" i="35"/>
  <c r="AF413" i="35"/>
  <c r="W413" i="35"/>
  <c r="D414" i="35"/>
  <c r="V413" i="35"/>
  <c r="DX413" i="35"/>
  <c r="AJ413" i="35"/>
  <c r="AH413" i="35"/>
  <c r="F411" i="35"/>
  <c r="G411" i="35" s="1"/>
  <c r="AI410" i="35"/>
  <c r="AG410" i="35"/>
  <c r="AK410" i="35"/>
  <c r="Y411" i="35"/>
  <c r="X412" i="35"/>
  <c r="DW415" i="35"/>
  <c r="EA414" i="35"/>
  <c r="DZ414" i="35"/>
  <c r="DY414" i="35"/>
  <c r="BT408" i="35" l="1"/>
  <c r="BA409" i="35"/>
  <c r="AR169" i="35"/>
  <c r="AU169" i="35" s="1"/>
  <c r="BN169" i="35" s="1"/>
  <c r="AM169" i="35" s="1"/>
  <c r="T169" i="35" s="1"/>
  <c r="Q169" i="35" s="1"/>
  <c r="R169" i="35" s="1"/>
  <c r="AS169" i="35"/>
  <c r="S169" i="35"/>
  <c r="K222" i="35"/>
  <c r="O222" i="35" s="1"/>
  <c r="AC223" i="35"/>
  <c r="F412" i="35"/>
  <c r="AZ413" i="35"/>
  <c r="BS413" i="35" s="1"/>
  <c r="AY413" i="35"/>
  <c r="BR413" i="35" s="1"/>
  <c r="BG413" i="35"/>
  <c r="BY413" i="35" s="1"/>
  <c r="AX413" i="35"/>
  <c r="BQ413" i="35" s="1"/>
  <c r="A414" i="35"/>
  <c r="BF413" i="35"/>
  <c r="BX413" i="35" s="1"/>
  <c r="AW413" i="35"/>
  <c r="BP413" i="35" s="1"/>
  <c r="BE413" i="35"/>
  <c r="BW413" i="35" s="1"/>
  <c r="AV413" i="35"/>
  <c r="BO413" i="35" s="1"/>
  <c r="J413" i="35"/>
  <c r="BD413" i="35"/>
  <c r="BV413" i="35" s="1"/>
  <c r="BC413" i="35"/>
  <c r="BU413" i="35" s="1"/>
  <c r="E413" i="35"/>
  <c r="AQ413" i="35"/>
  <c r="DW416" i="35"/>
  <c r="EA415" i="35"/>
  <c r="DZ415" i="35"/>
  <c r="DY415" i="35"/>
  <c r="X413" i="35"/>
  <c r="Y412" i="35"/>
  <c r="AK411" i="35"/>
  <c r="AI411" i="35"/>
  <c r="AG411" i="35"/>
  <c r="AH414" i="35"/>
  <c r="EF414" i="35"/>
  <c r="AF414" i="35"/>
  <c r="W414" i="35"/>
  <c r="D415" i="35"/>
  <c r="V414" i="35"/>
  <c r="DX414" i="35"/>
  <c r="AJ414" i="35"/>
  <c r="Z414" i="35"/>
  <c r="AA413" i="35"/>
  <c r="BT409" i="35" l="1"/>
  <c r="BA410" i="35"/>
  <c r="U169" i="35"/>
  <c r="P170" i="35"/>
  <c r="AP170" i="35"/>
  <c r="AT170" i="35" s="1"/>
  <c r="K223" i="35"/>
  <c r="O223" i="35" s="1"/>
  <c r="AC224" i="35"/>
  <c r="F413" i="35"/>
  <c r="Z415" i="35"/>
  <c r="AA414" i="35"/>
  <c r="X414" i="35"/>
  <c r="Y413" i="35"/>
  <c r="DZ416" i="35"/>
  <c r="DY416" i="35"/>
  <c r="DW417" i="35"/>
  <c r="EA416" i="35"/>
  <c r="AK412" i="35"/>
  <c r="AI412" i="35"/>
  <c r="AG412" i="35"/>
  <c r="BC414" i="35"/>
  <c r="BU414" i="35" s="1"/>
  <c r="E414" i="35"/>
  <c r="AZ414" i="35"/>
  <c r="BS414" i="35" s="1"/>
  <c r="AY414" i="35"/>
  <c r="BR414" i="35" s="1"/>
  <c r="BG414" i="35"/>
  <c r="BY414" i="35" s="1"/>
  <c r="AX414" i="35"/>
  <c r="BQ414" i="35" s="1"/>
  <c r="A415" i="35"/>
  <c r="BF414" i="35"/>
  <c r="BX414" i="35" s="1"/>
  <c r="AW414" i="35"/>
  <c r="BP414" i="35" s="1"/>
  <c r="BE414" i="35"/>
  <c r="BW414" i="35" s="1"/>
  <c r="AV414" i="35"/>
  <c r="BO414" i="35" s="1"/>
  <c r="J414" i="35"/>
  <c r="BD414" i="35"/>
  <c r="BV414" i="35" s="1"/>
  <c r="AQ414" i="35"/>
  <c r="G412" i="35"/>
  <c r="DX415" i="35"/>
  <c r="AJ415" i="35" s="1"/>
  <c r="EF415" i="35"/>
  <c r="W415" i="35"/>
  <c r="D416" i="35"/>
  <c r="V415" i="35"/>
  <c r="BT410" i="35" l="1"/>
  <c r="BA411" i="35"/>
  <c r="AR170" i="35"/>
  <c r="AU170" i="35" s="1"/>
  <c r="BN170" i="35" s="1"/>
  <c r="AM170" i="35" s="1"/>
  <c r="T170" i="35" s="1"/>
  <c r="Q170" i="35" s="1"/>
  <c r="R170" i="35" s="1"/>
  <c r="AS170" i="35"/>
  <c r="S170" i="35"/>
  <c r="K224" i="35"/>
  <c r="O224" i="35" s="1"/>
  <c r="AC225" i="35"/>
  <c r="D417" i="35"/>
  <c r="V416" i="35"/>
  <c r="DX416" i="35"/>
  <c r="AJ416" i="35" s="1"/>
  <c r="EF416" i="35"/>
  <c r="W416" i="35"/>
  <c r="AF415" i="35"/>
  <c r="F414" i="35"/>
  <c r="G414" i="35" s="1"/>
  <c r="EA417" i="35"/>
  <c r="DZ417" i="35"/>
  <c r="DY417" i="35"/>
  <c r="DW418" i="35"/>
  <c r="AA415" i="35"/>
  <c r="Z416" i="35"/>
  <c r="AG413" i="35"/>
  <c r="AK413" i="35"/>
  <c r="AI413" i="35"/>
  <c r="Y414" i="35"/>
  <c r="X415" i="35"/>
  <c r="AH415" i="35"/>
  <c r="BE415" i="35"/>
  <c r="BW415" i="35" s="1"/>
  <c r="AV415" i="35"/>
  <c r="BO415" i="35" s="1"/>
  <c r="J415" i="35"/>
  <c r="BD415" i="35"/>
  <c r="BV415" i="35" s="1"/>
  <c r="BC415" i="35"/>
  <c r="BU415" i="35" s="1"/>
  <c r="E415" i="35"/>
  <c r="AZ415" i="35"/>
  <c r="BS415" i="35" s="1"/>
  <c r="AY415" i="35"/>
  <c r="BR415" i="35" s="1"/>
  <c r="BG415" i="35"/>
  <c r="BY415" i="35" s="1"/>
  <c r="AX415" i="35"/>
  <c r="BQ415" i="35" s="1"/>
  <c r="A416" i="35"/>
  <c r="BF415" i="35"/>
  <c r="BX415" i="35" s="1"/>
  <c r="AW415" i="35"/>
  <c r="BP415" i="35" s="1"/>
  <c r="AQ415" i="35"/>
  <c r="G413" i="35"/>
  <c r="BT411" i="35" l="1"/>
  <c r="BA412" i="35"/>
  <c r="AF416" i="35"/>
  <c r="AH416" i="35"/>
  <c r="U170" i="35"/>
  <c r="P171" i="35"/>
  <c r="AP171" i="35"/>
  <c r="AT171" i="35" s="1"/>
  <c r="K225" i="35"/>
  <c r="O225" i="35" s="1"/>
  <c r="AC226" i="35"/>
  <c r="EF417" i="35"/>
  <c r="W417" i="35"/>
  <c r="D418" i="35"/>
  <c r="V417" i="35"/>
  <c r="DX417" i="35"/>
  <c r="AF417" i="35" s="1"/>
  <c r="AJ417" i="35"/>
  <c r="AH417" i="35"/>
  <c r="AA416" i="35"/>
  <c r="Z417" i="35"/>
  <c r="F415" i="35"/>
  <c r="G415" i="35" s="1"/>
  <c r="AI414" i="35"/>
  <c r="AG414" i="35"/>
  <c r="AK414" i="35"/>
  <c r="DW419" i="35"/>
  <c r="EA418" i="35"/>
  <c r="DZ418" i="35"/>
  <c r="DY418" i="35"/>
  <c r="BG416" i="35"/>
  <c r="BY416" i="35" s="1"/>
  <c r="AX416" i="35"/>
  <c r="BQ416" i="35" s="1"/>
  <c r="A417" i="35"/>
  <c r="BF416" i="35"/>
  <c r="BX416" i="35" s="1"/>
  <c r="AW416" i="35"/>
  <c r="BP416" i="35" s="1"/>
  <c r="BE416" i="35"/>
  <c r="BW416" i="35" s="1"/>
  <c r="AV416" i="35"/>
  <c r="BO416" i="35" s="1"/>
  <c r="J416" i="35"/>
  <c r="BD416" i="35"/>
  <c r="BV416" i="35" s="1"/>
  <c r="BC416" i="35"/>
  <c r="BU416" i="35" s="1"/>
  <c r="E416" i="35"/>
  <c r="AZ416" i="35"/>
  <c r="BS416" i="35" s="1"/>
  <c r="AY416" i="35"/>
  <c r="BR416" i="35" s="1"/>
  <c r="AQ416" i="35"/>
  <c r="Y415" i="35"/>
  <c r="X416" i="35"/>
  <c r="BT412" i="35" l="1"/>
  <c r="BA413" i="35"/>
  <c r="S171" i="35"/>
  <c r="AR171" i="35"/>
  <c r="AU171" i="35" s="1"/>
  <c r="BN171" i="35" s="1"/>
  <c r="AM171" i="35" s="1"/>
  <c r="T171" i="35" s="1"/>
  <c r="Q171" i="35" s="1"/>
  <c r="R171" i="35" s="1"/>
  <c r="AS171" i="35"/>
  <c r="AC227" i="35"/>
  <c r="K226" i="35"/>
  <c r="O226" i="35" s="1"/>
  <c r="DW420" i="35"/>
  <c r="EA419" i="35"/>
  <c r="DZ419" i="35"/>
  <c r="DY419" i="35"/>
  <c r="Z418" i="35"/>
  <c r="AA417" i="35"/>
  <c r="AH418" i="35"/>
  <c r="EF418" i="35"/>
  <c r="AF418" i="35"/>
  <c r="W418" i="35"/>
  <c r="D419" i="35"/>
  <c r="V418" i="35"/>
  <c r="DX418" i="35"/>
  <c r="AJ418" i="35"/>
  <c r="AZ417" i="35"/>
  <c r="BS417" i="35" s="1"/>
  <c r="AY417" i="35"/>
  <c r="BR417" i="35" s="1"/>
  <c r="BG417" i="35"/>
  <c r="BY417" i="35" s="1"/>
  <c r="AX417" i="35"/>
  <c r="BQ417" i="35" s="1"/>
  <c r="A418" i="35"/>
  <c r="BF417" i="35"/>
  <c r="BX417" i="35" s="1"/>
  <c r="AW417" i="35"/>
  <c r="BP417" i="35" s="1"/>
  <c r="BE417" i="35"/>
  <c r="BW417" i="35" s="1"/>
  <c r="AV417" i="35"/>
  <c r="BO417" i="35" s="1"/>
  <c r="J417" i="35"/>
  <c r="BD417" i="35"/>
  <c r="BV417" i="35" s="1"/>
  <c r="BC417" i="35"/>
  <c r="BU417" i="35" s="1"/>
  <c r="E417" i="35"/>
  <c r="AQ417" i="35"/>
  <c r="X417" i="35"/>
  <c r="Y416" i="35"/>
  <c r="F416" i="35"/>
  <c r="G416" i="35" s="1"/>
  <c r="AK415" i="35"/>
  <c r="AI415" i="35"/>
  <c r="AG415" i="35"/>
  <c r="BT413" i="35" l="1"/>
  <c r="BA414" i="35"/>
  <c r="U171" i="35"/>
  <c r="P172" i="35"/>
  <c r="AP172" i="35"/>
  <c r="AT172" i="35" s="1"/>
  <c r="AC228" i="35"/>
  <c r="K227" i="35"/>
  <c r="O227" i="35" s="1"/>
  <c r="X418" i="35"/>
  <c r="Y417" i="35"/>
  <c r="Z419" i="35"/>
  <c r="AA418" i="35"/>
  <c r="BC418" i="35"/>
  <c r="BU418" i="35" s="1"/>
  <c r="E418" i="35"/>
  <c r="AZ418" i="35"/>
  <c r="BS418" i="35" s="1"/>
  <c r="AY418" i="35"/>
  <c r="BR418" i="35" s="1"/>
  <c r="BG418" i="35"/>
  <c r="BY418" i="35" s="1"/>
  <c r="AX418" i="35"/>
  <c r="BQ418" i="35" s="1"/>
  <c r="A419" i="35"/>
  <c r="BF418" i="35"/>
  <c r="BX418" i="35" s="1"/>
  <c r="AW418" i="35"/>
  <c r="BP418" i="35" s="1"/>
  <c r="BE418" i="35"/>
  <c r="BW418" i="35" s="1"/>
  <c r="AV418" i="35"/>
  <c r="BO418" i="35" s="1"/>
  <c r="J418" i="35"/>
  <c r="BD418" i="35"/>
  <c r="BV418" i="35" s="1"/>
  <c r="AQ418" i="35"/>
  <c r="DX419" i="35"/>
  <c r="AJ419" i="35" s="1"/>
  <c r="EF419" i="35"/>
  <c r="AF419" i="35"/>
  <c r="W419" i="35"/>
  <c r="D420" i="35"/>
  <c r="V419" i="35"/>
  <c r="DZ420" i="35"/>
  <c r="DY420" i="35"/>
  <c r="DW421" i="35"/>
  <c r="EA420" i="35"/>
  <c r="AK416" i="35"/>
  <c r="AI416" i="35"/>
  <c r="AG416" i="35"/>
  <c r="F417" i="35"/>
  <c r="BT414" i="35" l="1"/>
  <c r="BA415" i="35"/>
  <c r="S172" i="35"/>
  <c r="AR172" i="35"/>
  <c r="AU172" i="35" s="1"/>
  <c r="BN172" i="35" s="1"/>
  <c r="AM172" i="35" s="1"/>
  <c r="T172" i="35" s="1"/>
  <c r="Q172" i="35" s="1"/>
  <c r="R172" i="35" s="1"/>
  <c r="AS172" i="35"/>
  <c r="AC229" i="35"/>
  <c r="K228" i="35"/>
  <c r="O228" i="35" s="1"/>
  <c r="AA419" i="35"/>
  <c r="Z420" i="35"/>
  <c r="D421" i="35"/>
  <c r="V420" i="35"/>
  <c r="DX420" i="35"/>
  <c r="AJ420" i="35"/>
  <c r="AH420" i="35"/>
  <c r="EF420" i="35"/>
  <c r="AF420" i="35"/>
  <c r="W420" i="35"/>
  <c r="Y418" i="35"/>
  <c r="X419" i="35"/>
  <c r="F418" i="35"/>
  <c r="G418" i="35" s="1"/>
  <c r="AG417" i="35"/>
  <c r="AK417" i="35"/>
  <c r="AI417" i="35"/>
  <c r="G417" i="35"/>
  <c r="EA421" i="35"/>
  <c r="DZ421" i="35"/>
  <c r="DY421" i="35"/>
  <c r="DW422" i="35"/>
  <c r="BE419" i="35"/>
  <c r="BW419" i="35" s="1"/>
  <c r="AV419" i="35"/>
  <c r="BO419" i="35" s="1"/>
  <c r="J419" i="35"/>
  <c r="BD419" i="35"/>
  <c r="BV419" i="35" s="1"/>
  <c r="BC419" i="35"/>
  <c r="BU419" i="35" s="1"/>
  <c r="E419" i="35"/>
  <c r="AZ419" i="35"/>
  <c r="BS419" i="35" s="1"/>
  <c r="AY419" i="35"/>
  <c r="BR419" i="35" s="1"/>
  <c r="BG419" i="35"/>
  <c r="BY419" i="35" s="1"/>
  <c r="AX419" i="35"/>
  <c r="BQ419" i="35" s="1"/>
  <c r="A420" i="35"/>
  <c r="BF419" i="35"/>
  <c r="BX419" i="35" s="1"/>
  <c r="AW419" i="35"/>
  <c r="BP419" i="35" s="1"/>
  <c r="AQ419" i="35"/>
  <c r="AH419" i="35"/>
  <c r="BT415" i="35" l="1"/>
  <c r="BA416" i="35"/>
  <c r="U172" i="35"/>
  <c r="P173" i="35"/>
  <c r="AP173" i="35"/>
  <c r="AT173" i="35" s="1"/>
  <c r="AC230" i="35"/>
  <c r="K229" i="35"/>
  <c r="O229" i="35" s="1"/>
  <c r="BG420" i="35"/>
  <c r="BY420" i="35" s="1"/>
  <c r="AX420" i="35"/>
  <c r="BQ420" i="35" s="1"/>
  <c r="A421" i="35"/>
  <c r="BF420" i="35"/>
  <c r="BX420" i="35" s="1"/>
  <c r="AW420" i="35"/>
  <c r="BP420" i="35" s="1"/>
  <c r="BE420" i="35"/>
  <c r="BW420" i="35" s="1"/>
  <c r="AV420" i="35"/>
  <c r="BO420" i="35" s="1"/>
  <c r="J420" i="35"/>
  <c r="BD420" i="35"/>
  <c r="BV420" i="35" s="1"/>
  <c r="BC420" i="35"/>
  <c r="BU420" i="35" s="1"/>
  <c r="E420" i="35"/>
  <c r="AZ420" i="35"/>
  <c r="BS420" i="35" s="1"/>
  <c r="AY420" i="35"/>
  <c r="BR420" i="35" s="1"/>
  <c r="AQ420" i="35"/>
  <c r="AI418" i="35"/>
  <c r="AG418" i="35"/>
  <c r="AK418" i="35"/>
  <c r="EF421" i="35"/>
  <c r="W421" i="35"/>
  <c r="D422" i="35"/>
  <c r="V421" i="35"/>
  <c r="DX421" i="35"/>
  <c r="AF421" i="35" s="1"/>
  <c r="AJ421" i="35"/>
  <c r="AH421" i="35"/>
  <c r="DW423" i="35"/>
  <c r="EA422" i="35"/>
  <c r="DZ422" i="35"/>
  <c r="DY422" i="35"/>
  <c r="AA420" i="35"/>
  <c r="Z421" i="35"/>
  <c r="Y419" i="35"/>
  <c r="X420" i="35"/>
  <c r="F419" i="35"/>
  <c r="G419" i="35" s="1"/>
  <c r="BT416" i="35" l="1"/>
  <c r="BA417" i="35"/>
  <c r="AS173" i="35"/>
  <c r="S173" i="35"/>
  <c r="AR173" i="35"/>
  <c r="AU173" i="35" s="1"/>
  <c r="BN173" i="35" s="1"/>
  <c r="AM173" i="35" s="1"/>
  <c r="T173" i="35" s="1"/>
  <c r="Q173" i="35" s="1"/>
  <c r="R173" i="35" s="1"/>
  <c r="AC231" i="35"/>
  <c r="K230" i="35"/>
  <c r="O230" i="35" s="1"/>
  <c r="Z422" i="35"/>
  <c r="AA421" i="35"/>
  <c r="F420" i="35"/>
  <c r="DW424" i="35"/>
  <c r="EA423" i="35"/>
  <c r="DZ423" i="35"/>
  <c r="DY423" i="35"/>
  <c r="X421" i="35"/>
  <c r="Y420" i="35"/>
  <c r="AZ421" i="35"/>
  <c r="BS421" i="35" s="1"/>
  <c r="AY421" i="35"/>
  <c r="BR421" i="35" s="1"/>
  <c r="BG421" i="35"/>
  <c r="BY421" i="35" s="1"/>
  <c r="AX421" i="35"/>
  <c r="BQ421" i="35" s="1"/>
  <c r="A422" i="35"/>
  <c r="BF421" i="35"/>
  <c r="BX421" i="35" s="1"/>
  <c r="AW421" i="35"/>
  <c r="BP421" i="35" s="1"/>
  <c r="BE421" i="35"/>
  <c r="BW421" i="35" s="1"/>
  <c r="AV421" i="35"/>
  <c r="BO421" i="35" s="1"/>
  <c r="J421" i="35"/>
  <c r="BD421" i="35"/>
  <c r="BV421" i="35" s="1"/>
  <c r="BC421" i="35"/>
  <c r="BU421" i="35" s="1"/>
  <c r="E421" i="35"/>
  <c r="AQ421" i="35"/>
  <c r="AH422" i="35"/>
  <c r="EF422" i="35"/>
  <c r="AF422" i="35"/>
  <c r="W422" i="35"/>
  <c r="D423" i="35"/>
  <c r="V422" i="35"/>
  <c r="DX422" i="35"/>
  <c r="AJ422" i="35"/>
  <c r="AK419" i="35"/>
  <c r="AI419" i="35"/>
  <c r="AG419" i="35"/>
  <c r="BT417" i="35" l="1"/>
  <c r="BA418" i="35"/>
  <c r="U173" i="35"/>
  <c r="P174" i="35"/>
  <c r="AP174" i="35"/>
  <c r="AT174" i="35" s="1"/>
  <c r="AC232" i="35"/>
  <c r="K231" i="35"/>
  <c r="O231" i="35" s="1"/>
  <c r="DX423" i="35"/>
  <c r="AJ423" i="35" s="1"/>
  <c r="EF423" i="35"/>
  <c r="W423" i="35"/>
  <c r="D424" i="35"/>
  <c r="V423" i="35"/>
  <c r="Z423" i="35"/>
  <c r="AA422" i="35"/>
  <c r="F421" i="35"/>
  <c r="G421" i="35" s="1"/>
  <c r="DZ424" i="35"/>
  <c r="DY424" i="35"/>
  <c r="DW425" i="35"/>
  <c r="EA424" i="35"/>
  <c r="AK420" i="35"/>
  <c r="AI420" i="35"/>
  <c r="AG420" i="35"/>
  <c r="BC422" i="35"/>
  <c r="BU422" i="35" s="1"/>
  <c r="E422" i="35"/>
  <c r="AZ422" i="35"/>
  <c r="BS422" i="35" s="1"/>
  <c r="AY422" i="35"/>
  <c r="BR422" i="35" s="1"/>
  <c r="BG422" i="35"/>
  <c r="BY422" i="35" s="1"/>
  <c r="AX422" i="35"/>
  <c r="BQ422" i="35" s="1"/>
  <c r="A423" i="35"/>
  <c r="BF422" i="35"/>
  <c r="BX422" i="35" s="1"/>
  <c r="AW422" i="35"/>
  <c r="BP422" i="35" s="1"/>
  <c r="BE422" i="35"/>
  <c r="BW422" i="35" s="1"/>
  <c r="AV422" i="35"/>
  <c r="BO422" i="35" s="1"/>
  <c r="J422" i="35"/>
  <c r="BD422" i="35"/>
  <c r="BV422" i="35" s="1"/>
  <c r="AQ422" i="35"/>
  <c r="G420" i="35"/>
  <c r="X422" i="35"/>
  <c r="Y421" i="35"/>
  <c r="BT418" i="35" l="1"/>
  <c r="BA419" i="35"/>
  <c r="AR174" i="35"/>
  <c r="AU174" i="35" s="1"/>
  <c r="BN174" i="35" s="1"/>
  <c r="AM174" i="35" s="1"/>
  <c r="T174" i="35" s="1"/>
  <c r="Q174" i="35" s="1"/>
  <c r="R174" i="35" s="1"/>
  <c r="AS174" i="35"/>
  <c r="S174" i="35"/>
  <c r="AC233" i="35"/>
  <c r="K232" i="35"/>
  <c r="O232" i="35" s="1"/>
  <c r="Y422" i="35"/>
  <c r="X423" i="35"/>
  <c r="AG421" i="35"/>
  <c r="AK421" i="35"/>
  <c r="AI421" i="35"/>
  <c r="D425" i="35"/>
  <c r="V424" i="35"/>
  <c r="DX424" i="35"/>
  <c r="AJ424" i="35" s="1"/>
  <c r="EF424" i="35"/>
  <c r="W424" i="35"/>
  <c r="AF424" i="35"/>
  <c r="AF423" i="35"/>
  <c r="F422" i="35"/>
  <c r="G422" i="35" s="1"/>
  <c r="EA425" i="35"/>
  <c r="DZ425" i="35"/>
  <c r="DY425" i="35"/>
  <c r="DW426" i="35"/>
  <c r="AH423" i="35"/>
  <c r="AA423" i="35"/>
  <c r="Z424" i="35"/>
  <c r="BE423" i="35"/>
  <c r="BW423" i="35" s="1"/>
  <c r="AV423" i="35"/>
  <c r="BO423" i="35" s="1"/>
  <c r="J423" i="35"/>
  <c r="BD423" i="35"/>
  <c r="BV423" i="35" s="1"/>
  <c r="BC423" i="35"/>
  <c r="BU423" i="35" s="1"/>
  <c r="E423" i="35"/>
  <c r="AZ423" i="35"/>
  <c r="BS423" i="35" s="1"/>
  <c r="AY423" i="35"/>
  <c r="BR423" i="35" s="1"/>
  <c r="BG423" i="35"/>
  <c r="BY423" i="35" s="1"/>
  <c r="AX423" i="35"/>
  <c r="BQ423" i="35" s="1"/>
  <c r="A424" i="35"/>
  <c r="BF423" i="35"/>
  <c r="BX423" i="35" s="1"/>
  <c r="AW423" i="35"/>
  <c r="BP423" i="35" s="1"/>
  <c r="AQ423" i="35"/>
  <c r="BT419" i="35" l="1"/>
  <c r="BA420" i="35"/>
  <c r="U174" i="35"/>
  <c r="P175" i="35"/>
  <c r="AP175" i="35"/>
  <c r="AT175" i="35" s="1"/>
  <c r="AC234" i="35"/>
  <c r="K233" i="35"/>
  <c r="O233" i="35" s="1"/>
  <c r="DW427" i="35"/>
  <c r="EA426" i="35"/>
  <c r="DZ426" i="35"/>
  <c r="DY426" i="35"/>
  <c r="EF425" i="35"/>
  <c r="W425" i="35"/>
  <c r="D426" i="35"/>
  <c r="V425" i="35"/>
  <c r="DX425" i="35"/>
  <c r="AH425" i="35" s="1"/>
  <c r="AJ425" i="35"/>
  <c r="F423" i="35"/>
  <c r="BG424" i="35"/>
  <c r="BY424" i="35" s="1"/>
  <c r="AX424" i="35"/>
  <c r="BQ424" i="35" s="1"/>
  <c r="A425" i="35"/>
  <c r="BF424" i="35"/>
  <c r="BX424" i="35" s="1"/>
  <c r="AW424" i="35"/>
  <c r="BP424" i="35" s="1"/>
  <c r="BE424" i="35"/>
  <c r="BW424" i="35" s="1"/>
  <c r="AV424" i="35"/>
  <c r="BO424" i="35" s="1"/>
  <c r="J424" i="35"/>
  <c r="BD424" i="35"/>
  <c r="BV424" i="35" s="1"/>
  <c r="BC424" i="35"/>
  <c r="BU424" i="35" s="1"/>
  <c r="E424" i="35"/>
  <c r="AZ424" i="35"/>
  <c r="BS424" i="35" s="1"/>
  <c r="AY424" i="35"/>
  <c r="BR424" i="35" s="1"/>
  <c r="AQ424" i="35"/>
  <c r="AA424" i="35"/>
  <c r="Z425" i="35"/>
  <c r="AH424" i="35"/>
  <c r="AI422" i="35"/>
  <c r="AG422" i="35"/>
  <c r="AK422" i="35"/>
  <c r="Y423" i="35"/>
  <c r="X424" i="35"/>
  <c r="BT420" i="35" l="1"/>
  <c r="BA421" i="35"/>
  <c r="AF425" i="35"/>
  <c r="AS175" i="35"/>
  <c r="S175" i="35"/>
  <c r="AR175" i="35"/>
  <c r="AU175" i="35" s="1"/>
  <c r="BN175" i="35" s="1"/>
  <c r="AM175" i="35" s="1"/>
  <c r="T175" i="35" s="1"/>
  <c r="Q175" i="35" s="1"/>
  <c r="R175" i="35" s="1"/>
  <c r="K234" i="35"/>
  <c r="O234" i="35" s="1"/>
  <c r="AC235" i="35"/>
  <c r="AH426" i="35"/>
  <c r="EF426" i="35"/>
  <c r="W426" i="35"/>
  <c r="D427" i="35"/>
  <c r="V426" i="35"/>
  <c r="DX426" i="35"/>
  <c r="AF426" i="35" s="1"/>
  <c r="X425" i="35"/>
  <c r="Y424" i="35"/>
  <c r="AK423" i="35"/>
  <c r="AI423" i="35"/>
  <c r="AG423" i="35"/>
  <c r="G423" i="35"/>
  <c r="AZ425" i="35"/>
  <c r="BS425" i="35" s="1"/>
  <c r="AY425" i="35"/>
  <c r="BR425" i="35" s="1"/>
  <c r="BG425" i="35"/>
  <c r="BY425" i="35" s="1"/>
  <c r="AX425" i="35"/>
  <c r="BQ425" i="35" s="1"/>
  <c r="A426" i="35"/>
  <c r="BF425" i="35"/>
  <c r="BX425" i="35" s="1"/>
  <c r="AW425" i="35"/>
  <c r="BP425" i="35" s="1"/>
  <c r="BE425" i="35"/>
  <c r="BW425" i="35" s="1"/>
  <c r="AV425" i="35"/>
  <c r="BO425" i="35" s="1"/>
  <c r="J425" i="35"/>
  <c r="BD425" i="35"/>
  <c r="BV425" i="35" s="1"/>
  <c r="BC425" i="35"/>
  <c r="BU425" i="35" s="1"/>
  <c r="E425" i="35"/>
  <c r="AQ425" i="35"/>
  <c r="Z426" i="35"/>
  <c r="AA425" i="35"/>
  <c r="DW428" i="35"/>
  <c r="EA427" i="35"/>
  <c r="DZ427" i="35"/>
  <c r="DY427" i="35"/>
  <c r="F424" i="35"/>
  <c r="G424" i="35" s="1"/>
  <c r="BT421" i="35" l="1"/>
  <c r="BA422" i="35"/>
  <c r="AJ426" i="35"/>
  <c r="U175" i="35"/>
  <c r="AP176" i="35"/>
  <c r="AT176" i="35" s="1"/>
  <c r="P176" i="35"/>
  <c r="AC236" i="35"/>
  <c r="K235" i="35"/>
  <c r="O235" i="35" s="1"/>
  <c r="DZ428" i="35"/>
  <c r="DY428" i="35"/>
  <c r="DW429" i="35"/>
  <c r="EA428" i="35"/>
  <c r="F425" i="35"/>
  <c r="G425" i="35" s="1"/>
  <c r="BC426" i="35"/>
  <c r="BU426" i="35" s="1"/>
  <c r="E426" i="35"/>
  <c r="AZ426" i="35"/>
  <c r="BS426" i="35" s="1"/>
  <c r="AY426" i="35"/>
  <c r="BR426" i="35" s="1"/>
  <c r="BG426" i="35"/>
  <c r="BY426" i="35" s="1"/>
  <c r="AX426" i="35"/>
  <c r="BQ426" i="35" s="1"/>
  <c r="A427" i="35"/>
  <c r="BF426" i="35"/>
  <c r="BX426" i="35" s="1"/>
  <c r="AW426" i="35"/>
  <c r="BP426" i="35" s="1"/>
  <c r="BE426" i="35"/>
  <c r="BW426" i="35" s="1"/>
  <c r="AV426" i="35"/>
  <c r="BO426" i="35" s="1"/>
  <c r="J426" i="35"/>
  <c r="BD426" i="35"/>
  <c r="BV426" i="35" s="1"/>
  <c r="AQ426" i="35"/>
  <c r="Z427" i="35"/>
  <c r="AA426" i="35"/>
  <c r="DX427" i="35"/>
  <c r="AJ427" i="35"/>
  <c r="AH427" i="35"/>
  <c r="EF427" i="35"/>
  <c r="AF427" i="35"/>
  <c r="W427" i="35"/>
  <c r="D428" i="35"/>
  <c r="V427" i="35"/>
  <c r="AK424" i="35"/>
  <c r="AI424" i="35"/>
  <c r="AG424" i="35"/>
  <c r="X426" i="35"/>
  <c r="Y425" i="35"/>
  <c r="BT422" i="35" l="1"/>
  <c r="BA423" i="35"/>
  <c r="AR176" i="35"/>
  <c r="AU176" i="35" s="1"/>
  <c r="BN176" i="35" s="1"/>
  <c r="AM176" i="35" s="1"/>
  <c r="T176" i="35" s="1"/>
  <c r="Q176" i="35" s="1"/>
  <c r="R176" i="35" s="1"/>
  <c r="AS176" i="35"/>
  <c r="S176" i="35"/>
  <c r="AC237" i="35"/>
  <c r="K236" i="35"/>
  <c r="O236" i="35" s="1"/>
  <c r="D429" i="35"/>
  <c r="V428" i="35"/>
  <c r="DX428" i="35"/>
  <c r="AH428" i="35" s="1"/>
  <c r="AJ428" i="35"/>
  <c r="EF428" i="35"/>
  <c r="AF428" i="35"/>
  <c r="W428" i="35"/>
  <c r="Y426" i="35"/>
  <c r="X427" i="35"/>
  <c r="F426" i="35"/>
  <c r="G426" i="35" s="1"/>
  <c r="AA427" i="35"/>
  <c r="Z428" i="35"/>
  <c r="AG425" i="35"/>
  <c r="AK425" i="35"/>
  <c r="AI425" i="35"/>
  <c r="BE427" i="35"/>
  <c r="BW427" i="35" s="1"/>
  <c r="AV427" i="35"/>
  <c r="BO427" i="35" s="1"/>
  <c r="J427" i="35"/>
  <c r="BD427" i="35"/>
  <c r="BV427" i="35" s="1"/>
  <c r="BC427" i="35"/>
  <c r="BU427" i="35" s="1"/>
  <c r="E427" i="35"/>
  <c r="AZ427" i="35"/>
  <c r="BS427" i="35" s="1"/>
  <c r="AY427" i="35"/>
  <c r="BR427" i="35" s="1"/>
  <c r="BG427" i="35"/>
  <c r="BY427" i="35" s="1"/>
  <c r="AX427" i="35"/>
  <c r="BQ427" i="35" s="1"/>
  <c r="AW427" i="35"/>
  <c r="BP427" i="35" s="1"/>
  <c r="A428" i="35"/>
  <c r="BF427" i="35"/>
  <c r="BX427" i="35" s="1"/>
  <c r="AQ427" i="35"/>
  <c r="EA429" i="35"/>
  <c r="DZ429" i="35"/>
  <c r="DY429" i="35"/>
  <c r="DW430" i="35"/>
  <c r="BT423" i="35" l="1"/>
  <c r="BA424" i="35"/>
  <c r="U176" i="35"/>
  <c r="P177" i="35"/>
  <c r="AP177" i="35"/>
  <c r="AT177" i="35" s="1"/>
  <c r="K237" i="35"/>
  <c r="O237" i="35" s="1"/>
  <c r="AC238" i="35"/>
  <c r="EF429" i="35"/>
  <c r="AF429" i="35"/>
  <c r="W429" i="35"/>
  <c r="D430" i="35"/>
  <c r="V429" i="35"/>
  <c r="DX429" i="35"/>
  <c r="AJ429" i="35"/>
  <c r="AH429" i="35"/>
  <c r="BG428" i="35"/>
  <c r="BY428" i="35" s="1"/>
  <c r="AX428" i="35"/>
  <c r="BQ428" i="35" s="1"/>
  <c r="A429" i="35"/>
  <c r="BF428" i="35"/>
  <c r="BX428" i="35" s="1"/>
  <c r="AW428" i="35"/>
  <c r="BP428" i="35" s="1"/>
  <c r="BE428" i="35"/>
  <c r="BW428" i="35" s="1"/>
  <c r="AV428" i="35"/>
  <c r="BO428" i="35" s="1"/>
  <c r="J428" i="35"/>
  <c r="BD428" i="35"/>
  <c r="BV428" i="35" s="1"/>
  <c r="BC428" i="35"/>
  <c r="BU428" i="35" s="1"/>
  <c r="E428" i="35"/>
  <c r="AZ428" i="35"/>
  <c r="BS428" i="35" s="1"/>
  <c r="AY428" i="35"/>
  <c r="BR428" i="35" s="1"/>
  <c r="AQ428" i="35"/>
  <c r="F427" i="35"/>
  <c r="DW431" i="35"/>
  <c r="EA430" i="35"/>
  <c r="DZ430" i="35"/>
  <c r="DY430" i="35"/>
  <c r="AI426" i="35"/>
  <c r="AG426" i="35"/>
  <c r="AK426" i="35"/>
  <c r="AA428" i="35"/>
  <c r="Z429" i="35"/>
  <c r="Y427" i="35"/>
  <c r="X428" i="35"/>
  <c r="BT424" i="35" l="1"/>
  <c r="BA425" i="35"/>
  <c r="AR177" i="35"/>
  <c r="AU177" i="35" s="1"/>
  <c r="BN177" i="35" s="1"/>
  <c r="AM177" i="35" s="1"/>
  <c r="T177" i="35" s="1"/>
  <c r="Q177" i="35" s="1"/>
  <c r="R177" i="35" s="1"/>
  <c r="AS177" i="35"/>
  <c r="S177" i="35"/>
  <c r="AC239" i="35"/>
  <c r="K238" i="35"/>
  <c r="O238" i="35" s="1"/>
  <c r="F428" i="35"/>
  <c r="Z430" i="35"/>
  <c r="AA429" i="35"/>
  <c r="X429" i="35"/>
  <c r="Y428" i="35"/>
  <c r="AH430" i="35"/>
  <c r="EF430" i="35"/>
  <c r="AF430" i="35"/>
  <c r="W430" i="35"/>
  <c r="D431" i="35"/>
  <c r="V430" i="35"/>
  <c r="DX430" i="35"/>
  <c r="AJ430" i="35" s="1"/>
  <c r="DW432" i="35"/>
  <c r="EA431" i="35"/>
  <c r="DZ431" i="35"/>
  <c r="DY431" i="35"/>
  <c r="AZ429" i="35"/>
  <c r="BS429" i="35" s="1"/>
  <c r="AY429" i="35"/>
  <c r="BR429" i="35" s="1"/>
  <c r="BG429" i="35"/>
  <c r="BY429" i="35" s="1"/>
  <c r="AX429" i="35"/>
  <c r="BQ429" i="35" s="1"/>
  <c r="A430" i="35"/>
  <c r="BF429" i="35"/>
  <c r="BX429" i="35" s="1"/>
  <c r="AW429" i="35"/>
  <c r="BP429" i="35" s="1"/>
  <c r="BE429" i="35"/>
  <c r="BW429" i="35" s="1"/>
  <c r="AV429" i="35"/>
  <c r="BO429" i="35" s="1"/>
  <c r="J429" i="35"/>
  <c r="BD429" i="35"/>
  <c r="BV429" i="35" s="1"/>
  <c r="BC429" i="35"/>
  <c r="BU429" i="35" s="1"/>
  <c r="E429" i="35"/>
  <c r="AQ429" i="35"/>
  <c r="AK427" i="35"/>
  <c r="AI427" i="35"/>
  <c r="AG427" i="35"/>
  <c r="G427" i="35"/>
  <c r="BT425" i="35" l="1"/>
  <c r="BA426" i="35"/>
  <c r="U177" i="35"/>
  <c r="AP178" i="35"/>
  <c r="AT178" i="35" s="1"/>
  <c r="P178" i="35"/>
  <c r="K239" i="35"/>
  <c r="O239" i="35" s="1"/>
  <c r="AC240" i="35"/>
  <c r="X430" i="35"/>
  <c r="Y429" i="35"/>
  <c r="F429" i="35"/>
  <c r="DX431" i="35"/>
  <c r="AJ431" i="35" s="1"/>
  <c r="EF431" i="35"/>
  <c r="W431" i="35"/>
  <c r="D432" i="35"/>
  <c r="V431" i="35"/>
  <c r="Z431" i="35"/>
  <c r="AA430" i="35"/>
  <c r="AK428" i="35"/>
  <c r="AI428" i="35"/>
  <c r="AG428" i="35"/>
  <c r="BC430" i="35"/>
  <c r="BU430" i="35" s="1"/>
  <c r="E430" i="35"/>
  <c r="AZ430" i="35"/>
  <c r="BS430" i="35" s="1"/>
  <c r="AY430" i="35"/>
  <c r="BR430" i="35" s="1"/>
  <c r="BG430" i="35"/>
  <c r="BY430" i="35" s="1"/>
  <c r="AX430" i="35"/>
  <c r="BQ430" i="35" s="1"/>
  <c r="A431" i="35"/>
  <c r="BF430" i="35"/>
  <c r="BX430" i="35" s="1"/>
  <c r="AW430" i="35"/>
  <c r="BP430" i="35" s="1"/>
  <c r="BE430" i="35"/>
  <c r="BW430" i="35" s="1"/>
  <c r="AV430" i="35"/>
  <c r="BO430" i="35" s="1"/>
  <c r="J430" i="35"/>
  <c r="BD430" i="35"/>
  <c r="BV430" i="35" s="1"/>
  <c r="AQ430" i="35"/>
  <c r="G428" i="35"/>
  <c r="DZ432" i="35"/>
  <c r="DY432" i="35"/>
  <c r="DW433" i="35"/>
  <c r="EA432" i="35"/>
  <c r="BT426" i="35" l="1"/>
  <c r="BA427" i="35"/>
  <c r="AR178" i="35"/>
  <c r="AU178" i="35" s="1"/>
  <c r="BN178" i="35" s="1"/>
  <c r="AM178" i="35" s="1"/>
  <c r="T178" i="35" s="1"/>
  <c r="Q178" i="35" s="1"/>
  <c r="R178" i="35" s="1"/>
  <c r="S178" i="35"/>
  <c r="AS178" i="35"/>
  <c r="AC241" i="35"/>
  <c r="K240" i="35"/>
  <c r="O240" i="35" s="1"/>
  <c r="AA431" i="35"/>
  <c r="Z432" i="35"/>
  <c r="EA433" i="35"/>
  <c r="DZ433" i="35"/>
  <c r="DY433" i="35"/>
  <c r="DW434" i="35"/>
  <c r="BE431" i="35"/>
  <c r="BW431" i="35" s="1"/>
  <c r="AV431" i="35"/>
  <c r="BO431" i="35" s="1"/>
  <c r="J431" i="35"/>
  <c r="BD431" i="35"/>
  <c r="BV431" i="35" s="1"/>
  <c r="BC431" i="35"/>
  <c r="BU431" i="35" s="1"/>
  <c r="E431" i="35"/>
  <c r="AZ431" i="35"/>
  <c r="BS431" i="35" s="1"/>
  <c r="AY431" i="35"/>
  <c r="BR431" i="35" s="1"/>
  <c r="BG431" i="35"/>
  <c r="BY431" i="35" s="1"/>
  <c r="AX431" i="35"/>
  <c r="BQ431" i="35" s="1"/>
  <c r="BF431" i="35"/>
  <c r="BX431" i="35" s="1"/>
  <c r="AW431" i="35"/>
  <c r="BP431" i="35" s="1"/>
  <c r="A432" i="35"/>
  <c r="AQ431" i="35"/>
  <c r="D433" i="35"/>
  <c r="V432" i="35"/>
  <c r="DX432" i="35"/>
  <c r="AJ432" i="35"/>
  <c r="AH432" i="35"/>
  <c r="EF432" i="35"/>
  <c r="AF432" i="35"/>
  <c r="W432" i="35"/>
  <c r="F430" i="35"/>
  <c r="G430" i="35" s="1"/>
  <c r="AG429" i="35"/>
  <c r="AK429" i="35"/>
  <c r="AI429" i="35"/>
  <c r="AF431" i="35"/>
  <c r="G429" i="35"/>
  <c r="Y430" i="35"/>
  <c r="X431" i="35"/>
  <c r="AH431" i="35"/>
  <c r="BT427" i="35" l="1"/>
  <c r="BA428" i="35"/>
  <c r="U178" i="35"/>
  <c r="S179" i="35" s="1"/>
  <c r="AP179" i="35"/>
  <c r="AT179" i="35" s="1"/>
  <c r="P179" i="35"/>
  <c r="AC242" i="35"/>
  <c r="K241" i="35"/>
  <c r="O241" i="35" s="1"/>
  <c r="BG432" i="35"/>
  <c r="BY432" i="35" s="1"/>
  <c r="AX432" i="35"/>
  <c r="BQ432" i="35" s="1"/>
  <c r="A433" i="35"/>
  <c r="BF432" i="35"/>
  <c r="BX432" i="35" s="1"/>
  <c r="AW432" i="35"/>
  <c r="BP432" i="35" s="1"/>
  <c r="BE432" i="35"/>
  <c r="BW432" i="35" s="1"/>
  <c r="AV432" i="35"/>
  <c r="BO432" i="35" s="1"/>
  <c r="J432" i="35"/>
  <c r="BD432" i="35"/>
  <c r="BV432" i="35" s="1"/>
  <c r="BC432" i="35"/>
  <c r="BU432" i="35" s="1"/>
  <c r="E432" i="35"/>
  <c r="AZ432" i="35"/>
  <c r="BS432" i="35" s="1"/>
  <c r="AY432" i="35"/>
  <c r="BR432" i="35" s="1"/>
  <c r="AQ432" i="35"/>
  <c r="Y431" i="35"/>
  <c r="X432" i="35"/>
  <c r="F431" i="35"/>
  <c r="DW435" i="35"/>
  <c r="EA434" i="35"/>
  <c r="DZ434" i="35"/>
  <c r="DY434" i="35"/>
  <c r="AI430" i="35"/>
  <c r="AG430" i="35"/>
  <c r="AK430" i="35"/>
  <c r="EF433" i="35"/>
  <c r="AF433" i="35"/>
  <c r="W433" i="35"/>
  <c r="D434" i="35"/>
  <c r="V433" i="35"/>
  <c r="DX433" i="35"/>
  <c r="AJ433" i="35"/>
  <c r="AH433" i="35"/>
  <c r="AA432" i="35"/>
  <c r="Z433" i="35"/>
  <c r="BT428" i="35" l="1"/>
  <c r="BA429" i="35"/>
  <c r="AS179" i="35"/>
  <c r="AR179" i="35"/>
  <c r="AU179" i="35" s="1"/>
  <c r="BN179" i="35" s="1"/>
  <c r="AM179" i="35" s="1"/>
  <c r="T179" i="35" s="1"/>
  <c r="Q179" i="35" s="1"/>
  <c r="R179" i="35" s="1"/>
  <c r="K242" i="35"/>
  <c r="O242" i="35" s="1"/>
  <c r="AC243" i="35"/>
  <c r="X433" i="35"/>
  <c r="Y432" i="35"/>
  <c r="Z434" i="35"/>
  <c r="AA433" i="35"/>
  <c r="DW436" i="35"/>
  <c r="EA435" i="35"/>
  <c r="DZ435" i="35"/>
  <c r="DY435" i="35"/>
  <c r="AK431" i="35"/>
  <c r="AI431" i="35"/>
  <c r="AG431" i="35"/>
  <c r="G431" i="35"/>
  <c r="AZ433" i="35"/>
  <c r="BS433" i="35" s="1"/>
  <c r="AY433" i="35"/>
  <c r="BR433" i="35" s="1"/>
  <c r="BG433" i="35"/>
  <c r="BY433" i="35" s="1"/>
  <c r="AX433" i="35"/>
  <c r="BQ433" i="35" s="1"/>
  <c r="A434" i="35"/>
  <c r="BF433" i="35"/>
  <c r="BX433" i="35" s="1"/>
  <c r="AW433" i="35"/>
  <c r="BP433" i="35" s="1"/>
  <c r="BE433" i="35"/>
  <c r="BW433" i="35" s="1"/>
  <c r="AV433" i="35"/>
  <c r="BO433" i="35" s="1"/>
  <c r="J433" i="35"/>
  <c r="BD433" i="35"/>
  <c r="BV433" i="35" s="1"/>
  <c r="BC433" i="35"/>
  <c r="BU433" i="35" s="1"/>
  <c r="E433" i="35"/>
  <c r="AQ433" i="35"/>
  <c r="F432" i="35"/>
  <c r="EF434" i="35"/>
  <c r="W434" i="35"/>
  <c r="D435" i="35"/>
  <c r="V434" i="35"/>
  <c r="DX434" i="35"/>
  <c r="AF434" i="35" s="1"/>
  <c r="AJ434" i="35"/>
  <c r="BT429" i="35" l="1"/>
  <c r="BA430" i="35"/>
  <c r="AH434" i="35"/>
  <c r="AP180" i="35"/>
  <c r="AT180" i="35" s="1"/>
  <c r="P180" i="35"/>
  <c r="U179" i="35"/>
  <c r="AS180" i="35" s="1"/>
  <c r="AC244" i="35"/>
  <c r="K243" i="35"/>
  <c r="O243" i="35" s="1"/>
  <c r="F433" i="35"/>
  <c r="AK432" i="35"/>
  <c r="AI432" i="35"/>
  <c r="AG432" i="35"/>
  <c r="G432" i="35"/>
  <c r="DX435" i="35"/>
  <c r="AH435" i="35" s="1"/>
  <c r="AJ435" i="35"/>
  <c r="EF435" i="35"/>
  <c r="AF435" i="35"/>
  <c r="W435" i="35"/>
  <c r="D436" i="35"/>
  <c r="V435" i="35"/>
  <c r="BC434" i="35"/>
  <c r="BU434" i="35" s="1"/>
  <c r="E434" i="35"/>
  <c r="AZ434" i="35"/>
  <c r="BS434" i="35" s="1"/>
  <c r="AY434" i="35"/>
  <c r="BR434" i="35" s="1"/>
  <c r="BG434" i="35"/>
  <c r="BY434" i="35" s="1"/>
  <c r="AX434" i="35"/>
  <c r="BQ434" i="35" s="1"/>
  <c r="A435" i="35"/>
  <c r="BF434" i="35"/>
  <c r="BX434" i="35" s="1"/>
  <c r="AW434" i="35"/>
  <c r="BP434" i="35" s="1"/>
  <c r="BE434" i="35"/>
  <c r="BW434" i="35" s="1"/>
  <c r="AV434" i="35"/>
  <c r="BO434" i="35" s="1"/>
  <c r="J434" i="35"/>
  <c r="BD434" i="35"/>
  <c r="BV434" i="35" s="1"/>
  <c r="AQ434" i="35"/>
  <c r="X434" i="35"/>
  <c r="Y433" i="35"/>
  <c r="Z435" i="35"/>
  <c r="AA434" i="35"/>
  <c r="DZ436" i="35"/>
  <c r="DY436" i="35"/>
  <c r="DW437" i="35"/>
  <c r="EA436" i="35"/>
  <c r="BT430" i="35" l="1"/>
  <c r="BA431" i="35"/>
  <c r="S180" i="35"/>
  <c r="AR180" i="35"/>
  <c r="AU180" i="35" s="1"/>
  <c r="BN180" i="35" s="1"/>
  <c r="AM180" i="35" s="1"/>
  <c r="T180" i="35" s="1"/>
  <c r="Q180" i="35" s="1"/>
  <c r="R180" i="35" s="1"/>
  <c r="P181" i="35" s="1"/>
  <c r="K244" i="35"/>
  <c r="O244" i="35" s="1"/>
  <c r="AC245" i="35"/>
  <c r="EA437" i="35"/>
  <c r="DZ437" i="35"/>
  <c r="DY437" i="35"/>
  <c r="DW438" i="35"/>
  <c r="Y434" i="35"/>
  <c r="X435" i="35"/>
  <c r="D437" i="35"/>
  <c r="V436" i="35"/>
  <c r="DX436" i="35"/>
  <c r="AF436" i="35" s="1"/>
  <c r="AJ436" i="35"/>
  <c r="AH436" i="35"/>
  <c r="EF436" i="35"/>
  <c r="W436" i="35"/>
  <c r="F434" i="35"/>
  <c r="G434" i="35" s="1"/>
  <c r="AG433" i="35"/>
  <c r="AK433" i="35"/>
  <c r="AI433" i="35"/>
  <c r="AA435" i="35"/>
  <c r="Z436" i="35"/>
  <c r="G433" i="35"/>
  <c r="BE435" i="35"/>
  <c r="BW435" i="35" s="1"/>
  <c r="AV435" i="35"/>
  <c r="BO435" i="35" s="1"/>
  <c r="J435" i="35"/>
  <c r="BD435" i="35"/>
  <c r="BV435" i="35" s="1"/>
  <c r="BC435" i="35"/>
  <c r="BU435" i="35" s="1"/>
  <c r="E435" i="35"/>
  <c r="AZ435" i="35"/>
  <c r="BS435" i="35" s="1"/>
  <c r="AY435" i="35"/>
  <c r="BR435" i="35" s="1"/>
  <c r="BG435" i="35"/>
  <c r="BY435" i="35" s="1"/>
  <c r="AX435" i="35"/>
  <c r="BQ435" i="35" s="1"/>
  <c r="BF435" i="35"/>
  <c r="BX435" i="35" s="1"/>
  <c r="AW435" i="35"/>
  <c r="BP435" i="35" s="1"/>
  <c r="A436" i="35"/>
  <c r="AQ435" i="35"/>
  <c r="BT431" i="35" l="1"/>
  <c r="BA432" i="35"/>
  <c r="AP181" i="35"/>
  <c r="AT181" i="35" s="1"/>
  <c r="U180" i="35"/>
  <c r="AR181" i="35" s="1"/>
  <c r="AU181" i="35" s="1"/>
  <c r="BN181" i="35" s="1"/>
  <c r="AM181" i="35" s="1"/>
  <c r="T181" i="35" s="1"/>
  <c r="Q181" i="35" s="1"/>
  <c r="R181" i="35" s="1"/>
  <c r="AD245" i="35"/>
  <c r="AD246" i="35" s="1"/>
  <c r="AD247" i="35" s="1"/>
  <c r="AD248" i="35" s="1"/>
  <c r="AD249" i="35" s="1"/>
  <c r="AD250" i="35" s="1"/>
  <c r="AD251" i="35" s="1"/>
  <c r="AD252" i="35" s="1"/>
  <c r="AD253" i="35" s="1"/>
  <c r="AD254" i="35" s="1"/>
  <c r="AD255" i="35" s="1"/>
  <c r="AD256" i="35" s="1"/>
  <c r="AD257" i="35" s="1"/>
  <c r="AD258" i="35" s="1"/>
  <c r="AD259" i="35" s="1"/>
  <c r="AD260" i="35" s="1"/>
  <c r="AD261" i="35" s="1"/>
  <c r="AD262" i="35" s="1"/>
  <c r="AD263" i="35" s="1"/>
  <c r="AD264" i="35" s="1"/>
  <c r="AD265" i="35" s="1"/>
  <c r="AD266" i="35" s="1"/>
  <c r="AD267" i="35" s="1"/>
  <c r="AD268" i="35" s="1"/>
  <c r="AD269" i="35" s="1"/>
  <c r="AD270" i="35" s="1"/>
  <c r="AD271" i="35" s="1"/>
  <c r="AD272" i="35" s="1"/>
  <c r="AD273" i="35" s="1"/>
  <c r="AD274" i="35" s="1"/>
  <c r="AD275" i="35" s="1"/>
  <c r="AD276" i="35" s="1"/>
  <c r="AD277" i="35" s="1"/>
  <c r="AD278" i="35" s="1"/>
  <c r="AD279" i="35" s="1"/>
  <c r="AD280" i="35" s="1"/>
  <c r="AD281" i="35" s="1"/>
  <c r="AD282" i="35" s="1"/>
  <c r="AD283" i="35" s="1"/>
  <c r="AD284" i="35" s="1"/>
  <c r="AD285" i="35" s="1"/>
  <c r="AD286" i="35" s="1"/>
  <c r="AD287" i="35" s="1"/>
  <c r="AD288" i="35" s="1"/>
  <c r="AD289" i="35" s="1"/>
  <c r="AD290" i="35" s="1"/>
  <c r="AD291" i="35" s="1"/>
  <c r="AD292" i="35" s="1"/>
  <c r="AD293" i="35" s="1"/>
  <c r="AD294" i="35" s="1"/>
  <c r="AD295" i="35" s="1"/>
  <c r="AD296" i="35" s="1"/>
  <c r="AD297" i="35" s="1"/>
  <c r="AD298" i="35" s="1"/>
  <c r="AD299" i="35" s="1"/>
  <c r="AD300" i="35" s="1"/>
  <c r="AD301" i="35" s="1"/>
  <c r="AD302" i="35" s="1"/>
  <c r="AD303" i="35" s="1"/>
  <c r="AD304" i="35" s="1"/>
  <c r="AD305" i="35" s="1"/>
  <c r="AD306" i="35" s="1"/>
  <c r="AD307" i="35" s="1"/>
  <c r="AD308" i="35" s="1"/>
  <c r="AD309" i="35" s="1"/>
  <c r="AD310" i="35" s="1"/>
  <c r="AD311" i="35" s="1"/>
  <c r="AD312" i="35" s="1"/>
  <c r="AD313" i="35" s="1"/>
  <c r="AD314" i="35" s="1"/>
  <c r="AD315" i="35" s="1"/>
  <c r="AD316" i="35" s="1"/>
  <c r="AD317" i="35" s="1"/>
  <c r="AD318" i="35" s="1"/>
  <c r="AD319" i="35" s="1"/>
  <c r="AD320" i="35" s="1"/>
  <c r="AD321" i="35" s="1"/>
  <c r="AD322" i="35" s="1"/>
  <c r="AD323" i="35" s="1"/>
  <c r="AD324" i="35" s="1"/>
  <c r="AD325" i="35" s="1"/>
  <c r="AD326" i="35" s="1"/>
  <c r="AD327" i="35" s="1"/>
  <c r="AD328" i="35" s="1"/>
  <c r="AD329" i="35" s="1"/>
  <c r="AD330" i="35" s="1"/>
  <c r="AD331" i="35" s="1"/>
  <c r="AD332" i="35" s="1"/>
  <c r="AD333" i="35" s="1"/>
  <c r="AD334" i="35" s="1"/>
  <c r="AD335" i="35" s="1"/>
  <c r="AD336" i="35" s="1"/>
  <c r="AD337" i="35" s="1"/>
  <c r="AD338" i="35" s="1"/>
  <c r="AD339" i="35" s="1"/>
  <c r="AD340" i="35" s="1"/>
  <c r="AD341" i="35" s="1"/>
  <c r="AD342" i="35" s="1"/>
  <c r="AD343" i="35" s="1"/>
  <c r="AD344" i="35" s="1"/>
  <c r="AD345" i="35" s="1"/>
  <c r="AD346" i="35" s="1"/>
  <c r="AD347" i="35" s="1"/>
  <c r="AD348" i="35" s="1"/>
  <c r="AD349" i="35" s="1"/>
  <c r="AD350" i="35" s="1"/>
  <c r="AD351" i="35" s="1"/>
  <c r="AD352" i="35" s="1"/>
  <c r="AD353" i="35" s="1"/>
  <c r="AD354" i="35" s="1"/>
  <c r="AD355" i="35" s="1"/>
  <c r="AD356" i="35" s="1"/>
  <c r="AD357" i="35" s="1"/>
  <c r="AD358" i="35" s="1"/>
  <c r="AD359" i="35" s="1"/>
  <c r="AD360" i="35" s="1"/>
  <c r="AD361" i="35" s="1"/>
  <c r="AD362" i="35" s="1"/>
  <c r="AD363" i="35" s="1"/>
  <c r="AD364" i="35" s="1"/>
  <c r="AD365" i="35" s="1"/>
  <c r="AD366" i="35" s="1"/>
  <c r="AD367" i="35" s="1"/>
  <c r="AD368" i="35" s="1"/>
  <c r="AD369" i="35" s="1"/>
  <c r="AD370" i="35" s="1"/>
  <c r="AD371" i="35" s="1"/>
  <c r="AD372" i="35" s="1"/>
  <c r="AD373" i="35" s="1"/>
  <c r="AD374" i="35" s="1"/>
  <c r="AD375" i="35" s="1"/>
  <c r="AD376" i="35" s="1"/>
  <c r="AD377" i="35" s="1"/>
  <c r="AD378" i="35" s="1"/>
  <c r="AD379" i="35" s="1"/>
  <c r="AD380" i="35" s="1"/>
  <c r="AD381" i="35" s="1"/>
  <c r="AD382" i="35" s="1"/>
  <c r="AD383" i="35" s="1"/>
  <c r="AD384" i="35" s="1"/>
  <c r="AD385" i="35" s="1"/>
  <c r="AD386" i="35" s="1"/>
  <c r="AD387" i="35" s="1"/>
  <c r="AD388" i="35" s="1"/>
  <c r="AD389" i="35" s="1"/>
  <c r="AD390" i="35" s="1"/>
  <c r="AD391" i="35" s="1"/>
  <c r="AD392" i="35" s="1"/>
  <c r="AD393" i="35" s="1"/>
  <c r="AD394" i="35" s="1"/>
  <c r="AD395" i="35" s="1"/>
  <c r="AD396" i="35" s="1"/>
  <c r="AD397" i="35" s="1"/>
  <c r="AD398" i="35" s="1"/>
  <c r="AD399" i="35" s="1"/>
  <c r="AD400" i="35" s="1"/>
  <c r="AD401" i="35" s="1"/>
  <c r="AD402" i="35" s="1"/>
  <c r="AD403" i="35" s="1"/>
  <c r="AD404" i="35" s="1"/>
  <c r="AD405" i="35" s="1"/>
  <c r="AD406" i="35" s="1"/>
  <c r="AD407" i="35" s="1"/>
  <c r="AD408" i="35" s="1"/>
  <c r="AD409" i="35" s="1"/>
  <c r="AD410" i="35" s="1"/>
  <c r="AD411" i="35" s="1"/>
  <c r="AD412" i="35" s="1"/>
  <c r="AD413" i="35" s="1"/>
  <c r="AD414" i="35" s="1"/>
  <c r="AD415" i="35" s="1"/>
  <c r="AD416" i="35" s="1"/>
  <c r="AD417" i="35" s="1"/>
  <c r="AD418" i="35" s="1"/>
  <c r="AD419" i="35" s="1"/>
  <c r="AD420" i="35" s="1"/>
  <c r="AD421" i="35" s="1"/>
  <c r="AD422" i="35" s="1"/>
  <c r="AD423" i="35" s="1"/>
  <c r="AD424" i="35" s="1"/>
  <c r="AD425" i="35" s="1"/>
  <c r="AD426" i="35" s="1"/>
  <c r="AD427" i="35" s="1"/>
  <c r="AD428" i="35" s="1"/>
  <c r="AD429" i="35" s="1"/>
  <c r="AD430" i="35" s="1"/>
  <c r="AD431" i="35" s="1"/>
  <c r="AD432" i="35" s="1"/>
  <c r="AD433" i="35" s="1"/>
  <c r="AD434" i="35" s="1"/>
  <c r="AD435" i="35" s="1"/>
  <c r="AD436" i="35" s="1"/>
  <c r="AD437" i="35" s="1"/>
  <c r="AD438" i="35" s="1"/>
  <c r="AD439" i="35" s="1"/>
  <c r="AD440" i="35" s="1"/>
  <c r="AD441" i="35" s="1"/>
  <c r="AD442" i="35" s="1"/>
  <c r="AD443" i="35" s="1"/>
  <c r="AD444" i="35" s="1"/>
  <c r="AD445" i="35" s="1"/>
  <c r="AD446" i="35" s="1"/>
  <c r="AD447" i="35" s="1"/>
  <c r="AD448" i="35" s="1"/>
  <c r="AD449" i="35" s="1"/>
  <c r="AD450" i="35" s="1"/>
  <c r="AD451" i="35" s="1"/>
  <c r="AD452" i="35" s="1"/>
  <c r="AD453" i="35" s="1"/>
  <c r="AD454" i="35" s="1"/>
  <c r="AD455" i="35" s="1"/>
  <c r="AD456" i="35" s="1"/>
  <c r="AD457" i="35" s="1"/>
  <c r="AD458" i="35" s="1"/>
  <c r="AD459" i="35" s="1"/>
  <c r="AD460" i="35" s="1"/>
  <c r="AD461" i="35" s="1"/>
  <c r="AD462" i="35" s="1"/>
  <c r="AD463" i="35" s="1"/>
  <c r="AD464" i="35" s="1"/>
  <c r="AD465" i="35" s="1"/>
  <c r="AD466" i="35" s="1"/>
  <c r="AD467" i="35" s="1"/>
  <c r="AD468" i="35" s="1"/>
  <c r="AD469" i="35" s="1"/>
  <c r="AD470" i="35" s="1"/>
  <c r="AD471" i="35" s="1"/>
  <c r="AD472" i="35" s="1"/>
  <c r="AD473" i="35" s="1"/>
  <c r="AD474" i="35" s="1"/>
  <c r="AD475" i="35" s="1"/>
  <c r="AD476" i="35" s="1"/>
  <c r="AD477" i="35" s="1"/>
  <c r="AD478" i="35" s="1"/>
  <c r="AD479" i="35" s="1"/>
  <c r="AD480" i="35" s="1"/>
  <c r="AD481" i="35" s="1"/>
  <c r="AD482" i="35" s="1"/>
  <c r="AD483" i="35" s="1"/>
  <c r="AD484" i="35" s="1"/>
  <c r="AD485" i="35" s="1"/>
  <c r="AD486" i="35" s="1"/>
  <c r="AD487" i="35" s="1"/>
  <c r="AD488" i="35" s="1"/>
  <c r="AD489" i="35" s="1"/>
  <c r="AD490" i="35" s="1"/>
  <c r="AD491" i="35" s="1"/>
  <c r="AD492" i="35" s="1"/>
  <c r="AD493" i="35" s="1"/>
  <c r="AD494" i="35" s="1"/>
  <c r="AD495" i="35" s="1"/>
  <c r="AD496" i="35" s="1"/>
  <c r="AD497" i="35" s="1"/>
  <c r="AD498" i="35" s="1"/>
  <c r="AD499" i="35" s="1"/>
  <c r="AD500" i="35" s="1"/>
  <c r="AD501" i="35" s="1"/>
  <c r="AD502" i="35" s="1"/>
  <c r="AD503" i="35" s="1"/>
  <c r="AD504" i="35" s="1"/>
  <c r="AD505" i="35" s="1"/>
  <c r="AD506" i="35" s="1"/>
  <c r="AD507" i="35" s="1"/>
  <c r="AD508" i="35" s="1"/>
  <c r="AD509" i="35" s="1"/>
  <c r="AD510" i="35" s="1"/>
  <c r="AD511" i="35" s="1"/>
  <c r="AD512" i="35" s="1"/>
  <c r="AD513" i="35" s="1"/>
  <c r="AD514" i="35" s="1"/>
  <c r="AD515" i="35" s="1"/>
  <c r="AD516" i="35" s="1"/>
  <c r="AD517" i="35" s="1"/>
  <c r="AD518" i="35" s="1"/>
  <c r="AD519" i="35" s="1"/>
  <c r="AD520" i="35" s="1"/>
  <c r="AD521" i="35" s="1"/>
  <c r="AD522" i="35" s="1"/>
  <c r="AD523" i="35" s="1"/>
  <c r="AD524" i="35" s="1"/>
  <c r="AD525" i="35" s="1"/>
  <c r="AD526" i="35" s="1"/>
  <c r="AD527" i="35" s="1"/>
  <c r="AD528" i="35" s="1"/>
  <c r="AD529" i="35" s="1"/>
  <c r="AD530" i="35" s="1"/>
  <c r="AD531" i="35" s="1"/>
  <c r="AD532" i="35" s="1"/>
  <c r="AD533" i="35" s="1"/>
  <c r="AD534" i="35" s="1"/>
  <c r="AD535" i="35" s="1"/>
  <c r="AD536" i="35" s="1"/>
  <c r="AD537" i="35" s="1"/>
  <c r="AD538" i="35" s="1"/>
  <c r="AD539" i="35" s="1"/>
  <c r="AD540" i="35" s="1"/>
  <c r="AD541" i="35" s="1"/>
  <c r="AD542" i="35" s="1"/>
  <c r="AD543" i="35" s="1"/>
  <c r="AD544" i="35" s="1"/>
  <c r="AD545" i="35" s="1"/>
  <c r="AD546" i="35" s="1"/>
  <c r="AD547" i="35" s="1"/>
  <c r="AD548" i="35" s="1"/>
  <c r="AD549" i="35" s="1"/>
  <c r="AD550" i="35" s="1"/>
  <c r="AD551" i="35" s="1"/>
  <c r="AD552" i="35" s="1"/>
  <c r="AD553" i="35" s="1"/>
  <c r="AD554" i="35" s="1"/>
  <c r="AD555" i="35" s="1"/>
  <c r="AD556" i="35" s="1"/>
  <c r="AD557" i="35" s="1"/>
  <c r="AD558" i="35" s="1"/>
  <c r="AD559" i="35" s="1"/>
  <c r="AD560" i="35" s="1"/>
  <c r="AD561" i="35" s="1"/>
  <c r="AD562" i="35" s="1"/>
  <c r="AD563" i="35" s="1"/>
  <c r="AD564" i="35" s="1"/>
  <c r="AD565" i="35" s="1"/>
  <c r="AD566" i="35" s="1"/>
  <c r="AD567" i="35" s="1"/>
  <c r="AD568" i="35" s="1"/>
  <c r="AD569" i="35" s="1"/>
  <c r="AD570" i="35" s="1"/>
  <c r="AD571" i="35" s="1"/>
  <c r="AD572" i="35" s="1"/>
  <c r="AD573" i="35" s="1"/>
  <c r="AD574" i="35" s="1"/>
  <c r="AD575" i="35" s="1"/>
  <c r="AD576" i="35" s="1"/>
  <c r="AD577" i="35" s="1"/>
  <c r="AD578" i="35" s="1"/>
  <c r="AD579" i="35" s="1"/>
  <c r="AD580" i="35" s="1"/>
  <c r="AD581" i="35" s="1"/>
  <c r="AD582" i="35" s="1"/>
  <c r="AD583" i="35" s="1"/>
  <c r="AD584" i="35" s="1"/>
  <c r="AD585" i="35" s="1"/>
  <c r="AD586" i="35" s="1"/>
  <c r="AD587" i="35" s="1"/>
  <c r="AD588" i="35" s="1"/>
  <c r="AD589" i="35" s="1"/>
  <c r="AD590" i="35" s="1"/>
  <c r="AD591" i="35" s="1"/>
  <c r="AD592" i="35" s="1"/>
  <c r="AD593" i="35" s="1"/>
  <c r="AD594" i="35" s="1"/>
  <c r="AD595" i="35" s="1"/>
  <c r="AD596" i="35" s="1"/>
  <c r="AD597" i="35" s="1"/>
  <c r="AD598" i="35" s="1"/>
  <c r="AD599" i="35" s="1"/>
  <c r="AD600" i="35" s="1"/>
  <c r="AD601" i="35" s="1"/>
  <c r="AD602" i="35" s="1"/>
  <c r="AD603" i="35" s="1"/>
  <c r="AD604" i="35" s="1"/>
  <c r="AD605" i="35" s="1"/>
  <c r="AD606" i="35" s="1"/>
  <c r="AD607" i="35" s="1"/>
  <c r="AD608" i="35" s="1"/>
  <c r="AD609" i="35" s="1"/>
  <c r="AD610" i="35" s="1"/>
  <c r="AD611" i="35" s="1"/>
  <c r="AD612" i="35" s="1"/>
  <c r="AD613" i="35" s="1"/>
  <c r="AD614" i="35" s="1"/>
  <c r="AD615" i="35" s="1"/>
  <c r="AD616" i="35" s="1"/>
  <c r="AD617" i="35" s="1"/>
  <c r="AD618" i="35" s="1"/>
  <c r="AD619" i="35" s="1"/>
  <c r="AD620" i="35" s="1"/>
  <c r="AD621" i="35" s="1"/>
  <c r="AD622" i="35" s="1"/>
  <c r="AD623" i="35" s="1"/>
  <c r="AD624" i="35" s="1"/>
  <c r="AD625" i="35" s="1"/>
  <c r="AD626" i="35" s="1"/>
  <c r="AD627" i="35" s="1"/>
  <c r="AD628" i="35" s="1"/>
  <c r="AD629" i="35" s="1"/>
  <c r="AD630" i="35" s="1"/>
  <c r="AD631" i="35" s="1"/>
  <c r="AD632" i="35" s="1"/>
  <c r="AD633" i="35" s="1"/>
  <c r="AD634" i="35" s="1"/>
  <c r="AD635" i="35" s="1"/>
  <c r="AD636" i="35" s="1"/>
  <c r="AD637" i="35" s="1"/>
  <c r="AD638" i="35" s="1"/>
  <c r="AD639" i="35" s="1"/>
  <c r="AD640" i="35" s="1"/>
  <c r="AD641" i="35" s="1"/>
  <c r="AD642" i="35" s="1"/>
  <c r="AD643" i="35" s="1"/>
  <c r="AD644" i="35" s="1"/>
  <c r="AD645" i="35" s="1"/>
  <c r="AD646" i="35" s="1"/>
  <c r="AD647" i="35" s="1"/>
  <c r="AD648" i="35" s="1"/>
  <c r="AD649" i="35" s="1"/>
  <c r="AD650" i="35" s="1"/>
  <c r="AD651" i="35" s="1"/>
  <c r="AD652" i="35" s="1"/>
  <c r="AD653" i="35" s="1"/>
  <c r="AD654" i="35" s="1"/>
  <c r="AD655" i="35" s="1"/>
  <c r="AD656" i="35" s="1"/>
  <c r="AD657" i="35" s="1"/>
  <c r="AD658" i="35" s="1"/>
  <c r="AD659" i="35" s="1"/>
  <c r="AD660" i="35" s="1"/>
  <c r="AD661" i="35" s="1"/>
  <c r="AD662" i="35" s="1"/>
  <c r="AD663" i="35" s="1"/>
  <c r="AD664" i="35" s="1"/>
  <c r="AD665" i="35" s="1"/>
  <c r="AD666" i="35" s="1"/>
  <c r="AD667" i="35" s="1"/>
  <c r="AD668" i="35" s="1"/>
  <c r="AD669" i="35" s="1"/>
  <c r="AD670" i="35" s="1"/>
  <c r="AD671" i="35" s="1"/>
  <c r="AD672" i="35" s="1"/>
  <c r="AD673" i="35" s="1"/>
  <c r="AD674" i="35" s="1"/>
  <c r="AD675" i="35" s="1"/>
  <c r="AD676" i="35" s="1"/>
  <c r="AD677" i="35" s="1"/>
  <c r="AD678" i="35" s="1"/>
  <c r="AD679" i="35" s="1"/>
  <c r="AD680" i="35" s="1"/>
  <c r="AD681" i="35" s="1"/>
  <c r="AD682" i="35" s="1"/>
  <c r="AD683" i="35" s="1"/>
  <c r="AD684" i="35" s="1"/>
  <c r="AD685" i="35" s="1"/>
  <c r="AD686" i="35" s="1"/>
  <c r="AD687" i="35" s="1"/>
  <c r="AD688" i="35" s="1"/>
  <c r="AD689" i="35" s="1"/>
  <c r="AD690" i="35" s="1"/>
  <c r="AD691" i="35" s="1"/>
  <c r="AD692" i="35" s="1"/>
  <c r="AD693" i="35" s="1"/>
  <c r="AD694" i="35" s="1"/>
  <c r="AD695" i="35" s="1"/>
  <c r="AD696" i="35" s="1"/>
  <c r="AD697" i="35" s="1"/>
  <c r="AD698" i="35" s="1"/>
  <c r="AD699" i="35" s="1"/>
  <c r="AD700" i="35" s="1"/>
  <c r="AD701" i="35" s="1"/>
  <c r="AD702" i="35" s="1"/>
  <c r="AD703" i="35" s="1"/>
  <c r="AD704" i="35" s="1"/>
  <c r="AD705" i="35" s="1"/>
  <c r="AD706" i="35" s="1"/>
  <c r="AD707" i="35" s="1"/>
  <c r="AD708" i="35" s="1"/>
  <c r="AD709" i="35" s="1"/>
  <c r="AD710" i="35" s="1"/>
  <c r="AD711" i="35" s="1"/>
  <c r="AD712" i="35" s="1"/>
  <c r="AD713" i="35" s="1"/>
  <c r="AD714" i="35" s="1"/>
  <c r="AD715" i="35" s="1"/>
  <c r="AD716" i="35" s="1"/>
  <c r="AD717" i="35" s="1"/>
  <c r="AD718" i="35" s="1"/>
  <c r="AD719" i="35" s="1"/>
  <c r="AD720" i="35" s="1"/>
  <c r="AD721" i="35" s="1"/>
  <c r="AD722" i="35" s="1"/>
  <c r="AD723" i="35" s="1"/>
  <c r="AD724" i="35" s="1"/>
  <c r="AD725" i="35" s="1"/>
  <c r="AD726" i="35" s="1"/>
  <c r="AD727" i="35" s="1"/>
  <c r="AD728" i="35" s="1"/>
  <c r="AD729" i="35" s="1"/>
  <c r="AD730" i="35" s="1"/>
  <c r="AD731" i="35" s="1"/>
  <c r="AD732" i="35" s="1"/>
  <c r="AD733" i="35" s="1"/>
  <c r="AD734" i="35" s="1"/>
  <c r="AD735" i="35" s="1"/>
  <c r="AD736" i="35" s="1"/>
  <c r="AD737" i="35" s="1"/>
  <c r="AD738" i="35" s="1"/>
  <c r="AD739" i="35" s="1"/>
  <c r="AD740" i="35" s="1"/>
  <c r="AD741" i="35" s="1"/>
  <c r="AD742" i="35" s="1"/>
  <c r="AD743" i="35" s="1"/>
  <c r="AD744" i="35" s="1"/>
  <c r="AD745" i="35" s="1"/>
  <c r="AD746" i="35" s="1"/>
  <c r="AD747" i="35" s="1"/>
  <c r="AD748" i="35" s="1"/>
  <c r="AD749" i="35" s="1"/>
  <c r="AD750" i="35" s="1"/>
  <c r="AD751" i="35" s="1"/>
  <c r="AD752" i="35" s="1"/>
  <c r="AD753" i="35" s="1"/>
  <c r="AD754" i="35" s="1"/>
  <c r="AD755" i="35" s="1"/>
  <c r="AD756" i="35" s="1"/>
  <c r="AD757" i="35" s="1"/>
  <c r="AD758" i="35" s="1"/>
  <c r="AD759" i="35" s="1"/>
  <c r="AD760" i="35" s="1"/>
  <c r="AD761" i="35" s="1"/>
  <c r="AD762" i="35" s="1"/>
  <c r="AD763" i="35" s="1"/>
  <c r="AD764" i="35" s="1"/>
  <c r="AD765" i="35" s="1"/>
  <c r="AD766" i="35" s="1"/>
  <c r="AD767" i="35" s="1"/>
  <c r="AD768" i="35" s="1"/>
  <c r="AD769" i="35" s="1"/>
  <c r="AD770" i="35" s="1"/>
  <c r="AD771" i="35" s="1"/>
  <c r="AD772" i="35" s="1"/>
  <c r="AD773" i="35" s="1"/>
  <c r="AD774" i="35" s="1"/>
  <c r="AD775" i="35" s="1"/>
  <c r="AD776" i="35" s="1"/>
  <c r="AD777" i="35" s="1"/>
  <c r="AD778" i="35" s="1"/>
  <c r="AD779" i="35" s="1"/>
  <c r="AD780" i="35" s="1"/>
  <c r="AD781" i="35" s="1"/>
  <c r="AD782" i="35" s="1"/>
  <c r="AD783" i="35" s="1"/>
  <c r="AD784" i="35" s="1"/>
  <c r="AD785" i="35" s="1"/>
  <c r="AD786" i="35" s="1"/>
  <c r="AD787" i="35" s="1"/>
  <c r="AD788" i="35" s="1"/>
  <c r="AD789" i="35" s="1"/>
  <c r="AD790" i="35" s="1"/>
  <c r="AD791" i="35" s="1"/>
  <c r="AD792" i="35" s="1"/>
  <c r="AD793" i="35" s="1"/>
  <c r="AD794" i="35" s="1"/>
  <c r="AD795" i="35" s="1"/>
  <c r="AD796" i="35" s="1"/>
  <c r="AD797" i="35" s="1"/>
  <c r="AD798" i="35" s="1"/>
  <c r="AD799" i="35" s="1"/>
  <c r="AD800" i="35" s="1"/>
  <c r="AD801" i="35" s="1"/>
  <c r="AD802" i="35" s="1"/>
  <c r="AD803" i="35" s="1"/>
  <c r="AD804" i="35" s="1"/>
  <c r="AD805" i="35" s="1"/>
  <c r="AD806" i="35" s="1"/>
  <c r="AD807" i="35" s="1"/>
  <c r="AD808" i="35" s="1"/>
  <c r="AD809" i="35" s="1"/>
  <c r="AD810" i="35" s="1"/>
  <c r="AD811" i="35" s="1"/>
  <c r="AD812" i="35" s="1"/>
  <c r="AD813" i="35" s="1"/>
  <c r="AD814" i="35" s="1"/>
  <c r="AD815" i="35" s="1"/>
  <c r="AD816" i="35" s="1"/>
  <c r="AD817" i="35" s="1"/>
  <c r="AD818" i="35" s="1"/>
  <c r="AD819" i="35" s="1"/>
  <c r="AD820" i="35" s="1"/>
  <c r="AD821" i="35" s="1"/>
  <c r="AD822" i="35" s="1"/>
  <c r="AD823" i="35" s="1"/>
  <c r="AD824" i="35" s="1"/>
  <c r="AD825" i="35" s="1"/>
  <c r="AD826" i="35" s="1"/>
  <c r="AD827" i="35" s="1"/>
  <c r="AD828" i="35" s="1"/>
  <c r="AD829" i="35" s="1"/>
  <c r="AD830" i="35" s="1"/>
  <c r="AD831" i="35" s="1"/>
  <c r="AD832" i="35" s="1"/>
  <c r="AD833" i="35" s="1"/>
  <c r="AD834" i="35" s="1"/>
  <c r="AD835" i="35" s="1"/>
  <c r="AD836" i="35" s="1"/>
  <c r="AD837" i="35" s="1"/>
  <c r="AD838" i="35" s="1"/>
  <c r="AD839" i="35" s="1"/>
  <c r="AD840" i="35" s="1"/>
  <c r="AD841" i="35" s="1"/>
  <c r="AD842" i="35" s="1"/>
  <c r="AD843" i="35" s="1"/>
  <c r="AD844" i="35" s="1"/>
  <c r="AD845" i="35" s="1"/>
  <c r="AD846" i="35" s="1"/>
  <c r="AD847" i="35" s="1"/>
  <c r="AD848" i="35" s="1"/>
  <c r="AD849" i="35" s="1"/>
  <c r="AD850" i="35" s="1"/>
  <c r="AD851" i="35" s="1"/>
  <c r="AD852" i="35" s="1"/>
  <c r="AD853" i="35" s="1"/>
  <c r="AD854" i="35" s="1"/>
  <c r="AD855" i="35" s="1"/>
  <c r="AD856" i="35" s="1"/>
  <c r="AD857" i="35" s="1"/>
  <c r="AD858" i="35" s="1"/>
  <c r="AD859" i="35" s="1"/>
  <c r="AD860" i="35" s="1"/>
  <c r="AD861" i="35" s="1"/>
  <c r="AD862" i="35" s="1"/>
  <c r="AD863" i="35" s="1"/>
  <c r="AD864" i="35" s="1"/>
  <c r="AD865" i="35" s="1"/>
  <c r="AD866" i="35" s="1"/>
  <c r="AD867" i="35" s="1"/>
  <c r="AD868" i="35" s="1"/>
  <c r="AD869" i="35" s="1"/>
  <c r="AD870" i="35" s="1"/>
  <c r="AD871" i="35" s="1"/>
  <c r="AD872" i="35" s="1"/>
  <c r="AD873" i="35" s="1"/>
  <c r="AD874" i="35" s="1"/>
  <c r="AD875" i="35" s="1"/>
  <c r="AD876" i="35" s="1"/>
  <c r="AD877" i="35" s="1"/>
  <c r="AD878" i="35" s="1"/>
  <c r="AD879" i="35" s="1"/>
  <c r="AD880" i="35" s="1"/>
  <c r="AD881" i="35" s="1"/>
  <c r="AD882" i="35" s="1"/>
  <c r="AD883" i="35" s="1"/>
  <c r="AD884" i="35" s="1"/>
  <c r="AD885" i="35" s="1"/>
  <c r="AD886" i="35" s="1"/>
  <c r="AD887" i="35" s="1"/>
  <c r="AD888" i="35" s="1"/>
  <c r="AD889" i="35" s="1"/>
  <c r="AD890" i="35" s="1"/>
  <c r="AD891" i="35" s="1"/>
  <c r="AD892" i="35" s="1"/>
  <c r="AD893" i="35" s="1"/>
  <c r="AD894" i="35" s="1"/>
  <c r="AD895" i="35" s="1"/>
  <c r="AD896" i="35" s="1"/>
  <c r="AD897" i="35" s="1"/>
  <c r="AD898" i="35" s="1"/>
  <c r="AD899" i="35" s="1"/>
  <c r="AD900" i="35" s="1"/>
  <c r="AD901" i="35" s="1"/>
  <c r="AD902" i="35" s="1"/>
  <c r="AD903" i="35" s="1"/>
  <c r="AD904" i="35" s="1"/>
  <c r="AD905" i="35" s="1"/>
  <c r="AD906" i="35" s="1"/>
  <c r="AD907" i="35" s="1"/>
  <c r="AD908" i="35" s="1"/>
  <c r="AD909" i="35" s="1"/>
  <c r="AD910" i="35" s="1"/>
  <c r="AD911" i="35" s="1"/>
  <c r="AD912" i="35" s="1"/>
  <c r="AD913" i="35" s="1"/>
  <c r="AD914" i="35" s="1"/>
  <c r="AD915" i="35" s="1"/>
  <c r="AD916" i="35" s="1"/>
  <c r="AD917" i="35" s="1"/>
  <c r="AD918" i="35" s="1"/>
  <c r="AD919" i="35" s="1"/>
  <c r="AD920" i="35" s="1"/>
  <c r="AD921" i="35" s="1"/>
  <c r="AD922" i="35" s="1"/>
  <c r="AD923" i="35" s="1"/>
  <c r="AD924" i="35" s="1"/>
  <c r="AD925" i="35" s="1"/>
  <c r="AD926" i="35" s="1"/>
  <c r="AD927" i="35" s="1"/>
  <c r="AD928" i="35" s="1"/>
  <c r="AD929" i="35" s="1"/>
  <c r="AD930" i="35" s="1"/>
  <c r="AD931" i="35" s="1"/>
  <c r="AD932" i="35" s="1"/>
  <c r="AD933" i="35" s="1"/>
  <c r="AD934" i="35" s="1"/>
  <c r="AD935" i="35" s="1"/>
  <c r="AD936" i="35" s="1"/>
  <c r="AD937" i="35" s="1"/>
  <c r="AD938" i="35" s="1"/>
  <c r="AD939" i="35" s="1"/>
  <c r="AD940" i="35" s="1"/>
  <c r="AD941" i="35" s="1"/>
  <c r="AD942" i="35" s="1"/>
  <c r="AD943" i="35" s="1"/>
  <c r="AD944" i="35" s="1"/>
  <c r="AD945" i="35" s="1"/>
  <c r="AD946" i="35" s="1"/>
  <c r="AD947" i="35" s="1"/>
  <c r="AD948" i="35" s="1"/>
  <c r="AD949" i="35" s="1"/>
  <c r="AD950" i="35" s="1"/>
  <c r="AD951" i="35" s="1"/>
  <c r="AD952" i="35" s="1"/>
  <c r="AD953" i="35" s="1"/>
  <c r="AD954" i="35" s="1"/>
  <c r="AD955" i="35" s="1"/>
  <c r="AD956" i="35" s="1"/>
  <c r="AD957" i="35" s="1"/>
  <c r="AD958" i="35" s="1"/>
  <c r="AD959" i="35" s="1"/>
  <c r="AD960" i="35" s="1"/>
  <c r="AD961" i="35" s="1"/>
  <c r="AD962" i="35" s="1"/>
  <c r="AD963" i="35" s="1"/>
  <c r="AD964" i="35" s="1"/>
  <c r="AC246" i="35"/>
  <c r="EF437" i="35"/>
  <c r="AF437" i="35"/>
  <c r="W437" i="35"/>
  <c r="D438" i="35"/>
  <c r="V437" i="35"/>
  <c r="DX437" i="35"/>
  <c r="AJ437" i="35"/>
  <c r="AH437" i="35"/>
  <c r="Y435" i="35"/>
  <c r="X436" i="35"/>
  <c r="BG436" i="35"/>
  <c r="BY436" i="35" s="1"/>
  <c r="AX436" i="35"/>
  <c r="BQ436" i="35" s="1"/>
  <c r="A437" i="35"/>
  <c r="BF436" i="35"/>
  <c r="BX436" i="35" s="1"/>
  <c r="AW436" i="35"/>
  <c r="BP436" i="35" s="1"/>
  <c r="BE436" i="35"/>
  <c r="BW436" i="35" s="1"/>
  <c r="AV436" i="35"/>
  <c r="BO436" i="35" s="1"/>
  <c r="J436" i="35"/>
  <c r="BD436" i="35"/>
  <c r="BV436" i="35" s="1"/>
  <c r="BC436" i="35"/>
  <c r="BU436" i="35" s="1"/>
  <c r="E436" i="35"/>
  <c r="AZ436" i="35"/>
  <c r="BS436" i="35" s="1"/>
  <c r="AY436" i="35"/>
  <c r="BR436" i="35" s="1"/>
  <c r="AQ436" i="35"/>
  <c r="F435" i="35"/>
  <c r="DW439" i="35"/>
  <c r="EA438" i="35"/>
  <c r="DZ438" i="35"/>
  <c r="DY438" i="35"/>
  <c r="AA436" i="35"/>
  <c r="Z437" i="35"/>
  <c r="AI434" i="35"/>
  <c r="AG434" i="35"/>
  <c r="AK434" i="35"/>
  <c r="BT432" i="35" l="1"/>
  <c r="BA433" i="35"/>
  <c r="S181" i="35"/>
  <c r="U181" i="35" s="1"/>
  <c r="AS181" i="35"/>
  <c r="AP182" i="35"/>
  <c r="AT182" i="35" s="1"/>
  <c r="P182" i="35"/>
  <c r="K245" i="35"/>
  <c r="AE245" i="35" s="1"/>
  <c r="AC247" i="35"/>
  <c r="K246" i="35"/>
  <c r="O246" i="35" s="1"/>
  <c r="AZ437" i="35"/>
  <c r="BS437" i="35" s="1"/>
  <c r="AY437" i="35"/>
  <c r="BR437" i="35" s="1"/>
  <c r="BG437" i="35"/>
  <c r="BY437" i="35" s="1"/>
  <c r="AX437" i="35"/>
  <c r="BQ437" i="35" s="1"/>
  <c r="A438" i="35"/>
  <c r="BF437" i="35"/>
  <c r="BX437" i="35" s="1"/>
  <c r="AW437" i="35"/>
  <c r="BP437" i="35" s="1"/>
  <c r="BE437" i="35"/>
  <c r="BW437" i="35" s="1"/>
  <c r="AV437" i="35"/>
  <c r="BO437" i="35" s="1"/>
  <c r="J437" i="35"/>
  <c r="BD437" i="35"/>
  <c r="BV437" i="35" s="1"/>
  <c r="BC437" i="35"/>
  <c r="BU437" i="35" s="1"/>
  <c r="E437" i="35"/>
  <c r="AQ437" i="35"/>
  <c r="Z438" i="35"/>
  <c r="AA437" i="35"/>
  <c r="AK435" i="35"/>
  <c r="AI435" i="35"/>
  <c r="AG435" i="35"/>
  <c r="G435" i="35"/>
  <c r="AH438" i="35"/>
  <c r="EF438" i="35"/>
  <c r="AF438" i="35"/>
  <c r="W438" i="35"/>
  <c r="D439" i="35"/>
  <c r="V438" i="35"/>
  <c r="DX438" i="35"/>
  <c r="AJ438" i="35"/>
  <c r="DW440" i="35"/>
  <c r="EA439" i="35"/>
  <c r="DZ439" i="35"/>
  <c r="DY439" i="35"/>
  <c r="F436" i="35"/>
  <c r="G436" i="35" s="1"/>
  <c r="X437" i="35"/>
  <c r="Y436" i="35"/>
  <c r="BT433" i="35" l="1"/>
  <c r="BA434" i="35"/>
  <c r="AS182" i="35"/>
  <c r="S182" i="35"/>
  <c r="AR182" i="35"/>
  <c r="AU182" i="35" s="1"/>
  <c r="BN182" i="35" s="1"/>
  <c r="AM182" i="35" s="1"/>
  <c r="T182" i="35" s="1"/>
  <c r="Q182" i="35" s="1"/>
  <c r="R182" i="35" s="1"/>
  <c r="O245" i="35"/>
  <c r="AC248" i="35"/>
  <c r="K247" i="35"/>
  <c r="O247" i="35" s="1"/>
  <c r="BC438" i="35"/>
  <c r="BU438" i="35" s="1"/>
  <c r="E438" i="35"/>
  <c r="AZ438" i="35"/>
  <c r="BS438" i="35" s="1"/>
  <c r="AY438" i="35"/>
  <c r="BR438" i="35" s="1"/>
  <c r="BG438" i="35"/>
  <c r="BY438" i="35" s="1"/>
  <c r="AX438" i="35"/>
  <c r="BQ438" i="35" s="1"/>
  <c r="A439" i="35"/>
  <c r="BF438" i="35"/>
  <c r="BX438" i="35" s="1"/>
  <c r="AW438" i="35"/>
  <c r="BP438" i="35" s="1"/>
  <c r="BE438" i="35"/>
  <c r="BW438" i="35" s="1"/>
  <c r="AV438" i="35"/>
  <c r="BO438" i="35" s="1"/>
  <c r="J438" i="35"/>
  <c r="BD438" i="35"/>
  <c r="BV438" i="35" s="1"/>
  <c r="AQ438" i="35"/>
  <c r="DZ440" i="35"/>
  <c r="DY440" i="35"/>
  <c r="DW441" i="35"/>
  <c r="EA440" i="35"/>
  <c r="AK436" i="35"/>
  <c r="AI436" i="35"/>
  <c r="AG436" i="35"/>
  <c r="Z439" i="35"/>
  <c r="AA438" i="35"/>
  <c r="X438" i="35"/>
  <c r="Y437" i="35"/>
  <c r="DX439" i="35"/>
  <c r="AJ439" i="35"/>
  <c r="AH439" i="35"/>
  <c r="EF439" i="35"/>
  <c r="AF439" i="35"/>
  <c r="W439" i="35"/>
  <c r="D440" i="35"/>
  <c r="V439" i="35"/>
  <c r="F437" i="35"/>
  <c r="BT434" i="35" l="1"/>
  <c r="BA435" i="35"/>
  <c r="P183" i="35"/>
  <c r="AP183" i="35"/>
  <c r="AT183" i="35" s="1"/>
  <c r="U182" i="35"/>
  <c r="AC249" i="35"/>
  <c r="K248" i="35"/>
  <c r="O248" i="35" s="1"/>
  <c r="AA439" i="35"/>
  <c r="Z440" i="35"/>
  <c r="Y438" i="35"/>
  <c r="X439" i="35"/>
  <c r="D441" i="35"/>
  <c r="V440" i="35"/>
  <c r="DX440" i="35"/>
  <c r="AJ440" i="35"/>
  <c r="AH440" i="35"/>
  <c r="EF440" i="35"/>
  <c r="AF440" i="35"/>
  <c r="W440" i="35"/>
  <c r="F438" i="35"/>
  <c r="G438" i="35" s="1"/>
  <c r="AG437" i="35"/>
  <c r="AK437" i="35"/>
  <c r="AI437" i="35"/>
  <c r="G437" i="35"/>
  <c r="EA441" i="35"/>
  <c r="DZ441" i="35"/>
  <c r="DY441" i="35"/>
  <c r="DW442" i="35"/>
  <c r="BE439" i="35"/>
  <c r="BW439" i="35" s="1"/>
  <c r="AV439" i="35"/>
  <c r="BO439" i="35" s="1"/>
  <c r="J439" i="35"/>
  <c r="BD439" i="35"/>
  <c r="BV439" i="35" s="1"/>
  <c r="BC439" i="35"/>
  <c r="BU439" i="35" s="1"/>
  <c r="E439" i="35"/>
  <c r="AZ439" i="35"/>
  <c r="BS439" i="35" s="1"/>
  <c r="AY439" i="35"/>
  <c r="BR439" i="35" s="1"/>
  <c r="BG439" i="35"/>
  <c r="BY439" i="35" s="1"/>
  <c r="AX439" i="35"/>
  <c r="BQ439" i="35" s="1"/>
  <c r="BF439" i="35"/>
  <c r="BX439" i="35" s="1"/>
  <c r="AW439" i="35"/>
  <c r="BP439" i="35" s="1"/>
  <c r="A440" i="35"/>
  <c r="AQ439" i="35"/>
  <c r="BT435" i="35" l="1"/>
  <c r="BA436" i="35"/>
  <c r="AS183" i="35"/>
  <c r="S183" i="35"/>
  <c r="AR183" i="35"/>
  <c r="AU183" i="35" s="1"/>
  <c r="BN183" i="35" s="1"/>
  <c r="AM183" i="35" s="1"/>
  <c r="T183" i="35" s="1"/>
  <c r="Q183" i="35" s="1"/>
  <c r="R183" i="35" s="1"/>
  <c r="AC250" i="35"/>
  <c r="K249" i="35"/>
  <c r="O249" i="35" s="1"/>
  <c r="AI438" i="35"/>
  <c r="AG438" i="35"/>
  <c r="AK438" i="35"/>
  <c r="EF441" i="35"/>
  <c r="W441" i="35"/>
  <c r="D442" i="35"/>
  <c r="V441" i="35"/>
  <c r="DX441" i="35"/>
  <c r="AJ441" i="35" s="1"/>
  <c r="BG440" i="35"/>
  <c r="BY440" i="35" s="1"/>
  <c r="AX440" i="35"/>
  <c r="BQ440" i="35" s="1"/>
  <c r="A441" i="35"/>
  <c r="BF440" i="35"/>
  <c r="BX440" i="35" s="1"/>
  <c r="AW440" i="35"/>
  <c r="BP440" i="35" s="1"/>
  <c r="BE440" i="35"/>
  <c r="BW440" i="35" s="1"/>
  <c r="AV440" i="35"/>
  <c r="BO440" i="35" s="1"/>
  <c r="J440" i="35"/>
  <c r="BD440" i="35"/>
  <c r="BV440" i="35" s="1"/>
  <c r="BC440" i="35"/>
  <c r="BU440" i="35" s="1"/>
  <c r="E440" i="35"/>
  <c r="AZ440" i="35"/>
  <c r="BS440" i="35" s="1"/>
  <c r="AY440" i="35"/>
  <c r="BR440" i="35" s="1"/>
  <c r="AQ440" i="35"/>
  <c r="Y439" i="35"/>
  <c r="X440" i="35"/>
  <c r="F439" i="35"/>
  <c r="AA440" i="35"/>
  <c r="Z441" i="35"/>
  <c r="DW443" i="35"/>
  <c r="EA442" i="35"/>
  <c r="DZ442" i="35"/>
  <c r="DY442" i="35"/>
  <c r="BT436" i="35" l="1"/>
  <c r="BA437" i="35"/>
  <c r="AF441" i="35"/>
  <c r="U183" i="35"/>
  <c r="AP184" i="35"/>
  <c r="AT184" i="35" s="1"/>
  <c r="P184" i="35"/>
  <c r="AC251" i="35"/>
  <c r="K250" i="35"/>
  <c r="O250" i="35" s="1"/>
  <c r="AK439" i="35"/>
  <c r="AI439" i="35"/>
  <c r="AG439" i="35"/>
  <c r="G439" i="35"/>
  <c r="AZ441" i="35"/>
  <c r="BS441" i="35" s="1"/>
  <c r="AY441" i="35"/>
  <c r="BR441" i="35" s="1"/>
  <c r="BG441" i="35"/>
  <c r="BY441" i="35" s="1"/>
  <c r="AX441" i="35"/>
  <c r="BQ441" i="35" s="1"/>
  <c r="A442" i="35"/>
  <c r="BF441" i="35"/>
  <c r="BX441" i="35" s="1"/>
  <c r="AW441" i="35"/>
  <c r="BP441" i="35" s="1"/>
  <c r="BE441" i="35"/>
  <c r="BW441" i="35" s="1"/>
  <c r="AV441" i="35"/>
  <c r="BO441" i="35" s="1"/>
  <c r="J441" i="35"/>
  <c r="BD441" i="35"/>
  <c r="BV441" i="35" s="1"/>
  <c r="BC441" i="35"/>
  <c r="BU441" i="35" s="1"/>
  <c r="E441" i="35"/>
  <c r="AQ441" i="35"/>
  <c r="EF442" i="35"/>
  <c r="W442" i="35"/>
  <c r="D443" i="35"/>
  <c r="V442" i="35"/>
  <c r="DX442" i="35"/>
  <c r="AJ442" i="35" s="1"/>
  <c r="Z442" i="35"/>
  <c r="AA441" i="35"/>
  <c r="X441" i="35"/>
  <c r="Y440" i="35"/>
  <c r="F440" i="35"/>
  <c r="G440" i="35" s="1"/>
  <c r="AH441" i="35"/>
  <c r="DW444" i="35"/>
  <c r="EA443" i="35"/>
  <c r="DZ443" i="35"/>
  <c r="DY443" i="35"/>
  <c r="BT437" i="35" l="1"/>
  <c r="BA438" i="35"/>
  <c r="AH442" i="35"/>
  <c r="AF442" i="35"/>
  <c r="S184" i="35"/>
  <c r="AR184" i="35"/>
  <c r="AU184" i="35" s="1"/>
  <c r="BN184" i="35" s="1"/>
  <c r="AM184" i="35" s="1"/>
  <c r="T184" i="35" s="1"/>
  <c r="Q184" i="35" s="1"/>
  <c r="R184" i="35" s="1"/>
  <c r="AS184" i="35"/>
  <c r="AC252" i="35"/>
  <c r="K251" i="35"/>
  <c r="O251" i="35" s="1"/>
  <c r="F441" i="35"/>
  <c r="BC442" i="35"/>
  <c r="BU442" i="35" s="1"/>
  <c r="E442" i="35"/>
  <c r="AZ442" i="35"/>
  <c r="BS442" i="35" s="1"/>
  <c r="AY442" i="35"/>
  <c r="BR442" i="35" s="1"/>
  <c r="BG442" i="35"/>
  <c r="BY442" i="35" s="1"/>
  <c r="AX442" i="35"/>
  <c r="BQ442" i="35" s="1"/>
  <c r="A443" i="35"/>
  <c r="BF442" i="35"/>
  <c r="BX442" i="35" s="1"/>
  <c r="AW442" i="35"/>
  <c r="BP442" i="35" s="1"/>
  <c r="BE442" i="35"/>
  <c r="BW442" i="35" s="1"/>
  <c r="AV442" i="35"/>
  <c r="BO442" i="35" s="1"/>
  <c r="J442" i="35"/>
  <c r="BD442" i="35"/>
  <c r="BV442" i="35" s="1"/>
  <c r="AQ442" i="35"/>
  <c r="Z443" i="35"/>
  <c r="AA442" i="35"/>
  <c r="AK440" i="35"/>
  <c r="AI440" i="35"/>
  <c r="AG440" i="35"/>
  <c r="X442" i="35"/>
  <c r="Y441" i="35"/>
  <c r="DX443" i="35"/>
  <c r="AF443" i="35" s="1"/>
  <c r="AJ443" i="35"/>
  <c r="AH443" i="35"/>
  <c r="EF443" i="35"/>
  <c r="W443" i="35"/>
  <c r="D444" i="35"/>
  <c r="V443" i="35"/>
  <c r="DZ444" i="35"/>
  <c r="DY444" i="35"/>
  <c r="DW445" i="35"/>
  <c r="EA444" i="35"/>
  <c r="BT438" i="35" l="1"/>
  <c r="BA439" i="35"/>
  <c r="U184" i="35"/>
  <c r="AR185" i="35" s="1"/>
  <c r="AU185" i="35" s="1"/>
  <c r="BN185" i="35" s="1"/>
  <c r="AM185" i="35" s="1"/>
  <c r="T185" i="35" s="1"/>
  <c r="Q185" i="35" s="1"/>
  <c r="P185" i="35"/>
  <c r="AP185" i="35"/>
  <c r="AT185" i="35" s="1"/>
  <c r="AC253" i="35"/>
  <c r="K252" i="35"/>
  <c r="O252" i="35" s="1"/>
  <c r="AA443" i="35"/>
  <c r="Z444" i="35"/>
  <c r="AG441" i="35"/>
  <c r="AK441" i="35"/>
  <c r="AI441" i="35"/>
  <c r="EA445" i="35"/>
  <c r="DZ445" i="35"/>
  <c r="DY445" i="35"/>
  <c r="DW446" i="35"/>
  <c r="D445" i="35"/>
  <c r="V444" i="35"/>
  <c r="DX444" i="35"/>
  <c r="AJ444" i="35" s="1"/>
  <c r="AH444" i="35"/>
  <c r="EF444" i="35"/>
  <c r="AF444" i="35"/>
  <c r="W444" i="35"/>
  <c r="Y442" i="35"/>
  <c r="X443" i="35"/>
  <c r="G441" i="35"/>
  <c r="F442" i="35"/>
  <c r="G442" i="35" s="1"/>
  <c r="BE443" i="35"/>
  <c r="BW443" i="35" s="1"/>
  <c r="AV443" i="35"/>
  <c r="BO443" i="35" s="1"/>
  <c r="J443" i="35"/>
  <c r="BD443" i="35"/>
  <c r="BV443" i="35" s="1"/>
  <c r="BC443" i="35"/>
  <c r="BU443" i="35" s="1"/>
  <c r="E443" i="35"/>
  <c r="AZ443" i="35"/>
  <c r="BS443" i="35" s="1"/>
  <c r="AY443" i="35"/>
  <c r="BR443" i="35" s="1"/>
  <c r="BG443" i="35"/>
  <c r="BY443" i="35" s="1"/>
  <c r="AX443" i="35"/>
  <c r="BQ443" i="35" s="1"/>
  <c r="A444" i="35"/>
  <c r="BF443" i="35"/>
  <c r="BX443" i="35" s="1"/>
  <c r="AW443" i="35"/>
  <c r="BP443" i="35" s="1"/>
  <c r="AQ443" i="35"/>
  <c r="BT439" i="35" l="1"/>
  <c r="BA440" i="35"/>
  <c r="AS185" i="35"/>
  <c r="S185" i="35"/>
  <c r="U185" i="35" s="1"/>
  <c r="R185" i="35"/>
  <c r="AP186" i="35" s="1"/>
  <c r="AT186" i="35" s="1"/>
  <c r="AC254" i="35"/>
  <c r="K253" i="35"/>
  <c r="O253" i="35" s="1"/>
  <c r="F443" i="35"/>
  <c r="EF445" i="35"/>
  <c r="AF445" i="35"/>
  <c r="W445" i="35"/>
  <c r="D446" i="35"/>
  <c r="V445" i="35"/>
  <c r="DX445" i="35"/>
  <c r="AJ445" i="35"/>
  <c r="AH445" i="35"/>
  <c r="AA444" i="35"/>
  <c r="Z445" i="35"/>
  <c r="Y443" i="35"/>
  <c r="X444" i="35"/>
  <c r="BG444" i="35"/>
  <c r="BY444" i="35" s="1"/>
  <c r="AX444" i="35"/>
  <c r="BQ444" i="35" s="1"/>
  <c r="A445" i="35"/>
  <c r="BF444" i="35"/>
  <c r="BX444" i="35" s="1"/>
  <c r="AW444" i="35"/>
  <c r="BP444" i="35" s="1"/>
  <c r="BE444" i="35"/>
  <c r="BW444" i="35" s="1"/>
  <c r="AV444" i="35"/>
  <c r="BO444" i="35" s="1"/>
  <c r="J444" i="35"/>
  <c r="BD444" i="35"/>
  <c r="BV444" i="35" s="1"/>
  <c r="BC444" i="35"/>
  <c r="BU444" i="35" s="1"/>
  <c r="E444" i="35"/>
  <c r="AZ444" i="35"/>
  <c r="BS444" i="35" s="1"/>
  <c r="AY444" i="35"/>
  <c r="BR444" i="35" s="1"/>
  <c r="AQ444" i="35"/>
  <c r="DW447" i="35"/>
  <c r="EA446" i="35"/>
  <c r="DZ446" i="35"/>
  <c r="DY446" i="35"/>
  <c r="AI442" i="35"/>
  <c r="AG442" i="35"/>
  <c r="AK442" i="35"/>
  <c r="BT440" i="35" l="1"/>
  <c r="BA441" i="35"/>
  <c r="P186" i="35"/>
  <c r="S186" i="35"/>
  <c r="AR186" i="35"/>
  <c r="AU186" i="35" s="1"/>
  <c r="BN186" i="35" s="1"/>
  <c r="AM186" i="35" s="1"/>
  <c r="T186" i="35" s="1"/>
  <c r="Q186" i="35" s="1"/>
  <c r="AS186" i="35"/>
  <c r="AC255" i="35"/>
  <c r="K254" i="35"/>
  <c r="O254" i="35" s="1"/>
  <c r="Z446" i="35"/>
  <c r="AA445" i="35"/>
  <c r="AZ445" i="35"/>
  <c r="BS445" i="35" s="1"/>
  <c r="AY445" i="35"/>
  <c r="BR445" i="35" s="1"/>
  <c r="BG445" i="35"/>
  <c r="BY445" i="35" s="1"/>
  <c r="AX445" i="35"/>
  <c r="BQ445" i="35" s="1"/>
  <c r="A446" i="35"/>
  <c r="BF445" i="35"/>
  <c r="BX445" i="35" s="1"/>
  <c r="AW445" i="35"/>
  <c r="BP445" i="35" s="1"/>
  <c r="BE445" i="35"/>
  <c r="BW445" i="35" s="1"/>
  <c r="AV445" i="35"/>
  <c r="BO445" i="35" s="1"/>
  <c r="J445" i="35"/>
  <c r="BD445" i="35"/>
  <c r="BV445" i="35" s="1"/>
  <c r="BC445" i="35"/>
  <c r="BU445" i="35" s="1"/>
  <c r="E445" i="35"/>
  <c r="AQ445" i="35"/>
  <c r="AK443" i="35"/>
  <c r="AI443" i="35"/>
  <c r="AG443" i="35"/>
  <c r="DW448" i="35"/>
  <c r="EA447" i="35"/>
  <c r="DZ447" i="35"/>
  <c r="DY447" i="35"/>
  <c r="F444" i="35"/>
  <c r="G444" i="35" s="1"/>
  <c r="G443" i="35"/>
  <c r="X445" i="35"/>
  <c r="Y444" i="35"/>
  <c r="EF446" i="35"/>
  <c r="AF446" i="35"/>
  <c r="W446" i="35"/>
  <c r="D447" i="35"/>
  <c r="V446" i="35"/>
  <c r="DX446" i="35"/>
  <c r="AH446" i="35" s="1"/>
  <c r="BT441" i="35" l="1"/>
  <c r="BA442" i="35"/>
  <c r="AJ446" i="35"/>
  <c r="R186" i="35"/>
  <c r="P187" i="35" s="1"/>
  <c r="U186" i="35"/>
  <c r="AR187" i="35" s="1"/>
  <c r="AU187" i="35" s="1"/>
  <c r="BN187" i="35" s="1"/>
  <c r="AM187" i="35" s="1"/>
  <c r="T187" i="35" s="1"/>
  <c r="Q187" i="35" s="1"/>
  <c r="AC256" i="35"/>
  <c r="K255" i="35"/>
  <c r="O255" i="35" s="1"/>
  <c r="X446" i="35"/>
  <c r="Y445" i="35"/>
  <c r="DX447" i="35"/>
  <c r="AJ447" i="35" s="1"/>
  <c r="EF447" i="35"/>
  <c r="W447" i="35"/>
  <c r="D448" i="35"/>
  <c r="V447" i="35"/>
  <c r="F445" i="35"/>
  <c r="G445" i="35" s="1"/>
  <c r="DZ448" i="35"/>
  <c r="DY448" i="35"/>
  <c r="DW449" i="35"/>
  <c r="EA448" i="35"/>
  <c r="AK444" i="35"/>
  <c r="AI444" i="35"/>
  <c r="AG444" i="35"/>
  <c r="Z447" i="35"/>
  <c r="AA446" i="35"/>
  <c r="BC446" i="35"/>
  <c r="BU446" i="35" s="1"/>
  <c r="E446" i="35"/>
  <c r="AZ446" i="35"/>
  <c r="BS446" i="35" s="1"/>
  <c r="AY446" i="35"/>
  <c r="BR446" i="35" s="1"/>
  <c r="BG446" i="35"/>
  <c r="BY446" i="35" s="1"/>
  <c r="AX446" i="35"/>
  <c r="BQ446" i="35" s="1"/>
  <c r="A447" i="35"/>
  <c r="BF446" i="35"/>
  <c r="BX446" i="35" s="1"/>
  <c r="AW446" i="35"/>
  <c r="BP446" i="35" s="1"/>
  <c r="BE446" i="35"/>
  <c r="BW446" i="35" s="1"/>
  <c r="AV446" i="35"/>
  <c r="BO446" i="35" s="1"/>
  <c r="J446" i="35"/>
  <c r="BD446" i="35"/>
  <c r="BV446" i="35" s="1"/>
  <c r="AQ446" i="35"/>
  <c r="BT442" i="35" l="1"/>
  <c r="BA443" i="35"/>
  <c r="AP187" i="35"/>
  <c r="AT187" i="35" s="1"/>
  <c r="AS187" i="35"/>
  <c r="S187" i="35"/>
  <c r="U187" i="35" s="1"/>
  <c r="R187" i="35"/>
  <c r="AP188" i="35" s="1"/>
  <c r="AT188" i="35" s="1"/>
  <c r="AC257" i="35"/>
  <c r="K256" i="35"/>
  <c r="O256" i="35" s="1"/>
  <c r="EA449" i="35"/>
  <c r="DZ449" i="35"/>
  <c r="DY449" i="35"/>
  <c r="DW450" i="35"/>
  <c r="D449" i="35"/>
  <c r="V448" i="35"/>
  <c r="DX448" i="35"/>
  <c r="AJ448" i="35"/>
  <c r="AH448" i="35"/>
  <c r="EF448" i="35"/>
  <c r="AF448" i="35"/>
  <c r="W448" i="35"/>
  <c r="AA447" i="35"/>
  <c r="Z448" i="35"/>
  <c r="BE447" i="35"/>
  <c r="BW447" i="35" s="1"/>
  <c r="AV447" i="35"/>
  <c r="BO447" i="35" s="1"/>
  <c r="J447" i="35"/>
  <c r="BD447" i="35"/>
  <c r="BV447" i="35" s="1"/>
  <c r="BC447" i="35"/>
  <c r="BU447" i="35" s="1"/>
  <c r="E447" i="35"/>
  <c r="AZ447" i="35"/>
  <c r="BS447" i="35" s="1"/>
  <c r="AY447" i="35"/>
  <c r="BR447" i="35" s="1"/>
  <c r="BG447" i="35"/>
  <c r="BY447" i="35" s="1"/>
  <c r="AX447" i="35"/>
  <c r="BQ447" i="35" s="1"/>
  <c r="A448" i="35"/>
  <c r="BF447" i="35"/>
  <c r="BX447" i="35" s="1"/>
  <c r="AW447" i="35"/>
  <c r="BP447" i="35" s="1"/>
  <c r="AQ447" i="35"/>
  <c r="AF447" i="35"/>
  <c r="Y446" i="35"/>
  <c r="X447" i="35"/>
  <c r="AG445" i="35"/>
  <c r="AK445" i="35"/>
  <c r="AI445" i="35"/>
  <c r="AH447" i="35"/>
  <c r="F446" i="35"/>
  <c r="G446" i="35" s="1"/>
  <c r="BT443" i="35" l="1"/>
  <c r="BA444" i="35"/>
  <c r="P188" i="35"/>
  <c r="AR188" i="35"/>
  <c r="AU188" i="35" s="1"/>
  <c r="BN188" i="35" s="1"/>
  <c r="AM188" i="35" s="1"/>
  <c r="T188" i="35" s="1"/>
  <c r="Q188" i="35" s="1"/>
  <c r="AS188" i="35"/>
  <c r="S188" i="35"/>
  <c r="AC258" i="35"/>
  <c r="K257" i="35"/>
  <c r="O257" i="35" s="1"/>
  <c r="Y447" i="35"/>
  <c r="X448" i="35"/>
  <c r="F447" i="35"/>
  <c r="AI446" i="35"/>
  <c r="AG446" i="35"/>
  <c r="AK446" i="35"/>
  <c r="BG448" i="35"/>
  <c r="BY448" i="35" s="1"/>
  <c r="AX448" i="35"/>
  <c r="BQ448" i="35" s="1"/>
  <c r="A449" i="35"/>
  <c r="BF448" i="35"/>
  <c r="BX448" i="35" s="1"/>
  <c r="AW448" i="35"/>
  <c r="BP448" i="35" s="1"/>
  <c r="BE448" i="35"/>
  <c r="BW448" i="35" s="1"/>
  <c r="AV448" i="35"/>
  <c r="BO448" i="35" s="1"/>
  <c r="J448" i="35"/>
  <c r="BD448" i="35"/>
  <c r="BV448" i="35" s="1"/>
  <c r="BC448" i="35"/>
  <c r="BU448" i="35" s="1"/>
  <c r="E448" i="35"/>
  <c r="AZ448" i="35"/>
  <c r="BS448" i="35" s="1"/>
  <c r="AY448" i="35"/>
  <c r="BR448" i="35" s="1"/>
  <c r="AQ448" i="35"/>
  <c r="AA448" i="35"/>
  <c r="Z449" i="35"/>
  <c r="EF449" i="35"/>
  <c r="AF449" i="35"/>
  <c r="W449" i="35"/>
  <c r="D450" i="35"/>
  <c r="V449" i="35"/>
  <c r="DX449" i="35"/>
  <c r="AJ449" i="35"/>
  <c r="AH449" i="35"/>
  <c r="DW451" i="35"/>
  <c r="EA450" i="35"/>
  <c r="DZ450" i="35"/>
  <c r="DY450" i="35"/>
  <c r="BT444" i="35" l="1"/>
  <c r="BA445" i="35"/>
  <c r="R188" i="35"/>
  <c r="P189" i="35" s="1"/>
  <c r="U188" i="35"/>
  <c r="S189" i="35" s="1"/>
  <c r="AC259" i="35"/>
  <c r="K258" i="35"/>
  <c r="O258" i="35" s="1"/>
  <c r="AH450" i="35"/>
  <c r="EF450" i="35"/>
  <c r="AF450" i="35"/>
  <c r="W450" i="35"/>
  <c r="D451" i="35"/>
  <c r="V450" i="35"/>
  <c r="DX450" i="35"/>
  <c r="AJ450" i="35"/>
  <c r="DW452" i="35"/>
  <c r="EA451" i="35"/>
  <c r="DZ451" i="35"/>
  <c r="DY451" i="35"/>
  <c r="AZ449" i="35"/>
  <c r="BS449" i="35" s="1"/>
  <c r="AY449" i="35"/>
  <c r="BR449" i="35" s="1"/>
  <c r="BG449" i="35"/>
  <c r="BY449" i="35" s="1"/>
  <c r="AX449" i="35"/>
  <c r="BQ449" i="35" s="1"/>
  <c r="A450" i="35"/>
  <c r="BF449" i="35"/>
  <c r="BX449" i="35" s="1"/>
  <c r="AW449" i="35"/>
  <c r="BP449" i="35" s="1"/>
  <c r="BE449" i="35"/>
  <c r="BW449" i="35" s="1"/>
  <c r="AV449" i="35"/>
  <c r="BO449" i="35" s="1"/>
  <c r="J449" i="35"/>
  <c r="BD449" i="35"/>
  <c r="BV449" i="35" s="1"/>
  <c r="BC449" i="35"/>
  <c r="BU449" i="35" s="1"/>
  <c r="E449" i="35"/>
  <c r="AQ449" i="35"/>
  <c r="AK447" i="35"/>
  <c r="AI447" i="35"/>
  <c r="AG447" i="35"/>
  <c r="G447" i="35"/>
  <c r="X449" i="35"/>
  <c r="Y448" i="35"/>
  <c r="F448" i="35"/>
  <c r="Z450" i="35"/>
  <c r="AA449" i="35"/>
  <c r="BT445" i="35" l="1"/>
  <c r="BA446" i="35"/>
  <c r="AS189" i="35"/>
  <c r="AR189" i="35"/>
  <c r="AU189" i="35" s="1"/>
  <c r="BN189" i="35" s="1"/>
  <c r="AM189" i="35" s="1"/>
  <c r="T189" i="35" s="1"/>
  <c r="Q189" i="35" s="1"/>
  <c r="R189" i="35" s="1"/>
  <c r="AP189" i="35"/>
  <c r="AT189" i="35" s="1"/>
  <c r="AC260" i="35"/>
  <c r="K259" i="35"/>
  <c r="O259" i="35" s="1"/>
  <c r="AK448" i="35"/>
  <c r="AI448" i="35"/>
  <c r="AG448" i="35"/>
  <c r="G448" i="35"/>
  <c r="DX451" i="35"/>
  <c r="AJ451" i="35" s="1"/>
  <c r="EF451" i="35"/>
  <c r="W451" i="35"/>
  <c r="D452" i="35"/>
  <c r="V451" i="35"/>
  <c r="BC450" i="35"/>
  <c r="BU450" i="35" s="1"/>
  <c r="E450" i="35"/>
  <c r="AZ450" i="35"/>
  <c r="BS450" i="35" s="1"/>
  <c r="AY450" i="35"/>
  <c r="BR450" i="35" s="1"/>
  <c r="BG450" i="35"/>
  <c r="BY450" i="35" s="1"/>
  <c r="AX450" i="35"/>
  <c r="BQ450" i="35" s="1"/>
  <c r="A451" i="35"/>
  <c r="BF450" i="35"/>
  <c r="BX450" i="35" s="1"/>
  <c r="AW450" i="35"/>
  <c r="BP450" i="35" s="1"/>
  <c r="BE450" i="35"/>
  <c r="BW450" i="35" s="1"/>
  <c r="AV450" i="35"/>
  <c r="BO450" i="35" s="1"/>
  <c r="J450" i="35"/>
  <c r="BD450" i="35"/>
  <c r="BV450" i="35" s="1"/>
  <c r="AQ450" i="35"/>
  <c r="DZ452" i="35"/>
  <c r="DY452" i="35"/>
  <c r="DW453" i="35"/>
  <c r="EA452" i="35"/>
  <c r="Z451" i="35"/>
  <c r="AA450" i="35"/>
  <c r="F449" i="35"/>
  <c r="G449" i="35" s="1"/>
  <c r="X450" i="35"/>
  <c r="Y449" i="35"/>
  <c r="BT446" i="35" l="1"/>
  <c r="BA447" i="35"/>
  <c r="AF451" i="35"/>
  <c r="AH451" i="35"/>
  <c r="U189" i="35"/>
  <c r="AS190" i="35" s="1"/>
  <c r="P190" i="35"/>
  <c r="AP190" i="35"/>
  <c r="AT190" i="35" s="1"/>
  <c r="AC261" i="35"/>
  <c r="K260" i="35"/>
  <c r="O260" i="35" s="1"/>
  <c r="AG449" i="35"/>
  <c r="AK449" i="35"/>
  <c r="AI449" i="35"/>
  <c r="EA453" i="35"/>
  <c r="DZ453" i="35"/>
  <c r="DY453" i="35"/>
  <c r="DW454" i="35"/>
  <c r="D453" i="35"/>
  <c r="V452" i="35"/>
  <c r="DX452" i="35"/>
  <c r="AJ452" i="35"/>
  <c r="AH452" i="35"/>
  <c r="EF452" i="35"/>
  <c r="AF452" i="35"/>
  <c r="W452" i="35"/>
  <c r="BE451" i="35"/>
  <c r="BW451" i="35" s="1"/>
  <c r="AV451" i="35"/>
  <c r="BO451" i="35" s="1"/>
  <c r="J451" i="35"/>
  <c r="BD451" i="35"/>
  <c r="BV451" i="35" s="1"/>
  <c r="BC451" i="35"/>
  <c r="BU451" i="35" s="1"/>
  <c r="E451" i="35"/>
  <c r="AZ451" i="35"/>
  <c r="BS451" i="35" s="1"/>
  <c r="AY451" i="35"/>
  <c r="BR451" i="35" s="1"/>
  <c r="BG451" i="35"/>
  <c r="BY451" i="35" s="1"/>
  <c r="AX451" i="35"/>
  <c r="BQ451" i="35" s="1"/>
  <c r="A452" i="35"/>
  <c r="BF451" i="35"/>
  <c r="BX451" i="35" s="1"/>
  <c r="AW451" i="35"/>
  <c r="BP451" i="35" s="1"/>
  <c r="AQ451" i="35"/>
  <c r="Y450" i="35"/>
  <c r="X451" i="35"/>
  <c r="AA451" i="35"/>
  <c r="Z452" i="35"/>
  <c r="F450" i="35"/>
  <c r="G450" i="35" s="1"/>
  <c r="BT447" i="35" l="1"/>
  <c r="BA448" i="35"/>
  <c r="AR190" i="35"/>
  <c r="AU190" i="35" s="1"/>
  <c r="BN190" i="35" s="1"/>
  <c r="AM190" i="35" s="1"/>
  <c r="T190" i="35" s="1"/>
  <c r="Q190" i="35" s="1"/>
  <c r="R190" i="35" s="1"/>
  <c r="AP191" i="35" s="1"/>
  <c r="AT191" i="35" s="1"/>
  <c r="S190" i="35"/>
  <c r="AC262" i="35"/>
  <c r="K261" i="35"/>
  <c r="O261" i="35" s="1"/>
  <c r="F451" i="35"/>
  <c r="G451" i="35" s="1"/>
  <c r="EF453" i="35"/>
  <c r="AF453" i="35"/>
  <c r="W453" i="35"/>
  <c r="D454" i="35"/>
  <c r="V453" i="35"/>
  <c r="DX453" i="35"/>
  <c r="AJ453" i="35"/>
  <c r="AH453" i="35"/>
  <c r="Y451" i="35"/>
  <c r="X452" i="35"/>
  <c r="BG452" i="35"/>
  <c r="BY452" i="35" s="1"/>
  <c r="AX452" i="35"/>
  <c r="BQ452" i="35" s="1"/>
  <c r="A453" i="35"/>
  <c r="BF452" i="35"/>
  <c r="BX452" i="35" s="1"/>
  <c r="AW452" i="35"/>
  <c r="BP452" i="35" s="1"/>
  <c r="BE452" i="35"/>
  <c r="BW452" i="35" s="1"/>
  <c r="AV452" i="35"/>
  <c r="BO452" i="35" s="1"/>
  <c r="J452" i="35"/>
  <c r="BD452" i="35"/>
  <c r="BV452" i="35" s="1"/>
  <c r="BC452" i="35"/>
  <c r="BU452" i="35" s="1"/>
  <c r="E452" i="35"/>
  <c r="AZ452" i="35"/>
  <c r="BS452" i="35" s="1"/>
  <c r="AY452" i="35"/>
  <c r="BR452" i="35" s="1"/>
  <c r="AQ452" i="35"/>
  <c r="DW455" i="35"/>
  <c r="EA454" i="35"/>
  <c r="DZ454" i="35"/>
  <c r="DY454" i="35"/>
  <c r="AI450" i="35"/>
  <c r="AG450" i="35"/>
  <c r="AK450" i="35"/>
  <c r="AA452" i="35"/>
  <c r="Z453" i="35"/>
  <c r="BT448" i="35" l="1"/>
  <c r="BA449" i="35"/>
  <c r="P191" i="35"/>
  <c r="U190" i="35"/>
  <c r="AS191" i="35" s="1"/>
  <c r="AC263" i="35"/>
  <c r="K262" i="35"/>
  <c r="O262" i="35" s="1"/>
  <c r="Z454" i="35"/>
  <c r="AA453" i="35"/>
  <c r="EF454" i="35"/>
  <c r="AF454" i="35"/>
  <c r="W454" i="35"/>
  <c r="D455" i="35"/>
  <c r="V454" i="35"/>
  <c r="DX454" i="35"/>
  <c r="AJ454" i="35" s="1"/>
  <c r="X453" i="35"/>
  <c r="Y452" i="35"/>
  <c r="DW456" i="35"/>
  <c r="EA455" i="35"/>
  <c r="DZ455" i="35"/>
  <c r="DY455" i="35"/>
  <c r="F452" i="35"/>
  <c r="G452" i="35" s="1"/>
  <c r="AZ453" i="35"/>
  <c r="BS453" i="35" s="1"/>
  <c r="AY453" i="35"/>
  <c r="BR453" i="35" s="1"/>
  <c r="BG453" i="35"/>
  <c r="BY453" i="35" s="1"/>
  <c r="AX453" i="35"/>
  <c r="BQ453" i="35" s="1"/>
  <c r="A454" i="35"/>
  <c r="BF453" i="35"/>
  <c r="BX453" i="35" s="1"/>
  <c r="AW453" i="35"/>
  <c r="BP453" i="35" s="1"/>
  <c r="BE453" i="35"/>
  <c r="BW453" i="35" s="1"/>
  <c r="AV453" i="35"/>
  <c r="BO453" i="35" s="1"/>
  <c r="J453" i="35"/>
  <c r="BD453" i="35"/>
  <c r="BV453" i="35" s="1"/>
  <c r="BC453" i="35"/>
  <c r="BU453" i="35" s="1"/>
  <c r="E453" i="35"/>
  <c r="AQ453" i="35"/>
  <c r="AK451" i="35"/>
  <c r="AI451" i="35"/>
  <c r="AG451" i="35"/>
  <c r="BT449" i="35" l="1"/>
  <c r="BA450" i="35"/>
  <c r="AR191" i="35"/>
  <c r="AU191" i="35" s="1"/>
  <c r="BN191" i="35" s="1"/>
  <c r="AM191" i="35" s="1"/>
  <c r="T191" i="35" s="1"/>
  <c r="Q191" i="35" s="1"/>
  <c r="R191" i="35" s="1"/>
  <c r="P192" i="35" s="1"/>
  <c r="S191" i="35"/>
  <c r="AC264" i="35"/>
  <c r="K263" i="35"/>
  <c r="O263" i="35" s="1"/>
  <c r="DX455" i="35"/>
  <c r="AJ455" i="35"/>
  <c r="AH455" i="35"/>
  <c r="EF455" i="35"/>
  <c r="AF455" i="35"/>
  <c r="W455" i="35"/>
  <c r="D456" i="35"/>
  <c r="V455" i="35"/>
  <c r="Z455" i="35"/>
  <c r="AA454" i="35"/>
  <c r="F453" i="35"/>
  <c r="G453" i="35" s="1"/>
  <c r="DZ456" i="35"/>
  <c r="DY456" i="35"/>
  <c r="DW457" i="35"/>
  <c r="EA456" i="35"/>
  <c r="AK452" i="35"/>
  <c r="AI452" i="35"/>
  <c r="AG452" i="35"/>
  <c r="X454" i="35"/>
  <c r="Y453" i="35"/>
  <c r="BC454" i="35"/>
  <c r="BU454" i="35" s="1"/>
  <c r="E454" i="35"/>
  <c r="AZ454" i="35"/>
  <c r="BS454" i="35" s="1"/>
  <c r="AY454" i="35"/>
  <c r="BR454" i="35" s="1"/>
  <c r="BG454" i="35"/>
  <c r="BY454" i="35" s="1"/>
  <c r="AX454" i="35"/>
  <c r="BQ454" i="35" s="1"/>
  <c r="A455" i="35"/>
  <c r="BF454" i="35"/>
  <c r="BX454" i="35" s="1"/>
  <c r="AW454" i="35"/>
  <c r="BP454" i="35" s="1"/>
  <c r="BE454" i="35"/>
  <c r="BW454" i="35" s="1"/>
  <c r="AV454" i="35"/>
  <c r="BO454" i="35" s="1"/>
  <c r="J454" i="35"/>
  <c r="BD454" i="35"/>
  <c r="BV454" i="35" s="1"/>
  <c r="AQ454" i="35"/>
  <c r="AH454" i="35"/>
  <c r="BT450" i="35" l="1"/>
  <c r="BA451" i="35"/>
  <c r="U191" i="35"/>
  <c r="AS192" i="35" s="1"/>
  <c r="AP192" i="35"/>
  <c r="AT192" i="35" s="1"/>
  <c r="AC265" i="35"/>
  <c r="K264" i="35"/>
  <c r="O264" i="35" s="1"/>
  <c r="D457" i="35"/>
  <c r="V456" i="35"/>
  <c r="DX456" i="35"/>
  <c r="AH456" i="35" s="1"/>
  <c r="AJ456" i="35"/>
  <c r="EF456" i="35"/>
  <c r="W456" i="35"/>
  <c r="AF456" i="35"/>
  <c r="AG453" i="35"/>
  <c r="AK453" i="35"/>
  <c r="AI453" i="35"/>
  <c r="F454" i="35"/>
  <c r="G454" i="35" s="1"/>
  <c r="BE455" i="35"/>
  <c r="BW455" i="35" s="1"/>
  <c r="AV455" i="35"/>
  <c r="BO455" i="35" s="1"/>
  <c r="J455" i="35"/>
  <c r="BD455" i="35"/>
  <c r="BV455" i="35" s="1"/>
  <c r="BC455" i="35"/>
  <c r="BU455" i="35" s="1"/>
  <c r="E455" i="35"/>
  <c r="AZ455" i="35"/>
  <c r="BS455" i="35" s="1"/>
  <c r="AY455" i="35"/>
  <c r="BR455" i="35" s="1"/>
  <c r="BG455" i="35"/>
  <c r="BY455" i="35" s="1"/>
  <c r="AX455" i="35"/>
  <c r="BQ455" i="35" s="1"/>
  <c r="A456" i="35"/>
  <c r="BF455" i="35"/>
  <c r="BX455" i="35" s="1"/>
  <c r="AW455" i="35"/>
  <c r="BP455" i="35" s="1"/>
  <c r="AQ455" i="35"/>
  <c r="EA457" i="35"/>
  <c r="DZ457" i="35"/>
  <c r="DY457" i="35"/>
  <c r="DW458" i="35"/>
  <c r="Y454" i="35"/>
  <c r="X455" i="35"/>
  <c r="AA455" i="35"/>
  <c r="Z456" i="35"/>
  <c r="BT451" i="35" l="1"/>
  <c r="BA452" i="35"/>
  <c r="AR192" i="35"/>
  <c r="AU192" i="35" s="1"/>
  <c r="BN192" i="35" s="1"/>
  <c r="AM192" i="35" s="1"/>
  <c r="T192" i="35" s="1"/>
  <c r="Q192" i="35" s="1"/>
  <c r="R192" i="35" s="1"/>
  <c r="AP193" i="35" s="1"/>
  <c r="AT193" i="35" s="1"/>
  <c r="S192" i="35"/>
  <c r="AC266" i="35"/>
  <c r="K265" i="35"/>
  <c r="O265" i="35" s="1"/>
  <c r="AA456" i="35"/>
  <c r="Z457" i="35"/>
  <c r="EF457" i="35"/>
  <c r="AF457" i="35"/>
  <c r="W457" i="35"/>
  <c r="D458" i="35"/>
  <c r="V457" i="35"/>
  <c r="DX457" i="35"/>
  <c r="AJ457" i="35"/>
  <c r="AH457" i="35"/>
  <c r="AI454" i="35"/>
  <c r="AG454" i="35"/>
  <c r="AK454" i="35"/>
  <c r="Y455" i="35"/>
  <c r="X456" i="35"/>
  <c r="BG456" i="35"/>
  <c r="BY456" i="35" s="1"/>
  <c r="AX456" i="35"/>
  <c r="BQ456" i="35" s="1"/>
  <c r="A457" i="35"/>
  <c r="BF456" i="35"/>
  <c r="BX456" i="35" s="1"/>
  <c r="AW456" i="35"/>
  <c r="BP456" i="35" s="1"/>
  <c r="BE456" i="35"/>
  <c r="BW456" i="35" s="1"/>
  <c r="AV456" i="35"/>
  <c r="BO456" i="35" s="1"/>
  <c r="J456" i="35"/>
  <c r="BD456" i="35"/>
  <c r="BV456" i="35" s="1"/>
  <c r="BC456" i="35"/>
  <c r="BU456" i="35" s="1"/>
  <c r="E456" i="35"/>
  <c r="AZ456" i="35"/>
  <c r="BS456" i="35" s="1"/>
  <c r="AY456" i="35"/>
  <c r="BR456" i="35" s="1"/>
  <c r="AQ456" i="35"/>
  <c r="DW459" i="35"/>
  <c r="EA458" i="35"/>
  <c r="DZ458" i="35"/>
  <c r="DY458" i="35"/>
  <c r="F455" i="35"/>
  <c r="BT452" i="35" l="1"/>
  <c r="BA453" i="35"/>
  <c r="U192" i="35"/>
  <c r="AS193" i="35" s="1"/>
  <c r="P193" i="35"/>
  <c r="AC267" i="35"/>
  <c r="K266" i="35"/>
  <c r="O266" i="35" s="1"/>
  <c r="F456" i="35"/>
  <c r="AH458" i="35"/>
  <c r="EF458" i="35"/>
  <c r="AF458" i="35"/>
  <c r="W458" i="35"/>
  <c r="D459" i="35"/>
  <c r="V458" i="35"/>
  <c r="DX458" i="35"/>
  <c r="AJ458" i="35"/>
  <c r="DW460" i="35"/>
  <c r="EA459" i="35"/>
  <c r="DZ459" i="35"/>
  <c r="DY459" i="35"/>
  <c r="AK455" i="35"/>
  <c r="AI455" i="35"/>
  <c r="AG455" i="35"/>
  <c r="G455" i="35"/>
  <c r="AZ457" i="35"/>
  <c r="BS457" i="35" s="1"/>
  <c r="AY457" i="35"/>
  <c r="BR457" i="35" s="1"/>
  <c r="BG457" i="35"/>
  <c r="BY457" i="35" s="1"/>
  <c r="AX457" i="35"/>
  <c r="BQ457" i="35" s="1"/>
  <c r="A458" i="35"/>
  <c r="BF457" i="35"/>
  <c r="BX457" i="35" s="1"/>
  <c r="AW457" i="35"/>
  <c r="BP457" i="35" s="1"/>
  <c r="BE457" i="35"/>
  <c r="BW457" i="35" s="1"/>
  <c r="AV457" i="35"/>
  <c r="BO457" i="35" s="1"/>
  <c r="J457" i="35"/>
  <c r="BD457" i="35"/>
  <c r="BV457" i="35" s="1"/>
  <c r="BC457" i="35"/>
  <c r="BU457" i="35" s="1"/>
  <c r="E457" i="35"/>
  <c r="AQ457" i="35"/>
  <c r="X457" i="35"/>
  <c r="Y456" i="35"/>
  <c r="Z458" i="35"/>
  <c r="AA457" i="35"/>
  <c r="BT453" i="35" l="1"/>
  <c r="BA454" i="35"/>
  <c r="S193" i="35"/>
  <c r="AR193" i="35"/>
  <c r="AU193" i="35" s="1"/>
  <c r="BN193" i="35" s="1"/>
  <c r="AM193" i="35" s="1"/>
  <c r="T193" i="35" s="1"/>
  <c r="Q193" i="35" s="1"/>
  <c r="R193" i="35" s="1"/>
  <c r="P194" i="35" s="1"/>
  <c r="AC268" i="35"/>
  <c r="K267" i="35"/>
  <c r="O267" i="35" s="1"/>
  <c r="Z459" i="35"/>
  <c r="AA458" i="35"/>
  <c r="BC458" i="35"/>
  <c r="BU458" i="35" s="1"/>
  <c r="E458" i="35"/>
  <c r="AZ458" i="35"/>
  <c r="BS458" i="35" s="1"/>
  <c r="AY458" i="35"/>
  <c r="BR458" i="35" s="1"/>
  <c r="BG458" i="35"/>
  <c r="BY458" i="35" s="1"/>
  <c r="AX458" i="35"/>
  <c r="BQ458" i="35" s="1"/>
  <c r="A459" i="35"/>
  <c r="BF458" i="35"/>
  <c r="BX458" i="35" s="1"/>
  <c r="AW458" i="35"/>
  <c r="BP458" i="35" s="1"/>
  <c r="BE458" i="35"/>
  <c r="BW458" i="35" s="1"/>
  <c r="AV458" i="35"/>
  <c r="BO458" i="35" s="1"/>
  <c r="J458" i="35"/>
  <c r="BD458" i="35"/>
  <c r="BV458" i="35" s="1"/>
  <c r="AQ458" i="35"/>
  <c r="X458" i="35"/>
  <c r="Y457" i="35"/>
  <c r="DX459" i="35"/>
  <c r="AJ459" i="35" s="1"/>
  <c r="EF459" i="35"/>
  <c r="AF459" i="35"/>
  <c r="W459" i="35"/>
  <c r="D460" i="35"/>
  <c r="V459" i="35"/>
  <c r="AK456" i="35"/>
  <c r="AI456" i="35"/>
  <c r="AG456" i="35"/>
  <c r="F457" i="35"/>
  <c r="G457" i="35" s="1"/>
  <c r="DW461" i="35"/>
  <c r="DZ460" i="35"/>
  <c r="DY460" i="35"/>
  <c r="EA460" i="35"/>
  <c r="G456" i="35"/>
  <c r="BT454" i="35" l="1"/>
  <c r="BA455" i="35"/>
  <c r="AH459" i="35"/>
  <c r="U193" i="35"/>
  <c r="S194" i="35" s="1"/>
  <c r="AP194" i="35"/>
  <c r="AT194" i="35" s="1"/>
  <c r="AC269" i="35"/>
  <c r="K268" i="35"/>
  <c r="O268" i="35" s="1"/>
  <c r="Y458" i="35"/>
  <c r="X459" i="35"/>
  <c r="F458" i="35"/>
  <c r="G458" i="35" s="1"/>
  <c r="D461" i="35"/>
  <c r="V460" i="35"/>
  <c r="DX460" i="35"/>
  <c r="AJ460" i="35"/>
  <c r="AH460" i="35"/>
  <c r="EF460" i="35"/>
  <c r="AF460" i="35"/>
  <c r="W460" i="35"/>
  <c r="DY461" i="35"/>
  <c r="DW462" i="35"/>
  <c r="EA461" i="35"/>
  <c r="DZ461" i="35"/>
  <c r="BE459" i="35"/>
  <c r="BW459" i="35" s="1"/>
  <c r="AV459" i="35"/>
  <c r="BO459" i="35" s="1"/>
  <c r="J459" i="35"/>
  <c r="BD459" i="35"/>
  <c r="BV459" i="35" s="1"/>
  <c r="BC459" i="35"/>
  <c r="BU459" i="35" s="1"/>
  <c r="E459" i="35"/>
  <c r="AZ459" i="35"/>
  <c r="BS459" i="35" s="1"/>
  <c r="AY459" i="35"/>
  <c r="BR459" i="35" s="1"/>
  <c r="BG459" i="35"/>
  <c r="BY459" i="35" s="1"/>
  <c r="AX459" i="35"/>
  <c r="BQ459" i="35" s="1"/>
  <c r="AW459" i="35"/>
  <c r="BP459" i="35" s="1"/>
  <c r="A460" i="35"/>
  <c r="BF459" i="35"/>
  <c r="BX459" i="35" s="1"/>
  <c r="AQ459" i="35"/>
  <c r="AG457" i="35"/>
  <c r="AK457" i="35"/>
  <c r="AI457" i="35"/>
  <c r="AA459" i="35"/>
  <c r="Z460" i="35"/>
  <c r="BT455" i="35" l="1"/>
  <c r="BA456" i="35"/>
  <c r="AR194" i="35"/>
  <c r="AU194" i="35" s="1"/>
  <c r="BN194" i="35" s="1"/>
  <c r="AM194" i="35" s="1"/>
  <c r="T194" i="35" s="1"/>
  <c r="Q194" i="35" s="1"/>
  <c r="R194" i="35" s="1"/>
  <c r="P195" i="35" s="1"/>
  <c r="AS194" i="35"/>
  <c r="AC270" i="35"/>
  <c r="K269" i="35"/>
  <c r="O269" i="35" s="1"/>
  <c r="EF461" i="35"/>
  <c r="W461" i="35"/>
  <c r="D462" i="35"/>
  <c r="V461" i="35"/>
  <c r="AJ461" i="35"/>
  <c r="DX461" i="35"/>
  <c r="AF461" i="35" s="1"/>
  <c r="AH461" i="35"/>
  <c r="AI458" i="35"/>
  <c r="AG458" i="35"/>
  <c r="AK458" i="35"/>
  <c r="F459" i="35"/>
  <c r="AA460" i="35"/>
  <c r="Z461" i="35"/>
  <c r="BG460" i="35"/>
  <c r="BY460" i="35" s="1"/>
  <c r="AX460" i="35"/>
  <c r="BQ460" i="35" s="1"/>
  <c r="A461" i="35"/>
  <c r="BF460" i="35"/>
  <c r="BX460" i="35" s="1"/>
  <c r="AW460" i="35"/>
  <c r="BP460" i="35" s="1"/>
  <c r="BE460" i="35"/>
  <c r="BW460" i="35" s="1"/>
  <c r="AV460" i="35"/>
  <c r="BO460" i="35" s="1"/>
  <c r="J460" i="35"/>
  <c r="BD460" i="35"/>
  <c r="BV460" i="35" s="1"/>
  <c r="BC460" i="35"/>
  <c r="BU460" i="35" s="1"/>
  <c r="E460" i="35"/>
  <c r="AZ460" i="35"/>
  <c r="BS460" i="35" s="1"/>
  <c r="AY460" i="35"/>
  <c r="BR460" i="35" s="1"/>
  <c r="AQ460" i="35"/>
  <c r="EA462" i="35"/>
  <c r="DZ462" i="35"/>
  <c r="DY462" i="35"/>
  <c r="DW463" i="35"/>
  <c r="Y459" i="35"/>
  <c r="X460" i="35"/>
  <c r="BT456" i="35" l="1"/>
  <c r="BA457" i="35"/>
  <c r="U194" i="35"/>
  <c r="AS195" i="35" s="1"/>
  <c r="AP195" i="35"/>
  <c r="AT195" i="35" s="1"/>
  <c r="AC271" i="35"/>
  <c r="K270" i="35"/>
  <c r="O270" i="35" s="1"/>
  <c r="F460" i="35"/>
  <c r="Z462" i="35"/>
  <c r="AA461" i="35"/>
  <c r="X461" i="35"/>
  <c r="Y460" i="35"/>
  <c r="DW464" i="35"/>
  <c r="EA463" i="35"/>
  <c r="DZ463" i="35"/>
  <c r="DY463" i="35"/>
  <c r="AK459" i="35"/>
  <c r="AI459" i="35"/>
  <c r="AG459" i="35"/>
  <c r="A462" i="35"/>
  <c r="AZ461" i="35"/>
  <c r="BS461" i="35" s="1"/>
  <c r="AY461" i="35"/>
  <c r="BR461" i="35" s="1"/>
  <c r="BG461" i="35"/>
  <c r="BY461" i="35" s="1"/>
  <c r="AX461" i="35"/>
  <c r="BQ461" i="35" s="1"/>
  <c r="BF461" i="35"/>
  <c r="BX461" i="35" s="1"/>
  <c r="AW461" i="35"/>
  <c r="BP461" i="35" s="1"/>
  <c r="BE461" i="35"/>
  <c r="BW461" i="35" s="1"/>
  <c r="AV461" i="35"/>
  <c r="BO461" i="35" s="1"/>
  <c r="J461" i="35"/>
  <c r="BD461" i="35"/>
  <c r="BV461" i="35" s="1"/>
  <c r="BC461" i="35"/>
  <c r="BU461" i="35" s="1"/>
  <c r="E461" i="35"/>
  <c r="AQ461" i="35"/>
  <c r="G459" i="35"/>
  <c r="AF462" i="35"/>
  <c r="W462" i="35"/>
  <c r="D463" i="35"/>
  <c r="V462" i="35"/>
  <c r="DX462" i="35"/>
  <c r="AJ462" i="35"/>
  <c r="AH462" i="35"/>
  <c r="EF462" i="35"/>
  <c r="BT457" i="35" l="1"/>
  <c r="BA458" i="35"/>
  <c r="S195" i="35"/>
  <c r="AR195" i="35"/>
  <c r="AU195" i="35" s="1"/>
  <c r="BN195" i="35" s="1"/>
  <c r="AM195" i="35" s="1"/>
  <c r="T195" i="35" s="1"/>
  <c r="Q195" i="35" s="1"/>
  <c r="R195" i="35" s="1"/>
  <c r="AP196" i="35" s="1"/>
  <c r="AT196" i="35" s="1"/>
  <c r="AC272" i="35"/>
  <c r="K271" i="35"/>
  <c r="O271" i="35" s="1"/>
  <c r="AA462" i="35"/>
  <c r="Z463" i="35"/>
  <c r="X462" i="35"/>
  <c r="Y461" i="35"/>
  <c r="EF463" i="35"/>
  <c r="AF463" i="35"/>
  <c r="W463" i="35"/>
  <c r="D464" i="35"/>
  <c r="V463" i="35"/>
  <c r="DX463" i="35"/>
  <c r="AH463" i="35" s="1"/>
  <c r="AJ463" i="35"/>
  <c r="DW465" i="35"/>
  <c r="EA464" i="35"/>
  <c r="DZ464" i="35"/>
  <c r="DY464" i="35"/>
  <c r="AK460" i="35"/>
  <c r="AI460" i="35"/>
  <c r="AG460" i="35"/>
  <c r="F461" i="35"/>
  <c r="G461" i="35" s="1"/>
  <c r="AY462" i="35"/>
  <c r="BR462" i="35" s="1"/>
  <c r="BG462" i="35"/>
  <c r="BY462" i="35" s="1"/>
  <c r="AX462" i="35"/>
  <c r="BQ462" i="35" s="1"/>
  <c r="A463" i="35"/>
  <c r="BF462" i="35"/>
  <c r="BX462" i="35" s="1"/>
  <c r="AW462" i="35"/>
  <c r="BP462" i="35" s="1"/>
  <c r="BE462" i="35"/>
  <c r="BW462" i="35" s="1"/>
  <c r="AV462" i="35"/>
  <c r="BO462" i="35" s="1"/>
  <c r="J462" i="35"/>
  <c r="BD462" i="35"/>
  <c r="BV462" i="35" s="1"/>
  <c r="BC462" i="35"/>
  <c r="BU462" i="35" s="1"/>
  <c r="E462" i="35"/>
  <c r="AZ462" i="35"/>
  <c r="BS462" i="35" s="1"/>
  <c r="AQ462" i="35"/>
  <c r="G460" i="35"/>
  <c r="BT458" i="35" l="1"/>
  <c r="BA459" i="35"/>
  <c r="U195" i="35"/>
  <c r="AR196" i="35" s="1"/>
  <c r="AU196" i="35" s="1"/>
  <c r="BN196" i="35" s="1"/>
  <c r="AM196" i="35" s="1"/>
  <c r="T196" i="35" s="1"/>
  <c r="Q196" i="35" s="1"/>
  <c r="P196" i="35"/>
  <c r="AC273" i="35"/>
  <c r="K272" i="35"/>
  <c r="O272" i="35" s="1"/>
  <c r="AG461" i="35"/>
  <c r="AK461" i="35"/>
  <c r="AI461" i="35"/>
  <c r="E463" i="35"/>
  <c r="AZ463" i="35"/>
  <c r="BS463" i="35" s="1"/>
  <c r="AY463" i="35"/>
  <c r="BR463" i="35" s="1"/>
  <c r="BG463" i="35"/>
  <c r="BY463" i="35" s="1"/>
  <c r="AX463" i="35"/>
  <c r="BQ463" i="35" s="1"/>
  <c r="A464" i="35"/>
  <c r="BF463" i="35"/>
  <c r="BX463" i="35" s="1"/>
  <c r="AW463" i="35"/>
  <c r="BP463" i="35" s="1"/>
  <c r="BE463" i="35"/>
  <c r="BW463" i="35" s="1"/>
  <c r="AV463" i="35"/>
  <c r="BO463" i="35" s="1"/>
  <c r="J463" i="35"/>
  <c r="BD463" i="35"/>
  <c r="BV463" i="35" s="1"/>
  <c r="BC463" i="35"/>
  <c r="BU463" i="35" s="1"/>
  <c r="AQ463" i="35"/>
  <c r="X463" i="35"/>
  <c r="Y462" i="35"/>
  <c r="DY465" i="35"/>
  <c r="DW466" i="35"/>
  <c r="EA465" i="35"/>
  <c r="DZ465" i="35"/>
  <c r="F462" i="35"/>
  <c r="AJ464" i="35"/>
  <c r="AH464" i="35"/>
  <c r="EF464" i="35"/>
  <c r="AF464" i="35"/>
  <c r="W464" i="35"/>
  <c r="D465" i="35"/>
  <c r="V464" i="35"/>
  <c r="DX464" i="35"/>
  <c r="Z464" i="35"/>
  <c r="AA463" i="35"/>
  <c r="BT459" i="35" l="1"/>
  <c r="BA460" i="35"/>
  <c r="S196" i="35"/>
  <c r="U196" i="35" s="1"/>
  <c r="S197" i="35" s="1"/>
  <c r="AS196" i="35"/>
  <c r="R196" i="35"/>
  <c r="AP197" i="35" s="1"/>
  <c r="AT197" i="35" s="1"/>
  <c r="AC274" i="35"/>
  <c r="K273" i="35"/>
  <c r="O273" i="35" s="1"/>
  <c r="EA466" i="35"/>
  <c r="DZ466" i="35"/>
  <c r="DY466" i="35"/>
  <c r="DW467" i="35"/>
  <c r="F463" i="35"/>
  <c r="AA464" i="35"/>
  <c r="Z465" i="35"/>
  <c r="AK462" i="35"/>
  <c r="AI462" i="35"/>
  <c r="AG462" i="35"/>
  <c r="BD464" i="35"/>
  <c r="BV464" i="35" s="1"/>
  <c r="BC464" i="35"/>
  <c r="BU464" i="35" s="1"/>
  <c r="E464" i="35"/>
  <c r="AZ464" i="35"/>
  <c r="BS464" i="35" s="1"/>
  <c r="AY464" i="35"/>
  <c r="BR464" i="35" s="1"/>
  <c r="BG464" i="35"/>
  <c r="BY464" i="35" s="1"/>
  <c r="AX464" i="35"/>
  <c r="BQ464" i="35" s="1"/>
  <c r="A465" i="35"/>
  <c r="BF464" i="35"/>
  <c r="BX464" i="35" s="1"/>
  <c r="AW464" i="35"/>
  <c r="BP464" i="35" s="1"/>
  <c r="BE464" i="35"/>
  <c r="BW464" i="35" s="1"/>
  <c r="AV464" i="35"/>
  <c r="BO464" i="35" s="1"/>
  <c r="J464" i="35"/>
  <c r="AQ464" i="35"/>
  <c r="G462" i="35"/>
  <c r="Y463" i="35"/>
  <c r="X464" i="35"/>
  <c r="DX465" i="35"/>
  <c r="AJ465" i="35"/>
  <c r="AH465" i="35"/>
  <c r="EF465" i="35"/>
  <c r="AF465" i="35"/>
  <c r="W465" i="35"/>
  <c r="V465" i="35"/>
  <c r="D466" i="35"/>
  <c r="BT460" i="35" l="1"/>
  <c r="BA461" i="35"/>
  <c r="P197" i="35"/>
  <c r="AR197" i="35"/>
  <c r="AU197" i="35" s="1"/>
  <c r="BN197" i="35" s="1"/>
  <c r="AM197" i="35" s="1"/>
  <c r="T197" i="35" s="1"/>
  <c r="Q197" i="35" s="1"/>
  <c r="AS197" i="35"/>
  <c r="AC275" i="35"/>
  <c r="K274" i="35"/>
  <c r="O274" i="35" s="1"/>
  <c r="AG463" i="35"/>
  <c r="AK463" i="35"/>
  <c r="AI463" i="35"/>
  <c r="A466" i="35"/>
  <c r="BF465" i="35"/>
  <c r="BX465" i="35" s="1"/>
  <c r="AW465" i="35"/>
  <c r="BP465" i="35" s="1"/>
  <c r="BE465" i="35"/>
  <c r="BW465" i="35" s="1"/>
  <c r="AV465" i="35"/>
  <c r="BO465" i="35" s="1"/>
  <c r="J465" i="35"/>
  <c r="BD465" i="35"/>
  <c r="BV465" i="35" s="1"/>
  <c r="BC465" i="35"/>
  <c r="BU465" i="35" s="1"/>
  <c r="E465" i="35"/>
  <c r="AZ465" i="35"/>
  <c r="BS465" i="35" s="1"/>
  <c r="AY465" i="35"/>
  <c r="BR465" i="35" s="1"/>
  <c r="AX465" i="35"/>
  <c r="BQ465" i="35" s="1"/>
  <c r="BG465" i="35"/>
  <c r="BY465" i="35" s="1"/>
  <c r="AQ465" i="35"/>
  <c r="G463" i="35"/>
  <c r="Y464" i="35"/>
  <c r="X465" i="35"/>
  <c r="AF466" i="35"/>
  <c r="W466" i="35"/>
  <c r="D467" i="35"/>
  <c r="V466" i="35"/>
  <c r="DX466" i="35"/>
  <c r="AH466" i="35" s="1"/>
  <c r="AJ466" i="35"/>
  <c r="EF466" i="35"/>
  <c r="DW468" i="35"/>
  <c r="EA467" i="35"/>
  <c r="DZ467" i="35"/>
  <c r="DY467" i="35"/>
  <c r="F464" i="35"/>
  <c r="G464" i="35" s="1"/>
  <c r="AA465" i="35"/>
  <c r="Z466" i="35"/>
  <c r="BT461" i="35" l="1"/>
  <c r="BA462" i="35"/>
  <c r="R197" i="35"/>
  <c r="AP198" i="35" s="1"/>
  <c r="AT198" i="35" s="1"/>
  <c r="U197" i="35"/>
  <c r="AS198" i="35" s="1"/>
  <c r="AC276" i="35"/>
  <c r="K275" i="35"/>
  <c r="O275" i="35" s="1"/>
  <c r="DW469" i="35"/>
  <c r="EA468" i="35"/>
  <c r="DZ468" i="35"/>
  <c r="DY468" i="35"/>
  <c r="EF467" i="35"/>
  <c r="AF467" i="35"/>
  <c r="W467" i="35"/>
  <c r="D468" i="35"/>
  <c r="V467" i="35"/>
  <c r="DX467" i="35"/>
  <c r="AH467" i="35" s="1"/>
  <c r="AJ467" i="35"/>
  <c r="F465" i="35"/>
  <c r="AI464" i="35"/>
  <c r="AG464" i="35"/>
  <c r="AK464" i="35"/>
  <c r="Y465" i="35"/>
  <c r="X466" i="35"/>
  <c r="AA466" i="35"/>
  <c r="Z467" i="35"/>
  <c r="AY466" i="35"/>
  <c r="BR466" i="35" s="1"/>
  <c r="BG466" i="35"/>
  <c r="BY466" i="35" s="1"/>
  <c r="AX466" i="35"/>
  <c r="BQ466" i="35" s="1"/>
  <c r="A467" i="35"/>
  <c r="BF466" i="35"/>
  <c r="BX466" i="35" s="1"/>
  <c r="AW466" i="35"/>
  <c r="BP466" i="35" s="1"/>
  <c r="BE466" i="35"/>
  <c r="BW466" i="35" s="1"/>
  <c r="AV466" i="35"/>
  <c r="BO466" i="35" s="1"/>
  <c r="J466" i="35"/>
  <c r="BD466" i="35"/>
  <c r="BV466" i="35" s="1"/>
  <c r="BC466" i="35"/>
  <c r="BU466" i="35" s="1"/>
  <c r="E466" i="35"/>
  <c r="AZ466" i="35"/>
  <c r="BS466" i="35" s="1"/>
  <c r="AQ466" i="35"/>
  <c r="BT462" i="35" l="1"/>
  <c r="BA463" i="35"/>
  <c r="P198" i="35"/>
  <c r="AR198" i="35"/>
  <c r="AU198" i="35" s="1"/>
  <c r="BN198" i="35" s="1"/>
  <c r="AM198" i="35" s="1"/>
  <c r="T198" i="35" s="1"/>
  <c r="Q198" i="35" s="1"/>
  <c r="S198" i="35"/>
  <c r="AC277" i="35"/>
  <c r="K276" i="35"/>
  <c r="O276" i="35" s="1"/>
  <c r="F466" i="35"/>
  <c r="G466" i="35" s="1"/>
  <c r="Z468" i="35"/>
  <c r="AA467" i="35"/>
  <c r="AJ468" i="35"/>
  <c r="AH468" i="35"/>
  <c r="EF468" i="35"/>
  <c r="W468" i="35"/>
  <c r="D469" i="35"/>
  <c r="V468" i="35"/>
  <c r="DX468" i="35"/>
  <c r="AF468" i="35" s="1"/>
  <c r="DY469" i="35"/>
  <c r="DW470" i="35"/>
  <c r="EA469" i="35"/>
  <c r="DZ469" i="35"/>
  <c r="AK465" i="35"/>
  <c r="AI465" i="35"/>
  <c r="AG465" i="35"/>
  <c r="G465" i="35"/>
  <c r="E467" i="35"/>
  <c r="AZ467" i="35"/>
  <c r="BS467" i="35" s="1"/>
  <c r="AY467" i="35"/>
  <c r="BR467" i="35" s="1"/>
  <c r="BG467" i="35"/>
  <c r="BY467" i="35" s="1"/>
  <c r="AX467" i="35"/>
  <c r="BQ467" i="35" s="1"/>
  <c r="A468" i="35"/>
  <c r="BF467" i="35"/>
  <c r="BX467" i="35" s="1"/>
  <c r="AW467" i="35"/>
  <c r="BP467" i="35" s="1"/>
  <c r="BE467" i="35"/>
  <c r="BW467" i="35" s="1"/>
  <c r="AV467" i="35"/>
  <c r="BO467" i="35" s="1"/>
  <c r="J467" i="35"/>
  <c r="BD467" i="35"/>
  <c r="BV467" i="35" s="1"/>
  <c r="BC467" i="35"/>
  <c r="BU467" i="35" s="1"/>
  <c r="AQ467" i="35"/>
  <c r="X467" i="35"/>
  <c r="Y466" i="35"/>
  <c r="BT463" i="35" l="1"/>
  <c r="BA464" i="35"/>
  <c r="R198" i="35"/>
  <c r="P199" i="35" s="1"/>
  <c r="U198" i="35"/>
  <c r="AS199" i="35" s="1"/>
  <c r="AP199" i="35"/>
  <c r="AT199" i="35" s="1"/>
  <c r="AC278" i="35"/>
  <c r="K277" i="35"/>
  <c r="O277" i="35" s="1"/>
  <c r="DX469" i="35"/>
  <c r="AJ469" i="35"/>
  <c r="AH469" i="35"/>
  <c r="EF469" i="35"/>
  <c r="AF469" i="35"/>
  <c r="W469" i="35"/>
  <c r="V469" i="35"/>
  <c r="D470" i="35"/>
  <c r="AK466" i="35"/>
  <c r="AI466" i="35"/>
  <c r="AG466" i="35"/>
  <c r="AA468" i="35"/>
  <c r="Z469" i="35"/>
  <c r="F467" i="35"/>
  <c r="BD468" i="35"/>
  <c r="BV468" i="35" s="1"/>
  <c r="BC468" i="35"/>
  <c r="BU468" i="35" s="1"/>
  <c r="E468" i="35"/>
  <c r="AZ468" i="35"/>
  <c r="BS468" i="35" s="1"/>
  <c r="AY468" i="35"/>
  <c r="BR468" i="35" s="1"/>
  <c r="BG468" i="35"/>
  <c r="BY468" i="35" s="1"/>
  <c r="AX468" i="35"/>
  <c r="BQ468" i="35" s="1"/>
  <c r="A469" i="35"/>
  <c r="BF468" i="35"/>
  <c r="BX468" i="35" s="1"/>
  <c r="AW468" i="35"/>
  <c r="BP468" i="35" s="1"/>
  <c r="J468" i="35"/>
  <c r="BE468" i="35"/>
  <c r="BW468" i="35" s="1"/>
  <c r="AV468" i="35"/>
  <c r="BO468" i="35" s="1"/>
  <c r="AQ468" i="35"/>
  <c r="Y467" i="35"/>
  <c r="X468" i="35"/>
  <c r="EA470" i="35"/>
  <c r="DZ470" i="35"/>
  <c r="DY470" i="35"/>
  <c r="DW471" i="35"/>
  <c r="BT464" i="35" l="1"/>
  <c r="BA465" i="35"/>
  <c r="AR199" i="35"/>
  <c r="AU199" i="35" s="1"/>
  <c r="BN199" i="35" s="1"/>
  <c r="AM199" i="35" s="1"/>
  <c r="T199" i="35" s="1"/>
  <c r="Q199" i="35" s="1"/>
  <c r="R199" i="35" s="1"/>
  <c r="S199" i="35"/>
  <c r="AC279" i="35"/>
  <c r="K278" i="35"/>
  <c r="O278" i="35" s="1"/>
  <c r="A470" i="35"/>
  <c r="BF469" i="35"/>
  <c r="BX469" i="35" s="1"/>
  <c r="AW469" i="35"/>
  <c r="BP469" i="35" s="1"/>
  <c r="BE469" i="35"/>
  <c r="BW469" i="35" s="1"/>
  <c r="AV469" i="35"/>
  <c r="BO469" i="35" s="1"/>
  <c r="J469" i="35"/>
  <c r="BD469" i="35"/>
  <c r="BV469" i="35" s="1"/>
  <c r="BC469" i="35"/>
  <c r="BU469" i="35" s="1"/>
  <c r="E469" i="35"/>
  <c r="AZ469" i="35"/>
  <c r="BS469" i="35" s="1"/>
  <c r="AY469" i="35"/>
  <c r="BR469" i="35" s="1"/>
  <c r="BG469" i="35"/>
  <c r="BY469" i="35" s="1"/>
  <c r="AX469" i="35"/>
  <c r="BQ469" i="35" s="1"/>
  <c r="AQ469" i="35"/>
  <c r="DW472" i="35"/>
  <c r="EA471" i="35"/>
  <c r="DZ471" i="35"/>
  <c r="DY471" i="35"/>
  <c r="Y468" i="35"/>
  <c r="X469" i="35"/>
  <c r="AG467" i="35"/>
  <c r="AK467" i="35"/>
  <c r="AI467" i="35"/>
  <c r="G467" i="35"/>
  <c r="AF470" i="35"/>
  <c r="W470" i="35"/>
  <c r="D471" i="35"/>
  <c r="V470" i="35"/>
  <c r="DX470" i="35"/>
  <c r="AJ470" i="35"/>
  <c r="AH470" i="35"/>
  <c r="EF470" i="35"/>
  <c r="AA469" i="35"/>
  <c r="Z470" i="35"/>
  <c r="F468" i="35"/>
  <c r="G468" i="35" s="1"/>
  <c r="BT465" i="35" l="1"/>
  <c r="BA466" i="35"/>
  <c r="U199" i="35"/>
  <c r="P200" i="35"/>
  <c r="AP200" i="35"/>
  <c r="AT200" i="35" s="1"/>
  <c r="AC280" i="35"/>
  <c r="K279" i="35"/>
  <c r="O279" i="35" s="1"/>
  <c r="AY470" i="35"/>
  <c r="BR470" i="35" s="1"/>
  <c r="BG470" i="35"/>
  <c r="BY470" i="35" s="1"/>
  <c r="AX470" i="35"/>
  <c r="BQ470" i="35" s="1"/>
  <c r="A471" i="35"/>
  <c r="BF470" i="35"/>
  <c r="BX470" i="35" s="1"/>
  <c r="AW470" i="35"/>
  <c r="BP470" i="35" s="1"/>
  <c r="BE470" i="35"/>
  <c r="BW470" i="35" s="1"/>
  <c r="AV470" i="35"/>
  <c r="BO470" i="35" s="1"/>
  <c r="J470" i="35"/>
  <c r="BD470" i="35"/>
  <c r="BV470" i="35" s="1"/>
  <c r="BC470" i="35"/>
  <c r="BU470" i="35" s="1"/>
  <c r="E470" i="35"/>
  <c r="AZ470" i="35"/>
  <c r="BS470" i="35" s="1"/>
  <c r="AQ470" i="35"/>
  <c r="AI468" i="35"/>
  <c r="AG468" i="35"/>
  <c r="AK468" i="35"/>
  <c r="DW473" i="35"/>
  <c r="EA472" i="35"/>
  <c r="DZ472" i="35"/>
  <c r="DY472" i="35"/>
  <c r="AH471" i="35"/>
  <c r="EF471" i="35"/>
  <c r="AF471" i="35"/>
  <c r="W471" i="35"/>
  <c r="D472" i="35"/>
  <c r="V471" i="35"/>
  <c r="DX471" i="35"/>
  <c r="AJ471" i="35"/>
  <c r="AA470" i="35"/>
  <c r="Z471" i="35"/>
  <c r="F469" i="35"/>
  <c r="G469" i="35" s="1"/>
  <c r="Y469" i="35"/>
  <c r="X470" i="35"/>
  <c r="BT466" i="35" l="1"/>
  <c r="BA467" i="35"/>
  <c r="AS200" i="35"/>
  <c r="AR200" i="35"/>
  <c r="AU200" i="35" s="1"/>
  <c r="BN200" i="35" s="1"/>
  <c r="AM200" i="35" s="1"/>
  <c r="T200" i="35" s="1"/>
  <c r="Q200" i="35" s="1"/>
  <c r="R200" i="35" s="1"/>
  <c r="S200" i="35"/>
  <c r="AC281" i="35"/>
  <c r="K280" i="35"/>
  <c r="O280" i="35" s="1"/>
  <c r="Z472" i="35"/>
  <c r="AA471" i="35"/>
  <c r="F470" i="35"/>
  <c r="X471" i="35"/>
  <c r="Y470" i="35"/>
  <c r="E471" i="35"/>
  <c r="AZ471" i="35"/>
  <c r="BS471" i="35" s="1"/>
  <c r="AY471" i="35"/>
  <c r="BR471" i="35" s="1"/>
  <c r="BG471" i="35"/>
  <c r="BY471" i="35" s="1"/>
  <c r="AX471" i="35"/>
  <c r="BQ471" i="35" s="1"/>
  <c r="A472" i="35"/>
  <c r="BF471" i="35"/>
  <c r="BX471" i="35" s="1"/>
  <c r="AW471" i="35"/>
  <c r="BP471" i="35" s="1"/>
  <c r="BE471" i="35"/>
  <c r="BW471" i="35" s="1"/>
  <c r="AV471" i="35"/>
  <c r="BO471" i="35" s="1"/>
  <c r="J471" i="35"/>
  <c r="BD471" i="35"/>
  <c r="BV471" i="35" s="1"/>
  <c r="BC471" i="35"/>
  <c r="BU471" i="35" s="1"/>
  <c r="AQ471" i="35"/>
  <c r="AK469" i="35"/>
  <c r="AI469" i="35"/>
  <c r="AG469" i="35"/>
  <c r="AJ472" i="35"/>
  <c r="AH472" i="35"/>
  <c r="EF472" i="35"/>
  <c r="AF472" i="35"/>
  <c r="W472" i="35"/>
  <c r="D473" i="35"/>
  <c r="V472" i="35"/>
  <c r="DX472" i="35"/>
  <c r="DY473" i="35"/>
  <c r="DW474" i="35"/>
  <c r="EA473" i="35"/>
  <c r="DZ473" i="35"/>
  <c r="BT467" i="35" l="1"/>
  <c r="BA468" i="35"/>
  <c r="U200" i="35"/>
  <c r="AP201" i="35"/>
  <c r="AT201" i="35" s="1"/>
  <c r="P201" i="35"/>
  <c r="AC282" i="35"/>
  <c r="K281" i="35"/>
  <c r="O281" i="35" s="1"/>
  <c r="AA472" i="35"/>
  <c r="Z473" i="35"/>
  <c r="DX473" i="35"/>
  <c r="AJ473" i="35" s="1"/>
  <c r="EF473" i="35"/>
  <c r="AF473" i="35"/>
  <c r="W473" i="35"/>
  <c r="D474" i="35"/>
  <c r="V473" i="35"/>
  <c r="Y471" i="35"/>
  <c r="X472" i="35"/>
  <c r="F471" i="35"/>
  <c r="G471" i="35" s="1"/>
  <c r="EA474" i="35"/>
  <c r="DZ474" i="35"/>
  <c r="DY474" i="35"/>
  <c r="DW475" i="35"/>
  <c r="AK470" i="35"/>
  <c r="AI470" i="35"/>
  <c r="AG470" i="35"/>
  <c r="BD472" i="35"/>
  <c r="BV472" i="35" s="1"/>
  <c r="BC472" i="35"/>
  <c r="BU472" i="35" s="1"/>
  <c r="E472" i="35"/>
  <c r="AZ472" i="35"/>
  <c r="BS472" i="35" s="1"/>
  <c r="AY472" i="35"/>
  <c r="BR472" i="35" s="1"/>
  <c r="BG472" i="35"/>
  <c r="BY472" i="35" s="1"/>
  <c r="AX472" i="35"/>
  <c r="BQ472" i="35" s="1"/>
  <c r="A473" i="35"/>
  <c r="BF472" i="35"/>
  <c r="BX472" i="35" s="1"/>
  <c r="AW472" i="35"/>
  <c r="BP472" i="35" s="1"/>
  <c r="J472" i="35"/>
  <c r="BE472" i="35"/>
  <c r="BW472" i="35" s="1"/>
  <c r="AV472" i="35"/>
  <c r="BO472" i="35" s="1"/>
  <c r="AQ472" i="35"/>
  <c r="G470" i="35"/>
  <c r="BT468" i="35" l="1"/>
  <c r="BA469" i="35"/>
  <c r="AH473" i="35"/>
  <c r="AR201" i="35"/>
  <c r="AU201" i="35" s="1"/>
  <c r="BN201" i="35" s="1"/>
  <c r="AM201" i="35" s="1"/>
  <c r="T201" i="35" s="1"/>
  <c r="Q201" i="35" s="1"/>
  <c r="R201" i="35" s="1"/>
  <c r="AS201" i="35"/>
  <c r="S201" i="35"/>
  <c r="AC283" i="35"/>
  <c r="K282" i="35"/>
  <c r="O282" i="35" s="1"/>
  <c r="DW476" i="35"/>
  <c r="EA475" i="35"/>
  <c r="DZ475" i="35"/>
  <c r="DY475" i="35"/>
  <c r="F472" i="35"/>
  <c r="A474" i="35"/>
  <c r="BF473" i="35"/>
  <c r="BX473" i="35" s="1"/>
  <c r="AW473" i="35"/>
  <c r="BP473" i="35" s="1"/>
  <c r="BE473" i="35"/>
  <c r="BW473" i="35" s="1"/>
  <c r="AV473" i="35"/>
  <c r="BO473" i="35" s="1"/>
  <c r="J473" i="35"/>
  <c r="BD473" i="35"/>
  <c r="BV473" i="35" s="1"/>
  <c r="BC473" i="35"/>
  <c r="BU473" i="35" s="1"/>
  <c r="E473" i="35"/>
  <c r="AZ473" i="35"/>
  <c r="BS473" i="35" s="1"/>
  <c r="AY473" i="35"/>
  <c r="BR473" i="35" s="1"/>
  <c r="BG473" i="35"/>
  <c r="BY473" i="35" s="1"/>
  <c r="AX473" i="35"/>
  <c r="BQ473" i="35" s="1"/>
  <c r="AQ473" i="35"/>
  <c r="Y472" i="35"/>
  <c r="X473" i="35"/>
  <c r="AG471" i="35"/>
  <c r="AK471" i="35"/>
  <c r="AI471" i="35"/>
  <c r="AA473" i="35"/>
  <c r="Z474" i="35"/>
  <c r="AF474" i="35"/>
  <c r="W474" i="35"/>
  <c r="D475" i="35"/>
  <c r="V474" i="35"/>
  <c r="DX474" i="35"/>
  <c r="AJ474" i="35"/>
  <c r="AH474" i="35"/>
  <c r="EF474" i="35"/>
  <c r="BT469" i="35" l="1"/>
  <c r="BA470" i="35"/>
  <c r="U201" i="35"/>
  <c r="AS202" i="35" s="1"/>
  <c r="AP202" i="35"/>
  <c r="AT202" i="35" s="1"/>
  <c r="P202" i="35"/>
  <c r="AC284" i="35"/>
  <c r="K283" i="35"/>
  <c r="O283" i="35" s="1"/>
  <c r="AI472" i="35"/>
  <c r="AG472" i="35"/>
  <c r="AK472" i="35"/>
  <c r="AA474" i="35"/>
  <c r="Z475" i="35"/>
  <c r="F473" i="35"/>
  <c r="G472" i="35"/>
  <c r="AH475" i="35"/>
  <c r="EF475" i="35"/>
  <c r="AF475" i="35"/>
  <c r="W475" i="35"/>
  <c r="D476" i="35"/>
  <c r="V475" i="35"/>
  <c r="DX475" i="35"/>
  <c r="AJ475" i="35"/>
  <c r="AY474" i="35"/>
  <c r="BR474" i="35" s="1"/>
  <c r="BG474" i="35"/>
  <c r="BY474" i="35" s="1"/>
  <c r="AX474" i="35"/>
  <c r="BQ474" i="35" s="1"/>
  <c r="A475" i="35"/>
  <c r="BF474" i="35"/>
  <c r="BX474" i="35" s="1"/>
  <c r="AW474" i="35"/>
  <c r="BP474" i="35" s="1"/>
  <c r="BE474" i="35"/>
  <c r="BW474" i="35" s="1"/>
  <c r="AV474" i="35"/>
  <c r="BO474" i="35" s="1"/>
  <c r="J474" i="35"/>
  <c r="BD474" i="35"/>
  <c r="BV474" i="35" s="1"/>
  <c r="BC474" i="35"/>
  <c r="BU474" i="35" s="1"/>
  <c r="E474" i="35"/>
  <c r="AZ474" i="35"/>
  <c r="BS474" i="35" s="1"/>
  <c r="AQ474" i="35"/>
  <c r="DW477" i="35"/>
  <c r="EA476" i="35"/>
  <c r="DZ476" i="35"/>
  <c r="DY476" i="35"/>
  <c r="Y473" i="35"/>
  <c r="X474" i="35"/>
  <c r="BT470" i="35" l="1"/>
  <c r="BA471" i="35"/>
  <c r="S202" i="35"/>
  <c r="AR202" i="35"/>
  <c r="AU202" i="35" s="1"/>
  <c r="BN202" i="35" s="1"/>
  <c r="AM202" i="35" s="1"/>
  <c r="T202" i="35" s="1"/>
  <c r="Q202" i="35" s="1"/>
  <c r="R202" i="35" s="1"/>
  <c r="AC285" i="35"/>
  <c r="K284" i="35"/>
  <c r="O284" i="35" s="1"/>
  <c r="AJ476" i="35"/>
  <c r="EF476" i="35"/>
  <c r="AF476" i="35"/>
  <c r="W476" i="35"/>
  <c r="D477" i="35"/>
  <c r="V476" i="35"/>
  <c r="DX476" i="35"/>
  <c r="AH476" i="35" s="1"/>
  <c r="X475" i="35"/>
  <c r="Y474" i="35"/>
  <c r="E475" i="35"/>
  <c r="AZ475" i="35"/>
  <c r="BS475" i="35" s="1"/>
  <c r="AY475" i="35"/>
  <c r="BR475" i="35" s="1"/>
  <c r="BG475" i="35"/>
  <c r="BY475" i="35" s="1"/>
  <c r="AX475" i="35"/>
  <c r="BQ475" i="35" s="1"/>
  <c r="A476" i="35"/>
  <c r="BF475" i="35"/>
  <c r="BX475" i="35" s="1"/>
  <c r="AW475" i="35"/>
  <c r="BP475" i="35" s="1"/>
  <c r="BE475" i="35"/>
  <c r="BW475" i="35" s="1"/>
  <c r="AV475" i="35"/>
  <c r="BO475" i="35" s="1"/>
  <c r="J475" i="35"/>
  <c r="BD475" i="35"/>
  <c r="BV475" i="35" s="1"/>
  <c r="BC475" i="35"/>
  <c r="BU475" i="35" s="1"/>
  <c r="AQ475" i="35"/>
  <c r="AK473" i="35"/>
  <c r="AI473" i="35"/>
  <c r="AG473" i="35"/>
  <c r="G473" i="35"/>
  <c r="Z476" i="35"/>
  <c r="AA475" i="35"/>
  <c r="F474" i="35"/>
  <c r="DY477" i="35"/>
  <c r="DW478" i="35"/>
  <c r="EA477" i="35"/>
  <c r="DZ477" i="35"/>
  <c r="BT471" i="35" l="1"/>
  <c r="BA472" i="35"/>
  <c r="U202" i="35"/>
  <c r="AS203" i="35" s="1"/>
  <c r="AP203" i="35"/>
  <c r="AT203" i="35" s="1"/>
  <c r="P203" i="35"/>
  <c r="AC286" i="35"/>
  <c r="K285" i="35"/>
  <c r="O285" i="35" s="1"/>
  <c r="AA476" i="35"/>
  <c r="Z477" i="35"/>
  <c r="DX477" i="35"/>
  <c r="AJ477" i="35" s="1"/>
  <c r="EF477" i="35"/>
  <c r="AF477" i="35"/>
  <c r="W477" i="35"/>
  <c r="V477" i="35"/>
  <c r="D478" i="35"/>
  <c r="Y475" i="35"/>
  <c r="X476" i="35"/>
  <c r="EA478" i="35"/>
  <c r="DZ478" i="35"/>
  <c r="DY478" i="35"/>
  <c r="DW479" i="35"/>
  <c r="F475" i="35"/>
  <c r="G475" i="35" s="1"/>
  <c r="AK474" i="35"/>
  <c r="AI474" i="35"/>
  <c r="AG474" i="35"/>
  <c r="G474" i="35"/>
  <c r="BD476" i="35"/>
  <c r="BV476" i="35" s="1"/>
  <c r="BC476" i="35"/>
  <c r="BU476" i="35" s="1"/>
  <c r="E476" i="35"/>
  <c r="AZ476" i="35"/>
  <c r="BS476" i="35" s="1"/>
  <c r="AY476" i="35"/>
  <c r="BR476" i="35" s="1"/>
  <c r="BG476" i="35"/>
  <c r="BY476" i="35" s="1"/>
  <c r="AX476" i="35"/>
  <c r="BQ476" i="35" s="1"/>
  <c r="A477" i="35"/>
  <c r="BF476" i="35"/>
  <c r="BX476" i="35" s="1"/>
  <c r="AW476" i="35"/>
  <c r="BP476" i="35" s="1"/>
  <c r="J476" i="35"/>
  <c r="BE476" i="35"/>
  <c r="BW476" i="35" s="1"/>
  <c r="AV476" i="35"/>
  <c r="BO476" i="35" s="1"/>
  <c r="AQ476" i="35"/>
  <c r="BT472" i="35" l="1"/>
  <c r="BA473" i="35"/>
  <c r="AH477" i="35"/>
  <c r="AR203" i="35"/>
  <c r="AU203" i="35" s="1"/>
  <c r="BN203" i="35" s="1"/>
  <c r="AM203" i="35" s="1"/>
  <c r="T203" i="35" s="1"/>
  <c r="Q203" i="35" s="1"/>
  <c r="R203" i="35" s="1"/>
  <c r="S203" i="35"/>
  <c r="AC287" i="35"/>
  <c r="K286" i="35"/>
  <c r="O286" i="35" s="1"/>
  <c r="DW480" i="35"/>
  <c r="EA479" i="35"/>
  <c r="DZ479" i="35"/>
  <c r="DY479" i="35"/>
  <c r="A478" i="35"/>
  <c r="BF477" i="35"/>
  <c r="BX477" i="35" s="1"/>
  <c r="AW477" i="35"/>
  <c r="BP477" i="35" s="1"/>
  <c r="BE477" i="35"/>
  <c r="BW477" i="35" s="1"/>
  <c r="AV477" i="35"/>
  <c r="BO477" i="35" s="1"/>
  <c r="J477" i="35"/>
  <c r="BD477" i="35"/>
  <c r="BV477" i="35" s="1"/>
  <c r="BC477" i="35"/>
  <c r="BU477" i="35" s="1"/>
  <c r="E477" i="35"/>
  <c r="AZ477" i="35"/>
  <c r="BS477" i="35" s="1"/>
  <c r="AY477" i="35"/>
  <c r="BR477" i="35" s="1"/>
  <c r="BG477" i="35"/>
  <c r="BY477" i="35" s="1"/>
  <c r="AX477" i="35"/>
  <c r="BQ477" i="35" s="1"/>
  <c r="AQ477" i="35"/>
  <c r="AG475" i="35"/>
  <c r="AK475" i="35"/>
  <c r="AI475" i="35"/>
  <c r="F476" i="35"/>
  <c r="G476" i="35" s="1"/>
  <c r="Y476" i="35"/>
  <c r="X477" i="35"/>
  <c r="W478" i="35"/>
  <c r="D479" i="35"/>
  <c r="V478" i="35"/>
  <c r="DX478" i="35"/>
  <c r="AJ478" i="35" s="1"/>
  <c r="EF478" i="35"/>
  <c r="AA477" i="35"/>
  <c r="Z478" i="35"/>
  <c r="BT473" i="35" l="1"/>
  <c r="BA474" i="35"/>
  <c r="AP204" i="35"/>
  <c r="AT204" i="35" s="1"/>
  <c r="P204" i="35"/>
  <c r="U203" i="35"/>
  <c r="AC288" i="35"/>
  <c r="K287" i="35"/>
  <c r="O287" i="35" s="1"/>
  <c r="DW481" i="35"/>
  <c r="EA480" i="35"/>
  <c r="DZ480" i="35"/>
  <c r="DY480" i="35"/>
  <c r="EF479" i="35"/>
  <c r="AF479" i="35"/>
  <c r="W479" i="35"/>
  <c r="D480" i="35"/>
  <c r="V479" i="35"/>
  <c r="DX479" i="35"/>
  <c r="AH479" i="35" s="1"/>
  <c r="AJ479" i="35"/>
  <c r="AI476" i="35"/>
  <c r="AG476" i="35"/>
  <c r="AK476" i="35"/>
  <c r="F477" i="35"/>
  <c r="AF478" i="35"/>
  <c r="AY478" i="35"/>
  <c r="BR478" i="35" s="1"/>
  <c r="BG478" i="35"/>
  <c r="BY478" i="35" s="1"/>
  <c r="AX478" i="35"/>
  <c r="BQ478" i="35" s="1"/>
  <c r="A479" i="35"/>
  <c r="BF478" i="35"/>
  <c r="BX478" i="35" s="1"/>
  <c r="AW478" i="35"/>
  <c r="BP478" i="35" s="1"/>
  <c r="BE478" i="35"/>
  <c r="BW478" i="35" s="1"/>
  <c r="AV478" i="35"/>
  <c r="BO478" i="35" s="1"/>
  <c r="J478" i="35"/>
  <c r="BD478" i="35"/>
  <c r="BV478" i="35" s="1"/>
  <c r="BC478" i="35"/>
  <c r="BU478" i="35" s="1"/>
  <c r="E478" i="35"/>
  <c r="AZ478" i="35"/>
  <c r="BS478" i="35" s="1"/>
  <c r="AQ478" i="35"/>
  <c r="AA478" i="35"/>
  <c r="Z479" i="35"/>
  <c r="AH478" i="35"/>
  <c r="Y477" i="35"/>
  <c r="X478" i="35"/>
  <c r="BT474" i="35" l="1"/>
  <c r="BA475" i="35"/>
  <c r="S204" i="35"/>
  <c r="AR204" i="35"/>
  <c r="AU204" i="35" s="1"/>
  <c r="BN204" i="35" s="1"/>
  <c r="AM204" i="35" s="1"/>
  <c r="T204" i="35" s="1"/>
  <c r="Q204" i="35" s="1"/>
  <c r="R204" i="35" s="1"/>
  <c r="AS204" i="35"/>
  <c r="AC289" i="35"/>
  <c r="K288" i="35"/>
  <c r="O288" i="35" s="1"/>
  <c r="DY481" i="35"/>
  <c r="DW482" i="35"/>
  <c r="EA481" i="35"/>
  <c r="DZ481" i="35"/>
  <c r="Z480" i="35"/>
  <c r="AA479" i="35"/>
  <c r="F478" i="35"/>
  <c r="AK477" i="35"/>
  <c r="AI477" i="35"/>
  <c r="AG477" i="35"/>
  <c r="G477" i="35"/>
  <c r="EF480" i="35"/>
  <c r="AF480" i="35"/>
  <c r="W480" i="35"/>
  <c r="D481" i="35"/>
  <c r="V480" i="35"/>
  <c r="DX480" i="35"/>
  <c r="AJ480" i="35" s="1"/>
  <c r="X479" i="35"/>
  <c r="Y478" i="35"/>
  <c r="E479" i="35"/>
  <c r="AZ479" i="35"/>
  <c r="BS479" i="35" s="1"/>
  <c r="AY479" i="35"/>
  <c r="BR479" i="35" s="1"/>
  <c r="BG479" i="35"/>
  <c r="BY479" i="35" s="1"/>
  <c r="AX479" i="35"/>
  <c r="BQ479" i="35" s="1"/>
  <c r="A480" i="35"/>
  <c r="BF479" i="35"/>
  <c r="BX479" i="35" s="1"/>
  <c r="AW479" i="35"/>
  <c r="BP479" i="35" s="1"/>
  <c r="BE479" i="35"/>
  <c r="BW479" i="35" s="1"/>
  <c r="AV479" i="35"/>
  <c r="BO479" i="35" s="1"/>
  <c r="J479" i="35"/>
  <c r="BD479" i="35"/>
  <c r="BV479" i="35" s="1"/>
  <c r="BC479" i="35"/>
  <c r="BU479" i="35" s="1"/>
  <c r="AQ479" i="35"/>
  <c r="BT475" i="35" l="1"/>
  <c r="BA476" i="35"/>
  <c r="AH480" i="35"/>
  <c r="P205" i="35"/>
  <c r="AP205" i="35"/>
  <c r="AT205" i="35" s="1"/>
  <c r="U204" i="35"/>
  <c r="AC290" i="35"/>
  <c r="K289" i="35"/>
  <c r="O289" i="35" s="1"/>
  <c r="DX481" i="35"/>
  <c r="AJ481" i="35" s="1"/>
  <c r="EF481" i="35"/>
  <c r="W481" i="35"/>
  <c r="V481" i="35"/>
  <c r="D482" i="35"/>
  <c r="EA482" i="35"/>
  <c r="DZ482" i="35"/>
  <c r="DY482" i="35"/>
  <c r="DW483" i="35"/>
  <c r="AA480" i="35"/>
  <c r="Z481" i="35"/>
  <c r="F479" i="35"/>
  <c r="G479" i="35" s="1"/>
  <c r="AK478" i="35"/>
  <c r="AI478" i="35"/>
  <c r="AG478" i="35"/>
  <c r="BD480" i="35"/>
  <c r="BV480" i="35" s="1"/>
  <c r="BC480" i="35"/>
  <c r="BU480" i="35" s="1"/>
  <c r="E480" i="35"/>
  <c r="AZ480" i="35"/>
  <c r="BS480" i="35" s="1"/>
  <c r="AY480" i="35"/>
  <c r="BR480" i="35" s="1"/>
  <c r="BG480" i="35"/>
  <c r="BY480" i="35" s="1"/>
  <c r="AX480" i="35"/>
  <c r="BQ480" i="35" s="1"/>
  <c r="A481" i="35"/>
  <c r="BF480" i="35"/>
  <c r="BX480" i="35" s="1"/>
  <c r="AW480" i="35"/>
  <c r="BP480" i="35" s="1"/>
  <c r="BE480" i="35"/>
  <c r="BW480" i="35" s="1"/>
  <c r="AV480" i="35"/>
  <c r="BO480" i="35" s="1"/>
  <c r="J480" i="35"/>
  <c r="AQ480" i="35"/>
  <c r="Y479" i="35"/>
  <c r="X480" i="35"/>
  <c r="G478" i="35"/>
  <c r="BT476" i="35" l="1"/>
  <c r="BA477" i="35"/>
  <c r="S205" i="35"/>
  <c r="AR205" i="35"/>
  <c r="AU205" i="35" s="1"/>
  <c r="BN205" i="35" s="1"/>
  <c r="AM205" i="35" s="1"/>
  <c r="T205" i="35" s="1"/>
  <c r="Q205" i="35" s="1"/>
  <c r="R205" i="35" s="1"/>
  <c r="AS205" i="35"/>
  <c r="AC291" i="35"/>
  <c r="K290" i="35"/>
  <c r="O290" i="35" s="1"/>
  <c r="AA481" i="35"/>
  <c r="Z482" i="35"/>
  <c r="AF482" i="35"/>
  <c r="W482" i="35"/>
  <c r="D483" i="35"/>
  <c r="V482" i="35"/>
  <c r="DX482" i="35"/>
  <c r="AJ482" i="35"/>
  <c r="AH482" i="35"/>
  <c r="EF482" i="35"/>
  <c r="Y480" i="35"/>
  <c r="X481" i="35"/>
  <c r="AF481" i="35"/>
  <c r="F480" i="35"/>
  <c r="G480" i="35" s="1"/>
  <c r="AG479" i="35"/>
  <c r="AK479" i="35"/>
  <c r="AI479" i="35"/>
  <c r="DW484" i="35"/>
  <c r="EA483" i="35"/>
  <c r="DZ483" i="35"/>
  <c r="DY483" i="35"/>
  <c r="A482" i="35"/>
  <c r="BF481" i="35"/>
  <c r="BX481" i="35" s="1"/>
  <c r="AW481" i="35"/>
  <c r="BP481" i="35" s="1"/>
  <c r="BE481" i="35"/>
  <c r="BW481" i="35" s="1"/>
  <c r="AV481" i="35"/>
  <c r="BO481" i="35" s="1"/>
  <c r="J481" i="35"/>
  <c r="BD481" i="35"/>
  <c r="BV481" i="35" s="1"/>
  <c r="BC481" i="35"/>
  <c r="BU481" i="35" s="1"/>
  <c r="E481" i="35"/>
  <c r="AZ481" i="35"/>
  <c r="BS481" i="35" s="1"/>
  <c r="AY481" i="35"/>
  <c r="BR481" i="35" s="1"/>
  <c r="AX481" i="35"/>
  <c r="BQ481" i="35" s="1"/>
  <c r="BG481" i="35"/>
  <c r="BY481" i="35" s="1"/>
  <c r="AQ481" i="35"/>
  <c r="AH481" i="35"/>
  <c r="BT477" i="35" l="1"/>
  <c r="BA478" i="35"/>
  <c r="U205" i="35"/>
  <c r="AP206" i="35"/>
  <c r="AT206" i="35" s="1"/>
  <c r="P206" i="35"/>
  <c r="AC292" i="35"/>
  <c r="K291" i="35"/>
  <c r="O291" i="35" s="1"/>
  <c r="AI480" i="35"/>
  <c r="AG480" i="35"/>
  <c r="AK480" i="35"/>
  <c r="F481" i="35"/>
  <c r="G481" i="35" s="1"/>
  <c r="AH483" i="35"/>
  <c r="EF483" i="35"/>
  <c r="AF483" i="35"/>
  <c r="W483" i="35"/>
  <c r="D484" i="35"/>
  <c r="V483" i="35"/>
  <c r="DX483" i="35"/>
  <c r="AJ483" i="35" s="1"/>
  <c r="Y481" i="35"/>
  <c r="X482" i="35"/>
  <c r="DW485" i="35"/>
  <c r="EA484" i="35"/>
  <c r="DZ484" i="35"/>
  <c r="DY484" i="35"/>
  <c r="AY482" i="35"/>
  <c r="BR482" i="35" s="1"/>
  <c r="BG482" i="35"/>
  <c r="BY482" i="35" s="1"/>
  <c r="AX482" i="35"/>
  <c r="BQ482" i="35" s="1"/>
  <c r="A483" i="35"/>
  <c r="BF482" i="35"/>
  <c r="BX482" i="35" s="1"/>
  <c r="AW482" i="35"/>
  <c r="BP482" i="35" s="1"/>
  <c r="BE482" i="35"/>
  <c r="BW482" i="35" s="1"/>
  <c r="AV482" i="35"/>
  <c r="BO482" i="35" s="1"/>
  <c r="J482" i="35"/>
  <c r="BD482" i="35"/>
  <c r="BV482" i="35" s="1"/>
  <c r="BC482" i="35"/>
  <c r="BU482" i="35" s="1"/>
  <c r="E482" i="35"/>
  <c r="AZ482" i="35"/>
  <c r="BS482" i="35" s="1"/>
  <c r="AQ482" i="35"/>
  <c r="AA482" i="35"/>
  <c r="Z483" i="35"/>
  <c r="BT478" i="35" l="1"/>
  <c r="BA479" i="35"/>
  <c r="AS206" i="35"/>
  <c r="AR206" i="35"/>
  <c r="AU206" i="35" s="1"/>
  <c r="BN206" i="35" s="1"/>
  <c r="AM206" i="35" s="1"/>
  <c r="T206" i="35" s="1"/>
  <c r="Q206" i="35" s="1"/>
  <c r="R206" i="35" s="1"/>
  <c r="S206" i="35"/>
  <c r="AC293" i="35"/>
  <c r="K292" i="35"/>
  <c r="O292" i="35" s="1"/>
  <c r="E483" i="35"/>
  <c r="AZ483" i="35"/>
  <c r="BS483" i="35" s="1"/>
  <c r="AY483" i="35"/>
  <c r="BR483" i="35" s="1"/>
  <c r="BG483" i="35"/>
  <c r="BY483" i="35" s="1"/>
  <c r="AX483" i="35"/>
  <c r="BQ483" i="35" s="1"/>
  <c r="A484" i="35"/>
  <c r="BF483" i="35"/>
  <c r="BX483" i="35" s="1"/>
  <c r="AW483" i="35"/>
  <c r="BP483" i="35" s="1"/>
  <c r="BE483" i="35"/>
  <c r="BW483" i="35" s="1"/>
  <c r="AV483" i="35"/>
  <c r="BO483" i="35" s="1"/>
  <c r="J483" i="35"/>
  <c r="BD483" i="35"/>
  <c r="BV483" i="35" s="1"/>
  <c r="BC483" i="35"/>
  <c r="BU483" i="35" s="1"/>
  <c r="AQ483" i="35"/>
  <c r="X483" i="35"/>
  <c r="Y482" i="35"/>
  <c r="Z484" i="35"/>
  <c r="AA483" i="35"/>
  <c r="F482" i="35"/>
  <c r="G482" i="35" s="1"/>
  <c r="DY485" i="35"/>
  <c r="DW486" i="35"/>
  <c r="EA485" i="35"/>
  <c r="DZ485" i="35"/>
  <c r="AJ484" i="35"/>
  <c r="AH484" i="35"/>
  <c r="EF484" i="35"/>
  <c r="AF484" i="35"/>
  <c r="W484" i="35"/>
  <c r="D485" i="35"/>
  <c r="V484" i="35"/>
  <c r="DX484" i="35"/>
  <c r="AK481" i="35"/>
  <c r="AI481" i="35"/>
  <c r="AG481" i="35"/>
  <c r="BT479" i="35" l="1"/>
  <c r="BA480" i="35"/>
  <c r="U206" i="35"/>
  <c r="P207" i="35"/>
  <c r="AP207" i="35"/>
  <c r="AT207" i="35" s="1"/>
  <c r="AC294" i="35"/>
  <c r="K293" i="35"/>
  <c r="O293" i="35" s="1"/>
  <c r="DX485" i="35"/>
  <c r="AF485" i="35" s="1"/>
  <c r="AJ485" i="35"/>
  <c r="AH485" i="35"/>
  <c r="EF485" i="35"/>
  <c r="W485" i="35"/>
  <c r="V485" i="35"/>
  <c r="D486" i="35"/>
  <c r="AA484" i="35"/>
  <c r="Z485" i="35"/>
  <c r="EA486" i="35"/>
  <c r="DZ486" i="35"/>
  <c r="DY486" i="35"/>
  <c r="DW487" i="35"/>
  <c r="Y483" i="35"/>
  <c r="X484" i="35"/>
  <c r="F483" i="35"/>
  <c r="AK482" i="35"/>
  <c r="AI482" i="35"/>
  <c r="AG482" i="35"/>
  <c r="BD484" i="35"/>
  <c r="BV484" i="35" s="1"/>
  <c r="BC484" i="35"/>
  <c r="BU484" i="35" s="1"/>
  <c r="E484" i="35"/>
  <c r="AZ484" i="35"/>
  <c r="BS484" i="35" s="1"/>
  <c r="AY484" i="35"/>
  <c r="BR484" i="35" s="1"/>
  <c r="BG484" i="35"/>
  <c r="BY484" i="35" s="1"/>
  <c r="AX484" i="35"/>
  <c r="BQ484" i="35" s="1"/>
  <c r="A485" i="35"/>
  <c r="BF484" i="35"/>
  <c r="BX484" i="35" s="1"/>
  <c r="AW484" i="35"/>
  <c r="BP484" i="35" s="1"/>
  <c r="J484" i="35"/>
  <c r="BE484" i="35"/>
  <c r="BW484" i="35" s="1"/>
  <c r="AV484" i="35"/>
  <c r="BO484" i="35" s="1"/>
  <c r="AQ484" i="35"/>
  <c r="BT480" i="35" l="1"/>
  <c r="BA481" i="35"/>
  <c r="S207" i="35"/>
  <c r="AS207" i="35"/>
  <c r="AR207" i="35"/>
  <c r="AU207" i="35" s="1"/>
  <c r="BN207" i="35" s="1"/>
  <c r="AM207" i="35" s="1"/>
  <c r="T207" i="35" s="1"/>
  <c r="Q207" i="35" s="1"/>
  <c r="R207" i="35" s="1"/>
  <c r="AC295" i="35"/>
  <c r="K294" i="35"/>
  <c r="O294" i="35" s="1"/>
  <c r="AF486" i="35"/>
  <c r="W486" i="35"/>
  <c r="D487" i="35"/>
  <c r="V486" i="35"/>
  <c r="DX486" i="35"/>
  <c r="AJ486" i="35"/>
  <c r="AH486" i="35"/>
  <c r="EF486" i="35"/>
  <c r="F484" i="35"/>
  <c r="G484" i="35" s="1"/>
  <c r="AG483" i="35"/>
  <c r="AK483" i="35"/>
  <c r="AI483" i="35"/>
  <c r="DW488" i="35"/>
  <c r="EA487" i="35"/>
  <c r="DZ487" i="35"/>
  <c r="DY487" i="35"/>
  <c r="A486" i="35"/>
  <c r="BF485" i="35"/>
  <c r="BX485" i="35" s="1"/>
  <c r="AW485" i="35"/>
  <c r="BP485" i="35" s="1"/>
  <c r="BE485" i="35"/>
  <c r="BW485" i="35" s="1"/>
  <c r="AV485" i="35"/>
  <c r="BO485" i="35" s="1"/>
  <c r="J485" i="35"/>
  <c r="BD485" i="35"/>
  <c r="BV485" i="35" s="1"/>
  <c r="BC485" i="35"/>
  <c r="BU485" i="35" s="1"/>
  <c r="E485" i="35"/>
  <c r="AZ485" i="35"/>
  <c r="BS485" i="35" s="1"/>
  <c r="AY485" i="35"/>
  <c r="BR485" i="35" s="1"/>
  <c r="BG485" i="35"/>
  <c r="BY485" i="35" s="1"/>
  <c r="AX485" i="35"/>
  <c r="BQ485" i="35" s="1"/>
  <c r="AQ485" i="35"/>
  <c r="G483" i="35"/>
  <c r="Y484" i="35"/>
  <c r="X485" i="35"/>
  <c r="AA485" i="35"/>
  <c r="Z486" i="35"/>
  <c r="BT481" i="35" l="1"/>
  <c r="BA482" i="35"/>
  <c r="U207" i="35"/>
  <c r="P208" i="35"/>
  <c r="AP208" i="35"/>
  <c r="AT208" i="35" s="1"/>
  <c r="AC296" i="35"/>
  <c r="K295" i="35"/>
  <c r="O295" i="35" s="1"/>
  <c r="AA486" i="35"/>
  <c r="Z487" i="35"/>
  <c r="F485" i="35"/>
  <c r="DW489" i="35"/>
  <c r="EA488" i="35"/>
  <c r="DZ488" i="35"/>
  <c r="DY488" i="35"/>
  <c r="AY486" i="35"/>
  <c r="BR486" i="35" s="1"/>
  <c r="BG486" i="35"/>
  <c r="BY486" i="35" s="1"/>
  <c r="AX486" i="35"/>
  <c r="BQ486" i="35" s="1"/>
  <c r="A487" i="35"/>
  <c r="BF486" i="35"/>
  <c r="BX486" i="35" s="1"/>
  <c r="AW486" i="35"/>
  <c r="BP486" i="35" s="1"/>
  <c r="BE486" i="35"/>
  <c r="BW486" i="35" s="1"/>
  <c r="AV486" i="35"/>
  <c r="BO486" i="35" s="1"/>
  <c r="J486" i="35"/>
  <c r="BD486" i="35"/>
  <c r="BV486" i="35" s="1"/>
  <c r="BC486" i="35"/>
  <c r="BU486" i="35" s="1"/>
  <c r="E486" i="35"/>
  <c r="AZ486" i="35"/>
  <c r="BS486" i="35" s="1"/>
  <c r="AQ486" i="35"/>
  <c r="AH487" i="35"/>
  <c r="EF487" i="35"/>
  <c r="AF487" i="35"/>
  <c r="W487" i="35"/>
  <c r="D488" i="35"/>
  <c r="V487" i="35"/>
  <c r="DX487" i="35"/>
  <c r="AJ487" i="35"/>
  <c r="Y485" i="35"/>
  <c r="X486" i="35"/>
  <c r="AI484" i="35"/>
  <c r="AG484" i="35"/>
  <c r="AK484" i="35"/>
  <c r="BT482" i="35" l="1"/>
  <c r="BA483" i="35"/>
  <c r="S208" i="35"/>
  <c r="AR208" i="35"/>
  <c r="AU208" i="35" s="1"/>
  <c r="BN208" i="35" s="1"/>
  <c r="AM208" i="35" s="1"/>
  <c r="T208" i="35" s="1"/>
  <c r="Q208" i="35" s="1"/>
  <c r="R208" i="35" s="1"/>
  <c r="AS208" i="35"/>
  <c r="AC297" i="35"/>
  <c r="K296" i="35"/>
  <c r="O296" i="35" s="1"/>
  <c r="DY489" i="35"/>
  <c r="DW490" i="35"/>
  <c r="EA489" i="35"/>
  <c r="DZ489" i="35"/>
  <c r="E487" i="35"/>
  <c r="AZ487" i="35"/>
  <c r="BS487" i="35" s="1"/>
  <c r="AY487" i="35"/>
  <c r="BR487" i="35" s="1"/>
  <c r="BG487" i="35"/>
  <c r="BY487" i="35" s="1"/>
  <c r="AX487" i="35"/>
  <c r="BQ487" i="35" s="1"/>
  <c r="A488" i="35"/>
  <c r="BF487" i="35"/>
  <c r="BX487" i="35" s="1"/>
  <c r="AW487" i="35"/>
  <c r="BP487" i="35" s="1"/>
  <c r="BE487" i="35"/>
  <c r="BW487" i="35" s="1"/>
  <c r="AV487" i="35"/>
  <c r="BO487" i="35" s="1"/>
  <c r="J487" i="35"/>
  <c r="BD487" i="35"/>
  <c r="BV487" i="35" s="1"/>
  <c r="BC487" i="35"/>
  <c r="BU487" i="35" s="1"/>
  <c r="AQ487" i="35"/>
  <c r="EF488" i="35"/>
  <c r="AF488" i="35"/>
  <c r="W488" i="35"/>
  <c r="D489" i="35"/>
  <c r="V488" i="35"/>
  <c r="DX488" i="35"/>
  <c r="AJ488" i="35" s="1"/>
  <c r="AK485" i="35"/>
  <c r="AI485" i="35"/>
  <c r="AG485" i="35"/>
  <c r="X487" i="35"/>
  <c r="Y486" i="35"/>
  <c r="G485" i="35"/>
  <c r="F486" i="35"/>
  <c r="G486" i="35" s="1"/>
  <c r="Z488" i="35"/>
  <c r="AA487" i="35"/>
  <c r="BT483" i="35" l="1"/>
  <c r="BA484" i="35"/>
  <c r="AH488" i="35"/>
  <c r="U208" i="35"/>
  <c r="P209" i="35"/>
  <c r="AP209" i="35"/>
  <c r="AT209" i="35" s="1"/>
  <c r="AC298" i="35"/>
  <c r="K297" i="35"/>
  <c r="O297" i="35" s="1"/>
  <c r="AA488" i="35"/>
  <c r="Z489" i="35"/>
  <c r="Y487" i="35"/>
  <c r="X488" i="35"/>
  <c r="DX489" i="35"/>
  <c r="AJ489" i="35"/>
  <c r="AH489" i="35"/>
  <c r="EF489" i="35"/>
  <c r="AF489" i="35"/>
  <c r="W489" i="35"/>
  <c r="D490" i="35"/>
  <c r="V489" i="35"/>
  <c r="AK486" i="35"/>
  <c r="AI486" i="35"/>
  <c r="AG486" i="35"/>
  <c r="F487" i="35"/>
  <c r="G487" i="35" s="1"/>
  <c r="BD488" i="35"/>
  <c r="BV488" i="35" s="1"/>
  <c r="BC488" i="35"/>
  <c r="BU488" i="35" s="1"/>
  <c r="E488" i="35"/>
  <c r="AZ488" i="35"/>
  <c r="BS488" i="35" s="1"/>
  <c r="AY488" i="35"/>
  <c r="BR488" i="35" s="1"/>
  <c r="BG488" i="35"/>
  <c r="BY488" i="35" s="1"/>
  <c r="AX488" i="35"/>
  <c r="BQ488" i="35" s="1"/>
  <c r="A489" i="35"/>
  <c r="BF488" i="35"/>
  <c r="BX488" i="35" s="1"/>
  <c r="AW488" i="35"/>
  <c r="BP488" i="35" s="1"/>
  <c r="J488" i="35"/>
  <c r="BE488" i="35"/>
  <c r="BW488" i="35" s="1"/>
  <c r="AV488" i="35"/>
  <c r="BO488" i="35" s="1"/>
  <c r="AQ488" i="35"/>
  <c r="EA490" i="35"/>
  <c r="DZ490" i="35"/>
  <c r="DY490" i="35"/>
  <c r="DW491" i="35"/>
  <c r="BT484" i="35" l="1"/>
  <c r="BA485" i="35"/>
  <c r="S209" i="35"/>
  <c r="AR209" i="35"/>
  <c r="AU209" i="35" s="1"/>
  <c r="BN209" i="35" s="1"/>
  <c r="AM209" i="35" s="1"/>
  <c r="T209" i="35" s="1"/>
  <c r="Q209" i="35" s="1"/>
  <c r="R209" i="35" s="1"/>
  <c r="AS209" i="35"/>
  <c r="AC299" i="35"/>
  <c r="K298" i="35"/>
  <c r="O298" i="35" s="1"/>
  <c r="DW492" i="35"/>
  <c r="EA491" i="35"/>
  <c r="DZ491" i="35"/>
  <c r="DY491" i="35"/>
  <c r="A490" i="35"/>
  <c r="BF489" i="35"/>
  <c r="BX489" i="35" s="1"/>
  <c r="AW489" i="35"/>
  <c r="BP489" i="35" s="1"/>
  <c r="BE489" i="35"/>
  <c r="BW489" i="35" s="1"/>
  <c r="AV489" i="35"/>
  <c r="BO489" i="35" s="1"/>
  <c r="J489" i="35"/>
  <c r="BD489" i="35"/>
  <c r="BV489" i="35" s="1"/>
  <c r="BC489" i="35"/>
  <c r="BU489" i="35" s="1"/>
  <c r="E489" i="35"/>
  <c r="AZ489" i="35"/>
  <c r="BS489" i="35" s="1"/>
  <c r="AY489" i="35"/>
  <c r="BR489" i="35" s="1"/>
  <c r="BG489" i="35"/>
  <c r="BY489" i="35" s="1"/>
  <c r="AX489" i="35"/>
  <c r="BQ489" i="35" s="1"/>
  <c r="AQ489" i="35"/>
  <c r="Y488" i="35"/>
  <c r="X489" i="35"/>
  <c r="F488" i="35"/>
  <c r="AF490" i="35"/>
  <c r="W490" i="35"/>
  <c r="D491" i="35"/>
  <c r="V490" i="35"/>
  <c r="DX490" i="35"/>
  <c r="AJ490" i="35"/>
  <c r="AH490" i="35"/>
  <c r="EF490" i="35"/>
  <c r="AG487" i="35"/>
  <c r="AK487" i="35"/>
  <c r="AI487" i="35"/>
  <c r="AA489" i="35"/>
  <c r="Z490" i="35"/>
  <c r="BT485" i="35" l="1"/>
  <c r="BA486" i="35"/>
  <c r="U209" i="35"/>
  <c r="AP210" i="35"/>
  <c r="AT210" i="35" s="1"/>
  <c r="P210" i="35"/>
  <c r="AC300" i="35"/>
  <c r="K299" i="35"/>
  <c r="O299" i="35" s="1"/>
  <c r="AI488" i="35"/>
  <c r="AG488" i="35"/>
  <c r="AK488" i="35"/>
  <c r="AA490" i="35"/>
  <c r="Z491" i="35"/>
  <c r="G488" i="35"/>
  <c r="F489" i="35"/>
  <c r="G489" i="35" s="1"/>
  <c r="DW493" i="35"/>
  <c r="EA492" i="35"/>
  <c r="DZ492" i="35"/>
  <c r="DY492" i="35"/>
  <c r="Y489" i="35"/>
  <c r="X490" i="35"/>
  <c r="AY490" i="35"/>
  <c r="BR490" i="35" s="1"/>
  <c r="BG490" i="35"/>
  <c r="BY490" i="35" s="1"/>
  <c r="AX490" i="35"/>
  <c r="BQ490" i="35" s="1"/>
  <c r="A491" i="35"/>
  <c r="BF490" i="35"/>
  <c r="BX490" i="35" s="1"/>
  <c r="AW490" i="35"/>
  <c r="BP490" i="35" s="1"/>
  <c r="BE490" i="35"/>
  <c r="BW490" i="35" s="1"/>
  <c r="AV490" i="35"/>
  <c r="BO490" i="35" s="1"/>
  <c r="J490" i="35"/>
  <c r="BD490" i="35"/>
  <c r="BV490" i="35" s="1"/>
  <c r="BC490" i="35"/>
  <c r="BU490" i="35" s="1"/>
  <c r="E490" i="35"/>
  <c r="AZ490" i="35"/>
  <c r="BS490" i="35" s="1"/>
  <c r="AQ490" i="35"/>
  <c r="EF491" i="35"/>
  <c r="AF491" i="35"/>
  <c r="W491" i="35"/>
  <c r="D492" i="35"/>
  <c r="V491" i="35"/>
  <c r="DX491" i="35"/>
  <c r="AJ491" i="35" s="1"/>
  <c r="BT486" i="35" l="1"/>
  <c r="BA487" i="35"/>
  <c r="AH491" i="35"/>
  <c r="S210" i="35"/>
  <c r="AR210" i="35"/>
  <c r="AU210" i="35" s="1"/>
  <c r="BN210" i="35" s="1"/>
  <c r="AM210" i="35" s="1"/>
  <c r="T210" i="35" s="1"/>
  <c r="Q210" i="35" s="1"/>
  <c r="R210" i="35" s="1"/>
  <c r="AS210" i="35"/>
  <c r="AC301" i="35"/>
  <c r="K300" i="35"/>
  <c r="O300" i="35" s="1"/>
  <c r="Z492" i="35"/>
  <c r="AA491" i="35"/>
  <c r="X491" i="35"/>
  <c r="Y490" i="35"/>
  <c r="DY493" i="35"/>
  <c r="DW494" i="35"/>
  <c r="EA493" i="35"/>
  <c r="DZ493" i="35"/>
  <c r="F490" i="35"/>
  <c r="G490" i="35" s="1"/>
  <c r="E491" i="35"/>
  <c r="AZ491" i="35"/>
  <c r="BS491" i="35" s="1"/>
  <c r="AY491" i="35"/>
  <c r="BR491" i="35" s="1"/>
  <c r="BG491" i="35"/>
  <c r="BY491" i="35" s="1"/>
  <c r="AX491" i="35"/>
  <c r="BQ491" i="35" s="1"/>
  <c r="A492" i="35"/>
  <c r="BF491" i="35"/>
  <c r="BX491" i="35" s="1"/>
  <c r="AW491" i="35"/>
  <c r="BP491" i="35" s="1"/>
  <c r="BE491" i="35"/>
  <c r="BW491" i="35" s="1"/>
  <c r="AV491" i="35"/>
  <c r="BO491" i="35" s="1"/>
  <c r="J491" i="35"/>
  <c r="BD491" i="35"/>
  <c r="BV491" i="35" s="1"/>
  <c r="BC491" i="35"/>
  <c r="BU491" i="35" s="1"/>
  <c r="AQ491" i="35"/>
  <c r="AJ492" i="35"/>
  <c r="AH492" i="35"/>
  <c r="EF492" i="35"/>
  <c r="W492" i="35"/>
  <c r="D493" i="35"/>
  <c r="V492" i="35"/>
  <c r="DX492" i="35"/>
  <c r="AF492" i="35" s="1"/>
  <c r="AK489" i="35"/>
  <c r="AI489" i="35"/>
  <c r="AG489" i="35"/>
  <c r="BT487" i="35" l="1"/>
  <c r="BA488" i="35"/>
  <c r="U210" i="35"/>
  <c r="P211" i="35"/>
  <c r="AP211" i="35"/>
  <c r="AT211" i="35" s="1"/>
  <c r="AC302" i="35"/>
  <c r="K301" i="35"/>
  <c r="O301" i="35" s="1"/>
  <c r="F491" i="35"/>
  <c r="EA494" i="35"/>
  <c r="DZ494" i="35"/>
  <c r="DY494" i="35"/>
  <c r="DW495" i="35"/>
  <c r="BD492" i="35"/>
  <c r="BV492" i="35" s="1"/>
  <c r="BC492" i="35"/>
  <c r="BU492" i="35" s="1"/>
  <c r="E492" i="35"/>
  <c r="AZ492" i="35"/>
  <c r="BS492" i="35" s="1"/>
  <c r="AY492" i="35"/>
  <c r="BR492" i="35" s="1"/>
  <c r="BG492" i="35"/>
  <c r="BY492" i="35" s="1"/>
  <c r="AX492" i="35"/>
  <c r="BQ492" i="35" s="1"/>
  <c r="A493" i="35"/>
  <c r="BF492" i="35"/>
  <c r="BX492" i="35" s="1"/>
  <c r="AW492" i="35"/>
  <c r="BP492" i="35" s="1"/>
  <c r="J492" i="35"/>
  <c r="BE492" i="35"/>
  <c r="BW492" i="35" s="1"/>
  <c r="AV492" i="35"/>
  <c r="BO492" i="35" s="1"/>
  <c r="AQ492" i="35"/>
  <c r="AK490" i="35"/>
  <c r="AI490" i="35"/>
  <c r="AG490" i="35"/>
  <c r="Y491" i="35"/>
  <c r="X492" i="35"/>
  <c r="AA492" i="35"/>
  <c r="Z493" i="35"/>
  <c r="DX493" i="35"/>
  <c r="AJ493" i="35" s="1"/>
  <c r="EF493" i="35"/>
  <c r="AF493" i="35"/>
  <c r="W493" i="35"/>
  <c r="V493" i="35"/>
  <c r="D494" i="35"/>
  <c r="BT488" i="35" l="1"/>
  <c r="BA489" i="35"/>
  <c r="AS211" i="35"/>
  <c r="S211" i="35"/>
  <c r="AR211" i="35"/>
  <c r="AU211" i="35" s="1"/>
  <c r="BN211" i="35" s="1"/>
  <c r="AM211" i="35" s="1"/>
  <c r="T211" i="35" s="1"/>
  <c r="Q211" i="35" s="1"/>
  <c r="R211" i="35" s="1"/>
  <c r="AC303" i="35"/>
  <c r="K302" i="35"/>
  <c r="O302" i="35" s="1"/>
  <c r="W494" i="35"/>
  <c r="D495" i="35"/>
  <c r="V494" i="35"/>
  <c r="DX494" i="35"/>
  <c r="AJ494" i="35" s="1"/>
  <c r="EF494" i="35"/>
  <c r="AA493" i="35"/>
  <c r="Z494" i="35"/>
  <c r="DW496" i="35"/>
  <c r="EA495" i="35"/>
  <c r="DZ495" i="35"/>
  <c r="DY495" i="35"/>
  <c r="F492" i="35"/>
  <c r="G492" i="35" s="1"/>
  <c r="A494" i="35"/>
  <c r="BF493" i="35"/>
  <c r="BX493" i="35" s="1"/>
  <c r="AW493" i="35"/>
  <c r="BP493" i="35" s="1"/>
  <c r="BE493" i="35"/>
  <c r="BW493" i="35" s="1"/>
  <c r="AV493" i="35"/>
  <c r="BO493" i="35" s="1"/>
  <c r="J493" i="35"/>
  <c r="BD493" i="35"/>
  <c r="BV493" i="35" s="1"/>
  <c r="BC493" i="35"/>
  <c r="BU493" i="35" s="1"/>
  <c r="E493" i="35"/>
  <c r="AZ493" i="35"/>
  <c r="BS493" i="35" s="1"/>
  <c r="AY493" i="35"/>
  <c r="BR493" i="35" s="1"/>
  <c r="BG493" i="35"/>
  <c r="BY493" i="35" s="1"/>
  <c r="AX493" i="35"/>
  <c r="BQ493" i="35" s="1"/>
  <c r="AQ493" i="35"/>
  <c r="AG491" i="35"/>
  <c r="AK491" i="35"/>
  <c r="AI491" i="35"/>
  <c r="AH493" i="35"/>
  <c r="Y492" i="35"/>
  <c r="X493" i="35"/>
  <c r="G491" i="35"/>
  <c r="BT489" i="35" l="1"/>
  <c r="BA490" i="35"/>
  <c r="U211" i="35"/>
  <c r="P212" i="35"/>
  <c r="AP212" i="35"/>
  <c r="AT212" i="35" s="1"/>
  <c r="AC304" i="35"/>
  <c r="K303" i="35"/>
  <c r="O303" i="35" s="1"/>
  <c r="AI492" i="35"/>
  <c r="AG492" i="35"/>
  <c r="AK492" i="35"/>
  <c r="DW497" i="35"/>
  <c r="EA496" i="35"/>
  <c r="DZ496" i="35"/>
  <c r="DY496" i="35"/>
  <c r="F493" i="35"/>
  <c r="AH495" i="35"/>
  <c r="EF495" i="35"/>
  <c r="AF495" i="35"/>
  <c r="W495" i="35"/>
  <c r="D496" i="35"/>
  <c r="V495" i="35"/>
  <c r="DX495" i="35"/>
  <c r="AJ495" i="35"/>
  <c r="Y493" i="35"/>
  <c r="X494" i="35"/>
  <c r="AA494" i="35"/>
  <c r="Z495" i="35"/>
  <c r="AF494" i="35"/>
  <c r="AY494" i="35"/>
  <c r="BR494" i="35" s="1"/>
  <c r="BG494" i="35"/>
  <c r="BY494" i="35" s="1"/>
  <c r="AX494" i="35"/>
  <c r="BQ494" i="35" s="1"/>
  <c r="A495" i="35"/>
  <c r="BF494" i="35"/>
  <c r="BX494" i="35" s="1"/>
  <c r="AW494" i="35"/>
  <c r="BP494" i="35" s="1"/>
  <c r="BE494" i="35"/>
  <c r="BW494" i="35" s="1"/>
  <c r="AV494" i="35"/>
  <c r="BO494" i="35" s="1"/>
  <c r="J494" i="35"/>
  <c r="BD494" i="35"/>
  <c r="BV494" i="35" s="1"/>
  <c r="BC494" i="35"/>
  <c r="BU494" i="35" s="1"/>
  <c r="E494" i="35"/>
  <c r="AZ494" i="35"/>
  <c r="BS494" i="35" s="1"/>
  <c r="AQ494" i="35"/>
  <c r="AH494" i="35"/>
  <c r="BT490" i="35" l="1"/>
  <c r="BA491" i="35"/>
  <c r="AR212" i="35"/>
  <c r="AU212" i="35" s="1"/>
  <c r="BN212" i="35" s="1"/>
  <c r="AM212" i="35" s="1"/>
  <c r="T212" i="35" s="1"/>
  <c r="Q212" i="35" s="1"/>
  <c r="R212" i="35" s="1"/>
  <c r="AS212" i="35"/>
  <c r="S212" i="35"/>
  <c r="AC305" i="35"/>
  <c r="K304" i="35"/>
  <c r="O304" i="35" s="1"/>
  <c r="Z496" i="35"/>
  <c r="AA495" i="35"/>
  <c r="X495" i="35"/>
  <c r="Y494" i="35"/>
  <c r="F494" i="35"/>
  <c r="G494" i="35" s="1"/>
  <c r="DY497" i="35"/>
  <c r="DW498" i="35"/>
  <c r="EA497" i="35"/>
  <c r="DZ497" i="35"/>
  <c r="E495" i="35"/>
  <c r="AZ495" i="35"/>
  <c r="BS495" i="35" s="1"/>
  <c r="AY495" i="35"/>
  <c r="BR495" i="35" s="1"/>
  <c r="BG495" i="35"/>
  <c r="BY495" i="35" s="1"/>
  <c r="AX495" i="35"/>
  <c r="BQ495" i="35" s="1"/>
  <c r="A496" i="35"/>
  <c r="BF495" i="35"/>
  <c r="BX495" i="35" s="1"/>
  <c r="AW495" i="35"/>
  <c r="BP495" i="35" s="1"/>
  <c r="BE495" i="35"/>
  <c r="BW495" i="35" s="1"/>
  <c r="AV495" i="35"/>
  <c r="BO495" i="35" s="1"/>
  <c r="J495" i="35"/>
  <c r="BD495" i="35"/>
  <c r="BV495" i="35" s="1"/>
  <c r="BC495" i="35"/>
  <c r="BU495" i="35" s="1"/>
  <c r="AQ495" i="35"/>
  <c r="AK493" i="35"/>
  <c r="AI493" i="35"/>
  <c r="AG493" i="35"/>
  <c r="G493" i="35"/>
  <c r="EF496" i="35"/>
  <c r="W496" i="35"/>
  <c r="D497" i="35"/>
  <c r="V496" i="35"/>
  <c r="DX496" i="35"/>
  <c r="AJ496" i="35" s="1"/>
  <c r="BT491" i="35" l="1"/>
  <c r="BA492" i="35"/>
  <c r="U212" i="35"/>
  <c r="P213" i="35"/>
  <c r="AP213" i="35"/>
  <c r="AT213" i="35" s="1"/>
  <c r="AC306" i="35"/>
  <c r="K305" i="35"/>
  <c r="O305" i="35" s="1"/>
  <c r="F495" i="35"/>
  <c r="DX497" i="35"/>
  <c r="AJ497" i="35" s="1"/>
  <c r="EF497" i="35"/>
  <c r="W497" i="35"/>
  <c r="V497" i="35"/>
  <c r="D498" i="35"/>
  <c r="BD496" i="35"/>
  <c r="BV496" i="35" s="1"/>
  <c r="BC496" i="35"/>
  <c r="BU496" i="35" s="1"/>
  <c r="E496" i="35"/>
  <c r="AZ496" i="35"/>
  <c r="BS496" i="35" s="1"/>
  <c r="AY496" i="35"/>
  <c r="BR496" i="35" s="1"/>
  <c r="BG496" i="35"/>
  <c r="BY496" i="35" s="1"/>
  <c r="AX496" i="35"/>
  <c r="BQ496" i="35" s="1"/>
  <c r="A497" i="35"/>
  <c r="BF496" i="35"/>
  <c r="BX496" i="35" s="1"/>
  <c r="AW496" i="35"/>
  <c r="BP496" i="35" s="1"/>
  <c r="BE496" i="35"/>
  <c r="BW496" i="35" s="1"/>
  <c r="AV496" i="35"/>
  <c r="BO496" i="35" s="1"/>
  <c r="J496" i="35"/>
  <c r="AQ496" i="35"/>
  <c r="AF496" i="35"/>
  <c r="Y495" i="35"/>
  <c r="X496" i="35"/>
  <c r="EA498" i="35"/>
  <c r="DZ498" i="35"/>
  <c r="DY498" i="35"/>
  <c r="DW499" i="35"/>
  <c r="AH496" i="35"/>
  <c r="AA496" i="35"/>
  <c r="Z497" i="35"/>
  <c r="AK494" i="35"/>
  <c r="AI494" i="35"/>
  <c r="AG494" i="35"/>
  <c r="BT492" i="35" l="1"/>
  <c r="BA493" i="35"/>
  <c r="S213" i="35"/>
  <c r="AS213" i="35"/>
  <c r="AR213" i="35"/>
  <c r="AU213" i="35" s="1"/>
  <c r="BN213" i="35" s="1"/>
  <c r="AM213" i="35" s="1"/>
  <c r="T213" i="35" s="1"/>
  <c r="Q213" i="35" s="1"/>
  <c r="R213" i="35" s="1"/>
  <c r="AC307" i="35"/>
  <c r="K306" i="35"/>
  <c r="O306" i="35" s="1"/>
  <c r="W498" i="35"/>
  <c r="D499" i="35"/>
  <c r="V498" i="35"/>
  <c r="DX498" i="35"/>
  <c r="AJ498" i="35" s="1"/>
  <c r="EF498" i="35"/>
  <c r="AG495" i="35"/>
  <c r="AK495" i="35"/>
  <c r="AI495" i="35"/>
  <c r="DW500" i="35"/>
  <c r="EA499" i="35"/>
  <c r="DZ499" i="35"/>
  <c r="DY499" i="35"/>
  <c r="F496" i="35"/>
  <c r="G495" i="35"/>
  <c r="AF497" i="35"/>
  <c r="A498" i="35"/>
  <c r="BF497" i="35"/>
  <c r="BX497" i="35" s="1"/>
  <c r="AW497" i="35"/>
  <c r="BP497" i="35" s="1"/>
  <c r="BE497" i="35"/>
  <c r="BW497" i="35" s="1"/>
  <c r="AV497" i="35"/>
  <c r="BO497" i="35" s="1"/>
  <c r="J497" i="35"/>
  <c r="BD497" i="35"/>
  <c r="BV497" i="35" s="1"/>
  <c r="BC497" i="35"/>
  <c r="BU497" i="35" s="1"/>
  <c r="E497" i="35"/>
  <c r="AZ497" i="35"/>
  <c r="BS497" i="35" s="1"/>
  <c r="AY497" i="35"/>
  <c r="BR497" i="35" s="1"/>
  <c r="AX497" i="35"/>
  <c r="BQ497" i="35" s="1"/>
  <c r="BG497" i="35"/>
  <c r="BY497" i="35" s="1"/>
  <c r="AQ497" i="35"/>
  <c r="AH497" i="35"/>
  <c r="AA497" i="35"/>
  <c r="Z498" i="35"/>
  <c r="Y496" i="35"/>
  <c r="X497" i="35"/>
  <c r="BT493" i="35" l="1"/>
  <c r="BA494" i="35"/>
  <c r="U213" i="35"/>
  <c r="AP214" i="35"/>
  <c r="AT214" i="35" s="1"/>
  <c r="P214" i="35"/>
  <c r="AC308" i="35"/>
  <c r="K307" i="35"/>
  <c r="O307" i="35" s="1"/>
  <c r="DW501" i="35"/>
  <c r="EA500" i="35"/>
  <c r="DZ500" i="35"/>
  <c r="DY500" i="35"/>
  <c r="F497" i="35"/>
  <c r="AA498" i="35"/>
  <c r="Z499" i="35"/>
  <c r="AH499" i="35"/>
  <c r="EF499" i="35"/>
  <c r="AF499" i="35"/>
  <c r="W499" i="35"/>
  <c r="D500" i="35"/>
  <c r="V499" i="35"/>
  <c r="DX499" i="35"/>
  <c r="AJ499" i="35"/>
  <c r="Y497" i="35"/>
  <c r="X498" i="35"/>
  <c r="AY498" i="35"/>
  <c r="BR498" i="35" s="1"/>
  <c r="BG498" i="35"/>
  <c r="BY498" i="35" s="1"/>
  <c r="AX498" i="35"/>
  <c r="BQ498" i="35" s="1"/>
  <c r="A499" i="35"/>
  <c r="BF498" i="35"/>
  <c r="BX498" i="35" s="1"/>
  <c r="AW498" i="35"/>
  <c r="BP498" i="35" s="1"/>
  <c r="BE498" i="35"/>
  <c r="BW498" i="35" s="1"/>
  <c r="AV498" i="35"/>
  <c r="BO498" i="35" s="1"/>
  <c r="J498" i="35"/>
  <c r="BD498" i="35"/>
  <c r="BV498" i="35" s="1"/>
  <c r="BC498" i="35"/>
  <c r="BU498" i="35" s="1"/>
  <c r="E498" i="35"/>
  <c r="AZ498" i="35"/>
  <c r="BS498" i="35" s="1"/>
  <c r="AQ498" i="35"/>
  <c r="AF498" i="35"/>
  <c r="AI496" i="35"/>
  <c r="AG496" i="35"/>
  <c r="AK496" i="35"/>
  <c r="G496" i="35"/>
  <c r="AH498" i="35"/>
  <c r="BT494" i="35" l="1"/>
  <c r="BA495" i="35"/>
  <c r="AR214" i="35"/>
  <c r="AU214" i="35" s="1"/>
  <c r="BN214" i="35" s="1"/>
  <c r="AM214" i="35" s="1"/>
  <c r="T214" i="35" s="1"/>
  <c r="Q214" i="35" s="1"/>
  <c r="R214" i="35" s="1"/>
  <c r="AS214" i="35"/>
  <c r="S214" i="35"/>
  <c r="AC309" i="35"/>
  <c r="K308" i="35"/>
  <c r="O308" i="35" s="1"/>
  <c r="Z500" i="35"/>
  <c r="AA499" i="35"/>
  <c r="DY501" i="35"/>
  <c r="DW502" i="35"/>
  <c r="EA501" i="35"/>
  <c r="DZ501" i="35"/>
  <c r="E499" i="35"/>
  <c r="AZ499" i="35"/>
  <c r="BS499" i="35" s="1"/>
  <c r="AY499" i="35"/>
  <c r="BR499" i="35" s="1"/>
  <c r="BG499" i="35"/>
  <c r="BY499" i="35" s="1"/>
  <c r="AX499" i="35"/>
  <c r="BQ499" i="35" s="1"/>
  <c r="A500" i="35"/>
  <c r="BF499" i="35"/>
  <c r="BX499" i="35" s="1"/>
  <c r="AW499" i="35"/>
  <c r="BP499" i="35" s="1"/>
  <c r="BE499" i="35"/>
  <c r="BW499" i="35" s="1"/>
  <c r="AV499" i="35"/>
  <c r="BO499" i="35" s="1"/>
  <c r="J499" i="35"/>
  <c r="BD499" i="35"/>
  <c r="BV499" i="35" s="1"/>
  <c r="BC499" i="35"/>
  <c r="BU499" i="35" s="1"/>
  <c r="AQ499" i="35"/>
  <c r="AH500" i="35"/>
  <c r="EF500" i="35"/>
  <c r="AF500" i="35"/>
  <c r="W500" i="35"/>
  <c r="D501" i="35"/>
  <c r="V500" i="35"/>
  <c r="DX500" i="35"/>
  <c r="AJ500" i="35" s="1"/>
  <c r="AK497" i="35"/>
  <c r="AI497" i="35"/>
  <c r="AG497" i="35"/>
  <c r="G497" i="35"/>
  <c r="F498" i="35"/>
  <c r="G498" i="35" s="1"/>
  <c r="X499" i="35"/>
  <c r="Y498" i="35"/>
  <c r="BT495" i="35" l="1"/>
  <c r="BA496" i="35"/>
  <c r="U214" i="35"/>
  <c r="P215" i="35"/>
  <c r="AP215" i="35"/>
  <c r="AT215" i="35" s="1"/>
  <c r="AC310" i="35"/>
  <c r="K309" i="35"/>
  <c r="O309" i="35" s="1"/>
  <c r="DX501" i="35"/>
  <c r="AJ501" i="35"/>
  <c r="AH501" i="35"/>
  <c r="EF501" i="35"/>
  <c r="AF501" i="35"/>
  <c r="W501" i="35"/>
  <c r="V501" i="35"/>
  <c r="D502" i="35"/>
  <c r="AK498" i="35"/>
  <c r="AI498" i="35"/>
  <c r="AG498" i="35"/>
  <c r="Y499" i="35"/>
  <c r="X500" i="35"/>
  <c r="BD500" i="35"/>
  <c r="BV500" i="35" s="1"/>
  <c r="BC500" i="35"/>
  <c r="BU500" i="35" s="1"/>
  <c r="E500" i="35"/>
  <c r="AZ500" i="35"/>
  <c r="BS500" i="35" s="1"/>
  <c r="AY500" i="35"/>
  <c r="BR500" i="35" s="1"/>
  <c r="BG500" i="35"/>
  <c r="BY500" i="35" s="1"/>
  <c r="AX500" i="35"/>
  <c r="BQ500" i="35" s="1"/>
  <c r="A501" i="35"/>
  <c r="BF500" i="35"/>
  <c r="BX500" i="35" s="1"/>
  <c r="AW500" i="35"/>
  <c r="BP500" i="35" s="1"/>
  <c r="J500" i="35"/>
  <c r="BE500" i="35"/>
  <c r="BW500" i="35" s="1"/>
  <c r="AV500" i="35"/>
  <c r="BO500" i="35" s="1"/>
  <c r="AQ500" i="35"/>
  <c r="AA500" i="35"/>
  <c r="Z501" i="35"/>
  <c r="F499" i="35"/>
  <c r="G499" i="35" s="1"/>
  <c r="EA502" i="35"/>
  <c r="DZ502" i="35"/>
  <c r="DY502" i="35"/>
  <c r="DW503" i="35"/>
  <c r="BT496" i="35" l="1"/>
  <c r="BA497" i="35"/>
  <c r="AR215" i="35"/>
  <c r="AU215" i="35" s="1"/>
  <c r="BN215" i="35" s="1"/>
  <c r="AM215" i="35" s="1"/>
  <c r="T215" i="35" s="1"/>
  <c r="Q215" i="35" s="1"/>
  <c r="R215" i="35" s="1"/>
  <c r="AS215" i="35"/>
  <c r="S215" i="35"/>
  <c r="AC311" i="35"/>
  <c r="K310" i="35"/>
  <c r="O310" i="35" s="1"/>
  <c r="F500" i="35"/>
  <c r="G500" i="35" s="1"/>
  <c r="DW504" i="35"/>
  <c r="EA503" i="35"/>
  <c r="DZ503" i="35"/>
  <c r="DY503" i="35"/>
  <c r="AF502" i="35"/>
  <c r="W502" i="35"/>
  <c r="D503" i="35"/>
  <c r="V502" i="35"/>
  <c r="DX502" i="35"/>
  <c r="AJ502" i="35" s="1"/>
  <c r="AH502" i="35"/>
  <c r="EF502" i="35"/>
  <c r="AA501" i="35"/>
  <c r="Z502" i="35"/>
  <c r="Y500" i="35"/>
  <c r="X501" i="35"/>
  <c r="AG499" i="35"/>
  <c r="AK499" i="35"/>
  <c r="AI499" i="35"/>
  <c r="A502" i="35"/>
  <c r="BF501" i="35"/>
  <c r="BX501" i="35" s="1"/>
  <c r="AW501" i="35"/>
  <c r="BP501" i="35" s="1"/>
  <c r="BE501" i="35"/>
  <c r="BW501" i="35" s="1"/>
  <c r="AV501" i="35"/>
  <c r="BO501" i="35" s="1"/>
  <c r="J501" i="35"/>
  <c r="BD501" i="35"/>
  <c r="BV501" i="35" s="1"/>
  <c r="BC501" i="35"/>
  <c r="BU501" i="35" s="1"/>
  <c r="E501" i="35"/>
  <c r="AZ501" i="35"/>
  <c r="BS501" i="35" s="1"/>
  <c r="AY501" i="35"/>
  <c r="BR501" i="35" s="1"/>
  <c r="BG501" i="35"/>
  <c r="BY501" i="35" s="1"/>
  <c r="AX501" i="35"/>
  <c r="BQ501" i="35" s="1"/>
  <c r="AQ501" i="35"/>
  <c r="BT497" i="35" l="1"/>
  <c r="BA498" i="35"/>
  <c r="U215" i="35"/>
  <c r="AP216" i="35"/>
  <c r="AT216" i="35" s="1"/>
  <c r="P216" i="35"/>
  <c r="AC312" i="35"/>
  <c r="K311" i="35"/>
  <c r="O311" i="35" s="1"/>
  <c r="Y501" i="35"/>
  <c r="X502" i="35"/>
  <c r="AY502" i="35"/>
  <c r="BR502" i="35" s="1"/>
  <c r="BG502" i="35"/>
  <c r="BY502" i="35" s="1"/>
  <c r="AX502" i="35"/>
  <c r="BQ502" i="35" s="1"/>
  <c r="A503" i="35"/>
  <c r="BF502" i="35"/>
  <c r="BX502" i="35" s="1"/>
  <c r="AW502" i="35"/>
  <c r="BP502" i="35" s="1"/>
  <c r="BE502" i="35"/>
  <c r="BW502" i="35" s="1"/>
  <c r="AV502" i="35"/>
  <c r="BO502" i="35" s="1"/>
  <c r="J502" i="35"/>
  <c r="BD502" i="35"/>
  <c r="BV502" i="35" s="1"/>
  <c r="BC502" i="35"/>
  <c r="BU502" i="35" s="1"/>
  <c r="E502" i="35"/>
  <c r="AZ502" i="35"/>
  <c r="BS502" i="35" s="1"/>
  <c r="AQ502" i="35"/>
  <c r="DW505" i="35"/>
  <c r="EA504" i="35"/>
  <c r="DZ504" i="35"/>
  <c r="DY504" i="35"/>
  <c r="AH503" i="35"/>
  <c r="EF503" i="35"/>
  <c r="W503" i="35"/>
  <c r="D504" i="35"/>
  <c r="V503" i="35"/>
  <c r="DX503" i="35"/>
  <c r="AF503" i="35" s="1"/>
  <c r="AJ503" i="35"/>
  <c r="AA502" i="35"/>
  <c r="Z503" i="35"/>
  <c r="AI500" i="35"/>
  <c r="AG500" i="35"/>
  <c r="AK500" i="35"/>
  <c r="F501" i="35"/>
  <c r="G501" i="35" s="1"/>
  <c r="BT498" i="35" l="1"/>
  <c r="BA499" i="35"/>
  <c r="AR216" i="35"/>
  <c r="AU216" i="35" s="1"/>
  <c r="BN216" i="35" s="1"/>
  <c r="AM216" i="35" s="1"/>
  <c r="T216" i="35" s="1"/>
  <c r="Q216" i="35" s="1"/>
  <c r="R216" i="35" s="1"/>
  <c r="S216" i="35"/>
  <c r="AS216" i="35"/>
  <c r="AC313" i="35"/>
  <c r="K312" i="35"/>
  <c r="O312" i="35" s="1"/>
  <c r="E503" i="35"/>
  <c r="AZ503" i="35"/>
  <c r="BS503" i="35" s="1"/>
  <c r="AY503" i="35"/>
  <c r="BR503" i="35" s="1"/>
  <c r="BG503" i="35"/>
  <c r="BY503" i="35" s="1"/>
  <c r="AX503" i="35"/>
  <c r="BQ503" i="35" s="1"/>
  <c r="A504" i="35"/>
  <c r="BF503" i="35"/>
  <c r="BX503" i="35" s="1"/>
  <c r="AW503" i="35"/>
  <c r="BP503" i="35" s="1"/>
  <c r="BE503" i="35"/>
  <c r="BW503" i="35" s="1"/>
  <c r="AV503" i="35"/>
  <c r="BO503" i="35" s="1"/>
  <c r="J503" i="35"/>
  <c r="BD503" i="35"/>
  <c r="BV503" i="35" s="1"/>
  <c r="BC503" i="35"/>
  <c r="BU503" i="35" s="1"/>
  <c r="AQ503" i="35"/>
  <c r="AK501" i="35"/>
  <c r="AI501" i="35"/>
  <c r="AG501" i="35"/>
  <c r="EF504" i="35"/>
  <c r="AF504" i="35"/>
  <c r="W504" i="35"/>
  <c r="D505" i="35"/>
  <c r="V504" i="35"/>
  <c r="DX504" i="35"/>
  <c r="AJ504" i="35" s="1"/>
  <c r="DY505" i="35"/>
  <c r="DW506" i="35"/>
  <c r="EA505" i="35"/>
  <c r="DZ505" i="35"/>
  <c r="F502" i="35"/>
  <c r="G502" i="35" s="1"/>
  <c r="X503" i="35"/>
  <c r="Y502" i="35"/>
  <c r="Z504" i="35"/>
  <c r="AA503" i="35"/>
  <c r="BT499" i="35" l="1"/>
  <c r="BA500" i="35"/>
  <c r="AH504" i="35"/>
  <c r="U216" i="35"/>
  <c r="P217" i="35"/>
  <c r="AP217" i="35"/>
  <c r="AT217" i="35" s="1"/>
  <c r="AC314" i="35"/>
  <c r="K313" i="35"/>
  <c r="O313" i="35" s="1"/>
  <c r="DX505" i="35"/>
  <c r="AJ505" i="35"/>
  <c r="AH505" i="35"/>
  <c r="EF505" i="35"/>
  <c r="AF505" i="35"/>
  <c r="W505" i="35"/>
  <c r="D506" i="35"/>
  <c r="V505" i="35"/>
  <c r="BD504" i="35"/>
  <c r="BV504" i="35" s="1"/>
  <c r="BC504" i="35"/>
  <c r="BU504" i="35" s="1"/>
  <c r="E504" i="35"/>
  <c r="AZ504" i="35"/>
  <c r="BS504" i="35" s="1"/>
  <c r="AY504" i="35"/>
  <c r="BR504" i="35" s="1"/>
  <c r="BG504" i="35"/>
  <c r="BY504" i="35" s="1"/>
  <c r="AX504" i="35"/>
  <c r="BQ504" i="35" s="1"/>
  <c r="A505" i="35"/>
  <c r="BF504" i="35"/>
  <c r="BX504" i="35" s="1"/>
  <c r="AW504" i="35"/>
  <c r="BP504" i="35" s="1"/>
  <c r="J504" i="35"/>
  <c r="BE504" i="35"/>
  <c r="BW504" i="35" s="1"/>
  <c r="AV504" i="35"/>
  <c r="BO504" i="35" s="1"/>
  <c r="AQ504" i="35"/>
  <c r="AA504" i="35"/>
  <c r="Z505" i="35"/>
  <c r="Y503" i="35"/>
  <c r="X504" i="35"/>
  <c r="EA506" i="35"/>
  <c r="DZ506" i="35"/>
  <c r="DY506" i="35"/>
  <c r="DW507" i="35"/>
  <c r="AK502" i="35"/>
  <c r="AI502" i="35"/>
  <c r="AG502" i="35"/>
  <c r="F503" i="35"/>
  <c r="G503" i="35" s="1"/>
  <c r="BT500" i="35" l="1"/>
  <c r="BA501" i="35"/>
  <c r="S217" i="35"/>
  <c r="AS217" i="35"/>
  <c r="AR217" i="35"/>
  <c r="AU217" i="35" s="1"/>
  <c r="BN217" i="35" s="1"/>
  <c r="AM217" i="35" s="1"/>
  <c r="T217" i="35" s="1"/>
  <c r="Q217" i="35" s="1"/>
  <c r="R217" i="35" s="1"/>
  <c r="AC315" i="35"/>
  <c r="K314" i="35"/>
  <c r="O314" i="35" s="1"/>
  <c r="DW508" i="35"/>
  <c r="EA507" i="35"/>
  <c r="DZ507" i="35"/>
  <c r="DY507" i="35"/>
  <c r="AG503" i="35"/>
  <c r="AK503" i="35"/>
  <c r="AI503" i="35"/>
  <c r="AA505" i="35"/>
  <c r="Z506" i="35"/>
  <c r="W506" i="35"/>
  <c r="D507" i="35"/>
  <c r="V506" i="35"/>
  <c r="DX506" i="35"/>
  <c r="AJ506" i="35" s="1"/>
  <c r="EF506" i="35"/>
  <c r="F504" i="35"/>
  <c r="Y504" i="35"/>
  <c r="X505" i="35"/>
  <c r="A506" i="35"/>
  <c r="BF505" i="35"/>
  <c r="BX505" i="35" s="1"/>
  <c r="AW505" i="35"/>
  <c r="BP505" i="35" s="1"/>
  <c r="BE505" i="35"/>
  <c r="BW505" i="35" s="1"/>
  <c r="AV505" i="35"/>
  <c r="BO505" i="35" s="1"/>
  <c r="J505" i="35"/>
  <c r="BD505" i="35"/>
  <c r="BV505" i="35" s="1"/>
  <c r="BC505" i="35"/>
  <c r="BU505" i="35" s="1"/>
  <c r="E505" i="35"/>
  <c r="AZ505" i="35"/>
  <c r="BS505" i="35" s="1"/>
  <c r="AY505" i="35"/>
  <c r="BR505" i="35" s="1"/>
  <c r="BG505" i="35"/>
  <c r="BY505" i="35" s="1"/>
  <c r="AX505" i="35"/>
  <c r="BQ505" i="35" s="1"/>
  <c r="AQ505" i="35"/>
  <c r="BT501" i="35" l="1"/>
  <c r="BA502" i="35"/>
  <c r="U217" i="35"/>
  <c r="AP218" i="35"/>
  <c r="AT218" i="35" s="1"/>
  <c r="P218" i="35"/>
  <c r="AC316" i="35"/>
  <c r="K315" i="35"/>
  <c r="O315" i="35" s="1"/>
  <c r="DW509" i="35"/>
  <c r="EA508" i="35"/>
  <c r="DZ508" i="35"/>
  <c r="DY508" i="35"/>
  <c r="AA506" i="35"/>
  <c r="Z507" i="35"/>
  <c r="F505" i="35"/>
  <c r="G505" i="35" s="1"/>
  <c r="AH507" i="35"/>
  <c r="EF507" i="35"/>
  <c r="AF507" i="35"/>
  <c r="W507" i="35"/>
  <c r="D508" i="35"/>
  <c r="V507" i="35"/>
  <c r="DX507" i="35"/>
  <c r="AJ507" i="35"/>
  <c r="AI504" i="35"/>
  <c r="AG504" i="35"/>
  <c r="AK504" i="35"/>
  <c r="AF506" i="35"/>
  <c r="G504" i="35"/>
  <c r="AY506" i="35"/>
  <c r="BR506" i="35" s="1"/>
  <c r="BG506" i="35"/>
  <c r="BY506" i="35" s="1"/>
  <c r="AX506" i="35"/>
  <c r="BQ506" i="35" s="1"/>
  <c r="A507" i="35"/>
  <c r="BF506" i="35"/>
  <c r="BX506" i="35" s="1"/>
  <c r="AW506" i="35"/>
  <c r="BP506" i="35" s="1"/>
  <c r="BE506" i="35"/>
  <c r="BW506" i="35" s="1"/>
  <c r="AV506" i="35"/>
  <c r="BO506" i="35" s="1"/>
  <c r="J506" i="35"/>
  <c r="BD506" i="35"/>
  <c r="BV506" i="35" s="1"/>
  <c r="BC506" i="35"/>
  <c r="BU506" i="35" s="1"/>
  <c r="E506" i="35"/>
  <c r="AZ506" i="35"/>
  <c r="BS506" i="35" s="1"/>
  <c r="AQ506" i="35"/>
  <c r="AH506" i="35"/>
  <c r="Y505" i="35"/>
  <c r="X506" i="35"/>
  <c r="BT502" i="35" l="1"/>
  <c r="BA503" i="35"/>
  <c r="AR218" i="35"/>
  <c r="AU218" i="35" s="1"/>
  <c r="BN218" i="35" s="1"/>
  <c r="AM218" i="35" s="1"/>
  <c r="T218" i="35" s="1"/>
  <c r="Q218" i="35" s="1"/>
  <c r="R218" i="35" s="1"/>
  <c r="S218" i="35"/>
  <c r="AS218" i="35"/>
  <c r="AC317" i="35"/>
  <c r="K316" i="35"/>
  <c r="O316" i="35" s="1"/>
  <c r="AK505" i="35"/>
  <c r="AI505" i="35"/>
  <c r="AG505" i="35"/>
  <c r="DY509" i="35"/>
  <c r="DW510" i="35"/>
  <c r="EA509" i="35"/>
  <c r="DZ509" i="35"/>
  <c r="AJ508" i="35"/>
  <c r="EF508" i="35"/>
  <c r="AF508" i="35"/>
  <c r="W508" i="35"/>
  <c r="D509" i="35"/>
  <c r="V508" i="35"/>
  <c r="DX508" i="35"/>
  <c r="AH508" i="35" s="1"/>
  <c r="X507" i="35"/>
  <c r="Y506" i="35"/>
  <c r="F506" i="35"/>
  <c r="G506" i="35" s="1"/>
  <c r="E507" i="35"/>
  <c r="AZ507" i="35"/>
  <c r="BS507" i="35" s="1"/>
  <c r="AY507" i="35"/>
  <c r="BR507" i="35" s="1"/>
  <c r="BG507" i="35"/>
  <c r="BY507" i="35" s="1"/>
  <c r="AX507" i="35"/>
  <c r="A508" i="35"/>
  <c r="BF507" i="35"/>
  <c r="BX507" i="35" s="1"/>
  <c r="AW507" i="35"/>
  <c r="BP507" i="35" s="1"/>
  <c r="BE507" i="35"/>
  <c r="BW507" i="35" s="1"/>
  <c r="AV507" i="35"/>
  <c r="BO507" i="35" s="1"/>
  <c r="J507" i="35"/>
  <c r="BD507" i="35"/>
  <c r="BV507" i="35" s="1"/>
  <c r="BC507" i="35"/>
  <c r="BU507" i="35" s="1"/>
  <c r="AQ507" i="35"/>
  <c r="BQ507" i="35"/>
  <c r="Z508" i="35"/>
  <c r="AA507" i="35"/>
  <c r="BT503" i="35" l="1"/>
  <c r="BA504" i="35"/>
  <c r="U218" i="35"/>
  <c r="S219" i="35" s="1"/>
  <c r="P219" i="35"/>
  <c r="AP219" i="35"/>
  <c r="AT219" i="35" s="1"/>
  <c r="AC318" i="35"/>
  <c r="K317" i="35"/>
  <c r="O317" i="35" s="1"/>
  <c r="Y507" i="35"/>
  <c r="X508" i="35"/>
  <c r="F507" i="35"/>
  <c r="BD508" i="35"/>
  <c r="BV508" i="35" s="1"/>
  <c r="BC508" i="35"/>
  <c r="BU508" i="35" s="1"/>
  <c r="E508" i="35"/>
  <c r="AZ508" i="35"/>
  <c r="BS508" i="35" s="1"/>
  <c r="AY508" i="35"/>
  <c r="BR508" i="35" s="1"/>
  <c r="BG508" i="35"/>
  <c r="BY508" i="35" s="1"/>
  <c r="AX508" i="35"/>
  <c r="BQ508" i="35" s="1"/>
  <c r="A509" i="35"/>
  <c r="BF508" i="35"/>
  <c r="BX508" i="35" s="1"/>
  <c r="AW508" i="35"/>
  <c r="BP508" i="35" s="1"/>
  <c r="J508" i="35"/>
  <c r="BE508" i="35"/>
  <c r="BW508" i="35" s="1"/>
  <c r="AV508" i="35"/>
  <c r="BO508" i="35" s="1"/>
  <c r="AQ508" i="35"/>
  <c r="AK506" i="35"/>
  <c r="AI506" i="35"/>
  <c r="AG506" i="35"/>
  <c r="DX509" i="35"/>
  <c r="AJ509" i="35"/>
  <c r="AH509" i="35"/>
  <c r="EF509" i="35"/>
  <c r="AF509" i="35"/>
  <c r="W509" i="35"/>
  <c r="V509" i="35"/>
  <c r="D510" i="35"/>
  <c r="EA510" i="35"/>
  <c r="DZ510" i="35"/>
  <c r="DY510" i="35"/>
  <c r="DW511" i="35"/>
  <c r="AA508" i="35"/>
  <c r="Z509" i="35"/>
  <c r="BT504" i="35" l="1"/>
  <c r="BA505" i="35"/>
  <c r="AS219" i="35"/>
  <c r="AR219" i="35"/>
  <c r="AU219" i="35" s="1"/>
  <c r="BN219" i="35" s="1"/>
  <c r="AM219" i="35" s="1"/>
  <c r="T219" i="35" s="1"/>
  <c r="Q219" i="35" s="1"/>
  <c r="R219" i="35" s="1"/>
  <c r="P220" i="35" s="1"/>
  <c r="AC319" i="35"/>
  <c r="K318" i="35"/>
  <c r="O318" i="35" s="1"/>
  <c r="AG507" i="35"/>
  <c r="AK507" i="35"/>
  <c r="AI507" i="35"/>
  <c r="AA509" i="35"/>
  <c r="Z510" i="35"/>
  <c r="G507" i="35"/>
  <c r="F508" i="35"/>
  <c r="G508" i="35" s="1"/>
  <c r="AF510" i="35"/>
  <c r="W510" i="35"/>
  <c r="D511" i="35"/>
  <c r="V510" i="35"/>
  <c r="DX510" i="35"/>
  <c r="AJ510" i="35" s="1"/>
  <c r="EF510" i="35"/>
  <c r="DW512" i="35"/>
  <c r="EA511" i="35"/>
  <c r="DZ511" i="35"/>
  <c r="DY511" i="35"/>
  <c r="A510" i="35"/>
  <c r="BF509" i="35"/>
  <c r="BX509" i="35" s="1"/>
  <c r="AW509" i="35"/>
  <c r="BP509" i="35" s="1"/>
  <c r="BE509" i="35"/>
  <c r="BW509" i="35" s="1"/>
  <c r="AV509" i="35"/>
  <c r="BO509" i="35" s="1"/>
  <c r="J509" i="35"/>
  <c r="BD509" i="35"/>
  <c r="BV509" i="35" s="1"/>
  <c r="BC509" i="35"/>
  <c r="BU509" i="35" s="1"/>
  <c r="E509" i="35"/>
  <c r="AZ509" i="35"/>
  <c r="BS509" i="35" s="1"/>
  <c r="AY509" i="35"/>
  <c r="BR509" i="35" s="1"/>
  <c r="BG509" i="35"/>
  <c r="BY509" i="35" s="1"/>
  <c r="AX509" i="35"/>
  <c r="BQ509" i="35" s="1"/>
  <c r="AQ509" i="35"/>
  <c r="Y508" i="35"/>
  <c r="X509" i="35"/>
  <c r="BT505" i="35" l="1"/>
  <c r="BA506" i="35"/>
  <c r="AH510" i="35"/>
  <c r="AP220" i="35"/>
  <c r="AT220" i="35" s="1"/>
  <c r="U219" i="35"/>
  <c r="AR220" i="35" s="1"/>
  <c r="AU220" i="35" s="1"/>
  <c r="BN220" i="35" s="1"/>
  <c r="AM220" i="35" s="1"/>
  <c r="T220" i="35" s="1"/>
  <c r="Q220" i="35" s="1"/>
  <c r="R220" i="35" s="1"/>
  <c r="AC320" i="35"/>
  <c r="K319" i="35"/>
  <c r="O319" i="35" s="1"/>
  <c r="Y509" i="35"/>
  <c r="X510" i="35"/>
  <c r="AH511" i="35"/>
  <c r="EF511" i="35"/>
  <c r="AF511" i="35"/>
  <c r="W511" i="35"/>
  <c r="D512" i="35"/>
  <c r="V511" i="35"/>
  <c r="DX511" i="35"/>
  <c r="AJ511" i="35"/>
  <c r="F509" i="35"/>
  <c r="DW513" i="35"/>
  <c r="EA512" i="35"/>
  <c r="DZ512" i="35"/>
  <c r="DY512" i="35"/>
  <c r="AA510" i="35"/>
  <c r="Z511" i="35"/>
  <c r="AI508" i="35"/>
  <c r="AG508" i="35"/>
  <c r="AK508" i="35"/>
  <c r="AY510" i="35"/>
  <c r="BR510" i="35" s="1"/>
  <c r="BG510" i="35"/>
  <c r="BY510" i="35" s="1"/>
  <c r="AX510" i="35"/>
  <c r="BQ510" i="35" s="1"/>
  <c r="A511" i="35"/>
  <c r="BF510" i="35"/>
  <c r="BX510" i="35" s="1"/>
  <c r="AW510" i="35"/>
  <c r="BP510" i="35" s="1"/>
  <c r="BE510" i="35"/>
  <c r="BW510" i="35" s="1"/>
  <c r="AV510" i="35"/>
  <c r="BO510" i="35" s="1"/>
  <c r="J510" i="35"/>
  <c r="BD510" i="35"/>
  <c r="BV510" i="35" s="1"/>
  <c r="BC510" i="35"/>
  <c r="BU510" i="35" s="1"/>
  <c r="E510" i="35"/>
  <c r="AZ510" i="35"/>
  <c r="BS510" i="35" s="1"/>
  <c r="AQ510" i="35"/>
  <c r="BT506" i="35" l="1"/>
  <c r="BA507" i="35"/>
  <c r="AS220" i="35"/>
  <c r="S220" i="35"/>
  <c r="U220" i="35" s="1"/>
  <c r="AS221" i="35" s="1"/>
  <c r="P221" i="35"/>
  <c r="AP221" i="35"/>
  <c r="AT221" i="35" s="1"/>
  <c r="AC321" i="35"/>
  <c r="K320" i="35"/>
  <c r="O320" i="35" s="1"/>
  <c r="DY513" i="35"/>
  <c r="DW514" i="35"/>
  <c r="EA513" i="35"/>
  <c r="DZ513" i="35"/>
  <c r="AJ512" i="35"/>
  <c r="AH512" i="35"/>
  <c r="EF512" i="35"/>
  <c r="W512" i="35"/>
  <c r="D513" i="35"/>
  <c r="V512" i="35"/>
  <c r="DX512" i="35"/>
  <c r="AF512" i="35" s="1"/>
  <c r="E511" i="35"/>
  <c r="AZ511" i="35"/>
  <c r="BS511" i="35" s="1"/>
  <c r="AY511" i="35"/>
  <c r="BR511" i="35" s="1"/>
  <c r="BG511" i="35"/>
  <c r="BY511" i="35" s="1"/>
  <c r="AX511" i="35"/>
  <c r="BQ511" i="35" s="1"/>
  <c r="A512" i="35"/>
  <c r="BF511" i="35"/>
  <c r="BX511" i="35" s="1"/>
  <c r="AW511" i="35"/>
  <c r="BP511" i="35" s="1"/>
  <c r="BE511" i="35"/>
  <c r="BW511" i="35" s="1"/>
  <c r="AV511" i="35"/>
  <c r="BO511" i="35" s="1"/>
  <c r="J511" i="35"/>
  <c r="BD511" i="35"/>
  <c r="BV511" i="35" s="1"/>
  <c r="BC511" i="35"/>
  <c r="BU511" i="35" s="1"/>
  <c r="AQ511" i="35"/>
  <c r="AK509" i="35"/>
  <c r="AI509" i="35"/>
  <c r="AG509" i="35"/>
  <c r="Z512" i="35"/>
  <c r="AA511" i="35"/>
  <c r="G509" i="35"/>
  <c r="F510" i="35"/>
  <c r="X511" i="35"/>
  <c r="Y510" i="35"/>
  <c r="BT507" i="35" l="1"/>
  <c r="BA508" i="35"/>
  <c r="S221" i="35"/>
  <c r="AR221" i="35"/>
  <c r="AU221" i="35" s="1"/>
  <c r="BN221" i="35" s="1"/>
  <c r="AM221" i="35" s="1"/>
  <c r="T221" i="35" s="1"/>
  <c r="Q221" i="35" s="1"/>
  <c r="R221" i="35" s="1"/>
  <c r="AP222" i="35" s="1"/>
  <c r="AT222" i="35" s="1"/>
  <c r="AC322" i="35"/>
  <c r="K321" i="35"/>
  <c r="O321" i="35" s="1"/>
  <c r="F511" i="35"/>
  <c r="G511" i="35" s="1"/>
  <c r="Y511" i="35"/>
  <c r="X512" i="35"/>
  <c r="AK510" i="35"/>
  <c r="AI510" i="35"/>
  <c r="AG510" i="35"/>
  <c r="BD512" i="35"/>
  <c r="BV512" i="35" s="1"/>
  <c r="BC512" i="35"/>
  <c r="BU512" i="35" s="1"/>
  <c r="E512" i="35"/>
  <c r="AZ512" i="35"/>
  <c r="BS512" i="35" s="1"/>
  <c r="AY512" i="35"/>
  <c r="BR512" i="35" s="1"/>
  <c r="BG512" i="35"/>
  <c r="BY512" i="35" s="1"/>
  <c r="AX512" i="35"/>
  <c r="BQ512" i="35" s="1"/>
  <c r="A513" i="35"/>
  <c r="BF512" i="35"/>
  <c r="BX512" i="35" s="1"/>
  <c r="AW512" i="35"/>
  <c r="BP512" i="35" s="1"/>
  <c r="BE512" i="35"/>
  <c r="BW512" i="35" s="1"/>
  <c r="AV512" i="35"/>
  <c r="BO512" i="35" s="1"/>
  <c r="J512" i="35"/>
  <c r="AQ512" i="35"/>
  <c r="G510" i="35"/>
  <c r="DX513" i="35"/>
  <c r="AJ513" i="35"/>
  <c r="AH513" i="35"/>
  <c r="EF513" i="35"/>
  <c r="AF513" i="35"/>
  <c r="W513" i="35"/>
  <c r="V513" i="35"/>
  <c r="D514" i="35"/>
  <c r="EA514" i="35"/>
  <c r="DZ514" i="35"/>
  <c r="DY514" i="35"/>
  <c r="DW515" i="35"/>
  <c r="AA512" i="35"/>
  <c r="Z513" i="35"/>
  <c r="BT508" i="35" l="1"/>
  <c r="BA509" i="35"/>
  <c r="P222" i="35"/>
  <c r="U221" i="35"/>
  <c r="AS222" i="35" s="1"/>
  <c r="AC323" i="35"/>
  <c r="K322" i="35"/>
  <c r="O322" i="35" s="1"/>
  <c r="Y512" i="35"/>
  <c r="X513" i="35"/>
  <c r="A514" i="35"/>
  <c r="BF513" i="35"/>
  <c r="BX513" i="35" s="1"/>
  <c r="AW513" i="35"/>
  <c r="BP513" i="35" s="1"/>
  <c r="BE513" i="35"/>
  <c r="BW513" i="35" s="1"/>
  <c r="AV513" i="35"/>
  <c r="BO513" i="35" s="1"/>
  <c r="J513" i="35"/>
  <c r="BD513" i="35"/>
  <c r="BV513" i="35" s="1"/>
  <c r="BC513" i="35"/>
  <c r="BU513" i="35" s="1"/>
  <c r="E513" i="35"/>
  <c r="AZ513" i="35"/>
  <c r="BS513" i="35" s="1"/>
  <c r="AY513" i="35"/>
  <c r="BR513" i="35" s="1"/>
  <c r="AX513" i="35"/>
  <c r="BQ513" i="35" s="1"/>
  <c r="BG513" i="35"/>
  <c r="BY513" i="35" s="1"/>
  <c r="AQ513" i="35"/>
  <c r="AG511" i="35"/>
  <c r="AK511" i="35"/>
  <c r="AI511" i="35"/>
  <c r="AA513" i="35"/>
  <c r="Z514" i="35"/>
  <c r="DW516" i="35"/>
  <c r="EA515" i="35"/>
  <c r="DZ515" i="35"/>
  <c r="DY515" i="35"/>
  <c r="F512" i="35"/>
  <c r="G512" i="35" s="1"/>
  <c r="AF514" i="35"/>
  <c r="W514" i="35"/>
  <c r="D515" i="35"/>
  <c r="V514" i="35"/>
  <c r="DX514" i="35"/>
  <c r="AJ514" i="35"/>
  <c r="AH514" i="35"/>
  <c r="EF514" i="35"/>
  <c r="BT509" i="35" l="1"/>
  <c r="BA510" i="35"/>
  <c r="S222" i="35"/>
  <c r="AR222" i="35"/>
  <c r="AU222" i="35" s="1"/>
  <c r="BN222" i="35" s="1"/>
  <c r="AM222" i="35" s="1"/>
  <c r="T222" i="35" s="1"/>
  <c r="Q222" i="35" s="1"/>
  <c r="R222" i="35" s="1"/>
  <c r="P223" i="35" s="1"/>
  <c r="AC324" i="35"/>
  <c r="K323" i="35"/>
  <c r="O323" i="35" s="1"/>
  <c r="DW517" i="35"/>
  <c r="EA516" i="35"/>
  <c r="DZ516" i="35"/>
  <c r="DY516" i="35"/>
  <c r="F513" i="35"/>
  <c r="G513" i="35" s="1"/>
  <c r="AH515" i="35"/>
  <c r="EF515" i="35"/>
  <c r="AF515" i="35"/>
  <c r="W515" i="35"/>
  <c r="D516" i="35"/>
  <c r="V515" i="35"/>
  <c r="DX515" i="35"/>
  <c r="AJ515" i="35" s="1"/>
  <c r="AA514" i="35"/>
  <c r="Z515" i="35"/>
  <c r="AI512" i="35"/>
  <c r="AG512" i="35"/>
  <c r="AK512" i="35"/>
  <c r="AY514" i="35"/>
  <c r="BR514" i="35" s="1"/>
  <c r="BG514" i="35"/>
  <c r="BY514" i="35" s="1"/>
  <c r="AX514" i="35"/>
  <c r="BQ514" i="35" s="1"/>
  <c r="A515" i="35"/>
  <c r="BF514" i="35"/>
  <c r="BX514" i="35" s="1"/>
  <c r="AW514" i="35"/>
  <c r="BP514" i="35" s="1"/>
  <c r="BE514" i="35"/>
  <c r="BW514" i="35" s="1"/>
  <c r="AV514" i="35"/>
  <c r="BO514" i="35" s="1"/>
  <c r="J514" i="35"/>
  <c r="BD514" i="35"/>
  <c r="BV514" i="35" s="1"/>
  <c r="BC514" i="35"/>
  <c r="BU514" i="35" s="1"/>
  <c r="E514" i="35"/>
  <c r="AZ514" i="35"/>
  <c r="BS514" i="35" s="1"/>
  <c r="AQ514" i="35"/>
  <c r="Y513" i="35"/>
  <c r="X514" i="35"/>
  <c r="BT510" i="35" l="1"/>
  <c r="BA511" i="35"/>
  <c r="AP223" i="35"/>
  <c r="AT223" i="35" s="1"/>
  <c r="U222" i="35"/>
  <c r="AS223" i="35" s="1"/>
  <c r="AC325" i="35"/>
  <c r="K324" i="35"/>
  <c r="O324" i="35" s="1"/>
  <c r="X515" i="35"/>
  <c r="Y514" i="35"/>
  <c r="F514" i="35"/>
  <c r="AK513" i="35"/>
  <c r="AI513" i="35"/>
  <c r="AG513" i="35"/>
  <c r="AJ516" i="35"/>
  <c r="AH516" i="35"/>
  <c r="EF516" i="35"/>
  <c r="AF516" i="35"/>
  <c r="W516" i="35"/>
  <c r="D517" i="35"/>
  <c r="V516" i="35"/>
  <c r="DX516" i="35"/>
  <c r="E515" i="35"/>
  <c r="AZ515" i="35"/>
  <c r="BS515" i="35" s="1"/>
  <c r="AY515" i="35"/>
  <c r="BR515" i="35" s="1"/>
  <c r="BG515" i="35"/>
  <c r="BY515" i="35" s="1"/>
  <c r="AX515" i="35"/>
  <c r="BQ515" i="35" s="1"/>
  <c r="A516" i="35"/>
  <c r="BF515" i="35"/>
  <c r="BX515" i="35" s="1"/>
  <c r="AW515" i="35"/>
  <c r="BP515" i="35" s="1"/>
  <c r="BE515" i="35"/>
  <c r="BW515" i="35" s="1"/>
  <c r="AV515" i="35"/>
  <c r="BO515" i="35" s="1"/>
  <c r="J515" i="35"/>
  <c r="BD515" i="35"/>
  <c r="BV515" i="35" s="1"/>
  <c r="BC515" i="35"/>
  <c r="BU515" i="35" s="1"/>
  <c r="AQ515" i="35"/>
  <c r="Z516" i="35"/>
  <c r="AA515" i="35"/>
  <c r="DY517" i="35"/>
  <c r="DW518" i="35"/>
  <c r="EA517" i="35"/>
  <c r="DZ517" i="35"/>
  <c r="BT511" i="35" l="1"/>
  <c r="BA512" i="35"/>
  <c r="S223" i="35"/>
  <c r="AR223" i="35"/>
  <c r="AU223" i="35" s="1"/>
  <c r="BN223" i="35" s="1"/>
  <c r="AM223" i="35" s="1"/>
  <c r="T223" i="35" s="1"/>
  <c r="Q223" i="35" s="1"/>
  <c r="R223" i="35" s="1"/>
  <c r="AP224" i="35" s="1"/>
  <c r="AT224" i="35" s="1"/>
  <c r="AC326" i="35"/>
  <c r="K325" i="35"/>
  <c r="O325" i="35" s="1"/>
  <c r="AA516" i="35"/>
  <c r="Z517" i="35"/>
  <c r="Y515" i="35"/>
  <c r="X516" i="35"/>
  <c r="DX517" i="35"/>
  <c r="AJ517" i="35"/>
  <c r="AH517" i="35"/>
  <c r="EF517" i="35"/>
  <c r="AF517" i="35"/>
  <c r="W517" i="35"/>
  <c r="V517" i="35"/>
  <c r="D518" i="35"/>
  <c r="EA518" i="35"/>
  <c r="DZ518" i="35"/>
  <c r="DY518" i="35"/>
  <c r="DW519" i="35"/>
  <c r="AK514" i="35"/>
  <c r="AI514" i="35"/>
  <c r="AG514" i="35"/>
  <c r="G514" i="35"/>
  <c r="F515" i="35"/>
  <c r="G515" i="35" s="1"/>
  <c r="BD516" i="35"/>
  <c r="BV516" i="35" s="1"/>
  <c r="BC516" i="35"/>
  <c r="BU516" i="35" s="1"/>
  <c r="E516" i="35"/>
  <c r="AZ516" i="35"/>
  <c r="BS516" i="35" s="1"/>
  <c r="AY516" i="35"/>
  <c r="BR516" i="35" s="1"/>
  <c r="BG516" i="35"/>
  <c r="BY516" i="35" s="1"/>
  <c r="AX516" i="35"/>
  <c r="BQ516" i="35" s="1"/>
  <c r="A517" i="35"/>
  <c r="BF516" i="35"/>
  <c r="BX516" i="35" s="1"/>
  <c r="AW516" i="35"/>
  <c r="BP516" i="35" s="1"/>
  <c r="J516" i="35"/>
  <c r="BE516" i="35"/>
  <c r="BW516" i="35" s="1"/>
  <c r="AV516" i="35"/>
  <c r="BO516" i="35" s="1"/>
  <c r="AQ516" i="35"/>
  <c r="BT512" i="35" l="1"/>
  <c r="BA513" i="35"/>
  <c r="P224" i="35"/>
  <c r="U223" i="35"/>
  <c r="S224" i="35" s="1"/>
  <c r="AC327" i="35"/>
  <c r="K326" i="35"/>
  <c r="O326" i="35" s="1"/>
  <c r="F516" i="35"/>
  <c r="G516" i="35" s="1"/>
  <c r="DW520" i="35"/>
  <c r="EA519" i="35"/>
  <c r="DZ519" i="35"/>
  <c r="DY519" i="35"/>
  <c r="A518" i="35"/>
  <c r="BF517" i="35"/>
  <c r="BX517" i="35" s="1"/>
  <c r="AW517" i="35"/>
  <c r="BP517" i="35" s="1"/>
  <c r="BE517" i="35"/>
  <c r="BW517" i="35" s="1"/>
  <c r="AV517" i="35"/>
  <c r="BO517" i="35" s="1"/>
  <c r="J517" i="35"/>
  <c r="BD517" i="35"/>
  <c r="BV517" i="35" s="1"/>
  <c r="BC517" i="35"/>
  <c r="BU517" i="35" s="1"/>
  <c r="E517" i="35"/>
  <c r="AZ517" i="35"/>
  <c r="BS517" i="35" s="1"/>
  <c r="AY517" i="35"/>
  <c r="BR517" i="35" s="1"/>
  <c r="BG517" i="35"/>
  <c r="BY517" i="35" s="1"/>
  <c r="AX517" i="35"/>
  <c r="BQ517" i="35" s="1"/>
  <c r="AQ517" i="35"/>
  <c r="AF518" i="35"/>
  <c r="W518" i="35"/>
  <c r="D519" i="35"/>
  <c r="V518" i="35"/>
  <c r="DX518" i="35"/>
  <c r="AJ518" i="35"/>
  <c r="AH518" i="35"/>
  <c r="EF518" i="35"/>
  <c r="Y516" i="35"/>
  <c r="X517" i="35"/>
  <c r="AG515" i="35"/>
  <c r="AK515" i="35"/>
  <c r="AI515" i="35"/>
  <c r="AA517" i="35"/>
  <c r="Z518" i="35"/>
  <c r="BT513" i="35" l="1"/>
  <c r="BA514" i="35"/>
  <c r="AR224" i="35"/>
  <c r="AU224" i="35" s="1"/>
  <c r="BN224" i="35" s="1"/>
  <c r="AM224" i="35" s="1"/>
  <c r="T224" i="35" s="1"/>
  <c r="Q224" i="35" s="1"/>
  <c r="R224" i="35" s="1"/>
  <c r="P225" i="35" s="1"/>
  <c r="AS224" i="35"/>
  <c r="AC328" i="35"/>
  <c r="K327" i="35"/>
  <c r="O327" i="35" s="1"/>
  <c r="AH519" i="35"/>
  <c r="EF519" i="35"/>
  <c r="AF519" i="35"/>
  <c r="W519" i="35"/>
  <c r="D520" i="35"/>
  <c r="V519" i="35"/>
  <c r="DX519" i="35"/>
  <c r="AJ519" i="35"/>
  <c r="AY518" i="35"/>
  <c r="BR518" i="35" s="1"/>
  <c r="BG518" i="35"/>
  <c r="BY518" i="35" s="1"/>
  <c r="AX518" i="35"/>
  <c r="BQ518" i="35" s="1"/>
  <c r="A519" i="35"/>
  <c r="BF518" i="35"/>
  <c r="BX518" i="35" s="1"/>
  <c r="AW518" i="35"/>
  <c r="BP518" i="35" s="1"/>
  <c r="BE518" i="35"/>
  <c r="BW518" i="35" s="1"/>
  <c r="AV518" i="35"/>
  <c r="BO518" i="35" s="1"/>
  <c r="J518" i="35"/>
  <c r="BD518" i="35"/>
  <c r="BV518" i="35" s="1"/>
  <c r="BC518" i="35"/>
  <c r="BU518" i="35" s="1"/>
  <c r="E518" i="35"/>
  <c r="AZ518" i="35"/>
  <c r="BS518" i="35" s="1"/>
  <c r="AQ518" i="35"/>
  <c r="AA518" i="35"/>
  <c r="Z519" i="35"/>
  <c r="Y517" i="35"/>
  <c r="X518" i="35"/>
  <c r="F517" i="35"/>
  <c r="DW521" i="35"/>
  <c r="EA520" i="35"/>
  <c r="DZ520" i="35"/>
  <c r="DY520" i="35"/>
  <c r="AI516" i="35"/>
  <c r="AG516" i="35"/>
  <c r="AK516" i="35"/>
  <c r="BT514" i="35" l="1"/>
  <c r="BA515" i="35"/>
  <c r="U224" i="35"/>
  <c r="AR225" i="35" s="1"/>
  <c r="AU225" i="35" s="1"/>
  <c r="BN225" i="35" s="1"/>
  <c r="AM225" i="35" s="1"/>
  <c r="T225" i="35" s="1"/>
  <c r="Q225" i="35" s="1"/>
  <c r="R225" i="35" s="1"/>
  <c r="AP225" i="35"/>
  <c r="AT225" i="35" s="1"/>
  <c r="AC329" i="35"/>
  <c r="K328" i="35"/>
  <c r="O328" i="35" s="1"/>
  <c r="Z520" i="35"/>
  <c r="AA519" i="35"/>
  <c r="F518" i="35"/>
  <c r="G518" i="35" s="1"/>
  <c r="DY521" i="35"/>
  <c r="DW522" i="35"/>
  <c r="EA521" i="35"/>
  <c r="DZ521" i="35"/>
  <c r="AK517" i="35"/>
  <c r="AI517" i="35"/>
  <c r="AG517" i="35"/>
  <c r="AJ520" i="35"/>
  <c r="AH520" i="35"/>
  <c r="EF520" i="35"/>
  <c r="AF520" i="35"/>
  <c r="W520" i="35"/>
  <c r="D521" i="35"/>
  <c r="V520" i="35"/>
  <c r="DX520" i="35"/>
  <c r="G517" i="35"/>
  <c r="E519" i="35"/>
  <c r="AZ519" i="35"/>
  <c r="BS519" i="35" s="1"/>
  <c r="AY519" i="35"/>
  <c r="BR519" i="35" s="1"/>
  <c r="BG519" i="35"/>
  <c r="BY519" i="35" s="1"/>
  <c r="AX519" i="35"/>
  <c r="BQ519" i="35" s="1"/>
  <c r="A520" i="35"/>
  <c r="BF519" i="35"/>
  <c r="BX519" i="35" s="1"/>
  <c r="AW519" i="35"/>
  <c r="BP519" i="35" s="1"/>
  <c r="BE519" i="35"/>
  <c r="BW519" i="35" s="1"/>
  <c r="AV519" i="35"/>
  <c r="BO519" i="35" s="1"/>
  <c r="J519" i="35"/>
  <c r="BD519" i="35"/>
  <c r="BV519" i="35" s="1"/>
  <c r="BC519" i="35"/>
  <c r="BU519" i="35" s="1"/>
  <c r="AQ519" i="35"/>
  <c r="X519" i="35"/>
  <c r="Y518" i="35"/>
  <c r="BT515" i="35" l="1"/>
  <c r="BA516" i="35"/>
  <c r="AS225" i="35"/>
  <c r="S225" i="35"/>
  <c r="U225" i="35" s="1"/>
  <c r="P226" i="35"/>
  <c r="AP226" i="35"/>
  <c r="AT226" i="35" s="1"/>
  <c r="AC330" i="35"/>
  <c r="K329" i="35"/>
  <c r="O329" i="35" s="1"/>
  <c r="EA522" i="35"/>
  <c r="DZ522" i="35"/>
  <c r="DY522" i="35"/>
  <c r="DW523" i="35"/>
  <c r="Y519" i="35"/>
  <c r="X520" i="35"/>
  <c r="AA520" i="35"/>
  <c r="Z521" i="35"/>
  <c r="DX521" i="35"/>
  <c r="AJ521" i="35"/>
  <c r="AH521" i="35"/>
  <c r="EF521" i="35"/>
  <c r="AF521" i="35"/>
  <c r="W521" i="35"/>
  <c r="D522" i="35"/>
  <c r="V521" i="35"/>
  <c r="AK518" i="35"/>
  <c r="AI518" i="35"/>
  <c r="AG518" i="35"/>
  <c r="BD520" i="35"/>
  <c r="BV520" i="35" s="1"/>
  <c r="BC520" i="35"/>
  <c r="BU520" i="35" s="1"/>
  <c r="E520" i="35"/>
  <c r="AZ520" i="35"/>
  <c r="BS520" i="35" s="1"/>
  <c r="AY520" i="35"/>
  <c r="BR520" i="35" s="1"/>
  <c r="BG520" i="35"/>
  <c r="BY520" i="35" s="1"/>
  <c r="AX520" i="35"/>
  <c r="BQ520" i="35" s="1"/>
  <c r="A521" i="35"/>
  <c r="BF520" i="35"/>
  <c r="BX520" i="35" s="1"/>
  <c r="AW520" i="35"/>
  <c r="BP520" i="35" s="1"/>
  <c r="J520" i="35"/>
  <c r="BE520" i="35"/>
  <c r="BW520" i="35" s="1"/>
  <c r="AV520" i="35"/>
  <c r="BO520" i="35" s="1"/>
  <c r="AQ520" i="35"/>
  <c r="F519" i="35"/>
  <c r="BT516" i="35" l="1"/>
  <c r="BA517" i="35"/>
  <c r="S226" i="35"/>
  <c r="AR226" i="35"/>
  <c r="AU226" i="35" s="1"/>
  <c r="BN226" i="35" s="1"/>
  <c r="AM226" i="35" s="1"/>
  <c r="T226" i="35" s="1"/>
  <c r="Q226" i="35" s="1"/>
  <c r="R226" i="35" s="1"/>
  <c r="AS226" i="35"/>
  <c r="AC331" i="35"/>
  <c r="K330" i="35"/>
  <c r="O330" i="35" s="1"/>
  <c r="AG519" i="35"/>
  <c r="AK519" i="35"/>
  <c r="AI519" i="35"/>
  <c r="A522" i="35"/>
  <c r="BF521" i="35"/>
  <c r="BX521" i="35" s="1"/>
  <c r="AW521" i="35"/>
  <c r="BP521" i="35" s="1"/>
  <c r="BE521" i="35"/>
  <c r="BW521" i="35" s="1"/>
  <c r="AV521" i="35"/>
  <c r="BO521" i="35" s="1"/>
  <c r="J521" i="35"/>
  <c r="BD521" i="35"/>
  <c r="BV521" i="35" s="1"/>
  <c r="BC521" i="35"/>
  <c r="BU521" i="35" s="1"/>
  <c r="E521" i="35"/>
  <c r="AZ521" i="35"/>
  <c r="BS521" i="35" s="1"/>
  <c r="AY521" i="35"/>
  <c r="BR521" i="35" s="1"/>
  <c r="BG521" i="35"/>
  <c r="BY521" i="35" s="1"/>
  <c r="AX521" i="35"/>
  <c r="BQ521" i="35" s="1"/>
  <c r="AQ521" i="35"/>
  <c r="AA521" i="35"/>
  <c r="Z522" i="35"/>
  <c r="G519" i="35"/>
  <c r="AF522" i="35"/>
  <c r="W522" i="35"/>
  <c r="D523" i="35"/>
  <c r="V522" i="35"/>
  <c r="DX522" i="35"/>
  <c r="AH522" i="35" s="1"/>
  <c r="AJ522" i="35"/>
  <c r="EF522" i="35"/>
  <c r="F520" i="35"/>
  <c r="Y520" i="35"/>
  <c r="X521" i="35"/>
  <c r="DW524" i="35"/>
  <c r="EA523" i="35"/>
  <c r="DZ523" i="35"/>
  <c r="DY523" i="35"/>
  <c r="BT517" i="35" l="1"/>
  <c r="BA518" i="35"/>
  <c r="AP227" i="35"/>
  <c r="AT227" i="35" s="1"/>
  <c r="P227" i="35"/>
  <c r="U226" i="35"/>
  <c r="AC332" i="35"/>
  <c r="K331" i="35"/>
  <c r="O331" i="35" s="1"/>
  <c r="AI520" i="35"/>
  <c r="AG520" i="35"/>
  <c r="AK520" i="35"/>
  <c r="F521" i="35"/>
  <c r="G520" i="35"/>
  <c r="EF523" i="35"/>
  <c r="W523" i="35"/>
  <c r="D524" i="35"/>
  <c r="V523" i="35"/>
  <c r="DX523" i="35"/>
  <c r="AF523" i="35" s="1"/>
  <c r="AJ523" i="35"/>
  <c r="Y521" i="35"/>
  <c r="X522" i="35"/>
  <c r="AY522" i="35"/>
  <c r="BR522" i="35" s="1"/>
  <c r="BG522" i="35"/>
  <c r="BY522" i="35" s="1"/>
  <c r="AX522" i="35"/>
  <c r="BQ522" i="35" s="1"/>
  <c r="A523" i="35"/>
  <c r="BF522" i="35"/>
  <c r="BX522" i="35" s="1"/>
  <c r="AW522" i="35"/>
  <c r="BP522" i="35" s="1"/>
  <c r="BE522" i="35"/>
  <c r="BW522" i="35" s="1"/>
  <c r="AV522" i="35"/>
  <c r="BO522" i="35" s="1"/>
  <c r="J522" i="35"/>
  <c r="BD522" i="35"/>
  <c r="BV522" i="35" s="1"/>
  <c r="BC522" i="35"/>
  <c r="BU522" i="35" s="1"/>
  <c r="E522" i="35"/>
  <c r="AZ522" i="35"/>
  <c r="BS522" i="35" s="1"/>
  <c r="AQ522" i="35"/>
  <c r="AA522" i="35"/>
  <c r="Z523" i="35"/>
  <c r="DW525" i="35"/>
  <c r="EA524" i="35"/>
  <c r="DZ524" i="35"/>
  <c r="DY524" i="35"/>
  <c r="BT518" i="35" l="1"/>
  <c r="BA519" i="35"/>
  <c r="AH523" i="35"/>
  <c r="S227" i="35"/>
  <c r="AS227" i="35"/>
  <c r="AR227" i="35"/>
  <c r="AU227" i="35" s="1"/>
  <c r="BN227" i="35" s="1"/>
  <c r="AM227" i="35" s="1"/>
  <c r="T227" i="35" s="1"/>
  <c r="Q227" i="35" s="1"/>
  <c r="R227" i="35" s="1"/>
  <c r="AC333" i="35"/>
  <c r="K332" i="35"/>
  <c r="O332" i="35" s="1"/>
  <c r="AK521" i="35"/>
  <c r="AI521" i="35"/>
  <c r="AG521" i="35"/>
  <c r="EF524" i="35"/>
  <c r="AF524" i="35"/>
  <c r="W524" i="35"/>
  <c r="D525" i="35"/>
  <c r="V524" i="35"/>
  <c r="DX524" i="35"/>
  <c r="AJ524" i="35" s="1"/>
  <c r="G521" i="35"/>
  <c r="DY525" i="35"/>
  <c r="DW526" i="35"/>
  <c r="EA525" i="35"/>
  <c r="DZ525" i="35"/>
  <c r="Z524" i="35"/>
  <c r="AA523" i="35"/>
  <c r="F522" i="35"/>
  <c r="G522" i="35" s="1"/>
  <c r="X523" i="35"/>
  <c r="Y522" i="35"/>
  <c r="E523" i="35"/>
  <c r="AZ523" i="35"/>
  <c r="BS523" i="35" s="1"/>
  <c r="AY523" i="35"/>
  <c r="BR523" i="35" s="1"/>
  <c r="BG523" i="35"/>
  <c r="BY523" i="35" s="1"/>
  <c r="AX523" i="35"/>
  <c r="BQ523" i="35" s="1"/>
  <c r="A524" i="35"/>
  <c r="BF523" i="35"/>
  <c r="BX523" i="35" s="1"/>
  <c r="AW523" i="35"/>
  <c r="BP523" i="35" s="1"/>
  <c r="BE523" i="35"/>
  <c r="BW523" i="35" s="1"/>
  <c r="AV523" i="35"/>
  <c r="BO523" i="35" s="1"/>
  <c r="J523" i="35"/>
  <c r="BD523" i="35"/>
  <c r="BV523" i="35" s="1"/>
  <c r="BC523" i="35"/>
  <c r="BU523" i="35" s="1"/>
  <c r="AQ523" i="35"/>
  <c r="BT519" i="35" l="1"/>
  <c r="BA520" i="35"/>
  <c r="AH524" i="35"/>
  <c r="P228" i="35"/>
  <c r="AP228" i="35"/>
  <c r="AT228" i="35" s="1"/>
  <c r="U227" i="35"/>
  <c r="AC334" i="35"/>
  <c r="K333" i="35"/>
  <c r="O333" i="35" s="1"/>
  <c r="Y523" i="35"/>
  <c r="X524" i="35"/>
  <c r="AK522" i="35"/>
  <c r="AI522" i="35"/>
  <c r="AG522" i="35"/>
  <c r="EA526" i="35"/>
  <c r="DZ526" i="35"/>
  <c r="DY526" i="35"/>
  <c r="DW527" i="35"/>
  <c r="BD524" i="35"/>
  <c r="BV524" i="35" s="1"/>
  <c r="BC524" i="35"/>
  <c r="BU524" i="35" s="1"/>
  <c r="E524" i="35"/>
  <c r="AZ524" i="35"/>
  <c r="BS524" i="35" s="1"/>
  <c r="AY524" i="35"/>
  <c r="BR524" i="35" s="1"/>
  <c r="BG524" i="35"/>
  <c r="BY524" i="35" s="1"/>
  <c r="AX524" i="35"/>
  <c r="BQ524" i="35" s="1"/>
  <c r="A525" i="35"/>
  <c r="BF524" i="35"/>
  <c r="BX524" i="35" s="1"/>
  <c r="AW524" i="35"/>
  <c r="BP524" i="35" s="1"/>
  <c r="J524" i="35"/>
  <c r="BE524" i="35"/>
  <c r="BW524" i="35" s="1"/>
  <c r="AV524" i="35"/>
  <c r="BO524" i="35" s="1"/>
  <c r="AQ524" i="35"/>
  <c r="F523" i="35"/>
  <c r="G523" i="35" s="1"/>
  <c r="AA524" i="35"/>
  <c r="Z525" i="35"/>
  <c r="DX525" i="35"/>
  <c r="AJ525" i="35" s="1"/>
  <c r="AH525" i="35"/>
  <c r="EF525" i="35"/>
  <c r="AF525" i="35"/>
  <c r="W525" i="35"/>
  <c r="V525" i="35"/>
  <c r="D526" i="35"/>
  <c r="BT520" i="35" l="1"/>
  <c r="BA521" i="35"/>
  <c r="S228" i="35"/>
  <c r="AR228" i="35"/>
  <c r="AU228" i="35" s="1"/>
  <c r="BN228" i="35" s="1"/>
  <c r="AM228" i="35" s="1"/>
  <c r="T228" i="35" s="1"/>
  <c r="Q228" i="35" s="1"/>
  <c r="R228" i="35" s="1"/>
  <c r="AS228" i="35"/>
  <c r="AC335" i="35"/>
  <c r="K334" i="35"/>
  <c r="O334" i="35" s="1"/>
  <c r="W526" i="35"/>
  <c r="D527" i="35"/>
  <c r="V526" i="35"/>
  <c r="DX526" i="35"/>
  <c r="AJ526" i="35" s="1"/>
  <c r="EF526" i="35"/>
  <c r="AA525" i="35"/>
  <c r="Z526" i="35"/>
  <c r="A526" i="35"/>
  <c r="BF525" i="35"/>
  <c r="BX525" i="35" s="1"/>
  <c r="AW525" i="35"/>
  <c r="BP525" i="35" s="1"/>
  <c r="BE525" i="35"/>
  <c r="BW525" i="35" s="1"/>
  <c r="AV525" i="35"/>
  <c r="BO525" i="35" s="1"/>
  <c r="J525" i="35"/>
  <c r="BD525" i="35"/>
  <c r="BV525" i="35" s="1"/>
  <c r="BC525" i="35"/>
  <c r="BU525" i="35" s="1"/>
  <c r="E525" i="35"/>
  <c r="AZ525" i="35"/>
  <c r="BS525" i="35" s="1"/>
  <c r="AY525" i="35"/>
  <c r="BR525" i="35" s="1"/>
  <c r="BG525" i="35"/>
  <c r="BY525" i="35" s="1"/>
  <c r="AX525" i="35"/>
  <c r="BQ525" i="35" s="1"/>
  <c r="AQ525" i="35"/>
  <c r="AG523" i="35"/>
  <c r="AK523" i="35"/>
  <c r="AI523" i="35"/>
  <c r="F524" i="35"/>
  <c r="DW528" i="35"/>
  <c r="EA527" i="35"/>
  <c r="DZ527" i="35"/>
  <c r="DY527" i="35"/>
  <c r="Y524" i="35"/>
  <c r="X525" i="35"/>
  <c r="BT521" i="35" l="1"/>
  <c r="BA522" i="35"/>
  <c r="AP229" i="35"/>
  <c r="AT229" i="35" s="1"/>
  <c r="P229" i="35"/>
  <c r="U228" i="35"/>
  <c r="AC336" i="35"/>
  <c r="K335" i="35"/>
  <c r="O335" i="35" s="1"/>
  <c r="DW529" i="35"/>
  <c r="EA528" i="35"/>
  <c r="DZ528" i="35"/>
  <c r="DY528" i="35"/>
  <c r="AY526" i="35"/>
  <c r="BR526" i="35" s="1"/>
  <c r="BG526" i="35"/>
  <c r="BY526" i="35" s="1"/>
  <c r="AX526" i="35"/>
  <c r="BQ526" i="35" s="1"/>
  <c r="A527" i="35"/>
  <c r="BF526" i="35"/>
  <c r="BX526" i="35" s="1"/>
  <c r="AW526" i="35"/>
  <c r="BP526" i="35" s="1"/>
  <c r="BE526" i="35"/>
  <c r="BW526" i="35" s="1"/>
  <c r="AV526" i="35"/>
  <c r="BO526" i="35" s="1"/>
  <c r="J526" i="35"/>
  <c r="BD526" i="35"/>
  <c r="BV526" i="35" s="1"/>
  <c r="BC526" i="35"/>
  <c r="BU526" i="35" s="1"/>
  <c r="E526" i="35"/>
  <c r="AZ526" i="35"/>
  <c r="BS526" i="35" s="1"/>
  <c r="AQ526" i="35"/>
  <c r="AH527" i="35"/>
  <c r="EF527" i="35"/>
  <c r="AF527" i="35"/>
  <c r="W527" i="35"/>
  <c r="D528" i="35"/>
  <c r="V527" i="35"/>
  <c r="DX527" i="35"/>
  <c r="AJ527" i="35"/>
  <c r="AA526" i="35"/>
  <c r="Z527" i="35"/>
  <c r="AF526" i="35"/>
  <c r="Y525" i="35"/>
  <c r="X526" i="35"/>
  <c r="AI524" i="35"/>
  <c r="AG524" i="35"/>
  <c r="AK524" i="35"/>
  <c r="G524" i="35"/>
  <c r="F525" i="35"/>
  <c r="AH526" i="35"/>
  <c r="BT522" i="35" l="1"/>
  <c r="BA523" i="35"/>
  <c r="S229" i="35"/>
  <c r="AS229" i="35"/>
  <c r="AR229" i="35"/>
  <c r="AU229" i="35" s="1"/>
  <c r="BN229" i="35" s="1"/>
  <c r="AM229" i="35" s="1"/>
  <c r="T229" i="35" s="1"/>
  <c r="Q229" i="35" s="1"/>
  <c r="R229" i="35" s="1"/>
  <c r="AC337" i="35"/>
  <c r="K336" i="35"/>
  <c r="O336" i="35" s="1"/>
  <c r="Z528" i="35"/>
  <c r="AA527" i="35"/>
  <c r="F526" i="35"/>
  <c r="G526" i="35" s="1"/>
  <c r="EF528" i="35"/>
  <c r="AF528" i="35"/>
  <c r="W528" i="35"/>
  <c r="D529" i="35"/>
  <c r="V528" i="35"/>
  <c r="DX528" i="35"/>
  <c r="AJ528" i="35" s="1"/>
  <c r="X527" i="35"/>
  <c r="Y526" i="35"/>
  <c r="DW530" i="35"/>
  <c r="EA529" i="35"/>
  <c r="DZ529" i="35"/>
  <c r="DY529" i="35"/>
  <c r="AK525" i="35"/>
  <c r="AI525" i="35"/>
  <c r="AG525" i="35"/>
  <c r="G525" i="35"/>
  <c r="E527" i="35"/>
  <c r="AZ527" i="35"/>
  <c r="BS527" i="35" s="1"/>
  <c r="AY527" i="35"/>
  <c r="BR527" i="35" s="1"/>
  <c r="BG527" i="35"/>
  <c r="BY527" i="35" s="1"/>
  <c r="AX527" i="35"/>
  <c r="BQ527" i="35" s="1"/>
  <c r="A528" i="35"/>
  <c r="BF527" i="35"/>
  <c r="BX527" i="35" s="1"/>
  <c r="AW527" i="35"/>
  <c r="BP527" i="35" s="1"/>
  <c r="BE527" i="35"/>
  <c r="BW527" i="35" s="1"/>
  <c r="AV527" i="35"/>
  <c r="BO527" i="35" s="1"/>
  <c r="J527" i="35"/>
  <c r="BD527" i="35"/>
  <c r="BV527" i="35" s="1"/>
  <c r="BC527" i="35"/>
  <c r="BU527" i="35" s="1"/>
  <c r="AQ527" i="35"/>
  <c r="BT523" i="35" l="1"/>
  <c r="BA524" i="35"/>
  <c r="AH528" i="35"/>
  <c r="AP230" i="35"/>
  <c r="AT230" i="35" s="1"/>
  <c r="P230" i="35"/>
  <c r="U229" i="35"/>
  <c r="AC338" i="35"/>
  <c r="K337" i="35"/>
  <c r="O337" i="35" s="1"/>
  <c r="BD528" i="35"/>
  <c r="BV528" i="35" s="1"/>
  <c r="BC528" i="35"/>
  <c r="BU528" i="35" s="1"/>
  <c r="E528" i="35"/>
  <c r="AZ528" i="35"/>
  <c r="BS528" i="35" s="1"/>
  <c r="AY528" i="35"/>
  <c r="BR528" i="35" s="1"/>
  <c r="BG528" i="35"/>
  <c r="BY528" i="35" s="1"/>
  <c r="AX528" i="35"/>
  <c r="BQ528" i="35" s="1"/>
  <c r="A529" i="35"/>
  <c r="BF528" i="35"/>
  <c r="BX528" i="35" s="1"/>
  <c r="AW528" i="35"/>
  <c r="BP528" i="35" s="1"/>
  <c r="BE528" i="35"/>
  <c r="BW528" i="35" s="1"/>
  <c r="AV528" i="35"/>
  <c r="BO528" i="35" s="1"/>
  <c r="J528" i="35"/>
  <c r="AQ528" i="35"/>
  <c r="Y527" i="35"/>
  <c r="X528" i="35"/>
  <c r="AA528" i="35"/>
  <c r="Z529" i="35"/>
  <c r="DZ530" i="35"/>
  <c r="DY530" i="35"/>
  <c r="DW531" i="35"/>
  <c r="EA530" i="35"/>
  <c r="AK526" i="35"/>
  <c r="AI526" i="35"/>
  <c r="AG526" i="35"/>
  <c r="DX529" i="35"/>
  <c r="EF529" i="35"/>
  <c r="D530" i="35"/>
  <c r="AJ529" i="35"/>
  <c r="AH529" i="35"/>
  <c r="AF529" i="35"/>
  <c r="W529" i="35"/>
  <c r="V529" i="35"/>
  <c r="F527" i="35"/>
  <c r="BT524" i="35" l="1"/>
  <c r="BA525" i="35"/>
  <c r="AS230" i="35"/>
  <c r="AR230" i="35"/>
  <c r="AU230" i="35" s="1"/>
  <c r="BN230" i="35" s="1"/>
  <c r="AM230" i="35" s="1"/>
  <c r="T230" i="35" s="1"/>
  <c r="Q230" i="35" s="1"/>
  <c r="R230" i="35" s="1"/>
  <c r="S230" i="35"/>
  <c r="AC339" i="35"/>
  <c r="K338" i="35"/>
  <c r="O338" i="35" s="1"/>
  <c r="F528" i="35"/>
  <c r="G528" i="35" s="1"/>
  <c r="Z530" i="35"/>
  <c r="AA529" i="35"/>
  <c r="BE529" i="35"/>
  <c r="BW529" i="35" s="1"/>
  <c r="BC529" i="35"/>
  <c r="BU529" i="35" s="1"/>
  <c r="AZ529" i="35"/>
  <c r="BS529" i="35" s="1"/>
  <c r="AY529" i="35"/>
  <c r="BR529" i="35" s="1"/>
  <c r="BG529" i="35"/>
  <c r="BY529" i="35" s="1"/>
  <c r="AW529" i="35"/>
  <c r="BP529" i="35" s="1"/>
  <c r="AV529" i="35"/>
  <c r="BO529" i="35" s="1"/>
  <c r="J529" i="35"/>
  <c r="BF529" i="35"/>
  <c r="BX529" i="35" s="1"/>
  <c r="E529" i="35"/>
  <c r="BD529" i="35"/>
  <c r="BV529" i="35" s="1"/>
  <c r="AX529" i="35"/>
  <c r="BQ529" i="35" s="1"/>
  <c r="A530" i="35"/>
  <c r="AQ529" i="35"/>
  <c r="Y528" i="35"/>
  <c r="X529" i="35"/>
  <c r="AG527" i="35"/>
  <c r="AK527" i="35"/>
  <c r="AI527" i="35"/>
  <c r="G527" i="35"/>
  <c r="D531" i="35"/>
  <c r="V530" i="35"/>
  <c r="DX530" i="35"/>
  <c r="AJ530" i="35"/>
  <c r="AH530" i="35"/>
  <c r="EF530" i="35"/>
  <c r="AF530" i="35"/>
  <c r="W530" i="35"/>
  <c r="EA531" i="35"/>
  <c r="DZ531" i="35"/>
  <c r="DY531" i="35"/>
  <c r="DW532" i="35"/>
  <c r="BT525" i="35" l="1"/>
  <c r="BA526" i="35"/>
  <c r="U230" i="35"/>
  <c r="AP231" i="35"/>
  <c r="AT231" i="35" s="1"/>
  <c r="P231" i="35"/>
  <c r="AC340" i="35"/>
  <c r="K339" i="35"/>
  <c r="O339" i="35" s="1"/>
  <c r="X530" i="35"/>
  <c r="Y529" i="35"/>
  <c r="BG530" i="35"/>
  <c r="BY530" i="35" s="1"/>
  <c r="AX530" i="35"/>
  <c r="BQ530" i="35" s="1"/>
  <c r="A531" i="35"/>
  <c r="BF530" i="35"/>
  <c r="BX530" i="35" s="1"/>
  <c r="AW530" i="35"/>
  <c r="BP530" i="35" s="1"/>
  <c r="BE530" i="35"/>
  <c r="BW530" i="35" s="1"/>
  <c r="AV530" i="35"/>
  <c r="BO530" i="35" s="1"/>
  <c r="J530" i="35"/>
  <c r="BD530" i="35"/>
  <c r="BV530" i="35" s="1"/>
  <c r="BC530" i="35"/>
  <c r="BU530" i="35" s="1"/>
  <c r="E530" i="35"/>
  <c r="AZ530" i="35"/>
  <c r="BS530" i="35" s="1"/>
  <c r="AY530" i="35"/>
  <c r="BR530" i="35" s="1"/>
  <c r="AQ530" i="35"/>
  <c r="EF531" i="35"/>
  <c r="AF531" i="35"/>
  <c r="W531" i="35"/>
  <c r="D532" i="35"/>
  <c r="V531" i="35"/>
  <c r="DX531" i="35"/>
  <c r="AJ531" i="35"/>
  <c r="AH531" i="35"/>
  <c r="AA530" i="35"/>
  <c r="Z531" i="35"/>
  <c r="F529" i="35"/>
  <c r="DW533" i="35"/>
  <c r="EA532" i="35"/>
  <c r="DZ532" i="35"/>
  <c r="DY532" i="35"/>
  <c r="AI528" i="35"/>
  <c r="AG528" i="35"/>
  <c r="AK528" i="35"/>
  <c r="BT526" i="35" l="1"/>
  <c r="BA527" i="35"/>
  <c r="S231" i="35"/>
  <c r="AR231" i="35"/>
  <c r="AU231" i="35" s="1"/>
  <c r="BN231" i="35" s="1"/>
  <c r="AM231" i="35" s="1"/>
  <c r="T231" i="35" s="1"/>
  <c r="Q231" i="35" s="1"/>
  <c r="R231" i="35" s="1"/>
  <c r="AS231" i="35"/>
  <c r="AC341" i="35"/>
  <c r="K340" i="35"/>
  <c r="O340" i="35" s="1"/>
  <c r="AZ531" i="35"/>
  <c r="BS531" i="35" s="1"/>
  <c r="AY531" i="35"/>
  <c r="BR531" i="35" s="1"/>
  <c r="BG531" i="35"/>
  <c r="BY531" i="35" s="1"/>
  <c r="AX531" i="35"/>
  <c r="BQ531" i="35" s="1"/>
  <c r="A532" i="35"/>
  <c r="BF531" i="35"/>
  <c r="BX531" i="35" s="1"/>
  <c r="AW531" i="35"/>
  <c r="BP531" i="35" s="1"/>
  <c r="BE531" i="35"/>
  <c r="BW531" i="35" s="1"/>
  <c r="AV531" i="35"/>
  <c r="BO531" i="35" s="1"/>
  <c r="J531" i="35"/>
  <c r="BD531" i="35"/>
  <c r="BV531" i="35" s="1"/>
  <c r="BC531" i="35"/>
  <c r="BU531" i="35" s="1"/>
  <c r="E531" i="35"/>
  <c r="AQ531" i="35"/>
  <c r="DW534" i="35"/>
  <c r="EA533" i="35"/>
  <c r="DZ533" i="35"/>
  <c r="DY533" i="35"/>
  <c r="F530" i="35"/>
  <c r="X531" i="35"/>
  <c r="Y530" i="35"/>
  <c r="AK529" i="35"/>
  <c r="AI529" i="35"/>
  <c r="AG529" i="35"/>
  <c r="G529" i="35"/>
  <c r="Z532" i="35"/>
  <c r="AA531" i="35"/>
  <c r="AH532" i="35"/>
  <c r="EF532" i="35"/>
  <c r="AF532" i="35"/>
  <c r="W532" i="35"/>
  <c r="D533" i="35"/>
  <c r="V532" i="35"/>
  <c r="DX532" i="35"/>
  <c r="AJ532" i="35"/>
  <c r="BT527" i="35" l="1"/>
  <c r="BA528" i="35"/>
  <c r="AP232" i="35"/>
  <c r="AT232" i="35" s="1"/>
  <c r="P232" i="35"/>
  <c r="U231" i="35"/>
  <c r="AC342" i="35"/>
  <c r="K341" i="35"/>
  <c r="O341" i="35" s="1"/>
  <c r="BC532" i="35"/>
  <c r="BU532" i="35" s="1"/>
  <c r="E532" i="35"/>
  <c r="AZ532" i="35"/>
  <c r="BS532" i="35" s="1"/>
  <c r="AY532" i="35"/>
  <c r="BR532" i="35" s="1"/>
  <c r="BG532" i="35"/>
  <c r="BY532" i="35" s="1"/>
  <c r="AX532" i="35"/>
  <c r="BQ532" i="35" s="1"/>
  <c r="A533" i="35"/>
  <c r="BF532" i="35"/>
  <c r="BX532" i="35" s="1"/>
  <c r="AW532" i="35"/>
  <c r="BP532" i="35" s="1"/>
  <c r="BE532" i="35"/>
  <c r="BW532" i="35" s="1"/>
  <c r="AV532" i="35"/>
  <c r="BO532" i="35" s="1"/>
  <c r="J532" i="35"/>
  <c r="BD532" i="35"/>
  <c r="BV532" i="35" s="1"/>
  <c r="AQ532" i="35"/>
  <c r="DZ534" i="35"/>
  <c r="DY534" i="35"/>
  <c r="DW535" i="35"/>
  <c r="EA534" i="35"/>
  <c r="Z533" i="35"/>
  <c r="AA532" i="35"/>
  <c r="X532" i="35"/>
  <c r="Y531" i="35"/>
  <c r="DX533" i="35"/>
  <c r="AJ533" i="35"/>
  <c r="AH533" i="35"/>
  <c r="EF533" i="35"/>
  <c r="AF533" i="35"/>
  <c r="W533" i="35"/>
  <c r="D534" i="35"/>
  <c r="V533" i="35"/>
  <c r="AK530" i="35"/>
  <c r="AI530" i="35"/>
  <c r="AG530" i="35"/>
  <c r="G530" i="35"/>
  <c r="F531" i="35"/>
  <c r="G531" i="35" s="1"/>
  <c r="BT528" i="35" l="1"/>
  <c r="BA529" i="35"/>
  <c r="S232" i="35"/>
  <c r="AS232" i="35"/>
  <c r="AR232" i="35"/>
  <c r="AU232" i="35" s="1"/>
  <c r="BN232" i="35" s="1"/>
  <c r="AM232" i="35" s="1"/>
  <c r="T232" i="35" s="1"/>
  <c r="Q232" i="35" s="1"/>
  <c r="R232" i="35" s="1"/>
  <c r="AC343" i="35"/>
  <c r="K342" i="35"/>
  <c r="O342" i="35" s="1"/>
  <c r="AG531" i="35"/>
  <c r="AK531" i="35"/>
  <c r="AI531" i="35"/>
  <c r="D535" i="35"/>
  <c r="V534" i="35"/>
  <c r="DX534" i="35"/>
  <c r="AJ534" i="35"/>
  <c r="AH534" i="35"/>
  <c r="EF534" i="35"/>
  <c r="AF534" i="35"/>
  <c r="W534" i="35"/>
  <c r="Y532" i="35"/>
  <c r="X533" i="35"/>
  <c r="F532" i="35"/>
  <c r="G532" i="35" s="1"/>
  <c r="EA535" i="35"/>
  <c r="DZ535" i="35"/>
  <c r="DY535" i="35"/>
  <c r="DW536" i="35"/>
  <c r="AA533" i="35"/>
  <c r="Z534" i="35"/>
  <c r="BE533" i="35"/>
  <c r="BW533" i="35" s="1"/>
  <c r="AV533" i="35"/>
  <c r="BO533" i="35" s="1"/>
  <c r="J533" i="35"/>
  <c r="BD533" i="35"/>
  <c r="BV533" i="35" s="1"/>
  <c r="BC533" i="35"/>
  <c r="BU533" i="35" s="1"/>
  <c r="E533" i="35"/>
  <c r="AZ533" i="35"/>
  <c r="BS533" i="35" s="1"/>
  <c r="AY533" i="35"/>
  <c r="BR533" i="35" s="1"/>
  <c r="BG533" i="35"/>
  <c r="BY533" i="35" s="1"/>
  <c r="AX533" i="35"/>
  <c r="BQ533" i="35" s="1"/>
  <c r="A534" i="35"/>
  <c r="BF533" i="35"/>
  <c r="BX533" i="35" s="1"/>
  <c r="AW533" i="35"/>
  <c r="BP533" i="35" s="1"/>
  <c r="AQ533" i="35"/>
  <c r="BT529" i="35" l="1"/>
  <c r="BA530" i="35"/>
  <c r="AP233" i="35"/>
  <c r="AT233" i="35" s="1"/>
  <c r="P233" i="35"/>
  <c r="U232" i="35"/>
  <c r="AC344" i="35"/>
  <c r="K343" i="35"/>
  <c r="O343" i="35" s="1"/>
  <c r="BG534" i="35"/>
  <c r="BY534" i="35" s="1"/>
  <c r="AX534" i="35"/>
  <c r="BQ534" i="35" s="1"/>
  <c r="A535" i="35"/>
  <c r="BF534" i="35"/>
  <c r="BX534" i="35" s="1"/>
  <c r="AW534" i="35"/>
  <c r="BP534" i="35" s="1"/>
  <c r="BE534" i="35"/>
  <c r="BW534" i="35" s="1"/>
  <c r="AV534" i="35"/>
  <c r="BO534" i="35" s="1"/>
  <c r="J534" i="35"/>
  <c r="BD534" i="35"/>
  <c r="BV534" i="35" s="1"/>
  <c r="BC534" i="35"/>
  <c r="BU534" i="35" s="1"/>
  <c r="E534" i="35"/>
  <c r="AZ534" i="35"/>
  <c r="BS534" i="35" s="1"/>
  <c r="AY534" i="35"/>
  <c r="BR534" i="35" s="1"/>
  <c r="AQ534" i="35"/>
  <c r="EF535" i="35"/>
  <c r="AF535" i="35"/>
  <c r="W535" i="35"/>
  <c r="D536" i="35"/>
  <c r="V535" i="35"/>
  <c r="DX535" i="35"/>
  <c r="AJ535" i="35"/>
  <c r="AH535" i="35"/>
  <c r="Y533" i="35"/>
  <c r="X534" i="35"/>
  <c r="AI532" i="35"/>
  <c r="AG532" i="35"/>
  <c r="AK532" i="35"/>
  <c r="DW537" i="35"/>
  <c r="EA536" i="35"/>
  <c r="DZ536" i="35"/>
  <c r="DY536" i="35"/>
  <c r="F533" i="35"/>
  <c r="AA534" i="35"/>
  <c r="Z535" i="35"/>
  <c r="BT530" i="35" l="1"/>
  <c r="BA531" i="35"/>
  <c r="S233" i="35"/>
  <c r="AR233" i="35"/>
  <c r="AU233" i="35" s="1"/>
  <c r="BN233" i="35" s="1"/>
  <c r="AM233" i="35" s="1"/>
  <c r="T233" i="35" s="1"/>
  <c r="Q233" i="35" s="1"/>
  <c r="R233" i="35" s="1"/>
  <c r="AS233" i="35"/>
  <c r="AC345" i="35"/>
  <c r="K344" i="35"/>
  <c r="O344" i="35" s="1"/>
  <c r="AK533" i="35"/>
  <c r="AI533" i="35"/>
  <c r="AG533" i="35"/>
  <c r="G533" i="35"/>
  <c r="AH536" i="35"/>
  <c r="EF536" i="35"/>
  <c r="AF536" i="35"/>
  <c r="W536" i="35"/>
  <c r="D537" i="35"/>
  <c r="V536" i="35"/>
  <c r="DX536" i="35"/>
  <c r="AJ536" i="35"/>
  <c r="AZ535" i="35"/>
  <c r="BS535" i="35" s="1"/>
  <c r="AY535" i="35"/>
  <c r="BR535" i="35" s="1"/>
  <c r="BG535" i="35"/>
  <c r="BY535" i="35" s="1"/>
  <c r="AX535" i="35"/>
  <c r="BQ535" i="35" s="1"/>
  <c r="A536" i="35"/>
  <c r="BF535" i="35"/>
  <c r="BX535" i="35" s="1"/>
  <c r="AW535" i="35"/>
  <c r="BP535" i="35" s="1"/>
  <c r="BE535" i="35"/>
  <c r="BW535" i="35" s="1"/>
  <c r="AV535" i="35"/>
  <c r="BO535" i="35" s="1"/>
  <c r="J535" i="35"/>
  <c r="BD535" i="35"/>
  <c r="BV535" i="35" s="1"/>
  <c r="BC535" i="35"/>
  <c r="BU535" i="35" s="1"/>
  <c r="E535" i="35"/>
  <c r="AQ535" i="35"/>
  <c r="X535" i="35"/>
  <c r="Y534" i="35"/>
  <c r="Z536" i="35"/>
  <c r="AA535" i="35"/>
  <c r="F534" i="35"/>
  <c r="G534" i="35" s="1"/>
  <c r="DW538" i="35"/>
  <c r="EA537" i="35"/>
  <c r="DZ537" i="35"/>
  <c r="DY537" i="35"/>
  <c r="BT531" i="35" l="1"/>
  <c r="BA532" i="35"/>
  <c r="P234" i="35"/>
  <c r="AP234" i="35"/>
  <c r="AT234" i="35" s="1"/>
  <c r="U233" i="35"/>
  <c r="AC346" i="35"/>
  <c r="K345" i="35"/>
  <c r="O345" i="35" s="1"/>
  <c r="AK534" i="35"/>
  <c r="AI534" i="35"/>
  <c r="AG534" i="35"/>
  <c r="F535" i="35"/>
  <c r="DZ538" i="35"/>
  <c r="DY538" i="35"/>
  <c r="DW539" i="35"/>
  <c r="EA538" i="35"/>
  <c r="X536" i="35"/>
  <c r="Y535" i="35"/>
  <c r="BC536" i="35"/>
  <c r="BU536" i="35" s="1"/>
  <c r="E536" i="35"/>
  <c r="AZ536" i="35"/>
  <c r="BS536" i="35" s="1"/>
  <c r="AY536" i="35"/>
  <c r="BR536" i="35" s="1"/>
  <c r="BG536" i="35"/>
  <c r="BY536" i="35" s="1"/>
  <c r="AX536" i="35"/>
  <c r="BQ536" i="35" s="1"/>
  <c r="A537" i="35"/>
  <c r="BF536" i="35"/>
  <c r="BX536" i="35" s="1"/>
  <c r="AW536" i="35"/>
  <c r="BP536" i="35" s="1"/>
  <c r="BE536" i="35"/>
  <c r="BW536" i="35" s="1"/>
  <c r="AV536" i="35"/>
  <c r="BO536" i="35" s="1"/>
  <c r="J536" i="35"/>
  <c r="BD536" i="35"/>
  <c r="BV536" i="35" s="1"/>
  <c r="AQ536" i="35"/>
  <c r="Z537" i="35"/>
  <c r="AA536" i="35"/>
  <c r="DX537" i="35"/>
  <c r="AJ537" i="35" s="1"/>
  <c r="AH537" i="35"/>
  <c r="EF537" i="35"/>
  <c r="AF537" i="35"/>
  <c r="W537" i="35"/>
  <c r="D538" i="35"/>
  <c r="V537" i="35"/>
  <c r="BT532" i="35" l="1"/>
  <c r="BA533" i="35"/>
  <c r="AR234" i="35"/>
  <c r="AU234" i="35" s="1"/>
  <c r="BN234" i="35" s="1"/>
  <c r="AM234" i="35" s="1"/>
  <c r="T234" i="35" s="1"/>
  <c r="Q234" i="35" s="1"/>
  <c r="R234" i="35" s="1"/>
  <c r="AS234" i="35"/>
  <c r="S234" i="35"/>
  <c r="AC347" i="35"/>
  <c r="K346" i="35"/>
  <c r="O346" i="35" s="1"/>
  <c r="EA539" i="35"/>
  <c r="DZ539" i="35"/>
  <c r="DY539" i="35"/>
  <c r="DW540" i="35"/>
  <c r="F536" i="35"/>
  <c r="G536" i="35" s="1"/>
  <c r="D539" i="35"/>
  <c r="V538" i="35"/>
  <c r="DX538" i="35"/>
  <c r="AH538" i="35" s="1"/>
  <c r="AJ538" i="35"/>
  <c r="EF538" i="35"/>
  <c r="AF538" i="35"/>
  <c r="W538" i="35"/>
  <c r="BE537" i="35"/>
  <c r="BW537" i="35" s="1"/>
  <c r="AV537" i="35"/>
  <c r="BO537" i="35" s="1"/>
  <c r="J537" i="35"/>
  <c r="BD537" i="35"/>
  <c r="BV537" i="35" s="1"/>
  <c r="BC537" i="35"/>
  <c r="BU537" i="35" s="1"/>
  <c r="E537" i="35"/>
  <c r="AZ537" i="35"/>
  <c r="BS537" i="35" s="1"/>
  <c r="AY537" i="35"/>
  <c r="BR537" i="35" s="1"/>
  <c r="BG537" i="35"/>
  <c r="BY537" i="35" s="1"/>
  <c r="AX537" i="35"/>
  <c r="BQ537" i="35" s="1"/>
  <c r="A538" i="35"/>
  <c r="BF537" i="35"/>
  <c r="BX537" i="35" s="1"/>
  <c r="AW537" i="35"/>
  <c r="BP537" i="35" s="1"/>
  <c r="AQ537" i="35"/>
  <c r="AG535" i="35"/>
  <c r="AK535" i="35"/>
  <c r="AI535" i="35"/>
  <c r="AA537" i="35"/>
  <c r="Z538" i="35"/>
  <c r="G535" i="35"/>
  <c r="Y536" i="35"/>
  <c r="X537" i="35"/>
  <c r="BT533" i="35" l="1"/>
  <c r="BA534" i="35"/>
  <c r="U234" i="35"/>
  <c r="P235" i="35"/>
  <c r="AP235" i="35"/>
  <c r="AT235" i="35" s="1"/>
  <c r="AC348" i="35"/>
  <c r="K347" i="35"/>
  <c r="O347" i="35" s="1"/>
  <c r="DW541" i="35"/>
  <c r="EA540" i="35"/>
  <c r="DZ540" i="35"/>
  <c r="DY540" i="35"/>
  <c r="BG538" i="35"/>
  <c r="BY538" i="35" s="1"/>
  <c r="AX538" i="35"/>
  <c r="BQ538" i="35" s="1"/>
  <c r="A539" i="35"/>
  <c r="BF538" i="35"/>
  <c r="BX538" i="35" s="1"/>
  <c r="AW538" i="35"/>
  <c r="BP538" i="35" s="1"/>
  <c r="BE538" i="35"/>
  <c r="BW538" i="35" s="1"/>
  <c r="AV538" i="35"/>
  <c r="BO538" i="35" s="1"/>
  <c r="J538" i="35"/>
  <c r="BD538" i="35"/>
  <c r="BV538" i="35" s="1"/>
  <c r="BC538" i="35"/>
  <c r="BU538" i="35" s="1"/>
  <c r="E538" i="35"/>
  <c r="AZ538" i="35"/>
  <c r="BS538" i="35" s="1"/>
  <c r="AY538" i="35"/>
  <c r="BR538" i="35" s="1"/>
  <c r="AQ538" i="35"/>
  <c r="EF539" i="35"/>
  <c r="AF539" i="35"/>
  <c r="W539" i="35"/>
  <c r="D540" i="35"/>
  <c r="V539" i="35"/>
  <c r="DX539" i="35"/>
  <c r="AJ539" i="35"/>
  <c r="AH539" i="35"/>
  <c r="F537" i="35"/>
  <c r="AA538" i="35"/>
  <c r="Z539" i="35"/>
  <c r="Y537" i="35"/>
  <c r="X538" i="35"/>
  <c r="AI536" i="35"/>
  <c r="AG536" i="35"/>
  <c r="AK536" i="35"/>
  <c r="BT534" i="35" l="1"/>
  <c r="BA535" i="35"/>
  <c r="S235" i="35"/>
  <c r="AR235" i="35"/>
  <c r="AU235" i="35" s="1"/>
  <c r="BN235" i="35" s="1"/>
  <c r="AM235" i="35" s="1"/>
  <c r="T235" i="35" s="1"/>
  <c r="Q235" i="35" s="1"/>
  <c r="R235" i="35" s="1"/>
  <c r="AS235" i="35"/>
  <c r="AC349" i="35"/>
  <c r="K348" i="35"/>
  <c r="O348" i="35" s="1"/>
  <c r="AH540" i="35"/>
  <c r="EF540" i="35"/>
  <c r="AF540" i="35"/>
  <c r="W540" i="35"/>
  <c r="D541" i="35"/>
  <c r="V540" i="35"/>
  <c r="DX540" i="35"/>
  <c r="AJ540" i="35"/>
  <c r="F538" i="35"/>
  <c r="DW542" i="35"/>
  <c r="EA541" i="35"/>
  <c r="DZ541" i="35"/>
  <c r="DY541" i="35"/>
  <c r="AK537" i="35"/>
  <c r="AI537" i="35"/>
  <c r="AG537" i="35"/>
  <c r="G537" i="35"/>
  <c r="X539" i="35"/>
  <c r="Y538" i="35"/>
  <c r="AZ539" i="35"/>
  <c r="BS539" i="35" s="1"/>
  <c r="AY539" i="35"/>
  <c r="BR539" i="35" s="1"/>
  <c r="BG539" i="35"/>
  <c r="BY539" i="35" s="1"/>
  <c r="AX539" i="35"/>
  <c r="A540" i="35"/>
  <c r="BF539" i="35"/>
  <c r="BX539" i="35" s="1"/>
  <c r="AW539" i="35"/>
  <c r="BP539" i="35" s="1"/>
  <c r="BE539" i="35"/>
  <c r="BW539" i="35" s="1"/>
  <c r="AV539" i="35"/>
  <c r="BO539" i="35" s="1"/>
  <c r="J539" i="35"/>
  <c r="BD539" i="35"/>
  <c r="BV539" i="35" s="1"/>
  <c r="BC539" i="35"/>
  <c r="BU539" i="35" s="1"/>
  <c r="E539" i="35"/>
  <c r="AQ539" i="35"/>
  <c r="BQ539" i="35"/>
  <c r="Z540" i="35"/>
  <c r="AA539" i="35"/>
  <c r="BT535" i="35" l="1"/>
  <c r="BA536" i="35"/>
  <c r="P236" i="35"/>
  <c r="AP236" i="35"/>
  <c r="AT236" i="35" s="1"/>
  <c r="U235" i="35"/>
  <c r="AC350" i="35"/>
  <c r="K349" i="35"/>
  <c r="O349" i="35" s="1"/>
  <c r="AK538" i="35"/>
  <c r="AI538" i="35"/>
  <c r="AG538" i="35"/>
  <c r="Z541" i="35"/>
  <c r="AA540" i="35"/>
  <c r="F539" i="35"/>
  <c r="G539" i="35" s="1"/>
  <c r="G538" i="35"/>
  <c r="X540" i="35"/>
  <c r="Y539" i="35"/>
  <c r="DZ542" i="35"/>
  <c r="DY542" i="35"/>
  <c r="DW543" i="35"/>
  <c r="EA542" i="35"/>
  <c r="BC540" i="35"/>
  <c r="BU540" i="35" s="1"/>
  <c r="E540" i="35"/>
  <c r="AZ540" i="35"/>
  <c r="BS540" i="35" s="1"/>
  <c r="AY540" i="35"/>
  <c r="BR540" i="35" s="1"/>
  <c r="BG540" i="35"/>
  <c r="BY540" i="35" s="1"/>
  <c r="AX540" i="35"/>
  <c r="A541" i="35"/>
  <c r="BF540" i="35"/>
  <c r="BX540" i="35" s="1"/>
  <c r="AW540" i="35"/>
  <c r="BP540" i="35" s="1"/>
  <c r="BE540" i="35"/>
  <c r="BW540" i="35" s="1"/>
  <c r="AV540" i="35"/>
  <c r="BO540" i="35" s="1"/>
  <c r="J540" i="35"/>
  <c r="BD540" i="35"/>
  <c r="BV540" i="35" s="1"/>
  <c r="BQ540" i="35"/>
  <c r="AQ540" i="35"/>
  <c r="DX541" i="35"/>
  <c r="AJ541" i="35" s="1"/>
  <c r="EF541" i="35"/>
  <c r="AF541" i="35"/>
  <c r="W541" i="35"/>
  <c r="D542" i="35"/>
  <c r="V541" i="35"/>
  <c r="BT536" i="35" l="1"/>
  <c r="BA537" i="35"/>
  <c r="AR236" i="35"/>
  <c r="AU236" i="35" s="1"/>
  <c r="BN236" i="35" s="1"/>
  <c r="AM236" i="35" s="1"/>
  <c r="T236" i="35" s="1"/>
  <c r="Q236" i="35" s="1"/>
  <c r="R236" i="35" s="1"/>
  <c r="S236" i="35"/>
  <c r="AS236" i="35"/>
  <c r="AC351" i="35"/>
  <c r="K350" i="35"/>
  <c r="O350" i="35" s="1"/>
  <c r="AG539" i="35"/>
  <c r="AK539" i="35"/>
  <c r="AI539" i="35"/>
  <c r="D543" i="35"/>
  <c r="V542" i="35"/>
  <c r="DX542" i="35"/>
  <c r="AJ542" i="35"/>
  <c r="AH542" i="35"/>
  <c r="EF542" i="35"/>
  <c r="AF542" i="35"/>
  <c r="W542" i="35"/>
  <c r="EA543" i="35"/>
  <c r="DZ543" i="35"/>
  <c r="DY543" i="35"/>
  <c r="DW544" i="35"/>
  <c r="F540" i="35"/>
  <c r="G540" i="35" s="1"/>
  <c r="BE541" i="35"/>
  <c r="BW541" i="35" s="1"/>
  <c r="AV541" i="35"/>
  <c r="BO541" i="35" s="1"/>
  <c r="J541" i="35"/>
  <c r="BD541" i="35"/>
  <c r="BV541" i="35" s="1"/>
  <c r="BC541" i="35"/>
  <c r="BU541" i="35" s="1"/>
  <c r="E541" i="35"/>
  <c r="AZ541" i="35"/>
  <c r="BS541" i="35" s="1"/>
  <c r="AY541" i="35"/>
  <c r="BR541" i="35" s="1"/>
  <c r="BG541" i="35"/>
  <c r="BY541" i="35" s="1"/>
  <c r="AX541" i="35"/>
  <c r="BQ541" i="35" s="1"/>
  <c r="A542" i="35"/>
  <c r="BF541" i="35"/>
  <c r="BX541" i="35" s="1"/>
  <c r="AW541" i="35"/>
  <c r="BP541" i="35" s="1"/>
  <c r="AQ541" i="35"/>
  <c r="AA541" i="35"/>
  <c r="Z542" i="35"/>
  <c r="AH541" i="35"/>
  <c r="Y540" i="35"/>
  <c r="X541" i="35"/>
  <c r="BT537" i="35" l="1"/>
  <c r="BA538" i="35"/>
  <c r="U236" i="35"/>
  <c r="AP237" i="35"/>
  <c r="AT237" i="35" s="1"/>
  <c r="P237" i="35"/>
  <c r="AC352" i="35"/>
  <c r="K351" i="35"/>
  <c r="O351" i="35" s="1"/>
  <c r="DW545" i="35"/>
  <c r="EA544" i="35"/>
  <c r="DZ544" i="35"/>
  <c r="DY544" i="35"/>
  <c r="AA542" i="35"/>
  <c r="Z543" i="35"/>
  <c r="BG542" i="35"/>
  <c r="BY542" i="35" s="1"/>
  <c r="AX542" i="35"/>
  <c r="BQ542" i="35" s="1"/>
  <c r="A543" i="35"/>
  <c r="BF542" i="35"/>
  <c r="BX542" i="35" s="1"/>
  <c r="AW542" i="35"/>
  <c r="BP542" i="35" s="1"/>
  <c r="BE542" i="35"/>
  <c r="BW542" i="35" s="1"/>
  <c r="AV542" i="35"/>
  <c r="BO542" i="35" s="1"/>
  <c r="J542" i="35"/>
  <c r="BD542" i="35"/>
  <c r="BV542" i="35" s="1"/>
  <c r="BC542" i="35"/>
  <c r="BU542" i="35" s="1"/>
  <c r="E542" i="35"/>
  <c r="AZ542" i="35"/>
  <c r="BS542" i="35" s="1"/>
  <c r="AY542" i="35"/>
  <c r="BR542" i="35" s="1"/>
  <c r="AQ542" i="35"/>
  <c r="F541" i="35"/>
  <c r="G541" i="35" s="1"/>
  <c r="EF543" i="35"/>
  <c r="W543" i="35"/>
  <c r="D544" i="35"/>
  <c r="V543" i="35"/>
  <c r="DX543" i="35"/>
  <c r="AJ543" i="35" s="1"/>
  <c r="AH543" i="35"/>
  <c r="Y541" i="35"/>
  <c r="X542" i="35"/>
  <c r="AI540" i="35"/>
  <c r="AG540" i="35"/>
  <c r="AK540" i="35"/>
  <c r="BT538" i="35" l="1"/>
  <c r="BA539" i="35"/>
  <c r="AS237" i="35"/>
  <c r="S237" i="35"/>
  <c r="AR237" i="35"/>
  <c r="AU237" i="35" s="1"/>
  <c r="BN237" i="35" s="1"/>
  <c r="AM237" i="35" s="1"/>
  <c r="T237" i="35" s="1"/>
  <c r="Q237" i="35" s="1"/>
  <c r="R237" i="35" s="1"/>
  <c r="AC353" i="35"/>
  <c r="K352" i="35"/>
  <c r="O352" i="35" s="1"/>
  <c r="AH544" i="35"/>
  <c r="EF544" i="35"/>
  <c r="AF544" i="35"/>
  <c r="W544" i="35"/>
  <c r="D545" i="35"/>
  <c r="V544" i="35"/>
  <c r="DX544" i="35"/>
  <c r="AJ544" i="35"/>
  <c r="AK541" i="35"/>
  <c r="AI541" i="35"/>
  <c r="AG541" i="35"/>
  <c r="Z544" i="35"/>
  <c r="AA543" i="35"/>
  <c r="AF543" i="35"/>
  <c r="F542" i="35"/>
  <c r="X543" i="35"/>
  <c r="Y542" i="35"/>
  <c r="AZ543" i="35"/>
  <c r="BS543" i="35" s="1"/>
  <c r="AY543" i="35"/>
  <c r="BR543" i="35" s="1"/>
  <c r="BG543" i="35"/>
  <c r="BY543" i="35" s="1"/>
  <c r="AX543" i="35"/>
  <c r="BQ543" i="35" s="1"/>
  <c r="A544" i="35"/>
  <c r="BF543" i="35"/>
  <c r="BX543" i="35" s="1"/>
  <c r="AW543" i="35"/>
  <c r="BP543" i="35" s="1"/>
  <c r="BE543" i="35"/>
  <c r="BW543" i="35" s="1"/>
  <c r="AV543" i="35"/>
  <c r="BO543" i="35" s="1"/>
  <c r="J543" i="35"/>
  <c r="BD543" i="35"/>
  <c r="BV543" i="35" s="1"/>
  <c r="BC543" i="35"/>
  <c r="BU543" i="35" s="1"/>
  <c r="E543" i="35"/>
  <c r="AQ543" i="35"/>
  <c r="DW546" i="35"/>
  <c r="EA545" i="35"/>
  <c r="DZ545" i="35"/>
  <c r="DY545" i="35"/>
  <c r="BT539" i="35" l="1"/>
  <c r="BA540" i="35"/>
  <c r="AP238" i="35"/>
  <c r="AT238" i="35" s="1"/>
  <c r="P238" i="35"/>
  <c r="U237" i="35"/>
  <c r="AC354" i="35"/>
  <c r="K353" i="35"/>
  <c r="O353" i="35" s="1"/>
  <c r="AK542" i="35"/>
  <c r="AI542" i="35"/>
  <c r="AG542" i="35"/>
  <c r="F543" i="35"/>
  <c r="G543" i="35" s="1"/>
  <c r="G542" i="35"/>
  <c r="DZ546" i="35"/>
  <c r="DY546" i="35"/>
  <c r="DW547" i="35"/>
  <c r="EA546" i="35"/>
  <c r="X544" i="35"/>
  <c r="Y543" i="35"/>
  <c r="Z545" i="35"/>
  <c r="AA544" i="35"/>
  <c r="BC544" i="35"/>
  <c r="BU544" i="35" s="1"/>
  <c r="E544" i="35"/>
  <c r="AZ544" i="35"/>
  <c r="BS544" i="35" s="1"/>
  <c r="AY544" i="35"/>
  <c r="BR544" i="35" s="1"/>
  <c r="BG544" i="35"/>
  <c r="BY544" i="35" s="1"/>
  <c r="AX544" i="35"/>
  <c r="A545" i="35"/>
  <c r="BF544" i="35"/>
  <c r="BX544" i="35" s="1"/>
  <c r="AW544" i="35"/>
  <c r="BP544" i="35" s="1"/>
  <c r="BE544" i="35"/>
  <c r="BW544" i="35" s="1"/>
  <c r="AV544" i="35"/>
  <c r="BO544" i="35" s="1"/>
  <c r="J544" i="35"/>
  <c r="BD544" i="35"/>
  <c r="BV544" i="35" s="1"/>
  <c r="BQ544" i="35"/>
  <c r="AQ544" i="35"/>
  <c r="DX545" i="35"/>
  <c r="AH545" i="35" s="1"/>
  <c r="AJ545" i="35"/>
  <c r="EF545" i="35"/>
  <c r="AF545" i="35"/>
  <c r="W545" i="35"/>
  <c r="D546" i="35"/>
  <c r="V545" i="35"/>
  <c r="BT540" i="35" l="1"/>
  <c r="BA541" i="35"/>
  <c r="S238" i="35"/>
  <c r="AR238" i="35"/>
  <c r="AU238" i="35" s="1"/>
  <c r="BN238" i="35" s="1"/>
  <c r="AM238" i="35" s="1"/>
  <c r="T238" i="35" s="1"/>
  <c r="Q238" i="35" s="1"/>
  <c r="R238" i="35" s="1"/>
  <c r="AS238" i="35"/>
  <c r="AC355" i="35"/>
  <c r="K354" i="35"/>
  <c r="O354" i="35" s="1"/>
  <c r="AA545" i="35"/>
  <c r="Z546" i="35"/>
  <c r="EA547" i="35"/>
  <c r="DZ547" i="35"/>
  <c r="DY547" i="35"/>
  <c r="DW548" i="35"/>
  <c r="D547" i="35"/>
  <c r="V546" i="35"/>
  <c r="DX546" i="35"/>
  <c r="AJ546" i="35" s="1"/>
  <c r="AH546" i="35"/>
  <c r="EF546" i="35"/>
  <c r="W546" i="35"/>
  <c r="AF546" i="35"/>
  <c r="F544" i="35"/>
  <c r="BE545" i="35"/>
  <c r="BW545" i="35" s="1"/>
  <c r="AV545" i="35"/>
  <c r="BO545" i="35" s="1"/>
  <c r="J545" i="35"/>
  <c r="BD545" i="35"/>
  <c r="BV545" i="35" s="1"/>
  <c r="BC545" i="35"/>
  <c r="BU545" i="35" s="1"/>
  <c r="E545" i="35"/>
  <c r="AZ545" i="35"/>
  <c r="BS545" i="35" s="1"/>
  <c r="AY545" i="35"/>
  <c r="BR545" i="35" s="1"/>
  <c r="BG545" i="35"/>
  <c r="BY545" i="35" s="1"/>
  <c r="AX545" i="35"/>
  <c r="BQ545" i="35" s="1"/>
  <c r="A546" i="35"/>
  <c r="BF545" i="35"/>
  <c r="BX545" i="35" s="1"/>
  <c r="AW545" i="35"/>
  <c r="BP545" i="35" s="1"/>
  <c r="AQ545" i="35"/>
  <c r="Y544" i="35"/>
  <c r="X545" i="35"/>
  <c r="AG543" i="35"/>
  <c r="AK543" i="35"/>
  <c r="AI543" i="35"/>
  <c r="BT541" i="35" l="1"/>
  <c r="BA542" i="35"/>
  <c r="AP239" i="35"/>
  <c r="AT239" i="35" s="1"/>
  <c r="P239" i="35"/>
  <c r="U238" i="35"/>
  <c r="AC356" i="35"/>
  <c r="K355" i="35"/>
  <c r="O355" i="35" s="1"/>
  <c r="EF547" i="35"/>
  <c r="W547" i="35"/>
  <c r="D548" i="35"/>
  <c r="V547" i="35"/>
  <c r="DX547" i="35"/>
  <c r="AF547" i="35" s="1"/>
  <c r="AJ547" i="35"/>
  <c r="AH547" i="35"/>
  <c r="AI544" i="35"/>
  <c r="AG544" i="35"/>
  <c r="AK544" i="35"/>
  <c r="F545" i="35"/>
  <c r="DW549" i="35"/>
  <c r="EA548" i="35"/>
  <c r="DZ548" i="35"/>
  <c r="DY548" i="35"/>
  <c r="Y545" i="35"/>
  <c r="X546" i="35"/>
  <c r="BG546" i="35"/>
  <c r="BY546" i="35" s="1"/>
  <c r="AX546" i="35"/>
  <c r="BQ546" i="35" s="1"/>
  <c r="A547" i="35"/>
  <c r="BF546" i="35"/>
  <c r="BX546" i="35" s="1"/>
  <c r="AW546" i="35"/>
  <c r="BP546" i="35" s="1"/>
  <c r="BE546" i="35"/>
  <c r="BW546" i="35" s="1"/>
  <c r="AV546" i="35"/>
  <c r="BO546" i="35" s="1"/>
  <c r="J546" i="35"/>
  <c r="BD546" i="35"/>
  <c r="BV546" i="35" s="1"/>
  <c r="BC546" i="35"/>
  <c r="BU546" i="35" s="1"/>
  <c r="E546" i="35"/>
  <c r="AZ546" i="35"/>
  <c r="BS546" i="35" s="1"/>
  <c r="AY546" i="35"/>
  <c r="BR546" i="35" s="1"/>
  <c r="AQ546" i="35"/>
  <c r="G544" i="35"/>
  <c r="AA546" i="35"/>
  <c r="Z547" i="35"/>
  <c r="BT542" i="35" l="1"/>
  <c r="BA543" i="35"/>
  <c r="S239" i="35"/>
  <c r="AR239" i="35"/>
  <c r="AU239" i="35" s="1"/>
  <c r="BN239" i="35" s="1"/>
  <c r="AM239" i="35" s="1"/>
  <c r="T239" i="35" s="1"/>
  <c r="Q239" i="35" s="1"/>
  <c r="R239" i="35" s="1"/>
  <c r="AS239" i="35"/>
  <c r="AC357" i="35"/>
  <c r="K356" i="35"/>
  <c r="O356" i="35" s="1"/>
  <c r="Z548" i="35"/>
  <c r="AA547" i="35"/>
  <c r="AZ547" i="35"/>
  <c r="BS547" i="35" s="1"/>
  <c r="AY547" i="35"/>
  <c r="BR547" i="35" s="1"/>
  <c r="BG547" i="35"/>
  <c r="BY547" i="35" s="1"/>
  <c r="AX547" i="35"/>
  <c r="BQ547" i="35" s="1"/>
  <c r="A548" i="35"/>
  <c r="BF547" i="35"/>
  <c r="BX547" i="35" s="1"/>
  <c r="AW547" i="35"/>
  <c r="BP547" i="35" s="1"/>
  <c r="BE547" i="35"/>
  <c r="BW547" i="35" s="1"/>
  <c r="AV547" i="35"/>
  <c r="BO547" i="35" s="1"/>
  <c r="J547" i="35"/>
  <c r="BD547" i="35"/>
  <c r="BV547" i="35" s="1"/>
  <c r="BC547" i="35"/>
  <c r="BU547" i="35" s="1"/>
  <c r="E547" i="35"/>
  <c r="AQ547" i="35"/>
  <c r="X547" i="35"/>
  <c r="Y546" i="35"/>
  <c r="AK545" i="35"/>
  <c r="AI545" i="35"/>
  <c r="AG545" i="35"/>
  <c r="F546" i="35"/>
  <c r="G546" i="35" s="1"/>
  <c r="G545" i="35"/>
  <c r="AH548" i="35"/>
  <c r="EF548" i="35"/>
  <c r="AF548" i="35"/>
  <c r="W548" i="35"/>
  <c r="D549" i="35"/>
  <c r="V548" i="35"/>
  <c r="DX548" i="35"/>
  <c r="AJ548" i="35" s="1"/>
  <c r="DW550" i="35"/>
  <c r="EA549" i="35"/>
  <c r="DZ549" i="35"/>
  <c r="DY549" i="35"/>
  <c r="BT543" i="35" l="1"/>
  <c r="BA544" i="35"/>
  <c r="AP240" i="35"/>
  <c r="AT240" i="35" s="1"/>
  <c r="P240" i="35"/>
  <c r="U239" i="35"/>
  <c r="AC358" i="35"/>
  <c r="K357" i="35"/>
  <c r="O357" i="35" s="1"/>
  <c r="X548" i="35"/>
  <c r="Y547" i="35"/>
  <c r="Z549" i="35"/>
  <c r="AA548" i="35"/>
  <c r="AK546" i="35"/>
  <c r="AI546" i="35"/>
  <c r="AG546" i="35"/>
  <c r="BC548" i="35"/>
  <c r="BU548" i="35" s="1"/>
  <c r="E548" i="35"/>
  <c r="AZ548" i="35"/>
  <c r="BS548" i="35" s="1"/>
  <c r="AY548" i="35"/>
  <c r="BR548" i="35" s="1"/>
  <c r="BG548" i="35"/>
  <c r="BY548" i="35" s="1"/>
  <c r="AX548" i="35"/>
  <c r="BQ548" i="35" s="1"/>
  <c r="A549" i="35"/>
  <c r="BF548" i="35"/>
  <c r="BX548" i="35" s="1"/>
  <c r="AW548" i="35"/>
  <c r="BP548" i="35" s="1"/>
  <c r="BE548" i="35"/>
  <c r="BW548" i="35" s="1"/>
  <c r="AV548" i="35"/>
  <c r="BO548" i="35" s="1"/>
  <c r="J548" i="35"/>
  <c r="BD548" i="35"/>
  <c r="BV548" i="35" s="1"/>
  <c r="AQ548" i="35"/>
  <c r="DX549" i="35"/>
  <c r="AJ549" i="35"/>
  <c r="AH549" i="35"/>
  <c r="EF549" i="35"/>
  <c r="AF549" i="35"/>
  <c r="W549" i="35"/>
  <c r="D550" i="35"/>
  <c r="V549" i="35"/>
  <c r="DZ550" i="35"/>
  <c r="DY550" i="35"/>
  <c r="DW551" i="35"/>
  <c r="EA550" i="35"/>
  <c r="F547" i="35"/>
  <c r="BT544" i="35" l="1"/>
  <c r="BA545" i="35"/>
  <c r="S240" i="35"/>
  <c r="AS240" i="35"/>
  <c r="AR240" i="35"/>
  <c r="AU240" i="35" s="1"/>
  <c r="BN240" i="35" s="1"/>
  <c r="AM240" i="35" s="1"/>
  <c r="T240" i="35" s="1"/>
  <c r="Q240" i="35" s="1"/>
  <c r="R240" i="35" s="1"/>
  <c r="AC359" i="35"/>
  <c r="K358" i="35"/>
  <c r="O358" i="35" s="1"/>
  <c r="D551" i="35"/>
  <c r="V550" i="35"/>
  <c r="DX550" i="35"/>
  <c r="AJ550" i="35" s="1"/>
  <c r="EF550" i="35"/>
  <c r="W550" i="35"/>
  <c r="F548" i="35"/>
  <c r="G548" i="35" s="1"/>
  <c r="AA549" i="35"/>
  <c r="Z550" i="35"/>
  <c r="EA551" i="35"/>
  <c r="DZ551" i="35"/>
  <c r="DY551" i="35"/>
  <c r="DW552" i="35"/>
  <c r="BE549" i="35"/>
  <c r="BW549" i="35" s="1"/>
  <c r="AV549" i="35"/>
  <c r="BO549" i="35" s="1"/>
  <c r="J549" i="35"/>
  <c r="BD549" i="35"/>
  <c r="BV549" i="35" s="1"/>
  <c r="BC549" i="35"/>
  <c r="BU549" i="35" s="1"/>
  <c r="E549" i="35"/>
  <c r="AZ549" i="35"/>
  <c r="BS549" i="35" s="1"/>
  <c r="AY549" i="35"/>
  <c r="BR549" i="35" s="1"/>
  <c r="BG549" i="35"/>
  <c r="BY549" i="35" s="1"/>
  <c r="AX549" i="35"/>
  <c r="BQ549" i="35" s="1"/>
  <c r="AW549" i="35"/>
  <c r="BP549" i="35" s="1"/>
  <c r="A550" i="35"/>
  <c r="BF549" i="35"/>
  <c r="BX549" i="35" s="1"/>
  <c r="AQ549" i="35"/>
  <c r="Y548" i="35"/>
  <c r="X549" i="35"/>
  <c r="AG547" i="35"/>
  <c r="AK547" i="35"/>
  <c r="AI547" i="35"/>
  <c r="G547" i="35"/>
  <c r="BT545" i="35" l="1"/>
  <c r="BA546" i="35"/>
  <c r="AF550" i="35"/>
  <c r="AH550" i="35"/>
  <c r="AP241" i="35"/>
  <c r="AT241" i="35" s="1"/>
  <c r="P241" i="35"/>
  <c r="U240" i="35"/>
  <c r="AC360" i="35"/>
  <c r="K359" i="35"/>
  <c r="O359" i="35" s="1"/>
  <c r="BG550" i="35"/>
  <c r="BY550" i="35" s="1"/>
  <c r="AX550" i="35"/>
  <c r="BQ550" i="35" s="1"/>
  <c r="A551" i="35"/>
  <c r="BF550" i="35"/>
  <c r="BX550" i="35" s="1"/>
  <c r="AW550" i="35"/>
  <c r="BP550" i="35" s="1"/>
  <c r="BE550" i="35"/>
  <c r="BW550" i="35" s="1"/>
  <c r="AV550" i="35"/>
  <c r="BO550" i="35" s="1"/>
  <c r="J550" i="35"/>
  <c r="BD550" i="35"/>
  <c r="BV550" i="35" s="1"/>
  <c r="BC550" i="35"/>
  <c r="BU550" i="35" s="1"/>
  <c r="E550" i="35"/>
  <c r="AZ550" i="35"/>
  <c r="BS550" i="35" s="1"/>
  <c r="AY550" i="35"/>
  <c r="BR550" i="35" s="1"/>
  <c r="AQ550" i="35"/>
  <c r="AI548" i="35"/>
  <c r="AG548" i="35"/>
  <c r="AK548" i="35"/>
  <c r="F549" i="35"/>
  <c r="G549" i="35" s="1"/>
  <c r="Y549" i="35"/>
  <c r="X550" i="35"/>
  <c r="DW553" i="35"/>
  <c r="EA552" i="35"/>
  <c r="DZ552" i="35"/>
  <c r="DY552" i="35"/>
  <c r="EF551" i="35"/>
  <c r="AF551" i="35"/>
  <c r="W551" i="35"/>
  <c r="D552" i="35"/>
  <c r="V551" i="35"/>
  <c r="DX551" i="35"/>
  <c r="AJ551" i="35"/>
  <c r="AH551" i="35"/>
  <c r="AA550" i="35"/>
  <c r="Z551" i="35"/>
  <c r="BT546" i="35" l="1"/>
  <c r="BA547" i="35"/>
  <c r="AS241" i="35"/>
  <c r="S241" i="35"/>
  <c r="AR241" i="35"/>
  <c r="AU241" i="35" s="1"/>
  <c r="BN241" i="35" s="1"/>
  <c r="AM241" i="35" s="1"/>
  <c r="T241" i="35" s="1"/>
  <c r="Q241" i="35" s="1"/>
  <c r="R241" i="35" s="1"/>
  <c r="AC361" i="35"/>
  <c r="K360" i="35"/>
  <c r="O360" i="35" s="1"/>
  <c r="F550" i="35"/>
  <c r="Z552" i="35"/>
  <c r="AA551" i="35"/>
  <c r="AZ551" i="35"/>
  <c r="BS551" i="35" s="1"/>
  <c r="AY551" i="35"/>
  <c r="BR551" i="35" s="1"/>
  <c r="BG551" i="35"/>
  <c r="BY551" i="35" s="1"/>
  <c r="AX551" i="35"/>
  <c r="BQ551" i="35" s="1"/>
  <c r="A552" i="35"/>
  <c r="BF551" i="35"/>
  <c r="BX551" i="35" s="1"/>
  <c r="AW551" i="35"/>
  <c r="BP551" i="35" s="1"/>
  <c r="BE551" i="35"/>
  <c r="BW551" i="35" s="1"/>
  <c r="AV551" i="35"/>
  <c r="BO551" i="35" s="1"/>
  <c r="J551" i="35"/>
  <c r="BD551" i="35"/>
  <c r="BV551" i="35" s="1"/>
  <c r="BC551" i="35"/>
  <c r="BU551" i="35" s="1"/>
  <c r="E551" i="35"/>
  <c r="AQ551" i="35"/>
  <c r="AK549" i="35"/>
  <c r="AI549" i="35"/>
  <c r="AG549" i="35"/>
  <c r="DW554" i="35"/>
  <c r="EA553" i="35"/>
  <c r="DZ553" i="35"/>
  <c r="DY553" i="35"/>
  <c r="AH552" i="35"/>
  <c r="EF552" i="35"/>
  <c r="AF552" i="35"/>
  <c r="W552" i="35"/>
  <c r="D553" i="35"/>
  <c r="V552" i="35"/>
  <c r="DX552" i="35"/>
  <c r="AJ552" i="35"/>
  <c r="X551" i="35"/>
  <c r="Y550" i="35"/>
  <c r="BT547" i="35" l="1"/>
  <c r="BA548" i="35"/>
  <c r="AP242" i="35"/>
  <c r="AT242" i="35" s="1"/>
  <c r="P242" i="35"/>
  <c r="U241" i="35"/>
  <c r="AC362" i="35"/>
  <c r="K361" i="35"/>
  <c r="O361" i="35" s="1"/>
  <c r="F551" i="35"/>
  <c r="G551" i="35" s="1"/>
  <c r="BC552" i="35"/>
  <c r="BU552" i="35" s="1"/>
  <c r="E552" i="35"/>
  <c r="AZ552" i="35"/>
  <c r="BS552" i="35" s="1"/>
  <c r="AY552" i="35"/>
  <c r="BR552" i="35" s="1"/>
  <c r="BG552" i="35"/>
  <c r="BY552" i="35" s="1"/>
  <c r="AX552" i="35"/>
  <c r="BQ552" i="35" s="1"/>
  <c r="A553" i="35"/>
  <c r="BF552" i="35"/>
  <c r="BX552" i="35" s="1"/>
  <c r="AW552" i="35"/>
  <c r="BP552" i="35" s="1"/>
  <c r="BE552" i="35"/>
  <c r="BW552" i="35" s="1"/>
  <c r="AV552" i="35"/>
  <c r="BO552" i="35" s="1"/>
  <c r="J552" i="35"/>
  <c r="BD552" i="35"/>
  <c r="BV552" i="35" s="1"/>
  <c r="AQ552" i="35"/>
  <c r="Z553" i="35"/>
  <c r="AA552" i="35"/>
  <c r="X552" i="35"/>
  <c r="Y551" i="35"/>
  <c r="AK550" i="35"/>
  <c r="AI550" i="35"/>
  <c r="AG550" i="35"/>
  <c r="DX553" i="35"/>
  <c r="AJ553" i="35"/>
  <c r="AH553" i="35"/>
  <c r="EF553" i="35"/>
  <c r="AF553" i="35"/>
  <c r="W553" i="35"/>
  <c r="D554" i="35"/>
  <c r="V553" i="35"/>
  <c r="DZ554" i="35"/>
  <c r="DY554" i="35"/>
  <c r="DW555" i="35"/>
  <c r="EA554" i="35"/>
  <c r="G550" i="35"/>
  <c r="BT548" i="35" l="1"/>
  <c r="BA549" i="35"/>
  <c r="S242" i="35"/>
  <c r="AR242" i="35"/>
  <c r="AU242" i="35" s="1"/>
  <c r="BN242" i="35" s="1"/>
  <c r="AM242" i="35" s="1"/>
  <c r="T242" i="35" s="1"/>
  <c r="Q242" i="35" s="1"/>
  <c r="R242" i="35" s="1"/>
  <c r="AS242" i="35"/>
  <c r="AC363" i="35"/>
  <c r="K362" i="35"/>
  <c r="O362" i="35" s="1"/>
  <c r="F552" i="35"/>
  <c r="G552" i="35" s="1"/>
  <c r="Y552" i="35"/>
  <c r="X553" i="35"/>
  <c r="BE553" i="35"/>
  <c r="BW553" i="35" s="1"/>
  <c r="AV553" i="35"/>
  <c r="BO553" i="35" s="1"/>
  <c r="J553" i="35"/>
  <c r="BD553" i="35"/>
  <c r="BV553" i="35" s="1"/>
  <c r="BC553" i="35"/>
  <c r="BU553" i="35" s="1"/>
  <c r="E553" i="35"/>
  <c r="AZ553" i="35"/>
  <c r="BS553" i="35" s="1"/>
  <c r="AY553" i="35"/>
  <c r="BR553" i="35" s="1"/>
  <c r="BG553" i="35"/>
  <c r="BY553" i="35" s="1"/>
  <c r="AX553" i="35"/>
  <c r="BQ553" i="35" s="1"/>
  <c r="BF553" i="35"/>
  <c r="BX553" i="35" s="1"/>
  <c r="AW553" i="35"/>
  <c r="BP553" i="35" s="1"/>
  <c r="A554" i="35"/>
  <c r="AQ553" i="35"/>
  <c r="EA555" i="35"/>
  <c r="DZ555" i="35"/>
  <c r="DY555" i="35"/>
  <c r="DW556" i="35"/>
  <c r="AG551" i="35"/>
  <c r="AK551" i="35"/>
  <c r="AI551" i="35"/>
  <c r="D555" i="35"/>
  <c r="V554" i="35"/>
  <c r="DX554" i="35"/>
  <c r="AJ554" i="35"/>
  <c r="AH554" i="35"/>
  <c r="EF554" i="35"/>
  <c r="AF554" i="35"/>
  <c r="W554" i="35"/>
  <c r="AA553" i="35"/>
  <c r="Z554" i="35"/>
  <c r="BT549" i="35" l="1"/>
  <c r="BA550" i="35"/>
  <c r="AP243" i="35"/>
  <c r="AT243" i="35" s="1"/>
  <c r="P243" i="35"/>
  <c r="U242" i="35"/>
  <c r="AC364" i="35"/>
  <c r="K363" i="35"/>
  <c r="O363" i="35" s="1"/>
  <c r="DW557" i="35"/>
  <c r="EA556" i="35"/>
  <c r="DZ556" i="35"/>
  <c r="DY556" i="35"/>
  <c r="BG554" i="35"/>
  <c r="BY554" i="35" s="1"/>
  <c r="AX554" i="35"/>
  <c r="BQ554" i="35" s="1"/>
  <c r="A555" i="35"/>
  <c r="BF554" i="35"/>
  <c r="BX554" i="35" s="1"/>
  <c r="AW554" i="35"/>
  <c r="BP554" i="35" s="1"/>
  <c r="BE554" i="35"/>
  <c r="BW554" i="35" s="1"/>
  <c r="AV554" i="35"/>
  <c r="BO554" i="35" s="1"/>
  <c r="J554" i="35"/>
  <c r="BD554" i="35"/>
  <c r="BV554" i="35" s="1"/>
  <c r="BC554" i="35"/>
  <c r="BU554" i="35" s="1"/>
  <c r="E554" i="35"/>
  <c r="AZ554" i="35"/>
  <c r="BS554" i="35" s="1"/>
  <c r="AY554" i="35"/>
  <c r="BR554" i="35" s="1"/>
  <c r="AQ554" i="35"/>
  <c r="AI552" i="35"/>
  <c r="AG552" i="35"/>
  <c r="AK552" i="35"/>
  <c r="F553" i="35"/>
  <c r="G553" i="35" s="1"/>
  <c r="AA554" i="35"/>
  <c r="Z555" i="35"/>
  <c r="Y553" i="35"/>
  <c r="X554" i="35"/>
  <c r="EF555" i="35"/>
  <c r="AF555" i="35"/>
  <c r="W555" i="35"/>
  <c r="D556" i="35"/>
  <c r="V555" i="35"/>
  <c r="DX555" i="35"/>
  <c r="AJ555" i="35"/>
  <c r="AH555" i="35"/>
  <c r="BT550" i="35" l="1"/>
  <c r="BA551" i="35"/>
  <c r="S243" i="35"/>
  <c r="AS243" i="35"/>
  <c r="AR243" i="35"/>
  <c r="AU243" i="35" s="1"/>
  <c r="BN243" i="35" s="1"/>
  <c r="AM243" i="35" s="1"/>
  <c r="T243" i="35" s="1"/>
  <c r="Q243" i="35" s="1"/>
  <c r="R243" i="35" s="1"/>
  <c r="AC365" i="35"/>
  <c r="K364" i="35"/>
  <c r="O364" i="35" s="1"/>
  <c r="X555" i="35"/>
  <c r="Y554" i="35"/>
  <c r="F554" i="35"/>
  <c r="G554" i="35" s="1"/>
  <c r="Z556" i="35"/>
  <c r="AA555" i="35"/>
  <c r="AK553" i="35"/>
  <c r="AI553" i="35"/>
  <c r="AG553" i="35"/>
  <c r="DW558" i="35"/>
  <c r="EA557" i="35"/>
  <c r="DZ557" i="35"/>
  <c r="DY557" i="35"/>
  <c r="EF556" i="35"/>
  <c r="AF556" i="35"/>
  <c r="W556" i="35"/>
  <c r="D557" i="35"/>
  <c r="V556" i="35"/>
  <c r="DX556" i="35"/>
  <c r="AH556" i="35" s="1"/>
  <c r="AJ556" i="35"/>
  <c r="AZ555" i="35"/>
  <c r="BS555" i="35" s="1"/>
  <c r="AY555" i="35"/>
  <c r="BR555" i="35" s="1"/>
  <c r="BG555" i="35"/>
  <c r="BY555" i="35" s="1"/>
  <c r="AX555" i="35"/>
  <c r="BQ555" i="35" s="1"/>
  <c r="A556" i="35"/>
  <c r="BF555" i="35"/>
  <c r="BX555" i="35" s="1"/>
  <c r="AW555" i="35"/>
  <c r="BP555" i="35" s="1"/>
  <c r="BE555" i="35"/>
  <c r="BW555" i="35" s="1"/>
  <c r="AV555" i="35"/>
  <c r="BO555" i="35" s="1"/>
  <c r="J555" i="35"/>
  <c r="BD555" i="35"/>
  <c r="BV555" i="35" s="1"/>
  <c r="BC555" i="35"/>
  <c r="BU555" i="35" s="1"/>
  <c r="E555" i="35"/>
  <c r="AQ555" i="35"/>
  <c r="BT551" i="35" l="1"/>
  <c r="BA552" i="35"/>
  <c r="AP244" i="35"/>
  <c r="AT244" i="35" s="1"/>
  <c r="P244" i="35"/>
  <c r="U243" i="35"/>
  <c r="AC366" i="35"/>
  <c r="K365" i="35"/>
  <c r="O365" i="35" s="1"/>
  <c r="Z557" i="35"/>
  <c r="AA556" i="35"/>
  <c r="X556" i="35"/>
  <c r="Y555" i="35"/>
  <c r="BC556" i="35"/>
  <c r="BU556" i="35" s="1"/>
  <c r="E556" i="35"/>
  <c r="AZ556" i="35"/>
  <c r="BS556" i="35" s="1"/>
  <c r="AY556" i="35"/>
  <c r="BR556" i="35" s="1"/>
  <c r="BG556" i="35"/>
  <c r="BY556" i="35" s="1"/>
  <c r="AX556" i="35"/>
  <c r="BQ556" i="35" s="1"/>
  <c r="A557" i="35"/>
  <c r="BF556" i="35"/>
  <c r="BX556" i="35" s="1"/>
  <c r="AW556" i="35"/>
  <c r="BP556" i="35" s="1"/>
  <c r="BE556" i="35"/>
  <c r="BW556" i="35" s="1"/>
  <c r="AV556" i="35"/>
  <c r="BO556" i="35" s="1"/>
  <c r="J556" i="35"/>
  <c r="BD556" i="35"/>
  <c r="BV556" i="35" s="1"/>
  <c r="AQ556" i="35"/>
  <c r="DX557" i="35"/>
  <c r="AJ557" i="35"/>
  <c r="AH557" i="35"/>
  <c r="EF557" i="35"/>
  <c r="AF557" i="35"/>
  <c r="W557" i="35"/>
  <c r="D558" i="35"/>
  <c r="V557" i="35"/>
  <c r="DZ558" i="35"/>
  <c r="DY558" i="35"/>
  <c r="DW559" i="35"/>
  <c r="EA558" i="35"/>
  <c r="F555" i="35"/>
  <c r="G555" i="35" s="1"/>
  <c r="AK554" i="35"/>
  <c r="AI554" i="35"/>
  <c r="AG554" i="35"/>
  <c r="BT552" i="35" l="1"/>
  <c r="BA553" i="35"/>
  <c r="AS244" i="35"/>
  <c r="S244" i="35"/>
  <c r="AR244" i="35"/>
  <c r="AU244" i="35" s="1"/>
  <c r="BN244" i="35" s="1"/>
  <c r="AM244" i="35" s="1"/>
  <c r="T244" i="35" s="1"/>
  <c r="Q244" i="35" s="1"/>
  <c r="R244" i="35" s="1"/>
  <c r="AC367" i="35"/>
  <c r="K366" i="35"/>
  <c r="O366" i="35" s="1"/>
  <c r="D559" i="35"/>
  <c r="V558" i="35"/>
  <c r="DX558" i="35"/>
  <c r="AJ558" i="35" s="1"/>
  <c r="EF558" i="35"/>
  <c r="W558" i="35"/>
  <c r="F556" i="35"/>
  <c r="G556" i="35" s="1"/>
  <c r="Y556" i="35"/>
  <c r="X557" i="35"/>
  <c r="BE557" i="35"/>
  <c r="BW557" i="35" s="1"/>
  <c r="AV557" i="35"/>
  <c r="BO557" i="35" s="1"/>
  <c r="J557" i="35"/>
  <c r="BD557" i="35"/>
  <c r="BV557" i="35" s="1"/>
  <c r="BC557" i="35"/>
  <c r="BU557" i="35" s="1"/>
  <c r="E557" i="35"/>
  <c r="AZ557" i="35"/>
  <c r="BS557" i="35" s="1"/>
  <c r="AY557" i="35"/>
  <c r="BR557" i="35" s="1"/>
  <c r="BG557" i="35"/>
  <c r="BY557" i="35" s="1"/>
  <c r="AX557" i="35"/>
  <c r="BQ557" i="35" s="1"/>
  <c r="BF557" i="35"/>
  <c r="BX557" i="35" s="1"/>
  <c r="AW557" i="35"/>
  <c r="BP557" i="35" s="1"/>
  <c r="A558" i="35"/>
  <c r="AQ557" i="35"/>
  <c r="AA557" i="35"/>
  <c r="Z558" i="35"/>
  <c r="EA559" i="35"/>
  <c r="DZ559" i="35"/>
  <c r="DY559" i="35"/>
  <c r="DW560" i="35"/>
  <c r="AG555" i="35"/>
  <c r="AK555" i="35"/>
  <c r="AI555" i="35"/>
  <c r="BT553" i="35" l="1"/>
  <c r="BA554" i="35"/>
  <c r="AF558" i="35"/>
  <c r="AH558" i="35"/>
  <c r="P245" i="35"/>
  <c r="AP245" i="35"/>
  <c r="AT245" i="35" s="1"/>
  <c r="U244" i="35"/>
  <c r="AC368" i="35"/>
  <c r="K367" i="35"/>
  <c r="O367" i="35" s="1"/>
  <c r="AI556" i="35"/>
  <c r="AG556" i="35"/>
  <c r="AK556" i="35"/>
  <c r="EF559" i="35"/>
  <c r="W559" i="35"/>
  <c r="D560" i="35"/>
  <c r="V559" i="35"/>
  <c r="DX559" i="35"/>
  <c r="AJ559" i="35" s="1"/>
  <c r="AA558" i="35"/>
  <c r="Z559" i="35"/>
  <c r="BG558" i="35"/>
  <c r="BY558" i="35" s="1"/>
  <c r="AX558" i="35"/>
  <c r="BQ558" i="35" s="1"/>
  <c r="A559" i="35"/>
  <c r="BF558" i="35"/>
  <c r="BX558" i="35" s="1"/>
  <c r="AW558" i="35"/>
  <c r="BP558" i="35" s="1"/>
  <c r="BE558" i="35"/>
  <c r="BW558" i="35" s="1"/>
  <c r="AV558" i="35"/>
  <c r="BO558" i="35" s="1"/>
  <c r="J558" i="35"/>
  <c r="BD558" i="35"/>
  <c r="BV558" i="35" s="1"/>
  <c r="BC558" i="35"/>
  <c r="BU558" i="35" s="1"/>
  <c r="E558" i="35"/>
  <c r="AZ558" i="35"/>
  <c r="BS558" i="35" s="1"/>
  <c r="AY558" i="35"/>
  <c r="BR558" i="35" s="1"/>
  <c r="AQ558" i="35"/>
  <c r="F557" i="35"/>
  <c r="DW561" i="35"/>
  <c r="EA560" i="35"/>
  <c r="DZ560" i="35"/>
  <c r="DY560" i="35"/>
  <c r="Y557" i="35"/>
  <c r="X558" i="35"/>
  <c r="BT554" i="35" l="1"/>
  <c r="BA555" i="35"/>
  <c r="AF559" i="35"/>
  <c r="AH559" i="35"/>
  <c r="AR245" i="35"/>
  <c r="AU245" i="35" s="1"/>
  <c r="BN245" i="35" s="1"/>
  <c r="AM245" i="35" s="1"/>
  <c r="T245" i="35" s="1"/>
  <c r="Q245" i="35" s="1"/>
  <c r="R245" i="35" s="1"/>
  <c r="S245" i="35"/>
  <c r="AS245" i="35"/>
  <c r="AC369" i="35"/>
  <c r="K368" i="35"/>
  <c r="O368" i="35" s="1"/>
  <c r="Z560" i="35"/>
  <c r="AA559" i="35"/>
  <c r="F558" i="35"/>
  <c r="G558" i="35" s="1"/>
  <c r="AK557" i="35"/>
  <c r="AI557" i="35"/>
  <c r="AG557" i="35"/>
  <c r="X559" i="35"/>
  <c r="Y558" i="35"/>
  <c r="AZ559" i="35"/>
  <c r="BS559" i="35" s="1"/>
  <c r="AY559" i="35"/>
  <c r="BR559" i="35" s="1"/>
  <c r="BG559" i="35"/>
  <c r="BY559" i="35" s="1"/>
  <c r="AX559" i="35"/>
  <c r="BQ559" i="35" s="1"/>
  <c r="A560" i="35"/>
  <c r="BF559" i="35"/>
  <c r="BX559" i="35" s="1"/>
  <c r="AW559" i="35"/>
  <c r="BP559" i="35" s="1"/>
  <c r="BE559" i="35"/>
  <c r="BW559" i="35" s="1"/>
  <c r="AV559" i="35"/>
  <c r="BO559" i="35" s="1"/>
  <c r="J559" i="35"/>
  <c r="BD559" i="35"/>
  <c r="BV559" i="35" s="1"/>
  <c r="BC559" i="35"/>
  <c r="BU559" i="35" s="1"/>
  <c r="E559" i="35"/>
  <c r="AQ559" i="35"/>
  <c r="DW562" i="35"/>
  <c r="EA561" i="35"/>
  <c r="DZ561" i="35"/>
  <c r="DY561" i="35"/>
  <c r="G557" i="35"/>
  <c r="AH560" i="35"/>
  <c r="EF560" i="35"/>
  <c r="AF560" i="35"/>
  <c r="W560" i="35"/>
  <c r="D561" i="35"/>
  <c r="V560" i="35"/>
  <c r="DX560" i="35"/>
  <c r="AJ560" i="35"/>
  <c r="BT555" i="35" l="1"/>
  <c r="BA556" i="35"/>
  <c r="U245" i="35"/>
  <c r="P246" i="35"/>
  <c r="AP246" i="35"/>
  <c r="AT246" i="35" s="1"/>
  <c r="AC370" i="35"/>
  <c r="K369" i="35"/>
  <c r="O369" i="35" s="1"/>
  <c r="BC560" i="35"/>
  <c r="BU560" i="35" s="1"/>
  <c r="E560" i="35"/>
  <c r="AZ560" i="35"/>
  <c r="BS560" i="35" s="1"/>
  <c r="AY560" i="35"/>
  <c r="BR560" i="35" s="1"/>
  <c r="BG560" i="35"/>
  <c r="BY560" i="35" s="1"/>
  <c r="AX560" i="35"/>
  <c r="BQ560" i="35" s="1"/>
  <c r="A561" i="35"/>
  <c r="BF560" i="35"/>
  <c r="BX560" i="35" s="1"/>
  <c r="AW560" i="35"/>
  <c r="BP560" i="35" s="1"/>
  <c r="BE560" i="35"/>
  <c r="BW560" i="35" s="1"/>
  <c r="AV560" i="35"/>
  <c r="BO560" i="35" s="1"/>
  <c r="J560" i="35"/>
  <c r="BD560" i="35"/>
  <c r="BV560" i="35" s="1"/>
  <c r="AQ560" i="35"/>
  <c r="DZ562" i="35"/>
  <c r="DY562" i="35"/>
  <c r="DW563" i="35"/>
  <c r="EA562" i="35"/>
  <c r="X560" i="35"/>
  <c r="Y559" i="35"/>
  <c r="Z561" i="35"/>
  <c r="AA560" i="35"/>
  <c r="AK558" i="35"/>
  <c r="AI558" i="35"/>
  <c r="AG558" i="35"/>
  <c r="F559" i="35"/>
  <c r="G559" i="35" s="1"/>
  <c r="DX561" i="35"/>
  <c r="AJ561" i="35"/>
  <c r="AH561" i="35"/>
  <c r="EF561" i="35"/>
  <c r="AF561" i="35"/>
  <c r="W561" i="35"/>
  <c r="D562" i="35"/>
  <c r="V561" i="35"/>
  <c r="BT556" i="35" l="1"/>
  <c r="BA557" i="35"/>
  <c r="S246" i="35"/>
  <c r="AR246" i="35"/>
  <c r="AU246" i="35" s="1"/>
  <c r="BN246" i="35" s="1"/>
  <c r="AM246" i="35" s="1"/>
  <c r="T246" i="35" s="1"/>
  <c r="Q246" i="35" s="1"/>
  <c r="R246" i="35" s="1"/>
  <c r="AS246" i="35"/>
  <c r="AC371" i="35"/>
  <c r="K370" i="35"/>
  <c r="O370" i="35" s="1"/>
  <c r="AG559" i="35"/>
  <c r="AK559" i="35"/>
  <c r="AI559" i="35"/>
  <c r="AA561" i="35"/>
  <c r="Z562" i="35"/>
  <c r="F560" i="35"/>
  <c r="D563" i="35"/>
  <c r="V562" i="35"/>
  <c r="DX562" i="35"/>
  <c r="AJ562" i="35"/>
  <c r="AH562" i="35"/>
  <c r="EF562" i="35"/>
  <c r="AF562" i="35"/>
  <c r="W562" i="35"/>
  <c r="Y560" i="35"/>
  <c r="X561" i="35"/>
  <c r="BE561" i="35"/>
  <c r="BW561" i="35" s="1"/>
  <c r="AV561" i="35"/>
  <c r="BO561" i="35" s="1"/>
  <c r="J561" i="35"/>
  <c r="BD561" i="35"/>
  <c r="BV561" i="35" s="1"/>
  <c r="BC561" i="35"/>
  <c r="BU561" i="35" s="1"/>
  <c r="E561" i="35"/>
  <c r="AZ561" i="35"/>
  <c r="BS561" i="35" s="1"/>
  <c r="AY561" i="35"/>
  <c r="BR561" i="35" s="1"/>
  <c r="BG561" i="35"/>
  <c r="BY561" i="35" s="1"/>
  <c r="AX561" i="35"/>
  <c r="BQ561" i="35" s="1"/>
  <c r="BF561" i="35"/>
  <c r="BX561" i="35" s="1"/>
  <c r="AW561" i="35"/>
  <c r="BP561" i="35" s="1"/>
  <c r="A562" i="35"/>
  <c r="AQ561" i="35"/>
  <c r="EA563" i="35"/>
  <c r="DZ563" i="35"/>
  <c r="DY563" i="35"/>
  <c r="DW564" i="35"/>
  <c r="BT557" i="35" l="1"/>
  <c r="BA558" i="35"/>
  <c r="P247" i="35"/>
  <c r="AP247" i="35"/>
  <c r="AT247" i="35" s="1"/>
  <c r="U246" i="35"/>
  <c r="AC372" i="35"/>
  <c r="K371" i="35"/>
  <c r="O371" i="35" s="1"/>
  <c r="AI560" i="35"/>
  <c r="AG560" i="35"/>
  <c r="AK560" i="35"/>
  <c r="DW565" i="35"/>
  <c r="EA564" i="35"/>
  <c r="DZ564" i="35"/>
  <c r="DY564" i="35"/>
  <c r="F561" i="35"/>
  <c r="Y561" i="35"/>
  <c r="X562" i="35"/>
  <c r="AA562" i="35"/>
  <c r="Z563" i="35"/>
  <c r="EF563" i="35"/>
  <c r="AF563" i="35"/>
  <c r="W563" i="35"/>
  <c r="D564" i="35"/>
  <c r="V563" i="35"/>
  <c r="DX563" i="35"/>
  <c r="AH563" i="35" s="1"/>
  <c r="AJ563" i="35"/>
  <c r="BG562" i="35"/>
  <c r="BY562" i="35" s="1"/>
  <c r="AX562" i="35"/>
  <c r="BQ562" i="35" s="1"/>
  <c r="A563" i="35"/>
  <c r="BF562" i="35"/>
  <c r="BX562" i="35" s="1"/>
  <c r="AW562" i="35"/>
  <c r="BP562" i="35" s="1"/>
  <c r="BE562" i="35"/>
  <c r="BW562" i="35" s="1"/>
  <c r="AV562" i="35"/>
  <c r="BO562" i="35" s="1"/>
  <c r="J562" i="35"/>
  <c r="BD562" i="35"/>
  <c r="BV562" i="35" s="1"/>
  <c r="BC562" i="35"/>
  <c r="BU562" i="35" s="1"/>
  <c r="E562" i="35"/>
  <c r="AZ562" i="35"/>
  <c r="BS562" i="35" s="1"/>
  <c r="AY562" i="35"/>
  <c r="BR562" i="35" s="1"/>
  <c r="AQ562" i="35"/>
  <c r="G560" i="35"/>
  <c r="BT558" i="35" l="1"/>
  <c r="BA559" i="35"/>
  <c r="S247" i="35"/>
  <c r="AS247" i="35"/>
  <c r="AR247" i="35"/>
  <c r="AU247" i="35" s="1"/>
  <c r="BN247" i="35" s="1"/>
  <c r="AM247" i="35" s="1"/>
  <c r="T247" i="35" s="1"/>
  <c r="Q247" i="35" s="1"/>
  <c r="R247" i="35" s="1"/>
  <c r="AC373" i="35"/>
  <c r="K372" i="35"/>
  <c r="O372" i="35" s="1"/>
  <c r="AK561" i="35"/>
  <c r="AI561" i="35"/>
  <c r="AG561" i="35"/>
  <c r="G561" i="35"/>
  <c r="F562" i="35"/>
  <c r="Z564" i="35"/>
  <c r="AA563" i="35"/>
  <c r="DW566" i="35"/>
  <c r="EA565" i="35"/>
  <c r="DZ565" i="35"/>
  <c r="DY565" i="35"/>
  <c r="AZ563" i="35"/>
  <c r="BS563" i="35" s="1"/>
  <c r="AY563" i="35"/>
  <c r="BR563" i="35" s="1"/>
  <c r="BG563" i="35"/>
  <c r="BY563" i="35" s="1"/>
  <c r="AX563" i="35"/>
  <c r="BQ563" i="35" s="1"/>
  <c r="A564" i="35"/>
  <c r="BF563" i="35"/>
  <c r="BX563" i="35" s="1"/>
  <c r="AW563" i="35"/>
  <c r="BP563" i="35" s="1"/>
  <c r="BE563" i="35"/>
  <c r="BW563" i="35" s="1"/>
  <c r="AV563" i="35"/>
  <c r="BO563" i="35" s="1"/>
  <c r="J563" i="35"/>
  <c r="BD563" i="35"/>
  <c r="BV563" i="35" s="1"/>
  <c r="BC563" i="35"/>
  <c r="BU563" i="35" s="1"/>
  <c r="E563" i="35"/>
  <c r="AQ563" i="35"/>
  <c r="AH564" i="35"/>
  <c r="EF564" i="35"/>
  <c r="AF564" i="35"/>
  <c r="W564" i="35"/>
  <c r="D565" i="35"/>
  <c r="V564" i="35"/>
  <c r="DX564" i="35"/>
  <c r="AJ564" i="35"/>
  <c r="X563" i="35"/>
  <c r="Y562" i="35"/>
  <c r="BT559" i="35" l="1"/>
  <c r="BA560" i="35"/>
  <c r="P248" i="35"/>
  <c r="AP248" i="35"/>
  <c r="AT248" i="35" s="1"/>
  <c r="U247" i="35"/>
  <c r="AC374" i="35"/>
  <c r="K373" i="35"/>
  <c r="O373" i="35" s="1"/>
  <c r="F563" i="35"/>
  <c r="AK562" i="35"/>
  <c r="AI562" i="35"/>
  <c r="AG562" i="35"/>
  <c r="BC564" i="35"/>
  <c r="BU564" i="35" s="1"/>
  <c r="E564" i="35"/>
  <c r="AZ564" i="35"/>
  <c r="BS564" i="35" s="1"/>
  <c r="AY564" i="35"/>
  <c r="BR564" i="35" s="1"/>
  <c r="BG564" i="35"/>
  <c r="BY564" i="35" s="1"/>
  <c r="AX564" i="35"/>
  <c r="BQ564" i="35" s="1"/>
  <c r="A565" i="35"/>
  <c r="BF564" i="35"/>
  <c r="BX564" i="35" s="1"/>
  <c r="AW564" i="35"/>
  <c r="BP564" i="35" s="1"/>
  <c r="BE564" i="35"/>
  <c r="BW564" i="35" s="1"/>
  <c r="AV564" i="35"/>
  <c r="BO564" i="35" s="1"/>
  <c r="J564" i="35"/>
  <c r="BD564" i="35"/>
  <c r="BV564" i="35" s="1"/>
  <c r="AQ564" i="35"/>
  <c r="G562" i="35"/>
  <c r="X564" i="35"/>
  <c r="Y563" i="35"/>
  <c r="DZ566" i="35"/>
  <c r="DY566" i="35"/>
  <c r="DW567" i="35"/>
  <c r="EA566" i="35"/>
  <c r="DX565" i="35"/>
  <c r="AJ565" i="35"/>
  <c r="AH565" i="35"/>
  <c r="EF565" i="35"/>
  <c r="AF565" i="35"/>
  <c r="W565" i="35"/>
  <c r="D566" i="35"/>
  <c r="V565" i="35"/>
  <c r="Z565" i="35"/>
  <c r="AA564" i="35"/>
  <c r="BT560" i="35" l="1"/>
  <c r="BA561" i="35"/>
  <c r="AR248" i="35"/>
  <c r="AU248" i="35" s="1"/>
  <c r="BN248" i="35" s="1"/>
  <c r="AM248" i="35" s="1"/>
  <c r="T248" i="35" s="1"/>
  <c r="Q248" i="35" s="1"/>
  <c r="R248" i="35" s="1"/>
  <c r="S248" i="35"/>
  <c r="AS248" i="35"/>
  <c r="AC375" i="35"/>
  <c r="K374" i="35"/>
  <c r="O374" i="35" s="1"/>
  <c r="AA565" i="35"/>
  <c r="Z566" i="35"/>
  <c r="D567" i="35"/>
  <c r="V566" i="35"/>
  <c r="DX566" i="35"/>
  <c r="AJ566" i="35"/>
  <c r="AH566" i="35"/>
  <c r="EF566" i="35"/>
  <c r="AF566" i="35"/>
  <c r="W566" i="35"/>
  <c r="EA567" i="35"/>
  <c r="DZ567" i="35"/>
  <c r="DY567" i="35"/>
  <c r="DW568" i="35"/>
  <c r="F564" i="35"/>
  <c r="G564" i="35" s="1"/>
  <c r="Y564" i="35"/>
  <c r="X565" i="35"/>
  <c r="AG563" i="35"/>
  <c r="AK563" i="35"/>
  <c r="AI563" i="35"/>
  <c r="BE565" i="35"/>
  <c r="BW565" i="35" s="1"/>
  <c r="AV565" i="35"/>
  <c r="BO565" i="35" s="1"/>
  <c r="J565" i="35"/>
  <c r="BD565" i="35"/>
  <c r="BV565" i="35" s="1"/>
  <c r="BC565" i="35"/>
  <c r="BU565" i="35" s="1"/>
  <c r="E565" i="35"/>
  <c r="AZ565" i="35"/>
  <c r="BS565" i="35" s="1"/>
  <c r="AY565" i="35"/>
  <c r="BR565" i="35" s="1"/>
  <c r="BG565" i="35"/>
  <c r="BY565" i="35" s="1"/>
  <c r="AX565" i="35"/>
  <c r="BQ565" i="35" s="1"/>
  <c r="A566" i="35"/>
  <c r="BF565" i="35"/>
  <c r="BX565" i="35" s="1"/>
  <c r="AW565" i="35"/>
  <c r="BP565" i="35" s="1"/>
  <c r="AQ565" i="35"/>
  <c r="G563" i="35"/>
  <c r="BT561" i="35" l="1"/>
  <c r="BA562" i="35"/>
  <c r="U248" i="35"/>
  <c r="AP249" i="35"/>
  <c r="AT249" i="35" s="1"/>
  <c r="P249" i="35"/>
  <c r="AC376" i="35"/>
  <c r="K375" i="35"/>
  <c r="O375" i="35" s="1"/>
  <c r="DW569" i="35"/>
  <c r="EA568" i="35"/>
  <c r="DZ568" i="35"/>
  <c r="DY568" i="35"/>
  <c r="Y565" i="35"/>
  <c r="X566" i="35"/>
  <c r="EF567" i="35"/>
  <c r="AF567" i="35"/>
  <c r="W567" i="35"/>
  <c r="D568" i="35"/>
  <c r="V567" i="35"/>
  <c r="DX567" i="35"/>
  <c r="AJ567" i="35"/>
  <c r="AH567" i="35"/>
  <c r="BG566" i="35"/>
  <c r="BY566" i="35" s="1"/>
  <c r="AX566" i="35"/>
  <c r="BQ566" i="35" s="1"/>
  <c r="A567" i="35"/>
  <c r="BF566" i="35"/>
  <c r="BX566" i="35" s="1"/>
  <c r="AW566" i="35"/>
  <c r="BP566" i="35" s="1"/>
  <c r="BE566" i="35"/>
  <c r="BW566" i="35" s="1"/>
  <c r="AV566" i="35"/>
  <c r="BO566" i="35" s="1"/>
  <c r="J566" i="35"/>
  <c r="BD566" i="35"/>
  <c r="BV566" i="35" s="1"/>
  <c r="BC566" i="35"/>
  <c r="BU566" i="35" s="1"/>
  <c r="E566" i="35"/>
  <c r="AZ566" i="35"/>
  <c r="BS566" i="35" s="1"/>
  <c r="AY566" i="35"/>
  <c r="BR566" i="35" s="1"/>
  <c r="AQ566" i="35"/>
  <c r="F565" i="35"/>
  <c r="AI564" i="35"/>
  <c r="AG564" i="35"/>
  <c r="AK564" i="35"/>
  <c r="AA566" i="35"/>
  <c r="Z567" i="35"/>
  <c r="BT562" i="35" l="1"/>
  <c r="BA563" i="35"/>
  <c r="AR249" i="35"/>
  <c r="AU249" i="35" s="1"/>
  <c r="BN249" i="35" s="1"/>
  <c r="AM249" i="35" s="1"/>
  <c r="T249" i="35" s="1"/>
  <c r="Q249" i="35" s="1"/>
  <c r="R249" i="35" s="1"/>
  <c r="S249" i="35"/>
  <c r="AS249" i="35"/>
  <c r="AC377" i="35"/>
  <c r="K376" i="35"/>
  <c r="O376" i="35" s="1"/>
  <c r="AK565" i="35"/>
  <c r="AI565" i="35"/>
  <c r="AG565" i="35"/>
  <c r="Z568" i="35"/>
  <c r="AA567" i="35"/>
  <c r="G565" i="35"/>
  <c r="X567" i="35"/>
  <c r="Y566" i="35"/>
  <c r="AZ567" i="35"/>
  <c r="BS567" i="35" s="1"/>
  <c r="AY567" i="35"/>
  <c r="BR567" i="35" s="1"/>
  <c r="BG567" i="35"/>
  <c r="BY567" i="35" s="1"/>
  <c r="AX567" i="35"/>
  <c r="BQ567" i="35" s="1"/>
  <c r="A568" i="35"/>
  <c r="BF567" i="35"/>
  <c r="BX567" i="35" s="1"/>
  <c r="AW567" i="35"/>
  <c r="BP567" i="35" s="1"/>
  <c r="BE567" i="35"/>
  <c r="BW567" i="35" s="1"/>
  <c r="AV567" i="35"/>
  <c r="BO567" i="35" s="1"/>
  <c r="J567" i="35"/>
  <c r="BD567" i="35"/>
  <c r="BV567" i="35" s="1"/>
  <c r="BC567" i="35"/>
  <c r="BU567" i="35" s="1"/>
  <c r="E567" i="35"/>
  <c r="AQ567" i="35"/>
  <c r="F566" i="35"/>
  <c r="G566" i="35" s="1"/>
  <c r="DW570" i="35"/>
  <c r="EA569" i="35"/>
  <c r="DZ569" i="35"/>
  <c r="DY569" i="35"/>
  <c r="AH568" i="35"/>
  <c r="EF568" i="35"/>
  <c r="AF568" i="35"/>
  <c r="W568" i="35"/>
  <c r="D569" i="35"/>
  <c r="V568" i="35"/>
  <c r="DX568" i="35"/>
  <c r="AJ568" i="35"/>
  <c r="BT563" i="35" l="1"/>
  <c r="BA564" i="35"/>
  <c r="U249" i="35"/>
  <c r="P250" i="35"/>
  <c r="AP250" i="35"/>
  <c r="AT250" i="35" s="1"/>
  <c r="AC378" i="35"/>
  <c r="K377" i="35"/>
  <c r="O377" i="35" s="1"/>
  <c r="X568" i="35"/>
  <c r="Y567" i="35"/>
  <c r="BC568" i="35"/>
  <c r="BU568" i="35" s="1"/>
  <c r="E568" i="35"/>
  <c r="AZ568" i="35"/>
  <c r="BS568" i="35" s="1"/>
  <c r="AY568" i="35"/>
  <c r="BR568" i="35" s="1"/>
  <c r="BG568" i="35"/>
  <c r="BY568" i="35" s="1"/>
  <c r="AX568" i="35"/>
  <c r="BQ568" i="35" s="1"/>
  <c r="A569" i="35"/>
  <c r="BF568" i="35"/>
  <c r="BX568" i="35" s="1"/>
  <c r="AW568" i="35"/>
  <c r="BP568" i="35" s="1"/>
  <c r="BE568" i="35"/>
  <c r="BW568" i="35" s="1"/>
  <c r="AV568" i="35"/>
  <c r="BO568" i="35" s="1"/>
  <c r="J568" i="35"/>
  <c r="BD568" i="35"/>
  <c r="BV568" i="35" s="1"/>
  <c r="AQ568" i="35"/>
  <c r="DX569" i="35"/>
  <c r="AJ569" i="35"/>
  <c r="AH569" i="35"/>
  <c r="EF569" i="35"/>
  <c r="AF569" i="35"/>
  <c r="W569" i="35"/>
  <c r="D570" i="35"/>
  <c r="V569" i="35"/>
  <c r="DZ570" i="35"/>
  <c r="DY570" i="35"/>
  <c r="DW571" i="35"/>
  <c r="EA570" i="35"/>
  <c r="Z569" i="35"/>
  <c r="AA568" i="35"/>
  <c r="F567" i="35"/>
  <c r="G567" i="35" s="1"/>
  <c r="AK566" i="35"/>
  <c r="AI566" i="35"/>
  <c r="AG566" i="35"/>
  <c r="BT564" i="35" l="1"/>
  <c r="BA565" i="35"/>
  <c r="AS250" i="35"/>
  <c r="S250" i="35"/>
  <c r="AR250" i="35"/>
  <c r="AU250" i="35" s="1"/>
  <c r="BN250" i="35" s="1"/>
  <c r="AM250" i="35" s="1"/>
  <c r="T250" i="35" s="1"/>
  <c r="Q250" i="35" s="1"/>
  <c r="R250" i="35" s="1"/>
  <c r="AC379" i="35"/>
  <c r="K378" i="35"/>
  <c r="O378" i="35" s="1"/>
  <c r="AA569" i="35"/>
  <c r="Z570" i="35"/>
  <c r="F568" i="35"/>
  <c r="G568" i="35" s="1"/>
  <c r="BE569" i="35"/>
  <c r="BW569" i="35" s="1"/>
  <c r="AV569" i="35"/>
  <c r="BO569" i="35" s="1"/>
  <c r="J569" i="35"/>
  <c r="BD569" i="35"/>
  <c r="BV569" i="35" s="1"/>
  <c r="BC569" i="35"/>
  <c r="BU569" i="35" s="1"/>
  <c r="E569" i="35"/>
  <c r="AZ569" i="35"/>
  <c r="BS569" i="35" s="1"/>
  <c r="AY569" i="35"/>
  <c r="BR569" i="35" s="1"/>
  <c r="BG569" i="35"/>
  <c r="BY569" i="35" s="1"/>
  <c r="AX569" i="35"/>
  <c r="BQ569" i="35" s="1"/>
  <c r="A570" i="35"/>
  <c r="BF569" i="35"/>
  <c r="BX569" i="35" s="1"/>
  <c r="AW569" i="35"/>
  <c r="BP569" i="35" s="1"/>
  <c r="AQ569" i="35"/>
  <c r="D571" i="35"/>
  <c r="V570" i="35"/>
  <c r="DX570" i="35"/>
  <c r="AJ570" i="35"/>
  <c r="AH570" i="35"/>
  <c r="EF570" i="35"/>
  <c r="AF570" i="35"/>
  <c r="W570" i="35"/>
  <c r="EA571" i="35"/>
  <c r="DZ571" i="35"/>
  <c r="DY571" i="35"/>
  <c r="DW572" i="35"/>
  <c r="AG567" i="35"/>
  <c r="AK567" i="35"/>
  <c r="AI567" i="35"/>
  <c r="Y568" i="35"/>
  <c r="X569" i="35"/>
  <c r="BT565" i="35" l="1"/>
  <c r="BA566" i="35"/>
  <c r="AP251" i="35"/>
  <c r="AT251" i="35" s="1"/>
  <c r="P251" i="35"/>
  <c r="U250" i="35"/>
  <c r="AC380" i="35"/>
  <c r="K379" i="35"/>
  <c r="O379" i="35" s="1"/>
  <c r="EF571" i="35"/>
  <c r="AF571" i="35"/>
  <c r="W571" i="35"/>
  <c r="D572" i="35"/>
  <c r="V571" i="35"/>
  <c r="DX571" i="35"/>
  <c r="AJ571" i="35"/>
  <c r="AH571" i="35"/>
  <c r="AI568" i="35"/>
  <c r="AG568" i="35"/>
  <c r="AK568" i="35"/>
  <c r="BG570" i="35"/>
  <c r="BY570" i="35" s="1"/>
  <c r="AX570" i="35"/>
  <c r="BQ570" i="35" s="1"/>
  <c r="A571" i="35"/>
  <c r="BF570" i="35"/>
  <c r="BX570" i="35" s="1"/>
  <c r="AW570" i="35"/>
  <c r="BP570" i="35" s="1"/>
  <c r="BE570" i="35"/>
  <c r="BW570" i="35" s="1"/>
  <c r="AV570" i="35"/>
  <c r="BO570" i="35" s="1"/>
  <c r="J570" i="35"/>
  <c r="BD570" i="35"/>
  <c r="BV570" i="35" s="1"/>
  <c r="BC570" i="35"/>
  <c r="BU570" i="35" s="1"/>
  <c r="E570" i="35"/>
  <c r="AZ570" i="35"/>
  <c r="BS570" i="35" s="1"/>
  <c r="AY570" i="35"/>
  <c r="BR570" i="35" s="1"/>
  <c r="AQ570" i="35"/>
  <c r="AA570" i="35"/>
  <c r="Z571" i="35"/>
  <c r="Y569" i="35"/>
  <c r="X570" i="35"/>
  <c r="DW573" i="35"/>
  <c r="EA572" i="35"/>
  <c r="DZ572" i="35"/>
  <c r="DY572" i="35"/>
  <c r="F569" i="35"/>
  <c r="BT566" i="35" l="1"/>
  <c r="BA567" i="35"/>
  <c r="AS251" i="35"/>
  <c r="S251" i="35"/>
  <c r="AR251" i="35"/>
  <c r="AU251" i="35" s="1"/>
  <c r="BN251" i="35" s="1"/>
  <c r="AM251" i="35" s="1"/>
  <c r="T251" i="35" s="1"/>
  <c r="Q251" i="35" s="1"/>
  <c r="R251" i="35" s="1"/>
  <c r="AC381" i="35"/>
  <c r="K380" i="35"/>
  <c r="O380" i="35" s="1"/>
  <c r="AZ571" i="35"/>
  <c r="BS571" i="35" s="1"/>
  <c r="AY571" i="35"/>
  <c r="BR571" i="35" s="1"/>
  <c r="BG571" i="35"/>
  <c r="BY571" i="35" s="1"/>
  <c r="AX571" i="35"/>
  <c r="BQ571" i="35" s="1"/>
  <c r="A572" i="35"/>
  <c r="BF571" i="35"/>
  <c r="BX571" i="35" s="1"/>
  <c r="AW571" i="35"/>
  <c r="BP571" i="35" s="1"/>
  <c r="BE571" i="35"/>
  <c r="BW571" i="35" s="1"/>
  <c r="AV571" i="35"/>
  <c r="BO571" i="35" s="1"/>
  <c r="J571" i="35"/>
  <c r="BD571" i="35"/>
  <c r="BV571" i="35" s="1"/>
  <c r="BC571" i="35"/>
  <c r="BU571" i="35" s="1"/>
  <c r="E571" i="35"/>
  <c r="AQ571" i="35"/>
  <c r="AK569" i="35"/>
  <c r="AI569" i="35"/>
  <c r="AG569" i="35"/>
  <c r="Z572" i="35"/>
  <c r="AA571" i="35"/>
  <c r="X571" i="35"/>
  <c r="Y570" i="35"/>
  <c r="G569" i="35"/>
  <c r="F570" i="35"/>
  <c r="AH572" i="35"/>
  <c r="EF572" i="35"/>
  <c r="AF572" i="35"/>
  <c r="W572" i="35"/>
  <c r="D573" i="35"/>
  <c r="V572" i="35"/>
  <c r="DX572" i="35"/>
  <c r="AJ572" i="35"/>
  <c r="DW574" i="35"/>
  <c r="EA573" i="35"/>
  <c r="DZ573" i="35"/>
  <c r="DY573" i="35"/>
  <c r="BT567" i="35" l="1"/>
  <c r="BA568" i="35"/>
  <c r="P252" i="35"/>
  <c r="AP252" i="35"/>
  <c r="AT252" i="35" s="1"/>
  <c r="U251" i="35"/>
  <c r="AC382" i="35"/>
  <c r="K381" i="35"/>
  <c r="O381" i="35" s="1"/>
  <c r="DX573" i="35"/>
  <c r="AJ573" i="35"/>
  <c r="AH573" i="35"/>
  <c r="EF573" i="35"/>
  <c r="AF573" i="35"/>
  <c r="W573" i="35"/>
  <c r="D574" i="35"/>
  <c r="V573" i="35"/>
  <c r="BC572" i="35"/>
  <c r="BU572" i="35" s="1"/>
  <c r="E572" i="35"/>
  <c r="AZ572" i="35"/>
  <c r="BS572" i="35" s="1"/>
  <c r="AY572" i="35"/>
  <c r="BR572" i="35" s="1"/>
  <c r="BG572" i="35"/>
  <c r="BY572" i="35" s="1"/>
  <c r="AX572" i="35"/>
  <c r="BQ572" i="35" s="1"/>
  <c r="A573" i="35"/>
  <c r="BF572" i="35"/>
  <c r="BX572" i="35" s="1"/>
  <c r="AW572" i="35"/>
  <c r="BP572" i="35" s="1"/>
  <c r="BE572" i="35"/>
  <c r="BW572" i="35" s="1"/>
  <c r="AV572" i="35"/>
  <c r="BO572" i="35" s="1"/>
  <c r="J572" i="35"/>
  <c r="BD572" i="35"/>
  <c r="BV572" i="35" s="1"/>
  <c r="AQ572" i="35"/>
  <c r="X572" i="35"/>
  <c r="Y571" i="35"/>
  <c r="DZ574" i="35"/>
  <c r="DY574" i="35"/>
  <c r="DW575" i="35"/>
  <c r="EA574" i="35"/>
  <c r="AK570" i="35"/>
  <c r="AI570" i="35"/>
  <c r="AG570" i="35"/>
  <c r="Z573" i="35"/>
  <c r="AA572" i="35"/>
  <c r="F571" i="35"/>
  <c r="G571" i="35" s="1"/>
  <c r="G570" i="35"/>
  <c r="BT568" i="35" l="1"/>
  <c r="BA569" i="35"/>
  <c r="S252" i="35"/>
  <c r="AR252" i="35"/>
  <c r="AU252" i="35" s="1"/>
  <c r="BN252" i="35" s="1"/>
  <c r="AM252" i="35" s="1"/>
  <c r="T252" i="35" s="1"/>
  <c r="Q252" i="35" s="1"/>
  <c r="R252" i="35" s="1"/>
  <c r="AS252" i="35"/>
  <c r="AC383" i="35"/>
  <c r="K382" i="35"/>
  <c r="O382" i="35" s="1"/>
  <c r="Y572" i="35"/>
  <c r="X573" i="35"/>
  <c r="D575" i="35"/>
  <c r="V574" i="35"/>
  <c r="DX574" i="35"/>
  <c r="AJ574" i="35"/>
  <c r="AH574" i="35"/>
  <c r="EF574" i="35"/>
  <c r="AF574" i="35"/>
  <c r="W574" i="35"/>
  <c r="AG571" i="35"/>
  <c r="AK571" i="35"/>
  <c r="AI571" i="35"/>
  <c r="EA575" i="35"/>
  <c r="DZ575" i="35"/>
  <c r="DY575" i="35"/>
  <c r="DW576" i="35"/>
  <c r="F572" i="35"/>
  <c r="G572" i="35" s="1"/>
  <c r="BE573" i="35"/>
  <c r="BW573" i="35" s="1"/>
  <c r="AV573" i="35"/>
  <c r="BO573" i="35" s="1"/>
  <c r="J573" i="35"/>
  <c r="BD573" i="35"/>
  <c r="BV573" i="35" s="1"/>
  <c r="BC573" i="35"/>
  <c r="BU573" i="35" s="1"/>
  <c r="E573" i="35"/>
  <c r="AZ573" i="35"/>
  <c r="BS573" i="35" s="1"/>
  <c r="AY573" i="35"/>
  <c r="BR573" i="35" s="1"/>
  <c r="BG573" i="35"/>
  <c r="BY573" i="35" s="1"/>
  <c r="AX573" i="35"/>
  <c r="BQ573" i="35" s="1"/>
  <c r="A574" i="35"/>
  <c r="BF573" i="35"/>
  <c r="BX573" i="35" s="1"/>
  <c r="AW573" i="35"/>
  <c r="BP573" i="35" s="1"/>
  <c r="AQ573" i="35"/>
  <c r="AA573" i="35"/>
  <c r="Z574" i="35"/>
  <c r="BT569" i="35" l="1"/>
  <c r="BA570" i="35"/>
  <c r="AP253" i="35"/>
  <c r="AT253" i="35" s="1"/>
  <c r="P253" i="35"/>
  <c r="U252" i="35"/>
  <c r="AC384" i="35"/>
  <c r="K383" i="35"/>
  <c r="O383" i="35" s="1"/>
  <c r="F573" i="35"/>
  <c r="AA574" i="35"/>
  <c r="Z575" i="35"/>
  <c r="BG574" i="35"/>
  <c r="BY574" i="35" s="1"/>
  <c r="AX574" i="35"/>
  <c r="BQ574" i="35" s="1"/>
  <c r="A575" i="35"/>
  <c r="BF574" i="35"/>
  <c r="BX574" i="35" s="1"/>
  <c r="AW574" i="35"/>
  <c r="BP574" i="35" s="1"/>
  <c r="BE574" i="35"/>
  <c r="BW574" i="35" s="1"/>
  <c r="AV574" i="35"/>
  <c r="BO574" i="35" s="1"/>
  <c r="J574" i="35"/>
  <c r="BD574" i="35"/>
  <c r="BV574" i="35" s="1"/>
  <c r="BC574" i="35"/>
  <c r="BU574" i="35" s="1"/>
  <c r="E574" i="35"/>
  <c r="AZ574" i="35"/>
  <c r="BS574" i="35" s="1"/>
  <c r="AY574" i="35"/>
  <c r="BR574" i="35" s="1"/>
  <c r="AQ574" i="35"/>
  <c r="AI572" i="35"/>
  <c r="AG572" i="35"/>
  <c r="AK572" i="35"/>
  <c r="DW577" i="35"/>
  <c r="EA576" i="35"/>
  <c r="DZ576" i="35"/>
  <c r="DY576" i="35"/>
  <c r="EF575" i="35"/>
  <c r="AF575" i="35"/>
  <c r="W575" i="35"/>
  <c r="D576" i="35"/>
  <c r="V575" i="35"/>
  <c r="DX575" i="35"/>
  <c r="AJ575" i="35"/>
  <c r="AH575" i="35"/>
  <c r="Y573" i="35"/>
  <c r="X574" i="35"/>
  <c r="BT570" i="35" l="1"/>
  <c r="BA571" i="35"/>
  <c r="AR253" i="35"/>
  <c r="AU253" i="35" s="1"/>
  <c r="BN253" i="35" s="1"/>
  <c r="AM253" i="35" s="1"/>
  <c r="T253" i="35" s="1"/>
  <c r="Q253" i="35" s="1"/>
  <c r="R253" i="35" s="1"/>
  <c r="S253" i="35"/>
  <c r="AS253" i="35"/>
  <c r="AC385" i="35"/>
  <c r="K384" i="35"/>
  <c r="O384" i="35" s="1"/>
  <c r="F574" i="35"/>
  <c r="X575" i="35"/>
  <c r="Y574" i="35"/>
  <c r="Z576" i="35"/>
  <c r="AA575" i="35"/>
  <c r="AZ575" i="35"/>
  <c r="BS575" i="35" s="1"/>
  <c r="AY575" i="35"/>
  <c r="BR575" i="35" s="1"/>
  <c r="BG575" i="35"/>
  <c r="BY575" i="35" s="1"/>
  <c r="AX575" i="35"/>
  <c r="BQ575" i="35" s="1"/>
  <c r="A576" i="35"/>
  <c r="BF575" i="35"/>
  <c r="BX575" i="35" s="1"/>
  <c r="AW575" i="35"/>
  <c r="BP575" i="35" s="1"/>
  <c r="BE575" i="35"/>
  <c r="BW575" i="35" s="1"/>
  <c r="AV575" i="35"/>
  <c r="BO575" i="35" s="1"/>
  <c r="J575" i="35"/>
  <c r="BD575" i="35"/>
  <c r="BV575" i="35" s="1"/>
  <c r="BC575" i="35"/>
  <c r="BU575" i="35" s="1"/>
  <c r="E575" i="35"/>
  <c r="AQ575" i="35"/>
  <c r="DW578" i="35"/>
  <c r="EA577" i="35"/>
  <c r="DZ577" i="35"/>
  <c r="DY577" i="35"/>
  <c r="AK573" i="35"/>
  <c r="AI573" i="35"/>
  <c r="AG573" i="35"/>
  <c r="AH576" i="35"/>
  <c r="EF576" i="35"/>
  <c r="AF576" i="35"/>
  <c r="W576" i="35"/>
  <c r="D577" i="35"/>
  <c r="V576" i="35"/>
  <c r="DX576" i="35"/>
  <c r="AJ576" i="35"/>
  <c r="G573" i="35"/>
  <c r="BT571" i="35" l="1"/>
  <c r="BA572" i="35"/>
  <c r="U253" i="35"/>
  <c r="P254" i="35"/>
  <c r="AP254" i="35"/>
  <c r="AT254" i="35" s="1"/>
  <c r="AC386" i="35"/>
  <c r="K385" i="35"/>
  <c r="O385" i="35" s="1"/>
  <c r="Z577" i="35"/>
  <c r="AA576" i="35"/>
  <c r="BC576" i="35"/>
  <c r="BU576" i="35" s="1"/>
  <c r="E576" i="35"/>
  <c r="AZ576" i="35"/>
  <c r="BS576" i="35" s="1"/>
  <c r="AY576" i="35"/>
  <c r="BR576" i="35" s="1"/>
  <c r="BG576" i="35"/>
  <c r="BY576" i="35" s="1"/>
  <c r="AX576" i="35"/>
  <c r="BQ576" i="35" s="1"/>
  <c r="A577" i="35"/>
  <c r="BF576" i="35"/>
  <c r="BX576" i="35" s="1"/>
  <c r="AW576" i="35"/>
  <c r="BP576" i="35" s="1"/>
  <c r="BE576" i="35"/>
  <c r="BW576" i="35" s="1"/>
  <c r="AV576" i="35"/>
  <c r="BO576" i="35" s="1"/>
  <c r="J576" i="35"/>
  <c r="BD576" i="35"/>
  <c r="BV576" i="35" s="1"/>
  <c r="AQ576" i="35"/>
  <c r="X576" i="35"/>
  <c r="Y575" i="35"/>
  <c r="F575" i="35"/>
  <c r="G575" i="35" s="1"/>
  <c r="AK574" i="35"/>
  <c r="AI574" i="35"/>
  <c r="AG574" i="35"/>
  <c r="G574" i="35"/>
  <c r="DX577" i="35"/>
  <c r="AJ577" i="35"/>
  <c r="AH577" i="35"/>
  <c r="EF577" i="35"/>
  <c r="AF577" i="35"/>
  <c r="W577" i="35"/>
  <c r="D578" i="35"/>
  <c r="V577" i="35"/>
  <c r="DZ578" i="35"/>
  <c r="DY578" i="35"/>
  <c r="DW579" i="35"/>
  <c r="EA578" i="35"/>
  <c r="BT572" i="35" l="1"/>
  <c r="BA573" i="35"/>
  <c r="AR254" i="35"/>
  <c r="AU254" i="35" s="1"/>
  <c r="BN254" i="35" s="1"/>
  <c r="AM254" i="35" s="1"/>
  <c r="T254" i="35" s="1"/>
  <c r="Q254" i="35" s="1"/>
  <c r="R254" i="35" s="1"/>
  <c r="S254" i="35"/>
  <c r="AS254" i="35"/>
  <c r="AC387" i="35"/>
  <c r="K386" i="35"/>
  <c r="O386" i="35" s="1"/>
  <c r="AG575" i="35"/>
  <c r="AK575" i="35"/>
  <c r="AI575" i="35"/>
  <c r="F576" i="35"/>
  <c r="EA579" i="35"/>
  <c r="DZ579" i="35"/>
  <c r="DY579" i="35"/>
  <c r="DW580" i="35"/>
  <c r="D579" i="35"/>
  <c r="V578" i="35"/>
  <c r="DX578" i="35"/>
  <c r="AJ578" i="35" s="1"/>
  <c r="EF578" i="35"/>
  <c r="W578" i="35"/>
  <c r="AF578" i="35"/>
  <c r="BE577" i="35"/>
  <c r="BW577" i="35" s="1"/>
  <c r="AV577" i="35"/>
  <c r="BO577" i="35" s="1"/>
  <c r="J577" i="35"/>
  <c r="BD577" i="35"/>
  <c r="BV577" i="35" s="1"/>
  <c r="BC577" i="35"/>
  <c r="BU577" i="35" s="1"/>
  <c r="E577" i="35"/>
  <c r="AZ577" i="35"/>
  <c r="BS577" i="35" s="1"/>
  <c r="AY577" i="35"/>
  <c r="BR577" i="35" s="1"/>
  <c r="BG577" i="35"/>
  <c r="BY577" i="35" s="1"/>
  <c r="AX577" i="35"/>
  <c r="BQ577" i="35" s="1"/>
  <c r="A578" i="35"/>
  <c r="BF577" i="35"/>
  <c r="BX577" i="35" s="1"/>
  <c r="AW577" i="35"/>
  <c r="BP577" i="35" s="1"/>
  <c r="AQ577" i="35"/>
  <c r="Y576" i="35"/>
  <c r="X577" i="35"/>
  <c r="AA577" i="35"/>
  <c r="Z578" i="35"/>
  <c r="BT573" i="35" l="1"/>
  <c r="BA574" i="35"/>
  <c r="U254" i="35"/>
  <c r="P255" i="35"/>
  <c r="AP255" i="35"/>
  <c r="AT255" i="35" s="1"/>
  <c r="AC388" i="35"/>
  <c r="K387" i="35"/>
  <c r="O387" i="35" s="1"/>
  <c r="AA578" i="35"/>
  <c r="Z579" i="35"/>
  <c r="F577" i="35"/>
  <c r="EF579" i="35"/>
  <c r="AF579" i="35"/>
  <c r="W579" i="35"/>
  <c r="D580" i="35"/>
  <c r="V579" i="35"/>
  <c r="DX579" i="35"/>
  <c r="AJ579" i="35"/>
  <c r="AH579" i="35"/>
  <c r="AI576" i="35"/>
  <c r="AG576" i="35"/>
  <c r="AK576" i="35"/>
  <c r="DW581" i="35"/>
  <c r="EA580" i="35"/>
  <c r="DZ580" i="35"/>
  <c r="DY580" i="35"/>
  <c r="Y577" i="35"/>
  <c r="X578" i="35"/>
  <c r="BG578" i="35"/>
  <c r="BY578" i="35" s="1"/>
  <c r="AX578" i="35"/>
  <c r="BQ578" i="35" s="1"/>
  <c r="A579" i="35"/>
  <c r="BF578" i="35"/>
  <c r="BX578" i="35" s="1"/>
  <c r="AW578" i="35"/>
  <c r="BP578" i="35" s="1"/>
  <c r="BE578" i="35"/>
  <c r="BW578" i="35" s="1"/>
  <c r="AV578" i="35"/>
  <c r="BO578" i="35" s="1"/>
  <c r="J578" i="35"/>
  <c r="BD578" i="35"/>
  <c r="BV578" i="35" s="1"/>
  <c r="BC578" i="35"/>
  <c r="BU578" i="35" s="1"/>
  <c r="E578" i="35"/>
  <c r="AZ578" i="35"/>
  <c r="BS578" i="35" s="1"/>
  <c r="AY578" i="35"/>
  <c r="BR578" i="35" s="1"/>
  <c r="AQ578" i="35"/>
  <c r="AH578" i="35"/>
  <c r="G576" i="35"/>
  <c r="BT574" i="35" l="1"/>
  <c r="BA575" i="35"/>
  <c r="AS255" i="35"/>
  <c r="S255" i="35"/>
  <c r="AR255" i="35"/>
  <c r="AU255" i="35" s="1"/>
  <c r="BN255" i="35" s="1"/>
  <c r="AM255" i="35" s="1"/>
  <c r="T255" i="35" s="1"/>
  <c r="Q255" i="35" s="1"/>
  <c r="R255" i="35" s="1"/>
  <c r="AC389" i="35"/>
  <c r="K388" i="35"/>
  <c r="O388" i="35" s="1"/>
  <c r="AZ579" i="35"/>
  <c r="BS579" i="35" s="1"/>
  <c r="AY579" i="35"/>
  <c r="BR579" i="35" s="1"/>
  <c r="BG579" i="35"/>
  <c r="BY579" i="35" s="1"/>
  <c r="AX579" i="35"/>
  <c r="BQ579" i="35" s="1"/>
  <c r="A580" i="35"/>
  <c r="BF579" i="35"/>
  <c r="BX579" i="35" s="1"/>
  <c r="AW579" i="35"/>
  <c r="BP579" i="35" s="1"/>
  <c r="BE579" i="35"/>
  <c r="BW579" i="35" s="1"/>
  <c r="AV579" i="35"/>
  <c r="BO579" i="35" s="1"/>
  <c r="J579" i="35"/>
  <c r="BD579" i="35"/>
  <c r="BV579" i="35" s="1"/>
  <c r="BC579" i="35"/>
  <c r="BU579" i="35" s="1"/>
  <c r="E579" i="35"/>
  <c r="AQ579" i="35"/>
  <c r="AK577" i="35"/>
  <c r="AI577" i="35"/>
  <c r="AG577" i="35"/>
  <c r="G577" i="35"/>
  <c r="DW582" i="35"/>
  <c r="EA581" i="35"/>
  <c r="DZ581" i="35"/>
  <c r="DY581" i="35"/>
  <c r="AH580" i="35"/>
  <c r="EF580" i="35"/>
  <c r="AF580" i="35"/>
  <c r="W580" i="35"/>
  <c r="D581" i="35"/>
  <c r="V580" i="35"/>
  <c r="DX580" i="35"/>
  <c r="AJ580" i="35"/>
  <c r="X579" i="35"/>
  <c r="Y578" i="35"/>
  <c r="Z580" i="35"/>
  <c r="AA579" i="35"/>
  <c r="F578" i="35"/>
  <c r="BT575" i="35" l="1"/>
  <c r="BA576" i="35"/>
  <c r="AP256" i="35"/>
  <c r="AT256" i="35" s="1"/>
  <c r="P256" i="35"/>
  <c r="U255" i="35"/>
  <c r="AC390" i="35"/>
  <c r="K389" i="35"/>
  <c r="O389" i="35" s="1"/>
  <c r="BC580" i="35"/>
  <c r="BU580" i="35" s="1"/>
  <c r="E580" i="35"/>
  <c r="AZ580" i="35"/>
  <c r="BS580" i="35" s="1"/>
  <c r="AY580" i="35"/>
  <c r="BR580" i="35" s="1"/>
  <c r="BG580" i="35"/>
  <c r="BY580" i="35" s="1"/>
  <c r="AX580" i="35"/>
  <c r="BQ580" i="35" s="1"/>
  <c r="A581" i="35"/>
  <c r="BF580" i="35"/>
  <c r="BX580" i="35" s="1"/>
  <c r="AW580" i="35"/>
  <c r="BP580" i="35" s="1"/>
  <c r="BE580" i="35"/>
  <c r="BW580" i="35" s="1"/>
  <c r="AV580" i="35"/>
  <c r="BO580" i="35" s="1"/>
  <c r="J580" i="35"/>
  <c r="BD580" i="35"/>
  <c r="BV580" i="35" s="1"/>
  <c r="AQ580" i="35"/>
  <c r="Z581" i="35"/>
  <c r="AA580" i="35"/>
  <c r="DX581" i="35"/>
  <c r="AJ581" i="35"/>
  <c r="AH581" i="35"/>
  <c r="EF581" i="35"/>
  <c r="AF581" i="35"/>
  <c r="W581" i="35"/>
  <c r="D582" i="35"/>
  <c r="V581" i="35"/>
  <c r="DZ582" i="35"/>
  <c r="DY582" i="35"/>
  <c r="DW583" i="35"/>
  <c r="EA582" i="35"/>
  <c r="AK578" i="35"/>
  <c r="AI578" i="35"/>
  <c r="AG578" i="35"/>
  <c r="G578" i="35"/>
  <c r="X580" i="35"/>
  <c r="Y579" i="35"/>
  <c r="F579" i="35"/>
  <c r="G579" i="35" s="1"/>
  <c r="BT576" i="35" l="1"/>
  <c r="BA577" i="35"/>
  <c r="AR256" i="35"/>
  <c r="AU256" i="35" s="1"/>
  <c r="BN256" i="35" s="1"/>
  <c r="AM256" i="35" s="1"/>
  <c r="T256" i="35" s="1"/>
  <c r="Q256" i="35" s="1"/>
  <c r="R256" i="35" s="1"/>
  <c r="AS256" i="35"/>
  <c r="S256" i="35"/>
  <c r="AC391" i="35"/>
  <c r="K390" i="35"/>
  <c r="O390" i="35" s="1"/>
  <c r="AG579" i="35"/>
  <c r="AK579" i="35"/>
  <c r="AI579" i="35"/>
  <c r="D583" i="35"/>
  <c r="V582" i="35"/>
  <c r="DX582" i="35"/>
  <c r="AJ582" i="35"/>
  <c r="AH582" i="35"/>
  <c r="EF582" i="35"/>
  <c r="AF582" i="35"/>
  <c r="W582" i="35"/>
  <c r="AA581" i="35"/>
  <c r="Z582" i="35"/>
  <c r="F580" i="35"/>
  <c r="BE581" i="35"/>
  <c r="BW581" i="35" s="1"/>
  <c r="AV581" i="35"/>
  <c r="BO581" i="35" s="1"/>
  <c r="J581" i="35"/>
  <c r="BD581" i="35"/>
  <c r="BV581" i="35" s="1"/>
  <c r="BC581" i="35"/>
  <c r="BU581" i="35" s="1"/>
  <c r="E581" i="35"/>
  <c r="AZ581" i="35"/>
  <c r="BS581" i="35" s="1"/>
  <c r="AY581" i="35"/>
  <c r="BR581" i="35" s="1"/>
  <c r="BG581" i="35"/>
  <c r="BY581" i="35" s="1"/>
  <c r="AX581" i="35"/>
  <c r="BQ581" i="35" s="1"/>
  <c r="AW581" i="35"/>
  <c r="BP581" i="35" s="1"/>
  <c r="A582" i="35"/>
  <c r="BF581" i="35"/>
  <c r="BX581" i="35" s="1"/>
  <c r="AQ581" i="35"/>
  <c r="EA583" i="35"/>
  <c r="DZ583" i="35"/>
  <c r="DY583" i="35"/>
  <c r="DW584" i="35"/>
  <c r="Y580" i="35"/>
  <c r="X581" i="35"/>
  <c r="BT577" i="35" l="1"/>
  <c r="BA578" i="35"/>
  <c r="U256" i="35"/>
  <c r="P257" i="35"/>
  <c r="AP257" i="35"/>
  <c r="AT257" i="35" s="1"/>
  <c r="AC392" i="35"/>
  <c r="K391" i="35"/>
  <c r="O391" i="35" s="1"/>
  <c r="AI580" i="35"/>
  <c r="AG580" i="35"/>
  <c r="AK580" i="35"/>
  <c r="DW585" i="35"/>
  <c r="EA584" i="35"/>
  <c r="DZ584" i="35"/>
  <c r="DY584" i="35"/>
  <c r="AA582" i="35"/>
  <c r="Z583" i="35"/>
  <c r="BG582" i="35"/>
  <c r="BY582" i="35" s="1"/>
  <c r="AX582" i="35"/>
  <c r="BQ582" i="35" s="1"/>
  <c r="A583" i="35"/>
  <c r="BF582" i="35"/>
  <c r="BX582" i="35" s="1"/>
  <c r="AW582" i="35"/>
  <c r="BP582" i="35" s="1"/>
  <c r="BE582" i="35"/>
  <c r="BW582" i="35" s="1"/>
  <c r="AV582" i="35"/>
  <c r="BO582" i="35" s="1"/>
  <c r="J582" i="35"/>
  <c r="BD582" i="35"/>
  <c r="BV582" i="35" s="1"/>
  <c r="BC582" i="35"/>
  <c r="BU582" i="35" s="1"/>
  <c r="E582" i="35"/>
  <c r="AZ582" i="35"/>
  <c r="BS582" i="35" s="1"/>
  <c r="AY582" i="35"/>
  <c r="BR582" i="35" s="1"/>
  <c r="AQ582" i="35"/>
  <c r="F581" i="35"/>
  <c r="EF583" i="35"/>
  <c r="AF583" i="35"/>
  <c r="W583" i="35"/>
  <c r="D584" i="35"/>
  <c r="V583" i="35"/>
  <c r="DX583" i="35"/>
  <c r="AJ583" i="35"/>
  <c r="AH583" i="35"/>
  <c r="G580" i="35"/>
  <c r="Y581" i="35"/>
  <c r="X582" i="35"/>
  <c r="BT578" i="35" l="1"/>
  <c r="BA579" i="35"/>
  <c r="AR257" i="35"/>
  <c r="AU257" i="35" s="1"/>
  <c r="BN257" i="35" s="1"/>
  <c r="AM257" i="35" s="1"/>
  <c r="T257" i="35" s="1"/>
  <c r="Q257" i="35" s="1"/>
  <c r="R257" i="35" s="1"/>
  <c r="AS257" i="35"/>
  <c r="S257" i="35"/>
  <c r="AC393" i="35"/>
  <c r="K392" i="35"/>
  <c r="O392" i="35" s="1"/>
  <c r="AZ583" i="35"/>
  <c r="BS583" i="35" s="1"/>
  <c r="AY583" i="35"/>
  <c r="BR583" i="35" s="1"/>
  <c r="BG583" i="35"/>
  <c r="BY583" i="35" s="1"/>
  <c r="AX583" i="35"/>
  <c r="BQ583" i="35" s="1"/>
  <c r="A584" i="35"/>
  <c r="BF583" i="35"/>
  <c r="BX583" i="35" s="1"/>
  <c r="AW583" i="35"/>
  <c r="BP583" i="35" s="1"/>
  <c r="BE583" i="35"/>
  <c r="BW583" i="35" s="1"/>
  <c r="AV583" i="35"/>
  <c r="BO583" i="35" s="1"/>
  <c r="J583" i="35"/>
  <c r="BD583" i="35"/>
  <c r="BV583" i="35" s="1"/>
  <c r="BC583" i="35"/>
  <c r="BU583" i="35" s="1"/>
  <c r="E583" i="35"/>
  <c r="AQ583" i="35"/>
  <c r="DW586" i="35"/>
  <c r="EA585" i="35"/>
  <c r="DZ585" i="35"/>
  <c r="DY585" i="35"/>
  <c r="AH584" i="35"/>
  <c r="EF584" i="35"/>
  <c r="AF584" i="35"/>
  <c r="W584" i="35"/>
  <c r="D585" i="35"/>
  <c r="V584" i="35"/>
  <c r="DX584" i="35"/>
  <c r="AJ584" i="35"/>
  <c r="AK581" i="35"/>
  <c r="AI581" i="35"/>
  <c r="AG581" i="35"/>
  <c r="Z584" i="35"/>
  <c r="AA583" i="35"/>
  <c r="X583" i="35"/>
  <c r="Y582" i="35"/>
  <c r="G581" i="35"/>
  <c r="F582" i="35"/>
  <c r="BT579" i="35" l="1"/>
  <c r="BA580" i="35"/>
  <c r="U257" i="35"/>
  <c r="P258" i="35"/>
  <c r="AP258" i="35"/>
  <c r="AT258" i="35" s="1"/>
  <c r="AC394" i="35"/>
  <c r="K393" i="35"/>
  <c r="O393" i="35" s="1"/>
  <c r="AK582" i="35"/>
  <c r="AI582" i="35"/>
  <c r="AG582" i="35"/>
  <c r="G582" i="35"/>
  <c r="DX585" i="35"/>
  <c r="AJ585" i="35"/>
  <c r="AH585" i="35"/>
  <c r="EF585" i="35"/>
  <c r="AF585" i="35"/>
  <c r="W585" i="35"/>
  <c r="D586" i="35"/>
  <c r="V585" i="35"/>
  <c r="DZ586" i="35"/>
  <c r="DY586" i="35"/>
  <c r="DW587" i="35"/>
  <c r="EA586" i="35"/>
  <c r="BC584" i="35"/>
  <c r="BU584" i="35" s="1"/>
  <c r="E584" i="35"/>
  <c r="AZ584" i="35"/>
  <c r="BS584" i="35" s="1"/>
  <c r="AY584" i="35"/>
  <c r="BR584" i="35" s="1"/>
  <c r="BG584" i="35"/>
  <c r="BY584" i="35" s="1"/>
  <c r="AX584" i="35"/>
  <c r="BQ584" i="35" s="1"/>
  <c r="A585" i="35"/>
  <c r="BF584" i="35"/>
  <c r="BX584" i="35" s="1"/>
  <c r="AW584" i="35"/>
  <c r="BP584" i="35" s="1"/>
  <c r="BE584" i="35"/>
  <c r="BW584" i="35" s="1"/>
  <c r="AV584" i="35"/>
  <c r="BO584" i="35" s="1"/>
  <c r="J584" i="35"/>
  <c r="BD584" i="35"/>
  <c r="BV584" i="35" s="1"/>
  <c r="AQ584" i="35"/>
  <c r="X584" i="35"/>
  <c r="Y583" i="35"/>
  <c r="Z585" i="35"/>
  <c r="AA584" i="35"/>
  <c r="F583" i="35"/>
  <c r="G583" i="35" s="1"/>
  <c r="BT580" i="35" l="1"/>
  <c r="BA581" i="35"/>
  <c r="AS258" i="35"/>
  <c r="AR258" i="35"/>
  <c r="AU258" i="35" s="1"/>
  <c r="BN258" i="35" s="1"/>
  <c r="AM258" i="35" s="1"/>
  <c r="T258" i="35" s="1"/>
  <c r="Q258" i="35" s="1"/>
  <c r="R258" i="35" s="1"/>
  <c r="S258" i="35"/>
  <c r="AC395" i="35"/>
  <c r="K394" i="35"/>
  <c r="O394" i="35" s="1"/>
  <c r="Y584" i="35"/>
  <c r="X585" i="35"/>
  <c r="F584" i="35"/>
  <c r="G584" i="35" s="1"/>
  <c r="D587" i="35"/>
  <c r="V586" i="35"/>
  <c r="DX586" i="35"/>
  <c r="AJ586" i="35"/>
  <c r="AH586" i="35"/>
  <c r="EF586" i="35"/>
  <c r="AF586" i="35"/>
  <c r="W586" i="35"/>
  <c r="EA587" i="35"/>
  <c r="DZ587" i="35"/>
  <c r="DY587" i="35"/>
  <c r="DW588" i="35"/>
  <c r="AA585" i="35"/>
  <c r="Z586" i="35"/>
  <c r="BE585" i="35"/>
  <c r="BW585" i="35" s="1"/>
  <c r="AV585" i="35"/>
  <c r="BO585" i="35" s="1"/>
  <c r="J585" i="35"/>
  <c r="BD585" i="35"/>
  <c r="BV585" i="35" s="1"/>
  <c r="BC585" i="35"/>
  <c r="BU585" i="35" s="1"/>
  <c r="E585" i="35"/>
  <c r="AZ585" i="35"/>
  <c r="BS585" i="35" s="1"/>
  <c r="AY585" i="35"/>
  <c r="BR585" i="35" s="1"/>
  <c r="BG585" i="35"/>
  <c r="BY585" i="35" s="1"/>
  <c r="AX585" i="35"/>
  <c r="BQ585" i="35" s="1"/>
  <c r="BF585" i="35"/>
  <c r="BX585" i="35" s="1"/>
  <c r="AW585" i="35"/>
  <c r="BP585" i="35" s="1"/>
  <c r="A586" i="35"/>
  <c r="AQ585" i="35"/>
  <c r="AG583" i="35"/>
  <c r="AK583" i="35"/>
  <c r="AI583" i="35"/>
  <c r="BT581" i="35" l="1"/>
  <c r="BA582" i="35"/>
  <c r="U258" i="35"/>
  <c r="P259" i="35"/>
  <c r="AP259" i="35"/>
  <c r="AT259" i="35" s="1"/>
  <c r="AC396" i="35"/>
  <c r="K395" i="35"/>
  <c r="O395" i="35" s="1"/>
  <c r="F585" i="35"/>
  <c r="EF587" i="35"/>
  <c r="AF587" i="35"/>
  <c r="W587" i="35"/>
  <c r="D588" i="35"/>
  <c r="V587" i="35"/>
  <c r="DX587" i="35"/>
  <c r="AJ587" i="35"/>
  <c r="AH587" i="35"/>
  <c r="AA586" i="35"/>
  <c r="Z587" i="35"/>
  <c r="AI584" i="35"/>
  <c r="AG584" i="35"/>
  <c r="AK584" i="35"/>
  <c r="Y585" i="35"/>
  <c r="X586" i="35"/>
  <c r="DW589" i="35"/>
  <c r="EA588" i="35"/>
  <c r="DZ588" i="35"/>
  <c r="DY588" i="35"/>
  <c r="BG586" i="35"/>
  <c r="BY586" i="35" s="1"/>
  <c r="AX586" i="35"/>
  <c r="BQ586" i="35" s="1"/>
  <c r="A587" i="35"/>
  <c r="BF586" i="35"/>
  <c r="BX586" i="35" s="1"/>
  <c r="AW586" i="35"/>
  <c r="BP586" i="35" s="1"/>
  <c r="BE586" i="35"/>
  <c r="BW586" i="35" s="1"/>
  <c r="AV586" i="35"/>
  <c r="BO586" i="35" s="1"/>
  <c r="J586" i="35"/>
  <c r="BD586" i="35"/>
  <c r="BV586" i="35" s="1"/>
  <c r="BC586" i="35"/>
  <c r="BU586" i="35" s="1"/>
  <c r="E586" i="35"/>
  <c r="AZ586" i="35"/>
  <c r="BS586" i="35" s="1"/>
  <c r="AY586" i="35"/>
  <c r="BR586" i="35" s="1"/>
  <c r="AQ586" i="35"/>
  <c r="BT582" i="35" l="1"/>
  <c r="BA583" i="35"/>
  <c r="S259" i="35"/>
  <c r="AS259" i="35"/>
  <c r="AR259" i="35"/>
  <c r="AU259" i="35" s="1"/>
  <c r="BN259" i="35" s="1"/>
  <c r="AM259" i="35" s="1"/>
  <c r="T259" i="35" s="1"/>
  <c r="Q259" i="35" s="1"/>
  <c r="R259" i="35" s="1"/>
  <c r="AC397" i="35"/>
  <c r="K396" i="35"/>
  <c r="O396" i="35" s="1"/>
  <c r="DW590" i="35"/>
  <c r="EA589" i="35"/>
  <c r="DZ589" i="35"/>
  <c r="DY589" i="35"/>
  <c r="AK585" i="35"/>
  <c r="AI585" i="35"/>
  <c r="AG585" i="35"/>
  <c r="AZ587" i="35"/>
  <c r="BS587" i="35" s="1"/>
  <c r="AY587" i="35"/>
  <c r="BR587" i="35" s="1"/>
  <c r="BG587" i="35"/>
  <c r="BY587" i="35" s="1"/>
  <c r="AX587" i="35"/>
  <c r="BQ587" i="35" s="1"/>
  <c r="A588" i="35"/>
  <c r="BF587" i="35"/>
  <c r="BX587" i="35" s="1"/>
  <c r="AW587" i="35"/>
  <c r="BP587" i="35" s="1"/>
  <c r="BE587" i="35"/>
  <c r="BW587" i="35" s="1"/>
  <c r="AV587" i="35"/>
  <c r="BO587" i="35" s="1"/>
  <c r="J587" i="35"/>
  <c r="BD587" i="35"/>
  <c r="BV587" i="35" s="1"/>
  <c r="BC587" i="35"/>
  <c r="BU587" i="35" s="1"/>
  <c r="E587" i="35"/>
  <c r="AQ587" i="35"/>
  <c r="G585" i="35"/>
  <c r="Z588" i="35"/>
  <c r="AA587" i="35"/>
  <c r="AH588" i="35"/>
  <c r="EF588" i="35"/>
  <c r="AF588" i="35"/>
  <c r="W588" i="35"/>
  <c r="D589" i="35"/>
  <c r="V588" i="35"/>
  <c r="DX588" i="35"/>
  <c r="AJ588" i="35" s="1"/>
  <c r="X587" i="35"/>
  <c r="Y586" i="35"/>
  <c r="F586" i="35"/>
  <c r="G586" i="35" s="1"/>
  <c r="BT583" i="35" l="1"/>
  <c r="BA584" i="35"/>
  <c r="AP260" i="35"/>
  <c r="AT260" i="35" s="1"/>
  <c r="P260" i="35"/>
  <c r="U259" i="35"/>
  <c r="AC398" i="35"/>
  <c r="K397" i="35"/>
  <c r="O397" i="35" s="1"/>
  <c r="AK586" i="35"/>
  <c r="AI586" i="35"/>
  <c r="AG586" i="35"/>
  <c r="Z589" i="35"/>
  <c r="AA588" i="35"/>
  <c r="DX589" i="35"/>
  <c r="AJ589" i="35" s="1"/>
  <c r="EF589" i="35"/>
  <c r="W589" i="35"/>
  <c r="D590" i="35"/>
  <c r="V589" i="35"/>
  <c r="BC588" i="35"/>
  <c r="BU588" i="35" s="1"/>
  <c r="E588" i="35"/>
  <c r="AZ588" i="35"/>
  <c r="BS588" i="35" s="1"/>
  <c r="AY588" i="35"/>
  <c r="BR588" i="35" s="1"/>
  <c r="BG588" i="35"/>
  <c r="BY588" i="35" s="1"/>
  <c r="AX588" i="35"/>
  <c r="A589" i="35"/>
  <c r="BF588" i="35"/>
  <c r="BX588" i="35" s="1"/>
  <c r="AW588" i="35"/>
  <c r="BP588" i="35" s="1"/>
  <c r="BE588" i="35"/>
  <c r="BW588" i="35" s="1"/>
  <c r="AV588" i="35"/>
  <c r="BO588" i="35" s="1"/>
  <c r="J588" i="35"/>
  <c r="BD588" i="35"/>
  <c r="BV588" i="35" s="1"/>
  <c r="AQ588" i="35"/>
  <c r="BQ588" i="35"/>
  <c r="F587" i="35"/>
  <c r="G587" i="35" s="1"/>
  <c r="X588" i="35"/>
  <c r="Y587" i="35"/>
  <c r="DZ590" i="35"/>
  <c r="DY590" i="35"/>
  <c r="DW591" i="35"/>
  <c r="EA590" i="35"/>
  <c r="BT584" i="35" l="1"/>
  <c r="BA585" i="35"/>
  <c r="AR260" i="35"/>
  <c r="AU260" i="35" s="1"/>
  <c r="BN260" i="35" s="1"/>
  <c r="AM260" i="35" s="1"/>
  <c r="T260" i="35" s="1"/>
  <c r="Q260" i="35" s="1"/>
  <c r="R260" i="35" s="1"/>
  <c r="AS260" i="35"/>
  <c r="S260" i="35"/>
  <c r="AC399" i="35"/>
  <c r="K398" i="35"/>
  <c r="O398" i="35" s="1"/>
  <c r="EA591" i="35"/>
  <c r="DZ591" i="35"/>
  <c r="DY591" i="35"/>
  <c r="DW592" i="35"/>
  <c r="D591" i="35"/>
  <c r="V590" i="35"/>
  <c r="DX590" i="35"/>
  <c r="AJ590" i="35" s="1"/>
  <c r="EF590" i="35"/>
  <c r="W590" i="35"/>
  <c r="AA589" i="35"/>
  <c r="Z590" i="35"/>
  <c r="AF589" i="35"/>
  <c r="F588" i="35"/>
  <c r="G588" i="35" s="1"/>
  <c r="Y588" i="35"/>
  <c r="X589" i="35"/>
  <c r="AH589" i="35"/>
  <c r="AG587" i="35"/>
  <c r="AK587" i="35"/>
  <c r="AI587" i="35"/>
  <c r="BE589" i="35"/>
  <c r="BW589" i="35" s="1"/>
  <c r="AV589" i="35"/>
  <c r="BO589" i="35" s="1"/>
  <c r="J589" i="35"/>
  <c r="BD589" i="35"/>
  <c r="BV589" i="35" s="1"/>
  <c r="BC589" i="35"/>
  <c r="BU589" i="35" s="1"/>
  <c r="E589" i="35"/>
  <c r="AZ589" i="35"/>
  <c r="BS589" i="35" s="1"/>
  <c r="AY589" i="35"/>
  <c r="BR589" i="35" s="1"/>
  <c r="BG589" i="35"/>
  <c r="BY589" i="35" s="1"/>
  <c r="AX589" i="35"/>
  <c r="BQ589" i="35" s="1"/>
  <c r="BF589" i="35"/>
  <c r="BX589" i="35" s="1"/>
  <c r="AW589" i="35"/>
  <c r="BP589" i="35" s="1"/>
  <c r="A590" i="35"/>
  <c r="AQ589" i="35"/>
  <c r="BT585" i="35" l="1"/>
  <c r="BA586" i="35"/>
  <c r="U260" i="35"/>
  <c r="AR261" i="35" s="1"/>
  <c r="AU261" i="35" s="1"/>
  <c r="BN261" i="35" s="1"/>
  <c r="AM261" i="35" s="1"/>
  <c r="T261" i="35" s="1"/>
  <c r="Q261" i="35" s="1"/>
  <c r="P261" i="35"/>
  <c r="AP261" i="35"/>
  <c r="AT261" i="35" s="1"/>
  <c r="AC400" i="35"/>
  <c r="K399" i="35"/>
  <c r="O399" i="35" s="1"/>
  <c r="AA590" i="35"/>
  <c r="Z591" i="35"/>
  <c r="Y589" i="35"/>
  <c r="X590" i="35"/>
  <c r="BG590" i="35"/>
  <c r="BY590" i="35" s="1"/>
  <c r="AX590" i="35"/>
  <c r="BQ590" i="35" s="1"/>
  <c r="A591" i="35"/>
  <c r="BF590" i="35"/>
  <c r="BX590" i="35" s="1"/>
  <c r="AW590" i="35"/>
  <c r="BP590" i="35" s="1"/>
  <c r="BE590" i="35"/>
  <c r="BW590" i="35" s="1"/>
  <c r="AV590" i="35"/>
  <c r="BO590" i="35" s="1"/>
  <c r="J590" i="35"/>
  <c r="BD590" i="35"/>
  <c r="BV590" i="35" s="1"/>
  <c r="BC590" i="35"/>
  <c r="BU590" i="35" s="1"/>
  <c r="E590" i="35"/>
  <c r="AZ590" i="35"/>
  <c r="BS590" i="35" s="1"/>
  <c r="AY590" i="35"/>
  <c r="BR590" i="35" s="1"/>
  <c r="AQ590" i="35"/>
  <c r="EF591" i="35"/>
  <c r="AF591" i="35"/>
  <c r="W591" i="35"/>
  <c r="D592" i="35"/>
  <c r="V591" i="35"/>
  <c r="DX591" i="35"/>
  <c r="AJ591" i="35"/>
  <c r="AH591" i="35"/>
  <c r="F589" i="35"/>
  <c r="G589" i="35" s="1"/>
  <c r="AF590" i="35"/>
  <c r="DW593" i="35"/>
  <c r="EA592" i="35"/>
  <c r="DZ592" i="35"/>
  <c r="DY592" i="35"/>
  <c r="AI588" i="35"/>
  <c r="AG588" i="35"/>
  <c r="AK588" i="35"/>
  <c r="AH590" i="35"/>
  <c r="BT586" i="35" l="1"/>
  <c r="BA587" i="35"/>
  <c r="AS261" i="35"/>
  <c r="S261" i="35"/>
  <c r="U261" i="35" s="1"/>
  <c r="R261" i="35"/>
  <c r="AC401" i="35"/>
  <c r="K400" i="35"/>
  <c r="O400" i="35" s="1"/>
  <c r="AZ591" i="35"/>
  <c r="BS591" i="35" s="1"/>
  <c r="AY591" i="35"/>
  <c r="BR591" i="35" s="1"/>
  <c r="BG591" i="35"/>
  <c r="BY591" i="35" s="1"/>
  <c r="AX591" i="35"/>
  <c r="BQ591" i="35" s="1"/>
  <c r="A592" i="35"/>
  <c r="BF591" i="35"/>
  <c r="BX591" i="35" s="1"/>
  <c r="AW591" i="35"/>
  <c r="BP591" i="35" s="1"/>
  <c r="BE591" i="35"/>
  <c r="BW591" i="35" s="1"/>
  <c r="AV591" i="35"/>
  <c r="BO591" i="35" s="1"/>
  <c r="J591" i="35"/>
  <c r="BD591" i="35"/>
  <c r="BV591" i="35" s="1"/>
  <c r="BC591" i="35"/>
  <c r="BU591" i="35" s="1"/>
  <c r="E591" i="35"/>
  <c r="AQ591" i="35"/>
  <c r="AK589" i="35"/>
  <c r="AI589" i="35"/>
  <c r="AG589" i="35"/>
  <c r="EF592" i="35"/>
  <c r="AF592" i="35"/>
  <c r="W592" i="35"/>
  <c r="D593" i="35"/>
  <c r="V592" i="35"/>
  <c r="DX592" i="35"/>
  <c r="AJ592" i="35" s="1"/>
  <c r="X591" i="35"/>
  <c r="Y590" i="35"/>
  <c r="F590" i="35"/>
  <c r="G590" i="35" s="1"/>
  <c r="DW594" i="35"/>
  <c r="EA593" i="35"/>
  <c r="DZ593" i="35"/>
  <c r="DY593" i="35"/>
  <c r="Z592" i="35"/>
  <c r="AA591" i="35"/>
  <c r="BT587" i="35" l="1"/>
  <c r="BA588" i="35"/>
  <c r="AR262" i="35"/>
  <c r="AU262" i="35" s="1"/>
  <c r="BN262" i="35" s="1"/>
  <c r="AM262" i="35" s="1"/>
  <c r="T262" i="35" s="1"/>
  <c r="Q262" i="35" s="1"/>
  <c r="AS262" i="35"/>
  <c r="S262" i="35"/>
  <c r="AP262" i="35"/>
  <c r="AT262" i="35" s="1"/>
  <c r="P262" i="35"/>
  <c r="AC402" i="35"/>
  <c r="K401" i="35"/>
  <c r="O401" i="35" s="1"/>
  <c r="Z593" i="35"/>
  <c r="AA592" i="35"/>
  <c r="AK590" i="35"/>
  <c r="AI590" i="35"/>
  <c r="AG590" i="35"/>
  <c r="DX593" i="35"/>
  <c r="AJ593" i="35"/>
  <c r="AH593" i="35"/>
  <c r="EF593" i="35"/>
  <c r="AF593" i="35"/>
  <c r="W593" i="35"/>
  <c r="D594" i="35"/>
  <c r="V593" i="35"/>
  <c r="BC592" i="35"/>
  <c r="BU592" i="35" s="1"/>
  <c r="E592" i="35"/>
  <c r="AZ592" i="35"/>
  <c r="BS592" i="35" s="1"/>
  <c r="AY592" i="35"/>
  <c r="BR592" i="35" s="1"/>
  <c r="BG592" i="35"/>
  <c r="BY592" i="35" s="1"/>
  <c r="AX592" i="35"/>
  <c r="BQ592" i="35" s="1"/>
  <c r="A593" i="35"/>
  <c r="BF592" i="35"/>
  <c r="BX592" i="35" s="1"/>
  <c r="AW592" i="35"/>
  <c r="BP592" i="35" s="1"/>
  <c r="BE592" i="35"/>
  <c r="BW592" i="35" s="1"/>
  <c r="AV592" i="35"/>
  <c r="BO592" i="35" s="1"/>
  <c r="J592" i="35"/>
  <c r="BD592" i="35"/>
  <c r="BV592" i="35" s="1"/>
  <c r="AQ592" i="35"/>
  <c r="X592" i="35"/>
  <c r="Y591" i="35"/>
  <c r="AH592" i="35"/>
  <c r="DZ594" i="35"/>
  <c r="DY594" i="35"/>
  <c r="DW595" i="35"/>
  <c r="EA594" i="35"/>
  <c r="F591" i="35"/>
  <c r="G591" i="35" s="1"/>
  <c r="BT588" i="35" l="1"/>
  <c r="BA589" i="35"/>
  <c r="U262" i="35"/>
  <c r="S263" i="35" s="1"/>
  <c r="R262" i="35"/>
  <c r="AP263" i="35" s="1"/>
  <c r="AT263" i="35" s="1"/>
  <c r="AC403" i="35"/>
  <c r="K402" i="35"/>
  <c r="O402" i="35" s="1"/>
  <c r="Y592" i="35"/>
  <c r="X593" i="35"/>
  <c r="BE593" i="35"/>
  <c r="BW593" i="35" s="1"/>
  <c r="AV593" i="35"/>
  <c r="BO593" i="35" s="1"/>
  <c r="J593" i="35"/>
  <c r="BD593" i="35"/>
  <c r="BV593" i="35" s="1"/>
  <c r="BC593" i="35"/>
  <c r="BU593" i="35" s="1"/>
  <c r="E593" i="35"/>
  <c r="AZ593" i="35"/>
  <c r="BS593" i="35" s="1"/>
  <c r="AY593" i="35"/>
  <c r="BR593" i="35" s="1"/>
  <c r="BG593" i="35"/>
  <c r="BY593" i="35" s="1"/>
  <c r="AX593" i="35"/>
  <c r="BQ593" i="35" s="1"/>
  <c r="BF593" i="35"/>
  <c r="BX593" i="35" s="1"/>
  <c r="AW593" i="35"/>
  <c r="BP593" i="35" s="1"/>
  <c r="A594" i="35"/>
  <c r="AQ593" i="35"/>
  <c r="D595" i="35"/>
  <c r="V594" i="35"/>
  <c r="DX594" i="35"/>
  <c r="AJ594" i="35"/>
  <c r="AH594" i="35"/>
  <c r="EF594" i="35"/>
  <c r="AF594" i="35"/>
  <c r="W594" i="35"/>
  <c r="AG591" i="35"/>
  <c r="AK591" i="35"/>
  <c r="AI591" i="35"/>
  <c r="EA595" i="35"/>
  <c r="DZ595" i="35"/>
  <c r="DY595" i="35"/>
  <c r="DW596" i="35"/>
  <c r="F592" i="35"/>
  <c r="G592" i="35" s="1"/>
  <c r="AA593" i="35"/>
  <c r="Z594" i="35"/>
  <c r="BT589" i="35" l="1"/>
  <c r="BA590" i="35"/>
  <c r="P263" i="35"/>
  <c r="AR263" i="35"/>
  <c r="AU263" i="35" s="1"/>
  <c r="BN263" i="35" s="1"/>
  <c r="AM263" i="35" s="1"/>
  <c r="T263" i="35" s="1"/>
  <c r="Q263" i="35" s="1"/>
  <c r="AS263" i="35"/>
  <c r="AC404" i="35"/>
  <c r="K403" i="35"/>
  <c r="O403" i="35" s="1"/>
  <c r="EA596" i="35"/>
  <c r="DZ596" i="35"/>
  <c r="DY596" i="35"/>
  <c r="DW597" i="35"/>
  <c r="BG594" i="35"/>
  <c r="BY594" i="35" s="1"/>
  <c r="AX594" i="35"/>
  <c r="BQ594" i="35" s="1"/>
  <c r="A595" i="35"/>
  <c r="BF594" i="35"/>
  <c r="BX594" i="35" s="1"/>
  <c r="AW594" i="35"/>
  <c r="BP594" i="35" s="1"/>
  <c r="BE594" i="35"/>
  <c r="BW594" i="35" s="1"/>
  <c r="AV594" i="35"/>
  <c r="BO594" i="35" s="1"/>
  <c r="J594" i="35"/>
  <c r="BD594" i="35"/>
  <c r="BV594" i="35" s="1"/>
  <c r="BC594" i="35"/>
  <c r="BU594" i="35" s="1"/>
  <c r="E594" i="35"/>
  <c r="AZ594" i="35"/>
  <c r="BS594" i="35" s="1"/>
  <c r="AY594" i="35"/>
  <c r="BR594" i="35" s="1"/>
  <c r="AQ594" i="35"/>
  <c r="F593" i="35"/>
  <c r="G593" i="35" s="1"/>
  <c r="AA594" i="35"/>
  <c r="Z595" i="35"/>
  <c r="AI592" i="35"/>
  <c r="AG592" i="35"/>
  <c r="AK592" i="35"/>
  <c r="EF595" i="35"/>
  <c r="AF595" i="35"/>
  <c r="W595" i="35"/>
  <c r="D596" i="35"/>
  <c r="V595" i="35"/>
  <c r="DX595" i="35"/>
  <c r="AJ595" i="35"/>
  <c r="AH595" i="35"/>
  <c r="Y593" i="35"/>
  <c r="X594" i="35"/>
  <c r="BT590" i="35" l="1"/>
  <c r="BA591" i="35"/>
  <c r="R263" i="35"/>
  <c r="AP264" i="35" s="1"/>
  <c r="AT264" i="35" s="1"/>
  <c r="U263" i="35"/>
  <c r="S264" i="35" s="1"/>
  <c r="AC405" i="35"/>
  <c r="K404" i="35"/>
  <c r="O404" i="35" s="1"/>
  <c r="X595" i="35"/>
  <c r="Y594" i="35"/>
  <c r="AZ595" i="35"/>
  <c r="BS595" i="35" s="1"/>
  <c r="AY595" i="35"/>
  <c r="BR595" i="35" s="1"/>
  <c r="BG595" i="35"/>
  <c r="BY595" i="35" s="1"/>
  <c r="AX595" i="35"/>
  <c r="BQ595" i="35" s="1"/>
  <c r="A596" i="35"/>
  <c r="BF595" i="35"/>
  <c r="BX595" i="35" s="1"/>
  <c r="AW595" i="35"/>
  <c r="BP595" i="35" s="1"/>
  <c r="BE595" i="35"/>
  <c r="BW595" i="35" s="1"/>
  <c r="AV595" i="35"/>
  <c r="BO595" i="35" s="1"/>
  <c r="J595" i="35"/>
  <c r="BD595" i="35"/>
  <c r="BV595" i="35" s="1"/>
  <c r="BC595" i="35"/>
  <c r="BU595" i="35" s="1"/>
  <c r="E595" i="35"/>
  <c r="AQ595" i="35"/>
  <c r="F594" i="35"/>
  <c r="DW598" i="35"/>
  <c r="EA597" i="35"/>
  <c r="DZ597" i="35"/>
  <c r="DY597" i="35"/>
  <c r="Z596" i="35"/>
  <c r="AA595" i="35"/>
  <c r="AK593" i="35"/>
  <c r="AI593" i="35"/>
  <c r="AG593" i="35"/>
  <c r="EF596" i="35"/>
  <c r="AF596" i="35"/>
  <c r="W596" i="35"/>
  <c r="D597" i="35"/>
  <c r="V596" i="35"/>
  <c r="DX596" i="35"/>
  <c r="AH596" i="35" s="1"/>
  <c r="AJ596" i="35"/>
  <c r="BT591" i="35" l="1"/>
  <c r="BA592" i="35"/>
  <c r="P264" i="35"/>
  <c r="AS264" i="35"/>
  <c r="AR264" i="35"/>
  <c r="AU264" i="35" s="1"/>
  <c r="BN264" i="35" s="1"/>
  <c r="AM264" i="35" s="1"/>
  <c r="T264" i="35" s="1"/>
  <c r="Q264" i="35" s="1"/>
  <c r="R264" i="35" s="1"/>
  <c r="P265" i="35" s="1"/>
  <c r="AC406" i="35"/>
  <c r="K405" i="35"/>
  <c r="O405" i="35" s="1"/>
  <c r="EF597" i="35"/>
  <c r="AF597" i="35"/>
  <c r="D598" i="35"/>
  <c r="DX597" i="35"/>
  <c r="AJ597" i="35"/>
  <c r="W597" i="35"/>
  <c r="AH597" i="35"/>
  <c r="V597" i="35"/>
  <c r="AK594" i="35"/>
  <c r="AI594" i="35"/>
  <c r="AG594" i="35"/>
  <c r="F595" i="35"/>
  <c r="G594" i="35"/>
  <c r="DW599" i="35"/>
  <c r="EA598" i="35"/>
  <c r="DZ598" i="35"/>
  <c r="DY598" i="35"/>
  <c r="Z597" i="35"/>
  <c r="AA596" i="35"/>
  <c r="X596" i="35"/>
  <c r="Y595" i="35"/>
  <c r="BC596" i="35"/>
  <c r="BU596" i="35" s="1"/>
  <c r="E596" i="35"/>
  <c r="AZ596" i="35"/>
  <c r="BS596" i="35" s="1"/>
  <c r="AY596" i="35"/>
  <c r="BR596" i="35" s="1"/>
  <c r="BG596" i="35"/>
  <c r="BY596" i="35" s="1"/>
  <c r="AX596" i="35"/>
  <c r="BQ596" i="35" s="1"/>
  <c r="A597" i="35"/>
  <c r="BF596" i="35"/>
  <c r="BX596" i="35" s="1"/>
  <c r="AW596" i="35"/>
  <c r="BP596" i="35" s="1"/>
  <c r="BE596" i="35"/>
  <c r="BW596" i="35" s="1"/>
  <c r="AV596" i="35"/>
  <c r="BO596" i="35" s="1"/>
  <c r="J596" i="35"/>
  <c r="BD596" i="35"/>
  <c r="BV596" i="35" s="1"/>
  <c r="AQ596" i="35"/>
  <c r="BT592" i="35" l="1"/>
  <c r="BA593" i="35"/>
  <c r="AP265" i="35"/>
  <c r="AT265" i="35" s="1"/>
  <c r="U264" i="35"/>
  <c r="S265" i="35" s="1"/>
  <c r="AC407" i="35"/>
  <c r="K406" i="35"/>
  <c r="O406" i="35" s="1"/>
  <c r="AG595" i="35"/>
  <c r="AK595" i="35"/>
  <c r="AI595" i="35"/>
  <c r="F596" i="35"/>
  <c r="G596" i="35" s="1"/>
  <c r="G595" i="35"/>
  <c r="AY597" i="35"/>
  <c r="BR597" i="35" s="1"/>
  <c r="BG597" i="35"/>
  <c r="BY597" i="35" s="1"/>
  <c r="AX597" i="35"/>
  <c r="BQ597" i="35" s="1"/>
  <c r="A598" i="35"/>
  <c r="BF597" i="35"/>
  <c r="BX597" i="35" s="1"/>
  <c r="AW597" i="35"/>
  <c r="BP597" i="35" s="1"/>
  <c r="BE597" i="35"/>
  <c r="BW597" i="35" s="1"/>
  <c r="AV597" i="35"/>
  <c r="BO597" i="35" s="1"/>
  <c r="J597" i="35"/>
  <c r="E597" i="35"/>
  <c r="BD597" i="35"/>
  <c r="BV597" i="35" s="1"/>
  <c r="BC597" i="35"/>
  <c r="BU597" i="35" s="1"/>
  <c r="AZ597" i="35"/>
  <c r="BS597" i="35" s="1"/>
  <c r="AQ597" i="35"/>
  <c r="DY599" i="35"/>
  <c r="DW600" i="35"/>
  <c r="EA599" i="35"/>
  <c r="DZ599" i="35"/>
  <c r="AJ598" i="35"/>
  <c r="AH598" i="35"/>
  <c r="EF598" i="35"/>
  <c r="AF598" i="35"/>
  <c r="W598" i="35"/>
  <c r="D599" i="35"/>
  <c r="V598" i="35"/>
  <c r="DX598" i="35"/>
  <c r="Z598" i="35"/>
  <c r="AA597" i="35"/>
  <c r="Y596" i="35"/>
  <c r="X597" i="35"/>
  <c r="BT593" i="35" l="1"/>
  <c r="BA594" i="35"/>
  <c r="AR265" i="35"/>
  <c r="AU265" i="35" s="1"/>
  <c r="BN265" i="35" s="1"/>
  <c r="AM265" i="35" s="1"/>
  <c r="T265" i="35" s="1"/>
  <c r="Q265" i="35" s="1"/>
  <c r="R265" i="35" s="1"/>
  <c r="P266" i="35" s="1"/>
  <c r="AS265" i="35"/>
  <c r="AC408" i="35"/>
  <c r="K407" i="35"/>
  <c r="O407" i="35" s="1"/>
  <c r="X598" i="35"/>
  <c r="Y597" i="35"/>
  <c r="F597" i="35"/>
  <c r="BD598" i="35"/>
  <c r="BV598" i="35" s="1"/>
  <c r="BC598" i="35"/>
  <c r="BU598" i="35" s="1"/>
  <c r="E598" i="35"/>
  <c r="AZ598" i="35"/>
  <c r="BS598" i="35" s="1"/>
  <c r="AY598" i="35"/>
  <c r="BR598" i="35" s="1"/>
  <c r="BG598" i="35"/>
  <c r="BY598" i="35" s="1"/>
  <c r="AX598" i="35"/>
  <c r="BQ598" i="35" s="1"/>
  <c r="BE598" i="35"/>
  <c r="BW598" i="35" s="1"/>
  <c r="A599" i="35"/>
  <c r="AW598" i="35"/>
  <c r="BP598" i="35" s="1"/>
  <c r="AV598" i="35"/>
  <c r="BO598" i="35" s="1"/>
  <c r="J598" i="35"/>
  <c r="BF598" i="35"/>
  <c r="BX598" i="35" s="1"/>
  <c r="AQ598" i="35"/>
  <c r="AI596" i="35"/>
  <c r="AG596" i="35"/>
  <c r="AK596" i="35"/>
  <c r="AA598" i="35"/>
  <c r="Z599" i="35"/>
  <c r="DX599" i="35"/>
  <c r="AJ599" i="35"/>
  <c r="AH599" i="35"/>
  <c r="EF599" i="35"/>
  <c r="D600" i="35"/>
  <c r="AF599" i="35"/>
  <c r="W599" i="35"/>
  <c r="V599" i="35"/>
  <c r="EA600" i="35"/>
  <c r="DZ600" i="35"/>
  <c r="DY600" i="35"/>
  <c r="DW601" i="35"/>
  <c r="BT594" i="35" l="1"/>
  <c r="BA595" i="35"/>
  <c r="AP266" i="35"/>
  <c r="AT266" i="35" s="1"/>
  <c r="U265" i="35"/>
  <c r="AS266" i="35" s="1"/>
  <c r="AC409" i="35"/>
  <c r="K408" i="35"/>
  <c r="O408" i="35" s="1"/>
  <c r="W600" i="35"/>
  <c r="D601" i="35"/>
  <c r="V600" i="35"/>
  <c r="DX600" i="35"/>
  <c r="AF600" i="35" s="1"/>
  <c r="AJ600" i="35"/>
  <c r="AH600" i="35"/>
  <c r="EF600" i="35"/>
  <c r="DW602" i="35"/>
  <c r="EA601" i="35"/>
  <c r="DZ601" i="35"/>
  <c r="DY601" i="35"/>
  <c r="F598" i="35"/>
  <c r="G598" i="35" s="1"/>
  <c r="AK597" i="35"/>
  <c r="AI597" i="35"/>
  <c r="AG597" i="35"/>
  <c r="A600" i="35"/>
  <c r="BF599" i="35"/>
  <c r="BX599" i="35" s="1"/>
  <c r="AW599" i="35"/>
  <c r="BP599" i="35" s="1"/>
  <c r="BE599" i="35"/>
  <c r="BW599" i="35" s="1"/>
  <c r="AV599" i="35"/>
  <c r="BO599" i="35" s="1"/>
  <c r="J599" i="35"/>
  <c r="BD599" i="35"/>
  <c r="BV599" i="35" s="1"/>
  <c r="BC599" i="35"/>
  <c r="BU599" i="35" s="1"/>
  <c r="E599" i="35"/>
  <c r="AZ599" i="35"/>
  <c r="BS599" i="35" s="1"/>
  <c r="AX599" i="35"/>
  <c r="BQ599" i="35" s="1"/>
  <c r="BG599" i="35"/>
  <c r="BY599" i="35" s="1"/>
  <c r="AY599" i="35"/>
  <c r="BR599" i="35" s="1"/>
  <c r="AQ599" i="35"/>
  <c r="G597" i="35"/>
  <c r="AA599" i="35"/>
  <c r="Z600" i="35"/>
  <c r="Y598" i="35"/>
  <c r="X599" i="35"/>
  <c r="BT595" i="35" l="1"/>
  <c r="BA596" i="35"/>
  <c r="S266" i="35"/>
  <c r="AR266" i="35"/>
  <c r="AU266" i="35" s="1"/>
  <c r="BN266" i="35" s="1"/>
  <c r="AM266" i="35" s="1"/>
  <c r="T266" i="35" s="1"/>
  <c r="Q266" i="35" s="1"/>
  <c r="R266" i="35" s="1"/>
  <c r="P267" i="35" s="1"/>
  <c r="AC410" i="35"/>
  <c r="K409" i="35"/>
  <c r="O409" i="35" s="1"/>
  <c r="AY600" i="35"/>
  <c r="BR600" i="35" s="1"/>
  <c r="BG600" i="35"/>
  <c r="BY600" i="35" s="1"/>
  <c r="AX600" i="35"/>
  <c r="BQ600" i="35" s="1"/>
  <c r="A601" i="35"/>
  <c r="BF600" i="35"/>
  <c r="BX600" i="35" s="1"/>
  <c r="AW600" i="35"/>
  <c r="BP600" i="35" s="1"/>
  <c r="BE600" i="35"/>
  <c r="BW600" i="35" s="1"/>
  <c r="AV600" i="35"/>
  <c r="BO600" i="35" s="1"/>
  <c r="J600" i="35"/>
  <c r="BD600" i="35"/>
  <c r="BV600" i="35" s="1"/>
  <c r="BC600" i="35"/>
  <c r="BU600" i="35" s="1"/>
  <c r="AZ600" i="35"/>
  <c r="BS600" i="35" s="1"/>
  <c r="E600" i="35"/>
  <c r="AQ600" i="35"/>
  <c r="AA600" i="35"/>
  <c r="Z601" i="35"/>
  <c r="EF601" i="35"/>
  <c r="AF601" i="35"/>
  <c r="W601" i="35"/>
  <c r="D602" i="35"/>
  <c r="V601" i="35"/>
  <c r="DX601" i="35"/>
  <c r="AJ601" i="35" s="1"/>
  <c r="DW603" i="35"/>
  <c r="EA602" i="35"/>
  <c r="DZ602" i="35"/>
  <c r="DY602" i="35"/>
  <c r="AI598" i="35"/>
  <c r="AG598" i="35"/>
  <c r="AK598" i="35"/>
  <c r="Y599" i="35"/>
  <c r="X600" i="35"/>
  <c r="F599" i="35"/>
  <c r="G599" i="35" s="1"/>
  <c r="BT596" i="35" l="1"/>
  <c r="BA597" i="35"/>
  <c r="AP267" i="35"/>
  <c r="AT267" i="35" s="1"/>
  <c r="U266" i="35"/>
  <c r="AR267" i="35" s="1"/>
  <c r="AU267" i="35" s="1"/>
  <c r="BN267" i="35" s="1"/>
  <c r="AM267" i="35" s="1"/>
  <c r="T267" i="35" s="1"/>
  <c r="Q267" i="35" s="1"/>
  <c r="R267" i="35" s="1"/>
  <c r="AC411" i="35"/>
  <c r="K410" i="35"/>
  <c r="O410" i="35" s="1"/>
  <c r="AK599" i="35"/>
  <c r="AI599" i="35"/>
  <c r="AG599" i="35"/>
  <c r="AJ602" i="35"/>
  <c r="AH602" i="35"/>
  <c r="EF602" i="35"/>
  <c r="AF602" i="35"/>
  <c r="W602" i="35"/>
  <c r="D603" i="35"/>
  <c r="V602" i="35"/>
  <c r="DX602" i="35"/>
  <c r="Z602" i="35"/>
  <c r="AA601" i="35"/>
  <c r="E601" i="35"/>
  <c r="AZ601" i="35"/>
  <c r="BS601" i="35" s="1"/>
  <c r="AY601" i="35"/>
  <c r="BR601" i="35" s="1"/>
  <c r="BG601" i="35"/>
  <c r="BY601" i="35" s="1"/>
  <c r="AX601" i="35"/>
  <c r="BQ601" i="35" s="1"/>
  <c r="A602" i="35"/>
  <c r="BF601" i="35"/>
  <c r="BX601" i="35" s="1"/>
  <c r="AW601" i="35"/>
  <c r="BP601" i="35" s="1"/>
  <c r="BE601" i="35"/>
  <c r="BW601" i="35" s="1"/>
  <c r="AV601" i="35"/>
  <c r="BO601" i="35" s="1"/>
  <c r="J601" i="35"/>
  <c r="BD601" i="35"/>
  <c r="BV601" i="35" s="1"/>
  <c r="BC601" i="35"/>
  <c r="BU601" i="35" s="1"/>
  <c r="AQ601" i="35"/>
  <c r="X601" i="35"/>
  <c r="Y600" i="35"/>
  <c r="DY603" i="35"/>
  <c r="DW604" i="35"/>
  <c r="EA603" i="35"/>
  <c r="DZ603" i="35"/>
  <c r="AH601" i="35"/>
  <c r="F600" i="35"/>
  <c r="G600" i="35" s="1"/>
  <c r="BT597" i="35" l="1"/>
  <c r="BA598" i="35"/>
  <c r="S267" i="35"/>
  <c r="U267" i="35" s="1"/>
  <c r="AS267" i="35"/>
  <c r="AP268" i="35"/>
  <c r="AT268" i="35" s="1"/>
  <c r="P268" i="35"/>
  <c r="AC412" i="35"/>
  <c r="K411" i="35"/>
  <c r="O411" i="35" s="1"/>
  <c r="AA602" i="35"/>
  <c r="Z603" i="35"/>
  <c r="DX603" i="35"/>
  <c r="AJ603" i="35"/>
  <c r="AH603" i="35"/>
  <c r="EF603" i="35"/>
  <c r="AF603" i="35"/>
  <c r="W603" i="35"/>
  <c r="V603" i="35"/>
  <c r="D604" i="35"/>
  <c r="AK600" i="35"/>
  <c r="AI600" i="35"/>
  <c r="AG600" i="35"/>
  <c r="BD602" i="35"/>
  <c r="BV602" i="35" s="1"/>
  <c r="BC602" i="35"/>
  <c r="BU602" i="35" s="1"/>
  <c r="E602" i="35"/>
  <c r="AZ602" i="35"/>
  <c r="BS602" i="35" s="1"/>
  <c r="AY602" i="35"/>
  <c r="BR602" i="35" s="1"/>
  <c r="BG602" i="35"/>
  <c r="BY602" i="35" s="1"/>
  <c r="AX602" i="35"/>
  <c r="BQ602" i="35" s="1"/>
  <c r="A603" i="35"/>
  <c r="AW602" i="35"/>
  <c r="BP602" i="35" s="1"/>
  <c r="AV602" i="35"/>
  <c r="BO602" i="35" s="1"/>
  <c r="J602" i="35"/>
  <c r="BF602" i="35"/>
  <c r="BX602" i="35" s="1"/>
  <c r="BE602" i="35"/>
  <c r="BW602" i="35" s="1"/>
  <c r="AQ602" i="35"/>
  <c r="Y601" i="35"/>
  <c r="X602" i="35"/>
  <c r="EA604" i="35"/>
  <c r="DZ604" i="35"/>
  <c r="DY604" i="35"/>
  <c r="DW605" i="35"/>
  <c r="F601" i="35"/>
  <c r="G601" i="35" s="1"/>
  <c r="BT598" i="35" l="1"/>
  <c r="BA599" i="35"/>
  <c r="AR268" i="35"/>
  <c r="AU268" i="35" s="1"/>
  <c r="BN268" i="35" s="1"/>
  <c r="AM268" i="35" s="1"/>
  <c r="T268" i="35" s="1"/>
  <c r="Q268" i="35" s="1"/>
  <c r="R268" i="35" s="1"/>
  <c r="S268" i="35"/>
  <c r="AS268" i="35"/>
  <c r="AC413" i="35"/>
  <c r="K412" i="35"/>
  <c r="O412" i="35" s="1"/>
  <c r="Y602" i="35"/>
  <c r="X603" i="35"/>
  <c r="F602" i="35"/>
  <c r="DW606" i="35"/>
  <c r="EA605" i="35"/>
  <c r="DZ605" i="35"/>
  <c r="DY605" i="35"/>
  <c r="A604" i="35"/>
  <c r="BF603" i="35"/>
  <c r="BX603" i="35" s="1"/>
  <c r="AW603" i="35"/>
  <c r="BP603" i="35" s="1"/>
  <c r="BE603" i="35"/>
  <c r="BW603" i="35" s="1"/>
  <c r="AV603" i="35"/>
  <c r="BO603" i="35" s="1"/>
  <c r="J603" i="35"/>
  <c r="BD603" i="35"/>
  <c r="BV603" i="35" s="1"/>
  <c r="BC603" i="35"/>
  <c r="BU603" i="35" s="1"/>
  <c r="E603" i="35"/>
  <c r="AZ603" i="35"/>
  <c r="BS603" i="35" s="1"/>
  <c r="BG603" i="35"/>
  <c r="BY603" i="35" s="1"/>
  <c r="AY603" i="35"/>
  <c r="BR603" i="35" s="1"/>
  <c r="AX603" i="35"/>
  <c r="BQ603" i="35" s="1"/>
  <c r="AQ603" i="35"/>
  <c r="AF604" i="35"/>
  <c r="W604" i="35"/>
  <c r="D605" i="35"/>
  <c r="V604" i="35"/>
  <c r="DX604" i="35"/>
  <c r="AJ604" i="35"/>
  <c r="EF604" i="35"/>
  <c r="AH604" i="35"/>
  <c r="AA603" i="35"/>
  <c r="Z604" i="35"/>
  <c r="AG601" i="35"/>
  <c r="AK601" i="35"/>
  <c r="AI601" i="35"/>
  <c r="BT599" i="35" l="1"/>
  <c r="BA600" i="35"/>
  <c r="U268" i="35"/>
  <c r="P269" i="35"/>
  <c r="AP269" i="35"/>
  <c r="AT269" i="35" s="1"/>
  <c r="AC414" i="35"/>
  <c r="K413" i="35"/>
  <c r="O413" i="35" s="1"/>
  <c r="F603" i="35"/>
  <c r="AI602" i="35"/>
  <c r="AG602" i="35"/>
  <c r="AK602" i="35"/>
  <c r="EF605" i="35"/>
  <c r="AF605" i="35"/>
  <c r="W605" i="35"/>
  <c r="D606" i="35"/>
  <c r="V605" i="35"/>
  <c r="DX605" i="35"/>
  <c r="AJ605" i="35" s="1"/>
  <c r="AY604" i="35"/>
  <c r="BR604" i="35" s="1"/>
  <c r="BG604" i="35"/>
  <c r="BY604" i="35" s="1"/>
  <c r="AX604" i="35"/>
  <c r="BQ604" i="35" s="1"/>
  <c r="A605" i="35"/>
  <c r="BF604" i="35"/>
  <c r="BX604" i="35" s="1"/>
  <c r="AW604" i="35"/>
  <c r="BP604" i="35" s="1"/>
  <c r="BE604" i="35"/>
  <c r="BW604" i="35" s="1"/>
  <c r="AV604" i="35"/>
  <c r="BO604" i="35" s="1"/>
  <c r="J604" i="35"/>
  <c r="BD604" i="35"/>
  <c r="BV604" i="35" s="1"/>
  <c r="BC604" i="35"/>
  <c r="BU604" i="35" s="1"/>
  <c r="AZ604" i="35"/>
  <c r="BS604" i="35" s="1"/>
  <c r="E604" i="35"/>
  <c r="AQ604" i="35"/>
  <c r="G602" i="35"/>
  <c r="DW607" i="35"/>
  <c r="EA606" i="35"/>
  <c r="DZ606" i="35"/>
  <c r="DY606" i="35"/>
  <c r="AA604" i="35"/>
  <c r="Z605" i="35"/>
  <c r="Y603" i="35"/>
  <c r="X604" i="35"/>
  <c r="BT600" i="35" l="1"/>
  <c r="BA601" i="35"/>
  <c r="AR269" i="35"/>
  <c r="AU269" i="35" s="1"/>
  <c r="BN269" i="35" s="1"/>
  <c r="AM269" i="35" s="1"/>
  <c r="T269" i="35" s="1"/>
  <c r="Q269" i="35" s="1"/>
  <c r="R269" i="35" s="1"/>
  <c r="AS269" i="35"/>
  <c r="S269" i="35"/>
  <c r="AC415" i="35"/>
  <c r="K414" i="35"/>
  <c r="O414" i="35" s="1"/>
  <c r="Z606" i="35"/>
  <c r="AA605" i="35"/>
  <c r="AJ606" i="35"/>
  <c r="AH606" i="35"/>
  <c r="EF606" i="35"/>
  <c r="AF606" i="35"/>
  <c r="W606" i="35"/>
  <c r="D607" i="35"/>
  <c r="V606" i="35"/>
  <c r="DX606" i="35"/>
  <c r="X605" i="35"/>
  <c r="Y604" i="35"/>
  <c r="E605" i="35"/>
  <c r="AZ605" i="35"/>
  <c r="BS605" i="35" s="1"/>
  <c r="AY605" i="35"/>
  <c r="BR605" i="35" s="1"/>
  <c r="BG605" i="35"/>
  <c r="BY605" i="35" s="1"/>
  <c r="AX605" i="35"/>
  <c r="BQ605" i="35" s="1"/>
  <c r="A606" i="35"/>
  <c r="BF605" i="35"/>
  <c r="BX605" i="35" s="1"/>
  <c r="AW605" i="35"/>
  <c r="BP605" i="35" s="1"/>
  <c r="BE605" i="35"/>
  <c r="BW605" i="35" s="1"/>
  <c r="AV605" i="35"/>
  <c r="BO605" i="35" s="1"/>
  <c r="J605" i="35"/>
  <c r="BD605" i="35"/>
  <c r="BV605" i="35" s="1"/>
  <c r="BC605" i="35"/>
  <c r="BU605" i="35" s="1"/>
  <c r="AQ605" i="35"/>
  <c r="AK603" i="35"/>
  <c r="AI603" i="35"/>
  <c r="AG603" i="35"/>
  <c r="G603" i="35"/>
  <c r="F604" i="35"/>
  <c r="AH605" i="35"/>
  <c r="DY607" i="35"/>
  <c r="DW608" i="35"/>
  <c r="DZ607" i="35"/>
  <c r="EA607" i="35"/>
  <c r="BT601" i="35" l="1"/>
  <c r="BA602" i="35"/>
  <c r="U269" i="35"/>
  <c r="AP270" i="35"/>
  <c r="AT270" i="35" s="1"/>
  <c r="P270" i="35"/>
  <c r="AC416" i="35"/>
  <c r="K415" i="35"/>
  <c r="O415" i="35" s="1"/>
  <c r="EA608" i="35"/>
  <c r="DZ608" i="35"/>
  <c r="DY608" i="35"/>
  <c r="DW609" i="35"/>
  <c r="DX607" i="35"/>
  <c r="AJ607" i="35"/>
  <c r="AH607" i="35"/>
  <c r="EF607" i="35"/>
  <c r="AF607" i="35"/>
  <c r="W607" i="35"/>
  <c r="V607" i="35"/>
  <c r="D608" i="35"/>
  <c r="BD606" i="35"/>
  <c r="BV606" i="35" s="1"/>
  <c r="BC606" i="35"/>
  <c r="BU606" i="35" s="1"/>
  <c r="E606" i="35"/>
  <c r="AZ606" i="35"/>
  <c r="BS606" i="35" s="1"/>
  <c r="AY606" i="35"/>
  <c r="BR606" i="35" s="1"/>
  <c r="BG606" i="35"/>
  <c r="BY606" i="35" s="1"/>
  <c r="AX606" i="35"/>
  <c r="AV606" i="35"/>
  <c r="BO606" i="35" s="1"/>
  <c r="J606" i="35"/>
  <c r="BF606" i="35"/>
  <c r="BX606" i="35" s="1"/>
  <c r="BE606" i="35"/>
  <c r="BW606" i="35" s="1"/>
  <c r="A607" i="35"/>
  <c r="AW606" i="35"/>
  <c r="BP606" i="35" s="1"/>
  <c r="AQ606" i="35"/>
  <c r="BQ606" i="35"/>
  <c r="F605" i="35"/>
  <c r="AK604" i="35"/>
  <c r="AI604" i="35"/>
  <c r="AG604" i="35"/>
  <c r="G604" i="35"/>
  <c r="Y605" i="35"/>
  <c r="X606" i="35"/>
  <c r="AA606" i="35"/>
  <c r="Z607" i="35"/>
  <c r="BT602" i="35" l="1"/>
  <c r="BA603" i="35"/>
  <c r="S270" i="35"/>
  <c r="AS270" i="35"/>
  <c r="AR270" i="35"/>
  <c r="AU270" i="35" s="1"/>
  <c r="BN270" i="35" s="1"/>
  <c r="AM270" i="35" s="1"/>
  <c r="T270" i="35" s="1"/>
  <c r="Q270" i="35" s="1"/>
  <c r="R270" i="35" s="1"/>
  <c r="AC417" i="35"/>
  <c r="K416" i="35"/>
  <c r="O416" i="35" s="1"/>
  <c r="AG605" i="35"/>
  <c r="AK605" i="35"/>
  <c r="AI605" i="35"/>
  <c r="Y606" i="35"/>
  <c r="X607" i="35"/>
  <c r="G605" i="35"/>
  <c r="A608" i="35"/>
  <c r="BF607" i="35"/>
  <c r="BX607" i="35" s="1"/>
  <c r="AW607" i="35"/>
  <c r="BP607" i="35" s="1"/>
  <c r="BE607" i="35"/>
  <c r="BW607" i="35" s="1"/>
  <c r="AV607" i="35"/>
  <c r="BO607" i="35" s="1"/>
  <c r="J607" i="35"/>
  <c r="BD607" i="35"/>
  <c r="BV607" i="35" s="1"/>
  <c r="BC607" i="35"/>
  <c r="BU607" i="35" s="1"/>
  <c r="E607" i="35"/>
  <c r="AZ607" i="35"/>
  <c r="BS607" i="35" s="1"/>
  <c r="BG607" i="35"/>
  <c r="BY607" i="35" s="1"/>
  <c r="AY607" i="35"/>
  <c r="BR607" i="35" s="1"/>
  <c r="AX607" i="35"/>
  <c r="BQ607" i="35" s="1"/>
  <c r="AQ607" i="35"/>
  <c r="AF608" i="35"/>
  <c r="W608" i="35"/>
  <c r="D609" i="35"/>
  <c r="V608" i="35"/>
  <c r="DX608" i="35"/>
  <c r="AJ608" i="35"/>
  <c r="EF608" i="35"/>
  <c r="AH608" i="35"/>
  <c r="DW610" i="35"/>
  <c r="EA609" i="35"/>
  <c r="DZ609" i="35"/>
  <c r="DY609" i="35"/>
  <c r="F606" i="35"/>
  <c r="AA607" i="35"/>
  <c r="Z608" i="35"/>
  <c r="BT603" i="35" l="1"/>
  <c r="BA604" i="35"/>
  <c r="U270" i="35"/>
  <c r="P271" i="35"/>
  <c r="AP271" i="35"/>
  <c r="AT271" i="35" s="1"/>
  <c r="AC418" i="35"/>
  <c r="K417" i="35"/>
  <c r="O417" i="35" s="1"/>
  <c r="AA608" i="35"/>
  <c r="Z609" i="35"/>
  <c r="EF609" i="35"/>
  <c r="AF609" i="35"/>
  <c r="W609" i="35"/>
  <c r="D610" i="35"/>
  <c r="V609" i="35"/>
  <c r="DX609" i="35"/>
  <c r="AH609" i="35" s="1"/>
  <c r="AJ609" i="35"/>
  <c r="AY608" i="35"/>
  <c r="BR608" i="35" s="1"/>
  <c r="BG608" i="35"/>
  <c r="BY608" i="35" s="1"/>
  <c r="AX608" i="35"/>
  <c r="BQ608" i="35" s="1"/>
  <c r="A609" i="35"/>
  <c r="BF608" i="35"/>
  <c r="BX608" i="35" s="1"/>
  <c r="AW608" i="35"/>
  <c r="BP608" i="35" s="1"/>
  <c r="BE608" i="35"/>
  <c r="BW608" i="35" s="1"/>
  <c r="AV608" i="35"/>
  <c r="BO608" i="35" s="1"/>
  <c r="J608" i="35"/>
  <c r="BD608" i="35"/>
  <c r="BV608" i="35" s="1"/>
  <c r="BC608" i="35"/>
  <c r="BU608" i="35" s="1"/>
  <c r="AZ608" i="35"/>
  <c r="BS608" i="35" s="1"/>
  <c r="E608" i="35"/>
  <c r="AQ608" i="35"/>
  <c r="Y607" i="35"/>
  <c r="X608" i="35"/>
  <c r="AI606" i="35"/>
  <c r="AG606" i="35"/>
  <c r="AK606" i="35"/>
  <c r="G606" i="35"/>
  <c r="F607" i="35"/>
  <c r="DW611" i="35"/>
  <c r="EA610" i="35"/>
  <c r="DZ610" i="35"/>
  <c r="DY610" i="35"/>
  <c r="BT604" i="35" l="1"/>
  <c r="BA605" i="35"/>
  <c r="AR271" i="35"/>
  <c r="AU271" i="35" s="1"/>
  <c r="BN271" i="35" s="1"/>
  <c r="AM271" i="35" s="1"/>
  <c r="T271" i="35" s="1"/>
  <c r="Q271" i="35" s="1"/>
  <c r="R271" i="35" s="1"/>
  <c r="S271" i="35"/>
  <c r="AS271" i="35"/>
  <c r="AC419" i="35"/>
  <c r="K418" i="35"/>
  <c r="O418" i="35" s="1"/>
  <c r="EF610" i="35"/>
  <c r="W610" i="35"/>
  <c r="D611" i="35"/>
  <c r="V610" i="35"/>
  <c r="DX610" i="35"/>
  <c r="AJ610" i="35" s="1"/>
  <c r="DY611" i="35"/>
  <c r="DW612" i="35"/>
  <c r="EA611" i="35"/>
  <c r="DZ611" i="35"/>
  <c r="E609" i="35"/>
  <c r="AZ609" i="35"/>
  <c r="BS609" i="35" s="1"/>
  <c r="AY609" i="35"/>
  <c r="BR609" i="35" s="1"/>
  <c r="BG609" i="35"/>
  <c r="BY609" i="35" s="1"/>
  <c r="AX609" i="35"/>
  <c r="BQ609" i="35" s="1"/>
  <c r="A610" i="35"/>
  <c r="BF609" i="35"/>
  <c r="BX609" i="35" s="1"/>
  <c r="AW609" i="35"/>
  <c r="BP609" i="35" s="1"/>
  <c r="BE609" i="35"/>
  <c r="BW609" i="35" s="1"/>
  <c r="AV609" i="35"/>
  <c r="BO609" i="35" s="1"/>
  <c r="J609" i="35"/>
  <c r="BC609" i="35"/>
  <c r="BU609" i="35" s="1"/>
  <c r="BD609" i="35"/>
  <c r="BV609" i="35" s="1"/>
  <c r="AQ609" i="35"/>
  <c r="F608" i="35"/>
  <c r="G608" i="35" s="1"/>
  <c r="X609" i="35"/>
  <c r="Y608" i="35"/>
  <c r="Z610" i="35"/>
  <c r="AA609" i="35"/>
  <c r="AK607" i="35"/>
  <c r="AI607" i="35"/>
  <c r="AG607" i="35"/>
  <c r="G607" i="35"/>
  <c r="BT605" i="35" l="1"/>
  <c r="BA606" i="35"/>
  <c r="U271" i="35"/>
  <c r="AP272" i="35"/>
  <c r="AT272" i="35" s="1"/>
  <c r="P272" i="35"/>
  <c r="AC420" i="35"/>
  <c r="K419" i="35"/>
  <c r="O419" i="35" s="1"/>
  <c r="Y609" i="35"/>
  <c r="X610" i="35"/>
  <c r="AK608" i="35"/>
  <c r="AI608" i="35"/>
  <c r="AG608" i="35"/>
  <c r="F609" i="35"/>
  <c r="DX611" i="35"/>
  <c r="AJ611" i="35"/>
  <c r="AH611" i="35"/>
  <c r="EF611" i="35"/>
  <c r="AF611" i="35"/>
  <c r="W611" i="35"/>
  <c r="V611" i="35"/>
  <c r="D612" i="35"/>
  <c r="AF610" i="35"/>
  <c r="BD610" i="35"/>
  <c r="BV610" i="35" s="1"/>
  <c r="BC610" i="35"/>
  <c r="BU610" i="35" s="1"/>
  <c r="E610" i="35"/>
  <c r="AZ610" i="35"/>
  <c r="BS610" i="35" s="1"/>
  <c r="AY610" i="35"/>
  <c r="BR610" i="35" s="1"/>
  <c r="BG610" i="35"/>
  <c r="BY610" i="35" s="1"/>
  <c r="AX610" i="35"/>
  <c r="BQ610" i="35" s="1"/>
  <c r="J610" i="35"/>
  <c r="BF610" i="35"/>
  <c r="BX610" i="35" s="1"/>
  <c r="BE610" i="35"/>
  <c r="BW610" i="35" s="1"/>
  <c r="A611" i="35"/>
  <c r="AW610" i="35"/>
  <c r="BP610" i="35" s="1"/>
  <c r="AV610" i="35"/>
  <c r="BO610" i="35" s="1"/>
  <c r="AQ610" i="35"/>
  <c r="AA610" i="35"/>
  <c r="Z611" i="35"/>
  <c r="EA612" i="35"/>
  <c r="DZ612" i="35"/>
  <c r="DY612" i="35"/>
  <c r="DW613" i="35"/>
  <c r="AH610" i="35"/>
  <c r="BT606" i="35" l="1"/>
  <c r="BA607" i="35"/>
  <c r="S272" i="35"/>
  <c r="AR272" i="35"/>
  <c r="AU272" i="35" s="1"/>
  <c r="BN272" i="35" s="1"/>
  <c r="AM272" i="35" s="1"/>
  <c r="T272" i="35" s="1"/>
  <c r="Q272" i="35" s="1"/>
  <c r="R272" i="35" s="1"/>
  <c r="AS272" i="35"/>
  <c r="AC421" i="35"/>
  <c r="K420" i="35"/>
  <c r="O420" i="35" s="1"/>
  <c r="Y610" i="35"/>
  <c r="X611" i="35"/>
  <c r="AA611" i="35"/>
  <c r="Z612" i="35"/>
  <c r="A612" i="35"/>
  <c r="BF611" i="35"/>
  <c r="BX611" i="35" s="1"/>
  <c r="AW611" i="35"/>
  <c r="BP611" i="35" s="1"/>
  <c r="BE611" i="35"/>
  <c r="BW611" i="35" s="1"/>
  <c r="AV611" i="35"/>
  <c r="BO611" i="35" s="1"/>
  <c r="J611" i="35"/>
  <c r="BD611" i="35"/>
  <c r="BV611" i="35" s="1"/>
  <c r="BC611" i="35"/>
  <c r="BU611" i="35" s="1"/>
  <c r="E611" i="35"/>
  <c r="AZ611" i="35"/>
  <c r="BS611" i="35" s="1"/>
  <c r="BG611" i="35"/>
  <c r="BY611" i="35" s="1"/>
  <c r="AY611" i="35"/>
  <c r="BR611" i="35" s="1"/>
  <c r="AX611" i="35"/>
  <c r="BQ611" i="35" s="1"/>
  <c r="AQ611" i="35"/>
  <c r="AF612" i="35"/>
  <c r="W612" i="35"/>
  <c r="D613" i="35"/>
  <c r="V612" i="35"/>
  <c r="DX612" i="35"/>
  <c r="AJ612" i="35"/>
  <c r="EF612" i="35"/>
  <c r="AH612" i="35"/>
  <c r="AG609" i="35"/>
  <c r="AK609" i="35"/>
  <c r="AI609" i="35"/>
  <c r="F610" i="35"/>
  <c r="G610" i="35" s="1"/>
  <c r="G609" i="35"/>
  <c r="DW614" i="35"/>
  <c r="EA613" i="35"/>
  <c r="DZ613" i="35"/>
  <c r="DY613" i="35"/>
  <c r="BT607" i="35" l="1"/>
  <c r="BA608" i="35"/>
  <c r="U272" i="35"/>
  <c r="AP273" i="35"/>
  <c r="AT273" i="35" s="1"/>
  <c r="P273" i="35"/>
  <c r="AC422" i="35"/>
  <c r="K421" i="35"/>
  <c r="O421" i="35" s="1"/>
  <c r="DW615" i="35"/>
  <c r="EA614" i="35"/>
  <c r="DZ614" i="35"/>
  <c r="DY614" i="35"/>
  <c r="AH613" i="35"/>
  <c r="EF613" i="35"/>
  <c r="AF613" i="35"/>
  <c r="W613" i="35"/>
  <c r="D614" i="35"/>
  <c r="V613" i="35"/>
  <c r="DX613" i="35"/>
  <c r="AJ613" i="35"/>
  <c r="AY612" i="35"/>
  <c r="BR612" i="35" s="1"/>
  <c r="BG612" i="35"/>
  <c r="BY612" i="35" s="1"/>
  <c r="AX612" i="35"/>
  <c r="BQ612" i="35" s="1"/>
  <c r="A613" i="35"/>
  <c r="BF612" i="35"/>
  <c r="BX612" i="35" s="1"/>
  <c r="AW612" i="35"/>
  <c r="BP612" i="35" s="1"/>
  <c r="BE612" i="35"/>
  <c r="BW612" i="35" s="1"/>
  <c r="AV612" i="35"/>
  <c r="BO612" i="35" s="1"/>
  <c r="J612" i="35"/>
  <c r="BD612" i="35"/>
  <c r="BV612" i="35" s="1"/>
  <c r="BC612" i="35"/>
  <c r="BU612" i="35" s="1"/>
  <c r="AZ612" i="35"/>
  <c r="BS612" i="35" s="1"/>
  <c r="E612" i="35"/>
  <c r="AQ612" i="35"/>
  <c r="AA612" i="35"/>
  <c r="Z613" i="35"/>
  <c r="Y611" i="35"/>
  <c r="X612" i="35"/>
  <c r="AI610" i="35"/>
  <c r="AG610" i="35"/>
  <c r="AK610" i="35"/>
  <c r="F611" i="35"/>
  <c r="BT608" i="35" l="1"/>
  <c r="BA609" i="35"/>
  <c r="AS273" i="35"/>
  <c r="AR273" i="35"/>
  <c r="AU273" i="35" s="1"/>
  <c r="BN273" i="35" s="1"/>
  <c r="AM273" i="35" s="1"/>
  <c r="T273" i="35" s="1"/>
  <c r="Q273" i="35" s="1"/>
  <c r="R273" i="35" s="1"/>
  <c r="S273" i="35"/>
  <c r="AC423" i="35"/>
  <c r="K422" i="35"/>
  <c r="O422" i="35" s="1"/>
  <c r="AK611" i="35"/>
  <c r="AI611" i="35"/>
  <c r="AG611" i="35"/>
  <c r="G611" i="35"/>
  <c r="Z614" i="35"/>
  <c r="AA613" i="35"/>
  <c r="F612" i="35"/>
  <c r="E613" i="35"/>
  <c r="AZ613" i="35"/>
  <c r="BS613" i="35" s="1"/>
  <c r="AY613" i="35"/>
  <c r="BR613" i="35" s="1"/>
  <c r="BG613" i="35"/>
  <c r="BY613" i="35" s="1"/>
  <c r="AX613" i="35"/>
  <c r="BQ613" i="35" s="1"/>
  <c r="A614" i="35"/>
  <c r="BF613" i="35"/>
  <c r="BX613" i="35" s="1"/>
  <c r="AW613" i="35"/>
  <c r="BP613" i="35" s="1"/>
  <c r="BE613" i="35"/>
  <c r="BW613" i="35" s="1"/>
  <c r="AV613" i="35"/>
  <c r="BO613" i="35" s="1"/>
  <c r="J613" i="35"/>
  <c r="BD613" i="35"/>
  <c r="BV613" i="35" s="1"/>
  <c r="BC613" i="35"/>
  <c r="BU613" i="35" s="1"/>
  <c r="AQ613" i="35"/>
  <c r="X613" i="35"/>
  <c r="Y612" i="35"/>
  <c r="AJ614" i="35"/>
  <c r="AH614" i="35"/>
  <c r="EF614" i="35"/>
  <c r="AF614" i="35"/>
  <c r="W614" i="35"/>
  <c r="D615" i="35"/>
  <c r="V614" i="35"/>
  <c r="DX614" i="35"/>
  <c r="DY615" i="35"/>
  <c r="DW616" i="35"/>
  <c r="EA615" i="35"/>
  <c r="DZ615" i="35"/>
  <c r="BT609" i="35" l="1"/>
  <c r="BA610" i="35"/>
  <c r="U273" i="35"/>
  <c r="AP274" i="35"/>
  <c r="AT274" i="35" s="1"/>
  <c r="P274" i="35"/>
  <c r="AC424" i="35"/>
  <c r="K423" i="35"/>
  <c r="O423" i="35" s="1"/>
  <c r="EA616" i="35"/>
  <c r="DZ616" i="35"/>
  <c r="DY616" i="35"/>
  <c r="DW617" i="35"/>
  <c r="F613" i="35"/>
  <c r="AA614" i="35"/>
  <c r="Z615" i="35"/>
  <c r="Y613" i="35"/>
  <c r="X614" i="35"/>
  <c r="DX615" i="35"/>
  <c r="AJ615" i="35"/>
  <c r="AH615" i="35"/>
  <c r="EF615" i="35"/>
  <c r="W615" i="35"/>
  <c r="V615" i="35"/>
  <c r="D616" i="35"/>
  <c r="AF615" i="35"/>
  <c r="BD614" i="35"/>
  <c r="BV614" i="35" s="1"/>
  <c r="BC614" i="35"/>
  <c r="BU614" i="35" s="1"/>
  <c r="E614" i="35"/>
  <c r="AZ614" i="35"/>
  <c r="BS614" i="35" s="1"/>
  <c r="AY614" i="35"/>
  <c r="BR614" i="35" s="1"/>
  <c r="BG614" i="35"/>
  <c r="BY614" i="35" s="1"/>
  <c r="AX614" i="35"/>
  <c r="BQ614" i="35" s="1"/>
  <c r="BF614" i="35"/>
  <c r="BX614" i="35" s="1"/>
  <c r="BE614" i="35"/>
  <c r="BW614" i="35" s="1"/>
  <c r="A615" i="35"/>
  <c r="AW614" i="35"/>
  <c r="BP614" i="35" s="1"/>
  <c r="AV614" i="35"/>
  <c r="BO614" i="35" s="1"/>
  <c r="J614" i="35"/>
  <c r="AQ614" i="35"/>
  <c r="AK612" i="35"/>
  <c r="AI612" i="35"/>
  <c r="AG612" i="35"/>
  <c r="G612" i="35"/>
  <c r="BT610" i="35" l="1"/>
  <c r="BA611" i="35"/>
  <c r="S274" i="35"/>
  <c r="AR274" i="35"/>
  <c r="AU274" i="35" s="1"/>
  <c r="BN274" i="35" s="1"/>
  <c r="AM274" i="35" s="1"/>
  <c r="T274" i="35" s="1"/>
  <c r="Q274" i="35" s="1"/>
  <c r="R274" i="35" s="1"/>
  <c r="AS274" i="35"/>
  <c r="AC425" i="35"/>
  <c r="K424" i="35"/>
  <c r="O424" i="35" s="1"/>
  <c r="Y614" i="35"/>
  <c r="X615" i="35"/>
  <c r="DW618" i="35"/>
  <c r="EA617" i="35"/>
  <c r="DZ617" i="35"/>
  <c r="DY617" i="35"/>
  <c r="AF616" i="35"/>
  <c r="W616" i="35"/>
  <c r="D617" i="35"/>
  <c r="V616" i="35"/>
  <c r="DX616" i="35"/>
  <c r="AJ616" i="35"/>
  <c r="EF616" i="35"/>
  <c r="AH616" i="35"/>
  <c r="F614" i="35"/>
  <c r="AA615" i="35"/>
  <c r="Z616" i="35"/>
  <c r="A616" i="35"/>
  <c r="BF615" i="35"/>
  <c r="BX615" i="35" s="1"/>
  <c r="AW615" i="35"/>
  <c r="BP615" i="35" s="1"/>
  <c r="BE615" i="35"/>
  <c r="BW615" i="35" s="1"/>
  <c r="AV615" i="35"/>
  <c r="BO615" i="35" s="1"/>
  <c r="J615" i="35"/>
  <c r="BD615" i="35"/>
  <c r="BV615" i="35" s="1"/>
  <c r="BC615" i="35"/>
  <c r="BU615" i="35" s="1"/>
  <c r="E615" i="35"/>
  <c r="AZ615" i="35"/>
  <c r="BS615" i="35" s="1"/>
  <c r="BG615" i="35"/>
  <c r="BY615" i="35" s="1"/>
  <c r="AY615" i="35"/>
  <c r="BR615" i="35" s="1"/>
  <c r="AX615" i="35"/>
  <c r="BQ615" i="35" s="1"/>
  <c r="AQ615" i="35"/>
  <c r="AG613" i="35"/>
  <c r="AK613" i="35"/>
  <c r="AI613" i="35"/>
  <c r="G613" i="35"/>
  <c r="BT611" i="35" l="1"/>
  <c r="BA612" i="35"/>
  <c r="AP275" i="35"/>
  <c r="AT275" i="35" s="1"/>
  <c r="P275" i="35"/>
  <c r="U274" i="35"/>
  <c r="AC426" i="35"/>
  <c r="K425" i="35"/>
  <c r="O425" i="35" s="1"/>
  <c r="AI614" i="35"/>
  <c r="AG614" i="35"/>
  <c r="AK614" i="35"/>
  <c r="G614" i="35"/>
  <c r="F615" i="35"/>
  <c r="G615" i="35" s="1"/>
  <c r="DW619" i="35"/>
  <c r="EA618" i="35"/>
  <c r="DZ618" i="35"/>
  <c r="DY618" i="35"/>
  <c r="AY616" i="35"/>
  <c r="BR616" i="35" s="1"/>
  <c r="BG616" i="35"/>
  <c r="BY616" i="35" s="1"/>
  <c r="AX616" i="35"/>
  <c r="BQ616" i="35" s="1"/>
  <c r="A617" i="35"/>
  <c r="BF616" i="35"/>
  <c r="BX616" i="35" s="1"/>
  <c r="AW616" i="35"/>
  <c r="BP616" i="35" s="1"/>
  <c r="BE616" i="35"/>
  <c r="BW616" i="35" s="1"/>
  <c r="AV616" i="35"/>
  <c r="BO616" i="35" s="1"/>
  <c r="J616" i="35"/>
  <c r="BD616" i="35"/>
  <c r="BV616" i="35" s="1"/>
  <c r="BC616" i="35"/>
  <c r="BU616" i="35" s="1"/>
  <c r="AZ616" i="35"/>
  <c r="BS616" i="35" s="1"/>
  <c r="E616" i="35"/>
  <c r="AQ616" i="35"/>
  <c r="AA616" i="35"/>
  <c r="Z617" i="35"/>
  <c r="Y615" i="35"/>
  <c r="X616" i="35"/>
  <c r="AH617" i="35"/>
  <c r="EF617" i="35"/>
  <c r="W617" i="35"/>
  <c r="D618" i="35"/>
  <c r="V617" i="35"/>
  <c r="DX617" i="35"/>
  <c r="AF617" i="35" s="1"/>
  <c r="AJ617" i="35"/>
  <c r="BT612" i="35" l="1"/>
  <c r="BA613" i="35"/>
  <c r="AS275" i="35"/>
  <c r="S275" i="35"/>
  <c r="AR275" i="35"/>
  <c r="AU275" i="35" s="1"/>
  <c r="BN275" i="35" s="1"/>
  <c r="AM275" i="35" s="1"/>
  <c r="T275" i="35" s="1"/>
  <c r="Q275" i="35" s="1"/>
  <c r="R275" i="35" s="1"/>
  <c r="AC427" i="35"/>
  <c r="K426" i="35"/>
  <c r="O426" i="35" s="1"/>
  <c r="F616" i="35"/>
  <c r="AH618" i="35"/>
  <c r="EF618" i="35"/>
  <c r="AF618" i="35"/>
  <c r="W618" i="35"/>
  <c r="D619" i="35"/>
  <c r="V618" i="35"/>
  <c r="DX618" i="35"/>
  <c r="AJ618" i="35" s="1"/>
  <c r="Z618" i="35"/>
  <c r="AA617" i="35"/>
  <c r="AK615" i="35"/>
  <c r="AI615" i="35"/>
  <c r="AG615" i="35"/>
  <c r="DY619" i="35"/>
  <c r="DW620" i="35"/>
  <c r="EA619" i="35"/>
  <c r="DZ619" i="35"/>
  <c r="X617" i="35"/>
  <c r="Y616" i="35"/>
  <c r="E617" i="35"/>
  <c r="AZ617" i="35"/>
  <c r="BS617" i="35" s="1"/>
  <c r="AY617" i="35"/>
  <c r="BR617" i="35" s="1"/>
  <c r="BG617" i="35"/>
  <c r="BY617" i="35" s="1"/>
  <c r="AX617" i="35"/>
  <c r="A618" i="35"/>
  <c r="BF617" i="35"/>
  <c r="BX617" i="35" s="1"/>
  <c r="AW617" i="35"/>
  <c r="BP617" i="35" s="1"/>
  <c r="BE617" i="35"/>
  <c r="BW617" i="35" s="1"/>
  <c r="AV617" i="35"/>
  <c r="BO617" i="35" s="1"/>
  <c r="J617" i="35"/>
  <c r="BD617" i="35"/>
  <c r="BV617" i="35" s="1"/>
  <c r="BC617" i="35"/>
  <c r="BU617" i="35" s="1"/>
  <c r="BQ617" i="35"/>
  <c r="AQ617" i="35"/>
  <c r="BT613" i="35" l="1"/>
  <c r="BA614" i="35"/>
  <c r="U275" i="35"/>
  <c r="P276" i="35"/>
  <c r="AP276" i="35"/>
  <c r="AT276" i="35" s="1"/>
  <c r="AC428" i="35"/>
  <c r="K427" i="35"/>
  <c r="O427" i="35" s="1"/>
  <c r="AA618" i="35"/>
  <c r="Z619" i="35"/>
  <c r="F617" i="35"/>
  <c r="AK616" i="35"/>
  <c r="AI616" i="35"/>
  <c r="AG616" i="35"/>
  <c r="EA620" i="35"/>
  <c r="DZ620" i="35"/>
  <c r="DY620" i="35"/>
  <c r="DW621" i="35"/>
  <c r="DX619" i="35"/>
  <c r="AJ619" i="35" s="1"/>
  <c r="EF619" i="35"/>
  <c r="W619" i="35"/>
  <c r="V619" i="35"/>
  <c r="D620" i="35"/>
  <c r="G616" i="35"/>
  <c r="BD618" i="35"/>
  <c r="BV618" i="35" s="1"/>
  <c r="BC618" i="35"/>
  <c r="BU618" i="35" s="1"/>
  <c r="E618" i="35"/>
  <c r="AZ618" i="35"/>
  <c r="BS618" i="35" s="1"/>
  <c r="AY618" i="35"/>
  <c r="BR618" i="35" s="1"/>
  <c r="BG618" i="35"/>
  <c r="BY618" i="35" s="1"/>
  <c r="AX618" i="35"/>
  <c r="BQ618" i="35" s="1"/>
  <c r="A619" i="35"/>
  <c r="BF618" i="35"/>
  <c r="BX618" i="35" s="1"/>
  <c r="AW618" i="35"/>
  <c r="BP618" i="35" s="1"/>
  <c r="J618" i="35"/>
  <c r="BE618" i="35"/>
  <c r="BW618" i="35" s="1"/>
  <c r="AV618" i="35"/>
  <c r="BO618" i="35" s="1"/>
  <c r="AQ618" i="35"/>
  <c r="Y617" i="35"/>
  <c r="X618" i="35"/>
  <c r="BT614" i="35" l="1"/>
  <c r="BA615" i="35"/>
  <c r="AR276" i="35"/>
  <c r="AU276" i="35" s="1"/>
  <c r="BN276" i="35" s="1"/>
  <c r="AM276" i="35" s="1"/>
  <c r="T276" i="35" s="1"/>
  <c r="Q276" i="35" s="1"/>
  <c r="R276" i="35" s="1"/>
  <c r="AS276" i="35"/>
  <c r="S276" i="35"/>
  <c r="AC429" i="35"/>
  <c r="K428" i="35"/>
  <c r="O428" i="35" s="1"/>
  <c r="AG617" i="35"/>
  <c r="AK617" i="35"/>
  <c r="AI617" i="35"/>
  <c r="AF620" i="35"/>
  <c r="W620" i="35"/>
  <c r="D621" i="35"/>
  <c r="V620" i="35"/>
  <c r="DX620" i="35"/>
  <c r="AJ620" i="35"/>
  <c r="AH620" i="35"/>
  <c r="EF620" i="35"/>
  <c r="DW622" i="35"/>
  <c r="EA621" i="35"/>
  <c r="DZ621" i="35"/>
  <c r="DY621" i="35"/>
  <c r="G617" i="35"/>
  <c r="F618" i="35"/>
  <c r="AF619" i="35"/>
  <c r="A620" i="35"/>
  <c r="BF619" i="35"/>
  <c r="BX619" i="35" s="1"/>
  <c r="AW619" i="35"/>
  <c r="BP619" i="35" s="1"/>
  <c r="BE619" i="35"/>
  <c r="BW619" i="35" s="1"/>
  <c r="AV619" i="35"/>
  <c r="BO619" i="35" s="1"/>
  <c r="J619" i="35"/>
  <c r="BD619" i="35"/>
  <c r="BV619" i="35" s="1"/>
  <c r="BC619" i="35"/>
  <c r="BU619" i="35" s="1"/>
  <c r="E619" i="35"/>
  <c r="AZ619" i="35"/>
  <c r="BS619" i="35" s="1"/>
  <c r="AY619" i="35"/>
  <c r="BR619" i="35" s="1"/>
  <c r="BG619" i="35"/>
  <c r="BY619" i="35" s="1"/>
  <c r="AX619" i="35"/>
  <c r="BQ619" i="35" s="1"/>
  <c r="AQ619" i="35"/>
  <c r="AH619" i="35"/>
  <c r="AA619" i="35"/>
  <c r="Z620" i="35"/>
  <c r="Y618" i="35"/>
  <c r="X619" i="35"/>
  <c r="BT615" i="35" l="1"/>
  <c r="BA616" i="35"/>
  <c r="U276" i="35"/>
  <c r="AP277" i="35"/>
  <c r="AT277" i="35" s="1"/>
  <c r="P277" i="35"/>
  <c r="AC430" i="35"/>
  <c r="K429" i="35"/>
  <c r="O429" i="35" s="1"/>
  <c r="DW623" i="35"/>
  <c r="EA622" i="35"/>
  <c r="DZ622" i="35"/>
  <c r="DY622" i="35"/>
  <c r="AA620" i="35"/>
  <c r="Z621" i="35"/>
  <c r="AH621" i="35"/>
  <c r="EF621" i="35"/>
  <c r="AF621" i="35"/>
  <c r="W621" i="35"/>
  <c r="D622" i="35"/>
  <c r="V621" i="35"/>
  <c r="DX621" i="35"/>
  <c r="AJ621" i="35"/>
  <c r="F619" i="35"/>
  <c r="AI618" i="35"/>
  <c r="AG618" i="35"/>
  <c r="AK618" i="35"/>
  <c r="G618" i="35"/>
  <c r="Y619" i="35"/>
  <c r="X620" i="35"/>
  <c r="AY620" i="35"/>
  <c r="BR620" i="35" s="1"/>
  <c r="BG620" i="35"/>
  <c r="BY620" i="35" s="1"/>
  <c r="AX620" i="35"/>
  <c r="BQ620" i="35" s="1"/>
  <c r="A621" i="35"/>
  <c r="BF620" i="35"/>
  <c r="BX620" i="35" s="1"/>
  <c r="AW620" i="35"/>
  <c r="BP620" i="35" s="1"/>
  <c r="BE620" i="35"/>
  <c r="BW620" i="35" s="1"/>
  <c r="AV620" i="35"/>
  <c r="BO620" i="35" s="1"/>
  <c r="J620" i="35"/>
  <c r="BD620" i="35"/>
  <c r="BV620" i="35" s="1"/>
  <c r="BC620" i="35"/>
  <c r="BU620" i="35" s="1"/>
  <c r="E620" i="35"/>
  <c r="AZ620" i="35"/>
  <c r="BS620" i="35" s="1"/>
  <c r="AQ620" i="35"/>
  <c r="BT616" i="35" l="1"/>
  <c r="BA617" i="35"/>
  <c r="AR277" i="35"/>
  <c r="AU277" i="35" s="1"/>
  <c r="BN277" i="35" s="1"/>
  <c r="AM277" i="35" s="1"/>
  <c r="T277" i="35" s="1"/>
  <c r="Q277" i="35" s="1"/>
  <c r="R277" i="35" s="1"/>
  <c r="AS277" i="35"/>
  <c r="S277" i="35"/>
  <c r="AC431" i="35"/>
  <c r="K430" i="35"/>
  <c r="O430" i="35" s="1"/>
  <c r="Z622" i="35"/>
  <c r="AA621" i="35"/>
  <c r="E621" i="35"/>
  <c r="AZ621" i="35"/>
  <c r="BS621" i="35" s="1"/>
  <c r="AY621" i="35"/>
  <c r="BR621" i="35" s="1"/>
  <c r="BG621" i="35"/>
  <c r="BY621" i="35" s="1"/>
  <c r="AX621" i="35"/>
  <c r="BQ621" i="35" s="1"/>
  <c r="A622" i="35"/>
  <c r="BF621" i="35"/>
  <c r="BX621" i="35" s="1"/>
  <c r="AW621" i="35"/>
  <c r="BP621" i="35" s="1"/>
  <c r="BE621" i="35"/>
  <c r="BW621" i="35" s="1"/>
  <c r="AV621" i="35"/>
  <c r="BO621" i="35" s="1"/>
  <c r="J621" i="35"/>
  <c r="BD621" i="35"/>
  <c r="BV621" i="35" s="1"/>
  <c r="BC621" i="35"/>
  <c r="BU621" i="35" s="1"/>
  <c r="AQ621" i="35"/>
  <c r="AJ622" i="35"/>
  <c r="AH622" i="35"/>
  <c r="EF622" i="35"/>
  <c r="AF622" i="35"/>
  <c r="W622" i="35"/>
  <c r="D623" i="35"/>
  <c r="V622" i="35"/>
  <c r="DX622" i="35"/>
  <c r="DY623" i="35"/>
  <c r="DW624" i="35"/>
  <c r="EA623" i="35"/>
  <c r="DZ623" i="35"/>
  <c r="AK619" i="35"/>
  <c r="AI619" i="35"/>
  <c r="AG619" i="35"/>
  <c r="F620" i="35"/>
  <c r="G620" i="35" s="1"/>
  <c r="X621" i="35"/>
  <c r="Y620" i="35"/>
  <c r="G619" i="35"/>
  <c r="BT617" i="35" l="1"/>
  <c r="BA618" i="35"/>
  <c r="U277" i="35"/>
  <c r="AP278" i="35"/>
  <c r="AT278" i="35" s="1"/>
  <c r="P278" i="35"/>
  <c r="AC432" i="35"/>
  <c r="K431" i="35"/>
  <c r="O431" i="35" s="1"/>
  <c r="Y621" i="35"/>
  <c r="X622" i="35"/>
  <c r="F621" i="35"/>
  <c r="DX623" i="35"/>
  <c r="AJ623" i="35"/>
  <c r="AH623" i="35"/>
  <c r="EF623" i="35"/>
  <c r="AF623" i="35"/>
  <c r="W623" i="35"/>
  <c r="V623" i="35"/>
  <c r="D624" i="35"/>
  <c r="EA624" i="35"/>
  <c r="DZ624" i="35"/>
  <c r="DY624" i="35"/>
  <c r="DW625" i="35"/>
  <c r="BD622" i="35"/>
  <c r="BV622" i="35" s="1"/>
  <c r="BC622" i="35"/>
  <c r="BU622" i="35" s="1"/>
  <c r="E622" i="35"/>
  <c r="AZ622" i="35"/>
  <c r="BS622" i="35" s="1"/>
  <c r="AY622" i="35"/>
  <c r="BR622" i="35" s="1"/>
  <c r="BG622" i="35"/>
  <c r="BY622" i="35" s="1"/>
  <c r="AX622" i="35"/>
  <c r="BQ622" i="35" s="1"/>
  <c r="A623" i="35"/>
  <c r="BF622" i="35"/>
  <c r="BX622" i="35" s="1"/>
  <c r="AW622" i="35"/>
  <c r="BP622" i="35" s="1"/>
  <c r="AV622" i="35"/>
  <c r="BO622" i="35" s="1"/>
  <c r="J622" i="35"/>
  <c r="BE622" i="35"/>
  <c r="BW622" i="35" s="1"/>
  <c r="AQ622" i="35"/>
  <c r="AK620" i="35"/>
  <c r="AI620" i="35"/>
  <c r="AG620" i="35"/>
  <c r="AA622" i="35"/>
  <c r="Z623" i="35"/>
  <c r="BT618" i="35" l="1"/>
  <c r="BA619" i="35"/>
  <c r="AS278" i="35"/>
  <c r="AR278" i="35"/>
  <c r="AU278" i="35" s="1"/>
  <c r="BN278" i="35" s="1"/>
  <c r="AM278" i="35" s="1"/>
  <c r="T278" i="35" s="1"/>
  <c r="Q278" i="35" s="1"/>
  <c r="R278" i="35" s="1"/>
  <c r="S278" i="35"/>
  <c r="AC433" i="35"/>
  <c r="K432" i="35"/>
  <c r="O432" i="35" s="1"/>
  <c r="A624" i="35"/>
  <c r="BF623" i="35"/>
  <c r="BX623" i="35" s="1"/>
  <c r="AW623" i="35"/>
  <c r="BP623" i="35" s="1"/>
  <c r="BE623" i="35"/>
  <c r="BW623" i="35" s="1"/>
  <c r="AV623" i="35"/>
  <c r="BO623" i="35" s="1"/>
  <c r="J623" i="35"/>
  <c r="BD623" i="35"/>
  <c r="BV623" i="35" s="1"/>
  <c r="BC623" i="35"/>
  <c r="BU623" i="35" s="1"/>
  <c r="E623" i="35"/>
  <c r="AZ623" i="35"/>
  <c r="BS623" i="35" s="1"/>
  <c r="AY623" i="35"/>
  <c r="BR623" i="35" s="1"/>
  <c r="BG623" i="35"/>
  <c r="BY623" i="35" s="1"/>
  <c r="AX623" i="35"/>
  <c r="BQ623" i="35" s="1"/>
  <c r="AQ623" i="35"/>
  <c r="AF624" i="35"/>
  <c r="W624" i="35"/>
  <c r="D625" i="35"/>
  <c r="V624" i="35"/>
  <c r="DX624" i="35"/>
  <c r="AJ624" i="35"/>
  <c r="AH624" i="35"/>
  <c r="EF624" i="35"/>
  <c r="AG621" i="35"/>
  <c r="AK621" i="35"/>
  <c r="AI621" i="35"/>
  <c r="G621" i="35"/>
  <c r="AA623" i="35"/>
  <c r="Z624" i="35"/>
  <c r="DW626" i="35"/>
  <c r="EA625" i="35"/>
  <c r="DZ625" i="35"/>
  <c r="DY625" i="35"/>
  <c r="Y622" i="35"/>
  <c r="X623" i="35"/>
  <c r="F622" i="35"/>
  <c r="G622" i="35" s="1"/>
  <c r="BT619" i="35" l="1"/>
  <c r="BA620" i="35"/>
  <c r="U278" i="35"/>
  <c r="P279" i="35"/>
  <c r="AP279" i="35"/>
  <c r="AT279" i="35" s="1"/>
  <c r="AC434" i="35"/>
  <c r="K433" i="35"/>
  <c r="O433" i="35" s="1"/>
  <c r="DW627" i="35"/>
  <c r="EA626" i="35"/>
  <c r="DZ626" i="35"/>
  <c r="DY626" i="35"/>
  <c r="F623" i="35"/>
  <c r="G623" i="35" s="1"/>
  <c r="Y623" i="35"/>
  <c r="X624" i="35"/>
  <c r="AI622" i="35"/>
  <c r="AG622" i="35"/>
  <c r="AK622" i="35"/>
  <c r="AA624" i="35"/>
  <c r="Z625" i="35"/>
  <c r="AH625" i="35"/>
  <c r="EF625" i="35"/>
  <c r="AF625" i="35"/>
  <c r="W625" i="35"/>
  <c r="D626" i="35"/>
  <c r="V625" i="35"/>
  <c r="DX625" i="35"/>
  <c r="AJ625" i="35" s="1"/>
  <c r="AY624" i="35"/>
  <c r="BR624" i="35" s="1"/>
  <c r="BG624" i="35"/>
  <c r="BY624" i="35" s="1"/>
  <c r="AX624" i="35"/>
  <c r="BQ624" i="35" s="1"/>
  <c r="A625" i="35"/>
  <c r="BF624" i="35"/>
  <c r="BX624" i="35" s="1"/>
  <c r="AW624" i="35"/>
  <c r="BP624" i="35" s="1"/>
  <c r="BE624" i="35"/>
  <c r="BW624" i="35" s="1"/>
  <c r="AV624" i="35"/>
  <c r="BO624" i="35" s="1"/>
  <c r="J624" i="35"/>
  <c r="BD624" i="35"/>
  <c r="BV624" i="35" s="1"/>
  <c r="BC624" i="35"/>
  <c r="BU624" i="35" s="1"/>
  <c r="E624" i="35"/>
  <c r="AZ624" i="35"/>
  <c r="BS624" i="35" s="1"/>
  <c r="AQ624" i="35"/>
  <c r="BT620" i="35" l="1"/>
  <c r="BA621" i="35"/>
  <c r="AS279" i="35"/>
  <c r="AR279" i="35"/>
  <c r="AU279" i="35" s="1"/>
  <c r="BN279" i="35" s="1"/>
  <c r="AM279" i="35" s="1"/>
  <c r="T279" i="35" s="1"/>
  <c r="Q279" i="35" s="1"/>
  <c r="R279" i="35" s="1"/>
  <c r="S279" i="35"/>
  <c r="AC435" i="35"/>
  <c r="K434" i="35"/>
  <c r="O434" i="35" s="1"/>
  <c r="EF626" i="35"/>
  <c r="AF626" i="35"/>
  <c r="W626" i="35"/>
  <c r="D627" i="35"/>
  <c r="V626" i="35"/>
  <c r="DX626" i="35"/>
  <c r="AJ626" i="35" s="1"/>
  <c r="AK623" i="35"/>
  <c r="AI623" i="35"/>
  <c r="AG623" i="35"/>
  <c r="E625" i="35"/>
  <c r="AZ625" i="35"/>
  <c r="BS625" i="35" s="1"/>
  <c r="AY625" i="35"/>
  <c r="BR625" i="35" s="1"/>
  <c r="BG625" i="35"/>
  <c r="BY625" i="35" s="1"/>
  <c r="AX625" i="35"/>
  <c r="BQ625" i="35" s="1"/>
  <c r="A626" i="35"/>
  <c r="BF625" i="35"/>
  <c r="BX625" i="35" s="1"/>
  <c r="AW625" i="35"/>
  <c r="BP625" i="35" s="1"/>
  <c r="BE625" i="35"/>
  <c r="BW625" i="35" s="1"/>
  <c r="AV625" i="35"/>
  <c r="BO625" i="35" s="1"/>
  <c r="J625" i="35"/>
  <c r="BD625" i="35"/>
  <c r="BV625" i="35" s="1"/>
  <c r="BC625" i="35"/>
  <c r="BU625" i="35" s="1"/>
  <c r="AQ625" i="35"/>
  <c r="X625" i="35"/>
  <c r="Y624" i="35"/>
  <c r="Z626" i="35"/>
  <c r="AA625" i="35"/>
  <c r="DY627" i="35"/>
  <c r="DW628" i="35"/>
  <c r="EA627" i="35"/>
  <c r="DZ627" i="35"/>
  <c r="F624" i="35"/>
  <c r="BT621" i="35" l="1"/>
  <c r="BA622" i="35"/>
  <c r="U279" i="35"/>
  <c r="P280" i="35"/>
  <c r="AP280" i="35"/>
  <c r="AT280" i="35" s="1"/>
  <c r="AC436" i="35"/>
  <c r="K435" i="35"/>
  <c r="O435" i="35" s="1"/>
  <c r="EA628" i="35"/>
  <c r="DZ628" i="35"/>
  <c r="DY628" i="35"/>
  <c r="DW629" i="35"/>
  <c r="AK624" i="35"/>
  <c r="AI624" i="35"/>
  <c r="AG624" i="35"/>
  <c r="DX627" i="35"/>
  <c r="AJ627" i="35"/>
  <c r="AH627" i="35"/>
  <c r="EF627" i="35"/>
  <c r="AF627" i="35"/>
  <c r="W627" i="35"/>
  <c r="V627" i="35"/>
  <c r="D628" i="35"/>
  <c r="G624" i="35"/>
  <c r="AA626" i="35"/>
  <c r="Z627" i="35"/>
  <c r="F625" i="35"/>
  <c r="BD626" i="35"/>
  <c r="BV626" i="35" s="1"/>
  <c r="BC626" i="35"/>
  <c r="BU626" i="35" s="1"/>
  <c r="E626" i="35"/>
  <c r="AZ626" i="35"/>
  <c r="BS626" i="35" s="1"/>
  <c r="AY626" i="35"/>
  <c r="BR626" i="35" s="1"/>
  <c r="BG626" i="35"/>
  <c r="BY626" i="35" s="1"/>
  <c r="AX626" i="35"/>
  <c r="BQ626" i="35" s="1"/>
  <c r="A627" i="35"/>
  <c r="BF626" i="35"/>
  <c r="BX626" i="35" s="1"/>
  <c r="AW626" i="35"/>
  <c r="BP626" i="35" s="1"/>
  <c r="BE626" i="35"/>
  <c r="BW626" i="35" s="1"/>
  <c r="AV626" i="35"/>
  <c r="BO626" i="35" s="1"/>
  <c r="J626" i="35"/>
  <c r="AQ626" i="35"/>
  <c r="Y625" i="35"/>
  <c r="X626" i="35"/>
  <c r="AH626" i="35"/>
  <c r="BT622" i="35" l="1"/>
  <c r="BA623" i="35"/>
  <c r="AS280" i="35"/>
  <c r="S280" i="35"/>
  <c r="AR280" i="35"/>
  <c r="AU280" i="35" s="1"/>
  <c r="BN280" i="35" s="1"/>
  <c r="AM280" i="35" s="1"/>
  <c r="T280" i="35" s="1"/>
  <c r="Q280" i="35" s="1"/>
  <c r="R280" i="35" s="1"/>
  <c r="AC437" i="35"/>
  <c r="K436" i="35"/>
  <c r="O436" i="35" s="1"/>
  <c r="Y626" i="35"/>
  <c r="X627" i="35"/>
  <c r="AG625" i="35"/>
  <c r="AK625" i="35"/>
  <c r="AI625" i="35"/>
  <c r="G625" i="35"/>
  <c r="F626" i="35"/>
  <c r="DW630" i="35"/>
  <c r="EA629" i="35"/>
  <c r="DZ629" i="35"/>
  <c r="DY629" i="35"/>
  <c r="A628" i="35"/>
  <c r="BF627" i="35"/>
  <c r="BX627" i="35" s="1"/>
  <c r="AW627" i="35"/>
  <c r="BP627" i="35" s="1"/>
  <c r="BE627" i="35"/>
  <c r="BW627" i="35" s="1"/>
  <c r="AV627" i="35"/>
  <c r="BO627" i="35" s="1"/>
  <c r="J627" i="35"/>
  <c r="BD627" i="35"/>
  <c r="BV627" i="35" s="1"/>
  <c r="BC627" i="35"/>
  <c r="BU627" i="35" s="1"/>
  <c r="E627" i="35"/>
  <c r="AZ627" i="35"/>
  <c r="BS627" i="35" s="1"/>
  <c r="AY627" i="35"/>
  <c r="BR627" i="35" s="1"/>
  <c r="BG627" i="35"/>
  <c r="BY627" i="35" s="1"/>
  <c r="AX627" i="35"/>
  <c r="BQ627" i="35"/>
  <c r="AQ627" i="35"/>
  <c r="AA627" i="35"/>
  <c r="Z628" i="35"/>
  <c r="AF628" i="35"/>
  <c r="W628" i="35"/>
  <c r="D629" i="35"/>
  <c r="V628" i="35"/>
  <c r="DX628" i="35"/>
  <c r="AJ628" i="35"/>
  <c r="AH628" i="35"/>
  <c r="EF628" i="35"/>
  <c r="BT623" i="35" l="1"/>
  <c r="BA624" i="35"/>
  <c r="U280" i="35"/>
  <c r="AP281" i="35"/>
  <c r="AT281" i="35" s="1"/>
  <c r="P281" i="35"/>
  <c r="AC438" i="35"/>
  <c r="K437" i="35"/>
  <c r="O437" i="35" s="1"/>
  <c r="AA628" i="35"/>
  <c r="Z629" i="35"/>
  <c r="F627" i="35"/>
  <c r="DW631" i="35"/>
  <c r="EA630" i="35"/>
  <c r="DZ630" i="35"/>
  <c r="DY630" i="35"/>
  <c r="AH629" i="35"/>
  <c r="EF629" i="35"/>
  <c r="AF629" i="35"/>
  <c r="W629" i="35"/>
  <c r="D630" i="35"/>
  <c r="V629" i="35"/>
  <c r="DX629" i="35"/>
  <c r="AJ629" i="35"/>
  <c r="AI626" i="35"/>
  <c r="AG626" i="35"/>
  <c r="AK626" i="35"/>
  <c r="Y627" i="35"/>
  <c r="X628" i="35"/>
  <c r="AY628" i="35"/>
  <c r="BR628" i="35" s="1"/>
  <c r="BG628" i="35"/>
  <c r="BY628" i="35" s="1"/>
  <c r="AX628" i="35"/>
  <c r="A629" i="35"/>
  <c r="BF628" i="35"/>
  <c r="BX628" i="35" s="1"/>
  <c r="AW628" i="35"/>
  <c r="BP628" i="35" s="1"/>
  <c r="BE628" i="35"/>
  <c r="BW628" i="35" s="1"/>
  <c r="AV628" i="35"/>
  <c r="BO628" i="35" s="1"/>
  <c r="J628" i="35"/>
  <c r="BD628" i="35"/>
  <c r="BV628" i="35" s="1"/>
  <c r="BC628" i="35"/>
  <c r="BU628" i="35" s="1"/>
  <c r="E628" i="35"/>
  <c r="AZ628" i="35"/>
  <c r="BS628" i="35" s="1"/>
  <c r="BQ628" i="35"/>
  <c r="AQ628" i="35"/>
  <c r="G626" i="35"/>
  <c r="BT624" i="35" l="1"/>
  <c r="BA625" i="35"/>
  <c r="S281" i="35"/>
  <c r="AS281" i="35"/>
  <c r="AR281" i="35"/>
  <c r="AU281" i="35" s="1"/>
  <c r="BN281" i="35" s="1"/>
  <c r="AM281" i="35" s="1"/>
  <c r="T281" i="35" s="1"/>
  <c r="Q281" i="35" s="1"/>
  <c r="R281" i="35" s="1"/>
  <c r="AC439" i="35"/>
  <c r="K438" i="35"/>
  <c r="O438" i="35" s="1"/>
  <c r="EF630" i="35"/>
  <c r="AF630" i="35"/>
  <c r="W630" i="35"/>
  <c r="D631" i="35"/>
  <c r="V630" i="35"/>
  <c r="DX630" i="35"/>
  <c r="AJ630" i="35" s="1"/>
  <c r="DY631" i="35"/>
  <c r="DW632" i="35"/>
  <c r="EA631" i="35"/>
  <c r="DZ631" i="35"/>
  <c r="AK627" i="35"/>
  <c r="AI627" i="35"/>
  <c r="AG627" i="35"/>
  <c r="E629" i="35"/>
  <c r="AZ629" i="35"/>
  <c r="BS629" i="35" s="1"/>
  <c r="AY629" i="35"/>
  <c r="BR629" i="35" s="1"/>
  <c r="BG629" i="35"/>
  <c r="BY629" i="35" s="1"/>
  <c r="AX629" i="35"/>
  <c r="BQ629" i="35" s="1"/>
  <c r="A630" i="35"/>
  <c r="BF629" i="35"/>
  <c r="BX629" i="35" s="1"/>
  <c r="AW629" i="35"/>
  <c r="BP629" i="35" s="1"/>
  <c r="BE629" i="35"/>
  <c r="BW629" i="35" s="1"/>
  <c r="AV629" i="35"/>
  <c r="BO629" i="35" s="1"/>
  <c r="J629" i="35"/>
  <c r="BD629" i="35"/>
  <c r="BV629" i="35" s="1"/>
  <c r="BC629" i="35"/>
  <c r="BU629" i="35" s="1"/>
  <c r="AQ629" i="35"/>
  <c r="G627" i="35"/>
  <c r="Z630" i="35"/>
  <c r="AA629" i="35"/>
  <c r="F628" i="35"/>
  <c r="G628" i="35" s="1"/>
  <c r="X629" i="35"/>
  <c r="Y628" i="35"/>
  <c r="BT625" i="35" l="1"/>
  <c r="BA626" i="35"/>
  <c r="U281" i="35"/>
  <c r="P282" i="35"/>
  <c r="AP282" i="35"/>
  <c r="AT282" i="35" s="1"/>
  <c r="AC440" i="35"/>
  <c r="K439" i="35"/>
  <c r="O439" i="35" s="1"/>
  <c r="AA630" i="35"/>
  <c r="Z631" i="35"/>
  <c r="BD630" i="35"/>
  <c r="BV630" i="35" s="1"/>
  <c r="BC630" i="35"/>
  <c r="BU630" i="35" s="1"/>
  <c r="E630" i="35"/>
  <c r="AZ630" i="35"/>
  <c r="BS630" i="35" s="1"/>
  <c r="AY630" i="35"/>
  <c r="BR630" i="35" s="1"/>
  <c r="BG630" i="35"/>
  <c r="BY630" i="35" s="1"/>
  <c r="AX630" i="35"/>
  <c r="BQ630" i="35" s="1"/>
  <c r="A631" i="35"/>
  <c r="BF630" i="35"/>
  <c r="BX630" i="35" s="1"/>
  <c r="AW630" i="35"/>
  <c r="BP630" i="35" s="1"/>
  <c r="J630" i="35"/>
  <c r="BE630" i="35"/>
  <c r="BW630" i="35" s="1"/>
  <c r="AV630" i="35"/>
  <c r="BO630" i="35" s="1"/>
  <c r="AQ630" i="35"/>
  <c r="Y629" i="35"/>
  <c r="X630" i="35"/>
  <c r="DX631" i="35"/>
  <c r="AJ631" i="35"/>
  <c r="AH631" i="35"/>
  <c r="EF631" i="35"/>
  <c r="AF631" i="35"/>
  <c r="W631" i="35"/>
  <c r="V631" i="35"/>
  <c r="D632" i="35"/>
  <c r="AK628" i="35"/>
  <c r="AI628" i="35"/>
  <c r="AG628" i="35"/>
  <c r="EA632" i="35"/>
  <c r="DZ632" i="35"/>
  <c r="DY632" i="35"/>
  <c r="DW633" i="35"/>
  <c r="AH630" i="35"/>
  <c r="F629" i="35"/>
  <c r="G629" i="35" s="1"/>
  <c r="BT626" i="35" l="1"/>
  <c r="BA627" i="35"/>
  <c r="AR282" i="35"/>
  <c r="AU282" i="35" s="1"/>
  <c r="BN282" i="35" s="1"/>
  <c r="AM282" i="35" s="1"/>
  <c r="T282" i="35" s="1"/>
  <c r="Q282" i="35" s="1"/>
  <c r="R282" i="35" s="1"/>
  <c r="AS282" i="35"/>
  <c r="S282" i="35"/>
  <c r="AC441" i="35"/>
  <c r="K440" i="35"/>
  <c r="O440" i="35" s="1"/>
  <c r="A632" i="35"/>
  <c r="BF631" i="35"/>
  <c r="BX631" i="35" s="1"/>
  <c r="AW631" i="35"/>
  <c r="BP631" i="35" s="1"/>
  <c r="BE631" i="35"/>
  <c r="BW631" i="35" s="1"/>
  <c r="AV631" i="35"/>
  <c r="BO631" i="35" s="1"/>
  <c r="J631" i="35"/>
  <c r="BD631" i="35"/>
  <c r="BV631" i="35" s="1"/>
  <c r="BC631" i="35"/>
  <c r="BU631" i="35" s="1"/>
  <c r="E631" i="35"/>
  <c r="AZ631" i="35"/>
  <c r="BS631" i="35" s="1"/>
  <c r="AY631" i="35"/>
  <c r="BR631" i="35" s="1"/>
  <c r="BG631" i="35"/>
  <c r="BY631" i="35" s="1"/>
  <c r="AX631" i="35"/>
  <c r="BQ631" i="35" s="1"/>
  <c r="AQ631" i="35"/>
  <c r="F630" i="35"/>
  <c r="G630" i="35" s="1"/>
  <c r="DW634" i="35"/>
  <c r="EA633" i="35"/>
  <c r="DZ633" i="35"/>
  <c r="DY633" i="35"/>
  <c r="AF632" i="35"/>
  <c r="W632" i="35"/>
  <c r="D633" i="35"/>
  <c r="V632" i="35"/>
  <c r="DX632" i="35"/>
  <c r="AJ632" i="35"/>
  <c r="AH632" i="35"/>
  <c r="EF632" i="35"/>
  <c r="Y630" i="35"/>
  <c r="X631" i="35"/>
  <c r="AA631" i="35"/>
  <c r="Z632" i="35"/>
  <c r="AG629" i="35"/>
  <c r="AK629" i="35"/>
  <c r="AI629" i="35"/>
  <c r="BT627" i="35" l="1"/>
  <c r="BA628" i="35"/>
  <c r="U282" i="35"/>
  <c r="AP283" i="35"/>
  <c r="AT283" i="35" s="1"/>
  <c r="P283" i="35"/>
  <c r="AC442" i="35"/>
  <c r="K441" i="35"/>
  <c r="O441" i="35" s="1"/>
  <c r="Y631" i="35"/>
  <c r="X632" i="35"/>
  <c r="F631" i="35"/>
  <c r="AA632" i="35"/>
  <c r="Z633" i="35"/>
  <c r="DW635" i="35"/>
  <c r="EA634" i="35"/>
  <c r="DZ634" i="35"/>
  <c r="DY634" i="35"/>
  <c r="AI630" i="35"/>
  <c r="AG630" i="35"/>
  <c r="AK630" i="35"/>
  <c r="AH633" i="35"/>
  <c r="EF633" i="35"/>
  <c r="AF633" i="35"/>
  <c r="W633" i="35"/>
  <c r="D634" i="35"/>
  <c r="V633" i="35"/>
  <c r="DX633" i="35"/>
  <c r="AJ633" i="35"/>
  <c r="AY632" i="35"/>
  <c r="BR632" i="35" s="1"/>
  <c r="BG632" i="35"/>
  <c r="BY632" i="35" s="1"/>
  <c r="AX632" i="35"/>
  <c r="BQ632" i="35" s="1"/>
  <c r="A633" i="35"/>
  <c r="BF632" i="35"/>
  <c r="BX632" i="35" s="1"/>
  <c r="AW632" i="35"/>
  <c r="BP632" i="35" s="1"/>
  <c r="BE632" i="35"/>
  <c r="BW632" i="35" s="1"/>
  <c r="AV632" i="35"/>
  <c r="BO632" i="35" s="1"/>
  <c r="J632" i="35"/>
  <c r="BD632" i="35"/>
  <c r="BV632" i="35" s="1"/>
  <c r="BC632" i="35"/>
  <c r="BU632" i="35" s="1"/>
  <c r="E632" i="35"/>
  <c r="AZ632" i="35"/>
  <c r="BS632" i="35" s="1"/>
  <c r="AQ632" i="35"/>
  <c r="BT628" i="35" l="1"/>
  <c r="BA629" i="35"/>
  <c r="S283" i="35"/>
  <c r="AR283" i="35"/>
  <c r="AU283" i="35" s="1"/>
  <c r="BN283" i="35" s="1"/>
  <c r="AM283" i="35" s="1"/>
  <c r="T283" i="35" s="1"/>
  <c r="Q283" i="35" s="1"/>
  <c r="R283" i="35" s="1"/>
  <c r="AS283" i="35"/>
  <c r="AC443" i="35"/>
  <c r="K442" i="35"/>
  <c r="O442" i="35" s="1"/>
  <c r="EF634" i="35"/>
  <c r="W634" i="35"/>
  <c r="D635" i="35"/>
  <c r="V634" i="35"/>
  <c r="DX634" i="35"/>
  <c r="AJ634" i="35" s="1"/>
  <c r="E633" i="35"/>
  <c r="AZ633" i="35"/>
  <c r="BS633" i="35" s="1"/>
  <c r="AY633" i="35"/>
  <c r="BR633" i="35" s="1"/>
  <c r="BG633" i="35"/>
  <c r="BY633" i="35" s="1"/>
  <c r="AX633" i="35"/>
  <c r="BQ633" i="35" s="1"/>
  <c r="A634" i="35"/>
  <c r="BF633" i="35"/>
  <c r="BX633" i="35" s="1"/>
  <c r="AW633" i="35"/>
  <c r="BP633" i="35" s="1"/>
  <c r="BE633" i="35"/>
  <c r="BW633" i="35" s="1"/>
  <c r="AV633" i="35"/>
  <c r="BO633" i="35" s="1"/>
  <c r="J633" i="35"/>
  <c r="BD633" i="35"/>
  <c r="BV633" i="35" s="1"/>
  <c r="BC633" i="35"/>
  <c r="BU633" i="35" s="1"/>
  <c r="AQ633" i="35"/>
  <c r="AK631" i="35"/>
  <c r="AI631" i="35"/>
  <c r="AG631" i="35"/>
  <c r="G631" i="35"/>
  <c r="DY635" i="35"/>
  <c r="DW636" i="35"/>
  <c r="EA635" i="35"/>
  <c r="DZ635" i="35"/>
  <c r="Z634" i="35"/>
  <c r="AA633" i="35"/>
  <c r="X633" i="35"/>
  <c r="Y632" i="35"/>
  <c r="F632" i="35"/>
  <c r="G632" i="35" s="1"/>
  <c r="BT629" i="35" l="1"/>
  <c r="BA630" i="35"/>
  <c r="U283" i="35"/>
  <c r="P284" i="35"/>
  <c r="AP284" i="35"/>
  <c r="AT284" i="35" s="1"/>
  <c r="AC444" i="35"/>
  <c r="K443" i="35"/>
  <c r="O443" i="35" s="1"/>
  <c r="AK632" i="35"/>
  <c r="AI632" i="35"/>
  <c r="AG632" i="35"/>
  <c r="BD634" i="35"/>
  <c r="BV634" i="35" s="1"/>
  <c r="BC634" i="35"/>
  <c r="BU634" i="35" s="1"/>
  <c r="E634" i="35"/>
  <c r="AZ634" i="35"/>
  <c r="BS634" i="35" s="1"/>
  <c r="AY634" i="35"/>
  <c r="BR634" i="35" s="1"/>
  <c r="BG634" i="35"/>
  <c r="BY634" i="35" s="1"/>
  <c r="AX634" i="35"/>
  <c r="BQ634" i="35" s="1"/>
  <c r="A635" i="35"/>
  <c r="BF634" i="35"/>
  <c r="BX634" i="35" s="1"/>
  <c r="AW634" i="35"/>
  <c r="BP634" i="35" s="1"/>
  <c r="J634" i="35"/>
  <c r="BE634" i="35"/>
  <c r="BW634" i="35" s="1"/>
  <c r="AV634" i="35"/>
  <c r="BO634" i="35" s="1"/>
  <c r="AQ634" i="35"/>
  <c r="DX635" i="35"/>
  <c r="AJ635" i="35"/>
  <c r="AH635" i="35"/>
  <c r="EF635" i="35"/>
  <c r="AF635" i="35"/>
  <c r="W635" i="35"/>
  <c r="V635" i="35"/>
  <c r="D636" i="35"/>
  <c r="EA636" i="35"/>
  <c r="DZ636" i="35"/>
  <c r="DY636" i="35"/>
  <c r="DW637" i="35"/>
  <c r="AF634" i="35"/>
  <c r="AA634" i="35"/>
  <c r="Z635" i="35"/>
  <c r="F633" i="35"/>
  <c r="G633" i="35" s="1"/>
  <c r="AH634" i="35"/>
  <c r="Y633" i="35"/>
  <c r="X634" i="35"/>
  <c r="BT630" i="35" l="1"/>
  <c r="BA631" i="35"/>
  <c r="AS284" i="35"/>
  <c r="AR284" i="35"/>
  <c r="AU284" i="35" s="1"/>
  <c r="BN284" i="35" s="1"/>
  <c r="AM284" i="35" s="1"/>
  <c r="T284" i="35" s="1"/>
  <c r="Q284" i="35" s="1"/>
  <c r="R284" i="35" s="1"/>
  <c r="S284" i="35"/>
  <c r="AC445" i="35"/>
  <c r="K444" i="35"/>
  <c r="O444" i="35" s="1"/>
  <c r="A636" i="35"/>
  <c r="BF635" i="35"/>
  <c r="BX635" i="35" s="1"/>
  <c r="AW635" i="35"/>
  <c r="BP635" i="35" s="1"/>
  <c r="BE635" i="35"/>
  <c r="BW635" i="35" s="1"/>
  <c r="AV635" i="35"/>
  <c r="BO635" i="35" s="1"/>
  <c r="J635" i="35"/>
  <c r="BD635" i="35"/>
  <c r="BV635" i="35" s="1"/>
  <c r="BC635" i="35"/>
  <c r="BU635" i="35" s="1"/>
  <c r="E635" i="35"/>
  <c r="AZ635" i="35"/>
  <c r="BS635" i="35" s="1"/>
  <c r="AY635" i="35"/>
  <c r="BR635" i="35" s="1"/>
  <c r="BG635" i="35"/>
  <c r="BY635" i="35" s="1"/>
  <c r="AX635" i="35"/>
  <c r="BQ635" i="35"/>
  <c r="AQ635" i="35"/>
  <c r="DW638" i="35"/>
  <c r="EA637" i="35"/>
  <c r="DZ637" i="35"/>
  <c r="DY637" i="35"/>
  <c r="Y634" i="35"/>
  <c r="X635" i="35"/>
  <c r="AF636" i="35"/>
  <c r="W636" i="35"/>
  <c r="D637" i="35"/>
  <c r="V636" i="35"/>
  <c r="DX636" i="35"/>
  <c r="AJ636" i="35"/>
  <c r="AH636" i="35"/>
  <c r="EF636" i="35"/>
  <c r="AG633" i="35"/>
  <c r="AK633" i="35"/>
  <c r="AI633" i="35"/>
  <c r="AA635" i="35"/>
  <c r="Z636" i="35"/>
  <c r="F634" i="35"/>
  <c r="BT631" i="35" l="1"/>
  <c r="BA632" i="35"/>
  <c r="U284" i="35"/>
  <c r="AP285" i="35"/>
  <c r="AT285" i="35" s="1"/>
  <c r="P285" i="35"/>
  <c r="AC446" i="35"/>
  <c r="K445" i="35"/>
  <c r="O445" i="35" s="1"/>
  <c r="DW639" i="35"/>
  <c r="EA638" i="35"/>
  <c r="DZ638" i="35"/>
  <c r="DY638" i="35"/>
  <c r="AI634" i="35"/>
  <c r="AG634" i="35"/>
  <c r="AK634" i="35"/>
  <c r="G634" i="35"/>
  <c r="Y635" i="35"/>
  <c r="X636" i="35"/>
  <c r="F635" i="35"/>
  <c r="G635" i="35" s="1"/>
  <c r="EF637" i="35"/>
  <c r="W637" i="35"/>
  <c r="D638" i="35"/>
  <c r="V637" i="35"/>
  <c r="DX637" i="35"/>
  <c r="AJ637" i="35" s="1"/>
  <c r="AA636" i="35"/>
  <c r="Z637" i="35"/>
  <c r="AY636" i="35"/>
  <c r="BR636" i="35" s="1"/>
  <c r="BG636" i="35"/>
  <c r="BY636" i="35" s="1"/>
  <c r="AX636" i="35"/>
  <c r="A637" i="35"/>
  <c r="BF636" i="35"/>
  <c r="BX636" i="35" s="1"/>
  <c r="AW636" i="35"/>
  <c r="BP636" i="35" s="1"/>
  <c r="BE636" i="35"/>
  <c r="BW636" i="35" s="1"/>
  <c r="AV636" i="35"/>
  <c r="BO636" i="35" s="1"/>
  <c r="J636" i="35"/>
  <c r="BD636" i="35"/>
  <c r="BV636" i="35" s="1"/>
  <c r="BC636" i="35"/>
  <c r="BU636" i="35" s="1"/>
  <c r="E636" i="35"/>
  <c r="AZ636" i="35"/>
  <c r="BS636" i="35" s="1"/>
  <c r="BQ636" i="35"/>
  <c r="AQ636" i="35"/>
  <c r="BT632" i="35" l="1"/>
  <c r="BA633" i="35"/>
  <c r="AR285" i="35"/>
  <c r="AU285" i="35" s="1"/>
  <c r="BN285" i="35" s="1"/>
  <c r="AM285" i="35" s="1"/>
  <c r="T285" i="35" s="1"/>
  <c r="Q285" i="35" s="1"/>
  <c r="R285" i="35" s="1"/>
  <c r="S285" i="35"/>
  <c r="AS285" i="35"/>
  <c r="AC447" i="35"/>
  <c r="K446" i="35"/>
  <c r="O446" i="35" s="1"/>
  <c r="E637" i="35"/>
  <c r="AZ637" i="35"/>
  <c r="BS637" i="35" s="1"/>
  <c r="AY637" i="35"/>
  <c r="BR637" i="35" s="1"/>
  <c r="BG637" i="35"/>
  <c r="BY637" i="35" s="1"/>
  <c r="AX637" i="35"/>
  <c r="BQ637" i="35" s="1"/>
  <c r="A638" i="35"/>
  <c r="BF637" i="35"/>
  <c r="BX637" i="35" s="1"/>
  <c r="AW637" i="35"/>
  <c r="BP637" i="35" s="1"/>
  <c r="BE637" i="35"/>
  <c r="BW637" i="35" s="1"/>
  <c r="AV637" i="35"/>
  <c r="BO637" i="35" s="1"/>
  <c r="J637" i="35"/>
  <c r="BD637" i="35"/>
  <c r="BV637" i="35" s="1"/>
  <c r="BC637" i="35"/>
  <c r="BU637" i="35" s="1"/>
  <c r="AQ637" i="35"/>
  <c r="AJ638" i="35"/>
  <c r="EF638" i="35"/>
  <c r="W638" i="35"/>
  <c r="D639" i="35"/>
  <c r="V638" i="35"/>
  <c r="DX638" i="35"/>
  <c r="AH638" i="35" s="1"/>
  <c r="AK635" i="35"/>
  <c r="AI635" i="35"/>
  <c r="AG635" i="35"/>
  <c r="AF637" i="35"/>
  <c r="F636" i="35"/>
  <c r="G636" i="35" s="1"/>
  <c r="Z638" i="35"/>
  <c r="AA637" i="35"/>
  <c r="X637" i="35"/>
  <c r="Y636" i="35"/>
  <c r="AH637" i="35"/>
  <c r="DY639" i="35"/>
  <c r="DW640" i="35"/>
  <c r="EA639" i="35"/>
  <c r="DZ639" i="35"/>
  <c r="BT633" i="35" l="1"/>
  <c r="BA634" i="35"/>
  <c r="AF638" i="35"/>
  <c r="U285" i="35"/>
  <c r="AP286" i="35"/>
  <c r="AT286" i="35" s="1"/>
  <c r="P286" i="35"/>
  <c r="AC448" i="35"/>
  <c r="K447" i="35"/>
  <c r="O447" i="35" s="1"/>
  <c r="AA638" i="35"/>
  <c r="Z639" i="35"/>
  <c r="BD638" i="35"/>
  <c r="BV638" i="35" s="1"/>
  <c r="BC638" i="35"/>
  <c r="BU638" i="35" s="1"/>
  <c r="E638" i="35"/>
  <c r="AZ638" i="35"/>
  <c r="BS638" i="35" s="1"/>
  <c r="AY638" i="35"/>
  <c r="BR638" i="35" s="1"/>
  <c r="BG638" i="35"/>
  <c r="BY638" i="35" s="1"/>
  <c r="AX638" i="35"/>
  <c r="BQ638" i="35" s="1"/>
  <c r="A639" i="35"/>
  <c r="BF638" i="35"/>
  <c r="BX638" i="35" s="1"/>
  <c r="AW638" i="35"/>
  <c r="BP638" i="35" s="1"/>
  <c r="AV638" i="35"/>
  <c r="BO638" i="35" s="1"/>
  <c r="J638" i="35"/>
  <c r="BE638" i="35"/>
  <c r="BW638" i="35" s="1"/>
  <c r="AQ638" i="35"/>
  <c r="DX639" i="35"/>
  <c r="AH639" i="35" s="1"/>
  <c r="AJ639" i="35"/>
  <c r="EF639" i="35"/>
  <c r="W639" i="35"/>
  <c r="V639" i="35"/>
  <c r="D640" i="35"/>
  <c r="AK636" i="35"/>
  <c r="AI636" i="35"/>
  <c r="AG636" i="35"/>
  <c r="F637" i="35"/>
  <c r="EA640" i="35"/>
  <c r="DZ640" i="35"/>
  <c r="DY640" i="35"/>
  <c r="DW641" i="35"/>
  <c r="Y637" i="35"/>
  <c r="X638" i="35"/>
  <c r="BT634" i="35" l="1"/>
  <c r="BA635" i="35"/>
  <c r="AF639" i="35"/>
  <c r="AS286" i="35"/>
  <c r="S286" i="35"/>
  <c r="AR286" i="35"/>
  <c r="AU286" i="35" s="1"/>
  <c r="BN286" i="35" s="1"/>
  <c r="AM286" i="35" s="1"/>
  <c r="T286" i="35" s="1"/>
  <c r="Q286" i="35" s="1"/>
  <c r="R286" i="35" s="1"/>
  <c r="AC449" i="35"/>
  <c r="K448" i="35"/>
  <c r="O448" i="35" s="1"/>
  <c r="A640" i="35"/>
  <c r="BF639" i="35"/>
  <c r="BX639" i="35" s="1"/>
  <c r="AW639" i="35"/>
  <c r="BP639" i="35" s="1"/>
  <c r="BE639" i="35"/>
  <c r="BW639" i="35" s="1"/>
  <c r="AV639" i="35"/>
  <c r="BO639" i="35" s="1"/>
  <c r="J639" i="35"/>
  <c r="BD639" i="35"/>
  <c r="BV639" i="35" s="1"/>
  <c r="BC639" i="35"/>
  <c r="BU639" i="35" s="1"/>
  <c r="E639" i="35"/>
  <c r="AZ639" i="35"/>
  <c r="BS639" i="35" s="1"/>
  <c r="AY639" i="35"/>
  <c r="BR639" i="35" s="1"/>
  <c r="BG639" i="35"/>
  <c r="BY639" i="35" s="1"/>
  <c r="AX639" i="35"/>
  <c r="BQ639" i="35" s="1"/>
  <c r="AQ639" i="35"/>
  <c r="AA639" i="35"/>
  <c r="Z640" i="35"/>
  <c r="Y638" i="35"/>
  <c r="X639" i="35"/>
  <c r="AG637" i="35"/>
  <c r="AK637" i="35"/>
  <c r="AI637" i="35"/>
  <c r="DW642" i="35"/>
  <c r="EA641" i="35"/>
  <c r="DZ641" i="35"/>
  <c r="DY641" i="35"/>
  <c r="G637" i="35"/>
  <c r="W640" i="35"/>
  <c r="D641" i="35"/>
  <c r="V640" i="35"/>
  <c r="DX640" i="35"/>
  <c r="AF640" i="35" s="1"/>
  <c r="AJ640" i="35"/>
  <c r="AH640" i="35"/>
  <c r="EF640" i="35"/>
  <c r="F638" i="35"/>
  <c r="G638" i="35" s="1"/>
  <c r="BT635" i="35" l="1"/>
  <c r="BA636" i="35"/>
  <c r="U286" i="35"/>
  <c r="P287" i="35"/>
  <c r="AP287" i="35"/>
  <c r="AT287" i="35" s="1"/>
  <c r="AC450" i="35"/>
  <c r="K449" i="35"/>
  <c r="O449" i="35" s="1"/>
  <c r="AI638" i="35"/>
  <c r="AG638" i="35"/>
  <c r="AK638" i="35"/>
  <c r="DW643" i="35"/>
  <c r="EA642" i="35"/>
  <c r="DZ642" i="35"/>
  <c r="DY642" i="35"/>
  <c r="F639" i="35"/>
  <c r="AA640" i="35"/>
  <c r="Z641" i="35"/>
  <c r="EF641" i="35"/>
  <c r="W641" i="35"/>
  <c r="D642" i="35"/>
  <c r="V641" i="35"/>
  <c r="DX641" i="35"/>
  <c r="AH641" i="35" s="1"/>
  <c r="AJ641" i="35"/>
  <c r="Y639" i="35"/>
  <c r="X640" i="35"/>
  <c r="AY640" i="35"/>
  <c r="BR640" i="35" s="1"/>
  <c r="BG640" i="35"/>
  <c r="BY640" i="35" s="1"/>
  <c r="AX640" i="35"/>
  <c r="A641" i="35"/>
  <c r="BF640" i="35"/>
  <c r="BX640" i="35" s="1"/>
  <c r="AW640" i="35"/>
  <c r="BP640" i="35" s="1"/>
  <c r="BE640" i="35"/>
  <c r="BW640" i="35" s="1"/>
  <c r="AV640" i="35"/>
  <c r="BO640" i="35" s="1"/>
  <c r="J640" i="35"/>
  <c r="BD640" i="35"/>
  <c r="BV640" i="35" s="1"/>
  <c r="BC640" i="35"/>
  <c r="BU640" i="35" s="1"/>
  <c r="E640" i="35"/>
  <c r="AZ640" i="35"/>
  <c r="BS640" i="35" s="1"/>
  <c r="AQ640" i="35"/>
  <c r="BQ640" i="35"/>
  <c r="BT636" i="35" l="1"/>
  <c r="BA637" i="35"/>
  <c r="AS287" i="35"/>
  <c r="AR287" i="35"/>
  <c r="AU287" i="35" s="1"/>
  <c r="BN287" i="35" s="1"/>
  <c r="AM287" i="35" s="1"/>
  <c r="T287" i="35" s="1"/>
  <c r="Q287" i="35" s="1"/>
  <c r="R287" i="35" s="1"/>
  <c r="S287" i="35"/>
  <c r="AC451" i="35"/>
  <c r="K450" i="35"/>
  <c r="O450" i="35" s="1"/>
  <c r="EF642" i="35"/>
  <c r="W642" i="35"/>
  <c r="D643" i="35"/>
  <c r="V642" i="35"/>
  <c r="DX642" i="35"/>
  <c r="AJ642" i="35" s="1"/>
  <c r="DY643" i="35"/>
  <c r="DW644" i="35"/>
  <c r="EA643" i="35"/>
  <c r="DZ643" i="35"/>
  <c r="AF641" i="35"/>
  <c r="AK639" i="35"/>
  <c r="AI639" i="35"/>
  <c r="AG639" i="35"/>
  <c r="Z642" i="35"/>
  <c r="AA641" i="35"/>
  <c r="F640" i="35"/>
  <c r="G640" i="35" s="1"/>
  <c r="X641" i="35"/>
  <c r="Y640" i="35"/>
  <c r="G639" i="35"/>
  <c r="E641" i="35"/>
  <c r="AZ641" i="35"/>
  <c r="BS641" i="35" s="1"/>
  <c r="AY641" i="35"/>
  <c r="BR641" i="35" s="1"/>
  <c r="BG641" i="35"/>
  <c r="BY641" i="35" s="1"/>
  <c r="AX641" i="35"/>
  <c r="BQ641" i="35" s="1"/>
  <c r="A642" i="35"/>
  <c r="BF641" i="35"/>
  <c r="BX641" i="35" s="1"/>
  <c r="AW641" i="35"/>
  <c r="BP641" i="35" s="1"/>
  <c r="BE641" i="35"/>
  <c r="BW641" i="35" s="1"/>
  <c r="AV641" i="35"/>
  <c r="BO641" i="35" s="1"/>
  <c r="J641" i="35"/>
  <c r="BD641" i="35"/>
  <c r="BV641" i="35" s="1"/>
  <c r="BC641" i="35"/>
  <c r="BU641" i="35" s="1"/>
  <c r="AQ641" i="35"/>
  <c r="BT637" i="35" l="1"/>
  <c r="BA638" i="35"/>
  <c r="U287" i="35"/>
  <c r="P288" i="35"/>
  <c r="AP288" i="35"/>
  <c r="AT288" i="35" s="1"/>
  <c r="AC452" i="35"/>
  <c r="K451" i="35"/>
  <c r="O451" i="35" s="1"/>
  <c r="AK640" i="35"/>
  <c r="AI640" i="35"/>
  <c r="AG640" i="35"/>
  <c r="DX643" i="35"/>
  <c r="AJ643" i="35"/>
  <c r="AH643" i="35"/>
  <c r="EF643" i="35"/>
  <c r="AF643" i="35"/>
  <c r="W643" i="35"/>
  <c r="V643" i="35"/>
  <c r="D644" i="35"/>
  <c r="F641" i="35"/>
  <c r="G641" i="35" s="1"/>
  <c r="AF642" i="35"/>
  <c r="Y641" i="35"/>
  <c r="X642" i="35"/>
  <c r="BD642" i="35"/>
  <c r="BV642" i="35" s="1"/>
  <c r="BC642" i="35"/>
  <c r="BU642" i="35" s="1"/>
  <c r="E642" i="35"/>
  <c r="AZ642" i="35"/>
  <c r="BS642" i="35" s="1"/>
  <c r="AY642" i="35"/>
  <c r="BR642" i="35" s="1"/>
  <c r="BG642" i="35"/>
  <c r="BY642" i="35" s="1"/>
  <c r="AX642" i="35"/>
  <c r="BQ642" i="35" s="1"/>
  <c r="A643" i="35"/>
  <c r="BF642" i="35"/>
  <c r="BX642" i="35" s="1"/>
  <c r="AW642" i="35"/>
  <c r="BP642" i="35" s="1"/>
  <c r="BE642" i="35"/>
  <c r="BW642" i="35" s="1"/>
  <c r="AV642" i="35"/>
  <c r="BO642" i="35" s="1"/>
  <c r="J642" i="35"/>
  <c r="AQ642" i="35"/>
  <c r="AA642" i="35"/>
  <c r="Z643" i="35"/>
  <c r="EA644" i="35"/>
  <c r="DZ644" i="35"/>
  <c r="DY644" i="35"/>
  <c r="DW645" i="35"/>
  <c r="AH642" i="35"/>
  <c r="BT638" i="35" l="1"/>
  <c r="BA639" i="35"/>
  <c r="AR288" i="35"/>
  <c r="AU288" i="35" s="1"/>
  <c r="BN288" i="35" s="1"/>
  <c r="AM288" i="35" s="1"/>
  <c r="T288" i="35" s="1"/>
  <c r="Q288" i="35" s="1"/>
  <c r="R288" i="35" s="1"/>
  <c r="S288" i="35"/>
  <c r="AS288" i="35"/>
  <c r="AC453" i="35"/>
  <c r="K452" i="35"/>
  <c r="O452" i="35" s="1"/>
  <c r="A644" i="35"/>
  <c r="BF643" i="35"/>
  <c r="BX643" i="35" s="1"/>
  <c r="AW643" i="35"/>
  <c r="BP643" i="35" s="1"/>
  <c r="BE643" i="35"/>
  <c r="BW643" i="35" s="1"/>
  <c r="AV643" i="35"/>
  <c r="BO643" i="35" s="1"/>
  <c r="J643" i="35"/>
  <c r="BD643" i="35"/>
  <c r="BV643" i="35" s="1"/>
  <c r="BC643" i="35"/>
  <c r="BU643" i="35" s="1"/>
  <c r="E643" i="35"/>
  <c r="AZ643" i="35"/>
  <c r="BS643" i="35" s="1"/>
  <c r="AY643" i="35"/>
  <c r="BR643" i="35" s="1"/>
  <c r="BG643" i="35"/>
  <c r="BY643" i="35" s="1"/>
  <c r="AX643" i="35"/>
  <c r="BQ643" i="35"/>
  <c r="AQ643" i="35"/>
  <c r="DW646" i="35"/>
  <c r="EA645" i="35"/>
  <c r="DZ645" i="35"/>
  <c r="DY645" i="35"/>
  <c r="AA643" i="35"/>
  <c r="Z644" i="35"/>
  <c r="Y642" i="35"/>
  <c r="X643" i="35"/>
  <c r="W644" i="35"/>
  <c r="D645" i="35"/>
  <c r="V644" i="35"/>
  <c r="DX644" i="35"/>
  <c r="AF644" i="35" s="1"/>
  <c r="EF644" i="35"/>
  <c r="F642" i="35"/>
  <c r="G642" i="35" s="1"/>
  <c r="AG641" i="35"/>
  <c r="AK641" i="35"/>
  <c r="AI641" i="35"/>
  <c r="BT639" i="35" l="1"/>
  <c r="BA640" i="35"/>
  <c r="AH644" i="35"/>
  <c r="U288" i="35"/>
  <c r="AP289" i="35"/>
  <c r="AT289" i="35" s="1"/>
  <c r="P289" i="35"/>
  <c r="AC454" i="35"/>
  <c r="K453" i="35"/>
  <c r="O453" i="35" s="1"/>
  <c r="AJ644" i="35"/>
  <c r="Y643" i="35"/>
  <c r="X644" i="35"/>
  <c r="DW647" i="35"/>
  <c r="EA646" i="35"/>
  <c r="DZ646" i="35"/>
  <c r="DY646" i="35"/>
  <c r="AA644" i="35"/>
  <c r="Z645" i="35"/>
  <c r="F643" i="35"/>
  <c r="EF645" i="35"/>
  <c r="W645" i="35"/>
  <c r="D646" i="35"/>
  <c r="V645" i="35"/>
  <c r="DX645" i="35"/>
  <c r="AF645" i="35" s="1"/>
  <c r="AJ645" i="35"/>
  <c r="AI642" i="35"/>
  <c r="AG642" i="35"/>
  <c r="AK642" i="35"/>
  <c r="AY644" i="35"/>
  <c r="BR644" i="35" s="1"/>
  <c r="BG644" i="35"/>
  <c r="BY644" i="35" s="1"/>
  <c r="AX644" i="35"/>
  <c r="BQ644" i="35" s="1"/>
  <c r="A645" i="35"/>
  <c r="BF644" i="35"/>
  <c r="BX644" i="35" s="1"/>
  <c r="AW644" i="35"/>
  <c r="BP644" i="35" s="1"/>
  <c r="BE644" i="35"/>
  <c r="BW644" i="35" s="1"/>
  <c r="AV644" i="35"/>
  <c r="BO644" i="35" s="1"/>
  <c r="J644" i="35"/>
  <c r="BD644" i="35"/>
  <c r="BV644" i="35" s="1"/>
  <c r="BC644" i="35"/>
  <c r="BU644" i="35" s="1"/>
  <c r="E644" i="35"/>
  <c r="AZ644" i="35"/>
  <c r="BS644" i="35" s="1"/>
  <c r="AQ644" i="35"/>
  <c r="BT640" i="35" l="1"/>
  <c r="BA641" i="35"/>
  <c r="AH645" i="35"/>
  <c r="AS289" i="35"/>
  <c r="AR289" i="35"/>
  <c r="AU289" i="35" s="1"/>
  <c r="BN289" i="35" s="1"/>
  <c r="AM289" i="35" s="1"/>
  <c r="T289" i="35" s="1"/>
  <c r="Q289" i="35" s="1"/>
  <c r="R289" i="35" s="1"/>
  <c r="S289" i="35"/>
  <c r="AC455" i="35"/>
  <c r="K454" i="35"/>
  <c r="O454" i="35" s="1"/>
  <c r="E645" i="35"/>
  <c r="AZ645" i="35"/>
  <c r="BS645" i="35" s="1"/>
  <c r="AY645" i="35"/>
  <c r="BR645" i="35" s="1"/>
  <c r="BG645" i="35"/>
  <c r="BY645" i="35" s="1"/>
  <c r="AX645" i="35"/>
  <c r="BQ645" i="35" s="1"/>
  <c r="A646" i="35"/>
  <c r="BF645" i="35"/>
  <c r="BX645" i="35" s="1"/>
  <c r="AW645" i="35"/>
  <c r="BP645" i="35" s="1"/>
  <c r="BE645" i="35"/>
  <c r="BW645" i="35" s="1"/>
  <c r="AV645" i="35"/>
  <c r="BO645" i="35" s="1"/>
  <c r="J645" i="35"/>
  <c r="BD645" i="35"/>
  <c r="BV645" i="35" s="1"/>
  <c r="BC645" i="35"/>
  <c r="BU645" i="35" s="1"/>
  <c r="AQ645" i="35"/>
  <c r="AK643" i="35"/>
  <c r="AI643" i="35"/>
  <c r="AG643" i="35"/>
  <c r="G643" i="35"/>
  <c r="DY647" i="35"/>
  <c r="DW648" i="35"/>
  <c r="EA647" i="35"/>
  <c r="DZ647" i="35"/>
  <c r="F644" i="35"/>
  <c r="EF646" i="35"/>
  <c r="W646" i="35"/>
  <c r="D647" i="35"/>
  <c r="V646" i="35"/>
  <c r="DX646" i="35"/>
  <c r="AH646" i="35" s="1"/>
  <c r="X645" i="35"/>
  <c r="Y644" i="35"/>
  <c r="Z646" i="35"/>
  <c r="AA645" i="35"/>
  <c r="BT641" i="35" l="1"/>
  <c r="BA642" i="35"/>
  <c r="AJ646" i="35"/>
  <c r="AF646" i="35"/>
  <c r="U289" i="35"/>
  <c r="AP290" i="35"/>
  <c r="AT290" i="35" s="1"/>
  <c r="P290" i="35"/>
  <c r="AC456" i="35"/>
  <c r="K455" i="35"/>
  <c r="O455" i="35" s="1"/>
  <c r="EA648" i="35"/>
  <c r="DZ648" i="35"/>
  <c r="DY648" i="35"/>
  <c r="DW649" i="35"/>
  <c r="AA646" i="35"/>
  <c r="Z647" i="35"/>
  <c r="BD646" i="35"/>
  <c r="BV646" i="35" s="1"/>
  <c r="BC646" i="35"/>
  <c r="BU646" i="35" s="1"/>
  <c r="E646" i="35"/>
  <c r="AZ646" i="35"/>
  <c r="BS646" i="35" s="1"/>
  <c r="AY646" i="35"/>
  <c r="BR646" i="35" s="1"/>
  <c r="BG646" i="35"/>
  <c r="BY646" i="35" s="1"/>
  <c r="AX646" i="35"/>
  <c r="BQ646" i="35" s="1"/>
  <c r="A647" i="35"/>
  <c r="BF646" i="35"/>
  <c r="BX646" i="35" s="1"/>
  <c r="AW646" i="35"/>
  <c r="BP646" i="35" s="1"/>
  <c r="J646" i="35"/>
  <c r="BE646" i="35"/>
  <c r="BW646" i="35" s="1"/>
  <c r="AV646" i="35"/>
  <c r="BO646" i="35" s="1"/>
  <c r="AQ646" i="35"/>
  <c r="Y645" i="35"/>
  <c r="X646" i="35"/>
  <c r="AK644" i="35"/>
  <c r="AI644" i="35"/>
  <c r="AG644" i="35"/>
  <c r="G644" i="35"/>
  <c r="F645" i="35"/>
  <c r="G645" i="35" s="1"/>
  <c r="DX647" i="35"/>
  <c r="AJ647" i="35"/>
  <c r="AH647" i="35"/>
  <c r="EF647" i="35"/>
  <c r="AF647" i="35"/>
  <c r="W647" i="35"/>
  <c r="V647" i="35"/>
  <c r="D648" i="35"/>
  <c r="BT642" i="35" l="1"/>
  <c r="BA643" i="35"/>
  <c r="S290" i="35"/>
  <c r="AS290" i="35"/>
  <c r="AR290" i="35"/>
  <c r="AU290" i="35" s="1"/>
  <c r="BN290" i="35" s="1"/>
  <c r="AM290" i="35" s="1"/>
  <c r="T290" i="35" s="1"/>
  <c r="Q290" i="35" s="1"/>
  <c r="R290" i="35" s="1"/>
  <c r="AC457" i="35"/>
  <c r="K456" i="35"/>
  <c r="O456" i="35" s="1"/>
  <c r="Y646" i="35"/>
  <c r="X647" i="35"/>
  <c r="AA647" i="35"/>
  <c r="Z648" i="35"/>
  <c r="F646" i="35"/>
  <c r="G646" i="35" s="1"/>
  <c r="DW650" i="35"/>
  <c r="EA649" i="35"/>
  <c r="DZ649" i="35"/>
  <c r="DY649" i="35"/>
  <c r="A648" i="35"/>
  <c r="BF647" i="35"/>
  <c r="BX647" i="35" s="1"/>
  <c r="AW647" i="35"/>
  <c r="BP647" i="35" s="1"/>
  <c r="BE647" i="35"/>
  <c r="BW647" i="35" s="1"/>
  <c r="AV647" i="35"/>
  <c r="BO647" i="35" s="1"/>
  <c r="J647" i="35"/>
  <c r="BD647" i="35"/>
  <c r="BV647" i="35" s="1"/>
  <c r="BC647" i="35"/>
  <c r="BU647" i="35" s="1"/>
  <c r="E647" i="35"/>
  <c r="AZ647" i="35"/>
  <c r="BS647" i="35" s="1"/>
  <c r="AY647" i="35"/>
  <c r="BR647" i="35" s="1"/>
  <c r="BG647" i="35"/>
  <c r="BY647" i="35" s="1"/>
  <c r="AX647" i="35"/>
  <c r="AQ647" i="35"/>
  <c r="BQ647" i="35"/>
  <c r="W648" i="35"/>
  <c r="D649" i="35"/>
  <c r="V648" i="35"/>
  <c r="DX648" i="35"/>
  <c r="AF648" i="35" s="1"/>
  <c r="AJ648" i="35"/>
  <c r="AH648" i="35"/>
  <c r="EF648" i="35"/>
  <c r="AG645" i="35"/>
  <c r="AK645" i="35"/>
  <c r="AI645" i="35"/>
  <c r="BT643" i="35" l="1"/>
  <c r="BA644" i="35"/>
  <c r="U290" i="35"/>
  <c r="P291" i="35"/>
  <c r="AP291" i="35"/>
  <c r="AT291" i="35" s="1"/>
  <c r="AC458" i="35"/>
  <c r="K457" i="35"/>
  <c r="O457" i="35" s="1"/>
  <c r="AA648" i="35"/>
  <c r="Z649" i="35"/>
  <c r="F647" i="35"/>
  <c r="DW651" i="35"/>
  <c r="EA650" i="35"/>
  <c r="DZ650" i="35"/>
  <c r="DY650" i="35"/>
  <c r="AY648" i="35"/>
  <c r="BR648" i="35" s="1"/>
  <c r="BG648" i="35"/>
  <c r="BY648" i="35" s="1"/>
  <c r="AX648" i="35"/>
  <c r="BQ648" i="35" s="1"/>
  <c r="A649" i="35"/>
  <c r="BF648" i="35"/>
  <c r="BX648" i="35" s="1"/>
  <c r="AW648" i="35"/>
  <c r="BP648" i="35" s="1"/>
  <c r="BE648" i="35"/>
  <c r="BW648" i="35" s="1"/>
  <c r="AV648" i="35"/>
  <c r="BO648" i="35" s="1"/>
  <c r="J648" i="35"/>
  <c r="BD648" i="35"/>
  <c r="BV648" i="35" s="1"/>
  <c r="BC648" i="35"/>
  <c r="BU648" i="35" s="1"/>
  <c r="E648" i="35"/>
  <c r="AZ648" i="35"/>
  <c r="BS648" i="35" s="1"/>
  <c r="AQ648" i="35"/>
  <c r="Y647" i="35"/>
  <c r="X648" i="35"/>
  <c r="EF649" i="35"/>
  <c r="W649" i="35"/>
  <c r="D650" i="35"/>
  <c r="V649" i="35"/>
  <c r="DX649" i="35"/>
  <c r="AH649" i="35" s="1"/>
  <c r="AJ649" i="35"/>
  <c r="AI646" i="35"/>
  <c r="AG646" i="35"/>
  <c r="AK646" i="35"/>
  <c r="BT644" i="35" l="1"/>
  <c r="BA645" i="35"/>
  <c r="AF649" i="35"/>
  <c r="AR291" i="35"/>
  <c r="AU291" i="35" s="1"/>
  <c r="BN291" i="35" s="1"/>
  <c r="AM291" i="35" s="1"/>
  <c r="T291" i="35" s="1"/>
  <c r="Q291" i="35" s="1"/>
  <c r="R291" i="35" s="1"/>
  <c r="S291" i="35"/>
  <c r="AS291" i="35"/>
  <c r="AC459" i="35"/>
  <c r="K458" i="35"/>
  <c r="O458" i="35" s="1"/>
  <c r="DY651" i="35"/>
  <c r="DW652" i="35"/>
  <c r="EA651" i="35"/>
  <c r="DZ651" i="35"/>
  <c r="E649" i="35"/>
  <c r="AZ649" i="35"/>
  <c r="BS649" i="35" s="1"/>
  <c r="AY649" i="35"/>
  <c r="BR649" i="35" s="1"/>
  <c r="BG649" i="35"/>
  <c r="BY649" i="35" s="1"/>
  <c r="AX649" i="35"/>
  <c r="BQ649" i="35" s="1"/>
  <c r="A650" i="35"/>
  <c r="BF649" i="35"/>
  <c r="BX649" i="35" s="1"/>
  <c r="AW649" i="35"/>
  <c r="BP649" i="35" s="1"/>
  <c r="BE649" i="35"/>
  <c r="BW649" i="35" s="1"/>
  <c r="AV649" i="35"/>
  <c r="BO649" i="35" s="1"/>
  <c r="J649" i="35"/>
  <c r="BD649" i="35"/>
  <c r="BV649" i="35" s="1"/>
  <c r="BC649" i="35"/>
  <c r="BU649" i="35" s="1"/>
  <c r="AQ649" i="35"/>
  <c r="AK647" i="35"/>
  <c r="AI647" i="35"/>
  <c r="AG647" i="35"/>
  <c r="X649" i="35"/>
  <c r="Y648" i="35"/>
  <c r="G647" i="35"/>
  <c r="F648" i="35"/>
  <c r="Z650" i="35"/>
  <c r="AA649" i="35"/>
  <c r="EF650" i="35"/>
  <c r="W650" i="35"/>
  <c r="D651" i="35"/>
  <c r="V650" i="35"/>
  <c r="DX650" i="35"/>
  <c r="AH650" i="35" s="1"/>
  <c r="BT645" i="35" l="1"/>
  <c r="BA646" i="35"/>
  <c r="AJ650" i="35"/>
  <c r="U291" i="35"/>
  <c r="P292" i="35"/>
  <c r="AP292" i="35"/>
  <c r="AT292" i="35" s="1"/>
  <c r="AC460" i="35"/>
  <c r="K459" i="35"/>
  <c r="O459" i="35" s="1"/>
  <c r="AA650" i="35"/>
  <c r="Z651" i="35"/>
  <c r="Y649" i="35"/>
  <c r="X650" i="35"/>
  <c r="F649" i="35"/>
  <c r="DX651" i="35"/>
  <c r="AJ651" i="35" s="1"/>
  <c r="AH651" i="35"/>
  <c r="EF651" i="35"/>
  <c r="AF651" i="35"/>
  <c r="W651" i="35"/>
  <c r="V651" i="35"/>
  <c r="D652" i="35"/>
  <c r="AK648" i="35"/>
  <c r="AI648" i="35"/>
  <c r="AG648" i="35"/>
  <c r="G648" i="35"/>
  <c r="BD650" i="35"/>
  <c r="BV650" i="35" s="1"/>
  <c r="BC650" i="35"/>
  <c r="BU650" i="35" s="1"/>
  <c r="E650" i="35"/>
  <c r="AZ650" i="35"/>
  <c r="BS650" i="35" s="1"/>
  <c r="AY650" i="35"/>
  <c r="BR650" i="35" s="1"/>
  <c r="BG650" i="35"/>
  <c r="BY650" i="35" s="1"/>
  <c r="AX650" i="35"/>
  <c r="BQ650" i="35" s="1"/>
  <c r="A651" i="35"/>
  <c r="BF650" i="35"/>
  <c r="BX650" i="35" s="1"/>
  <c r="AW650" i="35"/>
  <c r="BP650" i="35" s="1"/>
  <c r="J650" i="35"/>
  <c r="BE650" i="35"/>
  <c r="BW650" i="35" s="1"/>
  <c r="AV650" i="35"/>
  <c r="BO650" i="35" s="1"/>
  <c r="AQ650" i="35"/>
  <c r="AF650" i="35"/>
  <c r="EA652" i="35"/>
  <c r="DZ652" i="35"/>
  <c r="DY652" i="35"/>
  <c r="DW653" i="35"/>
  <c r="BT646" i="35" l="1"/>
  <c r="BA647" i="35"/>
  <c r="S292" i="35"/>
  <c r="AR292" i="35"/>
  <c r="AU292" i="35" s="1"/>
  <c r="BN292" i="35" s="1"/>
  <c r="AM292" i="35" s="1"/>
  <c r="T292" i="35" s="1"/>
  <c r="Q292" i="35" s="1"/>
  <c r="R292" i="35" s="1"/>
  <c r="AS292" i="35"/>
  <c r="AC461" i="35"/>
  <c r="K460" i="35"/>
  <c r="O460" i="35" s="1"/>
  <c r="Y650" i="35"/>
  <c r="X651" i="35"/>
  <c r="AA651" i="35"/>
  <c r="Z652" i="35"/>
  <c r="F650" i="35"/>
  <c r="G650" i="35" s="1"/>
  <c r="DW654" i="35"/>
  <c r="EA653" i="35"/>
  <c r="DZ653" i="35"/>
  <c r="DY653" i="35"/>
  <c r="A652" i="35"/>
  <c r="BF651" i="35"/>
  <c r="BX651" i="35" s="1"/>
  <c r="AW651" i="35"/>
  <c r="BP651" i="35" s="1"/>
  <c r="BE651" i="35"/>
  <c r="BW651" i="35" s="1"/>
  <c r="AV651" i="35"/>
  <c r="BO651" i="35" s="1"/>
  <c r="J651" i="35"/>
  <c r="BD651" i="35"/>
  <c r="BV651" i="35" s="1"/>
  <c r="BC651" i="35"/>
  <c r="BU651" i="35" s="1"/>
  <c r="E651" i="35"/>
  <c r="AZ651" i="35"/>
  <c r="BS651" i="35" s="1"/>
  <c r="AY651" i="35"/>
  <c r="BR651" i="35" s="1"/>
  <c r="BG651" i="35"/>
  <c r="BY651" i="35" s="1"/>
  <c r="AX651" i="35"/>
  <c r="BQ651" i="35"/>
  <c r="AQ651" i="35"/>
  <c r="W652" i="35"/>
  <c r="D653" i="35"/>
  <c r="V652" i="35"/>
  <c r="DX652" i="35"/>
  <c r="AF652" i="35" s="1"/>
  <c r="AJ652" i="35"/>
  <c r="AH652" i="35"/>
  <c r="EF652" i="35"/>
  <c r="AG649" i="35"/>
  <c r="AK649" i="35"/>
  <c r="AI649" i="35"/>
  <c r="G649" i="35"/>
  <c r="BT647" i="35" l="1"/>
  <c r="BA648" i="35"/>
  <c r="U292" i="35"/>
  <c r="P293" i="35"/>
  <c r="AP293" i="35"/>
  <c r="AT293" i="35" s="1"/>
  <c r="AC462" i="35"/>
  <c r="K461" i="35"/>
  <c r="O461" i="35" s="1"/>
  <c r="AA652" i="35"/>
  <c r="Z653" i="35"/>
  <c r="F651" i="35"/>
  <c r="DW655" i="35"/>
  <c r="EA654" i="35"/>
  <c r="DZ654" i="35"/>
  <c r="DY654" i="35"/>
  <c r="Y651" i="35"/>
  <c r="X652" i="35"/>
  <c r="EF653" i="35"/>
  <c r="W653" i="35"/>
  <c r="D654" i="35"/>
  <c r="V653" i="35"/>
  <c r="DX653" i="35"/>
  <c r="AF653" i="35" s="1"/>
  <c r="AJ653" i="35"/>
  <c r="AY652" i="35"/>
  <c r="BR652" i="35" s="1"/>
  <c r="BG652" i="35"/>
  <c r="BY652" i="35" s="1"/>
  <c r="AX652" i="35"/>
  <c r="BQ652" i="35" s="1"/>
  <c r="A653" i="35"/>
  <c r="BF652" i="35"/>
  <c r="BX652" i="35" s="1"/>
  <c r="AW652" i="35"/>
  <c r="BP652" i="35" s="1"/>
  <c r="BE652" i="35"/>
  <c r="BW652" i="35" s="1"/>
  <c r="AV652" i="35"/>
  <c r="BO652" i="35" s="1"/>
  <c r="J652" i="35"/>
  <c r="BD652" i="35"/>
  <c r="BV652" i="35" s="1"/>
  <c r="BC652" i="35"/>
  <c r="BU652" i="35" s="1"/>
  <c r="E652" i="35"/>
  <c r="AZ652" i="35"/>
  <c r="BS652" i="35" s="1"/>
  <c r="AQ652" i="35"/>
  <c r="AI650" i="35"/>
  <c r="AG650" i="35"/>
  <c r="AK650" i="35"/>
  <c r="BT648" i="35" l="1"/>
  <c r="BA649" i="35"/>
  <c r="AH653" i="35"/>
  <c r="S293" i="35"/>
  <c r="AS293" i="35"/>
  <c r="AR293" i="35"/>
  <c r="AU293" i="35" s="1"/>
  <c r="BN293" i="35" s="1"/>
  <c r="AM293" i="35" s="1"/>
  <c r="T293" i="35" s="1"/>
  <c r="Q293" i="35" s="1"/>
  <c r="R293" i="35" s="1"/>
  <c r="AC463" i="35"/>
  <c r="K462" i="35"/>
  <c r="O462" i="35" s="1"/>
  <c r="X653" i="35"/>
  <c r="Y652" i="35"/>
  <c r="AK651" i="35"/>
  <c r="AI651" i="35"/>
  <c r="AG651" i="35"/>
  <c r="F652" i="35"/>
  <c r="G651" i="35"/>
  <c r="EF654" i="35"/>
  <c r="AF654" i="35"/>
  <c r="W654" i="35"/>
  <c r="D655" i="35"/>
  <c r="V654" i="35"/>
  <c r="DX654" i="35"/>
  <c r="AJ654" i="35" s="1"/>
  <c r="E653" i="35"/>
  <c r="AZ653" i="35"/>
  <c r="BS653" i="35" s="1"/>
  <c r="AY653" i="35"/>
  <c r="BR653" i="35" s="1"/>
  <c r="BG653" i="35"/>
  <c r="BY653" i="35" s="1"/>
  <c r="AX653" i="35"/>
  <c r="BQ653" i="35" s="1"/>
  <c r="A654" i="35"/>
  <c r="BF653" i="35"/>
  <c r="BX653" i="35" s="1"/>
  <c r="AW653" i="35"/>
  <c r="BP653" i="35" s="1"/>
  <c r="BE653" i="35"/>
  <c r="BW653" i="35" s="1"/>
  <c r="AV653" i="35"/>
  <c r="BO653" i="35" s="1"/>
  <c r="J653" i="35"/>
  <c r="BD653" i="35"/>
  <c r="BV653" i="35" s="1"/>
  <c r="BC653" i="35"/>
  <c r="BU653" i="35" s="1"/>
  <c r="AQ653" i="35"/>
  <c r="Z654" i="35"/>
  <c r="AA653" i="35"/>
  <c r="DY655" i="35"/>
  <c r="DW656" i="35"/>
  <c r="EA655" i="35"/>
  <c r="DZ655" i="35"/>
  <c r="BT649" i="35" l="1"/>
  <c r="BA650" i="35"/>
  <c r="AH654" i="35"/>
  <c r="U293" i="35"/>
  <c r="P294" i="35"/>
  <c r="AP294" i="35"/>
  <c r="AT294" i="35" s="1"/>
  <c r="AC464" i="35"/>
  <c r="K463" i="35"/>
  <c r="O463" i="35" s="1"/>
  <c r="F653" i="35"/>
  <c r="EA656" i="35"/>
  <c r="DZ656" i="35"/>
  <c r="DY656" i="35"/>
  <c r="DW657" i="35"/>
  <c r="BD654" i="35"/>
  <c r="BV654" i="35" s="1"/>
  <c r="BC654" i="35"/>
  <c r="BU654" i="35" s="1"/>
  <c r="E654" i="35"/>
  <c r="AZ654" i="35"/>
  <c r="BS654" i="35" s="1"/>
  <c r="AY654" i="35"/>
  <c r="BR654" i="35" s="1"/>
  <c r="BG654" i="35"/>
  <c r="BY654" i="35" s="1"/>
  <c r="AX654" i="35"/>
  <c r="BQ654" i="35" s="1"/>
  <c r="A655" i="35"/>
  <c r="BF654" i="35"/>
  <c r="BX654" i="35" s="1"/>
  <c r="AW654" i="35"/>
  <c r="BP654" i="35" s="1"/>
  <c r="AV654" i="35"/>
  <c r="BO654" i="35" s="1"/>
  <c r="J654" i="35"/>
  <c r="BE654" i="35"/>
  <c r="BW654" i="35" s="1"/>
  <c r="AQ654" i="35"/>
  <c r="AA654" i="35"/>
  <c r="Z655" i="35"/>
  <c r="AK652" i="35"/>
  <c r="AI652" i="35"/>
  <c r="AG652" i="35"/>
  <c r="DX655" i="35"/>
  <c r="AH655" i="35" s="1"/>
  <c r="AJ655" i="35"/>
  <c r="EF655" i="35"/>
  <c r="W655" i="35"/>
  <c r="V655" i="35"/>
  <c r="D656" i="35"/>
  <c r="G652" i="35"/>
  <c r="Y653" i="35"/>
  <c r="X654" i="35"/>
  <c r="BT650" i="35" l="1"/>
  <c r="BA651" i="35"/>
  <c r="AS294" i="35"/>
  <c r="AR294" i="35"/>
  <c r="AU294" i="35" s="1"/>
  <c r="BN294" i="35" s="1"/>
  <c r="AM294" i="35" s="1"/>
  <c r="T294" i="35" s="1"/>
  <c r="Q294" i="35" s="1"/>
  <c r="R294" i="35" s="1"/>
  <c r="S294" i="35"/>
  <c r="AC465" i="35"/>
  <c r="K464" i="35"/>
  <c r="O464" i="35" s="1"/>
  <c r="A656" i="35"/>
  <c r="BF655" i="35"/>
  <c r="BX655" i="35" s="1"/>
  <c r="AW655" i="35"/>
  <c r="BP655" i="35" s="1"/>
  <c r="BE655" i="35"/>
  <c r="BW655" i="35" s="1"/>
  <c r="AV655" i="35"/>
  <c r="BO655" i="35" s="1"/>
  <c r="J655" i="35"/>
  <c r="BD655" i="35"/>
  <c r="BV655" i="35" s="1"/>
  <c r="BC655" i="35"/>
  <c r="BU655" i="35" s="1"/>
  <c r="E655" i="35"/>
  <c r="AZ655" i="35"/>
  <c r="BS655" i="35" s="1"/>
  <c r="AY655" i="35"/>
  <c r="BR655" i="35" s="1"/>
  <c r="BG655" i="35"/>
  <c r="BY655" i="35" s="1"/>
  <c r="AX655" i="35"/>
  <c r="BQ655" i="35" s="1"/>
  <c r="AQ655" i="35"/>
  <c r="AG653" i="35"/>
  <c r="AK653" i="35"/>
  <c r="AI653" i="35"/>
  <c r="G653" i="35"/>
  <c r="F654" i="35"/>
  <c r="W656" i="35"/>
  <c r="D657" i="35"/>
  <c r="V656" i="35"/>
  <c r="DX656" i="35"/>
  <c r="AF656" i="35" s="1"/>
  <c r="AJ656" i="35"/>
  <c r="AH656" i="35"/>
  <c r="EF656" i="35"/>
  <c r="AF655" i="35"/>
  <c r="AA655" i="35"/>
  <c r="Z656" i="35"/>
  <c r="DW658" i="35"/>
  <c r="EA657" i="35"/>
  <c r="DZ657" i="35"/>
  <c r="DY657" i="35"/>
  <c r="Y654" i="35"/>
  <c r="X655" i="35"/>
  <c r="BT651" i="35" l="1"/>
  <c r="BA652" i="35"/>
  <c r="U294" i="35"/>
  <c r="P295" i="35"/>
  <c r="AP295" i="35"/>
  <c r="AT295" i="35" s="1"/>
  <c r="AC466" i="35"/>
  <c r="K465" i="35"/>
  <c r="O465" i="35" s="1"/>
  <c r="F655" i="35"/>
  <c r="AI654" i="35"/>
  <c r="AG654" i="35"/>
  <c r="AK654" i="35"/>
  <c r="DW659" i="35"/>
  <c r="EA658" i="35"/>
  <c r="DZ658" i="35"/>
  <c r="DY658" i="35"/>
  <c r="G654" i="35"/>
  <c r="Y655" i="35"/>
  <c r="X656" i="35"/>
  <c r="AA656" i="35"/>
  <c r="Z657" i="35"/>
  <c r="AH657" i="35"/>
  <c r="EF657" i="35"/>
  <c r="AF657" i="35"/>
  <c r="W657" i="35"/>
  <c r="D658" i="35"/>
  <c r="V657" i="35"/>
  <c r="DX657" i="35"/>
  <c r="AJ657" i="35" s="1"/>
  <c r="AY656" i="35"/>
  <c r="BR656" i="35" s="1"/>
  <c r="BG656" i="35"/>
  <c r="BY656" i="35" s="1"/>
  <c r="AX656" i="35"/>
  <c r="BQ656" i="35" s="1"/>
  <c r="A657" i="35"/>
  <c r="BF656" i="35"/>
  <c r="BX656" i="35" s="1"/>
  <c r="AW656" i="35"/>
  <c r="BP656" i="35" s="1"/>
  <c r="BE656" i="35"/>
  <c r="BW656" i="35" s="1"/>
  <c r="AV656" i="35"/>
  <c r="BO656" i="35" s="1"/>
  <c r="J656" i="35"/>
  <c r="BD656" i="35"/>
  <c r="BV656" i="35" s="1"/>
  <c r="BC656" i="35"/>
  <c r="BU656" i="35" s="1"/>
  <c r="E656" i="35"/>
  <c r="AZ656" i="35"/>
  <c r="BS656" i="35" s="1"/>
  <c r="AQ656" i="35"/>
  <c r="BT652" i="35" l="1"/>
  <c r="BA653" i="35"/>
  <c r="S295" i="35"/>
  <c r="AS295" i="35"/>
  <c r="AR295" i="35"/>
  <c r="AU295" i="35" s="1"/>
  <c r="BN295" i="35" s="1"/>
  <c r="AM295" i="35" s="1"/>
  <c r="T295" i="35" s="1"/>
  <c r="Q295" i="35" s="1"/>
  <c r="R295" i="35" s="1"/>
  <c r="AC467" i="35"/>
  <c r="K466" i="35"/>
  <c r="O466" i="35" s="1"/>
  <c r="E657" i="35"/>
  <c r="AZ657" i="35"/>
  <c r="BS657" i="35" s="1"/>
  <c r="AY657" i="35"/>
  <c r="BR657" i="35" s="1"/>
  <c r="BG657" i="35"/>
  <c r="BY657" i="35" s="1"/>
  <c r="AX657" i="35"/>
  <c r="A658" i="35"/>
  <c r="BF657" i="35"/>
  <c r="BX657" i="35" s="1"/>
  <c r="AW657" i="35"/>
  <c r="BP657" i="35" s="1"/>
  <c r="BE657" i="35"/>
  <c r="BW657" i="35" s="1"/>
  <c r="AV657" i="35"/>
  <c r="BO657" i="35" s="1"/>
  <c r="J657" i="35"/>
  <c r="BD657" i="35"/>
  <c r="BV657" i="35" s="1"/>
  <c r="BC657" i="35"/>
  <c r="BU657" i="35" s="1"/>
  <c r="BQ657" i="35"/>
  <c r="AQ657" i="35"/>
  <c r="AK655" i="35"/>
  <c r="AI655" i="35"/>
  <c r="AG655" i="35"/>
  <c r="F656" i="35"/>
  <c r="G656" i="35" s="1"/>
  <c r="Z658" i="35"/>
  <c r="AA657" i="35"/>
  <c r="DY659" i="35"/>
  <c r="DW660" i="35"/>
  <c r="EA659" i="35"/>
  <c r="DZ659" i="35"/>
  <c r="G655" i="35"/>
  <c r="EF658" i="35"/>
  <c r="W658" i="35"/>
  <c r="D659" i="35"/>
  <c r="V658" i="35"/>
  <c r="DX658" i="35"/>
  <c r="AF658" i="35" s="1"/>
  <c r="X657" i="35"/>
  <c r="Y656" i="35"/>
  <c r="BT653" i="35" l="1"/>
  <c r="BA654" i="35"/>
  <c r="AJ658" i="35"/>
  <c r="U295" i="35"/>
  <c r="P296" i="35"/>
  <c r="AP296" i="35"/>
  <c r="AT296" i="35" s="1"/>
  <c r="AC468" i="35"/>
  <c r="K467" i="35"/>
  <c r="O467" i="35" s="1"/>
  <c r="AH658" i="35"/>
  <c r="AA658" i="35"/>
  <c r="Z659" i="35"/>
  <c r="AK656" i="35"/>
  <c r="AI656" i="35"/>
  <c r="AG656" i="35"/>
  <c r="BD658" i="35"/>
  <c r="BV658" i="35" s="1"/>
  <c r="BC658" i="35"/>
  <c r="BU658" i="35" s="1"/>
  <c r="E658" i="35"/>
  <c r="AZ658" i="35"/>
  <c r="BS658" i="35" s="1"/>
  <c r="AY658" i="35"/>
  <c r="BR658" i="35" s="1"/>
  <c r="BG658" i="35"/>
  <c r="BY658" i="35" s="1"/>
  <c r="AX658" i="35"/>
  <c r="BQ658" i="35" s="1"/>
  <c r="A659" i="35"/>
  <c r="BF658" i="35"/>
  <c r="BX658" i="35" s="1"/>
  <c r="AW658" i="35"/>
  <c r="BP658" i="35" s="1"/>
  <c r="BE658" i="35"/>
  <c r="BW658" i="35" s="1"/>
  <c r="AV658" i="35"/>
  <c r="BO658" i="35" s="1"/>
  <c r="J658" i="35"/>
  <c r="AQ658" i="35"/>
  <c r="DX659" i="35"/>
  <c r="AF659" i="35" s="1"/>
  <c r="AH659" i="35"/>
  <c r="EF659" i="35"/>
  <c r="W659" i="35"/>
  <c r="V659" i="35"/>
  <c r="D660" i="35"/>
  <c r="Y657" i="35"/>
  <c r="X658" i="35"/>
  <c r="EA660" i="35"/>
  <c r="DZ660" i="35"/>
  <c r="DY660" i="35"/>
  <c r="DW661" i="35"/>
  <c r="F657" i="35"/>
  <c r="G657" i="35" s="1"/>
  <c r="BT654" i="35" l="1"/>
  <c r="BA655" i="35"/>
  <c r="S296" i="35"/>
  <c r="AR296" i="35"/>
  <c r="AU296" i="35" s="1"/>
  <c r="BN296" i="35" s="1"/>
  <c r="AM296" i="35" s="1"/>
  <c r="T296" i="35" s="1"/>
  <c r="Q296" i="35" s="1"/>
  <c r="R296" i="35" s="1"/>
  <c r="AS296" i="35"/>
  <c r="AC469" i="35"/>
  <c r="K468" i="35"/>
  <c r="O468" i="35" s="1"/>
  <c r="AJ659" i="35"/>
  <c r="F658" i="35"/>
  <c r="DW662" i="35"/>
  <c r="EA661" i="35"/>
  <c r="DZ661" i="35"/>
  <c r="DY661" i="35"/>
  <c r="A660" i="35"/>
  <c r="BF659" i="35"/>
  <c r="BX659" i="35" s="1"/>
  <c r="AW659" i="35"/>
  <c r="BP659" i="35" s="1"/>
  <c r="BE659" i="35"/>
  <c r="BW659" i="35" s="1"/>
  <c r="AV659" i="35"/>
  <c r="BO659" i="35" s="1"/>
  <c r="J659" i="35"/>
  <c r="BD659" i="35"/>
  <c r="BV659" i="35" s="1"/>
  <c r="BC659" i="35"/>
  <c r="BU659" i="35" s="1"/>
  <c r="E659" i="35"/>
  <c r="AZ659" i="35"/>
  <c r="BS659" i="35" s="1"/>
  <c r="AY659" i="35"/>
  <c r="BR659" i="35" s="1"/>
  <c r="BG659" i="35"/>
  <c r="BY659" i="35" s="1"/>
  <c r="AX659" i="35"/>
  <c r="BQ659" i="35" s="1"/>
  <c r="AQ659" i="35"/>
  <c r="AA659" i="35"/>
  <c r="Z660" i="35"/>
  <c r="W660" i="35"/>
  <c r="D661" i="35"/>
  <c r="V660" i="35"/>
  <c r="DX660" i="35"/>
  <c r="AJ660" i="35" s="1"/>
  <c r="EF660" i="35"/>
  <c r="AG657" i="35"/>
  <c r="AK657" i="35"/>
  <c r="AI657" i="35"/>
  <c r="Y658" i="35"/>
  <c r="X659" i="35"/>
  <c r="BT655" i="35" l="1"/>
  <c r="BA656" i="35"/>
  <c r="U296" i="35"/>
  <c r="P297" i="35"/>
  <c r="AP297" i="35"/>
  <c r="AT297" i="35" s="1"/>
  <c r="AC470" i="35"/>
  <c r="K469" i="35"/>
  <c r="O469" i="35" s="1"/>
  <c r="F659" i="35"/>
  <c r="DW663" i="35"/>
  <c r="EA662" i="35"/>
  <c r="DZ662" i="35"/>
  <c r="DY662" i="35"/>
  <c r="AI658" i="35"/>
  <c r="AG658" i="35"/>
  <c r="AK658" i="35"/>
  <c r="AF660" i="35"/>
  <c r="AY660" i="35"/>
  <c r="BR660" i="35" s="1"/>
  <c r="BG660" i="35"/>
  <c r="BY660" i="35" s="1"/>
  <c r="AX660" i="35"/>
  <c r="BQ660" i="35" s="1"/>
  <c r="A661" i="35"/>
  <c r="BF660" i="35"/>
  <c r="BX660" i="35" s="1"/>
  <c r="AW660" i="35"/>
  <c r="BP660" i="35" s="1"/>
  <c r="BE660" i="35"/>
  <c r="BW660" i="35" s="1"/>
  <c r="AV660" i="35"/>
  <c r="BO660" i="35" s="1"/>
  <c r="J660" i="35"/>
  <c r="BD660" i="35"/>
  <c r="BV660" i="35" s="1"/>
  <c r="BC660" i="35"/>
  <c r="BU660" i="35" s="1"/>
  <c r="E660" i="35"/>
  <c r="AZ660" i="35"/>
  <c r="BS660" i="35" s="1"/>
  <c r="AQ660" i="35"/>
  <c r="G658" i="35"/>
  <c r="EF661" i="35"/>
  <c r="W661" i="35"/>
  <c r="D662" i="35"/>
  <c r="V661" i="35"/>
  <c r="DX661" i="35"/>
  <c r="AF661" i="35" s="1"/>
  <c r="AJ661" i="35"/>
  <c r="AA660" i="35"/>
  <c r="Z661" i="35"/>
  <c r="Y659" i="35"/>
  <c r="X660" i="35"/>
  <c r="AH660" i="35"/>
  <c r="BT656" i="35" l="1"/>
  <c r="BA657" i="35"/>
  <c r="AH661" i="35"/>
  <c r="S297" i="35"/>
  <c r="AR297" i="35"/>
  <c r="AU297" i="35" s="1"/>
  <c r="BN297" i="35" s="1"/>
  <c r="AM297" i="35" s="1"/>
  <c r="T297" i="35" s="1"/>
  <c r="Q297" i="35" s="1"/>
  <c r="R297" i="35" s="1"/>
  <c r="AS297" i="35"/>
  <c r="AC471" i="35"/>
  <c r="K470" i="35"/>
  <c r="O470" i="35" s="1"/>
  <c r="Z662" i="35"/>
  <c r="AA661" i="35"/>
  <c r="DY663" i="35"/>
  <c r="DW664" i="35"/>
  <c r="EA663" i="35"/>
  <c r="DZ663" i="35"/>
  <c r="F660" i="35"/>
  <c r="AK659" i="35"/>
  <c r="AI659" i="35"/>
  <c r="AG659" i="35"/>
  <c r="EF662" i="35"/>
  <c r="W662" i="35"/>
  <c r="D663" i="35"/>
  <c r="V662" i="35"/>
  <c r="DX662" i="35"/>
  <c r="AJ662" i="35" s="1"/>
  <c r="E661" i="35"/>
  <c r="AZ661" i="35"/>
  <c r="BS661" i="35" s="1"/>
  <c r="AY661" i="35"/>
  <c r="BR661" i="35" s="1"/>
  <c r="BG661" i="35"/>
  <c r="BY661" i="35" s="1"/>
  <c r="AX661" i="35"/>
  <c r="BQ661" i="35" s="1"/>
  <c r="A662" i="35"/>
  <c r="BF661" i="35"/>
  <c r="BX661" i="35" s="1"/>
  <c r="AW661" i="35"/>
  <c r="BP661" i="35" s="1"/>
  <c r="BE661" i="35"/>
  <c r="BW661" i="35" s="1"/>
  <c r="AV661" i="35"/>
  <c r="BO661" i="35" s="1"/>
  <c r="J661" i="35"/>
  <c r="BD661" i="35"/>
  <c r="BV661" i="35" s="1"/>
  <c r="BC661" i="35"/>
  <c r="BU661" i="35" s="1"/>
  <c r="AQ661" i="35"/>
  <c r="G659" i="35"/>
  <c r="X661" i="35"/>
  <c r="Y660" i="35"/>
  <c r="BT657" i="35" l="1"/>
  <c r="BA658" i="35"/>
  <c r="U297" i="35"/>
  <c r="P298" i="35"/>
  <c r="AP298" i="35"/>
  <c r="AT298" i="35" s="1"/>
  <c r="AC472" i="35"/>
  <c r="K471" i="35"/>
  <c r="O471" i="35" s="1"/>
  <c r="BD662" i="35"/>
  <c r="BV662" i="35" s="1"/>
  <c r="BC662" i="35"/>
  <c r="BU662" i="35" s="1"/>
  <c r="E662" i="35"/>
  <c r="AZ662" i="35"/>
  <c r="BS662" i="35" s="1"/>
  <c r="AY662" i="35"/>
  <c r="BR662" i="35" s="1"/>
  <c r="BG662" i="35"/>
  <c r="BY662" i="35" s="1"/>
  <c r="AX662" i="35"/>
  <c r="BQ662" i="35" s="1"/>
  <c r="A663" i="35"/>
  <c r="BF662" i="35"/>
  <c r="BX662" i="35" s="1"/>
  <c r="AW662" i="35"/>
  <c r="BP662" i="35" s="1"/>
  <c r="J662" i="35"/>
  <c r="BE662" i="35"/>
  <c r="BW662" i="35" s="1"/>
  <c r="AV662" i="35"/>
  <c r="BO662" i="35" s="1"/>
  <c r="AQ662" i="35"/>
  <c r="DX663" i="35"/>
  <c r="AJ663" i="35" s="1"/>
  <c r="EF663" i="35"/>
  <c r="W663" i="35"/>
  <c r="V663" i="35"/>
  <c r="D664" i="35"/>
  <c r="EA664" i="35"/>
  <c r="DZ664" i="35"/>
  <c r="DY664" i="35"/>
  <c r="DW665" i="35"/>
  <c r="Y661" i="35"/>
  <c r="X662" i="35"/>
  <c r="AF662" i="35"/>
  <c r="AK660" i="35"/>
  <c r="AI660" i="35"/>
  <c r="AG660" i="35"/>
  <c r="F661" i="35"/>
  <c r="G661" i="35" s="1"/>
  <c r="AH662" i="35"/>
  <c r="G660" i="35"/>
  <c r="AA662" i="35"/>
  <c r="Z663" i="35"/>
  <c r="BT658" i="35" l="1"/>
  <c r="BA659" i="35"/>
  <c r="AS298" i="35"/>
  <c r="AR298" i="35"/>
  <c r="AU298" i="35" s="1"/>
  <c r="BN298" i="35" s="1"/>
  <c r="AM298" i="35" s="1"/>
  <c r="T298" i="35" s="1"/>
  <c r="Q298" i="35" s="1"/>
  <c r="R298" i="35" s="1"/>
  <c r="S298" i="35"/>
  <c r="AC473" i="35"/>
  <c r="K472" i="35"/>
  <c r="O472" i="35" s="1"/>
  <c r="AG661" i="35"/>
  <c r="AK661" i="35"/>
  <c r="AI661" i="35"/>
  <c r="W664" i="35"/>
  <c r="D665" i="35"/>
  <c r="V664" i="35"/>
  <c r="DX664" i="35"/>
  <c r="AJ664" i="35" s="1"/>
  <c r="EF664" i="35"/>
  <c r="F662" i="35"/>
  <c r="G662" i="35" s="1"/>
  <c r="AF663" i="35"/>
  <c r="A664" i="35"/>
  <c r="BF663" i="35"/>
  <c r="BX663" i="35" s="1"/>
  <c r="AW663" i="35"/>
  <c r="BP663" i="35" s="1"/>
  <c r="BE663" i="35"/>
  <c r="BW663" i="35" s="1"/>
  <c r="AV663" i="35"/>
  <c r="BO663" i="35" s="1"/>
  <c r="J663" i="35"/>
  <c r="BD663" i="35"/>
  <c r="BV663" i="35" s="1"/>
  <c r="BC663" i="35"/>
  <c r="BU663" i="35" s="1"/>
  <c r="E663" i="35"/>
  <c r="AZ663" i="35"/>
  <c r="BS663" i="35" s="1"/>
  <c r="AY663" i="35"/>
  <c r="BR663" i="35" s="1"/>
  <c r="BG663" i="35"/>
  <c r="BY663" i="35" s="1"/>
  <c r="AX663" i="35"/>
  <c r="AQ663" i="35"/>
  <c r="BQ663" i="35"/>
  <c r="AA663" i="35"/>
  <c r="Z664" i="35"/>
  <c r="DW666" i="35"/>
  <c r="EA665" i="35"/>
  <c r="DZ665" i="35"/>
  <c r="DY665" i="35"/>
  <c r="AH663" i="35"/>
  <c r="Y662" i="35"/>
  <c r="X663" i="35"/>
  <c r="BT659" i="35" l="1"/>
  <c r="BA660" i="35"/>
  <c r="U298" i="35"/>
  <c r="P299" i="35"/>
  <c r="AP299" i="35"/>
  <c r="AT299" i="35" s="1"/>
  <c r="AC474" i="35"/>
  <c r="K473" i="35"/>
  <c r="O473" i="35" s="1"/>
  <c r="AI662" i="35"/>
  <c r="AG662" i="35"/>
  <c r="AK662" i="35"/>
  <c r="F663" i="35"/>
  <c r="G663" i="35" s="1"/>
  <c r="EF665" i="35"/>
  <c r="W665" i="35"/>
  <c r="D666" i="35"/>
  <c r="V665" i="35"/>
  <c r="DX665" i="35"/>
  <c r="AJ665" i="35" s="1"/>
  <c r="DW667" i="35"/>
  <c r="EA666" i="35"/>
  <c r="DZ666" i="35"/>
  <c r="DY666" i="35"/>
  <c r="AY664" i="35"/>
  <c r="BR664" i="35" s="1"/>
  <c r="BG664" i="35"/>
  <c r="BY664" i="35" s="1"/>
  <c r="AX664" i="35"/>
  <c r="BQ664" i="35" s="1"/>
  <c r="A665" i="35"/>
  <c r="BF664" i="35"/>
  <c r="BX664" i="35" s="1"/>
  <c r="AW664" i="35"/>
  <c r="BP664" i="35" s="1"/>
  <c r="BE664" i="35"/>
  <c r="BW664" i="35" s="1"/>
  <c r="AV664" i="35"/>
  <c r="BO664" i="35" s="1"/>
  <c r="J664" i="35"/>
  <c r="BD664" i="35"/>
  <c r="BV664" i="35" s="1"/>
  <c r="BC664" i="35"/>
  <c r="BU664" i="35" s="1"/>
  <c r="E664" i="35"/>
  <c r="AZ664" i="35"/>
  <c r="BS664" i="35" s="1"/>
  <c r="AQ664" i="35"/>
  <c r="AF664" i="35"/>
  <c r="AA664" i="35"/>
  <c r="Z665" i="35"/>
  <c r="Y663" i="35"/>
  <c r="X664" i="35"/>
  <c r="AH664" i="35"/>
  <c r="BT660" i="35" l="1"/>
  <c r="BA661" i="35"/>
  <c r="AS299" i="35"/>
  <c r="S299" i="35"/>
  <c r="AR299" i="35"/>
  <c r="AU299" i="35" s="1"/>
  <c r="BN299" i="35" s="1"/>
  <c r="AM299" i="35" s="1"/>
  <c r="T299" i="35" s="1"/>
  <c r="Q299" i="35" s="1"/>
  <c r="R299" i="35" s="1"/>
  <c r="AC475" i="35"/>
  <c r="K474" i="35"/>
  <c r="O474" i="35" s="1"/>
  <c r="X665" i="35"/>
  <c r="Y664" i="35"/>
  <c r="Z666" i="35"/>
  <c r="AA665" i="35"/>
  <c r="EF666" i="35"/>
  <c r="W666" i="35"/>
  <c r="D667" i="35"/>
  <c r="V666" i="35"/>
  <c r="DX666" i="35"/>
  <c r="AF666" i="35" s="1"/>
  <c r="F664" i="35"/>
  <c r="G664" i="35" s="1"/>
  <c r="AF665" i="35"/>
  <c r="DY667" i="35"/>
  <c r="DW668" i="35"/>
  <c r="EA667" i="35"/>
  <c r="DZ667" i="35"/>
  <c r="AH665" i="35"/>
  <c r="AK663" i="35"/>
  <c r="AI663" i="35"/>
  <c r="AG663" i="35"/>
  <c r="E665" i="35"/>
  <c r="AZ665" i="35"/>
  <c r="BS665" i="35" s="1"/>
  <c r="AY665" i="35"/>
  <c r="BR665" i="35" s="1"/>
  <c r="BG665" i="35"/>
  <c r="BY665" i="35" s="1"/>
  <c r="AX665" i="35"/>
  <c r="BQ665" i="35" s="1"/>
  <c r="A666" i="35"/>
  <c r="BF665" i="35"/>
  <c r="BX665" i="35" s="1"/>
  <c r="AW665" i="35"/>
  <c r="BP665" i="35" s="1"/>
  <c r="BE665" i="35"/>
  <c r="BW665" i="35" s="1"/>
  <c r="AV665" i="35"/>
  <c r="BO665" i="35" s="1"/>
  <c r="J665" i="35"/>
  <c r="BD665" i="35"/>
  <c r="BV665" i="35" s="1"/>
  <c r="BC665" i="35"/>
  <c r="BU665" i="35" s="1"/>
  <c r="AQ665" i="35"/>
  <c r="BT661" i="35" l="1"/>
  <c r="BA662" i="35"/>
  <c r="AJ666" i="35"/>
  <c r="AH666" i="35"/>
  <c r="U299" i="35"/>
  <c r="P300" i="35"/>
  <c r="AP300" i="35"/>
  <c r="AT300" i="35" s="1"/>
  <c r="AC476" i="35"/>
  <c r="K475" i="35"/>
  <c r="O475" i="35" s="1"/>
  <c r="EA668" i="35"/>
  <c r="DZ668" i="35"/>
  <c r="DY668" i="35"/>
  <c r="DW669" i="35"/>
  <c r="BD666" i="35"/>
  <c r="BV666" i="35" s="1"/>
  <c r="BC666" i="35"/>
  <c r="BU666" i="35" s="1"/>
  <c r="E666" i="35"/>
  <c r="AZ666" i="35"/>
  <c r="BS666" i="35" s="1"/>
  <c r="AY666" i="35"/>
  <c r="BR666" i="35" s="1"/>
  <c r="BG666" i="35"/>
  <c r="BY666" i="35" s="1"/>
  <c r="AX666" i="35"/>
  <c r="BQ666" i="35" s="1"/>
  <c r="A667" i="35"/>
  <c r="BF666" i="35"/>
  <c r="BX666" i="35" s="1"/>
  <c r="AW666" i="35"/>
  <c r="BP666" i="35" s="1"/>
  <c r="J666" i="35"/>
  <c r="BE666" i="35"/>
  <c r="BW666" i="35" s="1"/>
  <c r="AV666" i="35"/>
  <c r="BO666" i="35" s="1"/>
  <c r="AQ666" i="35"/>
  <c r="AA666" i="35"/>
  <c r="Z667" i="35"/>
  <c r="F665" i="35"/>
  <c r="G665" i="35" s="1"/>
  <c r="DX667" i="35"/>
  <c r="AH667" i="35" s="1"/>
  <c r="AJ667" i="35"/>
  <c r="EF667" i="35"/>
  <c r="W667" i="35"/>
  <c r="V667" i="35"/>
  <c r="D668" i="35"/>
  <c r="Y665" i="35"/>
  <c r="X666" i="35"/>
  <c r="AK664" i="35"/>
  <c r="AI664" i="35"/>
  <c r="AG664" i="35"/>
  <c r="BT662" i="35" l="1"/>
  <c r="BA663" i="35"/>
  <c r="AF667" i="35"/>
  <c r="AR300" i="35"/>
  <c r="AU300" i="35" s="1"/>
  <c r="BN300" i="35" s="1"/>
  <c r="AM300" i="35" s="1"/>
  <c r="T300" i="35" s="1"/>
  <c r="Q300" i="35" s="1"/>
  <c r="R300" i="35" s="1"/>
  <c r="S300" i="35"/>
  <c r="AS300" i="35"/>
  <c r="AC477" i="35"/>
  <c r="K476" i="35"/>
  <c r="O476" i="35" s="1"/>
  <c r="AG665" i="35"/>
  <c r="AK665" i="35"/>
  <c r="AI665" i="35"/>
  <c r="AA667" i="35"/>
  <c r="Z668" i="35"/>
  <c r="DW670" i="35"/>
  <c r="EA669" i="35"/>
  <c r="DZ669" i="35"/>
  <c r="DY669" i="35"/>
  <c r="Y666" i="35"/>
  <c r="X667" i="35"/>
  <c r="F666" i="35"/>
  <c r="W668" i="35"/>
  <c r="D669" i="35"/>
  <c r="V668" i="35"/>
  <c r="DX668" i="35"/>
  <c r="AH668" i="35" s="1"/>
  <c r="EF668" i="35"/>
  <c r="A668" i="35"/>
  <c r="BF667" i="35"/>
  <c r="BX667" i="35" s="1"/>
  <c r="AW667" i="35"/>
  <c r="BP667" i="35" s="1"/>
  <c r="BE667" i="35"/>
  <c r="BW667" i="35" s="1"/>
  <c r="AV667" i="35"/>
  <c r="BO667" i="35" s="1"/>
  <c r="J667" i="35"/>
  <c r="BD667" i="35"/>
  <c r="BV667" i="35" s="1"/>
  <c r="BC667" i="35"/>
  <c r="BU667" i="35" s="1"/>
  <c r="E667" i="35"/>
  <c r="AZ667" i="35"/>
  <c r="BS667" i="35" s="1"/>
  <c r="AY667" i="35"/>
  <c r="BR667" i="35" s="1"/>
  <c r="BG667" i="35"/>
  <c r="BY667" i="35" s="1"/>
  <c r="AX667" i="35"/>
  <c r="BQ667" i="35"/>
  <c r="AQ667" i="35"/>
  <c r="BT663" i="35" l="1"/>
  <c r="BA664" i="35"/>
  <c r="AJ668" i="35"/>
  <c r="U300" i="35"/>
  <c r="P301" i="35"/>
  <c r="AP301" i="35"/>
  <c r="AT301" i="35" s="1"/>
  <c r="AC478" i="35"/>
  <c r="K477" i="35"/>
  <c r="O477" i="35" s="1"/>
  <c r="AI666" i="35"/>
  <c r="AG666" i="35"/>
  <c r="AK666" i="35"/>
  <c r="F667" i="35"/>
  <c r="G666" i="35"/>
  <c r="DW671" i="35"/>
  <c r="EA670" i="35"/>
  <c r="DZ670" i="35"/>
  <c r="DY670" i="35"/>
  <c r="EF669" i="35"/>
  <c r="W669" i="35"/>
  <c r="V669" i="35"/>
  <c r="D670" i="35"/>
  <c r="DX669" i="35"/>
  <c r="AF669" i="35" s="1"/>
  <c r="AJ669" i="35"/>
  <c r="AA668" i="35"/>
  <c r="Z669" i="35"/>
  <c r="Y667" i="35"/>
  <c r="X668" i="35"/>
  <c r="AY668" i="35"/>
  <c r="BR668" i="35" s="1"/>
  <c r="BG668" i="35"/>
  <c r="BY668" i="35" s="1"/>
  <c r="AX668" i="35"/>
  <c r="BQ668" i="35" s="1"/>
  <c r="A669" i="35"/>
  <c r="BF668" i="35"/>
  <c r="BX668" i="35" s="1"/>
  <c r="AW668" i="35"/>
  <c r="BP668" i="35" s="1"/>
  <c r="BE668" i="35"/>
  <c r="BW668" i="35" s="1"/>
  <c r="AV668" i="35"/>
  <c r="BO668" i="35" s="1"/>
  <c r="J668" i="35"/>
  <c r="BD668" i="35"/>
  <c r="BV668" i="35" s="1"/>
  <c r="BC668" i="35"/>
  <c r="BU668" i="35" s="1"/>
  <c r="E668" i="35"/>
  <c r="AZ668" i="35"/>
  <c r="BS668" i="35" s="1"/>
  <c r="AQ668" i="35"/>
  <c r="AF668" i="35"/>
  <c r="BT664" i="35" l="1"/>
  <c r="BA665" i="35"/>
  <c r="AH669" i="35"/>
  <c r="AR301" i="35"/>
  <c r="AU301" i="35" s="1"/>
  <c r="BN301" i="35" s="1"/>
  <c r="AM301" i="35" s="1"/>
  <c r="T301" i="35" s="1"/>
  <c r="Q301" i="35" s="1"/>
  <c r="R301" i="35" s="1"/>
  <c r="S301" i="35"/>
  <c r="AS301" i="35"/>
  <c r="AC479" i="35"/>
  <c r="K478" i="35"/>
  <c r="O478" i="35" s="1"/>
  <c r="AK667" i="35"/>
  <c r="AI667" i="35"/>
  <c r="AG667" i="35"/>
  <c r="G667" i="35"/>
  <c r="Z670" i="35"/>
  <c r="AA669" i="35"/>
  <c r="EF670" i="35"/>
  <c r="W670" i="35"/>
  <c r="D671" i="35"/>
  <c r="DX670" i="35"/>
  <c r="AF670" i="35" s="1"/>
  <c r="AJ670" i="35"/>
  <c r="V670" i="35"/>
  <c r="A670" i="35"/>
  <c r="E669" i="35"/>
  <c r="AZ669" i="35"/>
  <c r="BS669" i="35" s="1"/>
  <c r="AY669" i="35"/>
  <c r="BR669" i="35" s="1"/>
  <c r="BG669" i="35"/>
  <c r="BY669" i="35" s="1"/>
  <c r="AX669" i="35"/>
  <c r="BF669" i="35"/>
  <c r="BX669" i="35" s="1"/>
  <c r="AW669" i="35"/>
  <c r="BP669" i="35" s="1"/>
  <c r="BE669" i="35"/>
  <c r="BW669" i="35" s="1"/>
  <c r="AV669" i="35"/>
  <c r="BO669" i="35" s="1"/>
  <c r="J669" i="35"/>
  <c r="BD669" i="35"/>
  <c r="BV669" i="35" s="1"/>
  <c r="BC669" i="35"/>
  <c r="BU669" i="35" s="1"/>
  <c r="BQ669" i="35"/>
  <c r="AQ669" i="35"/>
  <c r="F668" i="35"/>
  <c r="G668" i="35" s="1"/>
  <c r="X669" i="35"/>
  <c r="Y668" i="35"/>
  <c r="DW672" i="35"/>
  <c r="EA671" i="35"/>
  <c r="DZ671" i="35"/>
  <c r="DY671" i="35"/>
  <c r="BT665" i="35" l="1"/>
  <c r="BA666" i="35"/>
  <c r="AH670" i="35"/>
  <c r="U301" i="35"/>
  <c r="S302" i="35" s="1"/>
  <c r="AP302" i="35"/>
  <c r="AT302" i="35" s="1"/>
  <c r="P302" i="35"/>
  <c r="AC480" i="35"/>
  <c r="K479" i="35"/>
  <c r="O479" i="35" s="1"/>
  <c r="E670" i="35"/>
  <c r="AZ670" i="35"/>
  <c r="BS670" i="35" s="1"/>
  <c r="AY670" i="35"/>
  <c r="BR670" i="35" s="1"/>
  <c r="BG670" i="35"/>
  <c r="BY670" i="35" s="1"/>
  <c r="AX670" i="35"/>
  <c r="BQ670" i="35" s="1"/>
  <c r="A671" i="35"/>
  <c r="BF670" i="35"/>
  <c r="BX670" i="35" s="1"/>
  <c r="AW670" i="35"/>
  <c r="BP670" i="35" s="1"/>
  <c r="BE670" i="35"/>
  <c r="BW670" i="35" s="1"/>
  <c r="AV670" i="35"/>
  <c r="BO670" i="35" s="1"/>
  <c r="BD670" i="35"/>
  <c r="BV670" i="35" s="1"/>
  <c r="J670" i="35"/>
  <c r="BC670" i="35"/>
  <c r="BU670" i="35" s="1"/>
  <c r="AQ670" i="35"/>
  <c r="Z671" i="35"/>
  <c r="AA670" i="35"/>
  <c r="EF671" i="35"/>
  <c r="W671" i="35"/>
  <c r="D672" i="35"/>
  <c r="V671" i="35"/>
  <c r="DX671" i="35"/>
  <c r="AJ671" i="35" s="1"/>
  <c r="F669" i="35"/>
  <c r="G669" i="35" s="1"/>
  <c r="DY672" i="35"/>
  <c r="DW673" i="35"/>
  <c r="EA672" i="35"/>
  <c r="DZ672" i="35"/>
  <c r="X670" i="35"/>
  <c r="Y669" i="35"/>
  <c r="AK668" i="35"/>
  <c r="AI668" i="35"/>
  <c r="AG668" i="35"/>
  <c r="BT666" i="35" l="1"/>
  <c r="BA667" i="35"/>
  <c r="AF671" i="35"/>
  <c r="AH671" i="35"/>
  <c r="AR302" i="35"/>
  <c r="AU302" i="35" s="1"/>
  <c r="BN302" i="35" s="1"/>
  <c r="AM302" i="35" s="1"/>
  <c r="T302" i="35" s="1"/>
  <c r="Q302" i="35" s="1"/>
  <c r="R302" i="35" s="1"/>
  <c r="AP303" i="35" s="1"/>
  <c r="AT303" i="35" s="1"/>
  <c r="AS302" i="35"/>
  <c r="AC481" i="35"/>
  <c r="K480" i="35"/>
  <c r="O480" i="35" s="1"/>
  <c r="AG669" i="35"/>
  <c r="AK669" i="35"/>
  <c r="AI669" i="35"/>
  <c r="DX672" i="35"/>
  <c r="AJ672" i="35"/>
  <c r="AH672" i="35"/>
  <c r="EF672" i="35"/>
  <c r="AF672" i="35"/>
  <c r="W672" i="35"/>
  <c r="D673" i="35"/>
  <c r="V672" i="35"/>
  <c r="BD671" i="35"/>
  <c r="BV671" i="35" s="1"/>
  <c r="BC671" i="35"/>
  <c r="BU671" i="35" s="1"/>
  <c r="E671" i="35"/>
  <c r="AZ671" i="35"/>
  <c r="BS671" i="35" s="1"/>
  <c r="AY671" i="35"/>
  <c r="BR671" i="35" s="1"/>
  <c r="BG671" i="35"/>
  <c r="BY671" i="35" s="1"/>
  <c r="AX671" i="35"/>
  <c r="BQ671" i="35" s="1"/>
  <c r="A672" i="35"/>
  <c r="BF671" i="35"/>
  <c r="BX671" i="35" s="1"/>
  <c r="AW671" i="35"/>
  <c r="BP671" i="35" s="1"/>
  <c r="J671" i="35"/>
  <c r="BE671" i="35"/>
  <c r="BW671" i="35" s="1"/>
  <c r="AV671" i="35"/>
  <c r="BO671" i="35" s="1"/>
  <c r="AQ671" i="35"/>
  <c r="AA671" i="35"/>
  <c r="Z672" i="35"/>
  <c r="Y670" i="35"/>
  <c r="X671" i="35"/>
  <c r="F670" i="35"/>
  <c r="EA673" i="35"/>
  <c r="DZ673" i="35"/>
  <c r="DY673" i="35"/>
  <c r="DW674" i="35"/>
  <c r="BT667" i="35" l="1"/>
  <c r="BA668" i="35"/>
  <c r="P303" i="35"/>
  <c r="U302" i="35"/>
  <c r="S303" i="35" s="1"/>
  <c r="AC482" i="35"/>
  <c r="K481" i="35"/>
  <c r="O481" i="35" s="1"/>
  <c r="AA672" i="35"/>
  <c r="Z673" i="35"/>
  <c r="AG670" i="35"/>
  <c r="AK670" i="35"/>
  <c r="AI670" i="35"/>
  <c r="Y671" i="35"/>
  <c r="X672" i="35"/>
  <c r="G670" i="35"/>
  <c r="F671" i="35"/>
  <c r="W673" i="35"/>
  <c r="D674" i="35"/>
  <c r="V673" i="35"/>
  <c r="DX673" i="35"/>
  <c r="AF673" i="35" s="1"/>
  <c r="AJ673" i="35"/>
  <c r="AH673" i="35"/>
  <c r="EF673" i="35"/>
  <c r="DW675" i="35"/>
  <c r="EA674" i="35"/>
  <c r="DZ674" i="35"/>
  <c r="DY674" i="35"/>
  <c r="A673" i="35"/>
  <c r="BF672" i="35"/>
  <c r="BX672" i="35" s="1"/>
  <c r="AW672" i="35"/>
  <c r="BP672" i="35" s="1"/>
  <c r="BE672" i="35"/>
  <c r="BW672" i="35" s="1"/>
  <c r="AV672" i="35"/>
  <c r="BO672" i="35" s="1"/>
  <c r="J672" i="35"/>
  <c r="BD672" i="35"/>
  <c r="BV672" i="35" s="1"/>
  <c r="BC672" i="35"/>
  <c r="BU672" i="35" s="1"/>
  <c r="E672" i="35"/>
  <c r="AZ672" i="35"/>
  <c r="BS672" i="35" s="1"/>
  <c r="AY672" i="35"/>
  <c r="BR672" i="35" s="1"/>
  <c r="BG672" i="35"/>
  <c r="BY672" i="35" s="1"/>
  <c r="AX672" i="35"/>
  <c r="BQ672" i="35" s="1"/>
  <c r="AQ672" i="35"/>
  <c r="BT668" i="35" l="1"/>
  <c r="BA669" i="35"/>
  <c r="AS303" i="35"/>
  <c r="AR303" i="35"/>
  <c r="AU303" i="35" s="1"/>
  <c r="BN303" i="35" s="1"/>
  <c r="AM303" i="35" s="1"/>
  <c r="T303" i="35" s="1"/>
  <c r="Q303" i="35" s="1"/>
  <c r="R303" i="35" s="1"/>
  <c r="AP304" i="35" s="1"/>
  <c r="AT304" i="35" s="1"/>
  <c r="AC483" i="35"/>
  <c r="K482" i="35"/>
  <c r="O482" i="35" s="1"/>
  <c r="F672" i="35"/>
  <c r="AI671" i="35"/>
  <c r="AG671" i="35"/>
  <c r="AK671" i="35"/>
  <c r="DW676" i="35"/>
  <c r="EA675" i="35"/>
  <c r="DZ675" i="35"/>
  <c r="DY675" i="35"/>
  <c r="AY673" i="35"/>
  <c r="BR673" i="35" s="1"/>
  <c r="BG673" i="35"/>
  <c r="BY673" i="35" s="1"/>
  <c r="AX673" i="35"/>
  <c r="BQ673" i="35" s="1"/>
  <c r="A674" i="35"/>
  <c r="BF673" i="35"/>
  <c r="BX673" i="35" s="1"/>
  <c r="AW673" i="35"/>
  <c r="BP673" i="35" s="1"/>
  <c r="BE673" i="35"/>
  <c r="BW673" i="35" s="1"/>
  <c r="AV673" i="35"/>
  <c r="BO673" i="35" s="1"/>
  <c r="J673" i="35"/>
  <c r="BD673" i="35"/>
  <c r="BV673" i="35" s="1"/>
  <c r="BC673" i="35"/>
  <c r="BU673" i="35" s="1"/>
  <c r="E673" i="35"/>
  <c r="AZ673" i="35"/>
  <c r="BS673" i="35" s="1"/>
  <c r="AQ673" i="35"/>
  <c r="G671" i="35"/>
  <c r="EF674" i="35"/>
  <c r="W674" i="35"/>
  <c r="D675" i="35"/>
  <c r="V674" i="35"/>
  <c r="DX674" i="35"/>
  <c r="AH674" i="35" s="1"/>
  <c r="AJ674" i="35"/>
  <c r="Y672" i="35"/>
  <c r="X673" i="35"/>
  <c r="AA673" i="35"/>
  <c r="Z674" i="35"/>
  <c r="BT669" i="35" l="1"/>
  <c r="BA670" i="35"/>
  <c r="AF674" i="35"/>
  <c r="P304" i="35"/>
  <c r="U303" i="35"/>
  <c r="AS304" i="35" s="1"/>
  <c r="AC484" i="35"/>
  <c r="K483" i="35"/>
  <c r="O483" i="35" s="1"/>
  <c r="X674" i="35"/>
  <c r="Y673" i="35"/>
  <c r="F673" i="35"/>
  <c r="G673" i="35" s="1"/>
  <c r="AK672" i="35"/>
  <c r="AI672" i="35"/>
  <c r="AG672" i="35"/>
  <c r="G672" i="35"/>
  <c r="DY676" i="35"/>
  <c r="DW677" i="35"/>
  <c r="EA676" i="35"/>
  <c r="DZ676" i="35"/>
  <c r="EF675" i="35"/>
  <c r="W675" i="35"/>
  <c r="D676" i="35"/>
  <c r="V675" i="35"/>
  <c r="DX675" i="35"/>
  <c r="AH675" i="35" s="1"/>
  <c r="Z675" i="35"/>
  <c r="AA674" i="35"/>
  <c r="E674" i="35"/>
  <c r="AZ674" i="35"/>
  <c r="BS674" i="35" s="1"/>
  <c r="AY674" i="35"/>
  <c r="BR674" i="35" s="1"/>
  <c r="BG674" i="35"/>
  <c r="BY674" i="35" s="1"/>
  <c r="AX674" i="35"/>
  <c r="BQ674" i="35" s="1"/>
  <c r="A675" i="35"/>
  <c r="BF674" i="35"/>
  <c r="BX674" i="35" s="1"/>
  <c r="AW674" i="35"/>
  <c r="BP674" i="35" s="1"/>
  <c r="BE674" i="35"/>
  <c r="BW674" i="35" s="1"/>
  <c r="AV674" i="35"/>
  <c r="BO674" i="35" s="1"/>
  <c r="J674" i="35"/>
  <c r="BD674" i="35"/>
  <c r="BV674" i="35" s="1"/>
  <c r="BC674" i="35"/>
  <c r="BU674" i="35" s="1"/>
  <c r="AQ674" i="35"/>
  <c r="BT670" i="35" l="1"/>
  <c r="BA671" i="35"/>
  <c r="AJ675" i="35"/>
  <c r="AF675" i="35"/>
  <c r="S304" i="35"/>
  <c r="AR304" i="35"/>
  <c r="AU304" i="35" s="1"/>
  <c r="BN304" i="35" s="1"/>
  <c r="AM304" i="35" s="1"/>
  <c r="T304" i="35" s="1"/>
  <c r="Q304" i="35" s="1"/>
  <c r="R304" i="35" s="1"/>
  <c r="P305" i="35" s="1"/>
  <c r="AC485" i="35"/>
  <c r="K484" i="35"/>
  <c r="O484" i="35" s="1"/>
  <c r="DX676" i="35"/>
  <c r="AF676" i="35" s="1"/>
  <c r="AJ676" i="35"/>
  <c r="AH676" i="35"/>
  <c r="EF676" i="35"/>
  <c r="W676" i="35"/>
  <c r="V676" i="35"/>
  <c r="D677" i="35"/>
  <c r="EA677" i="35"/>
  <c r="DZ677" i="35"/>
  <c r="DY677" i="35"/>
  <c r="DW678" i="35"/>
  <c r="AK673" i="35"/>
  <c r="AI673" i="35"/>
  <c r="AG673" i="35"/>
  <c r="F674" i="35"/>
  <c r="BD675" i="35"/>
  <c r="BV675" i="35" s="1"/>
  <c r="BC675" i="35"/>
  <c r="BU675" i="35" s="1"/>
  <c r="E675" i="35"/>
  <c r="AZ675" i="35"/>
  <c r="BS675" i="35" s="1"/>
  <c r="AY675" i="35"/>
  <c r="BR675" i="35" s="1"/>
  <c r="BG675" i="35"/>
  <c r="BY675" i="35" s="1"/>
  <c r="AX675" i="35"/>
  <c r="BQ675" i="35" s="1"/>
  <c r="A676" i="35"/>
  <c r="BF675" i="35"/>
  <c r="BX675" i="35" s="1"/>
  <c r="AW675" i="35"/>
  <c r="BP675" i="35" s="1"/>
  <c r="J675" i="35"/>
  <c r="BE675" i="35"/>
  <c r="BW675" i="35" s="1"/>
  <c r="AV675" i="35"/>
  <c r="BO675" i="35" s="1"/>
  <c r="AQ675" i="35"/>
  <c r="AA675" i="35"/>
  <c r="Z676" i="35"/>
  <c r="Y674" i="35"/>
  <c r="X675" i="35"/>
  <c r="BT671" i="35" l="1"/>
  <c r="BA672" i="35"/>
  <c r="AP305" i="35"/>
  <c r="AT305" i="35" s="1"/>
  <c r="U304" i="35"/>
  <c r="AR305" i="35" s="1"/>
  <c r="AU305" i="35" s="1"/>
  <c r="BN305" i="35" s="1"/>
  <c r="AM305" i="35" s="1"/>
  <c r="T305" i="35" s="1"/>
  <c r="Q305" i="35" s="1"/>
  <c r="R305" i="35" s="1"/>
  <c r="AC486" i="35"/>
  <c r="K485" i="35"/>
  <c r="O485" i="35" s="1"/>
  <c r="Y675" i="35"/>
  <c r="X676" i="35"/>
  <c r="W677" i="35"/>
  <c r="D678" i="35"/>
  <c r="V677" i="35"/>
  <c r="DX677" i="35"/>
  <c r="AH677" i="35" s="1"/>
  <c r="EF677" i="35"/>
  <c r="AA676" i="35"/>
  <c r="Z677" i="35"/>
  <c r="AG674" i="35"/>
  <c r="AK674" i="35"/>
  <c r="AI674" i="35"/>
  <c r="G674" i="35"/>
  <c r="DW679" i="35"/>
  <c r="EA678" i="35"/>
  <c r="DZ678" i="35"/>
  <c r="DY678" i="35"/>
  <c r="F675" i="35"/>
  <c r="G675" i="35" s="1"/>
  <c r="A677" i="35"/>
  <c r="BF676" i="35"/>
  <c r="BX676" i="35" s="1"/>
  <c r="AW676" i="35"/>
  <c r="BP676" i="35" s="1"/>
  <c r="BE676" i="35"/>
  <c r="BW676" i="35" s="1"/>
  <c r="AV676" i="35"/>
  <c r="BO676" i="35" s="1"/>
  <c r="J676" i="35"/>
  <c r="BD676" i="35"/>
  <c r="BV676" i="35" s="1"/>
  <c r="BC676" i="35"/>
  <c r="BU676" i="35" s="1"/>
  <c r="E676" i="35"/>
  <c r="AZ676" i="35"/>
  <c r="BS676" i="35" s="1"/>
  <c r="AY676" i="35"/>
  <c r="BR676" i="35" s="1"/>
  <c r="BG676" i="35"/>
  <c r="BY676" i="35" s="1"/>
  <c r="AX676" i="35"/>
  <c r="BQ676" i="35" s="1"/>
  <c r="AQ676" i="35"/>
  <c r="BT672" i="35" l="1"/>
  <c r="BA673" i="35"/>
  <c r="AJ677" i="35"/>
  <c r="S305" i="35"/>
  <c r="U305" i="35" s="1"/>
  <c r="AS306" i="35" s="1"/>
  <c r="AS305" i="35"/>
  <c r="AP306" i="35"/>
  <c r="AT306" i="35" s="1"/>
  <c r="P306" i="35"/>
  <c r="AC487" i="35"/>
  <c r="K486" i="35"/>
  <c r="O486" i="35" s="1"/>
  <c r="EF678" i="35"/>
  <c r="W678" i="35"/>
  <c r="D679" i="35"/>
  <c r="V678" i="35"/>
  <c r="DX678" i="35"/>
  <c r="AF678" i="35" s="1"/>
  <c r="AJ678" i="35"/>
  <c r="AY677" i="35"/>
  <c r="BR677" i="35" s="1"/>
  <c r="BG677" i="35"/>
  <c r="BY677" i="35" s="1"/>
  <c r="AX677" i="35"/>
  <c r="BQ677" i="35" s="1"/>
  <c r="A678" i="35"/>
  <c r="BF677" i="35"/>
  <c r="BX677" i="35" s="1"/>
  <c r="AW677" i="35"/>
  <c r="BP677" i="35" s="1"/>
  <c r="BE677" i="35"/>
  <c r="BW677" i="35" s="1"/>
  <c r="AV677" i="35"/>
  <c r="BO677" i="35" s="1"/>
  <c r="J677" i="35"/>
  <c r="BD677" i="35"/>
  <c r="BV677" i="35" s="1"/>
  <c r="BC677" i="35"/>
  <c r="BU677" i="35" s="1"/>
  <c r="E677" i="35"/>
  <c r="AZ677" i="35"/>
  <c r="BS677" i="35" s="1"/>
  <c r="AQ677" i="35"/>
  <c r="DW680" i="35"/>
  <c r="EA679" i="35"/>
  <c r="DZ679" i="35"/>
  <c r="DY679" i="35"/>
  <c r="AA677" i="35"/>
  <c r="Z678" i="35"/>
  <c r="AF677" i="35"/>
  <c r="F676" i="35"/>
  <c r="Y676" i="35"/>
  <c r="X677" i="35"/>
  <c r="AI675" i="35"/>
  <c r="AG675" i="35"/>
  <c r="AK675" i="35"/>
  <c r="BT673" i="35" l="1"/>
  <c r="BA674" i="35"/>
  <c r="AH678" i="35"/>
  <c r="AR306" i="35"/>
  <c r="AU306" i="35" s="1"/>
  <c r="BN306" i="35" s="1"/>
  <c r="AM306" i="35" s="1"/>
  <c r="T306" i="35" s="1"/>
  <c r="Q306" i="35" s="1"/>
  <c r="R306" i="35" s="1"/>
  <c r="AP307" i="35" s="1"/>
  <c r="AT307" i="35" s="1"/>
  <c r="S306" i="35"/>
  <c r="AC488" i="35"/>
  <c r="K487" i="35"/>
  <c r="O487" i="35" s="1"/>
  <c r="EF679" i="35"/>
  <c r="W679" i="35"/>
  <c r="D680" i="35"/>
  <c r="V679" i="35"/>
  <c r="DX679" i="35"/>
  <c r="AJ679" i="35" s="1"/>
  <c r="X678" i="35"/>
  <c r="Y677" i="35"/>
  <c r="Z679" i="35"/>
  <c r="AA678" i="35"/>
  <c r="E678" i="35"/>
  <c r="AZ678" i="35"/>
  <c r="BS678" i="35" s="1"/>
  <c r="AY678" i="35"/>
  <c r="BR678" i="35" s="1"/>
  <c r="BG678" i="35"/>
  <c r="BY678" i="35" s="1"/>
  <c r="AX678" i="35"/>
  <c r="BQ678" i="35" s="1"/>
  <c r="A679" i="35"/>
  <c r="BF678" i="35"/>
  <c r="BX678" i="35" s="1"/>
  <c r="AW678" i="35"/>
  <c r="BP678" i="35" s="1"/>
  <c r="BE678" i="35"/>
  <c r="BW678" i="35" s="1"/>
  <c r="AV678" i="35"/>
  <c r="BO678" i="35" s="1"/>
  <c r="J678" i="35"/>
  <c r="BD678" i="35"/>
  <c r="BV678" i="35" s="1"/>
  <c r="BC678" i="35"/>
  <c r="BU678" i="35" s="1"/>
  <c r="AQ678" i="35"/>
  <c r="AK676" i="35"/>
  <c r="AI676" i="35"/>
  <c r="AG676" i="35"/>
  <c r="F677" i="35"/>
  <c r="G676" i="35"/>
  <c r="DY680" i="35"/>
  <c r="DW681" i="35"/>
  <c r="EA680" i="35"/>
  <c r="DZ680" i="35"/>
  <c r="BT674" i="35" l="1"/>
  <c r="BA675" i="35"/>
  <c r="P307" i="35"/>
  <c r="U306" i="35"/>
  <c r="AS307" i="35" s="1"/>
  <c r="AC489" i="35"/>
  <c r="K488" i="35"/>
  <c r="O488" i="35" s="1"/>
  <c r="F678" i="35"/>
  <c r="DX680" i="35"/>
  <c r="AH680" i="35" s="1"/>
  <c r="AJ680" i="35"/>
  <c r="EF680" i="35"/>
  <c r="W680" i="35"/>
  <c r="V680" i="35"/>
  <c r="D681" i="35"/>
  <c r="BD679" i="35"/>
  <c r="BV679" i="35" s="1"/>
  <c r="BC679" i="35"/>
  <c r="BU679" i="35" s="1"/>
  <c r="E679" i="35"/>
  <c r="AZ679" i="35"/>
  <c r="BS679" i="35" s="1"/>
  <c r="AY679" i="35"/>
  <c r="BR679" i="35" s="1"/>
  <c r="BG679" i="35"/>
  <c r="BY679" i="35" s="1"/>
  <c r="AX679" i="35"/>
  <c r="BQ679" i="35" s="1"/>
  <c r="A680" i="35"/>
  <c r="BF679" i="35"/>
  <c r="BX679" i="35" s="1"/>
  <c r="AW679" i="35"/>
  <c r="BP679" i="35" s="1"/>
  <c r="BE679" i="35"/>
  <c r="BW679" i="35" s="1"/>
  <c r="AV679" i="35"/>
  <c r="BO679" i="35" s="1"/>
  <c r="J679" i="35"/>
  <c r="AQ679" i="35"/>
  <c r="AF679" i="35"/>
  <c r="AA679" i="35"/>
  <c r="Z680" i="35"/>
  <c r="EA681" i="35"/>
  <c r="DZ681" i="35"/>
  <c r="DY681" i="35"/>
  <c r="DW682" i="35"/>
  <c r="AK677" i="35"/>
  <c r="AI677" i="35"/>
  <c r="AG677" i="35"/>
  <c r="AH679" i="35"/>
  <c r="G677" i="35"/>
  <c r="Y678" i="35"/>
  <c r="X679" i="35"/>
  <c r="BT675" i="35" l="1"/>
  <c r="BA676" i="35"/>
  <c r="AR307" i="35"/>
  <c r="AU307" i="35" s="1"/>
  <c r="BN307" i="35" s="1"/>
  <c r="AM307" i="35" s="1"/>
  <c r="T307" i="35" s="1"/>
  <c r="Q307" i="35" s="1"/>
  <c r="R307" i="35" s="1"/>
  <c r="P308" i="35" s="1"/>
  <c r="S307" i="35"/>
  <c r="AC490" i="35"/>
  <c r="K489" i="35"/>
  <c r="O489" i="35" s="1"/>
  <c r="AA680" i="35"/>
  <c r="Z681" i="35"/>
  <c r="W681" i="35"/>
  <c r="D682" i="35"/>
  <c r="V681" i="35"/>
  <c r="DX681" i="35"/>
  <c r="AH681" i="35" s="1"/>
  <c r="AJ681" i="35"/>
  <c r="EF681" i="35"/>
  <c r="AG678" i="35"/>
  <c r="AK678" i="35"/>
  <c r="AI678" i="35"/>
  <c r="G678" i="35"/>
  <c r="F679" i="35"/>
  <c r="Y679" i="35"/>
  <c r="X680" i="35"/>
  <c r="DW683" i="35"/>
  <c r="EA682" i="35"/>
  <c r="DZ682" i="35"/>
  <c r="DY682" i="35"/>
  <c r="AF680" i="35"/>
  <c r="A681" i="35"/>
  <c r="BF680" i="35"/>
  <c r="BX680" i="35" s="1"/>
  <c r="AW680" i="35"/>
  <c r="BP680" i="35" s="1"/>
  <c r="BE680" i="35"/>
  <c r="BW680" i="35" s="1"/>
  <c r="AV680" i="35"/>
  <c r="BO680" i="35" s="1"/>
  <c r="J680" i="35"/>
  <c r="BD680" i="35"/>
  <c r="BV680" i="35" s="1"/>
  <c r="BC680" i="35"/>
  <c r="BU680" i="35" s="1"/>
  <c r="E680" i="35"/>
  <c r="AZ680" i="35"/>
  <c r="BS680" i="35" s="1"/>
  <c r="AY680" i="35"/>
  <c r="BR680" i="35" s="1"/>
  <c r="AX680" i="35"/>
  <c r="BQ680" i="35" s="1"/>
  <c r="BG680" i="35"/>
  <c r="BY680" i="35" s="1"/>
  <c r="AQ680" i="35"/>
  <c r="BT676" i="35" l="1"/>
  <c r="BA677" i="35"/>
  <c r="AP308" i="35"/>
  <c r="AT308" i="35" s="1"/>
  <c r="U307" i="35"/>
  <c r="AR308" i="35" s="1"/>
  <c r="AU308" i="35" s="1"/>
  <c r="BN308" i="35" s="1"/>
  <c r="AM308" i="35" s="1"/>
  <c r="T308" i="35" s="1"/>
  <c r="Q308" i="35" s="1"/>
  <c r="R308" i="35" s="1"/>
  <c r="AC491" i="35"/>
  <c r="K490" i="35"/>
  <c r="O490" i="35" s="1"/>
  <c r="DW684" i="35"/>
  <c r="EA683" i="35"/>
  <c r="DZ683" i="35"/>
  <c r="DY683" i="35"/>
  <c r="Y680" i="35"/>
  <c r="X681" i="35"/>
  <c r="EF682" i="35"/>
  <c r="W682" i="35"/>
  <c r="D683" i="35"/>
  <c r="V682" i="35"/>
  <c r="DX682" i="35"/>
  <c r="AH682" i="35" s="1"/>
  <c r="AJ682" i="35"/>
  <c r="AY681" i="35"/>
  <c r="BR681" i="35" s="1"/>
  <c r="BG681" i="35"/>
  <c r="BY681" i="35" s="1"/>
  <c r="AX681" i="35"/>
  <c r="BQ681" i="35" s="1"/>
  <c r="A682" i="35"/>
  <c r="BF681" i="35"/>
  <c r="BX681" i="35" s="1"/>
  <c r="AW681" i="35"/>
  <c r="BP681" i="35" s="1"/>
  <c r="BE681" i="35"/>
  <c r="BW681" i="35" s="1"/>
  <c r="AV681" i="35"/>
  <c r="BO681" i="35" s="1"/>
  <c r="J681" i="35"/>
  <c r="BD681" i="35"/>
  <c r="BV681" i="35" s="1"/>
  <c r="BC681" i="35"/>
  <c r="BU681" i="35" s="1"/>
  <c r="E681" i="35"/>
  <c r="AZ681" i="35"/>
  <c r="BS681" i="35" s="1"/>
  <c r="AQ681" i="35"/>
  <c r="F680" i="35"/>
  <c r="G680" i="35" s="1"/>
  <c r="AF681" i="35"/>
  <c r="AI679" i="35"/>
  <c r="AG679" i="35"/>
  <c r="AK679" i="35"/>
  <c r="AA681" i="35"/>
  <c r="Z682" i="35"/>
  <c r="G679" i="35"/>
  <c r="BT677" i="35" l="1"/>
  <c r="BA678" i="35"/>
  <c r="AS308" i="35"/>
  <c r="S308" i="35"/>
  <c r="U308" i="35" s="1"/>
  <c r="AP309" i="35"/>
  <c r="AT309" i="35" s="1"/>
  <c r="P309" i="35"/>
  <c r="AC492" i="35"/>
  <c r="K491" i="35"/>
  <c r="O491" i="35" s="1"/>
  <c r="X682" i="35"/>
  <c r="Y681" i="35"/>
  <c r="EF683" i="35"/>
  <c r="W683" i="35"/>
  <c r="D684" i="35"/>
  <c r="V683" i="35"/>
  <c r="DX683" i="35"/>
  <c r="AJ683" i="35" s="1"/>
  <c r="F681" i="35"/>
  <c r="G681" i="35" s="1"/>
  <c r="E682" i="35"/>
  <c r="AZ682" i="35"/>
  <c r="BS682" i="35" s="1"/>
  <c r="AY682" i="35"/>
  <c r="BR682" i="35" s="1"/>
  <c r="BG682" i="35"/>
  <c r="BY682" i="35" s="1"/>
  <c r="AX682" i="35"/>
  <c r="BQ682" i="35" s="1"/>
  <c r="A683" i="35"/>
  <c r="BF682" i="35"/>
  <c r="BX682" i="35" s="1"/>
  <c r="AW682" i="35"/>
  <c r="BP682" i="35" s="1"/>
  <c r="BE682" i="35"/>
  <c r="BW682" i="35" s="1"/>
  <c r="AV682" i="35"/>
  <c r="BO682" i="35" s="1"/>
  <c r="J682" i="35"/>
  <c r="BD682" i="35"/>
  <c r="BV682" i="35" s="1"/>
  <c r="BC682" i="35"/>
  <c r="BU682" i="35" s="1"/>
  <c r="AQ682" i="35"/>
  <c r="AF682" i="35"/>
  <c r="DY684" i="35"/>
  <c r="DW685" i="35"/>
  <c r="EA684" i="35"/>
  <c r="DZ684" i="35"/>
  <c r="Z683" i="35"/>
  <c r="AA682" i="35"/>
  <c r="AK680" i="35"/>
  <c r="AI680" i="35"/>
  <c r="AG680" i="35"/>
  <c r="BT678" i="35" l="1"/>
  <c r="BA679" i="35"/>
  <c r="AF683" i="35"/>
  <c r="AH683" i="35"/>
  <c r="AS309" i="35"/>
  <c r="S309" i="35"/>
  <c r="AR309" i="35"/>
  <c r="AU309" i="35" s="1"/>
  <c r="BN309" i="35" s="1"/>
  <c r="AM309" i="35" s="1"/>
  <c r="T309" i="35" s="1"/>
  <c r="Q309" i="35" s="1"/>
  <c r="R309" i="35" s="1"/>
  <c r="AC493" i="35"/>
  <c r="K492" i="35"/>
  <c r="O492" i="35" s="1"/>
  <c r="AK681" i="35"/>
  <c r="AI681" i="35"/>
  <c r="AG681" i="35"/>
  <c r="AA683" i="35"/>
  <c r="Z684" i="35"/>
  <c r="BD683" i="35"/>
  <c r="BV683" i="35" s="1"/>
  <c r="BC683" i="35"/>
  <c r="BU683" i="35" s="1"/>
  <c r="E683" i="35"/>
  <c r="AZ683" i="35"/>
  <c r="BS683" i="35" s="1"/>
  <c r="AY683" i="35"/>
  <c r="BR683" i="35" s="1"/>
  <c r="BG683" i="35"/>
  <c r="BY683" i="35" s="1"/>
  <c r="AX683" i="35"/>
  <c r="BQ683" i="35" s="1"/>
  <c r="A684" i="35"/>
  <c r="BF683" i="35"/>
  <c r="BX683" i="35" s="1"/>
  <c r="AW683" i="35"/>
  <c r="BP683" i="35" s="1"/>
  <c r="J683" i="35"/>
  <c r="BE683" i="35"/>
  <c r="BW683" i="35" s="1"/>
  <c r="AV683" i="35"/>
  <c r="BO683" i="35" s="1"/>
  <c r="AQ683" i="35"/>
  <c r="F682" i="35"/>
  <c r="DX684" i="35"/>
  <c r="AF684" i="35" s="1"/>
  <c r="AJ684" i="35"/>
  <c r="AH684" i="35"/>
  <c r="EF684" i="35"/>
  <c r="W684" i="35"/>
  <c r="V684" i="35"/>
  <c r="D685" i="35"/>
  <c r="EA685" i="35"/>
  <c r="DZ685" i="35"/>
  <c r="DY685" i="35"/>
  <c r="DW686" i="35"/>
  <c r="Y682" i="35"/>
  <c r="X683" i="35"/>
  <c r="BT679" i="35" l="1"/>
  <c r="BA680" i="35"/>
  <c r="U309" i="35"/>
  <c r="AP310" i="35"/>
  <c r="AT310" i="35" s="1"/>
  <c r="P310" i="35"/>
  <c r="AC494" i="35"/>
  <c r="K493" i="35"/>
  <c r="O493" i="35" s="1"/>
  <c r="Y683" i="35"/>
  <c r="X684" i="35"/>
  <c r="F683" i="35"/>
  <c r="AA684" i="35"/>
  <c r="Z685" i="35"/>
  <c r="DW687" i="35"/>
  <c r="EA686" i="35"/>
  <c r="DZ686" i="35"/>
  <c r="DY686" i="35"/>
  <c r="A685" i="35"/>
  <c r="BF684" i="35"/>
  <c r="BX684" i="35" s="1"/>
  <c r="AW684" i="35"/>
  <c r="BP684" i="35" s="1"/>
  <c r="BE684" i="35"/>
  <c r="BW684" i="35" s="1"/>
  <c r="AV684" i="35"/>
  <c r="BO684" i="35" s="1"/>
  <c r="J684" i="35"/>
  <c r="BD684" i="35"/>
  <c r="BV684" i="35" s="1"/>
  <c r="BC684" i="35"/>
  <c r="BU684" i="35" s="1"/>
  <c r="E684" i="35"/>
  <c r="AZ684" i="35"/>
  <c r="BS684" i="35" s="1"/>
  <c r="AY684" i="35"/>
  <c r="BR684" i="35" s="1"/>
  <c r="BG684" i="35"/>
  <c r="BY684" i="35" s="1"/>
  <c r="AX684" i="35"/>
  <c r="AQ684" i="35"/>
  <c r="BQ684" i="35"/>
  <c r="AF685" i="35"/>
  <c r="W685" i="35"/>
  <c r="D686" i="35"/>
  <c r="V685" i="35"/>
  <c r="DX685" i="35"/>
  <c r="AJ685" i="35"/>
  <c r="AH685" i="35"/>
  <c r="EF685" i="35"/>
  <c r="AG682" i="35"/>
  <c r="AK682" i="35"/>
  <c r="AI682" i="35"/>
  <c r="G682" i="35"/>
  <c r="BT680" i="35" l="1"/>
  <c r="BA681" i="35"/>
  <c r="S310" i="35"/>
  <c r="AS310" i="35"/>
  <c r="AR310" i="35"/>
  <c r="AU310" i="35" s="1"/>
  <c r="BN310" i="35" s="1"/>
  <c r="AM310" i="35" s="1"/>
  <c r="T310" i="35" s="1"/>
  <c r="Q310" i="35" s="1"/>
  <c r="R310" i="35" s="1"/>
  <c r="AC495" i="35"/>
  <c r="K494" i="35"/>
  <c r="O494" i="35" s="1"/>
  <c r="AY685" i="35"/>
  <c r="BR685" i="35" s="1"/>
  <c r="BG685" i="35"/>
  <c r="BY685" i="35" s="1"/>
  <c r="AX685" i="35"/>
  <c r="BQ685" i="35" s="1"/>
  <c r="A686" i="35"/>
  <c r="BF685" i="35"/>
  <c r="BX685" i="35" s="1"/>
  <c r="AW685" i="35"/>
  <c r="BP685" i="35" s="1"/>
  <c r="BE685" i="35"/>
  <c r="BW685" i="35" s="1"/>
  <c r="AV685" i="35"/>
  <c r="BO685" i="35" s="1"/>
  <c r="J685" i="35"/>
  <c r="BD685" i="35"/>
  <c r="BV685" i="35" s="1"/>
  <c r="BC685" i="35"/>
  <c r="BU685" i="35" s="1"/>
  <c r="E685" i="35"/>
  <c r="AZ685" i="35"/>
  <c r="BS685" i="35" s="1"/>
  <c r="AQ685" i="35"/>
  <c r="AI683" i="35"/>
  <c r="AG683" i="35"/>
  <c r="AK683" i="35"/>
  <c r="G683" i="35"/>
  <c r="F684" i="35"/>
  <c r="DW688" i="35"/>
  <c r="EA687" i="35"/>
  <c r="DZ687" i="35"/>
  <c r="DY687" i="35"/>
  <c r="EF686" i="35"/>
  <c r="W686" i="35"/>
  <c r="D687" i="35"/>
  <c r="V686" i="35"/>
  <c r="DX686" i="35"/>
  <c r="AF686" i="35" s="1"/>
  <c r="AJ686" i="35"/>
  <c r="AA685" i="35"/>
  <c r="Z686" i="35"/>
  <c r="Y684" i="35"/>
  <c r="X685" i="35"/>
  <c r="BT681" i="35" l="1"/>
  <c r="BA682" i="35"/>
  <c r="AH686" i="35"/>
  <c r="U310" i="35"/>
  <c r="AP311" i="35"/>
  <c r="AT311" i="35" s="1"/>
  <c r="P311" i="35"/>
  <c r="AC496" i="35"/>
  <c r="K495" i="35"/>
  <c r="O495" i="35" s="1"/>
  <c r="Z687" i="35"/>
  <c r="AA686" i="35"/>
  <c r="EF687" i="35"/>
  <c r="W687" i="35"/>
  <c r="D688" i="35"/>
  <c r="V687" i="35"/>
  <c r="DX687" i="35"/>
  <c r="AH687" i="35" s="1"/>
  <c r="DY688" i="35"/>
  <c r="DW689" i="35"/>
  <c r="EA688" i="35"/>
  <c r="DZ688" i="35"/>
  <c r="AK684" i="35"/>
  <c r="AI684" i="35"/>
  <c r="AG684" i="35"/>
  <c r="G684" i="35"/>
  <c r="E686" i="35"/>
  <c r="AZ686" i="35"/>
  <c r="BS686" i="35" s="1"/>
  <c r="AY686" i="35"/>
  <c r="BR686" i="35" s="1"/>
  <c r="BG686" i="35"/>
  <c r="BY686" i="35" s="1"/>
  <c r="AX686" i="35"/>
  <c r="BQ686" i="35" s="1"/>
  <c r="A687" i="35"/>
  <c r="BF686" i="35"/>
  <c r="BX686" i="35" s="1"/>
  <c r="AW686" i="35"/>
  <c r="BP686" i="35" s="1"/>
  <c r="BE686" i="35"/>
  <c r="BW686" i="35" s="1"/>
  <c r="AV686" i="35"/>
  <c r="BO686" i="35" s="1"/>
  <c r="J686" i="35"/>
  <c r="BD686" i="35"/>
  <c r="BV686" i="35" s="1"/>
  <c r="BC686" i="35"/>
  <c r="BU686" i="35" s="1"/>
  <c r="AQ686" i="35"/>
  <c r="F685" i="35"/>
  <c r="X686" i="35"/>
  <c r="Y685" i="35"/>
  <c r="BT682" i="35" l="1"/>
  <c r="BA683" i="35"/>
  <c r="AJ687" i="35"/>
  <c r="AF687" i="35"/>
  <c r="S311" i="35"/>
  <c r="AR311" i="35"/>
  <c r="AU311" i="35" s="1"/>
  <c r="BN311" i="35" s="1"/>
  <c r="AM311" i="35" s="1"/>
  <c r="T311" i="35" s="1"/>
  <c r="Q311" i="35" s="1"/>
  <c r="R311" i="35" s="1"/>
  <c r="AS311" i="35"/>
  <c r="AC497" i="35"/>
  <c r="K496" i="35"/>
  <c r="O496" i="35" s="1"/>
  <c r="Y686" i="35"/>
  <c r="X687" i="35"/>
  <c r="AK685" i="35"/>
  <c r="AI685" i="35"/>
  <c r="AG685" i="35"/>
  <c r="F686" i="35"/>
  <c r="DX688" i="35"/>
  <c r="AF688" i="35" s="1"/>
  <c r="AJ688" i="35"/>
  <c r="AH688" i="35"/>
  <c r="EF688" i="35"/>
  <c r="W688" i="35"/>
  <c r="D689" i="35"/>
  <c r="V688" i="35"/>
  <c r="BD687" i="35"/>
  <c r="BV687" i="35" s="1"/>
  <c r="BC687" i="35"/>
  <c r="BU687" i="35" s="1"/>
  <c r="E687" i="35"/>
  <c r="AZ687" i="35"/>
  <c r="BS687" i="35" s="1"/>
  <c r="AY687" i="35"/>
  <c r="BR687" i="35" s="1"/>
  <c r="BG687" i="35"/>
  <c r="BY687" i="35" s="1"/>
  <c r="AX687" i="35"/>
  <c r="BQ687" i="35" s="1"/>
  <c r="A688" i="35"/>
  <c r="BF687" i="35"/>
  <c r="BX687" i="35" s="1"/>
  <c r="AW687" i="35"/>
  <c r="BP687" i="35" s="1"/>
  <c r="J687" i="35"/>
  <c r="BE687" i="35"/>
  <c r="BW687" i="35" s="1"/>
  <c r="AV687" i="35"/>
  <c r="BO687" i="35" s="1"/>
  <c r="AQ687" i="35"/>
  <c r="EA689" i="35"/>
  <c r="DZ689" i="35"/>
  <c r="DY689" i="35"/>
  <c r="DW690" i="35"/>
  <c r="G685" i="35"/>
  <c r="AA687" i="35"/>
  <c r="Z688" i="35"/>
  <c r="BT683" i="35" l="1"/>
  <c r="BA684" i="35"/>
  <c r="U311" i="35"/>
  <c r="AP312" i="35"/>
  <c r="AT312" i="35" s="1"/>
  <c r="P312" i="35"/>
  <c r="AC498" i="35"/>
  <c r="K497" i="35"/>
  <c r="O497" i="35" s="1"/>
  <c r="A689" i="35"/>
  <c r="BF688" i="35"/>
  <c r="BX688" i="35" s="1"/>
  <c r="AW688" i="35"/>
  <c r="BP688" i="35" s="1"/>
  <c r="BE688" i="35"/>
  <c r="BW688" i="35" s="1"/>
  <c r="AV688" i="35"/>
  <c r="BO688" i="35" s="1"/>
  <c r="J688" i="35"/>
  <c r="BD688" i="35"/>
  <c r="BV688" i="35" s="1"/>
  <c r="BC688" i="35"/>
  <c r="BU688" i="35" s="1"/>
  <c r="E688" i="35"/>
  <c r="AZ688" i="35"/>
  <c r="BS688" i="35" s="1"/>
  <c r="AY688" i="35"/>
  <c r="BR688" i="35" s="1"/>
  <c r="BG688" i="35"/>
  <c r="BY688" i="35" s="1"/>
  <c r="AX688" i="35"/>
  <c r="BQ688" i="35" s="1"/>
  <c r="AQ688" i="35"/>
  <c r="DW691" i="35"/>
  <c r="EA690" i="35"/>
  <c r="DZ690" i="35"/>
  <c r="DY690" i="35"/>
  <c r="AG686" i="35"/>
  <c r="AK686" i="35"/>
  <c r="AI686" i="35"/>
  <c r="W689" i="35"/>
  <c r="D690" i="35"/>
  <c r="V689" i="35"/>
  <c r="DX689" i="35"/>
  <c r="AF689" i="35" s="1"/>
  <c r="AJ689" i="35"/>
  <c r="EF689" i="35"/>
  <c r="G686" i="35"/>
  <c r="Y687" i="35"/>
  <c r="X688" i="35"/>
  <c r="AA688" i="35"/>
  <c r="Z689" i="35"/>
  <c r="F687" i="35"/>
  <c r="G687" i="35" s="1"/>
  <c r="BT684" i="35" l="1"/>
  <c r="BA685" i="35"/>
  <c r="AH689" i="35"/>
  <c r="AR312" i="35"/>
  <c r="AU312" i="35" s="1"/>
  <c r="BN312" i="35" s="1"/>
  <c r="AM312" i="35" s="1"/>
  <c r="T312" i="35" s="1"/>
  <c r="Q312" i="35" s="1"/>
  <c r="R312" i="35" s="1"/>
  <c r="S312" i="35"/>
  <c r="AS312" i="35"/>
  <c r="AC499" i="35"/>
  <c r="K498" i="35"/>
  <c r="O498" i="35" s="1"/>
  <c r="DW692" i="35"/>
  <c r="EA691" i="35"/>
  <c r="DZ691" i="35"/>
  <c r="DY691" i="35"/>
  <c r="AI687" i="35"/>
  <c r="AG687" i="35"/>
  <c r="AK687" i="35"/>
  <c r="AA689" i="35"/>
  <c r="Z690" i="35"/>
  <c r="F688" i="35"/>
  <c r="Y688" i="35"/>
  <c r="X689" i="35"/>
  <c r="EF690" i="35"/>
  <c r="W690" i="35"/>
  <c r="D691" i="35"/>
  <c r="V690" i="35"/>
  <c r="DX690" i="35"/>
  <c r="AF690" i="35" s="1"/>
  <c r="AJ690" i="35"/>
  <c r="AY689" i="35"/>
  <c r="BR689" i="35" s="1"/>
  <c r="BG689" i="35"/>
  <c r="BY689" i="35" s="1"/>
  <c r="AX689" i="35"/>
  <c r="BQ689" i="35" s="1"/>
  <c r="A690" i="35"/>
  <c r="BF689" i="35"/>
  <c r="BX689" i="35" s="1"/>
  <c r="AW689" i="35"/>
  <c r="BP689" i="35" s="1"/>
  <c r="BE689" i="35"/>
  <c r="BW689" i="35" s="1"/>
  <c r="AV689" i="35"/>
  <c r="BO689" i="35" s="1"/>
  <c r="J689" i="35"/>
  <c r="BD689" i="35"/>
  <c r="BV689" i="35" s="1"/>
  <c r="BC689" i="35"/>
  <c r="BU689" i="35" s="1"/>
  <c r="E689" i="35"/>
  <c r="AZ689" i="35"/>
  <c r="BS689" i="35" s="1"/>
  <c r="AQ689" i="35"/>
  <c r="BT685" i="35" l="1"/>
  <c r="BA686" i="35"/>
  <c r="AH690" i="35"/>
  <c r="U312" i="35"/>
  <c r="P313" i="35"/>
  <c r="AP313" i="35"/>
  <c r="AT313" i="35" s="1"/>
  <c r="AC500" i="35"/>
  <c r="K499" i="35"/>
  <c r="O499" i="35" s="1"/>
  <c r="EF691" i="35"/>
  <c r="W691" i="35"/>
  <c r="D692" i="35"/>
  <c r="V691" i="35"/>
  <c r="DX691" i="35"/>
  <c r="AJ691" i="35" s="1"/>
  <c r="E690" i="35"/>
  <c r="AZ690" i="35"/>
  <c r="BS690" i="35" s="1"/>
  <c r="AY690" i="35"/>
  <c r="BR690" i="35" s="1"/>
  <c r="BG690" i="35"/>
  <c r="BY690" i="35" s="1"/>
  <c r="AX690" i="35"/>
  <c r="BQ690" i="35" s="1"/>
  <c r="A691" i="35"/>
  <c r="BF690" i="35"/>
  <c r="BX690" i="35" s="1"/>
  <c r="AW690" i="35"/>
  <c r="BP690" i="35" s="1"/>
  <c r="BE690" i="35"/>
  <c r="BW690" i="35" s="1"/>
  <c r="AV690" i="35"/>
  <c r="BO690" i="35" s="1"/>
  <c r="J690" i="35"/>
  <c r="BD690" i="35"/>
  <c r="BV690" i="35" s="1"/>
  <c r="BC690" i="35"/>
  <c r="BU690" i="35" s="1"/>
  <c r="AQ690" i="35"/>
  <c r="AK688" i="35"/>
  <c r="AI688" i="35"/>
  <c r="AG688" i="35"/>
  <c r="G688" i="35"/>
  <c r="X690" i="35"/>
  <c r="Y689" i="35"/>
  <c r="Z691" i="35"/>
  <c r="AA690" i="35"/>
  <c r="F689" i="35"/>
  <c r="G689" i="35" s="1"/>
  <c r="DY692" i="35"/>
  <c r="DW693" i="35"/>
  <c r="EA692" i="35"/>
  <c r="DZ692" i="35"/>
  <c r="BT686" i="35" l="1"/>
  <c r="BA687" i="35"/>
  <c r="S313" i="35"/>
  <c r="AS313" i="35"/>
  <c r="AR313" i="35"/>
  <c r="AU313" i="35" s="1"/>
  <c r="BN313" i="35" s="1"/>
  <c r="AM313" i="35" s="1"/>
  <c r="T313" i="35" s="1"/>
  <c r="Q313" i="35" s="1"/>
  <c r="R313" i="35" s="1"/>
  <c r="AC501" i="35"/>
  <c r="K500" i="35"/>
  <c r="O500" i="35" s="1"/>
  <c r="EA693" i="35"/>
  <c r="DZ693" i="35"/>
  <c r="DY693" i="35"/>
  <c r="DW694" i="35"/>
  <c r="AA691" i="35"/>
  <c r="Z692" i="35"/>
  <c r="DX692" i="35"/>
  <c r="AJ692" i="35" s="1"/>
  <c r="EF692" i="35"/>
  <c r="W692" i="35"/>
  <c r="V692" i="35"/>
  <c r="D693" i="35"/>
  <c r="Y690" i="35"/>
  <c r="X691" i="35"/>
  <c r="AF691" i="35"/>
  <c r="AK689" i="35"/>
  <c r="AI689" i="35"/>
  <c r="AG689" i="35"/>
  <c r="F690" i="35"/>
  <c r="G690" i="35" s="1"/>
  <c r="AH691" i="35"/>
  <c r="BD691" i="35"/>
  <c r="BV691" i="35" s="1"/>
  <c r="BC691" i="35"/>
  <c r="BU691" i="35" s="1"/>
  <c r="E691" i="35"/>
  <c r="AZ691" i="35"/>
  <c r="BS691" i="35" s="1"/>
  <c r="AY691" i="35"/>
  <c r="BR691" i="35" s="1"/>
  <c r="BG691" i="35"/>
  <c r="BY691" i="35" s="1"/>
  <c r="AX691" i="35"/>
  <c r="A692" i="35"/>
  <c r="BF691" i="35"/>
  <c r="BX691" i="35" s="1"/>
  <c r="AW691" i="35"/>
  <c r="BP691" i="35" s="1"/>
  <c r="J691" i="35"/>
  <c r="BE691" i="35"/>
  <c r="BW691" i="35" s="1"/>
  <c r="AV691" i="35"/>
  <c r="BO691" i="35" s="1"/>
  <c r="AQ691" i="35"/>
  <c r="BQ691" i="35"/>
  <c r="BT687" i="35" l="1"/>
  <c r="BA688" i="35"/>
  <c r="U313" i="35"/>
  <c r="P314" i="35"/>
  <c r="AP314" i="35"/>
  <c r="AT314" i="35" s="1"/>
  <c r="AC502" i="35"/>
  <c r="K501" i="35"/>
  <c r="O501" i="35" s="1"/>
  <c r="W693" i="35"/>
  <c r="D694" i="35"/>
  <c r="V693" i="35"/>
  <c r="DX693" i="35"/>
  <c r="AF693" i="35" s="1"/>
  <c r="AJ693" i="35"/>
  <c r="AH693" i="35"/>
  <c r="EF693" i="35"/>
  <c r="AA692" i="35"/>
  <c r="Z693" i="35"/>
  <c r="A693" i="35"/>
  <c r="BF692" i="35"/>
  <c r="BX692" i="35" s="1"/>
  <c r="AW692" i="35"/>
  <c r="BP692" i="35" s="1"/>
  <c r="BE692" i="35"/>
  <c r="BW692" i="35" s="1"/>
  <c r="AV692" i="35"/>
  <c r="BO692" i="35" s="1"/>
  <c r="J692" i="35"/>
  <c r="BD692" i="35"/>
  <c r="BV692" i="35" s="1"/>
  <c r="BC692" i="35"/>
  <c r="BU692" i="35" s="1"/>
  <c r="E692" i="35"/>
  <c r="AZ692" i="35"/>
  <c r="BS692" i="35" s="1"/>
  <c r="AY692" i="35"/>
  <c r="BR692" i="35" s="1"/>
  <c r="BG692" i="35"/>
  <c r="BY692" i="35" s="1"/>
  <c r="AX692" i="35"/>
  <c r="BQ692" i="35" s="1"/>
  <c r="AQ692" i="35"/>
  <c r="AF692" i="35"/>
  <c r="DW695" i="35"/>
  <c r="EA694" i="35"/>
  <c r="DZ694" i="35"/>
  <c r="DY694" i="35"/>
  <c r="AG690" i="35"/>
  <c r="AK690" i="35"/>
  <c r="AI690" i="35"/>
  <c r="F691" i="35"/>
  <c r="G691" i="35" s="1"/>
  <c r="AH692" i="35"/>
  <c r="Y691" i="35"/>
  <c r="X692" i="35"/>
  <c r="BT688" i="35" l="1"/>
  <c r="BA689" i="35"/>
  <c r="AS314" i="35"/>
  <c r="AR314" i="35"/>
  <c r="AU314" i="35" s="1"/>
  <c r="BN314" i="35" s="1"/>
  <c r="AM314" i="35" s="1"/>
  <c r="T314" i="35" s="1"/>
  <c r="Q314" i="35" s="1"/>
  <c r="R314" i="35" s="1"/>
  <c r="S314" i="35"/>
  <c r="AC503" i="35"/>
  <c r="K502" i="35"/>
  <c r="O502" i="35" s="1"/>
  <c r="F692" i="35"/>
  <c r="DW696" i="35"/>
  <c r="EA695" i="35"/>
  <c r="DZ695" i="35"/>
  <c r="DY695" i="35"/>
  <c r="AY693" i="35"/>
  <c r="BR693" i="35" s="1"/>
  <c r="BG693" i="35"/>
  <c r="BY693" i="35" s="1"/>
  <c r="AX693" i="35"/>
  <c r="BQ693" i="35" s="1"/>
  <c r="A694" i="35"/>
  <c r="BF693" i="35"/>
  <c r="BX693" i="35" s="1"/>
  <c r="AW693" i="35"/>
  <c r="BP693" i="35" s="1"/>
  <c r="BE693" i="35"/>
  <c r="BW693" i="35" s="1"/>
  <c r="AV693" i="35"/>
  <c r="BO693" i="35" s="1"/>
  <c r="J693" i="35"/>
  <c r="BD693" i="35"/>
  <c r="BV693" i="35" s="1"/>
  <c r="BC693" i="35"/>
  <c r="BU693" i="35" s="1"/>
  <c r="E693" i="35"/>
  <c r="AZ693" i="35"/>
  <c r="BS693" i="35" s="1"/>
  <c r="AQ693" i="35"/>
  <c r="EF694" i="35"/>
  <c r="W694" i="35"/>
  <c r="D695" i="35"/>
  <c r="V694" i="35"/>
  <c r="DX694" i="35"/>
  <c r="AF694" i="35" s="1"/>
  <c r="AJ694" i="35"/>
  <c r="Y692" i="35"/>
  <c r="X693" i="35"/>
  <c r="AA693" i="35"/>
  <c r="Z694" i="35"/>
  <c r="AI691" i="35"/>
  <c r="AG691" i="35"/>
  <c r="AK691" i="35"/>
  <c r="BT689" i="35" l="1"/>
  <c r="BA690" i="35"/>
  <c r="AH694" i="35"/>
  <c r="U314" i="35"/>
  <c r="S315" i="35" s="1"/>
  <c r="AP315" i="35"/>
  <c r="AT315" i="35" s="1"/>
  <c r="P315" i="35"/>
  <c r="AC504" i="35"/>
  <c r="K503" i="35"/>
  <c r="O503" i="35" s="1"/>
  <c r="F693" i="35"/>
  <c r="DY696" i="35"/>
  <c r="DW697" i="35"/>
  <c r="EA696" i="35"/>
  <c r="DZ696" i="35"/>
  <c r="E694" i="35"/>
  <c r="AZ694" i="35"/>
  <c r="BS694" i="35" s="1"/>
  <c r="AY694" i="35"/>
  <c r="BR694" i="35" s="1"/>
  <c r="BG694" i="35"/>
  <c r="BY694" i="35" s="1"/>
  <c r="AX694" i="35"/>
  <c r="BQ694" i="35" s="1"/>
  <c r="A695" i="35"/>
  <c r="BF694" i="35"/>
  <c r="BX694" i="35" s="1"/>
  <c r="AW694" i="35"/>
  <c r="BP694" i="35" s="1"/>
  <c r="BE694" i="35"/>
  <c r="BW694" i="35" s="1"/>
  <c r="AV694" i="35"/>
  <c r="BO694" i="35" s="1"/>
  <c r="J694" i="35"/>
  <c r="BD694" i="35"/>
  <c r="BV694" i="35" s="1"/>
  <c r="BC694" i="35"/>
  <c r="BU694" i="35" s="1"/>
  <c r="AQ694" i="35"/>
  <c r="EF695" i="35"/>
  <c r="W695" i="35"/>
  <c r="D696" i="35"/>
  <c r="V695" i="35"/>
  <c r="DX695" i="35"/>
  <c r="AJ695" i="35" s="1"/>
  <c r="AK692" i="35"/>
  <c r="AI692" i="35"/>
  <c r="AG692" i="35"/>
  <c r="X694" i="35"/>
  <c r="Y693" i="35"/>
  <c r="G692" i="35"/>
  <c r="Z695" i="35"/>
  <c r="AA694" i="35"/>
  <c r="BT690" i="35" l="1"/>
  <c r="BA691" i="35"/>
  <c r="AR315" i="35"/>
  <c r="AU315" i="35" s="1"/>
  <c r="BN315" i="35" s="1"/>
  <c r="AM315" i="35" s="1"/>
  <c r="T315" i="35" s="1"/>
  <c r="Q315" i="35" s="1"/>
  <c r="R315" i="35" s="1"/>
  <c r="AP316" i="35" s="1"/>
  <c r="AT316" i="35" s="1"/>
  <c r="AS315" i="35"/>
  <c r="AC505" i="35"/>
  <c r="K504" i="35"/>
  <c r="O504" i="35" s="1"/>
  <c r="EA697" i="35"/>
  <c r="DZ697" i="35"/>
  <c r="DY697" i="35"/>
  <c r="DW698" i="35"/>
  <c r="AK693" i="35"/>
  <c r="AI693" i="35"/>
  <c r="AG693" i="35"/>
  <c r="G693" i="35"/>
  <c r="Y694" i="35"/>
  <c r="X695" i="35"/>
  <c r="AF695" i="35"/>
  <c r="F694" i="35"/>
  <c r="DX696" i="35"/>
  <c r="AJ696" i="35" s="1"/>
  <c r="EF696" i="35"/>
  <c r="W696" i="35"/>
  <c r="V696" i="35"/>
  <c r="D697" i="35"/>
  <c r="AH695" i="35"/>
  <c r="BD695" i="35"/>
  <c r="BV695" i="35" s="1"/>
  <c r="BC695" i="35"/>
  <c r="BU695" i="35" s="1"/>
  <c r="E695" i="35"/>
  <c r="AZ695" i="35"/>
  <c r="BS695" i="35" s="1"/>
  <c r="AY695" i="35"/>
  <c r="BR695" i="35" s="1"/>
  <c r="BG695" i="35"/>
  <c r="BY695" i="35" s="1"/>
  <c r="AX695" i="35"/>
  <c r="BQ695" i="35" s="1"/>
  <c r="A696" i="35"/>
  <c r="BF695" i="35"/>
  <c r="BX695" i="35" s="1"/>
  <c r="AW695" i="35"/>
  <c r="BP695" i="35" s="1"/>
  <c r="BE695" i="35"/>
  <c r="BW695" i="35" s="1"/>
  <c r="AV695" i="35"/>
  <c r="BO695" i="35" s="1"/>
  <c r="J695" i="35"/>
  <c r="AQ695" i="35"/>
  <c r="AA695" i="35"/>
  <c r="Z696" i="35"/>
  <c r="BT691" i="35" l="1"/>
  <c r="BA692" i="35"/>
  <c r="AF696" i="35"/>
  <c r="AH696" i="35"/>
  <c r="P316" i="35"/>
  <c r="U315" i="35"/>
  <c r="AR316" i="35" s="1"/>
  <c r="AU316" i="35" s="1"/>
  <c r="BN316" i="35" s="1"/>
  <c r="AM316" i="35" s="1"/>
  <c r="T316" i="35" s="1"/>
  <c r="Q316" i="35" s="1"/>
  <c r="AC506" i="35"/>
  <c r="K505" i="35"/>
  <c r="O505" i="35" s="1"/>
  <c r="A697" i="35"/>
  <c r="BF696" i="35"/>
  <c r="BX696" i="35" s="1"/>
  <c r="AW696" i="35"/>
  <c r="BP696" i="35" s="1"/>
  <c r="BE696" i="35"/>
  <c r="BW696" i="35" s="1"/>
  <c r="AV696" i="35"/>
  <c r="BO696" i="35" s="1"/>
  <c r="J696" i="35"/>
  <c r="BD696" i="35"/>
  <c r="BV696" i="35" s="1"/>
  <c r="BC696" i="35"/>
  <c r="BU696" i="35" s="1"/>
  <c r="E696" i="35"/>
  <c r="AZ696" i="35"/>
  <c r="BS696" i="35" s="1"/>
  <c r="AY696" i="35"/>
  <c r="BR696" i="35" s="1"/>
  <c r="AX696" i="35"/>
  <c r="BQ696" i="35" s="1"/>
  <c r="BG696" i="35"/>
  <c r="BY696" i="35" s="1"/>
  <c r="AQ696" i="35"/>
  <c r="Y695" i="35"/>
  <c r="X696" i="35"/>
  <c r="DW699" i="35"/>
  <c r="EA698" i="35"/>
  <c r="DZ698" i="35"/>
  <c r="DY698" i="35"/>
  <c r="AA696" i="35"/>
  <c r="Z697" i="35"/>
  <c r="W697" i="35"/>
  <c r="D698" i="35"/>
  <c r="V697" i="35"/>
  <c r="DX697" i="35"/>
  <c r="AF697" i="35" s="1"/>
  <c r="AJ697" i="35"/>
  <c r="AH697" i="35"/>
  <c r="EF697" i="35"/>
  <c r="AG694" i="35"/>
  <c r="AK694" i="35"/>
  <c r="AI694" i="35"/>
  <c r="F695" i="35"/>
  <c r="G695" i="35" s="1"/>
  <c r="G694" i="35"/>
  <c r="BT692" i="35" l="1"/>
  <c r="BA693" i="35"/>
  <c r="R316" i="35"/>
  <c r="P317" i="35" s="1"/>
  <c r="S316" i="35"/>
  <c r="U316" i="35" s="1"/>
  <c r="AR317" i="35" s="1"/>
  <c r="AU317" i="35" s="1"/>
  <c r="BN317" i="35" s="1"/>
  <c r="AM317" i="35" s="1"/>
  <c r="T317" i="35" s="1"/>
  <c r="Q317" i="35" s="1"/>
  <c r="AS316" i="35"/>
  <c r="AC507" i="35"/>
  <c r="K506" i="35"/>
  <c r="O506" i="35" s="1"/>
  <c r="AA697" i="35"/>
  <c r="Z698" i="35"/>
  <c r="F696" i="35"/>
  <c r="AI695" i="35"/>
  <c r="AG695" i="35"/>
  <c r="AK695" i="35"/>
  <c r="EF698" i="35"/>
  <c r="W698" i="35"/>
  <c r="D699" i="35"/>
  <c r="V698" i="35"/>
  <c r="DX698" i="35"/>
  <c r="AJ698" i="35" s="1"/>
  <c r="Y696" i="35"/>
  <c r="X697" i="35"/>
  <c r="DW700" i="35"/>
  <c r="EA699" i="35"/>
  <c r="DZ699" i="35"/>
  <c r="DY699" i="35"/>
  <c r="AY697" i="35"/>
  <c r="BR697" i="35" s="1"/>
  <c r="BG697" i="35"/>
  <c r="BY697" i="35" s="1"/>
  <c r="AX697" i="35"/>
  <c r="BQ697" i="35" s="1"/>
  <c r="A698" i="35"/>
  <c r="BF697" i="35"/>
  <c r="BX697" i="35" s="1"/>
  <c r="AW697" i="35"/>
  <c r="BP697" i="35" s="1"/>
  <c r="BE697" i="35"/>
  <c r="BW697" i="35" s="1"/>
  <c r="AV697" i="35"/>
  <c r="BO697" i="35" s="1"/>
  <c r="J697" i="35"/>
  <c r="BD697" i="35"/>
  <c r="BV697" i="35" s="1"/>
  <c r="BC697" i="35"/>
  <c r="BU697" i="35" s="1"/>
  <c r="E697" i="35"/>
  <c r="AZ697" i="35"/>
  <c r="BS697" i="35" s="1"/>
  <c r="AQ697" i="35"/>
  <c r="BT693" i="35" l="1"/>
  <c r="BA694" i="35"/>
  <c r="AF698" i="35"/>
  <c r="AH698" i="35"/>
  <c r="AP317" i="35"/>
  <c r="AT317" i="35" s="1"/>
  <c r="R317" i="35"/>
  <c r="P318" i="35" s="1"/>
  <c r="S317" i="35"/>
  <c r="U317" i="35" s="1"/>
  <c r="AS317" i="35"/>
  <c r="AC508" i="35"/>
  <c r="K507" i="35"/>
  <c r="O507" i="35" s="1"/>
  <c r="DY700" i="35"/>
  <c r="DW701" i="35"/>
  <c r="EA700" i="35"/>
  <c r="DZ700" i="35"/>
  <c r="E698" i="35"/>
  <c r="AZ698" i="35"/>
  <c r="BS698" i="35" s="1"/>
  <c r="AY698" i="35"/>
  <c r="BR698" i="35" s="1"/>
  <c r="BG698" i="35"/>
  <c r="BY698" i="35" s="1"/>
  <c r="AX698" i="35"/>
  <c r="BQ698" i="35" s="1"/>
  <c r="A699" i="35"/>
  <c r="BF698" i="35"/>
  <c r="BX698" i="35" s="1"/>
  <c r="AW698" i="35"/>
  <c r="BP698" i="35" s="1"/>
  <c r="BE698" i="35"/>
  <c r="BW698" i="35" s="1"/>
  <c r="AV698" i="35"/>
  <c r="BO698" i="35" s="1"/>
  <c r="J698" i="35"/>
  <c r="BD698" i="35"/>
  <c r="BV698" i="35" s="1"/>
  <c r="BC698" i="35"/>
  <c r="BU698" i="35" s="1"/>
  <c r="AQ698" i="35"/>
  <c r="X698" i="35"/>
  <c r="Y697" i="35"/>
  <c r="AK696" i="35"/>
  <c r="AI696" i="35"/>
  <c r="AG696" i="35"/>
  <c r="G696" i="35"/>
  <c r="F697" i="35"/>
  <c r="Z699" i="35"/>
  <c r="AA698" i="35"/>
  <c r="EF699" i="35"/>
  <c r="W699" i="35"/>
  <c r="D700" i="35"/>
  <c r="V699" i="35"/>
  <c r="DX699" i="35"/>
  <c r="AH699" i="35" s="1"/>
  <c r="BT694" i="35" l="1"/>
  <c r="BA695" i="35"/>
  <c r="AJ699" i="35"/>
  <c r="AF699" i="35"/>
  <c r="AP318" i="35"/>
  <c r="AT318" i="35" s="1"/>
  <c r="AR318" i="35"/>
  <c r="AU318" i="35" s="1"/>
  <c r="BN318" i="35" s="1"/>
  <c r="AM318" i="35" s="1"/>
  <c r="T318" i="35" s="1"/>
  <c r="Q318" i="35" s="1"/>
  <c r="R318" i="35" s="1"/>
  <c r="S318" i="35"/>
  <c r="AS318" i="35"/>
  <c r="AC509" i="35"/>
  <c r="K508" i="35"/>
  <c r="O508" i="35" s="1"/>
  <c r="DX700" i="35"/>
  <c r="AH700" i="35" s="1"/>
  <c r="EF700" i="35"/>
  <c r="W700" i="35"/>
  <c r="V700" i="35"/>
  <c r="D701" i="35"/>
  <c r="AA699" i="35"/>
  <c r="Z700" i="35"/>
  <c r="F698" i="35"/>
  <c r="G698" i="35" s="1"/>
  <c r="AK697" i="35"/>
  <c r="AI697" i="35"/>
  <c r="AG697" i="35"/>
  <c r="G697" i="35"/>
  <c r="BD699" i="35"/>
  <c r="BV699" i="35" s="1"/>
  <c r="BC699" i="35"/>
  <c r="BU699" i="35" s="1"/>
  <c r="E699" i="35"/>
  <c r="AZ699" i="35"/>
  <c r="BS699" i="35" s="1"/>
  <c r="AY699" i="35"/>
  <c r="BR699" i="35" s="1"/>
  <c r="BG699" i="35"/>
  <c r="BY699" i="35" s="1"/>
  <c r="AX699" i="35"/>
  <c r="BQ699" i="35" s="1"/>
  <c r="A700" i="35"/>
  <c r="BF699" i="35"/>
  <c r="BX699" i="35" s="1"/>
  <c r="AW699" i="35"/>
  <c r="BP699" i="35" s="1"/>
  <c r="J699" i="35"/>
  <c r="BE699" i="35"/>
  <c r="BW699" i="35" s="1"/>
  <c r="AV699" i="35"/>
  <c r="BO699" i="35" s="1"/>
  <c r="AQ699" i="35"/>
  <c r="Y698" i="35"/>
  <c r="X699" i="35"/>
  <c r="EA701" i="35"/>
  <c r="DZ701" i="35"/>
  <c r="DY701" i="35"/>
  <c r="DW702" i="35"/>
  <c r="BT695" i="35" l="1"/>
  <c r="BA696" i="35"/>
  <c r="AJ700" i="35"/>
  <c r="AF700" i="35"/>
  <c r="U318" i="35"/>
  <c r="P319" i="35"/>
  <c r="AP319" i="35"/>
  <c r="AT319" i="35" s="1"/>
  <c r="AC510" i="35"/>
  <c r="K509" i="35"/>
  <c r="O509" i="35" s="1"/>
  <c r="W701" i="35"/>
  <c r="D702" i="35"/>
  <c r="V701" i="35"/>
  <c r="DX701" i="35"/>
  <c r="AF701" i="35" s="1"/>
  <c r="AH701" i="35"/>
  <c r="EF701" i="35"/>
  <c r="A701" i="35"/>
  <c r="BW701" i="35" s="1"/>
  <c r="BF700" i="35"/>
  <c r="BX700" i="35" s="1"/>
  <c r="AW700" i="35"/>
  <c r="BP700" i="35" s="1"/>
  <c r="BE700" i="35"/>
  <c r="BW700" i="35" s="1"/>
  <c r="AV700" i="35"/>
  <c r="BO700" i="35" s="1"/>
  <c r="J700" i="35"/>
  <c r="BD700" i="35"/>
  <c r="BV700" i="35" s="1"/>
  <c r="BC700" i="35"/>
  <c r="BU700" i="35" s="1"/>
  <c r="E700" i="35"/>
  <c r="AZ700" i="35"/>
  <c r="BS700" i="35" s="1"/>
  <c r="AY700" i="35"/>
  <c r="BR700" i="35" s="1"/>
  <c r="BG700" i="35"/>
  <c r="BY700" i="35" s="1"/>
  <c r="AX700" i="35"/>
  <c r="BQ700" i="35" s="1"/>
  <c r="AQ700" i="35"/>
  <c r="Y699" i="35"/>
  <c r="X700" i="35"/>
  <c r="AA700" i="35"/>
  <c r="Z701" i="35"/>
  <c r="AG698" i="35"/>
  <c r="AK698" i="35"/>
  <c r="AI698" i="35"/>
  <c r="F699" i="35"/>
  <c r="DW703" i="35"/>
  <c r="EA702" i="35"/>
  <c r="DZ702" i="35"/>
  <c r="DY702" i="35"/>
  <c r="BT696" i="35" l="1"/>
  <c r="BA697" i="35"/>
  <c r="AJ701" i="35"/>
  <c r="AR319" i="35"/>
  <c r="AU319" i="35" s="1"/>
  <c r="BN319" i="35" s="1"/>
  <c r="AM319" i="35" s="1"/>
  <c r="T319" i="35" s="1"/>
  <c r="Q319" i="35" s="1"/>
  <c r="R319" i="35" s="1"/>
  <c r="AS319" i="35"/>
  <c r="S319" i="35"/>
  <c r="AC511" i="35"/>
  <c r="K510" i="35"/>
  <c r="O510" i="35" s="1"/>
  <c r="Y700" i="35"/>
  <c r="X701" i="35"/>
  <c r="F700" i="35"/>
  <c r="AA701" i="35"/>
  <c r="Z702" i="35"/>
  <c r="EF702" i="35"/>
  <c r="W702" i="35"/>
  <c r="D703" i="35"/>
  <c r="V702" i="35"/>
  <c r="DX702" i="35"/>
  <c r="AJ702" i="35" s="1"/>
  <c r="AI699" i="35"/>
  <c r="AG699" i="35"/>
  <c r="AK699" i="35"/>
  <c r="DW704" i="35"/>
  <c r="EA703" i="35"/>
  <c r="DZ703" i="35"/>
  <c r="DY703" i="35"/>
  <c r="G699" i="35"/>
  <c r="AY701" i="35"/>
  <c r="BR701" i="35" s="1"/>
  <c r="BG701" i="35"/>
  <c r="BY701" i="35" s="1"/>
  <c r="AX701" i="35"/>
  <c r="BQ701" i="35" s="1"/>
  <c r="A702" i="35"/>
  <c r="BW702" i="35" s="1"/>
  <c r="BF701" i="35"/>
  <c r="BX701" i="35" s="1"/>
  <c r="AW701" i="35"/>
  <c r="BP701" i="35" s="1"/>
  <c r="BE701" i="35"/>
  <c r="AV701" i="35"/>
  <c r="BO701" i="35" s="1"/>
  <c r="J701" i="35"/>
  <c r="BD701" i="35"/>
  <c r="BV701" i="35" s="1"/>
  <c r="BC701" i="35"/>
  <c r="BU701" i="35" s="1"/>
  <c r="E701" i="35"/>
  <c r="AZ701" i="35"/>
  <c r="BS701" i="35" s="1"/>
  <c r="AQ701" i="35"/>
  <c r="BT697" i="35" l="1"/>
  <c r="BA698" i="35"/>
  <c r="AF702" i="35"/>
  <c r="AH702" i="35"/>
  <c r="U319" i="35"/>
  <c r="AP320" i="35"/>
  <c r="AT320" i="35" s="1"/>
  <c r="P320" i="35"/>
  <c r="AC512" i="35"/>
  <c r="K511" i="35"/>
  <c r="O511" i="35" s="1"/>
  <c r="E702" i="35"/>
  <c r="AZ702" i="35"/>
  <c r="BS702" i="35" s="1"/>
  <c r="AY702" i="35"/>
  <c r="BR702" i="35" s="1"/>
  <c r="BG702" i="35"/>
  <c r="BY702" i="35" s="1"/>
  <c r="AX702" i="35"/>
  <c r="BQ702" i="35" s="1"/>
  <c r="A703" i="35"/>
  <c r="BW703" i="35" s="1"/>
  <c r="BF702" i="35"/>
  <c r="BX702" i="35" s="1"/>
  <c r="AW702" i="35"/>
  <c r="BP702" i="35" s="1"/>
  <c r="BE702" i="35"/>
  <c r="AV702" i="35"/>
  <c r="BO702" i="35" s="1"/>
  <c r="J702" i="35"/>
  <c r="BD702" i="35"/>
  <c r="BV702" i="35" s="1"/>
  <c r="BC702" i="35"/>
  <c r="BU702" i="35" s="1"/>
  <c r="AQ702" i="35"/>
  <c r="DY704" i="35"/>
  <c r="DW705" i="35"/>
  <c r="EA704" i="35"/>
  <c r="DZ704" i="35"/>
  <c r="AK700" i="35"/>
  <c r="AI700" i="35"/>
  <c r="AG700" i="35"/>
  <c r="G700" i="35"/>
  <c r="EF703" i="35"/>
  <c r="W703" i="35"/>
  <c r="D704" i="35"/>
  <c r="V703" i="35"/>
  <c r="DX703" i="35"/>
  <c r="AH703" i="35" s="1"/>
  <c r="F701" i="35"/>
  <c r="Z703" i="35"/>
  <c r="AA702" i="35"/>
  <c r="X702" i="35"/>
  <c r="Y701" i="35"/>
  <c r="BT698" i="35" l="1"/>
  <c r="BA699" i="35"/>
  <c r="AJ703" i="35"/>
  <c r="AS320" i="35"/>
  <c r="S320" i="35"/>
  <c r="AR320" i="35"/>
  <c r="AU320" i="35" s="1"/>
  <c r="BN320" i="35" s="1"/>
  <c r="AM320" i="35" s="1"/>
  <c r="T320" i="35" s="1"/>
  <c r="Q320" i="35" s="1"/>
  <c r="R320" i="35" s="1"/>
  <c r="AC513" i="35"/>
  <c r="K512" i="35"/>
  <c r="O512" i="35" s="1"/>
  <c r="EA705" i="35"/>
  <c r="DZ705" i="35"/>
  <c r="DW706" i="35"/>
  <c r="DY705" i="35"/>
  <c r="BD703" i="35"/>
  <c r="BV703" i="35" s="1"/>
  <c r="BC703" i="35"/>
  <c r="BU703" i="35" s="1"/>
  <c r="E703" i="35"/>
  <c r="AZ703" i="35"/>
  <c r="BS703" i="35" s="1"/>
  <c r="AY703" i="35"/>
  <c r="BR703" i="35" s="1"/>
  <c r="BG703" i="35"/>
  <c r="BY703" i="35" s="1"/>
  <c r="AX703" i="35"/>
  <c r="BQ703" i="35" s="1"/>
  <c r="A704" i="35"/>
  <c r="BW704" i="35" s="1"/>
  <c r="BF703" i="35"/>
  <c r="BX703" i="35" s="1"/>
  <c r="AW703" i="35"/>
  <c r="BP703" i="35" s="1"/>
  <c r="J703" i="35"/>
  <c r="BE703" i="35"/>
  <c r="AV703" i="35"/>
  <c r="BO703" i="35" s="1"/>
  <c r="AQ703" i="35"/>
  <c r="AA703" i="35"/>
  <c r="Z704" i="35"/>
  <c r="DX704" i="35"/>
  <c r="AF704" i="35" s="1"/>
  <c r="AJ704" i="35"/>
  <c r="AH704" i="35"/>
  <c r="EF704" i="35"/>
  <c r="W704" i="35"/>
  <c r="D705" i="35"/>
  <c r="V704" i="35"/>
  <c r="AK701" i="35"/>
  <c r="AI701" i="35"/>
  <c r="AG701" i="35"/>
  <c r="AF703" i="35"/>
  <c r="G701" i="35"/>
  <c r="F702" i="35"/>
  <c r="G702" i="35" s="1"/>
  <c r="Y702" i="35"/>
  <c r="X703" i="35"/>
  <c r="BT699" i="35" l="1"/>
  <c r="BA700" i="35"/>
  <c r="U320" i="35"/>
  <c r="AP321" i="35"/>
  <c r="AT321" i="35" s="1"/>
  <c r="P321" i="35"/>
  <c r="AC514" i="35"/>
  <c r="K513" i="35"/>
  <c r="O513" i="35" s="1"/>
  <c r="AG702" i="35"/>
  <c r="AK702" i="35"/>
  <c r="AI702" i="35"/>
  <c r="A705" i="35"/>
  <c r="BW705" i="35" s="1"/>
  <c r="BF704" i="35"/>
  <c r="BX704" i="35" s="1"/>
  <c r="AW704" i="35"/>
  <c r="BP704" i="35" s="1"/>
  <c r="BE704" i="35"/>
  <c r="AV704" i="35"/>
  <c r="BO704" i="35" s="1"/>
  <c r="J704" i="35"/>
  <c r="BD704" i="35"/>
  <c r="BV704" i="35" s="1"/>
  <c r="BC704" i="35"/>
  <c r="BU704" i="35" s="1"/>
  <c r="E704" i="35"/>
  <c r="AZ704" i="35"/>
  <c r="BS704" i="35" s="1"/>
  <c r="AY704" i="35"/>
  <c r="BR704" i="35" s="1"/>
  <c r="BG704" i="35"/>
  <c r="BY704" i="35" s="1"/>
  <c r="AX704" i="35"/>
  <c r="BQ704" i="35"/>
  <c r="AQ704" i="35"/>
  <c r="AA704" i="35"/>
  <c r="Z705" i="35"/>
  <c r="W705" i="35"/>
  <c r="D706" i="35"/>
  <c r="V705" i="35"/>
  <c r="DX705" i="35"/>
  <c r="AH705" i="35" s="1"/>
  <c r="AJ705" i="35"/>
  <c r="EF705" i="35"/>
  <c r="DW707" i="35"/>
  <c r="EA706" i="35"/>
  <c r="DZ706" i="35"/>
  <c r="DY706" i="35"/>
  <c r="F703" i="35"/>
  <c r="G703" i="35" s="1"/>
  <c r="Y703" i="35"/>
  <c r="X704" i="35"/>
  <c r="BT700" i="35" l="1"/>
  <c r="BA701" i="35"/>
  <c r="AF705" i="35"/>
  <c r="S321" i="35"/>
  <c r="AR321" i="35"/>
  <c r="AU321" i="35" s="1"/>
  <c r="BN321" i="35" s="1"/>
  <c r="AM321" i="35" s="1"/>
  <c r="T321" i="35" s="1"/>
  <c r="Q321" i="35" s="1"/>
  <c r="R321" i="35" s="1"/>
  <c r="AS321" i="35"/>
  <c r="AC515" i="35"/>
  <c r="K514" i="35"/>
  <c r="O514" i="35" s="1"/>
  <c r="DW708" i="35"/>
  <c r="EA707" i="35"/>
  <c r="DY707" i="35"/>
  <c r="DZ707" i="35"/>
  <c r="D707" i="35"/>
  <c r="DX706" i="35"/>
  <c r="AF706" i="35" s="1"/>
  <c r="AH706" i="35"/>
  <c r="EF706" i="35"/>
  <c r="W706" i="35"/>
  <c r="V706" i="35"/>
  <c r="F704" i="35"/>
  <c r="G704" i="35" s="1"/>
  <c r="AI703" i="35"/>
  <c r="AG703" i="35"/>
  <c r="AK703" i="35"/>
  <c r="AA705" i="35"/>
  <c r="Z706" i="35"/>
  <c r="AY705" i="35"/>
  <c r="BR705" i="35" s="1"/>
  <c r="BG705" i="35"/>
  <c r="BY705" i="35" s="1"/>
  <c r="AX705" i="35"/>
  <c r="BQ705" i="35" s="1"/>
  <c r="A706" i="35"/>
  <c r="BW706" i="35" s="1"/>
  <c r="BF705" i="35"/>
  <c r="BX705" i="35" s="1"/>
  <c r="AW705" i="35"/>
  <c r="BP705" i="35" s="1"/>
  <c r="BE705" i="35"/>
  <c r="AV705" i="35"/>
  <c r="BO705" i="35" s="1"/>
  <c r="J705" i="35"/>
  <c r="BD705" i="35"/>
  <c r="BV705" i="35" s="1"/>
  <c r="BC705" i="35"/>
  <c r="BU705" i="35" s="1"/>
  <c r="E705" i="35"/>
  <c r="AZ705" i="35"/>
  <c r="BS705" i="35" s="1"/>
  <c r="AQ705" i="35"/>
  <c r="Y704" i="35"/>
  <c r="X705" i="35"/>
  <c r="BT701" i="35" l="1"/>
  <c r="BA702" i="35"/>
  <c r="U321" i="35"/>
  <c r="P322" i="35"/>
  <c r="AP322" i="35"/>
  <c r="AT322" i="35" s="1"/>
  <c r="AC516" i="35"/>
  <c r="K515" i="35"/>
  <c r="O515" i="35" s="1"/>
  <c r="X706" i="35"/>
  <c r="Y705" i="35"/>
  <c r="F705" i="35"/>
  <c r="Z707" i="35"/>
  <c r="AA706" i="35"/>
  <c r="DX707" i="35"/>
  <c r="AJ707" i="35"/>
  <c r="AH707" i="35"/>
  <c r="EF707" i="35"/>
  <c r="AF707" i="35"/>
  <c r="W707" i="35"/>
  <c r="V707" i="35"/>
  <c r="D708" i="35"/>
  <c r="AJ706" i="35"/>
  <c r="AY706" i="35"/>
  <c r="BR706" i="35" s="1"/>
  <c r="BG706" i="35"/>
  <c r="BY706" i="35" s="1"/>
  <c r="AX706" i="35"/>
  <c r="BQ706" i="35" s="1"/>
  <c r="A707" i="35"/>
  <c r="BW707" i="35" s="1"/>
  <c r="BF706" i="35"/>
  <c r="BX706" i="35" s="1"/>
  <c r="AW706" i="35"/>
  <c r="BP706" i="35" s="1"/>
  <c r="E706" i="35"/>
  <c r="BE706" i="35"/>
  <c r="BD706" i="35"/>
  <c r="BV706" i="35" s="1"/>
  <c r="BC706" i="35"/>
  <c r="BU706" i="35" s="1"/>
  <c r="AZ706" i="35"/>
  <c r="BS706" i="35" s="1"/>
  <c r="AV706" i="35"/>
  <c r="BO706" i="35" s="1"/>
  <c r="J706" i="35"/>
  <c r="AQ706" i="35"/>
  <c r="AK704" i="35"/>
  <c r="AI704" i="35"/>
  <c r="AG704" i="35"/>
  <c r="DZ708" i="35"/>
  <c r="DY708" i="35"/>
  <c r="DW709" i="35"/>
  <c r="EA708" i="35"/>
  <c r="BT702" i="35" l="1"/>
  <c r="BA703" i="35"/>
  <c r="AR322" i="35"/>
  <c r="AU322" i="35" s="1"/>
  <c r="BN322" i="35" s="1"/>
  <c r="AM322" i="35" s="1"/>
  <c r="T322" i="35" s="1"/>
  <c r="Q322" i="35" s="1"/>
  <c r="R322" i="35" s="1"/>
  <c r="S322" i="35"/>
  <c r="AS322" i="35"/>
  <c r="AC517" i="35"/>
  <c r="K516" i="35"/>
  <c r="O516" i="35" s="1"/>
  <c r="Z708" i="35"/>
  <c r="AA707" i="35"/>
  <c r="AK705" i="35"/>
  <c r="AI705" i="35"/>
  <c r="AG705" i="35"/>
  <c r="BE707" i="35"/>
  <c r="AV707" i="35"/>
  <c r="BO707" i="35" s="1"/>
  <c r="BD707" i="35"/>
  <c r="BV707" i="35" s="1"/>
  <c r="BC707" i="35"/>
  <c r="BU707" i="35" s="1"/>
  <c r="AZ707" i="35"/>
  <c r="BS707" i="35" s="1"/>
  <c r="AY707" i="35"/>
  <c r="BR707" i="35" s="1"/>
  <c r="A708" i="35"/>
  <c r="BW708" i="35" s="1"/>
  <c r="AW707" i="35"/>
  <c r="BP707" i="35" s="1"/>
  <c r="E707" i="35"/>
  <c r="BG707" i="35"/>
  <c r="BY707" i="35" s="1"/>
  <c r="BF707" i="35"/>
  <c r="BX707" i="35" s="1"/>
  <c r="AX707" i="35"/>
  <c r="J707" i="35"/>
  <c r="BQ707" i="35"/>
  <c r="AQ707" i="35"/>
  <c r="G705" i="35"/>
  <c r="F706" i="35"/>
  <c r="G706" i="35" s="1"/>
  <c r="EA709" i="35"/>
  <c r="DZ709" i="35"/>
  <c r="DY709" i="35"/>
  <c r="DW710" i="35"/>
  <c r="D709" i="35"/>
  <c r="V708" i="35"/>
  <c r="DX708" i="35"/>
  <c r="AJ708" i="35" s="1"/>
  <c r="W708" i="35"/>
  <c r="EF708" i="35"/>
  <c r="X707" i="35"/>
  <c r="Y706" i="35"/>
  <c r="BT703" i="35" l="1"/>
  <c r="BA704" i="35"/>
  <c r="U322" i="35"/>
  <c r="AP323" i="35"/>
  <c r="AT323" i="35" s="1"/>
  <c r="P323" i="35"/>
  <c r="AC518" i="35"/>
  <c r="K517" i="35"/>
  <c r="O517" i="35" s="1"/>
  <c r="EF709" i="35"/>
  <c r="W709" i="35"/>
  <c r="D710" i="35"/>
  <c r="V709" i="35"/>
  <c r="DX709" i="35"/>
  <c r="AH709" i="35" s="1"/>
  <c r="BG708" i="35"/>
  <c r="BY708" i="35" s="1"/>
  <c r="AX708" i="35"/>
  <c r="BQ708" i="35" s="1"/>
  <c r="A709" i="35"/>
  <c r="BW709" i="35" s="1"/>
  <c r="BF708" i="35"/>
  <c r="BX708" i="35" s="1"/>
  <c r="AW708" i="35"/>
  <c r="BP708" i="35" s="1"/>
  <c r="BE708" i="35"/>
  <c r="AV708" i="35"/>
  <c r="BO708" i="35" s="1"/>
  <c r="J708" i="35"/>
  <c r="BD708" i="35"/>
  <c r="BV708" i="35" s="1"/>
  <c r="BC708" i="35"/>
  <c r="BU708" i="35" s="1"/>
  <c r="E708" i="35"/>
  <c r="AZ708" i="35"/>
  <c r="BS708" i="35" s="1"/>
  <c r="AY708" i="35"/>
  <c r="BR708" i="35" s="1"/>
  <c r="AQ708" i="35"/>
  <c r="AF708" i="35"/>
  <c r="Y707" i="35"/>
  <c r="X708" i="35"/>
  <c r="DW711" i="35"/>
  <c r="EA710" i="35"/>
  <c r="DZ710" i="35"/>
  <c r="DY710" i="35"/>
  <c r="AH708" i="35"/>
  <c r="AG706" i="35"/>
  <c r="AK706" i="35"/>
  <c r="AI706" i="35"/>
  <c r="F707" i="35"/>
  <c r="AA708" i="35"/>
  <c r="Z709" i="35"/>
  <c r="BT704" i="35" l="1"/>
  <c r="BA705" i="35"/>
  <c r="AJ709" i="35"/>
  <c r="AR323" i="35"/>
  <c r="AU323" i="35" s="1"/>
  <c r="BN323" i="35" s="1"/>
  <c r="AM323" i="35" s="1"/>
  <c r="T323" i="35" s="1"/>
  <c r="Q323" i="35" s="1"/>
  <c r="R323" i="35" s="1"/>
  <c r="S323" i="35"/>
  <c r="AS323" i="35"/>
  <c r="AC519" i="35"/>
  <c r="K518" i="35"/>
  <c r="O518" i="35" s="1"/>
  <c r="AK707" i="35"/>
  <c r="AI707" i="35"/>
  <c r="AG707" i="35"/>
  <c r="EF710" i="35"/>
  <c r="W710" i="35"/>
  <c r="D711" i="35"/>
  <c r="V710" i="35"/>
  <c r="DX710" i="35"/>
  <c r="AJ710" i="35" s="1"/>
  <c r="AZ709" i="35"/>
  <c r="BS709" i="35" s="1"/>
  <c r="AY709" i="35"/>
  <c r="BR709" i="35" s="1"/>
  <c r="BG709" i="35"/>
  <c r="BY709" i="35" s="1"/>
  <c r="AX709" i="35"/>
  <c r="BQ709" i="35" s="1"/>
  <c r="A710" i="35"/>
  <c r="BW710" i="35" s="1"/>
  <c r="BF709" i="35"/>
  <c r="BX709" i="35" s="1"/>
  <c r="AW709" i="35"/>
  <c r="BP709" i="35" s="1"/>
  <c r="BE709" i="35"/>
  <c r="AV709" i="35"/>
  <c r="BO709" i="35" s="1"/>
  <c r="J709" i="35"/>
  <c r="BD709" i="35"/>
  <c r="BV709" i="35" s="1"/>
  <c r="E709" i="35"/>
  <c r="BC709" i="35"/>
  <c r="BU709" i="35" s="1"/>
  <c r="AQ709" i="35"/>
  <c r="G707" i="35"/>
  <c r="DW712" i="35"/>
  <c r="EA711" i="35"/>
  <c r="DZ711" i="35"/>
  <c r="DY711" i="35"/>
  <c r="AF709" i="35"/>
  <c r="F708" i="35"/>
  <c r="Z710" i="35"/>
  <c r="AA709" i="35"/>
  <c r="X709" i="35"/>
  <c r="Y708" i="35"/>
  <c r="BT705" i="35" l="1"/>
  <c r="BA706" i="35"/>
  <c r="AF710" i="35"/>
  <c r="AH710" i="35"/>
  <c r="U323" i="35"/>
  <c r="P324" i="35"/>
  <c r="AP324" i="35"/>
  <c r="AT324" i="35" s="1"/>
  <c r="AC520" i="35"/>
  <c r="K519" i="35"/>
  <c r="O519" i="35" s="1"/>
  <c r="DZ712" i="35"/>
  <c r="DY712" i="35"/>
  <c r="DW713" i="35"/>
  <c r="EA712" i="35"/>
  <c r="F709" i="35"/>
  <c r="G709" i="35" s="1"/>
  <c r="AK708" i="35"/>
  <c r="AI708" i="35"/>
  <c r="AG708" i="35"/>
  <c r="G708" i="35"/>
  <c r="BC710" i="35"/>
  <c r="BU710" i="35" s="1"/>
  <c r="E710" i="35"/>
  <c r="AZ710" i="35"/>
  <c r="BS710" i="35" s="1"/>
  <c r="AY710" i="35"/>
  <c r="BR710" i="35" s="1"/>
  <c r="BG710" i="35"/>
  <c r="BY710" i="35" s="1"/>
  <c r="AX710" i="35"/>
  <c r="BQ710" i="35" s="1"/>
  <c r="A711" i="35"/>
  <c r="BW711" i="35" s="1"/>
  <c r="BF710" i="35"/>
  <c r="BX710" i="35" s="1"/>
  <c r="AW710" i="35"/>
  <c r="BP710" i="35" s="1"/>
  <c r="AV710" i="35"/>
  <c r="BO710" i="35" s="1"/>
  <c r="BE710" i="35"/>
  <c r="BD710" i="35"/>
  <c r="BV710" i="35" s="1"/>
  <c r="J710" i="35"/>
  <c r="AQ710" i="35"/>
  <c r="X710" i="35"/>
  <c r="Y709" i="35"/>
  <c r="Z711" i="35"/>
  <c r="AA710" i="35"/>
  <c r="DX711" i="35"/>
  <c r="AH711" i="35" s="1"/>
  <c r="AJ711" i="35"/>
  <c r="EF711" i="35"/>
  <c r="W711" i="35"/>
  <c r="V711" i="35"/>
  <c r="D712" i="35"/>
  <c r="BT706" i="35" l="1"/>
  <c r="BA707" i="35"/>
  <c r="AS324" i="35"/>
  <c r="S324" i="35"/>
  <c r="AR324" i="35"/>
  <c r="AU324" i="35" s="1"/>
  <c r="BN324" i="35" s="1"/>
  <c r="AM324" i="35" s="1"/>
  <c r="T324" i="35" s="1"/>
  <c r="Q324" i="35" s="1"/>
  <c r="R324" i="35" s="1"/>
  <c r="AC521" i="35"/>
  <c r="K520" i="35"/>
  <c r="O520" i="35" s="1"/>
  <c r="BE711" i="35"/>
  <c r="AV711" i="35"/>
  <c r="BO711" i="35" s="1"/>
  <c r="J711" i="35"/>
  <c r="BD711" i="35"/>
  <c r="BV711" i="35" s="1"/>
  <c r="BC711" i="35"/>
  <c r="BU711" i="35" s="1"/>
  <c r="E711" i="35"/>
  <c r="AZ711" i="35"/>
  <c r="BS711" i="35" s="1"/>
  <c r="AY711" i="35"/>
  <c r="BR711" i="35" s="1"/>
  <c r="BG711" i="35"/>
  <c r="BY711" i="35" s="1"/>
  <c r="BF711" i="35"/>
  <c r="BX711" i="35" s="1"/>
  <c r="AX711" i="35"/>
  <c r="BQ711" i="35" s="1"/>
  <c r="A712" i="35"/>
  <c r="BW712" i="35" s="1"/>
  <c r="AW711" i="35"/>
  <c r="BP711" i="35" s="1"/>
  <c r="AQ711" i="35"/>
  <c r="AA711" i="35"/>
  <c r="Z712" i="35"/>
  <c r="AG709" i="35"/>
  <c r="AK709" i="35"/>
  <c r="AI709" i="35"/>
  <c r="AF711" i="35"/>
  <c r="Y710" i="35"/>
  <c r="X711" i="35"/>
  <c r="EA713" i="35"/>
  <c r="DZ713" i="35"/>
  <c r="DY713" i="35"/>
  <c r="DW714" i="35"/>
  <c r="F710" i="35"/>
  <c r="G710" i="35" s="1"/>
  <c r="D713" i="35"/>
  <c r="V712" i="35"/>
  <c r="DX712" i="35"/>
  <c r="AJ712" i="35"/>
  <c r="AH712" i="35"/>
  <c r="AF712" i="35"/>
  <c r="W712" i="35"/>
  <c r="EF712" i="35"/>
  <c r="BT707" i="35" l="1"/>
  <c r="BA708" i="35"/>
  <c r="U324" i="35"/>
  <c r="P325" i="35"/>
  <c r="AP325" i="35"/>
  <c r="AT325" i="35" s="1"/>
  <c r="AC522" i="35"/>
  <c r="K521" i="35"/>
  <c r="O521" i="35" s="1"/>
  <c r="EF713" i="35"/>
  <c r="W713" i="35"/>
  <c r="D714" i="35"/>
  <c r="V713" i="35"/>
  <c r="DX713" i="35"/>
  <c r="AF713" i="35" s="1"/>
  <c r="AJ713" i="35"/>
  <c r="AH713" i="35"/>
  <c r="AI710" i="35"/>
  <c r="AG710" i="35"/>
  <c r="AK710" i="35"/>
  <c r="DW715" i="35"/>
  <c r="EA714" i="35"/>
  <c r="DZ714" i="35"/>
  <c r="DY714" i="35"/>
  <c r="Y711" i="35"/>
  <c r="X712" i="35"/>
  <c r="BG712" i="35"/>
  <c r="BY712" i="35" s="1"/>
  <c r="AX712" i="35"/>
  <c r="BQ712" i="35" s="1"/>
  <c r="A713" i="35"/>
  <c r="BW713" i="35" s="1"/>
  <c r="BF712" i="35"/>
  <c r="BX712" i="35" s="1"/>
  <c r="AW712" i="35"/>
  <c r="BP712" i="35" s="1"/>
  <c r="BE712" i="35"/>
  <c r="AV712" i="35"/>
  <c r="BO712" i="35" s="1"/>
  <c r="J712" i="35"/>
  <c r="BD712" i="35"/>
  <c r="BV712" i="35" s="1"/>
  <c r="BC712" i="35"/>
  <c r="BU712" i="35" s="1"/>
  <c r="E712" i="35"/>
  <c r="AZ712" i="35"/>
  <c r="BS712" i="35" s="1"/>
  <c r="AY712" i="35"/>
  <c r="BR712" i="35" s="1"/>
  <c r="AQ712" i="35"/>
  <c r="F711" i="35"/>
  <c r="AA712" i="35"/>
  <c r="Z713" i="35"/>
  <c r="BT708" i="35" l="1"/>
  <c r="BA709" i="35"/>
  <c r="AS325" i="35"/>
  <c r="S325" i="35"/>
  <c r="AR325" i="35"/>
  <c r="AU325" i="35" s="1"/>
  <c r="BN325" i="35" s="1"/>
  <c r="AM325" i="35" s="1"/>
  <c r="T325" i="35" s="1"/>
  <c r="Q325" i="35" s="1"/>
  <c r="R325" i="35" s="1"/>
  <c r="AC523" i="35"/>
  <c r="K522" i="35"/>
  <c r="O522" i="35" s="1"/>
  <c r="Z714" i="35"/>
  <c r="AA713" i="35"/>
  <c r="AZ713" i="35"/>
  <c r="BS713" i="35" s="1"/>
  <c r="AY713" i="35"/>
  <c r="BR713" i="35" s="1"/>
  <c r="BG713" i="35"/>
  <c r="BY713" i="35" s="1"/>
  <c r="AX713" i="35"/>
  <c r="A714" i="35"/>
  <c r="BW714" i="35" s="1"/>
  <c r="BF713" i="35"/>
  <c r="BX713" i="35" s="1"/>
  <c r="AW713" i="35"/>
  <c r="BP713" i="35" s="1"/>
  <c r="BE713" i="35"/>
  <c r="AV713" i="35"/>
  <c r="BO713" i="35" s="1"/>
  <c r="J713" i="35"/>
  <c r="BD713" i="35"/>
  <c r="BV713" i="35" s="1"/>
  <c r="BC713" i="35"/>
  <c r="BU713" i="35" s="1"/>
  <c r="E713" i="35"/>
  <c r="AQ713" i="35"/>
  <c r="BQ713" i="35"/>
  <c r="DW716" i="35"/>
  <c r="EA715" i="35"/>
  <c r="DY715" i="35"/>
  <c r="DZ715" i="35"/>
  <c r="EF714" i="35"/>
  <c r="W714" i="35"/>
  <c r="D715" i="35"/>
  <c r="V714" i="35"/>
  <c r="DX714" i="35"/>
  <c r="AJ714" i="35" s="1"/>
  <c r="AK711" i="35"/>
  <c r="AI711" i="35"/>
  <c r="AG711" i="35"/>
  <c r="X713" i="35"/>
  <c r="Y712" i="35"/>
  <c r="G711" i="35"/>
  <c r="F712" i="35"/>
  <c r="G712" i="35" s="1"/>
  <c r="BT709" i="35" l="1"/>
  <c r="BA710" i="35"/>
  <c r="AF714" i="35"/>
  <c r="AH714" i="35"/>
  <c r="U325" i="35"/>
  <c r="P326" i="35"/>
  <c r="AP326" i="35"/>
  <c r="AT326" i="35" s="1"/>
  <c r="AC524" i="35"/>
  <c r="K523" i="35"/>
  <c r="O523" i="35" s="1"/>
  <c r="AK712" i="35"/>
  <c r="AI712" i="35"/>
  <c r="AG712" i="35"/>
  <c r="BC714" i="35"/>
  <c r="BU714" i="35" s="1"/>
  <c r="E714" i="35"/>
  <c r="AZ714" i="35"/>
  <c r="BS714" i="35" s="1"/>
  <c r="AY714" i="35"/>
  <c r="BR714" i="35" s="1"/>
  <c r="BG714" i="35"/>
  <c r="BY714" i="35" s="1"/>
  <c r="AX714" i="35"/>
  <c r="A715" i="35"/>
  <c r="BW715" i="35" s="1"/>
  <c r="BF714" i="35"/>
  <c r="BX714" i="35" s="1"/>
  <c r="AW714" i="35"/>
  <c r="BP714" i="35" s="1"/>
  <c r="J714" i="35"/>
  <c r="BE714" i="35"/>
  <c r="BD714" i="35"/>
  <c r="BV714" i="35" s="1"/>
  <c r="AV714" i="35"/>
  <c r="BO714" i="35" s="1"/>
  <c r="BQ714" i="35"/>
  <c r="AQ714" i="35"/>
  <c r="F713" i="35"/>
  <c r="X714" i="35"/>
  <c r="Y713" i="35"/>
  <c r="DX715" i="35"/>
  <c r="AJ715" i="35"/>
  <c r="AH715" i="35"/>
  <c r="EF715" i="35"/>
  <c r="AF715" i="35"/>
  <c r="W715" i="35"/>
  <c r="V715" i="35"/>
  <c r="D716" i="35"/>
  <c r="DZ716" i="35"/>
  <c r="DY716" i="35"/>
  <c r="DW717" i="35"/>
  <c r="EA716" i="35"/>
  <c r="Z715" i="35"/>
  <c r="AA714" i="35"/>
  <c r="BT710" i="35" l="1"/>
  <c r="BA711" i="35"/>
  <c r="AR326" i="35"/>
  <c r="AU326" i="35" s="1"/>
  <c r="BN326" i="35" s="1"/>
  <c r="AM326" i="35" s="1"/>
  <c r="T326" i="35" s="1"/>
  <c r="Q326" i="35" s="1"/>
  <c r="R326" i="35" s="1"/>
  <c r="S326" i="35"/>
  <c r="AS326" i="35"/>
  <c r="AC525" i="35"/>
  <c r="K524" i="35"/>
  <c r="O524" i="35" s="1"/>
  <c r="AG713" i="35"/>
  <c r="AK713" i="35"/>
  <c r="AI713" i="35"/>
  <c r="BE715" i="35"/>
  <c r="AV715" i="35"/>
  <c r="BO715" i="35" s="1"/>
  <c r="J715" i="35"/>
  <c r="BD715" i="35"/>
  <c r="BV715" i="35" s="1"/>
  <c r="BC715" i="35"/>
  <c r="BU715" i="35" s="1"/>
  <c r="E715" i="35"/>
  <c r="AZ715" i="35"/>
  <c r="BS715" i="35" s="1"/>
  <c r="AY715" i="35"/>
  <c r="BR715" i="35" s="1"/>
  <c r="BG715" i="35"/>
  <c r="BY715" i="35" s="1"/>
  <c r="BF715" i="35"/>
  <c r="BX715" i="35" s="1"/>
  <c r="AX715" i="35"/>
  <c r="BQ715" i="35" s="1"/>
  <c r="A716" i="35"/>
  <c r="BW716" i="35" s="1"/>
  <c r="AW715" i="35"/>
  <c r="BP715" i="35" s="1"/>
  <c r="AQ715" i="35"/>
  <c r="G713" i="35"/>
  <c r="AA715" i="35"/>
  <c r="Z716" i="35"/>
  <c r="EA717" i="35"/>
  <c r="DZ717" i="35"/>
  <c r="DY717" i="35"/>
  <c r="DW718" i="35"/>
  <c r="D717" i="35"/>
  <c r="V716" i="35"/>
  <c r="DX716" i="35"/>
  <c r="AJ716" i="35" s="1"/>
  <c r="W716" i="35"/>
  <c r="EF716" i="35"/>
  <c r="F714" i="35"/>
  <c r="G714" i="35" s="1"/>
  <c r="Y714" i="35"/>
  <c r="X715" i="35"/>
  <c r="BT711" i="35" l="1"/>
  <c r="BA712" i="35"/>
  <c r="AF716" i="35"/>
  <c r="AH716" i="35"/>
  <c r="U326" i="35"/>
  <c r="P327" i="35"/>
  <c r="AP327" i="35"/>
  <c r="AT327" i="35" s="1"/>
  <c r="AC526" i="35"/>
  <c r="K525" i="35"/>
  <c r="O525" i="35" s="1"/>
  <c r="DW719" i="35"/>
  <c r="EA718" i="35"/>
  <c r="DZ718" i="35"/>
  <c r="DY718" i="35"/>
  <c r="Y715" i="35"/>
  <c r="X716" i="35"/>
  <c r="AA716" i="35"/>
  <c r="Z717" i="35"/>
  <c r="BG716" i="35"/>
  <c r="BY716" i="35" s="1"/>
  <c r="AX716" i="35"/>
  <c r="BQ716" i="35" s="1"/>
  <c r="A717" i="35"/>
  <c r="BW717" i="35" s="1"/>
  <c r="BF716" i="35"/>
  <c r="BX716" i="35" s="1"/>
  <c r="AW716" i="35"/>
  <c r="BP716" i="35" s="1"/>
  <c r="BE716" i="35"/>
  <c r="AV716" i="35"/>
  <c r="BO716" i="35" s="1"/>
  <c r="J716" i="35"/>
  <c r="BD716" i="35"/>
  <c r="BV716" i="35" s="1"/>
  <c r="BC716" i="35"/>
  <c r="BU716" i="35" s="1"/>
  <c r="E716" i="35"/>
  <c r="AZ716" i="35"/>
  <c r="BS716" i="35" s="1"/>
  <c r="AY716" i="35"/>
  <c r="BR716" i="35" s="1"/>
  <c r="AQ716" i="35"/>
  <c r="F715" i="35"/>
  <c r="G715" i="35" s="1"/>
  <c r="AI714" i="35"/>
  <c r="AG714" i="35"/>
  <c r="AK714" i="35"/>
  <c r="EF717" i="35"/>
  <c r="W717" i="35"/>
  <c r="D718" i="35"/>
  <c r="V717" i="35"/>
  <c r="DX717" i="35"/>
  <c r="AF717" i="35" s="1"/>
  <c r="AJ717" i="35"/>
  <c r="BT712" i="35" l="1"/>
  <c r="BA713" i="35"/>
  <c r="AH717" i="35"/>
  <c r="AR327" i="35"/>
  <c r="AU327" i="35" s="1"/>
  <c r="BN327" i="35" s="1"/>
  <c r="AM327" i="35" s="1"/>
  <c r="T327" i="35" s="1"/>
  <c r="Q327" i="35" s="1"/>
  <c r="R327" i="35" s="1"/>
  <c r="S327" i="35"/>
  <c r="AS327" i="35"/>
  <c r="AC527" i="35"/>
  <c r="K526" i="35"/>
  <c r="O526" i="35" s="1"/>
  <c r="X717" i="35"/>
  <c r="Y716" i="35"/>
  <c r="AZ717" i="35"/>
  <c r="BS717" i="35" s="1"/>
  <c r="AY717" i="35"/>
  <c r="BR717" i="35" s="1"/>
  <c r="BG717" i="35"/>
  <c r="BY717" i="35" s="1"/>
  <c r="AX717" i="35"/>
  <c r="A718" i="35"/>
  <c r="BW718" i="35" s="1"/>
  <c r="BF717" i="35"/>
  <c r="BX717" i="35" s="1"/>
  <c r="AW717" i="35"/>
  <c r="BP717" i="35" s="1"/>
  <c r="BE717" i="35"/>
  <c r="AV717" i="35"/>
  <c r="BO717" i="35" s="1"/>
  <c r="J717" i="35"/>
  <c r="BD717" i="35"/>
  <c r="BV717" i="35" s="1"/>
  <c r="E717" i="35"/>
  <c r="BC717" i="35"/>
  <c r="BU717" i="35" s="1"/>
  <c r="AQ717" i="35"/>
  <c r="BQ717" i="35"/>
  <c r="EF718" i="35"/>
  <c r="W718" i="35"/>
  <c r="D719" i="35"/>
  <c r="V718" i="35"/>
  <c r="DX718" i="35"/>
  <c r="AF718" i="35" s="1"/>
  <c r="AJ718" i="35"/>
  <c r="DW720" i="35"/>
  <c r="EA719" i="35"/>
  <c r="DZ719" i="35"/>
  <c r="DY719" i="35"/>
  <c r="F716" i="35"/>
  <c r="AK715" i="35"/>
  <c r="AI715" i="35"/>
  <c r="AG715" i="35"/>
  <c r="Z718" i="35"/>
  <c r="AA717" i="35"/>
  <c r="BT713" i="35" l="1"/>
  <c r="BA714" i="35"/>
  <c r="AH718" i="35"/>
  <c r="U327" i="35"/>
  <c r="P328" i="35"/>
  <c r="AP328" i="35"/>
  <c r="AT328" i="35" s="1"/>
  <c r="AC528" i="35"/>
  <c r="K527" i="35"/>
  <c r="O527" i="35" s="1"/>
  <c r="DX719" i="35"/>
  <c r="AF719" i="35" s="1"/>
  <c r="EF719" i="35"/>
  <c r="W719" i="35"/>
  <c r="V719" i="35"/>
  <c r="D720" i="35"/>
  <c r="DZ720" i="35"/>
  <c r="DY720" i="35"/>
  <c r="DW721" i="35"/>
  <c r="EA720" i="35"/>
  <c r="F717" i="35"/>
  <c r="X718" i="35"/>
  <c r="Y717" i="35"/>
  <c r="Z719" i="35"/>
  <c r="AA718" i="35"/>
  <c r="AK716" i="35"/>
  <c r="AI716" i="35"/>
  <c r="AG716" i="35"/>
  <c r="BC718" i="35"/>
  <c r="BU718" i="35" s="1"/>
  <c r="E718" i="35"/>
  <c r="AZ718" i="35"/>
  <c r="BS718" i="35" s="1"/>
  <c r="AY718" i="35"/>
  <c r="BR718" i="35" s="1"/>
  <c r="BG718" i="35"/>
  <c r="BY718" i="35" s="1"/>
  <c r="AX718" i="35"/>
  <c r="A719" i="35"/>
  <c r="BW719" i="35" s="1"/>
  <c r="BF718" i="35"/>
  <c r="BX718" i="35" s="1"/>
  <c r="AW718" i="35"/>
  <c r="BP718" i="35" s="1"/>
  <c r="BE718" i="35"/>
  <c r="BD718" i="35"/>
  <c r="BV718" i="35" s="1"/>
  <c r="AV718" i="35"/>
  <c r="BO718" i="35" s="1"/>
  <c r="J718" i="35"/>
  <c r="BQ718" i="35"/>
  <c r="AQ718" i="35"/>
  <c r="G716" i="35"/>
  <c r="BT714" i="35" l="1"/>
  <c r="BA715" i="35"/>
  <c r="AJ719" i="35"/>
  <c r="AH719" i="35"/>
  <c r="S328" i="35"/>
  <c r="AS328" i="35"/>
  <c r="AR328" i="35"/>
  <c r="AU328" i="35" s="1"/>
  <c r="BN328" i="35" s="1"/>
  <c r="AM328" i="35" s="1"/>
  <c r="T328" i="35" s="1"/>
  <c r="Q328" i="35" s="1"/>
  <c r="R328" i="35" s="1"/>
  <c r="AC529" i="35"/>
  <c r="K528" i="35"/>
  <c r="O528" i="35" s="1"/>
  <c r="F718" i="35"/>
  <c r="G718" i="35" s="1"/>
  <c r="AA719" i="35"/>
  <c r="Z720" i="35"/>
  <c r="EA721" i="35"/>
  <c r="DZ721" i="35"/>
  <c r="DY721" i="35"/>
  <c r="DW722" i="35"/>
  <c r="BE719" i="35"/>
  <c r="AV719" i="35"/>
  <c r="BO719" i="35" s="1"/>
  <c r="J719" i="35"/>
  <c r="BD719" i="35"/>
  <c r="BV719" i="35" s="1"/>
  <c r="BC719" i="35"/>
  <c r="BU719" i="35" s="1"/>
  <c r="E719" i="35"/>
  <c r="AZ719" i="35"/>
  <c r="BS719" i="35" s="1"/>
  <c r="AY719" i="35"/>
  <c r="BR719" i="35" s="1"/>
  <c r="BG719" i="35"/>
  <c r="BY719" i="35" s="1"/>
  <c r="BF719" i="35"/>
  <c r="BX719" i="35" s="1"/>
  <c r="AX719" i="35"/>
  <c r="BQ719" i="35" s="1"/>
  <c r="A720" i="35"/>
  <c r="BW720" i="35" s="1"/>
  <c r="AW719" i="35"/>
  <c r="BP719" i="35" s="1"/>
  <c r="AQ719" i="35"/>
  <c r="Y718" i="35"/>
  <c r="X719" i="35"/>
  <c r="D721" i="35"/>
  <c r="V720" i="35"/>
  <c r="DX720" i="35"/>
  <c r="AF720" i="35" s="1"/>
  <c r="W720" i="35"/>
  <c r="EF720" i="35"/>
  <c r="AG717" i="35"/>
  <c r="AK717" i="35"/>
  <c r="AI717" i="35"/>
  <c r="G717" i="35"/>
  <c r="BT715" i="35" l="1"/>
  <c r="BA716" i="35"/>
  <c r="AH720" i="35"/>
  <c r="AJ720" i="35"/>
  <c r="U328" i="35"/>
  <c r="P329" i="35"/>
  <c r="AP329" i="35"/>
  <c r="AT329" i="35" s="1"/>
  <c r="AC530" i="35"/>
  <c r="K529" i="35"/>
  <c r="O529" i="35" s="1"/>
  <c r="AA720" i="35"/>
  <c r="Z721" i="35"/>
  <c r="EF721" i="35"/>
  <c r="W721" i="35"/>
  <c r="D722" i="35"/>
  <c r="V721" i="35"/>
  <c r="DX721" i="35"/>
  <c r="AH721" i="35" s="1"/>
  <c r="AJ721" i="35"/>
  <c r="BG720" i="35"/>
  <c r="BY720" i="35" s="1"/>
  <c r="AX720" i="35"/>
  <c r="A721" i="35"/>
  <c r="BW721" i="35" s="1"/>
  <c r="BF720" i="35"/>
  <c r="BX720" i="35" s="1"/>
  <c r="AW720" i="35"/>
  <c r="BP720" i="35" s="1"/>
  <c r="BE720" i="35"/>
  <c r="AV720" i="35"/>
  <c r="BO720" i="35" s="1"/>
  <c r="J720" i="35"/>
  <c r="BD720" i="35"/>
  <c r="BV720" i="35" s="1"/>
  <c r="BC720" i="35"/>
  <c r="BU720" i="35" s="1"/>
  <c r="E720" i="35"/>
  <c r="AZ720" i="35"/>
  <c r="BS720" i="35" s="1"/>
  <c r="AY720" i="35"/>
  <c r="BR720" i="35" s="1"/>
  <c r="AQ720" i="35"/>
  <c r="BQ720" i="35"/>
  <c r="F719" i="35"/>
  <c r="Y719" i="35"/>
  <c r="X720" i="35"/>
  <c r="DW723" i="35"/>
  <c r="EA722" i="35"/>
  <c r="DZ722" i="35"/>
  <c r="DY722" i="35"/>
  <c r="AI718" i="35"/>
  <c r="AG718" i="35"/>
  <c r="AK718" i="35"/>
  <c r="BT716" i="35" l="1"/>
  <c r="BA717" i="35"/>
  <c r="AF721" i="35"/>
  <c r="AS329" i="35"/>
  <c r="AR329" i="35"/>
  <c r="AU329" i="35" s="1"/>
  <c r="BN329" i="35" s="1"/>
  <c r="AM329" i="35" s="1"/>
  <c r="T329" i="35" s="1"/>
  <c r="Q329" i="35" s="1"/>
  <c r="R329" i="35" s="1"/>
  <c r="S329" i="35"/>
  <c r="AC531" i="35"/>
  <c r="K530" i="35"/>
  <c r="O530" i="35" s="1"/>
  <c r="X721" i="35"/>
  <c r="Y720" i="35"/>
  <c r="EF722" i="35"/>
  <c r="W722" i="35"/>
  <c r="D723" i="35"/>
  <c r="V722" i="35"/>
  <c r="DX722" i="35"/>
  <c r="AJ722" i="35" s="1"/>
  <c r="AZ721" i="35"/>
  <c r="BS721" i="35" s="1"/>
  <c r="AY721" i="35"/>
  <c r="BR721" i="35" s="1"/>
  <c r="BG721" i="35"/>
  <c r="BY721" i="35" s="1"/>
  <c r="AX721" i="35"/>
  <c r="A722" i="35"/>
  <c r="BW722" i="35" s="1"/>
  <c r="BF721" i="35"/>
  <c r="BX721" i="35" s="1"/>
  <c r="AW721" i="35"/>
  <c r="BP721" i="35" s="1"/>
  <c r="BE721" i="35"/>
  <c r="AV721" i="35"/>
  <c r="BO721" i="35" s="1"/>
  <c r="J721" i="35"/>
  <c r="BD721" i="35"/>
  <c r="BV721" i="35" s="1"/>
  <c r="E721" i="35"/>
  <c r="BC721" i="35"/>
  <c r="BU721" i="35" s="1"/>
  <c r="AQ721" i="35"/>
  <c r="BQ721" i="35"/>
  <c r="AK719" i="35"/>
  <c r="AI719" i="35"/>
  <c r="AG719" i="35"/>
  <c r="Z722" i="35"/>
  <c r="AA721" i="35"/>
  <c r="DW724" i="35"/>
  <c r="EA723" i="35"/>
  <c r="DZ723" i="35"/>
  <c r="DY723" i="35"/>
  <c r="F720" i="35"/>
  <c r="G720" i="35" s="1"/>
  <c r="G719" i="35"/>
  <c r="BT717" i="35" l="1"/>
  <c r="BA718" i="35"/>
  <c r="AH722" i="35"/>
  <c r="AF722" i="35"/>
  <c r="U329" i="35"/>
  <c r="AP330" i="35"/>
  <c r="AT330" i="35" s="1"/>
  <c r="P330" i="35"/>
  <c r="AC532" i="35"/>
  <c r="K531" i="35"/>
  <c r="O531" i="35" s="1"/>
  <c r="DZ724" i="35"/>
  <c r="DY724" i="35"/>
  <c r="DW725" i="35"/>
  <c r="EA724" i="35"/>
  <c r="DX723" i="35"/>
  <c r="AF723" i="35" s="1"/>
  <c r="AJ723" i="35"/>
  <c r="AH723" i="35"/>
  <c r="EF723" i="35"/>
  <c r="W723" i="35"/>
  <c r="V723" i="35"/>
  <c r="D724" i="35"/>
  <c r="BC722" i="35"/>
  <c r="BU722" i="35" s="1"/>
  <c r="E722" i="35"/>
  <c r="AZ722" i="35"/>
  <c r="BS722" i="35" s="1"/>
  <c r="AY722" i="35"/>
  <c r="BR722" i="35" s="1"/>
  <c r="BG722" i="35"/>
  <c r="BY722" i="35" s="1"/>
  <c r="AX722" i="35"/>
  <c r="BQ722" i="35" s="1"/>
  <c r="A723" i="35"/>
  <c r="BW723" i="35" s="1"/>
  <c r="BF722" i="35"/>
  <c r="BX722" i="35" s="1"/>
  <c r="AW722" i="35"/>
  <c r="BP722" i="35" s="1"/>
  <c r="BE722" i="35"/>
  <c r="BD722" i="35"/>
  <c r="BV722" i="35" s="1"/>
  <c r="AV722" i="35"/>
  <c r="BO722" i="35" s="1"/>
  <c r="J722" i="35"/>
  <c r="AQ722" i="35"/>
  <c r="Z723" i="35"/>
  <c r="AA722" i="35"/>
  <c r="AK720" i="35"/>
  <c r="AI720" i="35"/>
  <c r="AG720" i="35"/>
  <c r="F721" i="35"/>
  <c r="X722" i="35"/>
  <c r="Y721" i="35"/>
  <c r="BT718" i="35" l="1"/>
  <c r="BA719" i="35"/>
  <c r="AR330" i="35"/>
  <c r="AU330" i="35" s="1"/>
  <c r="BN330" i="35" s="1"/>
  <c r="AM330" i="35" s="1"/>
  <c r="T330" i="35" s="1"/>
  <c r="Q330" i="35" s="1"/>
  <c r="R330" i="35" s="1"/>
  <c r="AS330" i="35"/>
  <c r="S330" i="35"/>
  <c r="AC533" i="35"/>
  <c r="K532" i="35"/>
  <c r="O532" i="35" s="1"/>
  <c r="Y722" i="35"/>
  <c r="X723" i="35"/>
  <c r="BE723" i="35"/>
  <c r="AV723" i="35"/>
  <c r="BO723" i="35" s="1"/>
  <c r="J723" i="35"/>
  <c r="BD723" i="35"/>
  <c r="BV723" i="35" s="1"/>
  <c r="BC723" i="35"/>
  <c r="BU723" i="35" s="1"/>
  <c r="E723" i="35"/>
  <c r="AZ723" i="35"/>
  <c r="BS723" i="35" s="1"/>
  <c r="AY723" i="35"/>
  <c r="BR723" i="35" s="1"/>
  <c r="BG723" i="35"/>
  <c r="BY723" i="35" s="1"/>
  <c r="BF723" i="35"/>
  <c r="BX723" i="35" s="1"/>
  <c r="AX723" i="35"/>
  <c r="BQ723" i="35" s="1"/>
  <c r="A724" i="35"/>
  <c r="BW724" i="35" s="1"/>
  <c r="AW723" i="35"/>
  <c r="BP723" i="35" s="1"/>
  <c r="AQ723" i="35"/>
  <c r="AG721" i="35"/>
  <c r="AK721" i="35"/>
  <c r="AI721" i="35"/>
  <c r="G721" i="35"/>
  <c r="AA723" i="35"/>
  <c r="Z724" i="35"/>
  <c r="D725" i="35"/>
  <c r="V724" i="35"/>
  <c r="DX724" i="35"/>
  <c r="AF724" i="35" s="1"/>
  <c r="AJ724" i="35"/>
  <c r="AH724" i="35"/>
  <c r="EF724" i="35"/>
  <c r="W724" i="35"/>
  <c r="EA725" i="35"/>
  <c r="DZ725" i="35"/>
  <c r="DY725" i="35"/>
  <c r="DW726" i="35"/>
  <c r="F722" i="35"/>
  <c r="BT719" i="35" l="1"/>
  <c r="BA720" i="35"/>
  <c r="U330" i="35"/>
  <c r="P331" i="35"/>
  <c r="AP331" i="35"/>
  <c r="AT331" i="35" s="1"/>
  <c r="AC534" i="35"/>
  <c r="K533" i="35"/>
  <c r="O533" i="35" s="1"/>
  <c r="AA724" i="35"/>
  <c r="Z725" i="35"/>
  <c r="EF725" i="35"/>
  <c r="W725" i="35"/>
  <c r="D726" i="35"/>
  <c r="V725" i="35"/>
  <c r="DX725" i="35"/>
  <c r="AF725" i="35" s="1"/>
  <c r="AJ725" i="35"/>
  <c r="AH725" i="35"/>
  <c r="BG724" i="35"/>
  <c r="BY724" i="35" s="1"/>
  <c r="AX724" i="35"/>
  <c r="BQ724" i="35" s="1"/>
  <c r="A725" i="35"/>
  <c r="BW725" i="35" s="1"/>
  <c r="BF724" i="35"/>
  <c r="BX724" i="35" s="1"/>
  <c r="AW724" i="35"/>
  <c r="BP724" i="35" s="1"/>
  <c r="BE724" i="35"/>
  <c r="AV724" i="35"/>
  <c r="BO724" i="35" s="1"/>
  <c r="J724" i="35"/>
  <c r="BD724" i="35"/>
  <c r="BV724" i="35" s="1"/>
  <c r="BC724" i="35"/>
  <c r="BU724" i="35" s="1"/>
  <c r="E724" i="35"/>
  <c r="AZ724" i="35"/>
  <c r="BS724" i="35" s="1"/>
  <c r="AY724" i="35"/>
  <c r="BR724" i="35" s="1"/>
  <c r="AQ724" i="35"/>
  <c r="F723" i="35"/>
  <c r="DW727" i="35"/>
  <c r="EA726" i="35"/>
  <c r="DZ726" i="35"/>
  <c r="DY726" i="35"/>
  <c r="Y723" i="35"/>
  <c r="X724" i="35"/>
  <c r="AI722" i="35"/>
  <c r="AG722" i="35"/>
  <c r="AK722" i="35"/>
  <c r="G722" i="35"/>
  <c r="BT720" i="35" l="1"/>
  <c r="BA721" i="35"/>
  <c r="AR331" i="35"/>
  <c r="AU331" i="35" s="1"/>
  <c r="BN331" i="35" s="1"/>
  <c r="AM331" i="35" s="1"/>
  <c r="T331" i="35" s="1"/>
  <c r="Q331" i="35" s="1"/>
  <c r="R331" i="35" s="1"/>
  <c r="S331" i="35"/>
  <c r="AS331" i="35"/>
  <c r="AC535" i="35"/>
  <c r="K534" i="35"/>
  <c r="O534" i="35" s="1"/>
  <c r="EF726" i="35"/>
  <c r="W726" i="35"/>
  <c r="D727" i="35"/>
  <c r="V726" i="35"/>
  <c r="DX726" i="35"/>
  <c r="AH726" i="35" s="1"/>
  <c r="AJ726" i="35"/>
  <c r="DW728" i="35"/>
  <c r="EA727" i="35"/>
  <c r="DZ727" i="35"/>
  <c r="DY727" i="35"/>
  <c r="AZ725" i="35"/>
  <c r="BS725" i="35" s="1"/>
  <c r="AY725" i="35"/>
  <c r="BR725" i="35" s="1"/>
  <c r="BG725" i="35"/>
  <c r="BY725" i="35" s="1"/>
  <c r="AX725" i="35"/>
  <c r="A726" i="35"/>
  <c r="BW726" i="35" s="1"/>
  <c r="BF725" i="35"/>
  <c r="BX725" i="35" s="1"/>
  <c r="AW725" i="35"/>
  <c r="BP725" i="35" s="1"/>
  <c r="BE725" i="35"/>
  <c r="AV725" i="35"/>
  <c r="BO725" i="35" s="1"/>
  <c r="J725" i="35"/>
  <c r="BD725" i="35"/>
  <c r="BV725" i="35" s="1"/>
  <c r="E725" i="35"/>
  <c r="BC725" i="35"/>
  <c r="BU725" i="35" s="1"/>
  <c r="AQ725" i="35"/>
  <c r="BQ725" i="35"/>
  <c r="AK723" i="35"/>
  <c r="AI723" i="35"/>
  <c r="AG723" i="35"/>
  <c r="G723" i="35"/>
  <c r="F724" i="35"/>
  <c r="Z726" i="35"/>
  <c r="AA725" i="35"/>
  <c r="X725" i="35"/>
  <c r="Y724" i="35"/>
  <c r="BT721" i="35" l="1"/>
  <c r="BA722" i="35"/>
  <c r="U331" i="35"/>
  <c r="AP332" i="35"/>
  <c r="AT332" i="35" s="1"/>
  <c r="P332" i="35"/>
  <c r="AC536" i="35"/>
  <c r="K535" i="35"/>
  <c r="O535" i="35" s="1"/>
  <c r="X726" i="35"/>
  <c r="Y725" i="35"/>
  <c r="DX727" i="35"/>
  <c r="AF727" i="35" s="1"/>
  <c r="EF727" i="35"/>
  <c r="W727" i="35"/>
  <c r="V727" i="35"/>
  <c r="D728" i="35"/>
  <c r="Z727" i="35"/>
  <c r="AA726" i="35"/>
  <c r="AF726" i="35"/>
  <c r="AK724" i="35"/>
  <c r="AI724" i="35"/>
  <c r="AG724" i="35"/>
  <c r="BC726" i="35"/>
  <c r="BU726" i="35" s="1"/>
  <c r="E726" i="35"/>
  <c r="AZ726" i="35"/>
  <c r="BS726" i="35" s="1"/>
  <c r="AY726" i="35"/>
  <c r="BR726" i="35" s="1"/>
  <c r="BG726" i="35"/>
  <c r="BY726" i="35" s="1"/>
  <c r="AX726" i="35"/>
  <c r="BQ726" i="35" s="1"/>
  <c r="A727" i="35"/>
  <c r="BW727" i="35" s="1"/>
  <c r="BF726" i="35"/>
  <c r="BX726" i="35" s="1"/>
  <c r="AW726" i="35"/>
  <c r="BP726" i="35" s="1"/>
  <c r="BE726" i="35"/>
  <c r="BD726" i="35"/>
  <c r="BV726" i="35" s="1"/>
  <c r="AV726" i="35"/>
  <c r="BO726" i="35" s="1"/>
  <c r="J726" i="35"/>
  <c r="AQ726" i="35"/>
  <c r="F725" i="35"/>
  <c r="G725" i="35" s="1"/>
  <c r="G724" i="35"/>
  <c r="DZ728" i="35"/>
  <c r="DY728" i="35"/>
  <c r="DW729" i="35"/>
  <c r="EA728" i="35"/>
  <c r="BT722" i="35" l="1"/>
  <c r="BA723" i="35"/>
  <c r="AH727" i="35"/>
  <c r="AJ727" i="35"/>
  <c r="AS332" i="35"/>
  <c r="AR332" i="35"/>
  <c r="AU332" i="35" s="1"/>
  <c r="BN332" i="35" s="1"/>
  <c r="AM332" i="35" s="1"/>
  <c r="T332" i="35" s="1"/>
  <c r="Q332" i="35" s="1"/>
  <c r="R332" i="35" s="1"/>
  <c r="S332" i="35"/>
  <c r="AC537" i="35"/>
  <c r="K536" i="35"/>
  <c r="O536" i="35" s="1"/>
  <c r="F726" i="35"/>
  <c r="G726" i="35" s="1"/>
  <c r="AA727" i="35"/>
  <c r="Z728" i="35"/>
  <c r="BE727" i="35"/>
  <c r="AV727" i="35"/>
  <c r="BO727" i="35" s="1"/>
  <c r="J727" i="35"/>
  <c r="BD727" i="35"/>
  <c r="BV727" i="35" s="1"/>
  <c r="BC727" i="35"/>
  <c r="BU727" i="35" s="1"/>
  <c r="E727" i="35"/>
  <c r="AZ727" i="35"/>
  <c r="BS727" i="35" s="1"/>
  <c r="AY727" i="35"/>
  <c r="BR727" i="35" s="1"/>
  <c r="BG727" i="35"/>
  <c r="BY727" i="35" s="1"/>
  <c r="BF727" i="35"/>
  <c r="BX727" i="35" s="1"/>
  <c r="AX727" i="35"/>
  <c r="BQ727" i="35" s="1"/>
  <c r="A728" i="35"/>
  <c r="BW728" i="35" s="1"/>
  <c r="AW727" i="35"/>
  <c r="BP727" i="35" s="1"/>
  <c r="AQ727" i="35"/>
  <c r="D729" i="35"/>
  <c r="V728" i="35"/>
  <c r="DX728" i="35"/>
  <c r="AJ728" i="35" s="1"/>
  <c r="EF728" i="35"/>
  <c r="W728" i="35"/>
  <c r="AG725" i="35"/>
  <c r="AK725" i="35"/>
  <c r="AI725" i="35"/>
  <c r="Y726" i="35"/>
  <c r="X727" i="35"/>
  <c r="EA729" i="35"/>
  <c r="DZ729" i="35"/>
  <c r="DY729" i="35"/>
  <c r="DW730" i="35"/>
  <c r="BT723" i="35" l="1"/>
  <c r="BA724" i="35"/>
  <c r="P333" i="35"/>
  <c r="AP333" i="35"/>
  <c r="AT333" i="35" s="1"/>
  <c r="U332" i="35"/>
  <c r="AC538" i="35"/>
  <c r="K537" i="35"/>
  <c r="O537" i="35" s="1"/>
  <c r="DW731" i="35"/>
  <c r="EA730" i="35"/>
  <c r="DZ730" i="35"/>
  <c r="DY730" i="35"/>
  <c r="F727" i="35"/>
  <c r="EF729" i="35"/>
  <c r="W729" i="35"/>
  <c r="D730" i="35"/>
  <c r="V729" i="35"/>
  <c r="DX729" i="35"/>
  <c r="AF729" i="35" s="1"/>
  <c r="AH729" i="35"/>
  <c r="AA728" i="35"/>
  <c r="Z729" i="35"/>
  <c r="AF728" i="35"/>
  <c r="BG728" i="35"/>
  <c r="BY728" i="35" s="1"/>
  <c r="AX728" i="35"/>
  <c r="BQ728" i="35" s="1"/>
  <c r="A729" i="35"/>
  <c r="BW729" i="35" s="1"/>
  <c r="BF728" i="35"/>
  <c r="BX728" i="35" s="1"/>
  <c r="AW728" i="35"/>
  <c r="BP728" i="35" s="1"/>
  <c r="BE728" i="35"/>
  <c r="AV728" i="35"/>
  <c r="BO728" i="35" s="1"/>
  <c r="J728" i="35"/>
  <c r="BD728" i="35"/>
  <c r="BV728" i="35" s="1"/>
  <c r="BC728" i="35"/>
  <c r="BU728" i="35" s="1"/>
  <c r="E728" i="35"/>
  <c r="AY728" i="35"/>
  <c r="BR728" i="35" s="1"/>
  <c r="AZ728" i="35"/>
  <c r="BS728" i="35" s="1"/>
  <c r="AQ728" i="35"/>
  <c r="Y727" i="35"/>
  <c r="X728" i="35"/>
  <c r="AH728" i="35"/>
  <c r="AI726" i="35"/>
  <c r="AG726" i="35"/>
  <c r="AK726" i="35"/>
  <c r="BT724" i="35" l="1"/>
  <c r="BA725" i="35"/>
  <c r="AS333" i="35"/>
  <c r="AR333" i="35"/>
  <c r="AU333" i="35" s="1"/>
  <c r="BN333" i="35" s="1"/>
  <c r="AM333" i="35" s="1"/>
  <c r="T333" i="35" s="1"/>
  <c r="Q333" i="35" s="1"/>
  <c r="R333" i="35" s="1"/>
  <c r="S333" i="35"/>
  <c r="AC539" i="35"/>
  <c r="K538" i="35"/>
  <c r="O538" i="35" s="1"/>
  <c r="AJ729" i="35"/>
  <c r="AK727" i="35"/>
  <c r="AI727" i="35"/>
  <c r="AG727" i="35"/>
  <c r="G727" i="35"/>
  <c r="F728" i="35"/>
  <c r="G728" i="35" s="1"/>
  <c r="Z730" i="35"/>
  <c r="AA729" i="35"/>
  <c r="EF730" i="35"/>
  <c r="W730" i="35"/>
  <c r="D731" i="35"/>
  <c r="V730" i="35"/>
  <c r="DX730" i="35"/>
  <c r="AF730" i="35" s="1"/>
  <c r="AJ730" i="35"/>
  <c r="AZ729" i="35"/>
  <c r="BS729" i="35" s="1"/>
  <c r="AY729" i="35"/>
  <c r="BR729" i="35" s="1"/>
  <c r="BG729" i="35"/>
  <c r="BY729" i="35" s="1"/>
  <c r="AX729" i="35"/>
  <c r="A730" i="35"/>
  <c r="BW730" i="35" s="1"/>
  <c r="BF729" i="35"/>
  <c r="BX729" i="35" s="1"/>
  <c r="AW729" i="35"/>
  <c r="BP729" i="35" s="1"/>
  <c r="BE729" i="35"/>
  <c r="AV729" i="35"/>
  <c r="BO729" i="35" s="1"/>
  <c r="J729" i="35"/>
  <c r="BD729" i="35"/>
  <c r="BV729" i="35" s="1"/>
  <c r="E729" i="35"/>
  <c r="BC729" i="35"/>
  <c r="BU729" i="35" s="1"/>
  <c r="AQ729" i="35"/>
  <c r="BQ729" i="35"/>
  <c r="X729" i="35"/>
  <c r="Y728" i="35"/>
  <c r="DW732" i="35"/>
  <c r="EA731" i="35"/>
  <c r="DZ731" i="35"/>
  <c r="DY731" i="35"/>
  <c r="BT725" i="35" l="1"/>
  <c r="BA726" i="35"/>
  <c r="AH730" i="35"/>
  <c r="U333" i="35"/>
  <c r="AP334" i="35"/>
  <c r="AT334" i="35" s="1"/>
  <c r="P334" i="35"/>
  <c r="AC540" i="35"/>
  <c r="K539" i="35"/>
  <c r="O539" i="35" s="1"/>
  <c r="DZ732" i="35"/>
  <c r="DY732" i="35"/>
  <c r="DW733" i="35"/>
  <c r="EA732" i="35"/>
  <c r="BC730" i="35"/>
  <c r="BU730" i="35" s="1"/>
  <c r="E730" i="35"/>
  <c r="AZ730" i="35"/>
  <c r="BS730" i="35" s="1"/>
  <c r="AY730" i="35"/>
  <c r="BR730" i="35" s="1"/>
  <c r="BG730" i="35"/>
  <c r="BY730" i="35" s="1"/>
  <c r="AX730" i="35"/>
  <c r="A731" i="35"/>
  <c r="BW731" i="35" s="1"/>
  <c r="BF730" i="35"/>
  <c r="BX730" i="35" s="1"/>
  <c r="AW730" i="35"/>
  <c r="BP730" i="35" s="1"/>
  <c r="BE730" i="35"/>
  <c r="BD730" i="35"/>
  <c r="BV730" i="35" s="1"/>
  <c r="AV730" i="35"/>
  <c r="BO730" i="35" s="1"/>
  <c r="J730" i="35"/>
  <c r="BQ730" i="35"/>
  <c r="AQ730" i="35"/>
  <c r="Z731" i="35"/>
  <c r="AA730" i="35"/>
  <c r="F729" i="35"/>
  <c r="X730" i="35"/>
  <c r="Y729" i="35"/>
  <c r="DX731" i="35"/>
  <c r="AF731" i="35" s="1"/>
  <c r="AJ731" i="35"/>
  <c r="EF731" i="35"/>
  <c r="W731" i="35"/>
  <c r="D732" i="35"/>
  <c r="V731" i="35"/>
  <c r="AK728" i="35"/>
  <c r="AI728" i="35"/>
  <c r="AG728" i="35"/>
  <c r="BT726" i="35" l="1"/>
  <c r="BA727" i="35"/>
  <c r="AH731" i="35"/>
  <c r="AR334" i="35"/>
  <c r="AU334" i="35" s="1"/>
  <c r="BN334" i="35" s="1"/>
  <c r="AM334" i="35" s="1"/>
  <c r="T334" i="35" s="1"/>
  <c r="Q334" i="35" s="1"/>
  <c r="R334" i="35" s="1"/>
  <c r="S334" i="35"/>
  <c r="AS334" i="35"/>
  <c r="AC541" i="35"/>
  <c r="K540" i="35"/>
  <c r="O540" i="35" s="1"/>
  <c r="D733" i="35"/>
  <c r="V732" i="35"/>
  <c r="DX732" i="35"/>
  <c r="AJ732" i="35"/>
  <c r="AH732" i="35"/>
  <c r="EF732" i="35"/>
  <c r="AF732" i="35"/>
  <c r="W732" i="35"/>
  <c r="Y730" i="35"/>
  <c r="X731" i="35"/>
  <c r="BE731" i="35"/>
  <c r="AV731" i="35"/>
  <c r="BO731" i="35" s="1"/>
  <c r="J731" i="35"/>
  <c r="BD731" i="35"/>
  <c r="BV731" i="35" s="1"/>
  <c r="BC731" i="35"/>
  <c r="BU731" i="35" s="1"/>
  <c r="E731" i="35"/>
  <c r="AZ731" i="35"/>
  <c r="BS731" i="35" s="1"/>
  <c r="AY731" i="35"/>
  <c r="BR731" i="35" s="1"/>
  <c r="BF731" i="35"/>
  <c r="BX731" i="35" s="1"/>
  <c r="AX731" i="35"/>
  <c r="BQ731" i="35" s="1"/>
  <c r="A732" i="35"/>
  <c r="BW732" i="35" s="1"/>
  <c r="AW731" i="35"/>
  <c r="BP731" i="35" s="1"/>
  <c r="BG731" i="35"/>
  <c r="BY731" i="35" s="1"/>
  <c r="AQ731" i="35"/>
  <c r="EA733" i="35"/>
  <c r="DZ733" i="35"/>
  <c r="DY733" i="35"/>
  <c r="DW734" i="35"/>
  <c r="AA731" i="35"/>
  <c r="Z732" i="35"/>
  <c r="AG729" i="35"/>
  <c r="AK729" i="35"/>
  <c r="AI729" i="35"/>
  <c r="F730" i="35"/>
  <c r="G730" i="35" s="1"/>
  <c r="G729" i="35"/>
  <c r="BT727" i="35" l="1"/>
  <c r="BA728" i="35"/>
  <c r="U334" i="35"/>
  <c r="P335" i="35"/>
  <c r="AP335" i="35"/>
  <c r="AT335" i="35" s="1"/>
  <c r="AC542" i="35"/>
  <c r="K541" i="35"/>
  <c r="O541" i="35" s="1"/>
  <c r="DW735" i="35"/>
  <c r="EA734" i="35"/>
  <c r="DZ734" i="35"/>
  <c r="DY734" i="35"/>
  <c r="F731" i="35"/>
  <c r="G731" i="35" s="1"/>
  <c r="BG732" i="35"/>
  <c r="BY732" i="35" s="1"/>
  <c r="AX732" i="35"/>
  <c r="BQ732" i="35" s="1"/>
  <c r="A733" i="35"/>
  <c r="BW733" i="35" s="1"/>
  <c r="BF732" i="35"/>
  <c r="BX732" i="35" s="1"/>
  <c r="AW732" i="35"/>
  <c r="BP732" i="35" s="1"/>
  <c r="BE732" i="35"/>
  <c r="AV732" i="35"/>
  <c r="BO732" i="35" s="1"/>
  <c r="J732" i="35"/>
  <c r="BD732" i="35"/>
  <c r="BV732" i="35" s="1"/>
  <c r="BC732" i="35"/>
  <c r="BU732" i="35" s="1"/>
  <c r="E732" i="35"/>
  <c r="AZ732" i="35"/>
  <c r="BS732" i="35" s="1"/>
  <c r="AY732" i="35"/>
  <c r="BR732" i="35" s="1"/>
  <c r="AQ732" i="35"/>
  <c r="Y731" i="35"/>
  <c r="X732" i="35"/>
  <c r="EF733" i="35"/>
  <c r="W733" i="35"/>
  <c r="D734" i="35"/>
  <c r="V733" i="35"/>
  <c r="DX733" i="35"/>
  <c r="AH733" i="35" s="1"/>
  <c r="AI730" i="35"/>
  <c r="AG730" i="35"/>
  <c r="AK730" i="35"/>
  <c r="AA732" i="35"/>
  <c r="Z733" i="35"/>
  <c r="BT728" i="35" l="1"/>
  <c r="BA729" i="35"/>
  <c r="AJ733" i="35"/>
  <c r="AR335" i="35"/>
  <c r="AU335" i="35" s="1"/>
  <c r="BN335" i="35" s="1"/>
  <c r="AM335" i="35" s="1"/>
  <c r="T335" i="35" s="1"/>
  <c r="Q335" i="35" s="1"/>
  <c r="R335" i="35" s="1"/>
  <c r="S335" i="35"/>
  <c r="AS335" i="35"/>
  <c r="AC543" i="35"/>
  <c r="K542" i="35"/>
  <c r="O542" i="35" s="1"/>
  <c r="F732" i="35"/>
  <c r="AK731" i="35"/>
  <c r="AI731" i="35"/>
  <c r="AG731" i="35"/>
  <c r="Z734" i="35"/>
  <c r="AA733" i="35"/>
  <c r="AZ733" i="35"/>
  <c r="BS733" i="35" s="1"/>
  <c r="AY733" i="35"/>
  <c r="BR733" i="35" s="1"/>
  <c r="BG733" i="35"/>
  <c r="BY733" i="35" s="1"/>
  <c r="AX733" i="35"/>
  <c r="BQ733" i="35" s="1"/>
  <c r="A734" i="35"/>
  <c r="BW734" i="35" s="1"/>
  <c r="BF733" i="35"/>
  <c r="BX733" i="35" s="1"/>
  <c r="AW733" i="35"/>
  <c r="BP733" i="35" s="1"/>
  <c r="BE733" i="35"/>
  <c r="AV733" i="35"/>
  <c r="BO733" i="35" s="1"/>
  <c r="J733" i="35"/>
  <c r="BD733" i="35"/>
  <c r="BV733" i="35" s="1"/>
  <c r="BC733" i="35"/>
  <c r="BU733" i="35" s="1"/>
  <c r="E733" i="35"/>
  <c r="AQ733" i="35"/>
  <c r="AF733" i="35"/>
  <c r="EF734" i="35"/>
  <c r="W734" i="35"/>
  <c r="D735" i="35"/>
  <c r="V734" i="35"/>
  <c r="DX734" i="35"/>
  <c r="AF734" i="35" s="1"/>
  <c r="AJ734" i="35"/>
  <c r="X733" i="35"/>
  <c r="Y732" i="35"/>
  <c r="DW736" i="35"/>
  <c r="EA735" i="35"/>
  <c r="DZ735" i="35"/>
  <c r="DY735" i="35"/>
  <c r="BT729" i="35" l="1"/>
  <c r="BA730" i="35"/>
  <c r="AH734" i="35"/>
  <c r="U335" i="35"/>
  <c r="AS336" i="35" s="1"/>
  <c r="P336" i="35"/>
  <c r="AP336" i="35"/>
  <c r="AT336" i="35" s="1"/>
  <c r="AC544" i="35"/>
  <c r="K543" i="35"/>
  <c r="O543" i="35" s="1"/>
  <c r="DX735" i="35"/>
  <c r="AF735" i="35" s="1"/>
  <c r="AJ735" i="35"/>
  <c r="AH735" i="35"/>
  <c r="EF735" i="35"/>
  <c r="W735" i="35"/>
  <c r="D736" i="35"/>
  <c r="V735" i="35"/>
  <c r="F733" i="35"/>
  <c r="G733" i="35" s="1"/>
  <c r="DZ736" i="35"/>
  <c r="DY736" i="35"/>
  <c r="DW737" i="35"/>
  <c r="EA736" i="35"/>
  <c r="AK732" i="35"/>
  <c r="AI732" i="35"/>
  <c r="AG732" i="35"/>
  <c r="Z735" i="35"/>
  <c r="AA734" i="35"/>
  <c r="G732" i="35"/>
  <c r="X734" i="35"/>
  <c r="Y733" i="35"/>
  <c r="BC734" i="35"/>
  <c r="BU734" i="35" s="1"/>
  <c r="E734" i="35"/>
  <c r="AZ734" i="35"/>
  <c r="BS734" i="35" s="1"/>
  <c r="AY734" i="35"/>
  <c r="BR734" i="35" s="1"/>
  <c r="BG734" i="35"/>
  <c r="BY734" i="35" s="1"/>
  <c r="AX734" i="35"/>
  <c r="A735" i="35"/>
  <c r="BW735" i="35" s="1"/>
  <c r="BF734" i="35"/>
  <c r="BX734" i="35" s="1"/>
  <c r="AW734" i="35"/>
  <c r="BP734" i="35" s="1"/>
  <c r="BE734" i="35"/>
  <c r="BD734" i="35"/>
  <c r="BV734" i="35" s="1"/>
  <c r="AV734" i="35"/>
  <c r="BO734" i="35" s="1"/>
  <c r="J734" i="35"/>
  <c r="BQ734" i="35"/>
  <c r="AQ734" i="35"/>
  <c r="BT730" i="35" l="1"/>
  <c r="BA731" i="35"/>
  <c r="S336" i="35"/>
  <c r="AR336" i="35"/>
  <c r="AU336" i="35" s="1"/>
  <c r="BN336" i="35" s="1"/>
  <c r="AM336" i="35" s="1"/>
  <c r="T336" i="35" s="1"/>
  <c r="Q336" i="35" s="1"/>
  <c r="R336" i="35" s="1"/>
  <c r="AP337" i="35" s="1"/>
  <c r="AT337" i="35" s="1"/>
  <c r="AC545" i="35"/>
  <c r="K544" i="35"/>
  <c r="O544" i="35" s="1"/>
  <c r="F734" i="35"/>
  <c r="G734" i="35" s="1"/>
  <c r="AA735" i="35"/>
  <c r="Z736" i="35"/>
  <c r="BE735" i="35"/>
  <c r="AV735" i="35"/>
  <c r="BO735" i="35" s="1"/>
  <c r="J735" i="35"/>
  <c r="BD735" i="35"/>
  <c r="BV735" i="35" s="1"/>
  <c r="BC735" i="35"/>
  <c r="BU735" i="35" s="1"/>
  <c r="E735" i="35"/>
  <c r="AZ735" i="35"/>
  <c r="BS735" i="35" s="1"/>
  <c r="AY735" i="35"/>
  <c r="BR735" i="35" s="1"/>
  <c r="AX735" i="35"/>
  <c r="BQ735" i="35" s="1"/>
  <c r="A736" i="35"/>
  <c r="BW736" i="35" s="1"/>
  <c r="AW735" i="35"/>
  <c r="BP735" i="35" s="1"/>
  <c r="BG735" i="35"/>
  <c r="BY735" i="35" s="1"/>
  <c r="BF735" i="35"/>
  <c r="BX735" i="35" s="1"/>
  <c r="AQ735" i="35"/>
  <c r="AG733" i="35"/>
  <c r="AK733" i="35"/>
  <c r="AI733" i="35"/>
  <c r="D737" i="35"/>
  <c r="V736" i="35"/>
  <c r="DX736" i="35"/>
  <c r="AJ736" i="35"/>
  <c r="AH736" i="35"/>
  <c r="AF736" i="35"/>
  <c r="W736" i="35"/>
  <c r="EF736" i="35"/>
  <c r="Y734" i="35"/>
  <c r="X735" i="35"/>
  <c r="EA737" i="35"/>
  <c r="DZ737" i="35"/>
  <c r="DY737" i="35"/>
  <c r="DW738" i="35"/>
  <c r="BT731" i="35" l="1"/>
  <c r="BA732" i="35"/>
  <c r="P337" i="35"/>
  <c r="U336" i="35"/>
  <c r="AR337" i="35" s="1"/>
  <c r="AU337" i="35" s="1"/>
  <c r="BN337" i="35" s="1"/>
  <c r="AM337" i="35" s="1"/>
  <c r="T337" i="35" s="1"/>
  <c r="Q337" i="35" s="1"/>
  <c r="AC546" i="35"/>
  <c r="K545" i="35"/>
  <c r="O545" i="35" s="1"/>
  <c r="F735" i="35"/>
  <c r="AA736" i="35"/>
  <c r="Z737" i="35"/>
  <c r="BG736" i="35"/>
  <c r="BY736" i="35" s="1"/>
  <c r="AX736" i="35"/>
  <c r="A737" i="35"/>
  <c r="BW737" i="35" s="1"/>
  <c r="BF736" i="35"/>
  <c r="BX736" i="35" s="1"/>
  <c r="AW736" i="35"/>
  <c r="BP736" i="35" s="1"/>
  <c r="BE736" i="35"/>
  <c r="AV736" i="35"/>
  <c r="BO736" i="35" s="1"/>
  <c r="J736" i="35"/>
  <c r="BD736" i="35"/>
  <c r="BV736" i="35" s="1"/>
  <c r="BC736" i="35"/>
  <c r="BU736" i="35" s="1"/>
  <c r="E736" i="35"/>
  <c r="AZ736" i="35"/>
  <c r="BS736" i="35" s="1"/>
  <c r="AY736" i="35"/>
  <c r="BR736" i="35" s="1"/>
  <c r="BQ736" i="35"/>
  <c r="AQ736" i="35"/>
  <c r="DW739" i="35"/>
  <c r="EA738" i="35"/>
  <c r="DZ738" i="35"/>
  <c r="DY738" i="35"/>
  <c r="Y735" i="35"/>
  <c r="X736" i="35"/>
  <c r="EF737" i="35"/>
  <c r="W737" i="35"/>
  <c r="D738" i="35"/>
  <c r="V737" i="35"/>
  <c r="DX737" i="35"/>
  <c r="AF737" i="35" s="1"/>
  <c r="AJ737" i="35"/>
  <c r="AH737" i="35"/>
  <c r="AI734" i="35"/>
  <c r="AG734" i="35"/>
  <c r="AK734" i="35"/>
  <c r="BT732" i="35" l="1"/>
  <c r="BA733" i="35"/>
  <c r="R337" i="35"/>
  <c r="AP338" i="35" s="1"/>
  <c r="AT338" i="35" s="1"/>
  <c r="AS337" i="35"/>
  <c r="S337" i="35"/>
  <c r="U337" i="35" s="1"/>
  <c r="AC547" i="35"/>
  <c r="K546" i="35"/>
  <c r="O546" i="35" s="1"/>
  <c r="EF738" i="35"/>
  <c r="W738" i="35"/>
  <c r="D739" i="35"/>
  <c r="V738" i="35"/>
  <c r="DX738" i="35"/>
  <c r="AH738" i="35" s="1"/>
  <c r="AJ738" i="35"/>
  <c r="Z738" i="35"/>
  <c r="AA737" i="35"/>
  <c r="DW740" i="35"/>
  <c r="EA739" i="35"/>
  <c r="DZ739" i="35"/>
  <c r="DY739" i="35"/>
  <c r="F736" i="35"/>
  <c r="G736" i="35" s="1"/>
  <c r="X737" i="35"/>
  <c r="Y736" i="35"/>
  <c r="AK735" i="35"/>
  <c r="AI735" i="35"/>
  <c r="AG735" i="35"/>
  <c r="AZ737" i="35"/>
  <c r="BS737" i="35" s="1"/>
  <c r="AY737" i="35"/>
  <c r="BR737" i="35" s="1"/>
  <c r="BG737" i="35"/>
  <c r="BY737" i="35" s="1"/>
  <c r="AX737" i="35"/>
  <c r="A738" i="35"/>
  <c r="BW738" i="35" s="1"/>
  <c r="BF737" i="35"/>
  <c r="BX737" i="35" s="1"/>
  <c r="AW737" i="35"/>
  <c r="BP737" i="35" s="1"/>
  <c r="BE737" i="35"/>
  <c r="AV737" i="35"/>
  <c r="BO737" i="35" s="1"/>
  <c r="J737" i="35"/>
  <c r="BD737" i="35"/>
  <c r="BV737" i="35" s="1"/>
  <c r="BC737" i="35"/>
  <c r="BU737" i="35" s="1"/>
  <c r="E737" i="35"/>
  <c r="AQ737" i="35"/>
  <c r="BQ737" i="35"/>
  <c r="G735" i="35"/>
  <c r="BT733" i="35" l="1"/>
  <c r="BA734" i="35"/>
  <c r="P338" i="35"/>
  <c r="S338" i="35"/>
  <c r="AS338" i="35"/>
  <c r="AR338" i="35"/>
  <c r="AU338" i="35" s="1"/>
  <c r="BN338" i="35" s="1"/>
  <c r="AM338" i="35" s="1"/>
  <c r="T338" i="35" s="1"/>
  <c r="Q338" i="35" s="1"/>
  <c r="R338" i="35" s="1"/>
  <c r="AC548" i="35"/>
  <c r="K547" i="35"/>
  <c r="O547" i="35" s="1"/>
  <c r="X738" i="35"/>
  <c r="Y737" i="35"/>
  <c r="DX739" i="35"/>
  <c r="AJ739" i="35" s="1"/>
  <c r="EF739" i="35"/>
  <c r="W739" i="35"/>
  <c r="V739" i="35"/>
  <c r="D740" i="35"/>
  <c r="F737" i="35"/>
  <c r="G737" i="35" s="1"/>
  <c r="DZ740" i="35"/>
  <c r="DY740" i="35"/>
  <c r="DW741" i="35"/>
  <c r="EA740" i="35"/>
  <c r="AF738" i="35"/>
  <c r="AK736" i="35"/>
  <c r="AI736" i="35"/>
  <c r="AG736" i="35"/>
  <c r="Z739" i="35"/>
  <c r="AA738" i="35"/>
  <c r="BC738" i="35"/>
  <c r="BU738" i="35" s="1"/>
  <c r="E738" i="35"/>
  <c r="AZ738" i="35"/>
  <c r="BS738" i="35" s="1"/>
  <c r="AY738" i="35"/>
  <c r="BR738" i="35" s="1"/>
  <c r="BG738" i="35"/>
  <c r="BY738" i="35" s="1"/>
  <c r="AX738" i="35"/>
  <c r="A739" i="35"/>
  <c r="BW739" i="35" s="1"/>
  <c r="BF738" i="35"/>
  <c r="BX738" i="35" s="1"/>
  <c r="AW738" i="35"/>
  <c r="BP738" i="35" s="1"/>
  <c r="BD738" i="35"/>
  <c r="BV738" i="35" s="1"/>
  <c r="AV738" i="35"/>
  <c r="BO738" i="35" s="1"/>
  <c r="J738" i="35"/>
  <c r="BE738" i="35"/>
  <c r="BQ738" i="35"/>
  <c r="AQ738" i="35"/>
  <c r="BT734" i="35" l="1"/>
  <c r="BA735" i="35"/>
  <c r="AF739" i="35"/>
  <c r="AH739" i="35"/>
  <c r="U338" i="35"/>
  <c r="S339" i="35" s="1"/>
  <c r="P339" i="35"/>
  <c r="AP339" i="35"/>
  <c r="AT339" i="35" s="1"/>
  <c r="AC549" i="35"/>
  <c r="K548" i="35"/>
  <c r="O548" i="35" s="1"/>
  <c r="F738" i="35"/>
  <c r="G738" i="35" s="1"/>
  <c r="AG737" i="35"/>
  <c r="AK737" i="35"/>
  <c r="AI737" i="35"/>
  <c r="D741" i="35"/>
  <c r="V740" i="35"/>
  <c r="DX740" i="35"/>
  <c r="AF740" i="35" s="1"/>
  <c r="AJ740" i="35"/>
  <c r="AH740" i="35"/>
  <c r="W740" i="35"/>
  <c r="EF740" i="35"/>
  <c r="AA739" i="35"/>
  <c r="Z740" i="35"/>
  <c r="EA741" i="35"/>
  <c r="DZ741" i="35"/>
  <c r="DY741" i="35"/>
  <c r="DW742" i="35"/>
  <c r="Y738" i="35"/>
  <c r="X739" i="35"/>
  <c r="BE739" i="35"/>
  <c r="AV739" i="35"/>
  <c r="BO739" i="35" s="1"/>
  <c r="J739" i="35"/>
  <c r="BD739" i="35"/>
  <c r="BV739" i="35" s="1"/>
  <c r="BC739" i="35"/>
  <c r="BU739" i="35" s="1"/>
  <c r="E739" i="35"/>
  <c r="AZ739" i="35"/>
  <c r="BS739" i="35" s="1"/>
  <c r="AY739" i="35"/>
  <c r="BR739" i="35" s="1"/>
  <c r="A740" i="35"/>
  <c r="BW740" i="35" s="1"/>
  <c r="AW739" i="35"/>
  <c r="BP739" i="35" s="1"/>
  <c r="BG739" i="35"/>
  <c r="BY739" i="35" s="1"/>
  <c r="BF739" i="35"/>
  <c r="BX739" i="35" s="1"/>
  <c r="AX739" i="35"/>
  <c r="BQ739" i="35"/>
  <c r="AQ739" i="35"/>
  <c r="BT735" i="35" l="1"/>
  <c r="BA736" i="35"/>
  <c r="AS339" i="35"/>
  <c r="AR339" i="35"/>
  <c r="AU339" i="35" s="1"/>
  <c r="BN339" i="35" s="1"/>
  <c r="AM339" i="35" s="1"/>
  <c r="T339" i="35" s="1"/>
  <c r="Q339" i="35" s="1"/>
  <c r="R339" i="35" s="1"/>
  <c r="AP340" i="35" s="1"/>
  <c r="AT340" i="35" s="1"/>
  <c r="AC550" i="35"/>
  <c r="K549" i="35"/>
  <c r="O549" i="35" s="1"/>
  <c r="BG740" i="35"/>
  <c r="BY740" i="35" s="1"/>
  <c r="AX740" i="35"/>
  <c r="BQ740" i="35" s="1"/>
  <c r="A741" i="35"/>
  <c r="BW741" i="35" s="1"/>
  <c r="BF740" i="35"/>
  <c r="BX740" i="35" s="1"/>
  <c r="AW740" i="35"/>
  <c r="BP740" i="35" s="1"/>
  <c r="BE740" i="35"/>
  <c r="AV740" i="35"/>
  <c r="BO740" i="35" s="1"/>
  <c r="J740" i="35"/>
  <c r="BD740" i="35"/>
  <c r="BV740" i="35" s="1"/>
  <c r="BC740" i="35"/>
  <c r="BU740" i="35" s="1"/>
  <c r="E740" i="35"/>
  <c r="AZ740" i="35"/>
  <c r="BS740" i="35" s="1"/>
  <c r="AY740" i="35"/>
  <c r="BR740" i="35" s="1"/>
  <c r="AQ740" i="35"/>
  <c r="AA740" i="35"/>
  <c r="Z741" i="35"/>
  <c r="DW743" i="35"/>
  <c r="EA742" i="35"/>
  <c r="DZ742" i="35"/>
  <c r="DY742" i="35"/>
  <c r="F739" i="35"/>
  <c r="G739" i="35" s="1"/>
  <c r="EF741" i="35"/>
  <c r="W741" i="35"/>
  <c r="D742" i="35"/>
  <c r="V741" i="35"/>
  <c r="DX741" i="35"/>
  <c r="AJ741" i="35" s="1"/>
  <c r="Y739" i="35"/>
  <c r="X740" i="35"/>
  <c r="AI738" i="35"/>
  <c r="AG738" i="35"/>
  <c r="AK738" i="35"/>
  <c r="BT736" i="35" l="1"/>
  <c r="BA737" i="35"/>
  <c r="P340" i="35"/>
  <c r="U339" i="35"/>
  <c r="AR340" i="35" s="1"/>
  <c r="AU340" i="35" s="1"/>
  <c r="BN340" i="35" s="1"/>
  <c r="AM340" i="35" s="1"/>
  <c r="T340" i="35" s="1"/>
  <c r="Q340" i="35" s="1"/>
  <c r="AC551" i="35"/>
  <c r="K550" i="35"/>
  <c r="O550" i="35" s="1"/>
  <c r="F740" i="35"/>
  <c r="EF742" i="35"/>
  <c r="W742" i="35"/>
  <c r="D743" i="35"/>
  <c r="V742" i="35"/>
  <c r="DX742" i="35"/>
  <c r="AJ742" i="35" s="1"/>
  <c r="X741" i="35"/>
  <c r="Y740" i="35"/>
  <c r="Z742" i="35"/>
  <c r="AA741" i="35"/>
  <c r="AF741" i="35"/>
  <c r="AK739" i="35"/>
  <c r="AI739" i="35"/>
  <c r="AG739" i="35"/>
  <c r="AZ741" i="35"/>
  <c r="BS741" i="35" s="1"/>
  <c r="AY741" i="35"/>
  <c r="BR741" i="35" s="1"/>
  <c r="BG741" i="35"/>
  <c r="BY741" i="35" s="1"/>
  <c r="AX741" i="35"/>
  <c r="A742" i="35"/>
  <c r="BW742" i="35" s="1"/>
  <c r="BF741" i="35"/>
  <c r="BX741" i="35" s="1"/>
  <c r="AW741" i="35"/>
  <c r="BP741" i="35" s="1"/>
  <c r="BE741" i="35"/>
  <c r="AV741" i="35"/>
  <c r="BO741" i="35" s="1"/>
  <c r="J741" i="35"/>
  <c r="BD741" i="35"/>
  <c r="BV741" i="35" s="1"/>
  <c r="BC741" i="35"/>
  <c r="BU741" i="35" s="1"/>
  <c r="E741" i="35"/>
  <c r="AQ741" i="35"/>
  <c r="BQ741" i="35"/>
  <c r="AH741" i="35"/>
  <c r="DW744" i="35"/>
  <c r="EA743" i="35"/>
  <c r="DZ743" i="35"/>
  <c r="DY743" i="35"/>
  <c r="BT737" i="35" l="1"/>
  <c r="BA738" i="35"/>
  <c r="R340" i="35"/>
  <c r="AP341" i="35" s="1"/>
  <c r="AT341" i="35" s="1"/>
  <c r="AF742" i="35"/>
  <c r="AH742" i="35"/>
  <c r="S340" i="35"/>
  <c r="U340" i="35" s="1"/>
  <c r="AS340" i="35"/>
  <c r="P341" i="35"/>
  <c r="AC552" i="35"/>
  <c r="K551" i="35"/>
  <c r="O551" i="35" s="1"/>
  <c r="DZ744" i="35"/>
  <c r="DY744" i="35"/>
  <c r="DW745" i="35"/>
  <c r="EA744" i="35"/>
  <c r="BC742" i="35"/>
  <c r="BU742" i="35" s="1"/>
  <c r="E742" i="35"/>
  <c r="AZ742" i="35"/>
  <c r="BS742" i="35" s="1"/>
  <c r="AY742" i="35"/>
  <c r="BR742" i="35" s="1"/>
  <c r="BG742" i="35"/>
  <c r="BY742" i="35" s="1"/>
  <c r="AX742" i="35"/>
  <c r="BQ742" i="35" s="1"/>
  <c r="A743" i="35"/>
  <c r="BW743" i="35" s="1"/>
  <c r="BF742" i="35"/>
  <c r="BX742" i="35" s="1"/>
  <c r="AW742" i="35"/>
  <c r="BP742" i="35" s="1"/>
  <c r="AV742" i="35"/>
  <c r="BO742" i="35" s="1"/>
  <c r="J742" i="35"/>
  <c r="BE742" i="35"/>
  <c r="BD742" i="35"/>
  <c r="BV742" i="35" s="1"/>
  <c r="AQ742" i="35"/>
  <c r="AK740" i="35"/>
  <c r="AI740" i="35"/>
  <c r="AG740" i="35"/>
  <c r="G740" i="35"/>
  <c r="F741" i="35"/>
  <c r="X742" i="35"/>
  <c r="Y741" i="35"/>
  <c r="Z743" i="35"/>
  <c r="AA742" i="35"/>
  <c r="DX743" i="35"/>
  <c r="AJ743" i="35"/>
  <c r="AH743" i="35"/>
  <c r="EF743" i="35"/>
  <c r="AF743" i="35"/>
  <c r="W743" i="35"/>
  <c r="V743" i="35"/>
  <c r="D744" i="35"/>
  <c r="BT738" i="35" l="1"/>
  <c r="BA739" i="35"/>
  <c r="AR341" i="35"/>
  <c r="AU341" i="35" s="1"/>
  <c r="BN341" i="35" s="1"/>
  <c r="AM341" i="35" s="1"/>
  <c r="T341" i="35" s="1"/>
  <c r="Q341" i="35" s="1"/>
  <c r="R341" i="35" s="1"/>
  <c r="AS341" i="35"/>
  <c r="S341" i="35"/>
  <c r="AC553" i="35"/>
  <c r="K552" i="35"/>
  <c r="O552" i="35" s="1"/>
  <c r="Y742" i="35"/>
  <c r="X743" i="35"/>
  <c r="BE743" i="35"/>
  <c r="AV743" i="35"/>
  <c r="BO743" i="35" s="1"/>
  <c r="J743" i="35"/>
  <c r="BD743" i="35"/>
  <c r="BV743" i="35" s="1"/>
  <c r="BC743" i="35"/>
  <c r="BU743" i="35" s="1"/>
  <c r="E743" i="35"/>
  <c r="AZ743" i="35"/>
  <c r="BS743" i="35" s="1"/>
  <c r="AY743" i="35"/>
  <c r="BR743" i="35" s="1"/>
  <c r="BG743" i="35"/>
  <c r="BY743" i="35" s="1"/>
  <c r="BF743" i="35"/>
  <c r="BX743" i="35" s="1"/>
  <c r="AX743" i="35"/>
  <c r="A744" i="35"/>
  <c r="BW744" i="35" s="1"/>
  <c r="AW743" i="35"/>
  <c r="BP743" i="35" s="1"/>
  <c r="BQ743" i="35"/>
  <c r="AQ743" i="35"/>
  <c r="F742" i="35"/>
  <c r="G742" i="35" s="1"/>
  <c r="EA745" i="35"/>
  <c r="DZ745" i="35"/>
  <c r="DY745" i="35"/>
  <c r="DW746" i="35"/>
  <c r="AA743" i="35"/>
  <c r="Z744" i="35"/>
  <c r="AG741" i="35"/>
  <c r="AK741" i="35"/>
  <c r="AI741" i="35"/>
  <c r="G741" i="35"/>
  <c r="D745" i="35"/>
  <c r="V744" i="35"/>
  <c r="DX744" i="35"/>
  <c r="AJ744" i="35"/>
  <c r="AH744" i="35"/>
  <c r="AF744" i="35"/>
  <c r="W744" i="35"/>
  <c r="EF744" i="35"/>
  <c r="BT739" i="35" l="1"/>
  <c r="BA740" i="35"/>
  <c r="U341" i="35"/>
  <c r="P342" i="35"/>
  <c r="AP342" i="35"/>
  <c r="AT342" i="35" s="1"/>
  <c r="AC554" i="35"/>
  <c r="K553" i="35"/>
  <c r="O553" i="35" s="1"/>
  <c r="EF745" i="35"/>
  <c r="W745" i="35"/>
  <c r="D746" i="35"/>
  <c r="V745" i="35"/>
  <c r="DX745" i="35"/>
  <c r="AH745" i="35" s="1"/>
  <c r="AJ745" i="35"/>
  <c r="BG744" i="35"/>
  <c r="BY744" i="35" s="1"/>
  <c r="AX744" i="35"/>
  <c r="BQ744" i="35" s="1"/>
  <c r="A745" i="35"/>
  <c r="BW745" i="35" s="1"/>
  <c r="BF744" i="35"/>
  <c r="BX744" i="35" s="1"/>
  <c r="AW744" i="35"/>
  <c r="BP744" i="35" s="1"/>
  <c r="BE744" i="35"/>
  <c r="AV744" i="35"/>
  <c r="BO744" i="35" s="1"/>
  <c r="J744" i="35"/>
  <c r="BD744" i="35"/>
  <c r="BV744" i="35" s="1"/>
  <c r="BC744" i="35"/>
  <c r="BU744" i="35" s="1"/>
  <c r="E744" i="35"/>
  <c r="AZ744" i="35"/>
  <c r="BS744" i="35" s="1"/>
  <c r="AY744" i="35"/>
  <c r="BR744" i="35" s="1"/>
  <c r="AQ744" i="35"/>
  <c r="Y743" i="35"/>
  <c r="X744" i="35"/>
  <c r="AA744" i="35"/>
  <c r="Z745" i="35"/>
  <c r="F743" i="35"/>
  <c r="G743" i="35" s="1"/>
  <c r="DW747" i="35"/>
  <c r="EA746" i="35"/>
  <c r="DZ746" i="35"/>
  <c r="DY746" i="35"/>
  <c r="AI742" i="35"/>
  <c r="AG742" i="35"/>
  <c r="AK742" i="35"/>
  <c r="BT740" i="35" l="1"/>
  <c r="BA741" i="35"/>
  <c r="S342" i="35"/>
  <c r="AS342" i="35"/>
  <c r="AR342" i="35"/>
  <c r="AU342" i="35" s="1"/>
  <c r="BN342" i="35" s="1"/>
  <c r="AM342" i="35" s="1"/>
  <c r="T342" i="35" s="1"/>
  <c r="Q342" i="35" s="1"/>
  <c r="R342" i="35" s="1"/>
  <c r="AC555" i="35"/>
  <c r="K554" i="35"/>
  <c r="O554" i="35" s="1"/>
  <c r="AK743" i="35"/>
  <c r="AI743" i="35"/>
  <c r="AG743" i="35"/>
  <c r="EF746" i="35"/>
  <c r="W746" i="35"/>
  <c r="D747" i="35"/>
  <c r="V746" i="35"/>
  <c r="DX746" i="35"/>
  <c r="AH746" i="35" s="1"/>
  <c r="AJ746" i="35"/>
  <c r="AZ745" i="35"/>
  <c r="BS745" i="35" s="1"/>
  <c r="AY745" i="35"/>
  <c r="BR745" i="35" s="1"/>
  <c r="BG745" i="35"/>
  <c r="BY745" i="35" s="1"/>
  <c r="AX745" i="35"/>
  <c r="A746" i="35"/>
  <c r="BW746" i="35" s="1"/>
  <c r="BF745" i="35"/>
  <c r="BX745" i="35" s="1"/>
  <c r="AW745" i="35"/>
  <c r="BP745" i="35" s="1"/>
  <c r="BE745" i="35"/>
  <c r="AV745" i="35"/>
  <c r="BO745" i="35" s="1"/>
  <c r="J745" i="35"/>
  <c r="BD745" i="35"/>
  <c r="BV745" i="35" s="1"/>
  <c r="BC745" i="35"/>
  <c r="BU745" i="35" s="1"/>
  <c r="E745" i="35"/>
  <c r="AQ745" i="35"/>
  <c r="BQ745" i="35"/>
  <c r="DW748" i="35"/>
  <c r="EA747" i="35"/>
  <c r="DY747" i="35"/>
  <c r="DZ747" i="35"/>
  <c r="Z746" i="35"/>
  <c r="AA745" i="35"/>
  <c r="AF745" i="35"/>
  <c r="F744" i="35"/>
  <c r="G744" i="35" s="1"/>
  <c r="X745" i="35"/>
  <c r="Y744" i="35"/>
  <c r="BT741" i="35" l="1"/>
  <c r="BA742" i="35"/>
  <c r="AF746" i="35"/>
  <c r="U342" i="35"/>
  <c r="P343" i="35"/>
  <c r="AP343" i="35"/>
  <c r="AT343" i="35" s="1"/>
  <c r="AC556" i="35"/>
  <c r="K555" i="35"/>
  <c r="O555" i="35" s="1"/>
  <c r="F745" i="35"/>
  <c r="AK744" i="35"/>
  <c r="AI744" i="35"/>
  <c r="AG744" i="35"/>
  <c r="DZ748" i="35"/>
  <c r="DY748" i="35"/>
  <c r="DW749" i="35"/>
  <c r="EA748" i="35"/>
  <c r="X746" i="35"/>
  <c r="Y745" i="35"/>
  <c r="BC746" i="35"/>
  <c r="BU746" i="35" s="1"/>
  <c r="E746" i="35"/>
  <c r="AZ746" i="35"/>
  <c r="BS746" i="35" s="1"/>
  <c r="AY746" i="35"/>
  <c r="BR746" i="35" s="1"/>
  <c r="BG746" i="35"/>
  <c r="BY746" i="35" s="1"/>
  <c r="AX746" i="35"/>
  <c r="A747" i="35"/>
  <c r="BW747" i="35" s="1"/>
  <c r="BF746" i="35"/>
  <c r="BX746" i="35" s="1"/>
  <c r="AW746" i="35"/>
  <c r="BP746" i="35" s="1"/>
  <c r="J746" i="35"/>
  <c r="BE746" i="35"/>
  <c r="BD746" i="35"/>
  <c r="BV746" i="35" s="1"/>
  <c r="AV746" i="35"/>
  <c r="BO746" i="35" s="1"/>
  <c r="BQ746" i="35"/>
  <c r="AQ746" i="35"/>
  <c r="Z747" i="35"/>
  <c r="AA746" i="35"/>
  <c r="DX747" i="35"/>
  <c r="AJ747" i="35" s="1"/>
  <c r="EF747" i="35"/>
  <c r="W747" i="35"/>
  <c r="V747" i="35"/>
  <c r="D748" i="35"/>
  <c r="BT742" i="35" l="1"/>
  <c r="BA743" i="35"/>
  <c r="S343" i="35"/>
  <c r="AR343" i="35"/>
  <c r="AU343" i="35" s="1"/>
  <c r="BN343" i="35" s="1"/>
  <c r="AM343" i="35" s="1"/>
  <c r="T343" i="35" s="1"/>
  <c r="Q343" i="35" s="1"/>
  <c r="R343" i="35" s="1"/>
  <c r="AS343" i="35"/>
  <c r="AC557" i="35"/>
  <c r="K556" i="35"/>
  <c r="O556" i="35" s="1"/>
  <c r="D749" i="35"/>
  <c r="V748" i="35"/>
  <c r="DX748" i="35"/>
  <c r="AJ748" i="35" s="1"/>
  <c r="W748" i="35"/>
  <c r="EF748" i="35"/>
  <c r="AA747" i="35"/>
  <c r="Z748" i="35"/>
  <c r="Y746" i="35"/>
  <c r="X747" i="35"/>
  <c r="AF747" i="35"/>
  <c r="EA749" i="35"/>
  <c r="DZ749" i="35"/>
  <c r="DY749" i="35"/>
  <c r="DW750" i="35"/>
  <c r="AG745" i="35"/>
  <c r="AK745" i="35"/>
  <c r="AI745" i="35"/>
  <c r="F746" i="35"/>
  <c r="G745" i="35"/>
  <c r="AH747" i="35"/>
  <c r="BE747" i="35"/>
  <c r="AV747" i="35"/>
  <c r="BO747" i="35" s="1"/>
  <c r="J747" i="35"/>
  <c r="BD747" i="35"/>
  <c r="BV747" i="35" s="1"/>
  <c r="BC747" i="35"/>
  <c r="BU747" i="35" s="1"/>
  <c r="E747" i="35"/>
  <c r="AZ747" i="35"/>
  <c r="BS747" i="35" s="1"/>
  <c r="AY747" i="35"/>
  <c r="BR747" i="35" s="1"/>
  <c r="BG747" i="35"/>
  <c r="BY747" i="35" s="1"/>
  <c r="BF747" i="35"/>
  <c r="BX747" i="35" s="1"/>
  <c r="AX747" i="35"/>
  <c r="BQ747" i="35" s="1"/>
  <c r="A748" i="35"/>
  <c r="BW748" i="35" s="1"/>
  <c r="AW747" i="35"/>
  <c r="BP747" i="35" s="1"/>
  <c r="AQ747" i="35"/>
  <c r="BT743" i="35" l="1"/>
  <c r="BA744" i="35"/>
  <c r="AF748" i="35"/>
  <c r="AH748" i="35"/>
  <c r="U343" i="35"/>
  <c r="AP344" i="35"/>
  <c r="AT344" i="35" s="1"/>
  <c r="P344" i="35"/>
  <c r="AC558" i="35"/>
  <c r="K557" i="35"/>
  <c r="O557" i="35" s="1"/>
  <c r="AI746" i="35"/>
  <c r="AG746" i="35"/>
  <c r="AK746" i="35"/>
  <c r="Y747" i="35"/>
  <c r="X748" i="35"/>
  <c r="DW751" i="35"/>
  <c r="EA750" i="35"/>
  <c r="DZ750" i="35"/>
  <c r="DY750" i="35"/>
  <c r="BG748" i="35"/>
  <c r="BY748" i="35" s="1"/>
  <c r="AX748" i="35"/>
  <c r="BQ748" i="35" s="1"/>
  <c r="A749" i="35"/>
  <c r="BW749" i="35" s="1"/>
  <c r="BF748" i="35"/>
  <c r="BX748" i="35" s="1"/>
  <c r="AW748" i="35"/>
  <c r="BP748" i="35" s="1"/>
  <c r="BE748" i="35"/>
  <c r="AV748" i="35"/>
  <c r="BO748" i="35" s="1"/>
  <c r="J748" i="35"/>
  <c r="BD748" i="35"/>
  <c r="BV748" i="35" s="1"/>
  <c r="BC748" i="35"/>
  <c r="BU748" i="35" s="1"/>
  <c r="E748" i="35"/>
  <c r="AZ748" i="35"/>
  <c r="BS748" i="35" s="1"/>
  <c r="AY748" i="35"/>
  <c r="BR748" i="35" s="1"/>
  <c r="AQ748" i="35"/>
  <c r="F747" i="35"/>
  <c r="G746" i="35"/>
  <c r="AA748" i="35"/>
  <c r="Z749" i="35"/>
  <c r="EF749" i="35"/>
  <c r="W749" i="35"/>
  <c r="D750" i="35"/>
  <c r="V749" i="35"/>
  <c r="DX749" i="35"/>
  <c r="AH749" i="35" s="1"/>
  <c r="BT744" i="35" l="1"/>
  <c r="BA745" i="35"/>
  <c r="AJ749" i="35"/>
  <c r="S344" i="35"/>
  <c r="AR344" i="35"/>
  <c r="AU344" i="35" s="1"/>
  <c r="BN344" i="35" s="1"/>
  <c r="AM344" i="35" s="1"/>
  <c r="T344" i="35" s="1"/>
  <c r="Q344" i="35" s="1"/>
  <c r="R344" i="35" s="1"/>
  <c r="AS344" i="35"/>
  <c r="AC559" i="35"/>
  <c r="K558" i="35"/>
  <c r="O558" i="35" s="1"/>
  <c r="AZ749" i="35"/>
  <c r="BS749" i="35" s="1"/>
  <c r="AY749" i="35"/>
  <c r="BR749" i="35" s="1"/>
  <c r="BG749" i="35"/>
  <c r="BY749" i="35" s="1"/>
  <c r="AX749" i="35"/>
  <c r="BQ749" i="35" s="1"/>
  <c r="A750" i="35"/>
  <c r="BW750" i="35" s="1"/>
  <c r="BF749" i="35"/>
  <c r="BX749" i="35" s="1"/>
  <c r="AW749" i="35"/>
  <c r="BP749" i="35" s="1"/>
  <c r="BE749" i="35"/>
  <c r="AV749" i="35"/>
  <c r="BO749" i="35" s="1"/>
  <c r="J749" i="35"/>
  <c r="BD749" i="35"/>
  <c r="BV749" i="35" s="1"/>
  <c r="E749" i="35"/>
  <c r="BC749" i="35"/>
  <c r="BU749" i="35" s="1"/>
  <c r="AQ749" i="35"/>
  <c r="X749" i="35"/>
  <c r="Y748" i="35"/>
  <c r="EF750" i="35"/>
  <c r="W750" i="35"/>
  <c r="D751" i="35"/>
  <c r="V750" i="35"/>
  <c r="DX750" i="35"/>
  <c r="AH750" i="35" s="1"/>
  <c r="AJ750" i="35"/>
  <c r="AK747" i="35"/>
  <c r="AI747" i="35"/>
  <c r="AG747" i="35"/>
  <c r="AF749" i="35"/>
  <c r="G747" i="35"/>
  <c r="F748" i="35"/>
  <c r="G748" i="35" s="1"/>
  <c r="Z750" i="35"/>
  <c r="AA749" i="35"/>
  <c r="DW752" i="35"/>
  <c r="EA751" i="35"/>
  <c r="DZ751" i="35"/>
  <c r="DY751" i="35"/>
  <c r="BT745" i="35" l="1"/>
  <c r="BA746" i="35"/>
  <c r="U344" i="35"/>
  <c r="AP345" i="35"/>
  <c r="AT345" i="35" s="1"/>
  <c r="P345" i="35"/>
  <c r="AC560" i="35"/>
  <c r="K559" i="35"/>
  <c r="O559" i="35" s="1"/>
  <c r="F749" i="35"/>
  <c r="DZ752" i="35"/>
  <c r="DY752" i="35"/>
  <c r="DW753" i="35"/>
  <c r="EA752" i="35"/>
  <c r="X750" i="35"/>
  <c r="Y749" i="35"/>
  <c r="BC750" i="35"/>
  <c r="BU750" i="35" s="1"/>
  <c r="E750" i="35"/>
  <c r="AZ750" i="35"/>
  <c r="BS750" i="35" s="1"/>
  <c r="AY750" i="35"/>
  <c r="BR750" i="35" s="1"/>
  <c r="BG750" i="35"/>
  <c r="BY750" i="35" s="1"/>
  <c r="AX750" i="35"/>
  <c r="A751" i="35"/>
  <c r="BW751" i="35" s="1"/>
  <c r="BF750" i="35"/>
  <c r="BX750" i="35" s="1"/>
  <c r="AW750" i="35"/>
  <c r="BP750" i="35" s="1"/>
  <c r="BE750" i="35"/>
  <c r="BD750" i="35"/>
  <c r="BV750" i="35" s="1"/>
  <c r="AV750" i="35"/>
  <c r="BO750" i="35" s="1"/>
  <c r="J750" i="35"/>
  <c r="AQ750" i="35"/>
  <c r="BQ750" i="35"/>
  <c r="Z751" i="35"/>
  <c r="AA750" i="35"/>
  <c r="DX751" i="35"/>
  <c r="AH751" i="35" s="1"/>
  <c r="AJ751" i="35"/>
  <c r="EF751" i="35"/>
  <c r="W751" i="35"/>
  <c r="V751" i="35"/>
  <c r="D752" i="35"/>
  <c r="AF750" i="35"/>
  <c r="AK748" i="35"/>
  <c r="AI748" i="35"/>
  <c r="AG748" i="35"/>
  <c r="BT746" i="35" l="1"/>
  <c r="BA747" i="35"/>
  <c r="AF751" i="35"/>
  <c r="AR345" i="35"/>
  <c r="AU345" i="35" s="1"/>
  <c r="BN345" i="35" s="1"/>
  <c r="AM345" i="35" s="1"/>
  <c r="T345" i="35" s="1"/>
  <c r="Q345" i="35" s="1"/>
  <c r="R345" i="35" s="1"/>
  <c r="S345" i="35"/>
  <c r="AS345" i="35"/>
  <c r="AC561" i="35"/>
  <c r="K560" i="35"/>
  <c r="O560" i="35" s="1"/>
  <c r="EA753" i="35"/>
  <c r="DZ753" i="35"/>
  <c r="DY753" i="35"/>
  <c r="DW754" i="35"/>
  <c r="F750" i="35"/>
  <c r="BE751" i="35"/>
  <c r="AV751" i="35"/>
  <c r="BO751" i="35" s="1"/>
  <c r="J751" i="35"/>
  <c r="BD751" i="35"/>
  <c r="BV751" i="35" s="1"/>
  <c r="BC751" i="35"/>
  <c r="BU751" i="35" s="1"/>
  <c r="E751" i="35"/>
  <c r="AZ751" i="35"/>
  <c r="BS751" i="35" s="1"/>
  <c r="AY751" i="35"/>
  <c r="BR751" i="35" s="1"/>
  <c r="BG751" i="35"/>
  <c r="BY751" i="35" s="1"/>
  <c r="BF751" i="35"/>
  <c r="BX751" i="35" s="1"/>
  <c r="AX751" i="35"/>
  <c r="BQ751" i="35" s="1"/>
  <c r="A752" i="35"/>
  <c r="BW752" i="35" s="1"/>
  <c r="AW751" i="35"/>
  <c r="BP751" i="35" s="1"/>
  <c r="AQ751" i="35"/>
  <c r="AG749" i="35"/>
  <c r="AK749" i="35"/>
  <c r="AI749" i="35"/>
  <c r="G749" i="35"/>
  <c r="D753" i="35"/>
  <c r="V752" i="35"/>
  <c r="DX752" i="35"/>
  <c r="AJ752" i="35" s="1"/>
  <c r="W752" i="35"/>
  <c r="EF752" i="35"/>
  <c r="AA751" i="35"/>
  <c r="Z752" i="35"/>
  <c r="Y750" i="35"/>
  <c r="X751" i="35"/>
  <c r="BT747" i="35" l="1"/>
  <c r="BA748" i="35"/>
  <c r="U345" i="35"/>
  <c r="AP346" i="35"/>
  <c r="AT346" i="35" s="1"/>
  <c r="P346" i="35"/>
  <c r="AC562" i="35"/>
  <c r="K561" i="35"/>
  <c r="O561" i="35" s="1"/>
  <c r="AA752" i="35"/>
  <c r="Z753" i="35"/>
  <c r="AI750" i="35"/>
  <c r="AG750" i="35"/>
  <c r="AK750" i="35"/>
  <c r="EF753" i="35"/>
  <c r="W753" i="35"/>
  <c r="D754" i="35"/>
  <c r="V753" i="35"/>
  <c r="DX753" i="35"/>
  <c r="AJ753" i="35" s="1"/>
  <c r="DW755" i="35"/>
  <c r="EA754" i="35"/>
  <c r="DZ754" i="35"/>
  <c r="DY754" i="35"/>
  <c r="AF752" i="35"/>
  <c r="BG752" i="35"/>
  <c r="BY752" i="35" s="1"/>
  <c r="AX752" i="35"/>
  <c r="A753" i="35"/>
  <c r="BW753" i="35" s="1"/>
  <c r="BF752" i="35"/>
  <c r="BX752" i="35" s="1"/>
  <c r="AW752" i="35"/>
  <c r="BP752" i="35" s="1"/>
  <c r="BE752" i="35"/>
  <c r="AV752" i="35"/>
  <c r="BO752" i="35" s="1"/>
  <c r="J752" i="35"/>
  <c r="BD752" i="35"/>
  <c r="BV752" i="35" s="1"/>
  <c r="BC752" i="35"/>
  <c r="BU752" i="35" s="1"/>
  <c r="E752" i="35"/>
  <c r="AZ752" i="35"/>
  <c r="BS752" i="35" s="1"/>
  <c r="AY752" i="35"/>
  <c r="BR752" i="35" s="1"/>
  <c r="BQ752" i="35"/>
  <c r="AQ752" i="35"/>
  <c r="F751" i="35"/>
  <c r="AH752" i="35"/>
  <c r="G750" i="35"/>
  <c r="Y751" i="35"/>
  <c r="X752" i="35"/>
  <c r="BT748" i="35" l="1"/>
  <c r="BA749" i="35"/>
  <c r="AF753" i="35"/>
  <c r="AH753" i="35"/>
  <c r="AS346" i="35"/>
  <c r="S346" i="35"/>
  <c r="AR346" i="35"/>
  <c r="AU346" i="35" s="1"/>
  <c r="BN346" i="35" s="1"/>
  <c r="AM346" i="35" s="1"/>
  <c r="T346" i="35" s="1"/>
  <c r="Q346" i="35" s="1"/>
  <c r="R346" i="35" s="1"/>
  <c r="AC563" i="35"/>
  <c r="K562" i="35"/>
  <c r="O562" i="35" s="1"/>
  <c r="DW756" i="35"/>
  <c r="EA755" i="35"/>
  <c r="DZ755" i="35"/>
  <c r="DY755" i="35"/>
  <c r="AZ753" i="35"/>
  <c r="BS753" i="35" s="1"/>
  <c r="AY753" i="35"/>
  <c r="BR753" i="35" s="1"/>
  <c r="BG753" i="35"/>
  <c r="BY753" i="35" s="1"/>
  <c r="AX753" i="35"/>
  <c r="BQ753" i="35" s="1"/>
  <c r="A754" i="35"/>
  <c r="BW754" i="35" s="1"/>
  <c r="BF753" i="35"/>
  <c r="BX753" i="35" s="1"/>
  <c r="AW753" i="35"/>
  <c r="BP753" i="35" s="1"/>
  <c r="BE753" i="35"/>
  <c r="AV753" i="35"/>
  <c r="BO753" i="35" s="1"/>
  <c r="J753" i="35"/>
  <c r="BD753" i="35"/>
  <c r="BV753" i="35" s="1"/>
  <c r="E753" i="35"/>
  <c r="BC753" i="35"/>
  <c r="BU753" i="35" s="1"/>
  <c r="AQ753" i="35"/>
  <c r="X753" i="35"/>
  <c r="Y752" i="35"/>
  <c r="AK751" i="35"/>
  <c r="AI751" i="35"/>
  <c r="AG751" i="35"/>
  <c r="Z754" i="35"/>
  <c r="AA753" i="35"/>
  <c r="G751" i="35"/>
  <c r="F752" i="35"/>
  <c r="G752" i="35" s="1"/>
  <c r="EF754" i="35"/>
  <c r="W754" i="35"/>
  <c r="D755" i="35"/>
  <c r="V754" i="35"/>
  <c r="DX754" i="35"/>
  <c r="AF754" i="35" s="1"/>
  <c r="BT749" i="35" l="1"/>
  <c r="BA750" i="35"/>
  <c r="AH754" i="35"/>
  <c r="AJ754" i="35"/>
  <c r="P347" i="35"/>
  <c r="AP347" i="35"/>
  <c r="AT347" i="35" s="1"/>
  <c r="U346" i="35"/>
  <c r="AC564" i="35"/>
  <c r="K563" i="35"/>
  <c r="O563" i="35" s="1"/>
  <c r="AK752" i="35"/>
  <c r="AI752" i="35"/>
  <c r="AG752" i="35"/>
  <c r="DX755" i="35"/>
  <c r="AF755" i="35" s="1"/>
  <c r="AJ755" i="35"/>
  <c r="AH755" i="35"/>
  <c r="EF755" i="35"/>
  <c r="W755" i="35"/>
  <c r="V755" i="35"/>
  <c r="D756" i="35"/>
  <c r="X754" i="35"/>
  <c r="Y753" i="35"/>
  <c r="F753" i="35"/>
  <c r="BC754" i="35"/>
  <c r="BU754" i="35" s="1"/>
  <c r="E754" i="35"/>
  <c r="AZ754" i="35"/>
  <c r="BS754" i="35" s="1"/>
  <c r="AY754" i="35"/>
  <c r="BR754" i="35" s="1"/>
  <c r="BG754" i="35"/>
  <c r="BY754" i="35" s="1"/>
  <c r="AX754" i="35"/>
  <c r="A755" i="35"/>
  <c r="BW755" i="35" s="1"/>
  <c r="BF754" i="35"/>
  <c r="BX754" i="35" s="1"/>
  <c r="AW754" i="35"/>
  <c r="BP754" i="35" s="1"/>
  <c r="BE754" i="35"/>
  <c r="BD754" i="35"/>
  <c r="BV754" i="35" s="1"/>
  <c r="AV754" i="35"/>
  <c r="BO754" i="35" s="1"/>
  <c r="J754" i="35"/>
  <c r="BQ754" i="35"/>
  <c r="AQ754" i="35"/>
  <c r="Z755" i="35"/>
  <c r="AA754" i="35"/>
  <c r="DZ756" i="35"/>
  <c r="DY756" i="35"/>
  <c r="DW757" i="35"/>
  <c r="EA756" i="35"/>
  <c r="BT750" i="35" l="1"/>
  <c r="BA751" i="35"/>
  <c r="AS347" i="35"/>
  <c r="S347" i="35"/>
  <c r="AR347" i="35"/>
  <c r="AU347" i="35" s="1"/>
  <c r="BN347" i="35" s="1"/>
  <c r="AM347" i="35" s="1"/>
  <c r="T347" i="35" s="1"/>
  <c r="Q347" i="35" s="1"/>
  <c r="R347" i="35" s="1"/>
  <c r="AC565" i="35"/>
  <c r="K564" i="35"/>
  <c r="O564" i="35" s="1"/>
  <c r="Y754" i="35"/>
  <c r="X755" i="35"/>
  <c r="BE755" i="35"/>
  <c r="AV755" i="35"/>
  <c r="BO755" i="35" s="1"/>
  <c r="J755" i="35"/>
  <c r="BD755" i="35"/>
  <c r="BV755" i="35" s="1"/>
  <c r="BC755" i="35"/>
  <c r="BU755" i="35" s="1"/>
  <c r="E755" i="35"/>
  <c r="AZ755" i="35"/>
  <c r="BS755" i="35" s="1"/>
  <c r="AY755" i="35"/>
  <c r="BR755" i="35" s="1"/>
  <c r="BG755" i="35"/>
  <c r="BY755" i="35" s="1"/>
  <c r="BF755" i="35"/>
  <c r="BX755" i="35" s="1"/>
  <c r="AX755" i="35"/>
  <c r="A756" i="35"/>
  <c r="BW756" i="35" s="1"/>
  <c r="AW755" i="35"/>
  <c r="BP755" i="35" s="1"/>
  <c r="BQ755" i="35"/>
  <c r="AQ755" i="35"/>
  <c r="D757" i="35"/>
  <c r="V756" i="35"/>
  <c r="DX756" i="35"/>
  <c r="AF756" i="35" s="1"/>
  <c r="EF756" i="35"/>
  <c r="W756" i="35"/>
  <c r="EA757" i="35"/>
  <c r="DZ757" i="35"/>
  <c r="DY757" i="35"/>
  <c r="DW758" i="35"/>
  <c r="AG753" i="35"/>
  <c r="AK753" i="35"/>
  <c r="AI753" i="35"/>
  <c r="F754" i="35"/>
  <c r="G754" i="35" s="1"/>
  <c r="G753" i="35"/>
  <c r="AA755" i="35"/>
  <c r="Z756" i="35"/>
  <c r="BT751" i="35" l="1"/>
  <c r="BA752" i="35"/>
  <c r="U347" i="35"/>
  <c r="P348" i="35"/>
  <c r="AP348" i="35"/>
  <c r="AT348" i="35" s="1"/>
  <c r="AC566" i="35"/>
  <c r="K565" i="35"/>
  <c r="O565" i="35" s="1"/>
  <c r="AH756" i="35"/>
  <c r="DW759" i="35"/>
  <c r="EA758" i="35"/>
  <c r="DZ758" i="35"/>
  <c r="DY758" i="35"/>
  <c r="AJ756" i="35"/>
  <c r="F755" i="35"/>
  <c r="G755" i="35" s="1"/>
  <c r="EF757" i="35"/>
  <c r="W757" i="35"/>
  <c r="D758" i="35"/>
  <c r="V757" i="35"/>
  <c r="DX757" i="35"/>
  <c r="AJ757" i="35" s="1"/>
  <c r="Y755" i="35"/>
  <c r="X756" i="35"/>
  <c r="BG756" i="35"/>
  <c r="BY756" i="35" s="1"/>
  <c r="AX756" i="35"/>
  <c r="BQ756" i="35" s="1"/>
  <c r="A757" i="35"/>
  <c r="BW757" i="35" s="1"/>
  <c r="BF756" i="35"/>
  <c r="BX756" i="35" s="1"/>
  <c r="AW756" i="35"/>
  <c r="BP756" i="35" s="1"/>
  <c r="BE756" i="35"/>
  <c r="AV756" i="35"/>
  <c r="BO756" i="35" s="1"/>
  <c r="J756" i="35"/>
  <c r="BD756" i="35"/>
  <c r="BV756" i="35" s="1"/>
  <c r="BC756" i="35"/>
  <c r="BU756" i="35" s="1"/>
  <c r="E756" i="35"/>
  <c r="AZ756" i="35"/>
  <c r="BS756" i="35" s="1"/>
  <c r="AY756" i="35"/>
  <c r="BR756" i="35" s="1"/>
  <c r="AQ756" i="35"/>
  <c r="AI754" i="35"/>
  <c r="AG754" i="35"/>
  <c r="AK754" i="35"/>
  <c r="AA756" i="35"/>
  <c r="Z757" i="35"/>
  <c r="BT752" i="35" l="1"/>
  <c r="BA753" i="35"/>
  <c r="AF757" i="35"/>
  <c r="AH757" i="35"/>
  <c r="AS348" i="35"/>
  <c r="AR348" i="35"/>
  <c r="AU348" i="35" s="1"/>
  <c r="BN348" i="35" s="1"/>
  <c r="AM348" i="35" s="1"/>
  <c r="T348" i="35" s="1"/>
  <c r="Q348" i="35" s="1"/>
  <c r="R348" i="35" s="1"/>
  <c r="S348" i="35"/>
  <c r="AC567" i="35"/>
  <c r="K566" i="35"/>
  <c r="O566" i="35" s="1"/>
  <c r="X757" i="35"/>
  <c r="Y756" i="35"/>
  <c r="EF758" i="35"/>
  <c r="W758" i="35"/>
  <c r="D759" i="35"/>
  <c r="V758" i="35"/>
  <c r="DX758" i="35"/>
  <c r="AJ758" i="35" s="1"/>
  <c r="F756" i="35"/>
  <c r="DW760" i="35"/>
  <c r="EA759" i="35"/>
  <c r="DZ759" i="35"/>
  <c r="DY759" i="35"/>
  <c r="Z758" i="35"/>
  <c r="AA757" i="35"/>
  <c r="AZ757" i="35"/>
  <c r="BS757" i="35" s="1"/>
  <c r="AY757" i="35"/>
  <c r="BR757" i="35" s="1"/>
  <c r="BG757" i="35"/>
  <c r="BY757" i="35" s="1"/>
  <c r="AX757" i="35"/>
  <c r="A758" i="35"/>
  <c r="BW758" i="35" s="1"/>
  <c r="BF757" i="35"/>
  <c r="BX757" i="35" s="1"/>
  <c r="AW757" i="35"/>
  <c r="BP757" i="35" s="1"/>
  <c r="BE757" i="35"/>
  <c r="AV757" i="35"/>
  <c r="BO757" i="35" s="1"/>
  <c r="J757" i="35"/>
  <c r="BD757" i="35"/>
  <c r="BV757" i="35" s="1"/>
  <c r="E757" i="35"/>
  <c r="BC757" i="35"/>
  <c r="BU757" i="35" s="1"/>
  <c r="AQ757" i="35"/>
  <c r="BQ757" i="35"/>
  <c r="AK755" i="35"/>
  <c r="AI755" i="35"/>
  <c r="AG755" i="35"/>
  <c r="BT753" i="35" l="1"/>
  <c r="BA754" i="35"/>
  <c r="AF758" i="35"/>
  <c r="AH758" i="35"/>
  <c r="U348" i="35"/>
  <c r="AP349" i="35"/>
  <c r="AT349" i="35" s="1"/>
  <c r="P349" i="35"/>
  <c r="AC568" i="35"/>
  <c r="K567" i="35"/>
  <c r="O567" i="35" s="1"/>
  <c r="DX759" i="35"/>
  <c r="AJ759" i="35" s="1"/>
  <c r="EF759" i="35"/>
  <c r="W759" i="35"/>
  <c r="V759" i="35"/>
  <c r="D760" i="35"/>
  <c r="F757" i="35"/>
  <c r="G757" i="35" s="1"/>
  <c r="Z759" i="35"/>
  <c r="AA758" i="35"/>
  <c r="AK756" i="35"/>
  <c r="AI756" i="35"/>
  <c r="AG756" i="35"/>
  <c r="BC758" i="35"/>
  <c r="BU758" i="35" s="1"/>
  <c r="E758" i="35"/>
  <c r="AZ758" i="35"/>
  <c r="BS758" i="35" s="1"/>
  <c r="AY758" i="35"/>
  <c r="BR758" i="35" s="1"/>
  <c r="BG758" i="35"/>
  <c r="BY758" i="35" s="1"/>
  <c r="AX758" i="35"/>
  <c r="BQ758" i="35" s="1"/>
  <c r="A759" i="35"/>
  <c r="BW759" i="35" s="1"/>
  <c r="BF758" i="35"/>
  <c r="BX758" i="35" s="1"/>
  <c r="AW758" i="35"/>
  <c r="BP758" i="35" s="1"/>
  <c r="BE758" i="35"/>
  <c r="BD758" i="35"/>
  <c r="BV758" i="35" s="1"/>
  <c r="AV758" i="35"/>
  <c r="BO758" i="35" s="1"/>
  <c r="J758" i="35"/>
  <c r="AQ758" i="35"/>
  <c r="G756" i="35"/>
  <c r="DZ760" i="35"/>
  <c r="DY760" i="35"/>
  <c r="DW761" i="35"/>
  <c r="EA760" i="35"/>
  <c r="X758" i="35"/>
  <c r="Y757" i="35"/>
  <c r="BT754" i="35" l="1"/>
  <c r="BA755" i="35"/>
  <c r="AF759" i="35"/>
  <c r="AH759" i="35"/>
  <c r="AR349" i="35"/>
  <c r="AU349" i="35" s="1"/>
  <c r="BN349" i="35" s="1"/>
  <c r="AM349" i="35" s="1"/>
  <c r="T349" i="35" s="1"/>
  <c r="Q349" i="35" s="1"/>
  <c r="R349" i="35" s="1"/>
  <c r="AS349" i="35"/>
  <c r="S349" i="35"/>
  <c r="AC569" i="35"/>
  <c r="K568" i="35"/>
  <c r="O568" i="35" s="1"/>
  <c r="F758" i="35"/>
  <c r="G758" i="35" s="1"/>
  <c r="AA759" i="35"/>
  <c r="Z760" i="35"/>
  <c r="EA761" i="35"/>
  <c r="DZ761" i="35"/>
  <c r="DY761" i="35"/>
  <c r="DW762" i="35"/>
  <c r="AG757" i="35"/>
  <c r="AK757" i="35"/>
  <c r="AI757" i="35"/>
  <c r="Y758" i="35"/>
  <c r="X759" i="35"/>
  <c r="BE759" i="35"/>
  <c r="AV759" i="35"/>
  <c r="BO759" i="35" s="1"/>
  <c r="J759" i="35"/>
  <c r="BD759" i="35"/>
  <c r="BV759" i="35" s="1"/>
  <c r="BC759" i="35"/>
  <c r="BU759" i="35" s="1"/>
  <c r="E759" i="35"/>
  <c r="AZ759" i="35"/>
  <c r="BS759" i="35" s="1"/>
  <c r="AY759" i="35"/>
  <c r="BR759" i="35" s="1"/>
  <c r="BG759" i="35"/>
  <c r="BY759" i="35" s="1"/>
  <c r="BF759" i="35"/>
  <c r="BX759" i="35" s="1"/>
  <c r="AX759" i="35"/>
  <c r="A760" i="35"/>
  <c r="BW760" i="35" s="1"/>
  <c r="AW759" i="35"/>
  <c r="BP759" i="35" s="1"/>
  <c r="BQ759" i="35"/>
  <c r="AQ759" i="35"/>
  <c r="D761" i="35"/>
  <c r="V760" i="35"/>
  <c r="DX760" i="35"/>
  <c r="AF760" i="35" s="1"/>
  <c r="AJ760" i="35"/>
  <c r="AH760" i="35"/>
  <c r="EF760" i="35"/>
  <c r="W760" i="35"/>
  <c r="BT755" i="35" l="1"/>
  <c r="BA756" i="35"/>
  <c r="U349" i="35"/>
  <c r="AP350" i="35"/>
  <c r="AT350" i="35" s="1"/>
  <c r="P350" i="35"/>
  <c r="AC570" i="35"/>
  <c r="K569" i="35"/>
  <c r="O569" i="35" s="1"/>
  <c r="EF761" i="35"/>
  <c r="W761" i="35"/>
  <c r="D762" i="35"/>
  <c r="V761" i="35"/>
  <c r="DX761" i="35"/>
  <c r="AF761" i="35" s="1"/>
  <c r="AH761" i="35"/>
  <c r="Y759" i="35"/>
  <c r="X760" i="35"/>
  <c r="AA760" i="35"/>
  <c r="Z761" i="35"/>
  <c r="DW763" i="35"/>
  <c r="EA762" i="35"/>
  <c r="DZ762" i="35"/>
  <c r="DY762" i="35"/>
  <c r="BG760" i="35"/>
  <c r="BY760" i="35" s="1"/>
  <c r="AX760" i="35"/>
  <c r="BQ760" i="35" s="1"/>
  <c r="A761" i="35"/>
  <c r="BW761" i="35" s="1"/>
  <c r="BF760" i="35"/>
  <c r="BX760" i="35" s="1"/>
  <c r="AW760" i="35"/>
  <c r="BP760" i="35" s="1"/>
  <c r="BE760" i="35"/>
  <c r="AV760" i="35"/>
  <c r="BO760" i="35" s="1"/>
  <c r="J760" i="35"/>
  <c r="BD760" i="35"/>
  <c r="BV760" i="35" s="1"/>
  <c r="BC760" i="35"/>
  <c r="BU760" i="35" s="1"/>
  <c r="E760" i="35"/>
  <c r="AY760" i="35"/>
  <c r="BR760" i="35" s="1"/>
  <c r="AZ760" i="35"/>
  <c r="BS760" i="35" s="1"/>
  <c r="AQ760" i="35"/>
  <c r="F759" i="35"/>
  <c r="AI758" i="35"/>
  <c r="AG758" i="35"/>
  <c r="AK758" i="35"/>
  <c r="BT756" i="35" l="1"/>
  <c r="BA757" i="35"/>
  <c r="AJ761" i="35"/>
  <c r="S350" i="35"/>
  <c r="AS350" i="35"/>
  <c r="AR350" i="35"/>
  <c r="AU350" i="35" s="1"/>
  <c r="BN350" i="35" s="1"/>
  <c r="AM350" i="35" s="1"/>
  <c r="T350" i="35" s="1"/>
  <c r="Q350" i="35" s="1"/>
  <c r="R350" i="35" s="1"/>
  <c r="AC571" i="35"/>
  <c r="K570" i="35"/>
  <c r="O570" i="35" s="1"/>
  <c r="DW764" i="35"/>
  <c r="EA763" i="35"/>
  <c r="DZ763" i="35"/>
  <c r="DY763" i="35"/>
  <c r="AZ761" i="35"/>
  <c r="BS761" i="35" s="1"/>
  <c r="AY761" i="35"/>
  <c r="BR761" i="35" s="1"/>
  <c r="BG761" i="35"/>
  <c r="BY761" i="35" s="1"/>
  <c r="AX761" i="35"/>
  <c r="BQ761" i="35" s="1"/>
  <c r="A762" i="35"/>
  <c r="BW762" i="35" s="1"/>
  <c r="BF761" i="35"/>
  <c r="BX761" i="35" s="1"/>
  <c r="AW761" i="35"/>
  <c r="BP761" i="35" s="1"/>
  <c r="BE761" i="35"/>
  <c r="AV761" i="35"/>
  <c r="BO761" i="35" s="1"/>
  <c r="J761" i="35"/>
  <c r="BD761" i="35"/>
  <c r="BV761" i="35" s="1"/>
  <c r="E761" i="35"/>
  <c r="BC761" i="35"/>
  <c r="BU761" i="35" s="1"/>
  <c r="AQ761" i="35"/>
  <c r="Z762" i="35"/>
  <c r="AA761" i="35"/>
  <c r="X761" i="35"/>
  <c r="Y760" i="35"/>
  <c r="EF762" i="35"/>
  <c r="W762" i="35"/>
  <c r="D763" i="35"/>
  <c r="V762" i="35"/>
  <c r="DX762" i="35"/>
  <c r="AF762" i="35" s="1"/>
  <c r="AJ762" i="35"/>
  <c r="AK759" i="35"/>
  <c r="AI759" i="35"/>
  <c r="AG759" i="35"/>
  <c r="G759" i="35"/>
  <c r="F760" i="35"/>
  <c r="BT757" i="35" l="1"/>
  <c r="BA758" i="35"/>
  <c r="AH762" i="35"/>
  <c r="U350" i="35"/>
  <c r="AP351" i="35"/>
  <c r="AT351" i="35" s="1"/>
  <c r="P351" i="35"/>
  <c r="AC572" i="35"/>
  <c r="K571" i="35"/>
  <c r="O571" i="35" s="1"/>
  <c r="AK760" i="35"/>
  <c r="AI760" i="35"/>
  <c r="AG760" i="35"/>
  <c r="X762" i="35"/>
  <c r="Y761" i="35"/>
  <c r="G760" i="35"/>
  <c r="DX763" i="35"/>
  <c r="AJ763" i="35"/>
  <c r="AH763" i="35"/>
  <c r="EF763" i="35"/>
  <c r="AF763" i="35"/>
  <c r="W763" i="35"/>
  <c r="D764" i="35"/>
  <c r="V763" i="35"/>
  <c r="Z763" i="35"/>
  <c r="AA762" i="35"/>
  <c r="F761" i="35"/>
  <c r="BC762" i="35"/>
  <c r="BU762" i="35" s="1"/>
  <c r="E762" i="35"/>
  <c r="AZ762" i="35"/>
  <c r="BS762" i="35" s="1"/>
  <c r="AY762" i="35"/>
  <c r="BR762" i="35" s="1"/>
  <c r="BG762" i="35"/>
  <c r="BY762" i="35" s="1"/>
  <c r="AX762" i="35"/>
  <c r="A763" i="35"/>
  <c r="BW763" i="35" s="1"/>
  <c r="BF762" i="35"/>
  <c r="BX762" i="35" s="1"/>
  <c r="AW762" i="35"/>
  <c r="BP762" i="35" s="1"/>
  <c r="BE762" i="35"/>
  <c r="BD762" i="35"/>
  <c r="BV762" i="35" s="1"/>
  <c r="AV762" i="35"/>
  <c r="BO762" i="35" s="1"/>
  <c r="J762" i="35"/>
  <c r="BQ762" i="35"/>
  <c r="AQ762" i="35"/>
  <c r="DZ764" i="35"/>
  <c r="DY764" i="35"/>
  <c r="DW765" i="35"/>
  <c r="EA764" i="35"/>
  <c r="BT758" i="35" l="1"/>
  <c r="BA759" i="35"/>
  <c r="AS351" i="35"/>
  <c r="S351" i="35"/>
  <c r="AR351" i="35"/>
  <c r="AU351" i="35" s="1"/>
  <c r="BN351" i="35" s="1"/>
  <c r="AM351" i="35" s="1"/>
  <c r="T351" i="35" s="1"/>
  <c r="Q351" i="35" s="1"/>
  <c r="R351" i="35" s="1"/>
  <c r="AC573" i="35"/>
  <c r="K572" i="35"/>
  <c r="O572" i="35" s="1"/>
  <c r="AG761" i="35"/>
  <c r="AK761" i="35"/>
  <c r="AI761" i="35"/>
  <c r="D765" i="35"/>
  <c r="V764" i="35"/>
  <c r="DX764" i="35"/>
  <c r="AF764" i="35" s="1"/>
  <c r="EF764" i="35"/>
  <c r="W764" i="35"/>
  <c r="EA765" i="35"/>
  <c r="DZ765" i="35"/>
  <c r="DY765" i="35"/>
  <c r="DW766" i="35"/>
  <c r="G761" i="35"/>
  <c r="Y762" i="35"/>
  <c r="X763" i="35"/>
  <c r="F762" i="35"/>
  <c r="G762" i="35" s="1"/>
  <c r="AA763" i="35"/>
  <c r="Z764" i="35"/>
  <c r="BE763" i="35"/>
  <c r="AV763" i="35"/>
  <c r="BO763" i="35" s="1"/>
  <c r="J763" i="35"/>
  <c r="BD763" i="35"/>
  <c r="BV763" i="35" s="1"/>
  <c r="BC763" i="35"/>
  <c r="BU763" i="35" s="1"/>
  <c r="E763" i="35"/>
  <c r="AZ763" i="35"/>
  <c r="BS763" i="35" s="1"/>
  <c r="AY763" i="35"/>
  <c r="BR763" i="35" s="1"/>
  <c r="BF763" i="35"/>
  <c r="BX763" i="35" s="1"/>
  <c r="AX763" i="35"/>
  <c r="A764" i="35"/>
  <c r="BW764" i="35" s="1"/>
  <c r="AW763" i="35"/>
  <c r="BP763" i="35" s="1"/>
  <c r="BG763" i="35"/>
  <c r="BY763" i="35" s="1"/>
  <c r="BQ763" i="35"/>
  <c r="AQ763" i="35"/>
  <c r="BT759" i="35" l="1"/>
  <c r="BA760" i="35"/>
  <c r="AH764" i="35"/>
  <c r="AJ764" i="35"/>
  <c r="U351" i="35"/>
  <c r="AP352" i="35"/>
  <c r="AT352" i="35" s="1"/>
  <c r="P352" i="35"/>
  <c r="AC574" i="35"/>
  <c r="K573" i="35"/>
  <c r="O573" i="35" s="1"/>
  <c r="DW767" i="35"/>
  <c r="EA766" i="35"/>
  <c r="DZ766" i="35"/>
  <c r="DY766" i="35"/>
  <c r="AI762" i="35"/>
  <c r="AG762" i="35"/>
  <c r="AK762" i="35"/>
  <c r="F763" i="35"/>
  <c r="Y763" i="35"/>
  <c r="X764" i="35"/>
  <c r="EF765" i="35"/>
  <c r="W765" i="35"/>
  <c r="D766" i="35"/>
  <c r="V765" i="35"/>
  <c r="DX765" i="35"/>
  <c r="AF765" i="35" s="1"/>
  <c r="BG764" i="35"/>
  <c r="BY764" i="35" s="1"/>
  <c r="AX764" i="35"/>
  <c r="A765" i="35"/>
  <c r="BW765" i="35" s="1"/>
  <c r="BF764" i="35"/>
  <c r="BX764" i="35" s="1"/>
  <c r="AW764" i="35"/>
  <c r="BP764" i="35" s="1"/>
  <c r="BE764" i="35"/>
  <c r="AV764" i="35"/>
  <c r="BO764" i="35" s="1"/>
  <c r="J764" i="35"/>
  <c r="BD764" i="35"/>
  <c r="BV764" i="35" s="1"/>
  <c r="BC764" i="35"/>
  <c r="BU764" i="35" s="1"/>
  <c r="E764" i="35"/>
  <c r="AZ764" i="35"/>
  <c r="BS764" i="35" s="1"/>
  <c r="AY764" i="35"/>
  <c r="BR764" i="35" s="1"/>
  <c r="AQ764" i="35"/>
  <c r="BQ764" i="35"/>
  <c r="AA764" i="35"/>
  <c r="Z765" i="35"/>
  <c r="BT760" i="35" l="1"/>
  <c r="BA761" i="35"/>
  <c r="AH765" i="35"/>
  <c r="AJ765" i="35"/>
  <c r="AS352" i="35"/>
  <c r="S352" i="35"/>
  <c r="AR352" i="35"/>
  <c r="AU352" i="35" s="1"/>
  <c r="BN352" i="35" s="1"/>
  <c r="AM352" i="35" s="1"/>
  <c r="T352" i="35" s="1"/>
  <c r="Q352" i="35" s="1"/>
  <c r="R352" i="35" s="1"/>
  <c r="AC575" i="35"/>
  <c r="K574" i="35"/>
  <c r="O574" i="35" s="1"/>
  <c r="X765" i="35"/>
  <c r="Y764" i="35"/>
  <c r="F764" i="35"/>
  <c r="Z766" i="35"/>
  <c r="AA765" i="35"/>
  <c r="EF766" i="35"/>
  <c r="W766" i="35"/>
  <c r="D767" i="35"/>
  <c r="V766" i="35"/>
  <c r="DX766" i="35"/>
  <c r="AH766" i="35" s="1"/>
  <c r="AJ766" i="35"/>
  <c r="AK763" i="35"/>
  <c r="AI763" i="35"/>
  <c r="AG763" i="35"/>
  <c r="AZ765" i="35"/>
  <c r="BS765" i="35" s="1"/>
  <c r="AY765" i="35"/>
  <c r="BR765" i="35" s="1"/>
  <c r="BG765" i="35"/>
  <c r="BY765" i="35" s="1"/>
  <c r="AX765" i="35"/>
  <c r="A766" i="35"/>
  <c r="BW766" i="35" s="1"/>
  <c r="BF765" i="35"/>
  <c r="BX765" i="35" s="1"/>
  <c r="AW765" i="35"/>
  <c r="BP765" i="35" s="1"/>
  <c r="BE765" i="35"/>
  <c r="AV765" i="35"/>
  <c r="BO765" i="35" s="1"/>
  <c r="J765" i="35"/>
  <c r="BD765" i="35"/>
  <c r="BV765" i="35" s="1"/>
  <c r="BC765" i="35"/>
  <c r="BU765" i="35" s="1"/>
  <c r="E765" i="35"/>
  <c r="BQ765" i="35"/>
  <c r="AQ765" i="35"/>
  <c r="G763" i="35"/>
  <c r="DW768" i="35"/>
  <c r="EA767" i="35"/>
  <c r="DZ767" i="35"/>
  <c r="DY767" i="35"/>
  <c r="BT761" i="35" l="1"/>
  <c r="BA762" i="35"/>
  <c r="AF766" i="35"/>
  <c r="U352" i="35"/>
  <c r="AP353" i="35"/>
  <c r="AT353" i="35" s="1"/>
  <c r="P353" i="35"/>
  <c r="AC576" i="35"/>
  <c r="K575" i="35"/>
  <c r="O575" i="35" s="1"/>
  <c r="AK764" i="35"/>
  <c r="AI764" i="35"/>
  <c r="AG764" i="35"/>
  <c r="Z767" i="35"/>
  <c r="AA766" i="35"/>
  <c r="G764" i="35"/>
  <c r="BC766" i="35"/>
  <c r="BU766" i="35" s="1"/>
  <c r="E766" i="35"/>
  <c r="AZ766" i="35"/>
  <c r="BS766" i="35" s="1"/>
  <c r="AY766" i="35"/>
  <c r="BR766" i="35" s="1"/>
  <c r="BG766" i="35"/>
  <c r="BY766" i="35" s="1"/>
  <c r="AX766" i="35"/>
  <c r="A767" i="35"/>
  <c r="BW767" i="35" s="1"/>
  <c r="BF766" i="35"/>
  <c r="BX766" i="35" s="1"/>
  <c r="AW766" i="35"/>
  <c r="BP766" i="35" s="1"/>
  <c r="BE766" i="35"/>
  <c r="BD766" i="35"/>
  <c r="BV766" i="35" s="1"/>
  <c r="AV766" i="35"/>
  <c r="BO766" i="35" s="1"/>
  <c r="J766" i="35"/>
  <c r="AQ766" i="35"/>
  <c r="BQ766" i="35"/>
  <c r="DX767" i="35"/>
  <c r="AH767" i="35" s="1"/>
  <c r="AJ767" i="35"/>
  <c r="EF767" i="35"/>
  <c r="W767" i="35"/>
  <c r="D768" i="35"/>
  <c r="V767" i="35"/>
  <c r="DZ768" i="35"/>
  <c r="DY768" i="35"/>
  <c r="DW769" i="35"/>
  <c r="EA768" i="35"/>
  <c r="X766" i="35"/>
  <c r="Y765" i="35"/>
  <c r="F765" i="35"/>
  <c r="G765" i="35" s="1"/>
  <c r="BT762" i="35" l="1"/>
  <c r="BA763" i="35"/>
  <c r="AS353" i="35"/>
  <c r="S353" i="35"/>
  <c r="AR353" i="35"/>
  <c r="AU353" i="35" s="1"/>
  <c r="BN353" i="35" s="1"/>
  <c r="AM353" i="35" s="1"/>
  <c r="T353" i="35" s="1"/>
  <c r="Q353" i="35" s="1"/>
  <c r="R353" i="35" s="1"/>
  <c r="AC577" i="35"/>
  <c r="K576" i="35"/>
  <c r="O576" i="35" s="1"/>
  <c r="AA767" i="35"/>
  <c r="Z768" i="35"/>
  <c r="D769" i="35"/>
  <c r="V768" i="35"/>
  <c r="DX768" i="35"/>
  <c r="AJ768" i="35"/>
  <c r="AH768" i="35"/>
  <c r="AF768" i="35"/>
  <c r="W768" i="35"/>
  <c r="EF768" i="35"/>
  <c r="Y766" i="35"/>
  <c r="X767" i="35"/>
  <c r="F766" i="35"/>
  <c r="AF767" i="35"/>
  <c r="BE767" i="35"/>
  <c r="AV767" i="35"/>
  <c r="BO767" i="35" s="1"/>
  <c r="J767" i="35"/>
  <c r="BD767" i="35"/>
  <c r="BV767" i="35" s="1"/>
  <c r="BC767" i="35"/>
  <c r="BU767" i="35" s="1"/>
  <c r="E767" i="35"/>
  <c r="AZ767" i="35"/>
  <c r="BS767" i="35" s="1"/>
  <c r="AY767" i="35"/>
  <c r="BR767" i="35" s="1"/>
  <c r="AX767" i="35"/>
  <c r="BQ767" i="35" s="1"/>
  <c r="A768" i="35"/>
  <c r="BW768" i="35" s="1"/>
  <c r="AW767" i="35"/>
  <c r="BP767" i="35" s="1"/>
  <c r="BG767" i="35"/>
  <c r="BY767" i="35" s="1"/>
  <c r="BF767" i="35"/>
  <c r="BX767" i="35" s="1"/>
  <c r="AQ767" i="35"/>
  <c r="AG765" i="35"/>
  <c r="AK765" i="35"/>
  <c r="AI765" i="35"/>
  <c r="EA769" i="35"/>
  <c r="DZ769" i="35"/>
  <c r="DY769" i="35"/>
  <c r="DW770" i="35"/>
  <c r="BT763" i="35" l="1"/>
  <c r="BA764" i="35"/>
  <c r="U353" i="35"/>
  <c r="P354" i="35"/>
  <c r="AP354" i="35"/>
  <c r="AT354" i="35" s="1"/>
  <c r="AC578" i="35"/>
  <c r="K577" i="35"/>
  <c r="O577" i="35" s="1"/>
  <c r="AI766" i="35"/>
  <c r="AG766" i="35"/>
  <c r="AK766" i="35"/>
  <c r="Y767" i="35"/>
  <c r="X768" i="35"/>
  <c r="F767" i="35"/>
  <c r="G767" i="35" s="1"/>
  <c r="EF769" i="35"/>
  <c r="W769" i="35"/>
  <c r="D770" i="35"/>
  <c r="V769" i="35"/>
  <c r="DX769" i="35"/>
  <c r="AJ769" i="35" s="1"/>
  <c r="BG768" i="35"/>
  <c r="BY768" i="35" s="1"/>
  <c r="AX768" i="35"/>
  <c r="A769" i="35"/>
  <c r="BW769" i="35" s="1"/>
  <c r="BF768" i="35"/>
  <c r="BX768" i="35" s="1"/>
  <c r="AW768" i="35"/>
  <c r="BP768" i="35" s="1"/>
  <c r="BE768" i="35"/>
  <c r="AV768" i="35"/>
  <c r="BO768" i="35" s="1"/>
  <c r="J768" i="35"/>
  <c r="BD768" i="35"/>
  <c r="BV768" i="35" s="1"/>
  <c r="BC768" i="35"/>
  <c r="BU768" i="35" s="1"/>
  <c r="E768" i="35"/>
  <c r="AZ768" i="35"/>
  <c r="BS768" i="35" s="1"/>
  <c r="AY768" i="35"/>
  <c r="BR768" i="35" s="1"/>
  <c r="BQ768" i="35"/>
  <c r="AQ768" i="35"/>
  <c r="G766" i="35"/>
  <c r="AA768" i="35"/>
  <c r="Z769" i="35"/>
  <c r="DW771" i="35"/>
  <c r="EA770" i="35"/>
  <c r="DZ770" i="35"/>
  <c r="DY770" i="35"/>
  <c r="BT764" i="35" l="1"/>
  <c r="BA765" i="35"/>
  <c r="AR354" i="35"/>
  <c r="AU354" i="35" s="1"/>
  <c r="BN354" i="35" s="1"/>
  <c r="AM354" i="35" s="1"/>
  <c r="T354" i="35" s="1"/>
  <c r="Q354" i="35" s="1"/>
  <c r="R354" i="35" s="1"/>
  <c r="AS354" i="35"/>
  <c r="S354" i="35"/>
  <c r="AC579" i="35"/>
  <c r="K578" i="35"/>
  <c r="O578" i="35" s="1"/>
  <c r="EF770" i="35"/>
  <c r="W770" i="35"/>
  <c r="D771" i="35"/>
  <c r="V770" i="35"/>
  <c r="DX770" i="35"/>
  <c r="AH770" i="35" s="1"/>
  <c r="AJ770" i="35"/>
  <c r="X769" i="35"/>
  <c r="Y768" i="35"/>
  <c r="AZ769" i="35"/>
  <c r="BS769" i="35" s="1"/>
  <c r="AY769" i="35"/>
  <c r="BR769" i="35" s="1"/>
  <c r="BG769" i="35"/>
  <c r="BY769" i="35" s="1"/>
  <c r="AX769" i="35"/>
  <c r="A770" i="35"/>
  <c r="BW770" i="35" s="1"/>
  <c r="BF769" i="35"/>
  <c r="BX769" i="35" s="1"/>
  <c r="AW769" i="35"/>
  <c r="BP769" i="35" s="1"/>
  <c r="BE769" i="35"/>
  <c r="AV769" i="35"/>
  <c r="BO769" i="35" s="1"/>
  <c r="J769" i="35"/>
  <c r="BD769" i="35"/>
  <c r="BV769" i="35" s="1"/>
  <c r="BC769" i="35"/>
  <c r="BU769" i="35" s="1"/>
  <c r="E769" i="35"/>
  <c r="AQ769" i="35"/>
  <c r="BQ769" i="35"/>
  <c r="AF769" i="35"/>
  <c r="DW772" i="35"/>
  <c r="EA771" i="35"/>
  <c r="DZ771" i="35"/>
  <c r="DY771" i="35"/>
  <c r="Z770" i="35"/>
  <c r="AA769" i="35"/>
  <c r="AH769" i="35"/>
  <c r="AK767" i="35"/>
  <c r="AI767" i="35"/>
  <c r="AG767" i="35"/>
  <c r="F768" i="35"/>
  <c r="G768" i="35" s="1"/>
  <c r="BT765" i="35" l="1"/>
  <c r="BA766" i="35"/>
  <c r="U354" i="35"/>
  <c r="P355" i="35"/>
  <c r="AP355" i="35"/>
  <c r="AT355" i="35" s="1"/>
  <c r="AC580" i="35"/>
  <c r="K579" i="35"/>
  <c r="O579" i="35" s="1"/>
  <c r="Z771" i="35"/>
  <c r="AA770" i="35"/>
  <c r="DX771" i="35"/>
  <c r="AJ771" i="35" s="1"/>
  <c r="EF771" i="35"/>
  <c r="W771" i="35"/>
  <c r="V771" i="35"/>
  <c r="D772" i="35"/>
  <c r="BC770" i="35"/>
  <c r="BU770" i="35" s="1"/>
  <c r="E770" i="35"/>
  <c r="AZ770" i="35"/>
  <c r="BS770" i="35" s="1"/>
  <c r="AY770" i="35"/>
  <c r="BR770" i="35" s="1"/>
  <c r="BG770" i="35"/>
  <c r="BY770" i="35" s="1"/>
  <c r="AX770" i="35"/>
  <c r="A771" i="35"/>
  <c r="BW771" i="35" s="1"/>
  <c r="BF770" i="35"/>
  <c r="BX770" i="35" s="1"/>
  <c r="AW770" i="35"/>
  <c r="BP770" i="35" s="1"/>
  <c r="BD770" i="35"/>
  <c r="BV770" i="35" s="1"/>
  <c r="AV770" i="35"/>
  <c r="BO770" i="35" s="1"/>
  <c r="J770" i="35"/>
  <c r="BE770" i="35"/>
  <c r="BQ770" i="35"/>
  <c r="AQ770" i="35"/>
  <c r="DZ772" i="35"/>
  <c r="DY772" i="35"/>
  <c r="DW773" i="35"/>
  <c r="EA772" i="35"/>
  <c r="F769" i="35"/>
  <c r="G769" i="35" s="1"/>
  <c r="AF770" i="35"/>
  <c r="AK768" i="35"/>
  <c r="AI768" i="35"/>
  <c r="AG768" i="35"/>
  <c r="X770" i="35"/>
  <c r="Y769" i="35"/>
  <c r="BT766" i="35" l="1"/>
  <c r="BA767" i="35"/>
  <c r="AF771" i="35"/>
  <c r="AH771" i="35"/>
  <c r="AR355" i="35"/>
  <c r="AU355" i="35" s="1"/>
  <c r="BN355" i="35" s="1"/>
  <c r="AM355" i="35" s="1"/>
  <c r="T355" i="35" s="1"/>
  <c r="Q355" i="35" s="1"/>
  <c r="R355" i="35" s="1"/>
  <c r="S355" i="35"/>
  <c r="AS355" i="35"/>
  <c r="AC581" i="35"/>
  <c r="K580" i="35"/>
  <c r="O580" i="35" s="1"/>
  <c r="F770" i="35"/>
  <c r="G770" i="35" s="1"/>
  <c r="BE771" i="35"/>
  <c r="AV771" i="35"/>
  <c r="BO771" i="35" s="1"/>
  <c r="J771" i="35"/>
  <c r="BD771" i="35"/>
  <c r="BV771" i="35" s="1"/>
  <c r="BC771" i="35"/>
  <c r="BU771" i="35" s="1"/>
  <c r="E771" i="35"/>
  <c r="AZ771" i="35"/>
  <c r="BS771" i="35" s="1"/>
  <c r="AY771" i="35"/>
  <c r="BR771" i="35" s="1"/>
  <c r="A772" i="35"/>
  <c r="BW772" i="35" s="1"/>
  <c r="AW771" i="35"/>
  <c r="BP771" i="35" s="1"/>
  <c r="BG771" i="35"/>
  <c r="BY771" i="35" s="1"/>
  <c r="BF771" i="35"/>
  <c r="BX771" i="35" s="1"/>
  <c r="AX771" i="35"/>
  <c r="BQ771" i="35"/>
  <c r="AQ771" i="35"/>
  <c r="EA773" i="35"/>
  <c r="DZ773" i="35"/>
  <c r="DY773" i="35"/>
  <c r="DW774" i="35"/>
  <c r="Y770" i="35"/>
  <c r="X771" i="35"/>
  <c r="D773" i="35"/>
  <c r="V772" i="35"/>
  <c r="DX772" i="35"/>
  <c r="AF772" i="35" s="1"/>
  <c r="AH772" i="35"/>
  <c r="W772" i="35"/>
  <c r="EF772" i="35"/>
  <c r="AG769" i="35"/>
  <c r="AK769" i="35"/>
  <c r="AI769" i="35"/>
  <c r="AA771" i="35"/>
  <c r="Z772" i="35"/>
  <c r="BT767" i="35" l="1"/>
  <c r="BA768" i="35"/>
  <c r="AJ772" i="35"/>
  <c r="U355" i="35"/>
  <c r="AP356" i="35"/>
  <c r="AT356" i="35" s="1"/>
  <c r="P356" i="35"/>
  <c r="AC582" i="35"/>
  <c r="K581" i="35"/>
  <c r="O581" i="35" s="1"/>
  <c r="DW775" i="35"/>
  <c r="EA774" i="35"/>
  <c r="DZ774" i="35"/>
  <c r="DY774" i="35"/>
  <c r="F771" i="35"/>
  <c r="G771" i="35" s="1"/>
  <c r="EF773" i="35"/>
  <c r="W773" i="35"/>
  <c r="D774" i="35"/>
  <c r="V773" i="35"/>
  <c r="DX773" i="35"/>
  <c r="AJ773" i="35" s="1"/>
  <c r="AA772" i="35"/>
  <c r="Z773" i="35"/>
  <c r="Y771" i="35"/>
  <c r="X772" i="35"/>
  <c r="BG772" i="35"/>
  <c r="BY772" i="35" s="1"/>
  <c r="AX772" i="35"/>
  <c r="BQ772" i="35" s="1"/>
  <c r="A773" i="35"/>
  <c r="BW773" i="35" s="1"/>
  <c r="BF772" i="35"/>
  <c r="BX772" i="35" s="1"/>
  <c r="AW772" i="35"/>
  <c r="BP772" i="35" s="1"/>
  <c r="BE772" i="35"/>
  <c r="AV772" i="35"/>
  <c r="BO772" i="35" s="1"/>
  <c r="J772" i="35"/>
  <c r="BD772" i="35"/>
  <c r="BV772" i="35" s="1"/>
  <c r="BC772" i="35"/>
  <c r="BU772" i="35" s="1"/>
  <c r="E772" i="35"/>
  <c r="AZ772" i="35"/>
  <c r="BS772" i="35" s="1"/>
  <c r="AY772" i="35"/>
  <c r="BR772" i="35" s="1"/>
  <c r="AQ772" i="35"/>
  <c r="AI770" i="35"/>
  <c r="AG770" i="35"/>
  <c r="AK770" i="35"/>
  <c r="BT768" i="35" l="1"/>
  <c r="BA769" i="35"/>
  <c r="AF773" i="35"/>
  <c r="AH773" i="35"/>
  <c r="AS356" i="35"/>
  <c r="AR356" i="35"/>
  <c r="AU356" i="35" s="1"/>
  <c r="BN356" i="35" s="1"/>
  <c r="AM356" i="35" s="1"/>
  <c r="T356" i="35" s="1"/>
  <c r="Q356" i="35" s="1"/>
  <c r="R356" i="35" s="1"/>
  <c r="S356" i="35"/>
  <c r="AC583" i="35"/>
  <c r="K582" i="35"/>
  <c r="O582" i="35" s="1"/>
  <c r="X773" i="35"/>
  <c r="Y772" i="35"/>
  <c r="EF774" i="35"/>
  <c r="W774" i="35"/>
  <c r="D775" i="35"/>
  <c r="V774" i="35"/>
  <c r="DX774" i="35"/>
  <c r="AJ774" i="35" s="1"/>
  <c r="Z774" i="35"/>
  <c r="AA773" i="35"/>
  <c r="F772" i="35"/>
  <c r="AZ773" i="35"/>
  <c r="BS773" i="35" s="1"/>
  <c r="AY773" i="35"/>
  <c r="BR773" i="35" s="1"/>
  <c r="BG773" i="35"/>
  <c r="BY773" i="35" s="1"/>
  <c r="AX773" i="35"/>
  <c r="BQ773" i="35" s="1"/>
  <c r="A774" i="35"/>
  <c r="BW774" i="35" s="1"/>
  <c r="BF773" i="35"/>
  <c r="BX773" i="35" s="1"/>
  <c r="AW773" i="35"/>
  <c r="BP773" i="35" s="1"/>
  <c r="BE773" i="35"/>
  <c r="AV773" i="35"/>
  <c r="BO773" i="35" s="1"/>
  <c r="J773" i="35"/>
  <c r="BD773" i="35"/>
  <c r="BV773" i="35" s="1"/>
  <c r="BC773" i="35"/>
  <c r="BU773" i="35" s="1"/>
  <c r="E773" i="35"/>
  <c r="AQ773" i="35"/>
  <c r="DW776" i="35"/>
  <c r="EA775" i="35"/>
  <c r="DZ775" i="35"/>
  <c r="DY775" i="35"/>
  <c r="AK771" i="35"/>
  <c r="AI771" i="35"/>
  <c r="AG771" i="35"/>
  <c r="BT769" i="35" l="1"/>
  <c r="BA770" i="35"/>
  <c r="AF774" i="35"/>
  <c r="AH774" i="35"/>
  <c r="U356" i="35"/>
  <c r="AP357" i="35"/>
  <c r="AT357" i="35" s="1"/>
  <c r="P357" i="35"/>
  <c r="AC584" i="35"/>
  <c r="K583" i="35"/>
  <c r="O583" i="35" s="1"/>
  <c r="DX775" i="35"/>
  <c r="AJ775" i="35" s="1"/>
  <c r="EF775" i="35"/>
  <c r="W775" i="35"/>
  <c r="V775" i="35"/>
  <c r="D776" i="35"/>
  <c r="Z775" i="35"/>
  <c r="AA774" i="35"/>
  <c r="F773" i="35"/>
  <c r="G773" i="35" s="1"/>
  <c r="AK772" i="35"/>
  <c r="AI772" i="35"/>
  <c r="AG772" i="35"/>
  <c r="X774" i="35"/>
  <c r="Y773" i="35"/>
  <c r="DZ776" i="35"/>
  <c r="DY776" i="35"/>
  <c r="DW777" i="35"/>
  <c r="EA776" i="35"/>
  <c r="BC774" i="35"/>
  <c r="BU774" i="35" s="1"/>
  <c r="E774" i="35"/>
  <c r="AZ774" i="35"/>
  <c r="BS774" i="35" s="1"/>
  <c r="AY774" i="35"/>
  <c r="BR774" i="35" s="1"/>
  <c r="BG774" i="35"/>
  <c r="BY774" i="35" s="1"/>
  <c r="AX774" i="35"/>
  <c r="BQ774" i="35" s="1"/>
  <c r="A775" i="35"/>
  <c r="BW775" i="35" s="1"/>
  <c r="BF774" i="35"/>
  <c r="BX774" i="35" s="1"/>
  <c r="AW774" i="35"/>
  <c r="BP774" i="35" s="1"/>
  <c r="AV774" i="35"/>
  <c r="BO774" i="35" s="1"/>
  <c r="J774" i="35"/>
  <c r="BE774" i="35"/>
  <c r="BD774" i="35"/>
  <c r="BV774" i="35" s="1"/>
  <c r="AQ774" i="35"/>
  <c r="G772" i="35"/>
  <c r="BT770" i="35" l="1"/>
  <c r="BA771" i="35"/>
  <c r="AF775" i="35"/>
  <c r="AH775" i="35"/>
  <c r="AS357" i="35"/>
  <c r="S357" i="35"/>
  <c r="AR357" i="35"/>
  <c r="AU357" i="35" s="1"/>
  <c r="BN357" i="35" s="1"/>
  <c r="AM357" i="35" s="1"/>
  <c r="T357" i="35" s="1"/>
  <c r="Q357" i="35" s="1"/>
  <c r="R357" i="35" s="1"/>
  <c r="AC585" i="35"/>
  <c r="K584" i="35"/>
  <c r="O584" i="35" s="1"/>
  <c r="AG773" i="35"/>
  <c r="AK773" i="35"/>
  <c r="AI773" i="35"/>
  <c r="Y774" i="35"/>
  <c r="X775" i="35"/>
  <c r="BE775" i="35"/>
  <c r="AV775" i="35"/>
  <c r="BO775" i="35" s="1"/>
  <c r="J775" i="35"/>
  <c r="BD775" i="35"/>
  <c r="BV775" i="35" s="1"/>
  <c r="BC775" i="35"/>
  <c r="BU775" i="35" s="1"/>
  <c r="E775" i="35"/>
  <c r="AZ775" i="35"/>
  <c r="BS775" i="35" s="1"/>
  <c r="AY775" i="35"/>
  <c r="BR775" i="35" s="1"/>
  <c r="BG775" i="35"/>
  <c r="BY775" i="35" s="1"/>
  <c r="BF775" i="35"/>
  <c r="BX775" i="35" s="1"/>
  <c r="AX775" i="35"/>
  <c r="BQ775" i="35" s="1"/>
  <c r="A776" i="35"/>
  <c r="BW776" i="35" s="1"/>
  <c r="AW775" i="35"/>
  <c r="BP775" i="35" s="1"/>
  <c r="AQ775" i="35"/>
  <c r="AA775" i="35"/>
  <c r="Z776" i="35"/>
  <c r="F774" i="35"/>
  <c r="EA777" i="35"/>
  <c r="DZ777" i="35"/>
  <c r="DY777" i="35"/>
  <c r="DW778" i="35"/>
  <c r="D777" i="35"/>
  <c r="V776" i="35"/>
  <c r="DX776" i="35"/>
  <c r="AJ776" i="35"/>
  <c r="AH776" i="35"/>
  <c r="AF776" i="35"/>
  <c r="W776" i="35"/>
  <c r="EF776" i="35"/>
  <c r="BT771" i="35" l="1"/>
  <c r="BA772" i="35"/>
  <c r="U357" i="35"/>
  <c r="AP358" i="35"/>
  <c r="AT358" i="35" s="1"/>
  <c r="P358" i="35"/>
  <c r="AC586" i="35"/>
  <c r="K585" i="35"/>
  <c r="O585" i="35" s="1"/>
  <c r="BG776" i="35"/>
  <c r="BY776" i="35" s="1"/>
  <c r="AX776" i="35"/>
  <c r="BQ776" i="35" s="1"/>
  <c r="A777" i="35"/>
  <c r="BW777" i="35" s="1"/>
  <c r="BF776" i="35"/>
  <c r="BX776" i="35" s="1"/>
  <c r="AW776" i="35"/>
  <c r="BP776" i="35" s="1"/>
  <c r="BE776" i="35"/>
  <c r="AV776" i="35"/>
  <c r="BO776" i="35" s="1"/>
  <c r="J776" i="35"/>
  <c r="BD776" i="35"/>
  <c r="BV776" i="35" s="1"/>
  <c r="BC776" i="35"/>
  <c r="BU776" i="35" s="1"/>
  <c r="E776" i="35"/>
  <c r="AZ776" i="35"/>
  <c r="BS776" i="35" s="1"/>
  <c r="AY776" i="35"/>
  <c r="BR776" i="35" s="1"/>
  <c r="AQ776" i="35"/>
  <c r="AA776" i="35"/>
  <c r="Z777" i="35"/>
  <c r="Y775" i="35"/>
  <c r="X776" i="35"/>
  <c r="AI774" i="35"/>
  <c r="AG774" i="35"/>
  <c r="AK774" i="35"/>
  <c r="F775" i="35"/>
  <c r="G775" i="35" s="1"/>
  <c r="DW779" i="35"/>
  <c r="EA778" i="35"/>
  <c r="DZ778" i="35"/>
  <c r="DY778" i="35"/>
  <c r="G774" i="35"/>
  <c r="EF777" i="35"/>
  <c r="W777" i="35"/>
  <c r="D778" i="35"/>
  <c r="V777" i="35"/>
  <c r="DX777" i="35"/>
  <c r="AH777" i="35" s="1"/>
  <c r="AJ777" i="35"/>
  <c r="BT772" i="35" l="1"/>
  <c r="BA773" i="35"/>
  <c r="AR358" i="35"/>
  <c r="AU358" i="35" s="1"/>
  <c r="BN358" i="35" s="1"/>
  <c r="AM358" i="35" s="1"/>
  <c r="T358" i="35" s="1"/>
  <c r="Q358" i="35" s="1"/>
  <c r="R358" i="35" s="1"/>
  <c r="AS358" i="35"/>
  <c r="S358" i="35"/>
  <c r="AC587" i="35"/>
  <c r="K586" i="35"/>
  <c r="O586" i="35" s="1"/>
  <c r="F776" i="35"/>
  <c r="DW780" i="35"/>
  <c r="EA779" i="35"/>
  <c r="DY779" i="35"/>
  <c r="DZ779" i="35"/>
  <c r="Z778" i="35"/>
  <c r="AA777" i="35"/>
  <c r="EF778" i="35"/>
  <c r="W778" i="35"/>
  <c r="D779" i="35"/>
  <c r="V778" i="35"/>
  <c r="DX778" i="35"/>
  <c r="AF778" i="35" s="1"/>
  <c r="AJ778" i="35"/>
  <c r="AF777" i="35"/>
  <c r="AZ777" i="35"/>
  <c r="BS777" i="35" s="1"/>
  <c r="AY777" i="35"/>
  <c r="BR777" i="35" s="1"/>
  <c r="BG777" i="35"/>
  <c r="BY777" i="35" s="1"/>
  <c r="AX777" i="35"/>
  <c r="A778" i="35"/>
  <c r="BW778" i="35" s="1"/>
  <c r="BF777" i="35"/>
  <c r="BX777" i="35" s="1"/>
  <c r="AW777" i="35"/>
  <c r="BP777" i="35" s="1"/>
  <c r="BE777" i="35"/>
  <c r="AV777" i="35"/>
  <c r="BO777" i="35" s="1"/>
  <c r="J777" i="35"/>
  <c r="BD777" i="35"/>
  <c r="BV777" i="35" s="1"/>
  <c r="BC777" i="35"/>
  <c r="BU777" i="35" s="1"/>
  <c r="E777" i="35"/>
  <c r="AQ777" i="35"/>
  <c r="BQ777" i="35"/>
  <c r="X777" i="35"/>
  <c r="Y776" i="35"/>
  <c r="AK775" i="35"/>
  <c r="AI775" i="35"/>
  <c r="AG775" i="35"/>
  <c r="BT773" i="35" l="1"/>
  <c r="BA774" i="35"/>
  <c r="AH778" i="35"/>
  <c r="U358" i="35"/>
  <c r="AS359" i="35" s="1"/>
  <c r="P359" i="35"/>
  <c r="AP359" i="35"/>
  <c r="AT359" i="35" s="1"/>
  <c r="AC588" i="35"/>
  <c r="K587" i="35"/>
  <c r="O587" i="35" s="1"/>
  <c r="F777" i="35"/>
  <c r="DZ780" i="35"/>
  <c r="DY780" i="35"/>
  <c r="EA780" i="35"/>
  <c r="DW781" i="35"/>
  <c r="X778" i="35"/>
  <c r="Y777" i="35"/>
  <c r="BC778" i="35"/>
  <c r="BU778" i="35" s="1"/>
  <c r="E778" i="35"/>
  <c r="AZ778" i="35"/>
  <c r="BS778" i="35" s="1"/>
  <c r="AY778" i="35"/>
  <c r="BR778" i="35" s="1"/>
  <c r="BG778" i="35"/>
  <c r="BY778" i="35" s="1"/>
  <c r="AX778" i="35"/>
  <c r="A779" i="35"/>
  <c r="BW779" i="35" s="1"/>
  <c r="BF778" i="35"/>
  <c r="BX778" i="35" s="1"/>
  <c r="AW778" i="35"/>
  <c r="BP778" i="35" s="1"/>
  <c r="J778" i="35"/>
  <c r="BE778" i="35"/>
  <c r="BD778" i="35"/>
  <c r="BV778" i="35" s="1"/>
  <c r="AV778" i="35"/>
  <c r="BO778" i="35" s="1"/>
  <c r="BQ778" i="35"/>
  <c r="AQ778" i="35"/>
  <c r="Z779" i="35"/>
  <c r="AA778" i="35"/>
  <c r="AK776" i="35"/>
  <c r="AI776" i="35"/>
  <c r="AG776" i="35"/>
  <c r="G776" i="35"/>
  <c r="DX779" i="35"/>
  <c r="AJ779" i="35"/>
  <c r="AH779" i="35"/>
  <c r="EF779" i="35"/>
  <c r="AF779" i="35"/>
  <c r="W779" i="35"/>
  <c r="V779" i="35"/>
  <c r="D780" i="35"/>
  <c r="BT774" i="35" l="1"/>
  <c r="BA775" i="35"/>
  <c r="S359" i="35"/>
  <c r="AR359" i="35"/>
  <c r="AU359" i="35" s="1"/>
  <c r="BN359" i="35" s="1"/>
  <c r="AM359" i="35" s="1"/>
  <c r="T359" i="35" s="1"/>
  <c r="Q359" i="35" s="1"/>
  <c r="R359" i="35" s="1"/>
  <c r="P360" i="35" s="1"/>
  <c r="AC589" i="35"/>
  <c r="K588" i="35"/>
  <c r="O588" i="35" s="1"/>
  <c r="DZ781" i="35"/>
  <c r="DW782" i="35"/>
  <c r="EA781" i="35"/>
  <c r="DY781" i="35"/>
  <c r="AG777" i="35"/>
  <c r="AK777" i="35"/>
  <c r="AI777" i="35"/>
  <c r="AA779" i="35"/>
  <c r="Z780" i="35"/>
  <c r="Y778" i="35"/>
  <c r="X779" i="35"/>
  <c r="G777" i="35"/>
  <c r="F778" i="35"/>
  <c r="G778" i="35" s="1"/>
  <c r="BE779" i="35"/>
  <c r="AV779" i="35"/>
  <c r="BO779" i="35" s="1"/>
  <c r="J779" i="35"/>
  <c r="BD779" i="35"/>
  <c r="BV779" i="35" s="1"/>
  <c r="BC779" i="35"/>
  <c r="BU779" i="35" s="1"/>
  <c r="E779" i="35"/>
  <c r="AZ779" i="35"/>
  <c r="BS779" i="35" s="1"/>
  <c r="AY779" i="35"/>
  <c r="BR779" i="35" s="1"/>
  <c r="BG779" i="35"/>
  <c r="BY779" i="35" s="1"/>
  <c r="BF779" i="35"/>
  <c r="BX779" i="35" s="1"/>
  <c r="AX779" i="35"/>
  <c r="BQ779" i="35" s="1"/>
  <c r="A780" i="35"/>
  <c r="BW780" i="35" s="1"/>
  <c r="AW779" i="35"/>
  <c r="BP779" i="35" s="1"/>
  <c r="AQ779" i="35"/>
  <c r="D781" i="35"/>
  <c r="V780" i="35"/>
  <c r="DX780" i="35"/>
  <c r="AJ780" i="35"/>
  <c r="AH780" i="35"/>
  <c r="W780" i="35"/>
  <c r="EF780" i="35"/>
  <c r="AF780" i="35"/>
  <c r="BT775" i="35" l="1"/>
  <c r="BA776" i="35"/>
  <c r="AP360" i="35"/>
  <c r="AT360" i="35" s="1"/>
  <c r="U359" i="35"/>
  <c r="S360" i="35" s="1"/>
  <c r="AC590" i="35"/>
  <c r="K589" i="35"/>
  <c r="O589" i="35" s="1"/>
  <c r="AI778" i="35"/>
  <c r="AG778" i="35"/>
  <c r="AK778" i="35"/>
  <c r="D782" i="35"/>
  <c r="DX781" i="35"/>
  <c r="AJ781" i="35" s="1"/>
  <c r="W781" i="35"/>
  <c r="V781" i="35"/>
  <c r="EF781" i="35"/>
  <c r="Y779" i="35"/>
  <c r="X780" i="35"/>
  <c r="BG780" i="35"/>
  <c r="BY780" i="35" s="1"/>
  <c r="AX780" i="35"/>
  <c r="A781" i="35"/>
  <c r="BW781" i="35" s="1"/>
  <c r="BF780" i="35"/>
  <c r="BX780" i="35" s="1"/>
  <c r="AW780" i="35"/>
  <c r="BP780" i="35" s="1"/>
  <c r="BE780" i="35"/>
  <c r="AV780" i="35"/>
  <c r="BO780" i="35" s="1"/>
  <c r="J780" i="35"/>
  <c r="BD780" i="35"/>
  <c r="BV780" i="35" s="1"/>
  <c r="BC780" i="35"/>
  <c r="BU780" i="35" s="1"/>
  <c r="E780" i="35"/>
  <c r="AZ780" i="35"/>
  <c r="BS780" i="35" s="1"/>
  <c r="AY780" i="35"/>
  <c r="BR780" i="35" s="1"/>
  <c r="BQ780" i="35"/>
  <c r="AQ780" i="35"/>
  <c r="F779" i="35"/>
  <c r="G779" i="35" s="1"/>
  <c r="DZ782" i="35"/>
  <c r="EA782" i="35"/>
  <c r="DY782" i="35"/>
  <c r="DW783" i="35"/>
  <c r="AA780" i="35"/>
  <c r="Z781" i="35"/>
  <c r="BT776" i="35" l="1"/>
  <c r="BA777" i="35"/>
  <c r="AF781" i="35"/>
  <c r="AR360" i="35"/>
  <c r="AU360" i="35" s="1"/>
  <c r="BN360" i="35" s="1"/>
  <c r="AM360" i="35" s="1"/>
  <c r="T360" i="35" s="1"/>
  <c r="Q360" i="35" s="1"/>
  <c r="R360" i="35" s="1"/>
  <c r="P361" i="35" s="1"/>
  <c r="AS360" i="35"/>
  <c r="AC591" i="35"/>
  <c r="K590" i="35"/>
  <c r="O590" i="35" s="1"/>
  <c r="Z782" i="35"/>
  <c r="AA781" i="35"/>
  <c r="F780" i="35"/>
  <c r="X781" i="35"/>
  <c r="Y780" i="35"/>
  <c r="DZ783" i="35"/>
  <c r="DW784" i="35"/>
  <c r="EA783" i="35"/>
  <c r="DY783" i="35"/>
  <c r="EF782" i="35"/>
  <c r="D783" i="35"/>
  <c r="V782" i="35"/>
  <c r="DX782" i="35"/>
  <c r="AH782" i="35" s="1"/>
  <c r="W782" i="35"/>
  <c r="AK779" i="35"/>
  <c r="AI779" i="35"/>
  <c r="AG779" i="35"/>
  <c r="AH781" i="35"/>
  <c r="BG781" i="35"/>
  <c r="BY781" i="35" s="1"/>
  <c r="AX781" i="35"/>
  <c r="BQ781" i="35" s="1"/>
  <c r="BE781" i="35"/>
  <c r="AV781" i="35"/>
  <c r="BO781" i="35" s="1"/>
  <c r="BC781" i="35"/>
  <c r="BU781" i="35" s="1"/>
  <c r="BF781" i="35"/>
  <c r="BX781" i="35" s="1"/>
  <c r="A782" i="35"/>
  <c r="BW782" i="35" s="1"/>
  <c r="BD781" i="35"/>
  <c r="BV781" i="35" s="1"/>
  <c r="AZ781" i="35"/>
  <c r="BS781" i="35" s="1"/>
  <c r="AY781" i="35"/>
  <c r="BR781" i="35" s="1"/>
  <c r="J781" i="35"/>
  <c r="AW781" i="35"/>
  <c r="BP781" i="35" s="1"/>
  <c r="E781" i="35"/>
  <c r="AQ781" i="35"/>
  <c r="BT777" i="35" l="1"/>
  <c r="BA778" i="35"/>
  <c r="AF782" i="35"/>
  <c r="AJ782" i="35"/>
  <c r="AP361" i="35"/>
  <c r="AT361" i="35" s="1"/>
  <c r="U360" i="35"/>
  <c r="S361" i="35" s="1"/>
  <c r="AC592" i="35"/>
  <c r="K591" i="35"/>
  <c r="O591" i="35" s="1"/>
  <c r="AK780" i="35"/>
  <c r="AI780" i="35"/>
  <c r="AG780" i="35"/>
  <c r="G780" i="35"/>
  <c r="X782" i="35"/>
  <c r="Y781" i="35"/>
  <c r="AZ782" i="35"/>
  <c r="BS782" i="35" s="1"/>
  <c r="BG782" i="35"/>
  <c r="BY782" i="35" s="1"/>
  <c r="AX782" i="35"/>
  <c r="BQ782" i="35" s="1"/>
  <c r="BE782" i="35"/>
  <c r="AV782" i="35"/>
  <c r="BO782" i="35" s="1"/>
  <c r="J782" i="35"/>
  <c r="AW782" i="35"/>
  <c r="BP782" i="35" s="1"/>
  <c r="E782" i="35"/>
  <c r="BF782" i="35"/>
  <c r="BX782" i="35" s="1"/>
  <c r="A783" i="35"/>
  <c r="BW783" i="35" s="1"/>
  <c r="BD782" i="35"/>
  <c r="BV782" i="35" s="1"/>
  <c r="BC782" i="35"/>
  <c r="BU782" i="35" s="1"/>
  <c r="AY782" i="35"/>
  <c r="BR782" i="35" s="1"/>
  <c r="AQ782" i="35"/>
  <c r="DW785" i="35"/>
  <c r="EA784" i="35"/>
  <c r="DZ784" i="35"/>
  <c r="DY784" i="35"/>
  <c r="F781" i="35"/>
  <c r="Z783" i="35"/>
  <c r="AA782" i="35"/>
  <c r="EF783" i="35"/>
  <c r="D784" i="35"/>
  <c r="V783" i="35"/>
  <c r="W783" i="35"/>
  <c r="AJ783" i="35"/>
  <c r="AH783" i="35"/>
  <c r="DX783" i="35"/>
  <c r="AF783" i="35" s="1"/>
  <c r="BT778" i="35" l="1"/>
  <c r="BA779" i="35"/>
  <c r="AR361" i="35"/>
  <c r="AU361" i="35" s="1"/>
  <c r="BN361" i="35" s="1"/>
  <c r="AM361" i="35" s="1"/>
  <c r="T361" i="35" s="1"/>
  <c r="Q361" i="35" s="1"/>
  <c r="R361" i="35" s="1"/>
  <c r="P362" i="35" s="1"/>
  <c r="AS361" i="35"/>
  <c r="AC593" i="35"/>
  <c r="K592" i="35"/>
  <c r="O592" i="35" s="1"/>
  <c r="Z784" i="35"/>
  <c r="AA783" i="35"/>
  <c r="DW786" i="35"/>
  <c r="EA785" i="35"/>
  <c r="DZ785" i="35"/>
  <c r="DY785" i="35"/>
  <c r="X783" i="35"/>
  <c r="Y782" i="35"/>
  <c r="AG781" i="35"/>
  <c r="AK781" i="35"/>
  <c r="AI781" i="35"/>
  <c r="G781" i="35"/>
  <c r="BC783" i="35"/>
  <c r="BU783" i="35" s="1"/>
  <c r="AZ783" i="35"/>
  <c r="BS783" i="35" s="1"/>
  <c r="BG783" i="35"/>
  <c r="BY783" i="35" s="1"/>
  <c r="AX783" i="35"/>
  <c r="BD783" i="35"/>
  <c r="BV783" i="35" s="1"/>
  <c r="J783" i="35"/>
  <c r="AY783" i="35"/>
  <c r="BR783" i="35" s="1"/>
  <c r="AW783" i="35"/>
  <c r="BP783" i="35" s="1"/>
  <c r="E783" i="35"/>
  <c r="AV783" i="35"/>
  <c r="BO783" i="35" s="1"/>
  <c r="BF783" i="35"/>
  <c r="BX783" i="35" s="1"/>
  <c r="BE783" i="35"/>
  <c r="A784" i="35"/>
  <c r="BW784" i="35" s="1"/>
  <c r="BQ783" i="35"/>
  <c r="AQ783" i="35"/>
  <c r="EF784" i="35"/>
  <c r="D785" i="35"/>
  <c r="V784" i="35"/>
  <c r="DX784" i="35"/>
  <c r="AF784" i="35" s="1"/>
  <c r="W784" i="35"/>
  <c r="F782" i="35"/>
  <c r="G782" i="35" s="1"/>
  <c r="BT779" i="35" l="1"/>
  <c r="BA780" i="35"/>
  <c r="AP362" i="35"/>
  <c r="AT362" i="35" s="1"/>
  <c r="U361" i="35"/>
  <c r="AS362" i="35" s="1"/>
  <c r="AC594" i="35"/>
  <c r="K593" i="35"/>
  <c r="O593" i="35" s="1"/>
  <c r="BC784" i="35"/>
  <c r="BU784" i="35" s="1"/>
  <c r="AZ784" i="35"/>
  <c r="BS784" i="35" s="1"/>
  <c r="AY784" i="35"/>
  <c r="BR784" i="35" s="1"/>
  <c r="BG784" i="35"/>
  <c r="BY784" i="35" s="1"/>
  <c r="AX784" i="35"/>
  <c r="A785" i="35"/>
  <c r="BW785" i="35" s="1"/>
  <c r="BF784" i="35"/>
  <c r="BX784" i="35" s="1"/>
  <c r="AW784" i="35"/>
  <c r="BP784" i="35" s="1"/>
  <c r="J784" i="35"/>
  <c r="BE784" i="35"/>
  <c r="BD784" i="35"/>
  <c r="BV784" i="35" s="1"/>
  <c r="AV784" i="35"/>
  <c r="BO784" i="35" s="1"/>
  <c r="E784" i="35"/>
  <c r="AQ784" i="35"/>
  <c r="BQ784" i="35"/>
  <c r="DX785" i="35"/>
  <c r="AJ785" i="35" s="1"/>
  <c r="EF785" i="35"/>
  <c r="W785" i="35"/>
  <c r="V785" i="35"/>
  <c r="D786" i="35"/>
  <c r="AH784" i="35"/>
  <c r="AG782" i="35"/>
  <c r="AK782" i="35"/>
  <c r="AI782" i="35"/>
  <c r="DZ786" i="35"/>
  <c r="DY786" i="35"/>
  <c r="DW787" i="35"/>
  <c r="EA786" i="35"/>
  <c r="X784" i="35"/>
  <c r="Y783" i="35"/>
  <c r="AJ784" i="35"/>
  <c r="F783" i="35"/>
  <c r="G783" i="35" s="1"/>
  <c r="Z785" i="35"/>
  <c r="AA784" i="35"/>
  <c r="BT780" i="35" l="1"/>
  <c r="BA781" i="35"/>
  <c r="AF785" i="35"/>
  <c r="AH785" i="35"/>
  <c r="AR362" i="35"/>
  <c r="AU362" i="35" s="1"/>
  <c r="BN362" i="35" s="1"/>
  <c r="AM362" i="35" s="1"/>
  <c r="T362" i="35" s="1"/>
  <c r="Q362" i="35" s="1"/>
  <c r="R362" i="35" s="1"/>
  <c r="AP363" i="35" s="1"/>
  <c r="AT363" i="35" s="1"/>
  <c r="S362" i="35"/>
  <c r="AC595" i="35"/>
  <c r="K594" i="35"/>
  <c r="O594" i="35" s="1"/>
  <c r="EA787" i="35"/>
  <c r="DZ787" i="35"/>
  <c r="DY787" i="35"/>
  <c r="DW788" i="35"/>
  <c r="D787" i="35"/>
  <c r="V786" i="35"/>
  <c r="DX786" i="35"/>
  <c r="AH786" i="35" s="1"/>
  <c r="AJ786" i="35"/>
  <c r="W786" i="35"/>
  <c r="EF786" i="35"/>
  <c r="F784" i="35"/>
  <c r="AI783" i="35"/>
  <c r="AG783" i="35"/>
  <c r="AK783" i="35"/>
  <c r="X785" i="35"/>
  <c r="Y784" i="35"/>
  <c r="AA785" i="35"/>
  <c r="Z786" i="35"/>
  <c r="BE785" i="35"/>
  <c r="AV785" i="35"/>
  <c r="BO785" i="35" s="1"/>
  <c r="J785" i="35"/>
  <c r="BD785" i="35"/>
  <c r="BV785" i="35" s="1"/>
  <c r="BC785" i="35"/>
  <c r="BU785" i="35" s="1"/>
  <c r="E785" i="35"/>
  <c r="AZ785" i="35"/>
  <c r="BS785" i="35" s="1"/>
  <c r="AY785" i="35"/>
  <c r="BR785" i="35" s="1"/>
  <c r="BG785" i="35"/>
  <c r="BY785" i="35" s="1"/>
  <c r="BF785" i="35"/>
  <c r="BX785" i="35" s="1"/>
  <c r="AX785" i="35"/>
  <c r="A786" i="35"/>
  <c r="BW786" i="35" s="1"/>
  <c r="AW785" i="35"/>
  <c r="BP785" i="35" s="1"/>
  <c r="AQ785" i="35"/>
  <c r="BQ785" i="35"/>
  <c r="BT781" i="35" l="1"/>
  <c r="BA782" i="35"/>
  <c r="U362" i="35"/>
  <c r="S363" i="35" s="1"/>
  <c r="P363" i="35"/>
  <c r="AC596" i="35"/>
  <c r="K595" i="35"/>
  <c r="O595" i="35" s="1"/>
  <c r="Y785" i="35"/>
  <c r="X786" i="35"/>
  <c r="AI784" i="35"/>
  <c r="AG784" i="35"/>
  <c r="AK784" i="35"/>
  <c r="EF787" i="35"/>
  <c r="W787" i="35"/>
  <c r="D788" i="35"/>
  <c r="V787" i="35"/>
  <c r="DX787" i="35"/>
  <c r="AF787" i="35" s="1"/>
  <c r="AJ787" i="35"/>
  <c r="AH787" i="35"/>
  <c r="AF786" i="35"/>
  <c r="DW789" i="35"/>
  <c r="EA788" i="35"/>
  <c r="DZ788" i="35"/>
  <c r="DY788" i="35"/>
  <c r="BG786" i="35"/>
  <c r="BY786" i="35" s="1"/>
  <c r="AX786" i="35"/>
  <c r="A787" i="35"/>
  <c r="BW787" i="35" s="1"/>
  <c r="BF786" i="35"/>
  <c r="BX786" i="35" s="1"/>
  <c r="AW786" i="35"/>
  <c r="BP786" i="35" s="1"/>
  <c r="BE786" i="35"/>
  <c r="AV786" i="35"/>
  <c r="BO786" i="35" s="1"/>
  <c r="J786" i="35"/>
  <c r="BD786" i="35"/>
  <c r="BV786" i="35" s="1"/>
  <c r="BC786" i="35"/>
  <c r="BU786" i="35" s="1"/>
  <c r="E786" i="35"/>
  <c r="AY786" i="35"/>
  <c r="BR786" i="35" s="1"/>
  <c r="AZ786" i="35"/>
  <c r="BS786" i="35" s="1"/>
  <c r="BQ786" i="35"/>
  <c r="AQ786" i="35"/>
  <c r="F785" i="35"/>
  <c r="AA786" i="35"/>
  <c r="Z787" i="35"/>
  <c r="G784" i="35"/>
  <c r="BT782" i="35" l="1"/>
  <c r="BA783" i="35"/>
  <c r="AS363" i="35"/>
  <c r="AR363" i="35"/>
  <c r="AU363" i="35" s="1"/>
  <c r="BN363" i="35" s="1"/>
  <c r="AM363" i="35" s="1"/>
  <c r="T363" i="35" s="1"/>
  <c r="Q363" i="35" s="1"/>
  <c r="R363" i="35" s="1"/>
  <c r="P364" i="35" s="1"/>
  <c r="AC597" i="35"/>
  <c r="K596" i="35"/>
  <c r="O596" i="35" s="1"/>
  <c r="Z788" i="35"/>
  <c r="AA787" i="35"/>
  <c r="AZ787" i="35"/>
  <c r="BS787" i="35" s="1"/>
  <c r="AY787" i="35"/>
  <c r="BR787" i="35" s="1"/>
  <c r="BG787" i="35"/>
  <c r="BY787" i="35" s="1"/>
  <c r="AX787" i="35"/>
  <c r="A788" i="35"/>
  <c r="BW788" i="35" s="1"/>
  <c r="BF787" i="35"/>
  <c r="BX787" i="35" s="1"/>
  <c r="AW787" i="35"/>
  <c r="BP787" i="35" s="1"/>
  <c r="BE787" i="35"/>
  <c r="AV787" i="35"/>
  <c r="BO787" i="35" s="1"/>
  <c r="J787" i="35"/>
  <c r="BD787" i="35"/>
  <c r="BV787" i="35" s="1"/>
  <c r="E787" i="35"/>
  <c r="BC787" i="35"/>
  <c r="BU787" i="35" s="1"/>
  <c r="AQ787" i="35"/>
  <c r="BQ787" i="35"/>
  <c r="DW790" i="35"/>
  <c r="EA789" i="35"/>
  <c r="DZ789" i="35"/>
  <c r="DY789" i="35"/>
  <c r="AK785" i="35"/>
  <c r="AI785" i="35"/>
  <c r="AG785" i="35"/>
  <c r="G785" i="35"/>
  <c r="F786" i="35"/>
  <c r="EF788" i="35"/>
  <c r="W788" i="35"/>
  <c r="D789" i="35"/>
  <c r="V788" i="35"/>
  <c r="AJ788" i="35"/>
  <c r="DX788" i="35"/>
  <c r="AF788" i="35" s="1"/>
  <c r="X787" i="35"/>
  <c r="Y786" i="35"/>
  <c r="BT783" i="35" l="1"/>
  <c r="BA784" i="35"/>
  <c r="AH788" i="35"/>
  <c r="AP364" i="35"/>
  <c r="AT364" i="35" s="1"/>
  <c r="U363" i="35"/>
  <c r="S364" i="35" s="1"/>
  <c r="AC598" i="35"/>
  <c r="K597" i="35"/>
  <c r="O597" i="35" s="1"/>
  <c r="AK786" i="35"/>
  <c r="AI786" i="35"/>
  <c r="AG786" i="35"/>
  <c r="X788" i="35"/>
  <c r="Y787" i="35"/>
  <c r="G786" i="35"/>
  <c r="BC788" i="35"/>
  <c r="BU788" i="35" s="1"/>
  <c r="E788" i="35"/>
  <c r="AZ788" i="35"/>
  <c r="BS788" i="35" s="1"/>
  <c r="AY788" i="35"/>
  <c r="BR788" i="35" s="1"/>
  <c r="BG788" i="35"/>
  <c r="BY788" i="35" s="1"/>
  <c r="AX788" i="35"/>
  <c r="A789" i="35"/>
  <c r="BW789" i="35" s="1"/>
  <c r="BF788" i="35"/>
  <c r="BX788" i="35" s="1"/>
  <c r="AW788" i="35"/>
  <c r="BP788" i="35" s="1"/>
  <c r="BE788" i="35"/>
  <c r="BD788" i="35"/>
  <c r="BV788" i="35" s="1"/>
  <c r="AV788" i="35"/>
  <c r="BO788" i="35" s="1"/>
  <c r="J788" i="35"/>
  <c r="BQ788" i="35"/>
  <c r="AQ788" i="35"/>
  <c r="DX789" i="35"/>
  <c r="AJ789" i="35" s="1"/>
  <c r="EF789" i="35"/>
  <c r="W789" i="35"/>
  <c r="D790" i="35"/>
  <c r="V789" i="35"/>
  <c r="DZ790" i="35"/>
  <c r="DY790" i="35"/>
  <c r="DW791" i="35"/>
  <c r="EA790" i="35"/>
  <c r="F787" i="35"/>
  <c r="G787" i="35" s="1"/>
  <c r="Z789" i="35"/>
  <c r="AA788" i="35"/>
  <c r="BT784" i="35" l="1"/>
  <c r="BA785" i="35"/>
  <c r="AR364" i="35"/>
  <c r="AU364" i="35" s="1"/>
  <c r="BN364" i="35" s="1"/>
  <c r="AM364" i="35" s="1"/>
  <c r="T364" i="35" s="1"/>
  <c r="Q364" i="35" s="1"/>
  <c r="R364" i="35" s="1"/>
  <c r="AS364" i="35"/>
  <c r="AC599" i="35"/>
  <c r="K598" i="35"/>
  <c r="O598" i="35" s="1"/>
  <c r="AG787" i="35"/>
  <c r="AK787" i="35"/>
  <c r="AI787" i="35"/>
  <c r="AA789" i="35"/>
  <c r="Z790" i="35"/>
  <c r="D791" i="35"/>
  <c r="V790" i="35"/>
  <c r="DX790" i="35"/>
  <c r="AJ790" i="35" s="1"/>
  <c r="EF790" i="35"/>
  <c r="W790" i="35"/>
  <c r="F788" i="35"/>
  <c r="G788" i="35" s="1"/>
  <c r="Y788" i="35"/>
  <c r="X789" i="35"/>
  <c r="AF789" i="35"/>
  <c r="BE789" i="35"/>
  <c r="AV789" i="35"/>
  <c r="BO789" i="35" s="1"/>
  <c r="J789" i="35"/>
  <c r="BD789" i="35"/>
  <c r="BV789" i="35" s="1"/>
  <c r="BC789" i="35"/>
  <c r="BU789" i="35" s="1"/>
  <c r="E789" i="35"/>
  <c r="AZ789" i="35"/>
  <c r="BS789" i="35" s="1"/>
  <c r="AY789" i="35"/>
  <c r="BR789" i="35" s="1"/>
  <c r="BF789" i="35"/>
  <c r="BX789" i="35" s="1"/>
  <c r="AX789" i="35"/>
  <c r="BQ789" i="35" s="1"/>
  <c r="A790" i="35"/>
  <c r="BW790" i="35" s="1"/>
  <c r="AW789" i="35"/>
  <c r="BP789" i="35" s="1"/>
  <c r="BG789" i="35"/>
  <c r="BY789" i="35" s="1"/>
  <c r="AQ789" i="35"/>
  <c r="EA791" i="35"/>
  <c r="DZ791" i="35"/>
  <c r="DY791" i="35"/>
  <c r="DW792" i="35"/>
  <c r="AH789" i="35"/>
  <c r="BT785" i="35" l="1"/>
  <c r="BA786" i="35"/>
  <c r="AP365" i="35"/>
  <c r="AT365" i="35" s="1"/>
  <c r="P365" i="35"/>
  <c r="U364" i="35"/>
  <c r="AR365" i="35" s="1"/>
  <c r="AU365" i="35" s="1"/>
  <c r="BN365" i="35" s="1"/>
  <c r="AM365" i="35" s="1"/>
  <c r="T365" i="35" s="1"/>
  <c r="Q365" i="35" s="1"/>
  <c r="R365" i="35" s="1"/>
  <c r="AC600" i="35"/>
  <c r="K599" i="35"/>
  <c r="O599" i="35" s="1"/>
  <c r="BG790" i="35"/>
  <c r="BY790" i="35" s="1"/>
  <c r="AX790" i="35"/>
  <c r="BQ790" i="35" s="1"/>
  <c r="A791" i="35"/>
  <c r="BW791" i="35" s="1"/>
  <c r="BF790" i="35"/>
  <c r="BX790" i="35" s="1"/>
  <c r="AW790" i="35"/>
  <c r="BP790" i="35" s="1"/>
  <c r="BE790" i="35"/>
  <c r="AV790" i="35"/>
  <c r="BO790" i="35" s="1"/>
  <c r="J790" i="35"/>
  <c r="BD790" i="35"/>
  <c r="BV790" i="35" s="1"/>
  <c r="BC790" i="35"/>
  <c r="BU790" i="35" s="1"/>
  <c r="E790" i="35"/>
  <c r="AZ790" i="35"/>
  <c r="BS790" i="35" s="1"/>
  <c r="AY790" i="35"/>
  <c r="BR790" i="35" s="1"/>
  <c r="AQ790" i="35"/>
  <c r="EF791" i="35"/>
  <c r="W791" i="35"/>
  <c r="D792" i="35"/>
  <c r="V791" i="35"/>
  <c r="DX791" i="35"/>
  <c r="AF791" i="35" s="1"/>
  <c r="Y789" i="35"/>
  <c r="X790" i="35"/>
  <c r="AA790" i="35"/>
  <c r="Z791" i="35"/>
  <c r="AF790" i="35"/>
  <c r="F789" i="35"/>
  <c r="G789" i="35" s="1"/>
  <c r="AI788" i="35"/>
  <c r="AG788" i="35"/>
  <c r="AK788" i="35"/>
  <c r="AH790" i="35"/>
  <c r="DW793" i="35"/>
  <c r="EA792" i="35"/>
  <c r="DZ792" i="35"/>
  <c r="DY792" i="35"/>
  <c r="BT786" i="35" l="1"/>
  <c r="BA787" i="35"/>
  <c r="AH791" i="35"/>
  <c r="AJ791" i="35"/>
  <c r="AS365" i="35"/>
  <c r="AP366" i="35"/>
  <c r="AT366" i="35" s="1"/>
  <c r="P366" i="35"/>
  <c r="S365" i="35"/>
  <c r="U365" i="35" s="1"/>
  <c r="AC601" i="35"/>
  <c r="K600" i="35"/>
  <c r="O600" i="35" s="1"/>
  <c r="DW794" i="35"/>
  <c r="EA793" i="35"/>
  <c r="DZ793" i="35"/>
  <c r="DY793" i="35"/>
  <c r="AK789" i="35"/>
  <c r="AI789" i="35"/>
  <c r="AG789" i="35"/>
  <c r="F790" i="35"/>
  <c r="Z792" i="35"/>
  <c r="AA791" i="35"/>
  <c r="AZ791" i="35"/>
  <c r="BS791" i="35" s="1"/>
  <c r="AY791" i="35"/>
  <c r="BR791" i="35" s="1"/>
  <c r="BG791" i="35"/>
  <c r="BY791" i="35" s="1"/>
  <c r="AX791" i="35"/>
  <c r="A792" i="35"/>
  <c r="BW792" i="35" s="1"/>
  <c r="BF791" i="35"/>
  <c r="BX791" i="35" s="1"/>
  <c r="AW791" i="35"/>
  <c r="BP791" i="35" s="1"/>
  <c r="BE791" i="35"/>
  <c r="AV791" i="35"/>
  <c r="BO791" i="35" s="1"/>
  <c r="J791" i="35"/>
  <c r="BD791" i="35"/>
  <c r="BV791" i="35" s="1"/>
  <c r="BC791" i="35"/>
  <c r="BU791" i="35" s="1"/>
  <c r="E791" i="35"/>
  <c r="AQ791" i="35"/>
  <c r="BQ791" i="35"/>
  <c r="X791" i="35"/>
  <c r="Y790" i="35"/>
  <c r="EF792" i="35"/>
  <c r="W792" i="35"/>
  <c r="D793" i="35"/>
  <c r="V792" i="35"/>
  <c r="DX792" i="35"/>
  <c r="AF792" i="35" s="1"/>
  <c r="BT787" i="35" l="1"/>
  <c r="BA788" i="35"/>
  <c r="AH792" i="35"/>
  <c r="AS366" i="35"/>
  <c r="AR366" i="35"/>
  <c r="AU366" i="35" s="1"/>
  <c r="BN366" i="35" s="1"/>
  <c r="AM366" i="35" s="1"/>
  <c r="T366" i="35" s="1"/>
  <c r="Q366" i="35" s="1"/>
  <c r="R366" i="35" s="1"/>
  <c r="S366" i="35"/>
  <c r="AC602" i="35"/>
  <c r="K601" i="35"/>
  <c r="O601" i="35" s="1"/>
  <c r="AJ792" i="35"/>
  <c r="F791" i="35"/>
  <c r="Z793" i="35"/>
  <c r="AA792" i="35"/>
  <c r="X792" i="35"/>
  <c r="Y791" i="35"/>
  <c r="BC792" i="35"/>
  <c r="BU792" i="35" s="1"/>
  <c r="E792" i="35"/>
  <c r="AZ792" i="35"/>
  <c r="BS792" i="35" s="1"/>
  <c r="AY792" i="35"/>
  <c r="BR792" i="35" s="1"/>
  <c r="BG792" i="35"/>
  <c r="BY792" i="35" s="1"/>
  <c r="AX792" i="35"/>
  <c r="A793" i="35"/>
  <c r="BW793" i="35" s="1"/>
  <c r="BF792" i="35"/>
  <c r="BX792" i="35" s="1"/>
  <c r="AW792" i="35"/>
  <c r="BP792" i="35" s="1"/>
  <c r="BE792" i="35"/>
  <c r="BD792" i="35"/>
  <c r="BV792" i="35" s="1"/>
  <c r="AV792" i="35"/>
  <c r="BO792" i="35" s="1"/>
  <c r="J792" i="35"/>
  <c r="BQ792" i="35"/>
  <c r="AQ792" i="35"/>
  <c r="DX793" i="35"/>
  <c r="AJ793" i="35" s="1"/>
  <c r="EF793" i="35"/>
  <c r="W793" i="35"/>
  <c r="V793" i="35"/>
  <c r="D794" i="35"/>
  <c r="AK790" i="35"/>
  <c r="AI790" i="35"/>
  <c r="AG790" i="35"/>
  <c r="G790" i="35"/>
  <c r="DZ794" i="35"/>
  <c r="DY794" i="35"/>
  <c r="DW795" i="35"/>
  <c r="EA794" i="35"/>
  <c r="BT788" i="35" l="1"/>
  <c r="BA789" i="35"/>
  <c r="U366" i="35"/>
  <c r="AP367" i="35"/>
  <c r="AT367" i="35" s="1"/>
  <c r="P367" i="35"/>
  <c r="AC603" i="35"/>
  <c r="K602" i="35"/>
  <c r="O602" i="35" s="1"/>
  <c r="D795" i="35"/>
  <c r="V794" i="35"/>
  <c r="DX794" i="35"/>
  <c r="AJ794" i="35" s="1"/>
  <c r="W794" i="35"/>
  <c r="EF794" i="35"/>
  <c r="AA793" i="35"/>
  <c r="Z794" i="35"/>
  <c r="F792" i="35"/>
  <c r="G792" i="35" s="1"/>
  <c r="AG791" i="35"/>
  <c r="AK791" i="35"/>
  <c r="AI791" i="35"/>
  <c r="AF793" i="35"/>
  <c r="G791" i="35"/>
  <c r="Y792" i="35"/>
  <c r="X793" i="35"/>
  <c r="BE793" i="35"/>
  <c r="AV793" i="35"/>
  <c r="BO793" i="35" s="1"/>
  <c r="J793" i="35"/>
  <c r="BD793" i="35"/>
  <c r="BV793" i="35" s="1"/>
  <c r="BC793" i="35"/>
  <c r="BU793" i="35" s="1"/>
  <c r="E793" i="35"/>
  <c r="AZ793" i="35"/>
  <c r="BS793" i="35" s="1"/>
  <c r="AY793" i="35"/>
  <c r="BR793" i="35" s="1"/>
  <c r="BG793" i="35"/>
  <c r="BY793" i="35" s="1"/>
  <c r="AX793" i="35"/>
  <c r="A794" i="35"/>
  <c r="BW794" i="35" s="1"/>
  <c r="AW793" i="35"/>
  <c r="BP793" i="35" s="1"/>
  <c r="BF793" i="35"/>
  <c r="BX793" i="35" s="1"/>
  <c r="AQ793" i="35"/>
  <c r="BQ793" i="35"/>
  <c r="AH793" i="35"/>
  <c r="EA795" i="35"/>
  <c r="DZ795" i="35"/>
  <c r="DY795" i="35"/>
  <c r="DW796" i="35"/>
  <c r="BT789" i="35" l="1"/>
  <c r="BA790" i="35"/>
  <c r="AH794" i="35"/>
  <c r="AF794" i="35"/>
  <c r="AS367" i="35"/>
  <c r="S367" i="35"/>
  <c r="AR367" i="35"/>
  <c r="AU367" i="35" s="1"/>
  <c r="BN367" i="35" s="1"/>
  <c r="AM367" i="35" s="1"/>
  <c r="T367" i="35" s="1"/>
  <c r="Q367" i="35" s="1"/>
  <c r="R367" i="35" s="1"/>
  <c r="AC604" i="35"/>
  <c r="K603" i="35"/>
  <c r="O603" i="35" s="1"/>
  <c r="BG794" i="35"/>
  <c r="BY794" i="35" s="1"/>
  <c r="AX794" i="35"/>
  <c r="BQ794" i="35" s="1"/>
  <c r="A795" i="35"/>
  <c r="BW795" i="35" s="1"/>
  <c r="BF794" i="35"/>
  <c r="BX794" i="35" s="1"/>
  <c r="AW794" i="35"/>
  <c r="BP794" i="35" s="1"/>
  <c r="BE794" i="35"/>
  <c r="AV794" i="35"/>
  <c r="BO794" i="35" s="1"/>
  <c r="J794" i="35"/>
  <c r="BD794" i="35"/>
  <c r="BV794" i="35" s="1"/>
  <c r="BC794" i="35"/>
  <c r="BU794" i="35" s="1"/>
  <c r="E794" i="35"/>
  <c r="AY794" i="35"/>
  <c r="BR794" i="35" s="1"/>
  <c r="AZ794" i="35"/>
  <c r="BS794" i="35" s="1"/>
  <c r="AQ794" i="35"/>
  <c r="Y793" i="35"/>
  <c r="X794" i="35"/>
  <c r="AI792" i="35"/>
  <c r="AG792" i="35"/>
  <c r="AK792" i="35"/>
  <c r="AA794" i="35"/>
  <c r="Z795" i="35"/>
  <c r="DW797" i="35"/>
  <c r="EA796" i="35"/>
  <c r="DZ796" i="35"/>
  <c r="DY796" i="35"/>
  <c r="F793" i="35"/>
  <c r="EF795" i="35"/>
  <c r="W795" i="35"/>
  <c r="D796" i="35"/>
  <c r="V795" i="35"/>
  <c r="DX795" i="35"/>
  <c r="AF795" i="35" s="1"/>
  <c r="AJ795" i="35"/>
  <c r="BT790" i="35" l="1"/>
  <c r="BA791" i="35"/>
  <c r="AH795" i="35"/>
  <c r="U367" i="35"/>
  <c r="AP368" i="35"/>
  <c r="AT368" i="35" s="1"/>
  <c r="P368" i="35"/>
  <c r="AC605" i="35"/>
  <c r="K604" i="35"/>
  <c r="O604" i="35" s="1"/>
  <c r="F794" i="35"/>
  <c r="X795" i="35"/>
  <c r="Y794" i="35"/>
  <c r="AK793" i="35"/>
  <c r="AI793" i="35"/>
  <c r="AG793" i="35"/>
  <c r="DW798" i="35"/>
  <c r="EA797" i="35"/>
  <c r="DZ797" i="35"/>
  <c r="DY797" i="35"/>
  <c r="G793" i="35"/>
  <c r="Z796" i="35"/>
  <c r="AA795" i="35"/>
  <c r="AH796" i="35"/>
  <c r="EF796" i="35"/>
  <c r="AF796" i="35"/>
  <c r="W796" i="35"/>
  <c r="D797" i="35"/>
  <c r="V796" i="35"/>
  <c r="DX796" i="35"/>
  <c r="AJ796" i="35"/>
  <c r="AZ795" i="35"/>
  <c r="BS795" i="35" s="1"/>
  <c r="AY795" i="35"/>
  <c r="BR795" i="35" s="1"/>
  <c r="BG795" i="35"/>
  <c r="BY795" i="35" s="1"/>
  <c r="AX795" i="35"/>
  <c r="BQ795" i="35" s="1"/>
  <c r="A796" i="35"/>
  <c r="BW796" i="35" s="1"/>
  <c r="BF795" i="35"/>
  <c r="BX795" i="35" s="1"/>
  <c r="AW795" i="35"/>
  <c r="BP795" i="35" s="1"/>
  <c r="BE795" i="35"/>
  <c r="AV795" i="35"/>
  <c r="BO795" i="35" s="1"/>
  <c r="J795" i="35"/>
  <c r="BD795" i="35"/>
  <c r="BV795" i="35" s="1"/>
  <c r="E795" i="35"/>
  <c r="BC795" i="35"/>
  <c r="BU795" i="35" s="1"/>
  <c r="AQ795" i="35"/>
  <c r="BT791" i="35" l="1"/>
  <c r="BA792" i="35"/>
  <c r="AR368" i="35"/>
  <c r="AU368" i="35" s="1"/>
  <c r="BN368" i="35" s="1"/>
  <c r="AM368" i="35" s="1"/>
  <c r="T368" i="35" s="1"/>
  <c r="Q368" i="35" s="1"/>
  <c r="R368" i="35" s="1"/>
  <c r="AS368" i="35"/>
  <c r="S368" i="35"/>
  <c r="AC606" i="35"/>
  <c r="K605" i="35"/>
  <c r="O605" i="35" s="1"/>
  <c r="DX797" i="35"/>
  <c r="AF797" i="35" s="1"/>
  <c r="AJ797" i="35"/>
  <c r="AH797" i="35"/>
  <c r="EF797" i="35"/>
  <c r="W797" i="35"/>
  <c r="V797" i="35"/>
  <c r="D798" i="35"/>
  <c r="X796" i="35"/>
  <c r="Y795" i="35"/>
  <c r="BC796" i="35"/>
  <c r="BU796" i="35" s="1"/>
  <c r="E796" i="35"/>
  <c r="AZ796" i="35"/>
  <c r="BS796" i="35" s="1"/>
  <c r="AY796" i="35"/>
  <c r="BR796" i="35" s="1"/>
  <c r="BG796" i="35"/>
  <c r="BY796" i="35" s="1"/>
  <c r="AX796" i="35"/>
  <c r="A797" i="35"/>
  <c r="BW797" i="35" s="1"/>
  <c r="BF796" i="35"/>
  <c r="BX796" i="35" s="1"/>
  <c r="AW796" i="35"/>
  <c r="BP796" i="35" s="1"/>
  <c r="BD796" i="35"/>
  <c r="BV796" i="35" s="1"/>
  <c r="AV796" i="35"/>
  <c r="BO796" i="35" s="1"/>
  <c r="J796" i="35"/>
  <c r="BE796" i="35"/>
  <c r="BQ796" i="35"/>
  <c r="AQ796" i="35"/>
  <c r="AK794" i="35"/>
  <c r="AI794" i="35"/>
  <c r="AG794" i="35"/>
  <c r="DZ798" i="35"/>
  <c r="DY798" i="35"/>
  <c r="DW799" i="35"/>
  <c r="EA798" i="35"/>
  <c r="G794" i="35"/>
  <c r="F795" i="35"/>
  <c r="Z797" i="35"/>
  <c r="AA796" i="35"/>
  <c r="BT792" i="35" l="1"/>
  <c r="BA793" i="35"/>
  <c r="U368" i="35"/>
  <c r="P369" i="35"/>
  <c r="AP369" i="35"/>
  <c r="AT369" i="35" s="1"/>
  <c r="AC607" i="35"/>
  <c r="K606" i="35"/>
  <c r="O606" i="35" s="1"/>
  <c r="F796" i="35"/>
  <c r="G796" i="35" s="1"/>
  <c r="D799" i="35"/>
  <c r="V798" i="35"/>
  <c r="DX798" i="35"/>
  <c r="AH798" i="35" s="1"/>
  <c r="AJ798" i="35"/>
  <c r="EF798" i="35"/>
  <c r="W798" i="35"/>
  <c r="BE797" i="35"/>
  <c r="AV797" i="35"/>
  <c r="BO797" i="35" s="1"/>
  <c r="J797" i="35"/>
  <c r="BD797" i="35"/>
  <c r="BV797" i="35" s="1"/>
  <c r="BC797" i="35"/>
  <c r="BU797" i="35" s="1"/>
  <c r="E797" i="35"/>
  <c r="AZ797" i="35"/>
  <c r="BS797" i="35" s="1"/>
  <c r="AY797" i="35"/>
  <c r="BR797" i="35" s="1"/>
  <c r="BF797" i="35"/>
  <c r="BX797" i="35" s="1"/>
  <c r="A798" i="35"/>
  <c r="BW798" i="35" s="1"/>
  <c r="AW797" i="35"/>
  <c r="BP797" i="35" s="1"/>
  <c r="BG797" i="35"/>
  <c r="BY797" i="35" s="1"/>
  <c r="AX797" i="35"/>
  <c r="BQ797" i="35"/>
  <c r="AQ797" i="35"/>
  <c r="AA797" i="35"/>
  <c r="Z798" i="35"/>
  <c r="Y796" i="35"/>
  <c r="X797" i="35"/>
  <c r="AG795" i="35"/>
  <c r="AK795" i="35"/>
  <c r="AI795" i="35"/>
  <c r="G795" i="35"/>
  <c r="EA799" i="35"/>
  <c r="DZ799" i="35"/>
  <c r="DY799" i="35"/>
  <c r="DW800" i="35"/>
  <c r="BT793" i="35" l="1"/>
  <c r="BA794" i="35"/>
  <c r="AS369" i="35"/>
  <c r="S369" i="35"/>
  <c r="AR369" i="35"/>
  <c r="AU369" i="35" s="1"/>
  <c r="BN369" i="35" s="1"/>
  <c r="AM369" i="35" s="1"/>
  <c r="T369" i="35" s="1"/>
  <c r="Q369" i="35" s="1"/>
  <c r="R369" i="35" s="1"/>
  <c r="AC608" i="35"/>
  <c r="K607" i="35"/>
  <c r="O607" i="35" s="1"/>
  <c r="AA798" i="35"/>
  <c r="Z799" i="35"/>
  <c r="F797" i="35"/>
  <c r="EF799" i="35"/>
  <c r="W799" i="35"/>
  <c r="D800" i="35"/>
  <c r="V799" i="35"/>
  <c r="DX799" i="35"/>
  <c r="AF799" i="35" s="1"/>
  <c r="AJ799" i="35"/>
  <c r="AH799" i="35"/>
  <c r="BG798" i="35"/>
  <c r="BY798" i="35" s="1"/>
  <c r="AX798" i="35"/>
  <c r="A799" i="35"/>
  <c r="BW799" i="35" s="1"/>
  <c r="BF798" i="35"/>
  <c r="BX798" i="35" s="1"/>
  <c r="AW798" i="35"/>
  <c r="BP798" i="35" s="1"/>
  <c r="BE798" i="35"/>
  <c r="AV798" i="35"/>
  <c r="BO798" i="35" s="1"/>
  <c r="J798" i="35"/>
  <c r="BD798" i="35"/>
  <c r="BV798" i="35" s="1"/>
  <c r="BC798" i="35"/>
  <c r="BU798" i="35" s="1"/>
  <c r="E798" i="35"/>
  <c r="AY798" i="35"/>
  <c r="BR798" i="35" s="1"/>
  <c r="AZ798" i="35"/>
  <c r="BS798" i="35" s="1"/>
  <c r="BQ798" i="35"/>
  <c r="AQ798" i="35"/>
  <c r="AF798" i="35"/>
  <c r="DW801" i="35"/>
  <c r="EA800" i="35"/>
  <c r="DZ800" i="35"/>
  <c r="DY800" i="35"/>
  <c r="Y797" i="35"/>
  <c r="X798" i="35"/>
  <c r="AI796" i="35"/>
  <c r="AG796" i="35"/>
  <c r="AK796" i="35"/>
  <c r="BT794" i="35" l="1"/>
  <c r="BA795" i="35"/>
  <c r="U369" i="35"/>
  <c r="AP370" i="35"/>
  <c r="AT370" i="35" s="1"/>
  <c r="P370" i="35"/>
  <c r="AC609" i="35"/>
  <c r="K608" i="35"/>
  <c r="O608" i="35" s="1"/>
  <c r="X799" i="35"/>
  <c r="Y798" i="35"/>
  <c r="F798" i="35"/>
  <c r="AK797" i="35"/>
  <c r="AI797" i="35"/>
  <c r="AG797" i="35"/>
  <c r="G797" i="35"/>
  <c r="EF800" i="35"/>
  <c r="AF800" i="35"/>
  <c r="W800" i="35"/>
  <c r="D801" i="35"/>
  <c r="V800" i="35"/>
  <c r="DX800" i="35"/>
  <c r="AH800" i="35" s="1"/>
  <c r="AJ800" i="35"/>
  <c r="Z800" i="35"/>
  <c r="AA799" i="35"/>
  <c r="AZ799" i="35"/>
  <c r="BS799" i="35" s="1"/>
  <c r="AY799" i="35"/>
  <c r="BR799" i="35" s="1"/>
  <c r="BG799" i="35"/>
  <c r="BY799" i="35" s="1"/>
  <c r="AX799" i="35"/>
  <c r="A800" i="35"/>
  <c r="BW800" i="35" s="1"/>
  <c r="BF799" i="35"/>
  <c r="BX799" i="35" s="1"/>
  <c r="AW799" i="35"/>
  <c r="BP799" i="35" s="1"/>
  <c r="BE799" i="35"/>
  <c r="AV799" i="35"/>
  <c r="BO799" i="35" s="1"/>
  <c r="J799" i="35"/>
  <c r="BD799" i="35"/>
  <c r="BV799" i="35" s="1"/>
  <c r="E799" i="35"/>
  <c r="BC799" i="35"/>
  <c r="BU799" i="35" s="1"/>
  <c r="AQ799" i="35"/>
  <c r="BQ799" i="35"/>
  <c r="DW802" i="35"/>
  <c r="EA801" i="35"/>
  <c r="DZ801" i="35"/>
  <c r="DY801" i="35"/>
  <c r="BT795" i="35" l="1"/>
  <c r="BA796" i="35"/>
  <c r="AS370" i="35"/>
  <c r="S370" i="35"/>
  <c r="AR370" i="35"/>
  <c r="AU370" i="35" s="1"/>
  <c r="BN370" i="35" s="1"/>
  <c r="AM370" i="35" s="1"/>
  <c r="T370" i="35" s="1"/>
  <c r="Q370" i="35" s="1"/>
  <c r="R370" i="35" s="1"/>
  <c r="AC610" i="35"/>
  <c r="K609" i="35"/>
  <c r="O609" i="35" s="1"/>
  <c r="AK798" i="35"/>
  <c r="AI798" i="35"/>
  <c r="AG798" i="35"/>
  <c r="G798" i="35"/>
  <c r="DZ802" i="35"/>
  <c r="DY802" i="35"/>
  <c r="DW803" i="35"/>
  <c r="EA802" i="35"/>
  <c r="Z801" i="35"/>
  <c r="AA800" i="35"/>
  <c r="DX801" i="35"/>
  <c r="AJ801" i="35" s="1"/>
  <c r="EF801" i="35"/>
  <c r="W801" i="35"/>
  <c r="D802" i="35"/>
  <c r="V801" i="35"/>
  <c r="F799" i="35"/>
  <c r="G799" i="35" s="1"/>
  <c r="BC800" i="35"/>
  <c r="BU800" i="35" s="1"/>
  <c r="E800" i="35"/>
  <c r="AZ800" i="35"/>
  <c r="BS800" i="35" s="1"/>
  <c r="AY800" i="35"/>
  <c r="BR800" i="35" s="1"/>
  <c r="BG800" i="35"/>
  <c r="BY800" i="35" s="1"/>
  <c r="AX800" i="35"/>
  <c r="A801" i="35"/>
  <c r="BW801" i="35" s="1"/>
  <c r="BF800" i="35"/>
  <c r="BX800" i="35" s="1"/>
  <c r="AW800" i="35"/>
  <c r="BP800" i="35" s="1"/>
  <c r="BE800" i="35"/>
  <c r="BD800" i="35"/>
  <c r="BV800" i="35" s="1"/>
  <c r="AV800" i="35"/>
  <c r="BO800" i="35" s="1"/>
  <c r="J800" i="35"/>
  <c r="AQ800" i="35"/>
  <c r="BQ800" i="35"/>
  <c r="X800" i="35"/>
  <c r="Y799" i="35"/>
  <c r="BT796" i="35" l="1"/>
  <c r="BA797" i="35"/>
  <c r="AF801" i="35"/>
  <c r="AH801" i="35"/>
  <c r="U370" i="35"/>
  <c r="P371" i="35"/>
  <c r="AP371" i="35"/>
  <c r="AT371" i="35" s="1"/>
  <c r="AC611" i="35"/>
  <c r="K610" i="35"/>
  <c r="O610" i="35" s="1"/>
  <c r="Y800" i="35"/>
  <c r="X801" i="35"/>
  <c r="F800" i="35"/>
  <c r="G800" i="35" s="1"/>
  <c r="BE801" i="35"/>
  <c r="AV801" i="35"/>
  <c r="BO801" i="35" s="1"/>
  <c r="J801" i="35"/>
  <c r="BD801" i="35"/>
  <c r="BV801" i="35" s="1"/>
  <c r="BC801" i="35"/>
  <c r="BU801" i="35" s="1"/>
  <c r="E801" i="35"/>
  <c r="AZ801" i="35"/>
  <c r="BS801" i="35" s="1"/>
  <c r="AY801" i="35"/>
  <c r="BR801" i="35" s="1"/>
  <c r="BF801" i="35"/>
  <c r="BX801" i="35" s="1"/>
  <c r="AX801" i="35"/>
  <c r="A802" i="35"/>
  <c r="BW802" i="35" s="1"/>
  <c r="AW801" i="35"/>
  <c r="BP801" i="35" s="1"/>
  <c r="BG801" i="35"/>
  <c r="BY801" i="35" s="1"/>
  <c r="AQ801" i="35"/>
  <c r="BQ801" i="35"/>
  <c r="D803" i="35"/>
  <c r="V802" i="35"/>
  <c r="DX802" i="35"/>
  <c r="AF802" i="35" s="1"/>
  <c r="AJ802" i="35"/>
  <c r="AH802" i="35"/>
  <c r="EF802" i="35"/>
  <c r="W802" i="35"/>
  <c r="AA801" i="35"/>
  <c r="Z802" i="35"/>
  <c r="EA803" i="35"/>
  <c r="DZ803" i="35"/>
  <c r="DY803" i="35"/>
  <c r="DW804" i="35"/>
  <c r="AG799" i="35"/>
  <c r="AK799" i="35"/>
  <c r="AI799" i="35"/>
  <c r="BT797" i="35" l="1"/>
  <c r="BA798" i="35"/>
  <c r="AR371" i="35"/>
  <c r="AU371" i="35" s="1"/>
  <c r="BN371" i="35" s="1"/>
  <c r="AM371" i="35" s="1"/>
  <c r="T371" i="35" s="1"/>
  <c r="Q371" i="35" s="1"/>
  <c r="R371" i="35" s="1"/>
  <c r="S371" i="35"/>
  <c r="AS371" i="35"/>
  <c r="AC612" i="35"/>
  <c r="K611" i="35"/>
  <c r="O611" i="35" s="1"/>
  <c r="BG802" i="35"/>
  <c r="BY802" i="35" s="1"/>
  <c r="AX802" i="35"/>
  <c r="BQ802" i="35" s="1"/>
  <c r="A803" i="35"/>
  <c r="BW803" i="35" s="1"/>
  <c r="BF802" i="35"/>
  <c r="BX802" i="35" s="1"/>
  <c r="AW802" i="35"/>
  <c r="BP802" i="35" s="1"/>
  <c r="BE802" i="35"/>
  <c r="AV802" i="35"/>
  <c r="BO802" i="35" s="1"/>
  <c r="J802" i="35"/>
  <c r="BD802" i="35"/>
  <c r="BV802" i="35" s="1"/>
  <c r="BC802" i="35"/>
  <c r="BU802" i="35" s="1"/>
  <c r="E802" i="35"/>
  <c r="AZ802" i="35"/>
  <c r="BS802" i="35" s="1"/>
  <c r="AY802" i="35"/>
  <c r="BR802" i="35" s="1"/>
  <c r="AQ802" i="35"/>
  <c r="F801" i="35"/>
  <c r="G801" i="35" s="1"/>
  <c r="DW805" i="35"/>
  <c r="EA804" i="35"/>
  <c r="DZ804" i="35"/>
  <c r="DY804" i="35"/>
  <c r="EF803" i="35"/>
  <c r="W803" i="35"/>
  <c r="D804" i="35"/>
  <c r="V803" i="35"/>
  <c r="DX803" i="35"/>
  <c r="AF803" i="35" s="1"/>
  <c r="AJ803" i="35"/>
  <c r="AH803" i="35"/>
  <c r="AI800" i="35"/>
  <c r="AG800" i="35"/>
  <c r="AK800" i="35"/>
  <c r="Y801" i="35"/>
  <c r="X802" i="35"/>
  <c r="AA802" i="35"/>
  <c r="Z803" i="35"/>
  <c r="BT798" i="35" l="1"/>
  <c r="BA799" i="35"/>
  <c r="U371" i="35"/>
  <c r="P372" i="35"/>
  <c r="AP372" i="35"/>
  <c r="AT372" i="35" s="1"/>
  <c r="AC613" i="35"/>
  <c r="K612" i="35"/>
  <c r="O612" i="35" s="1"/>
  <c r="F802" i="35"/>
  <c r="AK801" i="35"/>
  <c r="AI801" i="35"/>
  <c r="AG801" i="35"/>
  <c r="Z804" i="35"/>
  <c r="AA803" i="35"/>
  <c r="X803" i="35"/>
  <c r="Y802" i="35"/>
  <c r="EF804" i="35"/>
  <c r="AF804" i="35"/>
  <c r="W804" i="35"/>
  <c r="D805" i="35"/>
  <c r="V804" i="35"/>
  <c r="DX804" i="35"/>
  <c r="AH804" i="35" s="1"/>
  <c r="AJ804" i="35"/>
  <c r="DW806" i="35"/>
  <c r="EA805" i="35"/>
  <c r="DZ805" i="35"/>
  <c r="DY805" i="35"/>
  <c r="AZ803" i="35"/>
  <c r="BS803" i="35" s="1"/>
  <c r="AY803" i="35"/>
  <c r="BR803" i="35" s="1"/>
  <c r="BG803" i="35"/>
  <c r="BY803" i="35" s="1"/>
  <c r="AX803" i="35"/>
  <c r="A804" i="35"/>
  <c r="BW804" i="35" s="1"/>
  <c r="BF803" i="35"/>
  <c r="BX803" i="35" s="1"/>
  <c r="AW803" i="35"/>
  <c r="BP803" i="35" s="1"/>
  <c r="BE803" i="35"/>
  <c r="AV803" i="35"/>
  <c r="BO803" i="35" s="1"/>
  <c r="J803" i="35"/>
  <c r="BD803" i="35"/>
  <c r="BV803" i="35" s="1"/>
  <c r="BC803" i="35"/>
  <c r="BU803" i="35" s="1"/>
  <c r="E803" i="35"/>
  <c r="BQ803" i="35"/>
  <c r="AQ803" i="35"/>
  <c r="BT799" i="35" l="1"/>
  <c r="BA800" i="35"/>
  <c r="AR372" i="35"/>
  <c r="AU372" i="35" s="1"/>
  <c r="BN372" i="35" s="1"/>
  <c r="AM372" i="35" s="1"/>
  <c r="T372" i="35" s="1"/>
  <c r="Q372" i="35" s="1"/>
  <c r="R372" i="35" s="1"/>
  <c r="AS372" i="35"/>
  <c r="S372" i="35"/>
  <c r="AC614" i="35"/>
  <c r="K613" i="35"/>
  <c r="O613" i="35" s="1"/>
  <c r="BC804" i="35"/>
  <c r="BU804" i="35" s="1"/>
  <c r="E804" i="35"/>
  <c r="AZ804" i="35"/>
  <c r="BS804" i="35" s="1"/>
  <c r="AY804" i="35"/>
  <c r="BR804" i="35" s="1"/>
  <c r="BG804" i="35"/>
  <c r="BY804" i="35" s="1"/>
  <c r="AX804" i="35"/>
  <c r="A805" i="35"/>
  <c r="BW805" i="35" s="1"/>
  <c r="BF804" i="35"/>
  <c r="BX804" i="35" s="1"/>
  <c r="AW804" i="35"/>
  <c r="BP804" i="35" s="1"/>
  <c r="BE804" i="35"/>
  <c r="BD804" i="35"/>
  <c r="BV804" i="35" s="1"/>
  <c r="AV804" i="35"/>
  <c r="BO804" i="35" s="1"/>
  <c r="J804" i="35"/>
  <c r="BQ804" i="35"/>
  <c r="AQ804" i="35"/>
  <c r="X804" i="35"/>
  <c r="Y803" i="35"/>
  <c r="F803" i="35"/>
  <c r="G803" i="35" s="1"/>
  <c r="AK802" i="35"/>
  <c r="AI802" i="35"/>
  <c r="AG802" i="35"/>
  <c r="DX805" i="35"/>
  <c r="AJ805" i="35"/>
  <c r="AH805" i="35"/>
  <c r="EF805" i="35"/>
  <c r="AF805" i="35"/>
  <c r="W805" i="35"/>
  <c r="D806" i="35"/>
  <c r="V805" i="35"/>
  <c r="Z805" i="35"/>
  <c r="AA804" i="35"/>
  <c r="G802" i="35"/>
  <c r="DZ806" i="35"/>
  <c r="DY806" i="35"/>
  <c r="DW807" i="35"/>
  <c r="EA806" i="35"/>
  <c r="BT800" i="35" l="1"/>
  <c r="BA801" i="35"/>
  <c r="U372" i="35"/>
  <c r="AR373" i="35" s="1"/>
  <c r="AU373" i="35" s="1"/>
  <c r="BN373" i="35" s="1"/>
  <c r="AM373" i="35" s="1"/>
  <c r="T373" i="35" s="1"/>
  <c r="Q373" i="35" s="1"/>
  <c r="P373" i="35"/>
  <c r="AP373" i="35"/>
  <c r="AT373" i="35" s="1"/>
  <c r="AC615" i="35"/>
  <c r="K614" i="35"/>
  <c r="O614" i="35" s="1"/>
  <c r="EA807" i="35"/>
  <c r="DZ807" i="35"/>
  <c r="DY807" i="35"/>
  <c r="DW808" i="35"/>
  <c r="Y804" i="35"/>
  <c r="X805" i="35"/>
  <c r="AG803" i="35"/>
  <c r="AK803" i="35"/>
  <c r="AI803" i="35"/>
  <c r="F804" i="35"/>
  <c r="G804" i="35" s="1"/>
  <c r="AA805" i="35"/>
  <c r="Z806" i="35"/>
  <c r="BE805" i="35"/>
  <c r="AV805" i="35"/>
  <c r="BO805" i="35" s="1"/>
  <c r="J805" i="35"/>
  <c r="BD805" i="35"/>
  <c r="BV805" i="35" s="1"/>
  <c r="BC805" i="35"/>
  <c r="BU805" i="35" s="1"/>
  <c r="E805" i="35"/>
  <c r="AZ805" i="35"/>
  <c r="BS805" i="35" s="1"/>
  <c r="AY805" i="35"/>
  <c r="BR805" i="35" s="1"/>
  <c r="AX805" i="35"/>
  <c r="A806" i="35"/>
  <c r="BW806" i="35" s="1"/>
  <c r="AW805" i="35"/>
  <c r="BP805" i="35" s="1"/>
  <c r="BG805" i="35"/>
  <c r="BY805" i="35" s="1"/>
  <c r="BF805" i="35"/>
  <c r="BX805" i="35" s="1"/>
  <c r="BQ805" i="35"/>
  <c r="AQ805" i="35"/>
  <c r="D807" i="35"/>
  <c r="V806" i="35"/>
  <c r="DX806" i="35"/>
  <c r="AJ806" i="35"/>
  <c r="AH806" i="35"/>
  <c r="AF806" i="35"/>
  <c r="W806" i="35"/>
  <c r="EF806" i="35"/>
  <c r="BT801" i="35" l="1"/>
  <c r="BA802" i="35"/>
  <c r="R373" i="35"/>
  <c r="S373" i="35"/>
  <c r="U373" i="35" s="1"/>
  <c r="AS373" i="35"/>
  <c r="P374" i="35"/>
  <c r="AP374" i="35"/>
  <c r="AT374" i="35" s="1"/>
  <c r="AC616" i="35"/>
  <c r="K615" i="35"/>
  <c r="O615" i="35" s="1"/>
  <c r="BG806" i="35"/>
  <c r="BY806" i="35" s="1"/>
  <c r="AX806" i="35"/>
  <c r="A807" i="35"/>
  <c r="BW807" i="35" s="1"/>
  <c r="BF806" i="35"/>
  <c r="BX806" i="35" s="1"/>
  <c r="AW806" i="35"/>
  <c r="BP806" i="35" s="1"/>
  <c r="BE806" i="35"/>
  <c r="AV806" i="35"/>
  <c r="BO806" i="35" s="1"/>
  <c r="J806" i="35"/>
  <c r="BD806" i="35"/>
  <c r="BV806" i="35" s="1"/>
  <c r="BC806" i="35"/>
  <c r="BU806" i="35" s="1"/>
  <c r="E806" i="35"/>
  <c r="AZ806" i="35"/>
  <c r="BS806" i="35" s="1"/>
  <c r="AY806" i="35"/>
  <c r="BR806" i="35" s="1"/>
  <c r="AQ806" i="35"/>
  <c r="BQ806" i="35"/>
  <c r="Y805" i="35"/>
  <c r="X806" i="35"/>
  <c r="AI804" i="35"/>
  <c r="AG804" i="35"/>
  <c r="AK804" i="35"/>
  <c r="DW809" i="35"/>
  <c r="EA808" i="35"/>
  <c r="DZ808" i="35"/>
  <c r="DY808" i="35"/>
  <c r="F805" i="35"/>
  <c r="EF807" i="35"/>
  <c r="W807" i="35"/>
  <c r="D808" i="35"/>
  <c r="V807" i="35"/>
  <c r="DX807" i="35"/>
  <c r="AJ807" i="35" s="1"/>
  <c r="AA806" i="35"/>
  <c r="Z807" i="35"/>
  <c r="BT802" i="35" l="1"/>
  <c r="BA803" i="35"/>
  <c r="AF807" i="35"/>
  <c r="AH807" i="35"/>
  <c r="AS374" i="35"/>
  <c r="S374" i="35"/>
  <c r="AR374" i="35"/>
  <c r="AU374" i="35" s="1"/>
  <c r="BN374" i="35" s="1"/>
  <c r="AM374" i="35" s="1"/>
  <c r="T374" i="35" s="1"/>
  <c r="Q374" i="35" s="1"/>
  <c r="R374" i="35" s="1"/>
  <c r="AC617" i="35"/>
  <c r="K616" i="35"/>
  <c r="O616" i="35" s="1"/>
  <c r="DW810" i="35"/>
  <c r="DZ809" i="35"/>
  <c r="DY809" i="35"/>
  <c r="EA809" i="35"/>
  <c r="F806" i="35"/>
  <c r="G806" i="35" s="1"/>
  <c r="Z808" i="35"/>
  <c r="AA807" i="35"/>
  <c r="AK805" i="35"/>
  <c r="AI805" i="35"/>
  <c r="AG805" i="35"/>
  <c r="X807" i="35"/>
  <c r="Y806" i="35"/>
  <c r="G805" i="35"/>
  <c r="AZ807" i="35"/>
  <c r="BS807" i="35" s="1"/>
  <c r="AY807" i="35"/>
  <c r="BR807" i="35" s="1"/>
  <c r="BG807" i="35"/>
  <c r="BY807" i="35" s="1"/>
  <c r="AX807" i="35"/>
  <c r="BQ807" i="35" s="1"/>
  <c r="A808" i="35"/>
  <c r="BW808" i="35" s="1"/>
  <c r="BF807" i="35"/>
  <c r="BX807" i="35" s="1"/>
  <c r="AW807" i="35"/>
  <c r="BP807" i="35" s="1"/>
  <c r="BE807" i="35"/>
  <c r="AV807" i="35"/>
  <c r="BO807" i="35" s="1"/>
  <c r="J807" i="35"/>
  <c r="BD807" i="35"/>
  <c r="BV807" i="35" s="1"/>
  <c r="BC807" i="35"/>
  <c r="BU807" i="35" s="1"/>
  <c r="E807" i="35"/>
  <c r="AQ807" i="35"/>
  <c r="EF808" i="35"/>
  <c r="W808" i="35"/>
  <c r="D809" i="35"/>
  <c r="V808" i="35"/>
  <c r="DX808" i="35"/>
  <c r="AH808" i="35" s="1"/>
  <c r="BT803" i="35" l="1"/>
  <c r="BA804" i="35"/>
  <c r="AJ808" i="35"/>
  <c r="U374" i="35"/>
  <c r="AP375" i="35"/>
  <c r="AT375" i="35" s="1"/>
  <c r="P375" i="35"/>
  <c r="AC618" i="35"/>
  <c r="K617" i="35"/>
  <c r="O617" i="35" s="1"/>
  <c r="BC808" i="35"/>
  <c r="BU808" i="35" s="1"/>
  <c r="E808" i="35"/>
  <c r="AZ808" i="35"/>
  <c r="BS808" i="35" s="1"/>
  <c r="AY808" i="35"/>
  <c r="BR808" i="35" s="1"/>
  <c r="BG808" i="35"/>
  <c r="BY808" i="35" s="1"/>
  <c r="AX808" i="35"/>
  <c r="A809" i="35"/>
  <c r="BW809" i="35" s="1"/>
  <c r="BF808" i="35"/>
  <c r="BX808" i="35" s="1"/>
  <c r="AW808" i="35"/>
  <c r="BP808" i="35" s="1"/>
  <c r="BD808" i="35"/>
  <c r="BV808" i="35" s="1"/>
  <c r="AV808" i="35"/>
  <c r="BO808" i="35" s="1"/>
  <c r="J808" i="35"/>
  <c r="BE808" i="35"/>
  <c r="AQ808" i="35"/>
  <c r="BQ808" i="35"/>
  <c r="AK806" i="35"/>
  <c r="AI806" i="35"/>
  <c r="AG806" i="35"/>
  <c r="X808" i="35"/>
  <c r="Y807" i="35"/>
  <c r="EF809" i="35"/>
  <c r="D810" i="35"/>
  <c r="DX809" i="35"/>
  <c r="AJ809" i="35" s="1"/>
  <c r="W809" i="35"/>
  <c r="V809" i="35"/>
  <c r="F807" i="35"/>
  <c r="AF808" i="35"/>
  <c r="Z809" i="35"/>
  <c r="AA808" i="35"/>
  <c r="EA810" i="35"/>
  <c r="DW811" i="35"/>
  <c r="DZ810" i="35"/>
  <c r="DY810" i="35"/>
  <c r="BT804" i="35" l="1"/>
  <c r="BA805" i="35"/>
  <c r="S375" i="35"/>
  <c r="AS375" i="35"/>
  <c r="AR375" i="35"/>
  <c r="AU375" i="35" s="1"/>
  <c r="BN375" i="35" s="1"/>
  <c r="AM375" i="35" s="1"/>
  <c r="T375" i="35" s="1"/>
  <c r="Q375" i="35" s="1"/>
  <c r="R375" i="35" s="1"/>
  <c r="AC619" i="35"/>
  <c r="K618" i="35"/>
  <c r="O618" i="35" s="1"/>
  <c r="AF809" i="35"/>
  <c r="DX810" i="35"/>
  <c r="AF810" i="35" s="1"/>
  <c r="EF810" i="35"/>
  <c r="W810" i="35"/>
  <c r="V810" i="35"/>
  <c r="D811" i="35"/>
  <c r="DZ811" i="35"/>
  <c r="DY811" i="35"/>
  <c r="DW812" i="35"/>
  <c r="EA811" i="35"/>
  <c r="AG807" i="35"/>
  <c r="AK807" i="35"/>
  <c r="AI807" i="35"/>
  <c r="Z810" i="35"/>
  <c r="AA809" i="35"/>
  <c r="F808" i="35"/>
  <c r="G808" i="35" s="1"/>
  <c r="G807" i="35"/>
  <c r="AH809" i="35"/>
  <c r="X809" i="35"/>
  <c r="Y808" i="35"/>
  <c r="BC809" i="35"/>
  <c r="BU809" i="35" s="1"/>
  <c r="AZ809" i="35"/>
  <c r="BS809" i="35" s="1"/>
  <c r="BG809" i="35"/>
  <c r="BY809" i="35" s="1"/>
  <c r="AX809" i="35"/>
  <c r="A810" i="35"/>
  <c r="BW810" i="35" s="1"/>
  <c r="BF809" i="35"/>
  <c r="BX809" i="35" s="1"/>
  <c r="AW809" i="35"/>
  <c r="BP809" i="35" s="1"/>
  <c r="BD809" i="35"/>
  <c r="BV809" i="35" s="1"/>
  <c r="J809" i="35"/>
  <c r="AY809" i="35"/>
  <c r="BR809" i="35" s="1"/>
  <c r="AV809" i="35"/>
  <c r="BO809" i="35" s="1"/>
  <c r="E809" i="35"/>
  <c r="BE809" i="35"/>
  <c r="BQ809" i="35"/>
  <c r="AQ809" i="35"/>
  <c r="BT805" i="35" l="1"/>
  <c r="BA806" i="35"/>
  <c r="AJ810" i="35"/>
  <c r="AH810" i="35"/>
  <c r="U375" i="35"/>
  <c r="P376" i="35"/>
  <c r="AP376" i="35"/>
  <c r="AT376" i="35" s="1"/>
  <c r="AC620" i="35"/>
  <c r="K619" i="35"/>
  <c r="O619" i="35" s="1"/>
  <c r="AI808" i="35"/>
  <c r="AG808" i="35"/>
  <c r="AK808" i="35"/>
  <c r="EA812" i="35"/>
  <c r="DZ812" i="35"/>
  <c r="DY812" i="35"/>
  <c r="DW813" i="35"/>
  <c r="D812" i="35"/>
  <c r="V811" i="35"/>
  <c r="DX811" i="35"/>
  <c r="AF811" i="35" s="1"/>
  <c r="AH811" i="35"/>
  <c r="EF811" i="35"/>
  <c r="W811" i="35"/>
  <c r="F809" i="35"/>
  <c r="X810" i="35"/>
  <c r="Y809" i="35"/>
  <c r="AA810" i="35"/>
  <c r="Z811" i="35"/>
  <c r="BE810" i="35"/>
  <c r="AV810" i="35"/>
  <c r="BO810" i="35" s="1"/>
  <c r="J810" i="35"/>
  <c r="BD810" i="35"/>
  <c r="BV810" i="35" s="1"/>
  <c r="BC810" i="35"/>
  <c r="BU810" i="35" s="1"/>
  <c r="AZ810" i="35"/>
  <c r="BS810" i="35" s="1"/>
  <c r="AY810" i="35"/>
  <c r="BR810" i="35" s="1"/>
  <c r="AW810" i="35"/>
  <c r="BP810" i="35" s="1"/>
  <c r="A811" i="35"/>
  <c r="BW811" i="35" s="1"/>
  <c r="BG810" i="35"/>
  <c r="BY810" i="35" s="1"/>
  <c r="BF810" i="35"/>
  <c r="BX810" i="35" s="1"/>
  <c r="E810" i="35"/>
  <c r="AX810" i="35"/>
  <c r="AQ810" i="35"/>
  <c r="BQ810" i="35"/>
  <c r="BT806" i="35" l="1"/>
  <c r="BA807" i="35"/>
  <c r="AJ811" i="35"/>
  <c r="AR376" i="35"/>
  <c r="AU376" i="35" s="1"/>
  <c r="BN376" i="35" s="1"/>
  <c r="AM376" i="35" s="1"/>
  <c r="T376" i="35" s="1"/>
  <c r="Q376" i="35" s="1"/>
  <c r="R376" i="35" s="1"/>
  <c r="S376" i="35"/>
  <c r="AS376" i="35"/>
  <c r="AC621" i="35"/>
  <c r="K620" i="35"/>
  <c r="O620" i="35" s="1"/>
  <c r="BG811" i="35"/>
  <c r="BY811" i="35" s="1"/>
  <c r="AX811" i="35"/>
  <c r="A812" i="35"/>
  <c r="BW812" i="35" s="1"/>
  <c r="BF811" i="35"/>
  <c r="BX811" i="35" s="1"/>
  <c r="AW811" i="35"/>
  <c r="BP811" i="35" s="1"/>
  <c r="BE811" i="35"/>
  <c r="AV811" i="35"/>
  <c r="BO811" i="35" s="1"/>
  <c r="J811" i="35"/>
  <c r="BC811" i="35"/>
  <c r="BU811" i="35" s="1"/>
  <c r="E811" i="35"/>
  <c r="BD811" i="35"/>
  <c r="BV811" i="35" s="1"/>
  <c r="AZ811" i="35"/>
  <c r="BS811" i="35" s="1"/>
  <c r="AY811" i="35"/>
  <c r="BR811" i="35" s="1"/>
  <c r="AQ811" i="35"/>
  <c r="BQ811" i="35"/>
  <c r="X811" i="35"/>
  <c r="Y810" i="35"/>
  <c r="AI809" i="35"/>
  <c r="AG809" i="35"/>
  <c r="AK809" i="35"/>
  <c r="G809" i="35"/>
  <c r="EF812" i="35"/>
  <c r="W812" i="35"/>
  <c r="D813" i="35"/>
  <c r="V812" i="35"/>
  <c r="DX812" i="35"/>
  <c r="AF812" i="35" s="1"/>
  <c r="AJ812" i="35"/>
  <c r="AH812" i="35"/>
  <c r="F810" i="35"/>
  <c r="G810" i="35" s="1"/>
  <c r="Z812" i="35"/>
  <c r="AA811" i="35"/>
  <c r="DW814" i="35"/>
  <c r="DZ813" i="35"/>
  <c r="DY813" i="35"/>
  <c r="EA813" i="35"/>
  <c r="BT807" i="35" l="1"/>
  <c r="BA808" i="35"/>
  <c r="U376" i="35"/>
  <c r="AP377" i="35"/>
  <c r="AT377" i="35" s="1"/>
  <c r="P377" i="35"/>
  <c r="AC622" i="35"/>
  <c r="K621" i="35"/>
  <c r="O621" i="35" s="1"/>
  <c r="X812" i="35"/>
  <c r="Y811" i="35"/>
  <c r="F811" i="35"/>
  <c r="G811" i="35" s="1"/>
  <c r="EA814" i="35"/>
  <c r="DW815" i="35"/>
  <c r="DZ814" i="35"/>
  <c r="DY814" i="35"/>
  <c r="EF813" i="35"/>
  <c r="D814" i="35"/>
  <c r="V813" i="35"/>
  <c r="DX813" i="35"/>
  <c r="AJ813" i="35" s="1"/>
  <c r="W813" i="35"/>
  <c r="AZ812" i="35"/>
  <c r="BS812" i="35" s="1"/>
  <c r="AY812" i="35"/>
  <c r="BR812" i="35" s="1"/>
  <c r="BG812" i="35"/>
  <c r="BY812" i="35" s="1"/>
  <c r="AX812" i="35"/>
  <c r="BQ812" i="35" s="1"/>
  <c r="BE812" i="35"/>
  <c r="AV812" i="35"/>
  <c r="BO812" i="35" s="1"/>
  <c r="J812" i="35"/>
  <c r="BD812" i="35"/>
  <c r="BV812" i="35" s="1"/>
  <c r="E812" i="35"/>
  <c r="AW812" i="35"/>
  <c r="BP812" i="35" s="1"/>
  <c r="A813" i="35"/>
  <c r="BW813" i="35" s="1"/>
  <c r="BF812" i="35"/>
  <c r="BX812" i="35" s="1"/>
  <c r="BC812" i="35"/>
  <c r="BU812" i="35" s="1"/>
  <c r="AQ812" i="35"/>
  <c r="Z813" i="35"/>
  <c r="AA812" i="35"/>
  <c r="AK810" i="35"/>
  <c r="AI810" i="35"/>
  <c r="AG810" i="35"/>
  <c r="BT808" i="35" l="1"/>
  <c r="BA809" i="35"/>
  <c r="AH813" i="35"/>
  <c r="AS377" i="35"/>
  <c r="S377" i="35"/>
  <c r="AR377" i="35"/>
  <c r="AU377" i="35" s="1"/>
  <c r="BN377" i="35" s="1"/>
  <c r="AM377" i="35" s="1"/>
  <c r="T377" i="35" s="1"/>
  <c r="Q377" i="35" s="1"/>
  <c r="R377" i="35" s="1"/>
  <c r="AC623" i="35"/>
  <c r="K622" i="35"/>
  <c r="O622" i="35" s="1"/>
  <c r="DX814" i="35"/>
  <c r="AF814" i="35" s="1"/>
  <c r="AJ814" i="35"/>
  <c r="EF814" i="35"/>
  <c r="W814" i="35"/>
  <c r="V814" i="35"/>
  <c r="D815" i="35"/>
  <c r="AK811" i="35"/>
  <c r="AI811" i="35"/>
  <c r="AG811" i="35"/>
  <c r="F812" i="35"/>
  <c r="BC813" i="35"/>
  <c r="BU813" i="35" s="1"/>
  <c r="E813" i="35"/>
  <c r="AZ813" i="35"/>
  <c r="BS813" i="35" s="1"/>
  <c r="BG813" i="35"/>
  <c r="BY813" i="35" s="1"/>
  <c r="AX813" i="35"/>
  <c r="BQ813" i="35" s="1"/>
  <c r="A814" i="35"/>
  <c r="BW814" i="35" s="1"/>
  <c r="BF813" i="35"/>
  <c r="BX813" i="35" s="1"/>
  <c r="AW813" i="35"/>
  <c r="BP813" i="35" s="1"/>
  <c r="BE813" i="35"/>
  <c r="J813" i="35"/>
  <c r="BD813" i="35"/>
  <c r="BV813" i="35" s="1"/>
  <c r="AY813" i="35"/>
  <c r="BR813" i="35" s="1"/>
  <c r="AV813" i="35"/>
  <c r="BO813" i="35" s="1"/>
  <c r="AQ813" i="35"/>
  <c r="Z814" i="35"/>
  <c r="AA813" i="35"/>
  <c r="AF813" i="35"/>
  <c r="DZ815" i="35"/>
  <c r="DY815" i="35"/>
  <c r="DW816" i="35"/>
  <c r="EA815" i="35"/>
  <c r="X813" i="35"/>
  <c r="Y812" i="35"/>
  <c r="BT809" i="35" l="1"/>
  <c r="BA810" i="35"/>
  <c r="AH814" i="35"/>
  <c r="U377" i="35"/>
  <c r="AP378" i="35"/>
  <c r="AT378" i="35" s="1"/>
  <c r="P378" i="35"/>
  <c r="AC624" i="35"/>
  <c r="K623" i="35"/>
  <c r="O623" i="35" s="1"/>
  <c r="D816" i="35"/>
  <c r="V815" i="35"/>
  <c r="DX815" i="35"/>
  <c r="AH815" i="35" s="1"/>
  <c r="W815" i="35"/>
  <c r="EF815" i="35"/>
  <c r="AF815" i="35"/>
  <c r="AA814" i="35"/>
  <c r="Z815" i="35"/>
  <c r="AG812" i="35"/>
  <c r="AK812" i="35"/>
  <c r="AI812" i="35"/>
  <c r="BE814" i="35"/>
  <c r="AV814" i="35"/>
  <c r="BO814" i="35" s="1"/>
  <c r="J814" i="35"/>
  <c r="BD814" i="35"/>
  <c r="BV814" i="35" s="1"/>
  <c r="BC814" i="35"/>
  <c r="BU814" i="35" s="1"/>
  <c r="AZ814" i="35"/>
  <c r="BS814" i="35" s="1"/>
  <c r="AY814" i="35"/>
  <c r="BR814" i="35" s="1"/>
  <c r="A815" i="35"/>
  <c r="BW815" i="35" s="1"/>
  <c r="BG814" i="35"/>
  <c r="BY814" i="35" s="1"/>
  <c r="BF814" i="35"/>
  <c r="BX814" i="35" s="1"/>
  <c r="E814" i="35"/>
  <c r="AX814" i="35"/>
  <c r="BQ814" i="35" s="1"/>
  <c r="AW814" i="35"/>
  <c r="BP814" i="35" s="1"/>
  <c r="AQ814" i="35"/>
  <c r="EA816" i="35"/>
  <c r="DZ816" i="35"/>
  <c r="DW817" i="35"/>
  <c r="DY816" i="35"/>
  <c r="G812" i="35"/>
  <c r="Y813" i="35"/>
  <c r="X814" i="35"/>
  <c r="F813" i="35"/>
  <c r="BT810" i="35" l="1"/>
  <c r="BA811" i="35"/>
  <c r="AJ815" i="35"/>
  <c r="S378" i="35"/>
  <c r="AS378" i="35"/>
  <c r="AR378" i="35"/>
  <c r="AU378" i="35" s="1"/>
  <c r="BN378" i="35" s="1"/>
  <c r="AM378" i="35" s="1"/>
  <c r="T378" i="35" s="1"/>
  <c r="Q378" i="35" s="1"/>
  <c r="R378" i="35" s="1"/>
  <c r="AC625" i="35"/>
  <c r="K624" i="35"/>
  <c r="O624" i="35" s="1"/>
  <c r="DW818" i="35"/>
  <c r="DZ817" i="35"/>
  <c r="DY817" i="35"/>
  <c r="EA817" i="35"/>
  <c r="AI813" i="35"/>
  <c r="AG813" i="35"/>
  <c r="AK813" i="35"/>
  <c r="F814" i="35"/>
  <c r="X815" i="35"/>
  <c r="Y814" i="35"/>
  <c r="Z816" i="35"/>
  <c r="AA815" i="35"/>
  <c r="G813" i="35"/>
  <c r="BG815" i="35"/>
  <c r="BY815" i="35" s="1"/>
  <c r="AX815" i="35"/>
  <c r="BQ815" i="35" s="1"/>
  <c r="A816" i="35"/>
  <c r="BW816" i="35" s="1"/>
  <c r="BF815" i="35"/>
  <c r="BX815" i="35" s="1"/>
  <c r="AW815" i="35"/>
  <c r="BP815" i="35" s="1"/>
  <c r="BE815" i="35"/>
  <c r="AV815" i="35"/>
  <c r="BO815" i="35" s="1"/>
  <c r="J815" i="35"/>
  <c r="BC815" i="35"/>
  <c r="BU815" i="35" s="1"/>
  <c r="E815" i="35"/>
  <c r="AY815" i="35"/>
  <c r="BR815" i="35" s="1"/>
  <c r="BD815" i="35"/>
  <c r="BV815" i="35" s="1"/>
  <c r="AZ815" i="35"/>
  <c r="BS815" i="35" s="1"/>
  <c r="AQ815" i="35"/>
  <c r="EF816" i="35"/>
  <c r="W816" i="35"/>
  <c r="D817" i="35"/>
  <c r="V816" i="35"/>
  <c r="DX816" i="35"/>
  <c r="AH816" i="35" s="1"/>
  <c r="AJ816" i="35"/>
  <c r="BT811" i="35" l="1"/>
  <c r="BA812" i="35"/>
  <c r="U378" i="35"/>
  <c r="AP379" i="35"/>
  <c r="AT379" i="35" s="1"/>
  <c r="P379" i="35"/>
  <c r="AC626" i="35"/>
  <c r="K625" i="35"/>
  <c r="O625" i="35" s="1"/>
  <c r="F815" i="35"/>
  <c r="G815" i="35" s="1"/>
  <c r="X816" i="35"/>
  <c r="Y815" i="35"/>
  <c r="EF817" i="35"/>
  <c r="D818" i="35"/>
  <c r="V817" i="35"/>
  <c r="DX817" i="35"/>
  <c r="AH817" i="35" s="1"/>
  <c r="W817" i="35"/>
  <c r="AF817" i="35"/>
  <c r="AJ817" i="35"/>
  <c r="AZ816" i="35"/>
  <c r="BS816" i="35" s="1"/>
  <c r="AY816" i="35"/>
  <c r="BR816" i="35" s="1"/>
  <c r="BG816" i="35"/>
  <c r="BY816" i="35" s="1"/>
  <c r="AX816" i="35"/>
  <c r="BE816" i="35"/>
  <c r="AV816" i="35"/>
  <c r="BO816" i="35" s="1"/>
  <c r="J816" i="35"/>
  <c r="BD816" i="35"/>
  <c r="BV816" i="35" s="1"/>
  <c r="A817" i="35"/>
  <c r="BW817" i="35" s="1"/>
  <c r="BF816" i="35"/>
  <c r="BX816" i="35" s="1"/>
  <c r="BC816" i="35"/>
  <c r="BU816" i="35" s="1"/>
  <c r="E816" i="35"/>
  <c r="AW816" i="35"/>
  <c r="BP816" i="35" s="1"/>
  <c r="BQ816" i="35"/>
  <c r="AQ816" i="35"/>
  <c r="Z817" i="35"/>
  <c r="AA816" i="35"/>
  <c r="AF816" i="35"/>
  <c r="AK814" i="35"/>
  <c r="AI814" i="35"/>
  <c r="AG814" i="35"/>
  <c r="G814" i="35"/>
  <c r="EA818" i="35"/>
  <c r="DW819" i="35"/>
  <c r="DZ818" i="35"/>
  <c r="DY818" i="35"/>
  <c r="BT812" i="35" l="1"/>
  <c r="BA813" i="35"/>
  <c r="AR379" i="35"/>
  <c r="AU379" i="35" s="1"/>
  <c r="BN379" i="35" s="1"/>
  <c r="AM379" i="35" s="1"/>
  <c r="T379" i="35" s="1"/>
  <c r="Q379" i="35" s="1"/>
  <c r="R379" i="35" s="1"/>
  <c r="AS379" i="35"/>
  <c r="S379" i="35"/>
  <c r="AC627" i="35"/>
  <c r="K626" i="35"/>
  <c r="O626" i="35" s="1"/>
  <c r="X817" i="35"/>
  <c r="Y816" i="35"/>
  <c r="DZ819" i="35"/>
  <c r="DY819" i="35"/>
  <c r="DW820" i="35"/>
  <c r="EA819" i="35"/>
  <c r="F816" i="35"/>
  <c r="BC817" i="35"/>
  <c r="BU817" i="35" s="1"/>
  <c r="E817" i="35"/>
  <c r="AZ817" i="35"/>
  <c r="BS817" i="35" s="1"/>
  <c r="BG817" i="35"/>
  <c r="BY817" i="35" s="1"/>
  <c r="AX817" i="35"/>
  <c r="A818" i="35"/>
  <c r="BW818" i="35" s="1"/>
  <c r="BF817" i="35"/>
  <c r="BX817" i="35" s="1"/>
  <c r="AW817" i="35"/>
  <c r="BP817" i="35" s="1"/>
  <c r="BD817" i="35"/>
  <c r="BV817" i="35" s="1"/>
  <c r="AY817" i="35"/>
  <c r="BR817" i="35" s="1"/>
  <c r="AV817" i="35"/>
  <c r="BO817" i="35" s="1"/>
  <c r="J817" i="35"/>
  <c r="BE817" i="35"/>
  <c r="AQ817" i="35"/>
  <c r="BQ817" i="35"/>
  <c r="DX818" i="35"/>
  <c r="AH818" i="35" s="1"/>
  <c r="EF818" i="35"/>
  <c r="AF818" i="35"/>
  <c r="W818" i="35"/>
  <c r="V818" i="35"/>
  <c r="D819" i="35"/>
  <c r="AK815" i="35"/>
  <c r="AI815" i="35"/>
  <c r="AG815" i="35"/>
  <c r="Z818" i="35"/>
  <c r="AA817" i="35"/>
  <c r="BT813" i="35" l="1"/>
  <c r="BA814" i="35"/>
  <c r="AJ818" i="35"/>
  <c r="U379" i="35"/>
  <c r="S380" i="35" s="1"/>
  <c r="AP380" i="35"/>
  <c r="AT380" i="35" s="1"/>
  <c r="P380" i="35"/>
  <c r="AC628" i="35"/>
  <c r="K627" i="35"/>
  <c r="O627" i="35" s="1"/>
  <c r="AA818" i="35"/>
  <c r="Z819" i="35"/>
  <c r="F817" i="35"/>
  <c r="G817" i="35" s="1"/>
  <c r="D820" i="35"/>
  <c r="V819" i="35"/>
  <c r="DX819" i="35"/>
  <c r="AH819" i="35"/>
  <c r="AJ819" i="35"/>
  <c r="EF819" i="35"/>
  <c r="AF819" i="35"/>
  <c r="W819" i="35"/>
  <c r="EA820" i="35"/>
  <c r="DZ820" i="35"/>
  <c r="DY820" i="35"/>
  <c r="DW821" i="35"/>
  <c r="BE818" i="35"/>
  <c r="AV818" i="35"/>
  <c r="BO818" i="35" s="1"/>
  <c r="J818" i="35"/>
  <c r="BD818" i="35"/>
  <c r="BV818" i="35" s="1"/>
  <c r="BC818" i="35"/>
  <c r="BU818" i="35" s="1"/>
  <c r="AZ818" i="35"/>
  <c r="BS818" i="35" s="1"/>
  <c r="AY818" i="35"/>
  <c r="BR818" i="35" s="1"/>
  <c r="AW818" i="35"/>
  <c r="BP818" i="35" s="1"/>
  <c r="A819" i="35"/>
  <c r="BW819" i="35" s="1"/>
  <c r="BG818" i="35"/>
  <c r="BY818" i="35" s="1"/>
  <c r="BF818" i="35"/>
  <c r="BX818" i="35" s="1"/>
  <c r="E818" i="35"/>
  <c r="AX818" i="35"/>
  <c r="AQ818" i="35"/>
  <c r="BQ818" i="35"/>
  <c r="AG816" i="35"/>
  <c r="AK816" i="35"/>
  <c r="AI816" i="35"/>
  <c r="G816" i="35"/>
  <c r="Y817" i="35"/>
  <c r="X818" i="35"/>
  <c r="BT814" i="35" l="1"/>
  <c r="BA815" i="35"/>
  <c r="AS380" i="35"/>
  <c r="AR380" i="35"/>
  <c r="AU380" i="35" s="1"/>
  <c r="BN380" i="35" s="1"/>
  <c r="AM380" i="35" s="1"/>
  <c r="T380" i="35" s="1"/>
  <c r="Q380" i="35" s="1"/>
  <c r="R380" i="35" s="1"/>
  <c r="AP381" i="35" s="1"/>
  <c r="AT381" i="35" s="1"/>
  <c r="AC629" i="35"/>
  <c r="K628" i="35"/>
  <c r="O628" i="35" s="1"/>
  <c r="F818" i="35"/>
  <c r="AI817" i="35"/>
  <c r="AG817" i="35"/>
  <c r="AK817" i="35"/>
  <c r="DW822" i="35"/>
  <c r="DZ821" i="35"/>
  <c r="DY821" i="35"/>
  <c r="EA821" i="35"/>
  <c r="BG819" i="35"/>
  <c r="BY819" i="35" s="1"/>
  <c r="AX819" i="35"/>
  <c r="BQ819" i="35" s="1"/>
  <c r="A820" i="35"/>
  <c r="BW820" i="35" s="1"/>
  <c r="BF819" i="35"/>
  <c r="BX819" i="35" s="1"/>
  <c r="AW819" i="35"/>
  <c r="BP819" i="35" s="1"/>
  <c r="BE819" i="35"/>
  <c r="AV819" i="35"/>
  <c r="BO819" i="35" s="1"/>
  <c r="J819" i="35"/>
  <c r="BC819" i="35"/>
  <c r="BU819" i="35" s="1"/>
  <c r="E819" i="35"/>
  <c r="BD819" i="35"/>
  <c r="BV819" i="35" s="1"/>
  <c r="AZ819" i="35"/>
  <c r="BS819" i="35" s="1"/>
  <c r="AY819" i="35"/>
  <c r="BR819" i="35" s="1"/>
  <c r="AQ819" i="35"/>
  <c r="Z820" i="35"/>
  <c r="AA819" i="35"/>
  <c r="X819" i="35"/>
  <c r="Y818" i="35"/>
  <c r="EF820" i="35"/>
  <c r="W820" i="35"/>
  <c r="D821" i="35"/>
  <c r="V820" i="35"/>
  <c r="DX820" i="35"/>
  <c r="AF820" i="35" s="1"/>
  <c r="BT815" i="35" l="1"/>
  <c r="BA816" i="35"/>
  <c r="AH820" i="35"/>
  <c r="AJ820" i="35"/>
  <c r="P381" i="35"/>
  <c r="U380" i="35"/>
  <c r="AS381" i="35" s="1"/>
  <c r="AC630" i="35"/>
  <c r="K629" i="35"/>
  <c r="O629" i="35" s="1"/>
  <c r="AZ820" i="35"/>
  <c r="BS820" i="35" s="1"/>
  <c r="AY820" i="35"/>
  <c r="BR820" i="35" s="1"/>
  <c r="BG820" i="35"/>
  <c r="BY820" i="35" s="1"/>
  <c r="AX820" i="35"/>
  <c r="BE820" i="35"/>
  <c r="AV820" i="35"/>
  <c r="BO820" i="35" s="1"/>
  <c r="J820" i="35"/>
  <c r="BD820" i="35"/>
  <c r="BV820" i="35" s="1"/>
  <c r="E820" i="35"/>
  <c r="AW820" i="35"/>
  <c r="BP820" i="35" s="1"/>
  <c r="A821" i="35"/>
  <c r="BW821" i="35" s="1"/>
  <c r="BF820" i="35"/>
  <c r="BX820" i="35" s="1"/>
  <c r="BC820" i="35"/>
  <c r="BU820" i="35" s="1"/>
  <c r="AQ820" i="35"/>
  <c r="BQ820" i="35"/>
  <c r="EA822" i="35"/>
  <c r="DW823" i="35"/>
  <c r="DZ822" i="35"/>
  <c r="DY822" i="35"/>
  <c r="X820" i="35"/>
  <c r="Y819" i="35"/>
  <c r="EF821" i="35"/>
  <c r="D822" i="35"/>
  <c r="V821" i="35"/>
  <c r="AF821" i="35"/>
  <c r="DX821" i="35"/>
  <c r="AJ821" i="35" s="1"/>
  <c r="W821" i="35"/>
  <c r="Z821" i="35"/>
  <c r="AA820" i="35"/>
  <c r="AK818" i="35"/>
  <c r="AI818" i="35"/>
  <c r="AG818" i="35"/>
  <c r="F819" i="35"/>
  <c r="G819" i="35" s="1"/>
  <c r="G818" i="35"/>
  <c r="BT816" i="35" l="1"/>
  <c r="BA817" i="35"/>
  <c r="AH821" i="35"/>
  <c r="AR381" i="35"/>
  <c r="AU381" i="35" s="1"/>
  <c r="BN381" i="35" s="1"/>
  <c r="AM381" i="35" s="1"/>
  <c r="T381" i="35" s="1"/>
  <c r="Q381" i="35" s="1"/>
  <c r="R381" i="35" s="1"/>
  <c r="P382" i="35" s="1"/>
  <c r="S381" i="35"/>
  <c r="AC631" i="35"/>
  <c r="K630" i="35"/>
  <c r="O630" i="35" s="1"/>
  <c r="DZ823" i="35"/>
  <c r="DY823" i="35"/>
  <c r="DW824" i="35"/>
  <c r="EA823" i="35"/>
  <c r="Z822" i="35"/>
  <c r="AA821" i="35"/>
  <c r="AK819" i="35"/>
  <c r="AI819" i="35"/>
  <c r="AG819" i="35"/>
  <c r="F820" i="35"/>
  <c r="BC821" i="35"/>
  <c r="BU821" i="35" s="1"/>
  <c r="E821" i="35"/>
  <c r="AZ821" i="35"/>
  <c r="BS821" i="35" s="1"/>
  <c r="BG821" i="35"/>
  <c r="BY821" i="35" s="1"/>
  <c r="AX821" i="35"/>
  <c r="A822" i="35"/>
  <c r="BW822" i="35" s="1"/>
  <c r="BF821" i="35"/>
  <c r="BX821" i="35" s="1"/>
  <c r="AW821" i="35"/>
  <c r="BP821" i="35" s="1"/>
  <c r="BE821" i="35"/>
  <c r="J821" i="35"/>
  <c r="BD821" i="35"/>
  <c r="BV821" i="35" s="1"/>
  <c r="AY821" i="35"/>
  <c r="BR821" i="35" s="1"/>
  <c r="AV821" i="35"/>
  <c r="BO821" i="35" s="1"/>
  <c r="BQ821" i="35"/>
  <c r="AQ821" i="35"/>
  <c r="X821" i="35"/>
  <c r="Y820" i="35"/>
  <c r="DX822" i="35"/>
  <c r="AJ822" i="35"/>
  <c r="EF822" i="35"/>
  <c r="AF822" i="35"/>
  <c r="W822" i="35"/>
  <c r="AH822" i="35"/>
  <c r="V822" i="35"/>
  <c r="D823" i="35"/>
  <c r="BT817" i="35" l="1"/>
  <c r="BA818" i="35"/>
  <c r="AP382" i="35"/>
  <c r="AT382" i="35" s="1"/>
  <c r="U381" i="35"/>
  <c r="AS382" i="35" s="1"/>
  <c r="AC632" i="35"/>
  <c r="K631" i="35"/>
  <c r="O631" i="35" s="1"/>
  <c r="AG820" i="35"/>
  <c r="AK820" i="35"/>
  <c r="AI820" i="35"/>
  <c r="D824" i="35"/>
  <c r="V823" i="35"/>
  <c r="DX823" i="35"/>
  <c r="AJ823" i="35" s="1"/>
  <c r="AH823" i="35"/>
  <c r="W823" i="35"/>
  <c r="EF823" i="35"/>
  <c r="Y821" i="35"/>
  <c r="X822" i="35"/>
  <c r="G820" i="35"/>
  <c r="AA822" i="35"/>
  <c r="Z823" i="35"/>
  <c r="F821" i="35"/>
  <c r="G821" i="35" s="1"/>
  <c r="EA824" i="35"/>
  <c r="DZ824" i="35"/>
  <c r="DW825" i="35"/>
  <c r="DY824" i="35"/>
  <c r="BE822" i="35"/>
  <c r="AV822" i="35"/>
  <c r="BO822" i="35" s="1"/>
  <c r="J822" i="35"/>
  <c r="BD822" i="35"/>
  <c r="BV822" i="35" s="1"/>
  <c r="BC822" i="35"/>
  <c r="BU822" i="35" s="1"/>
  <c r="AZ822" i="35"/>
  <c r="BS822" i="35" s="1"/>
  <c r="AY822" i="35"/>
  <c r="BR822" i="35" s="1"/>
  <c r="A823" i="35"/>
  <c r="BW823" i="35" s="1"/>
  <c r="BG822" i="35"/>
  <c r="BY822" i="35" s="1"/>
  <c r="BF822" i="35"/>
  <c r="BX822" i="35" s="1"/>
  <c r="E822" i="35"/>
  <c r="AX822" i="35"/>
  <c r="AW822" i="35"/>
  <c r="BP822" i="35" s="1"/>
  <c r="BQ822" i="35"/>
  <c r="AQ822" i="35"/>
  <c r="BT818" i="35" l="1"/>
  <c r="BA819" i="35"/>
  <c r="S382" i="35"/>
  <c r="AR382" i="35"/>
  <c r="AU382" i="35" s="1"/>
  <c r="BN382" i="35" s="1"/>
  <c r="AM382" i="35" s="1"/>
  <c r="T382" i="35" s="1"/>
  <c r="Q382" i="35" s="1"/>
  <c r="R382" i="35" s="1"/>
  <c r="AP383" i="35" s="1"/>
  <c r="AT383" i="35" s="1"/>
  <c r="AC633" i="35"/>
  <c r="K632" i="35"/>
  <c r="O632" i="35" s="1"/>
  <c r="X823" i="35"/>
  <c r="Y822" i="35"/>
  <c r="EF824" i="35"/>
  <c r="AF824" i="35"/>
  <c r="W824" i="35"/>
  <c r="D825" i="35"/>
  <c r="V824" i="35"/>
  <c r="DX824" i="35"/>
  <c r="AJ824" i="35"/>
  <c r="AH824" i="35"/>
  <c r="BG823" i="35"/>
  <c r="BY823" i="35" s="1"/>
  <c r="AX823" i="35"/>
  <c r="A824" i="35"/>
  <c r="BW824" i="35" s="1"/>
  <c r="BF823" i="35"/>
  <c r="BX823" i="35" s="1"/>
  <c r="AW823" i="35"/>
  <c r="BP823" i="35" s="1"/>
  <c r="BE823" i="35"/>
  <c r="AV823" i="35"/>
  <c r="BO823" i="35" s="1"/>
  <c r="J823" i="35"/>
  <c r="BC823" i="35"/>
  <c r="BU823" i="35" s="1"/>
  <c r="E823" i="35"/>
  <c r="AY823" i="35"/>
  <c r="BR823" i="35" s="1"/>
  <c r="BD823" i="35"/>
  <c r="BV823" i="35" s="1"/>
  <c r="AZ823" i="35"/>
  <c r="BS823" i="35" s="1"/>
  <c r="AQ823" i="35"/>
  <c r="BQ823" i="35"/>
  <c r="AI821" i="35"/>
  <c r="AG821" i="35"/>
  <c r="AK821" i="35"/>
  <c r="AF823" i="35"/>
  <c r="DW826" i="35"/>
  <c r="DZ825" i="35"/>
  <c r="DY825" i="35"/>
  <c r="EA825" i="35"/>
  <c r="F822" i="35"/>
  <c r="Z824" i="35"/>
  <c r="AA823" i="35"/>
  <c r="BT819" i="35" l="1"/>
  <c r="BA820" i="35"/>
  <c r="U382" i="35"/>
  <c r="AR383" i="35" s="1"/>
  <c r="AU383" i="35" s="1"/>
  <c r="BN383" i="35" s="1"/>
  <c r="AM383" i="35" s="1"/>
  <c r="T383" i="35" s="1"/>
  <c r="Q383" i="35" s="1"/>
  <c r="R383" i="35" s="1"/>
  <c r="P384" i="35" s="1"/>
  <c r="P383" i="35"/>
  <c r="AC634" i="35"/>
  <c r="K633" i="35"/>
  <c r="O633" i="35" s="1"/>
  <c r="EA826" i="35"/>
  <c r="DW827" i="35"/>
  <c r="DZ826" i="35"/>
  <c r="DY826" i="35"/>
  <c r="EF825" i="35"/>
  <c r="D826" i="35"/>
  <c r="V825" i="35"/>
  <c r="DX825" i="35"/>
  <c r="AF825" i="35" s="1"/>
  <c r="W825" i="35"/>
  <c r="AJ825" i="35"/>
  <c r="AZ824" i="35"/>
  <c r="BS824" i="35" s="1"/>
  <c r="AY824" i="35"/>
  <c r="BR824" i="35" s="1"/>
  <c r="BG824" i="35"/>
  <c r="BY824" i="35" s="1"/>
  <c r="AX824" i="35"/>
  <c r="BE824" i="35"/>
  <c r="AV824" i="35"/>
  <c r="BO824" i="35" s="1"/>
  <c r="J824" i="35"/>
  <c r="BD824" i="35"/>
  <c r="BV824" i="35" s="1"/>
  <c r="A825" i="35"/>
  <c r="BW825" i="35" s="1"/>
  <c r="BF824" i="35"/>
  <c r="BX824" i="35" s="1"/>
  <c r="BC824" i="35"/>
  <c r="BU824" i="35" s="1"/>
  <c r="E824" i="35"/>
  <c r="AW824" i="35"/>
  <c r="BP824" i="35" s="1"/>
  <c r="AQ824" i="35"/>
  <c r="BQ824" i="35"/>
  <c r="F823" i="35"/>
  <c r="G823" i="35" s="1"/>
  <c r="AK822" i="35"/>
  <c r="AI822" i="35"/>
  <c r="AG822" i="35"/>
  <c r="G822" i="35"/>
  <c r="Z825" i="35"/>
  <c r="AA824" i="35"/>
  <c r="X824" i="35"/>
  <c r="Y823" i="35"/>
  <c r="BT820" i="35" l="1"/>
  <c r="BA821" i="35"/>
  <c r="AH825" i="35"/>
  <c r="AP384" i="35"/>
  <c r="AT384" i="35" s="1"/>
  <c r="AS383" i="35"/>
  <c r="S383" i="35"/>
  <c r="U383" i="35" s="1"/>
  <c r="AR384" i="35" s="1"/>
  <c r="AU384" i="35" s="1"/>
  <c r="BN384" i="35" s="1"/>
  <c r="AM384" i="35" s="1"/>
  <c r="T384" i="35" s="1"/>
  <c r="Q384" i="35" s="1"/>
  <c r="R384" i="35" s="1"/>
  <c r="AC635" i="35"/>
  <c r="K634" i="35"/>
  <c r="O634" i="35" s="1"/>
  <c r="BC825" i="35"/>
  <c r="BU825" i="35" s="1"/>
  <c r="E825" i="35"/>
  <c r="AZ825" i="35"/>
  <c r="BS825" i="35" s="1"/>
  <c r="BG825" i="35"/>
  <c r="BY825" i="35" s="1"/>
  <c r="AX825" i="35"/>
  <c r="A826" i="35"/>
  <c r="BW826" i="35" s="1"/>
  <c r="BF825" i="35"/>
  <c r="BX825" i="35" s="1"/>
  <c r="AW825" i="35"/>
  <c r="BP825" i="35" s="1"/>
  <c r="BD825" i="35"/>
  <c r="BV825" i="35" s="1"/>
  <c r="AY825" i="35"/>
  <c r="BR825" i="35" s="1"/>
  <c r="AV825" i="35"/>
  <c r="BO825" i="35" s="1"/>
  <c r="BE825" i="35"/>
  <c r="J825" i="35"/>
  <c r="BQ825" i="35"/>
  <c r="AQ825" i="35"/>
  <c r="DX826" i="35"/>
  <c r="AF826" i="35" s="1"/>
  <c r="EF826" i="35"/>
  <c r="W826" i="35"/>
  <c r="V826" i="35"/>
  <c r="D827" i="35"/>
  <c r="X825" i="35"/>
  <c r="Y824" i="35"/>
  <c r="Z826" i="35"/>
  <c r="AA825" i="35"/>
  <c r="F824" i="35"/>
  <c r="G824" i="35" s="1"/>
  <c r="DZ827" i="35"/>
  <c r="DY827" i="35"/>
  <c r="DW828" i="35"/>
  <c r="EA827" i="35"/>
  <c r="AK823" i="35"/>
  <c r="AI823" i="35"/>
  <c r="AG823" i="35"/>
  <c r="BT821" i="35" l="1"/>
  <c r="BA822" i="35"/>
  <c r="AJ826" i="35"/>
  <c r="AH826" i="35"/>
  <c r="S384" i="35"/>
  <c r="U384" i="35" s="1"/>
  <c r="AS384" i="35"/>
  <c r="AP385" i="35"/>
  <c r="AT385" i="35" s="1"/>
  <c r="P385" i="35"/>
  <c r="AC636" i="35"/>
  <c r="K635" i="35"/>
  <c r="O635" i="35" s="1"/>
  <c r="Y825" i="35"/>
  <c r="X826" i="35"/>
  <c r="D828" i="35"/>
  <c r="V827" i="35"/>
  <c r="DX827" i="35"/>
  <c r="AF827" i="35" s="1"/>
  <c r="AH827" i="35"/>
  <c r="AJ827" i="35"/>
  <c r="EF827" i="35"/>
  <c r="W827" i="35"/>
  <c r="EA828" i="35"/>
  <c r="DZ828" i="35"/>
  <c r="DY828" i="35"/>
  <c r="DW829" i="35"/>
  <c r="AA826" i="35"/>
  <c r="Z827" i="35"/>
  <c r="F825" i="35"/>
  <c r="G825" i="35" s="1"/>
  <c r="AG824" i="35"/>
  <c r="AK824" i="35"/>
  <c r="AI824" i="35"/>
  <c r="BE826" i="35"/>
  <c r="AV826" i="35"/>
  <c r="BO826" i="35" s="1"/>
  <c r="J826" i="35"/>
  <c r="BD826" i="35"/>
  <c r="BV826" i="35" s="1"/>
  <c r="BC826" i="35"/>
  <c r="BU826" i="35" s="1"/>
  <c r="AZ826" i="35"/>
  <c r="BS826" i="35" s="1"/>
  <c r="AY826" i="35"/>
  <c r="BR826" i="35" s="1"/>
  <c r="AW826" i="35"/>
  <c r="BP826" i="35" s="1"/>
  <c r="A827" i="35"/>
  <c r="BW827" i="35" s="1"/>
  <c r="BG826" i="35"/>
  <c r="BY826" i="35" s="1"/>
  <c r="BF826" i="35"/>
  <c r="BX826" i="35" s="1"/>
  <c r="E826" i="35"/>
  <c r="AX826" i="35"/>
  <c r="AQ826" i="35"/>
  <c r="BQ826" i="35"/>
  <c r="BT822" i="35" l="1"/>
  <c r="BA823" i="35"/>
  <c r="AR385" i="35"/>
  <c r="AU385" i="35" s="1"/>
  <c r="BN385" i="35" s="1"/>
  <c r="AM385" i="35" s="1"/>
  <c r="T385" i="35" s="1"/>
  <c r="Q385" i="35" s="1"/>
  <c r="R385" i="35" s="1"/>
  <c r="S385" i="35"/>
  <c r="AS385" i="35"/>
  <c r="AC637" i="35"/>
  <c r="K636" i="35"/>
  <c r="O636" i="35" s="1"/>
  <c r="BG827" i="35"/>
  <c r="BY827" i="35" s="1"/>
  <c r="AX827" i="35"/>
  <c r="A828" i="35"/>
  <c r="BW828" i="35" s="1"/>
  <c r="BF827" i="35"/>
  <c r="BX827" i="35" s="1"/>
  <c r="AW827" i="35"/>
  <c r="BP827" i="35" s="1"/>
  <c r="BE827" i="35"/>
  <c r="AV827" i="35"/>
  <c r="BO827" i="35" s="1"/>
  <c r="J827" i="35"/>
  <c r="BC827" i="35"/>
  <c r="BU827" i="35" s="1"/>
  <c r="E827" i="35"/>
  <c r="BD827" i="35"/>
  <c r="BV827" i="35" s="1"/>
  <c r="AZ827" i="35"/>
  <c r="BS827" i="35" s="1"/>
  <c r="AY827" i="35"/>
  <c r="BR827" i="35" s="1"/>
  <c r="AQ827" i="35"/>
  <c r="BQ827" i="35"/>
  <c r="DW830" i="35"/>
  <c r="DZ829" i="35"/>
  <c r="DY829" i="35"/>
  <c r="EA829" i="35"/>
  <c r="AI825" i="35"/>
  <c r="AG825" i="35"/>
  <c r="AK825" i="35"/>
  <c r="EF828" i="35"/>
  <c r="W828" i="35"/>
  <c r="D829" i="35"/>
  <c r="V828" i="35"/>
  <c r="DX828" i="35"/>
  <c r="AF828" i="35" s="1"/>
  <c r="Z828" i="35"/>
  <c r="AA827" i="35"/>
  <c r="F826" i="35"/>
  <c r="G826" i="35" s="1"/>
  <c r="X827" i="35"/>
  <c r="Y826" i="35"/>
  <c r="BT823" i="35" l="1"/>
  <c r="BA824" i="35"/>
  <c r="AH828" i="35"/>
  <c r="AJ828" i="35"/>
  <c r="U385" i="35"/>
  <c r="AP386" i="35"/>
  <c r="AT386" i="35" s="1"/>
  <c r="P386" i="35"/>
  <c r="AC638" i="35"/>
  <c r="K637" i="35"/>
  <c r="O637" i="35" s="1"/>
  <c r="X828" i="35"/>
  <c r="Y827" i="35"/>
  <c r="F827" i="35"/>
  <c r="G827" i="35" s="1"/>
  <c r="AZ828" i="35"/>
  <c r="BS828" i="35" s="1"/>
  <c r="AY828" i="35"/>
  <c r="BR828" i="35" s="1"/>
  <c r="BG828" i="35"/>
  <c r="BY828" i="35" s="1"/>
  <c r="AX828" i="35"/>
  <c r="BE828" i="35"/>
  <c r="AV828" i="35"/>
  <c r="BO828" i="35" s="1"/>
  <c r="J828" i="35"/>
  <c r="BD828" i="35"/>
  <c r="BV828" i="35" s="1"/>
  <c r="E828" i="35"/>
  <c r="AW828" i="35"/>
  <c r="BP828" i="35" s="1"/>
  <c r="A829" i="35"/>
  <c r="BW829" i="35" s="1"/>
  <c r="BF828" i="35"/>
  <c r="BX828" i="35" s="1"/>
  <c r="BC828" i="35"/>
  <c r="BU828" i="35" s="1"/>
  <c r="BQ828" i="35"/>
  <c r="AQ828" i="35"/>
  <c r="AK826" i="35"/>
  <c r="AI826" i="35"/>
  <c r="AG826" i="35"/>
  <c r="EF829" i="35"/>
  <c r="D830" i="35"/>
  <c r="V829" i="35"/>
  <c r="DX829" i="35"/>
  <c r="AH829" i="35" s="1"/>
  <c r="W829" i="35"/>
  <c r="Z829" i="35"/>
  <c r="AA828" i="35"/>
  <c r="DW831" i="35"/>
  <c r="EA830" i="35"/>
  <c r="DZ830" i="35"/>
  <c r="DY830" i="35"/>
  <c r="BT824" i="35" l="1"/>
  <c r="BA825" i="35"/>
  <c r="AR386" i="35"/>
  <c r="AU386" i="35" s="1"/>
  <c r="BN386" i="35" s="1"/>
  <c r="AM386" i="35" s="1"/>
  <c r="T386" i="35" s="1"/>
  <c r="Q386" i="35" s="1"/>
  <c r="R386" i="35" s="1"/>
  <c r="AS386" i="35"/>
  <c r="S386" i="35"/>
  <c r="AC639" i="35"/>
  <c r="K638" i="35"/>
  <c r="O638" i="35" s="1"/>
  <c r="AF829" i="35"/>
  <c r="AK827" i="35"/>
  <c r="AI827" i="35"/>
  <c r="AG827" i="35"/>
  <c r="BC829" i="35"/>
  <c r="BU829" i="35" s="1"/>
  <c r="E829" i="35"/>
  <c r="AZ829" i="35"/>
  <c r="BS829" i="35" s="1"/>
  <c r="BG829" i="35"/>
  <c r="BY829" i="35" s="1"/>
  <c r="AX829" i="35"/>
  <c r="A830" i="35"/>
  <c r="BW830" i="35" s="1"/>
  <c r="BF829" i="35"/>
  <c r="BX829" i="35" s="1"/>
  <c r="AW829" i="35"/>
  <c r="BP829" i="35" s="1"/>
  <c r="BE829" i="35"/>
  <c r="J829" i="35"/>
  <c r="BD829" i="35"/>
  <c r="BV829" i="35" s="1"/>
  <c r="AY829" i="35"/>
  <c r="BR829" i="35" s="1"/>
  <c r="AV829" i="35"/>
  <c r="BO829" i="35" s="1"/>
  <c r="AQ829" i="35"/>
  <c r="BQ829" i="35"/>
  <c r="DY831" i="35"/>
  <c r="DW832" i="35"/>
  <c r="DZ831" i="35"/>
  <c r="EA831" i="35"/>
  <c r="DX830" i="35"/>
  <c r="AH830" i="35" s="1"/>
  <c r="AJ830" i="35"/>
  <c r="EF830" i="35"/>
  <c r="W830" i="35"/>
  <c r="V830" i="35"/>
  <c r="D831" i="35"/>
  <c r="F828" i="35"/>
  <c r="G828" i="35" s="1"/>
  <c r="AJ829" i="35"/>
  <c r="Z830" i="35"/>
  <c r="AA829" i="35"/>
  <c r="X829" i="35"/>
  <c r="Y828" i="35"/>
  <c r="BT825" i="35" l="1"/>
  <c r="BA826" i="35"/>
  <c r="AF830" i="35"/>
  <c r="U386" i="35"/>
  <c r="AS387" i="35" s="1"/>
  <c r="P387" i="35"/>
  <c r="AP387" i="35"/>
  <c r="AT387" i="35" s="1"/>
  <c r="AC640" i="35"/>
  <c r="K639" i="35"/>
  <c r="O639" i="35" s="1"/>
  <c r="BE830" i="35"/>
  <c r="AV830" i="35"/>
  <c r="BO830" i="35" s="1"/>
  <c r="J830" i="35"/>
  <c r="BD830" i="35"/>
  <c r="BV830" i="35" s="1"/>
  <c r="BC830" i="35"/>
  <c r="BU830" i="35" s="1"/>
  <c r="AZ830" i="35"/>
  <c r="BS830" i="35" s="1"/>
  <c r="AY830" i="35"/>
  <c r="BR830" i="35" s="1"/>
  <c r="A831" i="35"/>
  <c r="BW831" i="35" s="1"/>
  <c r="BG830" i="35"/>
  <c r="BY830" i="35" s="1"/>
  <c r="BF830" i="35"/>
  <c r="BX830" i="35" s="1"/>
  <c r="E830" i="35"/>
  <c r="AX830" i="35"/>
  <c r="AW830" i="35"/>
  <c r="BP830" i="35" s="1"/>
  <c r="BQ830" i="35"/>
  <c r="AQ830" i="35"/>
  <c r="EF831" i="35"/>
  <c r="D832" i="35"/>
  <c r="V831" i="35"/>
  <c r="DX831" i="35"/>
  <c r="AF831" i="35" s="1"/>
  <c r="W831" i="35"/>
  <c r="AA830" i="35"/>
  <c r="Z831" i="35"/>
  <c r="EA832" i="35"/>
  <c r="DY832" i="35"/>
  <c r="DZ832" i="35"/>
  <c r="DW833" i="35"/>
  <c r="AG828" i="35"/>
  <c r="AK828" i="35"/>
  <c r="AI828" i="35"/>
  <c r="F829" i="35"/>
  <c r="G829" i="35" s="1"/>
  <c r="Y829" i="35"/>
  <c r="X830" i="35"/>
  <c r="BT826" i="35" l="1"/>
  <c r="BA827" i="35"/>
  <c r="AJ831" i="35"/>
  <c r="AH831" i="35"/>
  <c r="S387" i="35"/>
  <c r="AR387" i="35"/>
  <c r="AU387" i="35" s="1"/>
  <c r="BN387" i="35" s="1"/>
  <c r="AM387" i="35" s="1"/>
  <c r="T387" i="35" s="1"/>
  <c r="Q387" i="35" s="1"/>
  <c r="R387" i="35" s="1"/>
  <c r="AP388" i="35" s="1"/>
  <c r="AT388" i="35" s="1"/>
  <c r="AC641" i="35"/>
  <c r="K640" i="35"/>
  <c r="O640" i="35" s="1"/>
  <c r="F830" i="35"/>
  <c r="X831" i="35"/>
  <c r="Y830" i="35"/>
  <c r="Z832" i="35"/>
  <c r="AA831" i="35"/>
  <c r="DW834" i="35"/>
  <c r="EA833" i="35"/>
  <c r="DY833" i="35"/>
  <c r="DZ833" i="35"/>
  <c r="AI829" i="35"/>
  <c r="AG829" i="35"/>
  <c r="AK829" i="35"/>
  <c r="A832" i="35"/>
  <c r="BW832" i="35" s="1"/>
  <c r="BF831" i="35"/>
  <c r="BX831" i="35" s="1"/>
  <c r="AW831" i="35"/>
  <c r="BP831" i="35" s="1"/>
  <c r="BD831" i="35"/>
  <c r="BV831" i="35" s="1"/>
  <c r="AZ831" i="35"/>
  <c r="BS831" i="35" s="1"/>
  <c r="AX831" i="35"/>
  <c r="AV831" i="35"/>
  <c r="BO831" i="35" s="1"/>
  <c r="J831" i="35"/>
  <c r="BG831" i="35"/>
  <c r="BY831" i="35" s="1"/>
  <c r="BE831" i="35"/>
  <c r="E831" i="35"/>
  <c r="BC831" i="35"/>
  <c r="BU831" i="35" s="1"/>
  <c r="AY831" i="35"/>
  <c r="BR831" i="35" s="1"/>
  <c r="AQ831" i="35"/>
  <c r="BQ831" i="35"/>
  <c r="W832" i="35"/>
  <c r="EF832" i="35"/>
  <c r="V832" i="35"/>
  <c r="DX832" i="35"/>
  <c r="AF832" i="35" s="1"/>
  <c r="D833" i="35"/>
  <c r="AH832" i="35"/>
  <c r="BT827" i="35" l="1"/>
  <c r="BA828" i="35"/>
  <c r="P388" i="35"/>
  <c r="U387" i="35"/>
  <c r="AS388" i="35" s="1"/>
  <c r="AC642" i="35"/>
  <c r="K641" i="35"/>
  <c r="O641" i="35" s="1"/>
  <c r="W833" i="35"/>
  <c r="DX833" i="35"/>
  <c r="AH833" i="35" s="1"/>
  <c r="D834" i="35"/>
  <c r="EF833" i="35"/>
  <c r="V833" i="35"/>
  <c r="AA832" i="35"/>
  <c r="Z833" i="35"/>
  <c r="F831" i="35"/>
  <c r="G831" i="35" s="1"/>
  <c r="X832" i="35"/>
  <c r="Y831" i="35"/>
  <c r="AJ832" i="35"/>
  <c r="AK830" i="35"/>
  <c r="AI830" i="35"/>
  <c r="AG830" i="35"/>
  <c r="AY832" i="35"/>
  <c r="BR832" i="35" s="1"/>
  <c r="A833" i="35"/>
  <c r="BW833" i="35" s="1"/>
  <c r="BF832" i="35"/>
  <c r="BX832" i="35" s="1"/>
  <c r="AW832" i="35"/>
  <c r="BP832" i="35" s="1"/>
  <c r="BD832" i="35"/>
  <c r="BV832" i="35" s="1"/>
  <c r="BC832" i="35"/>
  <c r="BU832" i="35" s="1"/>
  <c r="BG832" i="35"/>
  <c r="BY832" i="35" s="1"/>
  <c r="BE832" i="35"/>
  <c r="AZ832" i="35"/>
  <c r="BS832" i="35" s="1"/>
  <c r="AX832" i="35"/>
  <c r="J832" i="35"/>
  <c r="AV832" i="35"/>
  <c r="BO832" i="35" s="1"/>
  <c r="E832" i="35"/>
  <c r="BQ832" i="35"/>
  <c r="AQ832" i="35"/>
  <c r="DW835" i="35"/>
  <c r="EA834" i="35"/>
  <c r="DZ834" i="35"/>
  <c r="DY834" i="35"/>
  <c r="G830" i="35"/>
  <c r="BT828" i="35" l="1"/>
  <c r="BA829" i="35"/>
  <c r="AJ833" i="35"/>
  <c r="S388" i="35"/>
  <c r="AR388" i="35"/>
  <c r="AU388" i="35" s="1"/>
  <c r="BN388" i="35" s="1"/>
  <c r="AM388" i="35" s="1"/>
  <c r="T388" i="35" s="1"/>
  <c r="Q388" i="35" s="1"/>
  <c r="R388" i="35" s="1"/>
  <c r="AP389" i="35" s="1"/>
  <c r="AT389" i="35" s="1"/>
  <c r="AC643" i="35"/>
  <c r="K642" i="35"/>
  <c r="O642" i="35" s="1"/>
  <c r="X833" i="35"/>
  <c r="Y832" i="35"/>
  <c r="E833" i="35"/>
  <c r="AY833" i="35"/>
  <c r="BR833" i="35" s="1"/>
  <c r="A834" i="35"/>
  <c r="BW834" i="35" s="1"/>
  <c r="BF833" i="35"/>
  <c r="BX833" i="35" s="1"/>
  <c r="AW833" i="35"/>
  <c r="BP833" i="35" s="1"/>
  <c r="BE833" i="35"/>
  <c r="AV833" i="35"/>
  <c r="BO833" i="35" s="1"/>
  <c r="J833" i="35"/>
  <c r="BC833" i="35"/>
  <c r="BU833" i="35" s="1"/>
  <c r="AZ833" i="35"/>
  <c r="BS833" i="35" s="1"/>
  <c r="AX833" i="35"/>
  <c r="BG833" i="35"/>
  <c r="BY833" i="35" s="1"/>
  <c r="BD833" i="35"/>
  <c r="BV833" i="35" s="1"/>
  <c r="AQ833" i="35"/>
  <c r="BQ833" i="35"/>
  <c r="W834" i="35"/>
  <c r="D835" i="35"/>
  <c r="V834" i="35"/>
  <c r="EF834" i="35"/>
  <c r="DX834" i="35"/>
  <c r="AJ834" i="35" s="1"/>
  <c r="AG831" i="35"/>
  <c r="AK831" i="35"/>
  <c r="AI831" i="35"/>
  <c r="DY835" i="35"/>
  <c r="DW836" i="35"/>
  <c r="DZ835" i="35"/>
  <c r="EA835" i="35"/>
  <c r="Z834" i="35"/>
  <c r="AA833" i="35"/>
  <c r="AF833" i="35"/>
  <c r="F832" i="35"/>
  <c r="G832" i="35" s="1"/>
  <c r="BT829" i="35" l="1"/>
  <c r="BA830" i="35"/>
  <c r="P389" i="35"/>
  <c r="U388" i="35"/>
  <c r="S389" i="35" s="1"/>
  <c r="AC644" i="35"/>
  <c r="K643" i="35"/>
  <c r="O643" i="35" s="1"/>
  <c r="AI832" i="35"/>
  <c r="AK832" i="35"/>
  <c r="AG832" i="35"/>
  <c r="BD834" i="35"/>
  <c r="BV834" i="35" s="1"/>
  <c r="E834" i="35"/>
  <c r="AY834" i="35"/>
  <c r="BR834" i="35" s="1"/>
  <c r="BG834" i="35"/>
  <c r="BY834" i="35" s="1"/>
  <c r="AX834" i="35"/>
  <c r="J834" i="35"/>
  <c r="BF834" i="35"/>
  <c r="BX834" i="35" s="1"/>
  <c r="BC834" i="35"/>
  <c r="BU834" i="35" s="1"/>
  <c r="AZ834" i="35"/>
  <c r="BS834" i="35" s="1"/>
  <c r="BE834" i="35"/>
  <c r="AW834" i="35"/>
  <c r="BP834" i="35" s="1"/>
  <c r="AV834" i="35"/>
  <c r="BO834" i="35" s="1"/>
  <c r="A835" i="35"/>
  <c r="BW835" i="35" s="1"/>
  <c r="AQ834" i="35"/>
  <c r="BQ834" i="35"/>
  <c r="EA836" i="35"/>
  <c r="DY836" i="35"/>
  <c r="DW837" i="35"/>
  <c r="DZ836" i="35"/>
  <c r="EF835" i="35"/>
  <c r="DX835" i="35"/>
  <c r="AF835" i="35" s="1"/>
  <c r="W835" i="35"/>
  <c r="V835" i="35"/>
  <c r="D836" i="35"/>
  <c r="F833" i="35"/>
  <c r="G833" i="35" s="1"/>
  <c r="AF834" i="35"/>
  <c r="AA834" i="35"/>
  <c r="Z835" i="35"/>
  <c r="AH834" i="35"/>
  <c r="Y833" i="35"/>
  <c r="X834" i="35"/>
  <c r="BT830" i="35" l="1"/>
  <c r="BA831" i="35"/>
  <c r="AR389" i="35"/>
  <c r="AU389" i="35" s="1"/>
  <c r="BN389" i="35" s="1"/>
  <c r="AM389" i="35" s="1"/>
  <c r="T389" i="35" s="1"/>
  <c r="Q389" i="35" s="1"/>
  <c r="R389" i="35" s="1"/>
  <c r="AP390" i="35" s="1"/>
  <c r="AT390" i="35" s="1"/>
  <c r="AJ835" i="35"/>
  <c r="AH835" i="35"/>
  <c r="AS389" i="35"/>
  <c r="AC645" i="35"/>
  <c r="K644" i="35"/>
  <c r="O644" i="35" s="1"/>
  <c r="F834" i="35"/>
  <c r="AA835" i="35"/>
  <c r="Z836" i="35"/>
  <c r="W836" i="35"/>
  <c r="D837" i="35"/>
  <c r="V836" i="35"/>
  <c r="DX836" i="35"/>
  <c r="AJ836" i="35" s="1"/>
  <c r="EF836" i="35"/>
  <c r="A836" i="35"/>
  <c r="BW836" i="35" s="1"/>
  <c r="BF835" i="35"/>
  <c r="BX835" i="35" s="1"/>
  <c r="AW835" i="35"/>
  <c r="BP835" i="35" s="1"/>
  <c r="BD835" i="35"/>
  <c r="BV835" i="35" s="1"/>
  <c r="E835" i="35"/>
  <c r="AZ835" i="35"/>
  <c r="BS835" i="35" s="1"/>
  <c r="BE835" i="35"/>
  <c r="BC835" i="35"/>
  <c r="BU835" i="35" s="1"/>
  <c r="AY835" i="35"/>
  <c r="BR835" i="35" s="1"/>
  <c r="AV835" i="35"/>
  <c r="BO835" i="35" s="1"/>
  <c r="J835" i="35"/>
  <c r="BG835" i="35"/>
  <c r="BY835" i="35" s="1"/>
  <c r="AX835" i="35"/>
  <c r="BQ835" i="35"/>
  <c r="AQ835" i="35"/>
  <c r="DW838" i="35"/>
  <c r="EA837" i="35"/>
  <c r="DY837" i="35"/>
  <c r="DZ837" i="35"/>
  <c r="Y834" i="35"/>
  <c r="X835" i="35"/>
  <c r="AK833" i="35"/>
  <c r="AI833" i="35"/>
  <c r="AG833" i="35"/>
  <c r="P390" i="35" l="1"/>
  <c r="U389" i="35"/>
  <c r="AS390" i="35" s="1"/>
  <c r="BT831" i="35"/>
  <c r="BA832" i="35"/>
  <c r="AF836" i="35"/>
  <c r="AH836" i="35"/>
  <c r="S390" i="35"/>
  <c r="AC646" i="35"/>
  <c r="K645" i="35"/>
  <c r="O645" i="35" s="1"/>
  <c r="AY836" i="35"/>
  <c r="BR836" i="35" s="1"/>
  <c r="A837" i="35"/>
  <c r="BW837" i="35" s="1"/>
  <c r="BF836" i="35"/>
  <c r="BX836" i="35" s="1"/>
  <c r="AW836" i="35"/>
  <c r="BP836" i="35" s="1"/>
  <c r="BD836" i="35"/>
  <c r="BV836" i="35" s="1"/>
  <c r="BC836" i="35"/>
  <c r="BU836" i="35" s="1"/>
  <c r="AX836" i="35"/>
  <c r="AV836" i="35"/>
  <c r="BO836" i="35" s="1"/>
  <c r="J836" i="35"/>
  <c r="E836" i="35"/>
  <c r="BG836" i="35"/>
  <c r="BY836" i="35" s="1"/>
  <c r="BE836" i="35"/>
  <c r="AZ836" i="35"/>
  <c r="BS836" i="35" s="1"/>
  <c r="BQ836" i="35"/>
  <c r="AQ836" i="35"/>
  <c r="F835" i="35"/>
  <c r="AA836" i="35"/>
  <c r="Z837" i="35"/>
  <c r="Y835" i="35"/>
  <c r="X836" i="35"/>
  <c r="DW839" i="35"/>
  <c r="EA838" i="35"/>
  <c r="DZ838" i="35"/>
  <c r="DY838" i="35"/>
  <c r="AI834" i="35"/>
  <c r="AG834" i="35"/>
  <c r="AK834" i="35"/>
  <c r="W837" i="35"/>
  <c r="DX837" i="35"/>
  <c r="AH837" i="35" s="1"/>
  <c r="EF837" i="35"/>
  <c r="V837" i="35"/>
  <c r="AJ837" i="35"/>
  <c r="D838" i="35"/>
  <c r="G834" i="35"/>
  <c r="AR390" i="35" l="1"/>
  <c r="AU390" i="35" s="1"/>
  <c r="BN390" i="35" s="1"/>
  <c r="AM390" i="35" s="1"/>
  <c r="T390" i="35" s="1"/>
  <c r="Q390" i="35" s="1"/>
  <c r="R390" i="35" s="1"/>
  <c r="BT832" i="35"/>
  <c r="BA833" i="35"/>
  <c r="U390" i="35"/>
  <c r="AP391" i="35"/>
  <c r="AT391" i="35" s="1"/>
  <c r="P391" i="35"/>
  <c r="AC647" i="35"/>
  <c r="K646" i="35"/>
  <c r="O646" i="35" s="1"/>
  <c r="W838" i="35"/>
  <c r="D839" i="35"/>
  <c r="V838" i="35"/>
  <c r="EF838" i="35"/>
  <c r="DX838" i="35"/>
  <c r="AJ838" i="35" s="1"/>
  <c r="X837" i="35"/>
  <c r="Y836" i="35"/>
  <c r="DY839" i="35"/>
  <c r="DW840" i="35"/>
  <c r="EA839" i="35"/>
  <c r="DZ839" i="35"/>
  <c r="AA837" i="35"/>
  <c r="Z838" i="35"/>
  <c r="F836" i="35"/>
  <c r="G836" i="35" s="1"/>
  <c r="AG835" i="35"/>
  <c r="AK835" i="35"/>
  <c r="AI835" i="35"/>
  <c r="AF837" i="35"/>
  <c r="E837" i="35"/>
  <c r="AY837" i="35"/>
  <c r="BR837" i="35" s="1"/>
  <c r="A838" i="35"/>
  <c r="BW838" i="35" s="1"/>
  <c r="BF837" i="35"/>
  <c r="BX837" i="35" s="1"/>
  <c r="AW837" i="35"/>
  <c r="BP837" i="35" s="1"/>
  <c r="BE837" i="35"/>
  <c r="AV837" i="35"/>
  <c r="BO837" i="35" s="1"/>
  <c r="J837" i="35"/>
  <c r="BG837" i="35"/>
  <c r="BY837" i="35" s="1"/>
  <c r="BD837" i="35"/>
  <c r="BV837" i="35" s="1"/>
  <c r="AZ837" i="35"/>
  <c r="BS837" i="35" s="1"/>
  <c r="AX837" i="35"/>
  <c r="BC837" i="35"/>
  <c r="BU837" i="35" s="1"/>
  <c r="AQ837" i="35"/>
  <c r="BQ837" i="35"/>
  <c r="G835" i="35"/>
  <c r="BT833" i="35" l="1"/>
  <c r="BA834" i="35"/>
  <c r="AS391" i="35"/>
  <c r="AR391" i="35"/>
  <c r="AU391" i="35" s="1"/>
  <c r="BN391" i="35" s="1"/>
  <c r="AM391" i="35" s="1"/>
  <c r="T391" i="35" s="1"/>
  <c r="Q391" i="35" s="1"/>
  <c r="R391" i="35" s="1"/>
  <c r="S391" i="35"/>
  <c r="AC648" i="35"/>
  <c r="K647" i="35"/>
  <c r="O647" i="35" s="1"/>
  <c r="BD838" i="35"/>
  <c r="BV838" i="35" s="1"/>
  <c r="E838" i="35"/>
  <c r="AY838" i="35"/>
  <c r="BR838" i="35" s="1"/>
  <c r="BG838" i="35"/>
  <c r="BY838" i="35" s="1"/>
  <c r="AX838" i="35"/>
  <c r="AZ838" i="35"/>
  <c r="BS838" i="35" s="1"/>
  <c r="A839" i="35"/>
  <c r="BW839" i="35" s="1"/>
  <c r="AW838" i="35"/>
  <c r="BP838" i="35" s="1"/>
  <c r="AV838" i="35"/>
  <c r="BO838" i="35" s="1"/>
  <c r="BF838" i="35"/>
  <c r="BX838" i="35" s="1"/>
  <c r="BE838" i="35"/>
  <c r="BC838" i="35"/>
  <c r="BU838" i="35" s="1"/>
  <c r="J838" i="35"/>
  <c r="BQ838" i="35"/>
  <c r="AQ838" i="35"/>
  <c r="F837" i="35"/>
  <c r="G837" i="35" s="1"/>
  <c r="EF839" i="35"/>
  <c r="W839" i="35"/>
  <c r="V839" i="35"/>
  <c r="DX839" i="35"/>
  <c r="AF839" i="35" s="1"/>
  <c r="D840" i="35"/>
  <c r="AI836" i="35"/>
  <c r="AK836" i="35"/>
  <c r="AG836" i="35"/>
  <c r="EA840" i="35"/>
  <c r="DY840" i="35"/>
  <c r="DW841" i="35"/>
  <c r="DZ840" i="35"/>
  <c r="AA838" i="35"/>
  <c r="Z839" i="35"/>
  <c r="AF838" i="35"/>
  <c r="AH838" i="35"/>
  <c r="Y837" i="35"/>
  <c r="X838" i="35"/>
  <c r="BT834" i="35" l="1"/>
  <c r="BA835" i="35"/>
  <c r="AH839" i="35"/>
  <c r="AJ839" i="35"/>
  <c r="U391" i="35"/>
  <c r="AP392" i="35"/>
  <c r="AT392" i="35" s="1"/>
  <c r="P392" i="35"/>
  <c r="AC649" i="35"/>
  <c r="K648" i="35"/>
  <c r="O648" i="35" s="1"/>
  <c r="F838" i="35"/>
  <c r="Y838" i="35"/>
  <c r="X839" i="35"/>
  <c r="W840" i="35"/>
  <c r="AJ840" i="35"/>
  <c r="DX840" i="35"/>
  <c r="AF840" i="35" s="1"/>
  <c r="AH840" i="35"/>
  <c r="D841" i="35"/>
  <c r="EF840" i="35"/>
  <c r="V840" i="35"/>
  <c r="A840" i="35"/>
  <c r="BW840" i="35" s="1"/>
  <c r="BF839" i="35"/>
  <c r="BX839" i="35" s="1"/>
  <c r="AW839" i="35"/>
  <c r="BP839" i="35" s="1"/>
  <c r="BD839" i="35"/>
  <c r="BV839" i="35" s="1"/>
  <c r="E839" i="35"/>
  <c r="AZ839" i="35"/>
  <c r="BS839" i="35" s="1"/>
  <c r="BG839" i="35"/>
  <c r="BY839" i="35" s="1"/>
  <c r="BC839" i="35"/>
  <c r="BU839" i="35" s="1"/>
  <c r="AY839" i="35"/>
  <c r="BR839" i="35" s="1"/>
  <c r="BE839" i="35"/>
  <c r="J839" i="35"/>
  <c r="AX839" i="35"/>
  <c r="AV839" i="35"/>
  <c r="BO839" i="35" s="1"/>
  <c r="BQ839" i="35"/>
  <c r="AQ839" i="35"/>
  <c r="AA839" i="35"/>
  <c r="Z840" i="35"/>
  <c r="DW842" i="35"/>
  <c r="EA841" i="35"/>
  <c r="DY841" i="35"/>
  <c r="DZ841" i="35"/>
  <c r="AK837" i="35"/>
  <c r="AG837" i="35"/>
  <c r="AI837" i="35"/>
  <c r="BT835" i="35" l="1"/>
  <c r="BA836" i="35"/>
  <c r="AS392" i="35"/>
  <c r="AR392" i="35"/>
  <c r="AU392" i="35" s="1"/>
  <c r="BN392" i="35" s="1"/>
  <c r="AM392" i="35" s="1"/>
  <c r="T392" i="35" s="1"/>
  <c r="Q392" i="35" s="1"/>
  <c r="R392" i="35" s="1"/>
  <c r="S392" i="35"/>
  <c r="AC650" i="35"/>
  <c r="K649" i="35"/>
  <c r="O649" i="35" s="1"/>
  <c r="W841" i="35"/>
  <c r="DX841" i="35"/>
  <c r="AH841" i="35" s="1"/>
  <c r="D842" i="35"/>
  <c r="V841" i="35"/>
  <c r="EF841" i="35"/>
  <c r="AG838" i="35"/>
  <c r="AK838" i="35"/>
  <c r="AI838" i="35"/>
  <c r="Y839" i="35"/>
  <c r="X840" i="35"/>
  <c r="G838" i="35"/>
  <c r="AA840" i="35"/>
  <c r="Z841" i="35"/>
  <c r="F839" i="35"/>
  <c r="G839" i="35" s="1"/>
  <c r="DW843" i="35"/>
  <c r="EA842" i="35"/>
  <c r="DZ842" i="35"/>
  <c r="DY842" i="35"/>
  <c r="AY840" i="35"/>
  <c r="BR840" i="35" s="1"/>
  <c r="A841" i="35"/>
  <c r="BW841" i="35" s="1"/>
  <c r="BF840" i="35"/>
  <c r="BX840" i="35" s="1"/>
  <c r="AW840" i="35"/>
  <c r="BP840" i="35" s="1"/>
  <c r="BD840" i="35"/>
  <c r="BV840" i="35" s="1"/>
  <c r="BC840" i="35"/>
  <c r="BU840" i="35" s="1"/>
  <c r="BE840" i="35"/>
  <c r="AZ840" i="35"/>
  <c r="BS840" i="35" s="1"/>
  <c r="AV840" i="35"/>
  <c r="BO840" i="35" s="1"/>
  <c r="J840" i="35"/>
  <c r="E840" i="35"/>
  <c r="AX840" i="35"/>
  <c r="BG840" i="35"/>
  <c r="BY840" i="35" s="1"/>
  <c r="AQ840" i="35"/>
  <c r="BQ840" i="35"/>
  <c r="BT836" i="35" l="1"/>
  <c r="BA837" i="35"/>
  <c r="AJ841" i="35"/>
  <c r="U392" i="35"/>
  <c r="P393" i="35"/>
  <c r="AP393" i="35"/>
  <c r="AT393" i="35" s="1"/>
  <c r="AC651" i="35"/>
  <c r="K650" i="35"/>
  <c r="O650" i="35" s="1"/>
  <c r="DY843" i="35"/>
  <c r="DW844" i="35"/>
  <c r="EA843" i="35"/>
  <c r="DZ843" i="35"/>
  <c r="AG839" i="35"/>
  <c r="AI839" i="35"/>
  <c r="AK839" i="35"/>
  <c r="Y840" i="35"/>
  <c r="X841" i="35"/>
  <c r="W842" i="35"/>
  <c r="D843" i="35"/>
  <c r="V842" i="35"/>
  <c r="DX842" i="35"/>
  <c r="AH842" i="35" s="1"/>
  <c r="EF842" i="35"/>
  <c r="E841" i="35"/>
  <c r="AY841" i="35"/>
  <c r="BR841" i="35" s="1"/>
  <c r="A842" i="35"/>
  <c r="BW842" i="35" s="1"/>
  <c r="BF841" i="35"/>
  <c r="BX841" i="35" s="1"/>
  <c r="AW841" i="35"/>
  <c r="BP841" i="35" s="1"/>
  <c r="BE841" i="35"/>
  <c r="AV841" i="35"/>
  <c r="BO841" i="35" s="1"/>
  <c r="J841" i="35"/>
  <c r="AX841" i="35"/>
  <c r="BG841" i="35"/>
  <c r="BY841" i="35" s="1"/>
  <c r="BD841" i="35"/>
  <c r="BV841" i="35" s="1"/>
  <c r="BC841" i="35"/>
  <c r="BU841" i="35" s="1"/>
  <c r="AZ841" i="35"/>
  <c r="BS841" i="35" s="1"/>
  <c r="BQ841" i="35"/>
  <c r="AQ841" i="35"/>
  <c r="F840" i="35"/>
  <c r="G840" i="35" s="1"/>
  <c r="AA841" i="35"/>
  <c r="Z842" i="35"/>
  <c r="AF841" i="35"/>
  <c r="BT837" i="35" l="1"/>
  <c r="BA838" i="35"/>
  <c r="AJ842" i="35"/>
  <c r="AF842" i="35"/>
  <c r="AR393" i="35"/>
  <c r="AU393" i="35" s="1"/>
  <c r="BN393" i="35" s="1"/>
  <c r="AM393" i="35" s="1"/>
  <c r="T393" i="35" s="1"/>
  <c r="Q393" i="35" s="1"/>
  <c r="R393" i="35" s="1"/>
  <c r="S393" i="35"/>
  <c r="AS393" i="35"/>
  <c r="AC652" i="35"/>
  <c r="K651" i="35"/>
  <c r="O651" i="35" s="1"/>
  <c r="AA842" i="35"/>
  <c r="Z843" i="35"/>
  <c r="BD842" i="35"/>
  <c r="BV842" i="35" s="1"/>
  <c r="E842" i="35"/>
  <c r="AY842" i="35"/>
  <c r="BR842" i="35" s="1"/>
  <c r="BG842" i="35"/>
  <c r="BY842" i="35" s="1"/>
  <c r="AX842" i="35"/>
  <c r="BF842" i="35"/>
  <c r="BX842" i="35" s="1"/>
  <c r="BE842" i="35"/>
  <c r="BC842" i="35"/>
  <c r="BU842" i="35" s="1"/>
  <c r="A843" i="35"/>
  <c r="BW843" i="35" s="1"/>
  <c r="AW842" i="35"/>
  <c r="BP842" i="35" s="1"/>
  <c r="AV842" i="35"/>
  <c r="BO842" i="35" s="1"/>
  <c r="AZ842" i="35"/>
  <c r="BS842" i="35" s="1"/>
  <c r="J842" i="35"/>
  <c r="AQ842" i="35"/>
  <c r="BQ842" i="35"/>
  <c r="F841" i="35"/>
  <c r="EA844" i="35"/>
  <c r="DY844" i="35"/>
  <c r="DW845" i="35"/>
  <c r="DZ844" i="35"/>
  <c r="EF843" i="35"/>
  <c r="D844" i="35"/>
  <c r="W843" i="35"/>
  <c r="V843" i="35"/>
  <c r="DX843" i="35"/>
  <c r="AJ843" i="35" s="1"/>
  <c r="Y841" i="35"/>
  <c r="X842" i="35"/>
  <c r="AI840" i="35"/>
  <c r="AK840" i="35"/>
  <c r="AG840" i="35"/>
  <c r="BT838" i="35" l="1"/>
  <c r="BA839" i="35"/>
  <c r="U393" i="35"/>
  <c r="AP394" i="35"/>
  <c r="AT394" i="35" s="1"/>
  <c r="P394" i="35"/>
  <c r="AC653" i="35"/>
  <c r="K652" i="35"/>
  <c r="O652" i="35" s="1"/>
  <c r="DW846" i="35"/>
  <c r="EA845" i="35"/>
  <c r="DY845" i="35"/>
  <c r="DZ845" i="35"/>
  <c r="A844" i="35"/>
  <c r="BW844" i="35" s="1"/>
  <c r="BF843" i="35"/>
  <c r="BX843" i="35" s="1"/>
  <c r="AW843" i="35"/>
  <c r="BP843" i="35" s="1"/>
  <c r="BD843" i="35"/>
  <c r="BV843" i="35" s="1"/>
  <c r="E843" i="35"/>
  <c r="AZ843" i="35"/>
  <c r="BS843" i="35" s="1"/>
  <c r="AY843" i="35"/>
  <c r="BR843" i="35" s="1"/>
  <c r="AX843" i="35"/>
  <c r="AV843" i="35"/>
  <c r="BO843" i="35" s="1"/>
  <c r="J843" i="35"/>
  <c r="BG843" i="35"/>
  <c r="BY843" i="35" s="1"/>
  <c r="BE843" i="35"/>
  <c r="BC843" i="35"/>
  <c r="BU843" i="35" s="1"/>
  <c r="AQ843" i="35"/>
  <c r="BQ843" i="35"/>
  <c r="F842" i="35"/>
  <c r="W844" i="35"/>
  <c r="EF844" i="35"/>
  <c r="V844" i="35"/>
  <c r="D845" i="35"/>
  <c r="DX844" i="35"/>
  <c r="AJ844" i="35" s="1"/>
  <c r="AF843" i="35"/>
  <c r="AK841" i="35"/>
  <c r="AI841" i="35"/>
  <c r="AG841" i="35"/>
  <c r="Y842" i="35"/>
  <c r="X843" i="35"/>
  <c r="G841" i="35"/>
  <c r="AH843" i="35"/>
  <c r="AA843" i="35"/>
  <c r="Z844" i="35"/>
  <c r="BT839" i="35" l="1"/>
  <c r="BA840" i="35"/>
  <c r="AF844" i="35"/>
  <c r="AS394" i="35"/>
  <c r="AR394" i="35"/>
  <c r="AU394" i="35" s="1"/>
  <c r="BN394" i="35" s="1"/>
  <c r="AM394" i="35" s="1"/>
  <c r="T394" i="35" s="1"/>
  <c r="Q394" i="35" s="1"/>
  <c r="R394" i="35" s="1"/>
  <c r="S394" i="35"/>
  <c r="AC654" i="35"/>
  <c r="K653" i="35"/>
  <c r="O653" i="35" s="1"/>
  <c r="AK842" i="35"/>
  <c r="AI842" i="35"/>
  <c r="AG842" i="35"/>
  <c r="Y843" i="35"/>
  <c r="X844" i="35"/>
  <c r="W845" i="35"/>
  <c r="DX845" i="35"/>
  <c r="AH845" i="35" s="1"/>
  <c r="AJ845" i="35"/>
  <c r="D846" i="35"/>
  <c r="EF845" i="35"/>
  <c r="V845" i="35"/>
  <c r="AY844" i="35"/>
  <c r="BR844" i="35" s="1"/>
  <c r="A845" i="35"/>
  <c r="BW845" i="35" s="1"/>
  <c r="BF844" i="35"/>
  <c r="BX844" i="35" s="1"/>
  <c r="AW844" i="35"/>
  <c r="BP844" i="35" s="1"/>
  <c r="BD844" i="35"/>
  <c r="BV844" i="35" s="1"/>
  <c r="BC844" i="35"/>
  <c r="BU844" i="35" s="1"/>
  <c r="E844" i="35"/>
  <c r="BG844" i="35"/>
  <c r="BY844" i="35" s="1"/>
  <c r="AZ844" i="35"/>
  <c r="BS844" i="35" s="1"/>
  <c r="AV844" i="35"/>
  <c r="BO844" i="35" s="1"/>
  <c r="J844" i="35"/>
  <c r="BE844" i="35"/>
  <c r="AX844" i="35"/>
  <c r="BQ844" i="35"/>
  <c r="AQ844" i="35"/>
  <c r="AH844" i="35"/>
  <c r="F843" i="35"/>
  <c r="G843" i="35" s="1"/>
  <c r="AA844" i="35"/>
  <c r="Z845" i="35"/>
  <c r="G842" i="35"/>
  <c r="DW847" i="35"/>
  <c r="EA846" i="35"/>
  <c r="DZ846" i="35"/>
  <c r="DY846" i="35"/>
  <c r="BT840" i="35" l="1"/>
  <c r="BA841" i="35"/>
  <c r="AF845" i="35"/>
  <c r="U394" i="35"/>
  <c r="AP395" i="35"/>
  <c r="AT395" i="35" s="1"/>
  <c r="P395" i="35"/>
  <c r="AC655" i="35"/>
  <c r="K654" i="35"/>
  <c r="O654" i="35" s="1"/>
  <c r="DY847" i="35"/>
  <c r="DW848" i="35"/>
  <c r="DZ847" i="35"/>
  <c r="EA847" i="35"/>
  <c r="F844" i="35"/>
  <c r="G844" i="35" s="1"/>
  <c r="E845" i="35"/>
  <c r="AY845" i="35"/>
  <c r="BR845" i="35" s="1"/>
  <c r="A846" i="35"/>
  <c r="BW846" i="35" s="1"/>
  <c r="BF845" i="35"/>
  <c r="BX845" i="35" s="1"/>
  <c r="AW845" i="35"/>
  <c r="BP845" i="35" s="1"/>
  <c r="BE845" i="35"/>
  <c r="AV845" i="35"/>
  <c r="BO845" i="35" s="1"/>
  <c r="J845" i="35"/>
  <c r="BD845" i="35"/>
  <c r="BV845" i="35" s="1"/>
  <c r="BC845" i="35"/>
  <c r="BU845" i="35" s="1"/>
  <c r="AZ845" i="35"/>
  <c r="BS845" i="35" s="1"/>
  <c r="BG845" i="35"/>
  <c r="BY845" i="35" s="1"/>
  <c r="AX845" i="35"/>
  <c r="BQ845" i="35"/>
  <c r="AQ845" i="35"/>
  <c r="Y844" i="35"/>
  <c r="X845" i="35"/>
  <c r="Z846" i="35"/>
  <c r="AA845" i="35"/>
  <c r="W846" i="35"/>
  <c r="D847" i="35"/>
  <c r="V846" i="35"/>
  <c r="EF846" i="35"/>
  <c r="DX846" i="35"/>
  <c r="AH846" i="35" s="1"/>
  <c r="AG843" i="35"/>
  <c r="AK843" i="35"/>
  <c r="AI843" i="35"/>
  <c r="BT841" i="35" l="1"/>
  <c r="BA842" i="35"/>
  <c r="AJ846" i="35"/>
  <c r="AF846" i="35"/>
  <c r="AS395" i="35"/>
  <c r="AR395" i="35"/>
  <c r="AU395" i="35" s="1"/>
  <c r="BN395" i="35" s="1"/>
  <c r="AM395" i="35" s="1"/>
  <c r="T395" i="35" s="1"/>
  <c r="Q395" i="35" s="1"/>
  <c r="R395" i="35" s="1"/>
  <c r="S395" i="35"/>
  <c r="AC656" i="35"/>
  <c r="K655" i="35"/>
  <c r="O655" i="35" s="1"/>
  <c r="AI844" i="35"/>
  <c r="AG844" i="35"/>
  <c r="AK844" i="35"/>
  <c r="BD846" i="35"/>
  <c r="BV846" i="35" s="1"/>
  <c r="E846" i="35"/>
  <c r="AY846" i="35"/>
  <c r="BR846" i="35" s="1"/>
  <c r="BG846" i="35"/>
  <c r="BY846" i="35" s="1"/>
  <c r="AX846" i="35"/>
  <c r="AV846" i="35"/>
  <c r="BO846" i="35" s="1"/>
  <c r="J846" i="35"/>
  <c r="BE846" i="35"/>
  <c r="BC846" i="35"/>
  <c r="BU846" i="35" s="1"/>
  <c r="BF846" i="35"/>
  <c r="BX846" i="35" s="1"/>
  <c r="AZ846" i="35"/>
  <c r="BS846" i="35" s="1"/>
  <c r="AW846" i="35"/>
  <c r="BP846" i="35" s="1"/>
  <c r="A847" i="35"/>
  <c r="BW847" i="35" s="1"/>
  <c r="BQ846" i="35"/>
  <c r="AQ846" i="35"/>
  <c r="EF847" i="35"/>
  <c r="V847" i="35"/>
  <c r="DX847" i="35"/>
  <c r="AF847" i="35" s="1"/>
  <c r="D848" i="35"/>
  <c r="W847" i="35"/>
  <c r="AA846" i="35"/>
  <c r="Z847" i="35"/>
  <c r="F845" i="35"/>
  <c r="EA848" i="35"/>
  <c r="DY848" i="35"/>
  <c r="DZ848" i="35"/>
  <c r="DW849" i="35"/>
  <c r="Y845" i="35"/>
  <c r="X846" i="35"/>
  <c r="BT842" i="35" l="1"/>
  <c r="BA843" i="35"/>
  <c r="U395" i="35"/>
  <c r="P396" i="35"/>
  <c r="AP396" i="35"/>
  <c r="AT396" i="35" s="1"/>
  <c r="AC657" i="35"/>
  <c r="K656" i="35"/>
  <c r="O656" i="35" s="1"/>
  <c r="A848" i="35"/>
  <c r="BW848" i="35" s="1"/>
  <c r="BF847" i="35"/>
  <c r="BX847" i="35" s="1"/>
  <c r="AW847" i="35"/>
  <c r="BP847" i="35" s="1"/>
  <c r="BD847" i="35"/>
  <c r="BV847" i="35" s="1"/>
  <c r="E847" i="35"/>
  <c r="AZ847" i="35"/>
  <c r="BS847" i="35" s="1"/>
  <c r="BG847" i="35"/>
  <c r="BY847" i="35" s="1"/>
  <c r="BE847" i="35"/>
  <c r="BC847" i="35"/>
  <c r="BU847" i="35" s="1"/>
  <c r="AX847" i="35"/>
  <c r="AV847" i="35"/>
  <c r="BO847" i="35" s="1"/>
  <c r="J847" i="35"/>
  <c r="AY847" i="35"/>
  <c r="BR847" i="35" s="1"/>
  <c r="BQ847" i="35"/>
  <c r="AQ847" i="35"/>
  <c r="EA849" i="35"/>
  <c r="DY849" i="35"/>
  <c r="DZ849" i="35"/>
  <c r="DW850" i="35"/>
  <c r="AA847" i="35"/>
  <c r="Z848" i="35"/>
  <c r="AH847" i="35"/>
  <c r="AJ847" i="35"/>
  <c r="Y846" i="35"/>
  <c r="X847" i="35"/>
  <c r="AK845" i="35"/>
  <c r="AI845" i="35"/>
  <c r="AG845" i="35"/>
  <c r="G845" i="35"/>
  <c r="W848" i="35"/>
  <c r="D849" i="35"/>
  <c r="EF848" i="35"/>
  <c r="V848" i="35"/>
  <c r="AH848" i="35"/>
  <c r="DX848" i="35"/>
  <c r="AJ848" i="35" s="1"/>
  <c r="F846" i="35"/>
  <c r="G846" i="35" s="1"/>
  <c r="BT843" i="35" l="1"/>
  <c r="BA844" i="35"/>
  <c r="AF848" i="35"/>
  <c r="AS396" i="35"/>
  <c r="AR396" i="35"/>
  <c r="AU396" i="35" s="1"/>
  <c r="BN396" i="35" s="1"/>
  <c r="AM396" i="35" s="1"/>
  <c r="T396" i="35" s="1"/>
  <c r="Q396" i="35" s="1"/>
  <c r="R396" i="35" s="1"/>
  <c r="S396" i="35"/>
  <c r="AC658" i="35"/>
  <c r="K657" i="35"/>
  <c r="O657" i="35" s="1"/>
  <c r="F847" i="35"/>
  <c r="AA848" i="35"/>
  <c r="Z849" i="35"/>
  <c r="AK846" i="35"/>
  <c r="AI846" i="35"/>
  <c r="AG846" i="35"/>
  <c r="W849" i="35"/>
  <c r="DX849" i="35"/>
  <c r="AJ849" i="35" s="1"/>
  <c r="EF849" i="35"/>
  <c r="V849" i="35"/>
  <c r="D850" i="35"/>
  <c r="DZ850" i="35"/>
  <c r="DY850" i="35"/>
  <c r="DW851" i="35"/>
  <c r="EA850" i="35"/>
  <c r="Y847" i="35"/>
  <c r="X848" i="35"/>
  <c r="AY848" i="35"/>
  <c r="BR848" i="35" s="1"/>
  <c r="A849" i="35"/>
  <c r="BW849" i="35" s="1"/>
  <c r="BF848" i="35"/>
  <c r="BX848" i="35" s="1"/>
  <c r="AW848" i="35"/>
  <c r="BP848" i="35" s="1"/>
  <c r="BD848" i="35"/>
  <c r="BV848" i="35" s="1"/>
  <c r="BC848" i="35"/>
  <c r="BU848" i="35" s="1"/>
  <c r="AZ848" i="35"/>
  <c r="BS848" i="35" s="1"/>
  <c r="AX848" i="35"/>
  <c r="AV848" i="35"/>
  <c r="BO848" i="35" s="1"/>
  <c r="J848" i="35"/>
  <c r="BG848" i="35"/>
  <c r="BY848" i="35" s="1"/>
  <c r="E848" i="35"/>
  <c r="BE848" i="35"/>
  <c r="AQ848" i="35"/>
  <c r="BQ848" i="35"/>
  <c r="BT844" i="35" l="1"/>
  <c r="BA845" i="35"/>
  <c r="U396" i="35"/>
  <c r="AP397" i="35"/>
  <c r="AT397" i="35" s="1"/>
  <c r="P397" i="35"/>
  <c r="AC659" i="35"/>
  <c r="K658" i="35"/>
  <c r="O658" i="35" s="1"/>
  <c r="EA851" i="35"/>
  <c r="DW852" i="35"/>
  <c r="DZ851" i="35"/>
  <c r="DY851" i="35"/>
  <c r="Z850" i="35"/>
  <c r="AA849" i="35"/>
  <c r="AF849" i="35"/>
  <c r="AH849" i="35"/>
  <c r="AG847" i="35"/>
  <c r="AK847" i="35"/>
  <c r="AI847" i="35"/>
  <c r="E849" i="35"/>
  <c r="AY849" i="35"/>
  <c r="BR849" i="35" s="1"/>
  <c r="A850" i="35"/>
  <c r="BW850" i="35" s="1"/>
  <c r="BF849" i="35"/>
  <c r="BX849" i="35" s="1"/>
  <c r="AW849" i="35"/>
  <c r="BP849" i="35" s="1"/>
  <c r="BE849" i="35"/>
  <c r="AV849" i="35"/>
  <c r="BO849" i="35" s="1"/>
  <c r="J849" i="35"/>
  <c r="BG849" i="35"/>
  <c r="BY849" i="35" s="1"/>
  <c r="BC849" i="35"/>
  <c r="BU849" i="35" s="1"/>
  <c r="AZ849" i="35"/>
  <c r="BS849" i="35" s="1"/>
  <c r="BD849" i="35"/>
  <c r="BV849" i="35" s="1"/>
  <c r="AX849" i="35"/>
  <c r="AQ849" i="35"/>
  <c r="BQ849" i="35"/>
  <c r="F848" i="35"/>
  <c r="G848" i="35" s="1"/>
  <c r="D851" i="35"/>
  <c r="EF850" i="35"/>
  <c r="DX850" i="35"/>
  <c r="AJ850" i="35" s="1"/>
  <c r="AH850" i="35"/>
  <c r="AF850" i="35"/>
  <c r="W850" i="35"/>
  <c r="V850" i="35"/>
  <c r="G847" i="35"/>
  <c r="X849" i="35"/>
  <c r="Y848" i="35"/>
  <c r="BT845" i="35" l="1"/>
  <c r="BA846" i="35"/>
  <c r="AR397" i="35"/>
  <c r="AU397" i="35" s="1"/>
  <c r="BN397" i="35" s="1"/>
  <c r="AM397" i="35" s="1"/>
  <c r="T397" i="35" s="1"/>
  <c r="Q397" i="35" s="1"/>
  <c r="R397" i="35" s="1"/>
  <c r="AS397" i="35"/>
  <c r="S397" i="35"/>
  <c r="AC660" i="35"/>
  <c r="K659" i="35"/>
  <c r="O659" i="35" s="1"/>
  <c r="AI848" i="35"/>
  <c r="AG848" i="35"/>
  <c r="AK848" i="35"/>
  <c r="F849" i="35"/>
  <c r="G849" i="35" s="1"/>
  <c r="AA850" i="35"/>
  <c r="Z851" i="35"/>
  <c r="EF851" i="35"/>
  <c r="W851" i="35"/>
  <c r="DX851" i="35"/>
  <c r="AF851" i="35" s="1"/>
  <c r="AJ851" i="35"/>
  <c r="AH851" i="35"/>
  <c r="D852" i="35"/>
  <c r="V851" i="35"/>
  <c r="DW853" i="35"/>
  <c r="DZ852" i="35"/>
  <c r="DY852" i="35"/>
  <c r="EA852" i="35"/>
  <c r="Y849" i="35"/>
  <c r="X850" i="35"/>
  <c r="A851" i="35"/>
  <c r="BW851" i="35" s="1"/>
  <c r="BD850" i="35"/>
  <c r="BV850" i="35" s="1"/>
  <c r="BC850" i="35"/>
  <c r="BU850" i="35" s="1"/>
  <c r="E850" i="35"/>
  <c r="AY850" i="35"/>
  <c r="BR850" i="35" s="1"/>
  <c r="BG850" i="35"/>
  <c r="BY850" i="35" s="1"/>
  <c r="AX850" i="35"/>
  <c r="BE850" i="35"/>
  <c r="AZ850" i="35"/>
  <c r="BS850" i="35" s="1"/>
  <c r="AW850" i="35"/>
  <c r="BP850" i="35" s="1"/>
  <c r="J850" i="35"/>
  <c r="BF850" i="35"/>
  <c r="BX850" i="35" s="1"/>
  <c r="AV850" i="35"/>
  <c r="BO850" i="35" s="1"/>
  <c r="BQ850" i="35"/>
  <c r="AQ850" i="35"/>
  <c r="BT846" i="35" l="1"/>
  <c r="BA847" i="35"/>
  <c r="U397" i="35"/>
  <c r="AR398" i="35" s="1"/>
  <c r="AU398" i="35" s="1"/>
  <c r="BN398" i="35" s="1"/>
  <c r="AM398" i="35" s="1"/>
  <c r="T398" i="35" s="1"/>
  <c r="Q398" i="35" s="1"/>
  <c r="R398" i="35" s="1"/>
  <c r="AP398" i="35"/>
  <c r="AT398" i="35" s="1"/>
  <c r="P398" i="35"/>
  <c r="AC661" i="35"/>
  <c r="K660" i="35"/>
  <c r="O660" i="35" s="1"/>
  <c r="AK849" i="35"/>
  <c r="AI849" i="35"/>
  <c r="AG849" i="35"/>
  <c r="EA853" i="35"/>
  <c r="DY853" i="35"/>
  <c r="DW854" i="35"/>
  <c r="DZ853" i="35"/>
  <c r="F850" i="35"/>
  <c r="G850" i="35" s="1"/>
  <c r="AZ851" i="35"/>
  <c r="BS851" i="35" s="1"/>
  <c r="AY851" i="35"/>
  <c r="BR851" i="35" s="1"/>
  <c r="BE851" i="35"/>
  <c r="AV851" i="35"/>
  <c r="BO851" i="35" s="1"/>
  <c r="J851" i="35"/>
  <c r="BD851" i="35"/>
  <c r="BV851" i="35" s="1"/>
  <c r="BC851" i="35"/>
  <c r="BU851" i="35" s="1"/>
  <c r="AX851" i="35"/>
  <c r="E851" i="35"/>
  <c r="BF851" i="35"/>
  <c r="BX851" i="35" s="1"/>
  <c r="AW851" i="35"/>
  <c r="BP851" i="35" s="1"/>
  <c r="A852" i="35"/>
  <c r="BW852" i="35" s="1"/>
  <c r="BG851" i="35"/>
  <c r="BY851" i="35" s="1"/>
  <c r="AQ851" i="35"/>
  <c r="BQ851" i="35"/>
  <c r="X851" i="35"/>
  <c r="Y850" i="35"/>
  <c r="Z852" i="35"/>
  <c r="AA851" i="35"/>
  <c r="D853" i="35"/>
  <c r="V852" i="35"/>
  <c r="EF852" i="35"/>
  <c r="W852" i="35"/>
  <c r="DX852" i="35"/>
  <c r="AH852" i="35" s="1"/>
  <c r="BT847" i="35" l="1"/>
  <c r="BA848" i="35"/>
  <c r="AF852" i="35"/>
  <c r="S398" i="35"/>
  <c r="U398" i="35" s="1"/>
  <c r="AS398" i="35"/>
  <c r="AP399" i="35"/>
  <c r="AT399" i="35" s="1"/>
  <c r="P399" i="35"/>
  <c r="AC662" i="35"/>
  <c r="K661" i="35"/>
  <c r="O661" i="35" s="1"/>
  <c r="F851" i="35"/>
  <c r="DZ854" i="35"/>
  <c r="DY854" i="35"/>
  <c r="DW855" i="35"/>
  <c r="EA854" i="35"/>
  <c r="X852" i="35"/>
  <c r="Y851" i="35"/>
  <c r="BC852" i="35"/>
  <c r="BU852" i="35" s="1"/>
  <c r="E852" i="35"/>
  <c r="BG852" i="35"/>
  <c r="BY852" i="35" s="1"/>
  <c r="AX852" i="35"/>
  <c r="A853" i="35"/>
  <c r="BW853" i="35" s="1"/>
  <c r="BF852" i="35"/>
  <c r="BX852" i="35" s="1"/>
  <c r="AW852" i="35"/>
  <c r="BP852" i="35" s="1"/>
  <c r="J852" i="35"/>
  <c r="BD852" i="35"/>
  <c r="BV852" i="35" s="1"/>
  <c r="AZ852" i="35"/>
  <c r="BS852" i="35" s="1"/>
  <c r="BE852" i="35"/>
  <c r="AV852" i="35"/>
  <c r="BO852" i="35" s="1"/>
  <c r="AY852" i="35"/>
  <c r="BR852" i="35" s="1"/>
  <c r="BQ852" i="35"/>
  <c r="AQ852" i="35"/>
  <c r="AJ852" i="35"/>
  <c r="AA852" i="35"/>
  <c r="Z853" i="35"/>
  <c r="DX853" i="35"/>
  <c r="AF853" i="35" s="1"/>
  <c r="AJ853" i="35"/>
  <c r="EF853" i="35"/>
  <c r="W853" i="35"/>
  <c r="D854" i="35"/>
  <c r="V853" i="35"/>
  <c r="AI850" i="35"/>
  <c r="AG850" i="35"/>
  <c r="AK850" i="35"/>
  <c r="BT848" i="35" l="1"/>
  <c r="BA849" i="35"/>
  <c r="AS399" i="35"/>
  <c r="S399" i="35"/>
  <c r="AR399" i="35"/>
  <c r="AU399" i="35" s="1"/>
  <c r="BN399" i="35" s="1"/>
  <c r="AM399" i="35" s="1"/>
  <c r="T399" i="35" s="1"/>
  <c r="Q399" i="35" s="1"/>
  <c r="R399" i="35" s="1"/>
  <c r="AC663" i="35"/>
  <c r="K662" i="35"/>
  <c r="O662" i="35" s="1"/>
  <c r="EA855" i="35"/>
  <c r="DZ855" i="35"/>
  <c r="DY855" i="35"/>
  <c r="DW856" i="35"/>
  <c r="F852" i="35"/>
  <c r="G852" i="35" s="1"/>
  <c r="AA853" i="35"/>
  <c r="Z854" i="35"/>
  <c r="D855" i="35"/>
  <c r="V854" i="35"/>
  <c r="EF854" i="35"/>
  <c r="DX854" i="35"/>
  <c r="AJ854" i="35" s="1"/>
  <c r="W854" i="35"/>
  <c r="AH853" i="35"/>
  <c r="AG851" i="35"/>
  <c r="AK851" i="35"/>
  <c r="AI851" i="35"/>
  <c r="G851" i="35"/>
  <c r="BE853" i="35"/>
  <c r="AV853" i="35"/>
  <c r="BO853" i="35" s="1"/>
  <c r="J853" i="35"/>
  <c r="BD853" i="35"/>
  <c r="BV853" i="35" s="1"/>
  <c r="AZ853" i="35"/>
  <c r="BS853" i="35" s="1"/>
  <c r="AY853" i="35"/>
  <c r="BR853" i="35" s="1"/>
  <c r="BF853" i="35"/>
  <c r="BX853" i="35" s="1"/>
  <c r="BC853" i="35"/>
  <c r="BU853" i="35" s="1"/>
  <c r="A854" i="35"/>
  <c r="BW854" i="35" s="1"/>
  <c r="AW853" i="35"/>
  <c r="BP853" i="35" s="1"/>
  <c r="BG853" i="35"/>
  <c r="BY853" i="35" s="1"/>
  <c r="E853" i="35"/>
  <c r="AX853" i="35"/>
  <c r="AQ853" i="35"/>
  <c r="BQ853" i="35"/>
  <c r="Y852" i="35"/>
  <c r="X853" i="35"/>
  <c r="BT849" i="35" l="1"/>
  <c r="BA850" i="35"/>
  <c r="U399" i="35"/>
  <c r="AP400" i="35"/>
  <c r="AT400" i="35" s="1"/>
  <c r="P400" i="35"/>
  <c r="AC664" i="35"/>
  <c r="K663" i="35"/>
  <c r="O663" i="35" s="1"/>
  <c r="AH854" i="35"/>
  <c r="AI852" i="35"/>
  <c r="AG852" i="35"/>
  <c r="AK852" i="35"/>
  <c r="BG854" i="35"/>
  <c r="BY854" i="35" s="1"/>
  <c r="AX854" i="35"/>
  <c r="A855" i="35"/>
  <c r="BW855" i="35" s="1"/>
  <c r="BF854" i="35"/>
  <c r="BX854" i="35" s="1"/>
  <c r="AW854" i="35"/>
  <c r="BP854" i="35" s="1"/>
  <c r="BC854" i="35"/>
  <c r="BU854" i="35" s="1"/>
  <c r="E854" i="35"/>
  <c r="AV854" i="35"/>
  <c r="BO854" i="35" s="1"/>
  <c r="J854" i="35"/>
  <c r="BE854" i="35"/>
  <c r="BD854" i="35"/>
  <c r="BV854" i="35" s="1"/>
  <c r="AY854" i="35"/>
  <c r="BR854" i="35" s="1"/>
  <c r="AZ854" i="35"/>
  <c r="BS854" i="35" s="1"/>
  <c r="BQ854" i="35"/>
  <c r="AQ854" i="35"/>
  <c r="EF855" i="35"/>
  <c r="W855" i="35"/>
  <c r="DX855" i="35"/>
  <c r="AJ855" i="35" s="1"/>
  <c r="V855" i="35"/>
  <c r="D856" i="35"/>
  <c r="AH855" i="35"/>
  <c r="DW857" i="35"/>
  <c r="DZ856" i="35"/>
  <c r="DY856" i="35"/>
  <c r="EA856" i="35"/>
  <c r="F853" i="35"/>
  <c r="AF854" i="35"/>
  <c r="X854" i="35"/>
  <c r="Y853" i="35"/>
  <c r="AA854" i="35"/>
  <c r="Z855" i="35"/>
  <c r="BT850" i="35" l="1"/>
  <c r="BA851" i="35"/>
  <c r="AF855" i="35"/>
  <c r="AS400" i="35"/>
  <c r="S400" i="35"/>
  <c r="AR400" i="35"/>
  <c r="AU400" i="35" s="1"/>
  <c r="BN400" i="35" s="1"/>
  <c r="AM400" i="35" s="1"/>
  <c r="T400" i="35" s="1"/>
  <c r="Q400" i="35" s="1"/>
  <c r="R400" i="35" s="1"/>
  <c r="AC665" i="35"/>
  <c r="K664" i="35"/>
  <c r="O664" i="35" s="1"/>
  <c r="F854" i="35"/>
  <c r="G854" i="35" s="1"/>
  <c r="EA857" i="35"/>
  <c r="DZ857" i="35"/>
  <c r="DY857" i="35"/>
  <c r="DW858" i="35"/>
  <c r="D857" i="35"/>
  <c r="V856" i="35"/>
  <c r="W856" i="35"/>
  <c r="DX856" i="35"/>
  <c r="AH856" i="35" s="1"/>
  <c r="AJ856" i="35"/>
  <c r="EF856" i="35"/>
  <c r="AZ855" i="35"/>
  <c r="BS855" i="35" s="1"/>
  <c r="AY855" i="35"/>
  <c r="BR855" i="35" s="1"/>
  <c r="BE855" i="35"/>
  <c r="AV855" i="35"/>
  <c r="BO855" i="35" s="1"/>
  <c r="J855" i="35"/>
  <c r="BD855" i="35"/>
  <c r="BV855" i="35" s="1"/>
  <c r="BG855" i="35"/>
  <c r="BY855" i="35" s="1"/>
  <c r="BF855" i="35"/>
  <c r="BX855" i="35" s="1"/>
  <c r="BC855" i="35"/>
  <c r="BU855" i="35" s="1"/>
  <c r="AX855" i="35"/>
  <c r="A856" i="35"/>
  <c r="BW856" i="35" s="1"/>
  <c r="AW855" i="35"/>
  <c r="BP855" i="35" s="1"/>
  <c r="E855" i="35"/>
  <c r="AQ855" i="35"/>
  <c r="BQ855" i="35"/>
  <c r="AK853" i="35"/>
  <c r="AG853" i="35"/>
  <c r="AI853" i="35"/>
  <c r="X855" i="35"/>
  <c r="Y854" i="35"/>
  <c r="Z856" i="35"/>
  <c r="AA855" i="35"/>
  <c r="G853" i="35"/>
  <c r="BT851" i="35" l="1"/>
  <c r="BA852" i="35"/>
  <c r="U400" i="35"/>
  <c r="AP401" i="35"/>
  <c r="AT401" i="35" s="1"/>
  <c r="P401" i="35"/>
  <c r="AC666" i="35"/>
  <c r="K665" i="35"/>
  <c r="O665" i="35" s="1"/>
  <c r="BC856" i="35"/>
  <c r="BU856" i="35" s="1"/>
  <c r="E856" i="35"/>
  <c r="BG856" i="35"/>
  <c r="BY856" i="35" s="1"/>
  <c r="AX856" i="35"/>
  <c r="A857" i="35"/>
  <c r="BW857" i="35" s="1"/>
  <c r="BF856" i="35"/>
  <c r="BX856" i="35" s="1"/>
  <c r="AW856" i="35"/>
  <c r="BP856" i="35" s="1"/>
  <c r="AY856" i="35"/>
  <c r="BR856" i="35" s="1"/>
  <c r="AV856" i="35"/>
  <c r="BO856" i="35" s="1"/>
  <c r="J856" i="35"/>
  <c r="BE856" i="35"/>
  <c r="BD856" i="35"/>
  <c r="BV856" i="35" s="1"/>
  <c r="AZ856" i="35"/>
  <c r="BS856" i="35" s="1"/>
  <c r="AQ856" i="35"/>
  <c r="BQ856" i="35"/>
  <c r="DZ858" i="35"/>
  <c r="DY858" i="35"/>
  <c r="DW859" i="35"/>
  <c r="EA858" i="35"/>
  <c r="AF856" i="35"/>
  <c r="AA856" i="35"/>
  <c r="Z857" i="35"/>
  <c r="Y855" i="35"/>
  <c r="X856" i="35"/>
  <c r="F855" i="35"/>
  <c r="DX857" i="35"/>
  <c r="AF857" i="35" s="1"/>
  <c r="EF857" i="35"/>
  <c r="W857" i="35"/>
  <c r="V857" i="35"/>
  <c r="D858" i="35"/>
  <c r="AI854" i="35"/>
  <c r="AK854" i="35"/>
  <c r="AG854" i="35"/>
  <c r="BT852" i="35" l="1"/>
  <c r="BA853" i="35"/>
  <c r="AH857" i="35"/>
  <c r="AJ857" i="35"/>
  <c r="AR401" i="35"/>
  <c r="AU401" i="35" s="1"/>
  <c r="BN401" i="35" s="1"/>
  <c r="AM401" i="35" s="1"/>
  <c r="T401" i="35" s="1"/>
  <c r="Q401" i="35" s="1"/>
  <c r="R401" i="35" s="1"/>
  <c r="S401" i="35"/>
  <c r="AS401" i="35"/>
  <c r="AC667" i="35"/>
  <c r="K666" i="35"/>
  <c r="O666" i="35" s="1"/>
  <c r="BE857" i="35"/>
  <c r="AV857" i="35"/>
  <c r="BO857" i="35" s="1"/>
  <c r="J857" i="35"/>
  <c r="BD857" i="35"/>
  <c r="BV857" i="35" s="1"/>
  <c r="AZ857" i="35"/>
  <c r="BS857" i="35" s="1"/>
  <c r="AY857" i="35"/>
  <c r="BR857" i="35" s="1"/>
  <c r="E857" i="35"/>
  <c r="BG857" i="35"/>
  <c r="BY857" i="35" s="1"/>
  <c r="BF857" i="35"/>
  <c r="BX857" i="35" s="1"/>
  <c r="AX857" i="35"/>
  <c r="BC857" i="35"/>
  <c r="BU857" i="35" s="1"/>
  <c r="AW857" i="35"/>
  <c r="BP857" i="35" s="1"/>
  <c r="A858" i="35"/>
  <c r="BW858" i="35" s="1"/>
  <c r="AQ857" i="35"/>
  <c r="BQ857" i="35"/>
  <c r="D859" i="35"/>
  <c r="V858" i="35"/>
  <c r="EF858" i="35"/>
  <c r="W858" i="35"/>
  <c r="DX858" i="35"/>
  <c r="AH858" i="35" s="1"/>
  <c r="AG855" i="35"/>
  <c r="AK855" i="35"/>
  <c r="AI855" i="35"/>
  <c r="AA857" i="35"/>
  <c r="Z858" i="35"/>
  <c r="G855" i="35"/>
  <c r="F856" i="35"/>
  <c r="Y856" i="35"/>
  <c r="X857" i="35"/>
  <c r="EA859" i="35"/>
  <c r="DW860" i="35"/>
  <c r="DZ859" i="35"/>
  <c r="DY859" i="35"/>
  <c r="BT853" i="35" l="1"/>
  <c r="BA854" i="35"/>
  <c r="U401" i="35"/>
  <c r="AP402" i="35"/>
  <c r="AT402" i="35" s="1"/>
  <c r="P402" i="35"/>
  <c r="AC668" i="35"/>
  <c r="K667" i="35"/>
  <c r="O667" i="35" s="1"/>
  <c r="EF859" i="35"/>
  <c r="W859" i="35"/>
  <c r="DX859" i="35"/>
  <c r="AF859" i="35" s="1"/>
  <c r="V859" i="35"/>
  <c r="D860" i="35"/>
  <c r="AI856" i="35"/>
  <c r="AK856" i="35"/>
  <c r="AG856" i="35"/>
  <c r="DW861" i="35"/>
  <c r="DZ860" i="35"/>
  <c r="DY860" i="35"/>
  <c r="EA860" i="35"/>
  <c r="AJ858" i="35"/>
  <c r="Y857" i="35"/>
  <c r="X858" i="35"/>
  <c r="Z859" i="35"/>
  <c r="AA858" i="35"/>
  <c r="AF858" i="35"/>
  <c r="BG858" i="35"/>
  <c r="BY858" i="35" s="1"/>
  <c r="AX858" i="35"/>
  <c r="A859" i="35"/>
  <c r="BW859" i="35" s="1"/>
  <c r="BF858" i="35"/>
  <c r="BX858" i="35" s="1"/>
  <c r="AW858" i="35"/>
  <c r="BP858" i="35" s="1"/>
  <c r="BC858" i="35"/>
  <c r="BU858" i="35" s="1"/>
  <c r="E858" i="35"/>
  <c r="AZ858" i="35"/>
  <c r="BS858" i="35" s="1"/>
  <c r="AY858" i="35"/>
  <c r="BR858" i="35" s="1"/>
  <c r="AV858" i="35"/>
  <c r="BO858" i="35" s="1"/>
  <c r="BE858" i="35"/>
  <c r="J858" i="35"/>
  <c r="BD858" i="35"/>
  <c r="BV858" i="35" s="1"/>
  <c r="BQ858" i="35"/>
  <c r="AQ858" i="35"/>
  <c r="G856" i="35"/>
  <c r="F857" i="35"/>
  <c r="G857" i="35" s="1"/>
  <c r="BT854" i="35" l="1"/>
  <c r="BA855" i="35"/>
  <c r="AH859" i="35"/>
  <c r="AJ859" i="35"/>
  <c r="S402" i="35"/>
  <c r="AR402" i="35"/>
  <c r="AU402" i="35" s="1"/>
  <c r="BN402" i="35" s="1"/>
  <c r="AM402" i="35" s="1"/>
  <c r="T402" i="35" s="1"/>
  <c r="Q402" i="35" s="1"/>
  <c r="R402" i="35" s="1"/>
  <c r="AS402" i="35"/>
  <c r="AC669" i="35"/>
  <c r="K668" i="35"/>
  <c r="O668" i="35" s="1"/>
  <c r="D861" i="35"/>
  <c r="V860" i="35"/>
  <c r="EF860" i="35"/>
  <c r="DX860" i="35"/>
  <c r="AH860" i="35" s="1"/>
  <c r="W860" i="35"/>
  <c r="Z860" i="35"/>
  <c r="AA859" i="35"/>
  <c r="X859" i="35"/>
  <c r="Y858" i="35"/>
  <c r="EA861" i="35"/>
  <c r="DW862" i="35"/>
  <c r="DY861" i="35"/>
  <c r="DZ861" i="35"/>
  <c r="AK857" i="35"/>
  <c r="AG857" i="35"/>
  <c r="AI857" i="35"/>
  <c r="AZ859" i="35"/>
  <c r="BS859" i="35" s="1"/>
  <c r="AY859" i="35"/>
  <c r="BR859" i="35" s="1"/>
  <c r="BE859" i="35"/>
  <c r="AV859" i="35"/>
  <c r="BO859" i="35" s="1"/>
  <c r="J859" i="35"/>
  <c r="BD859" i="35"/>
  <c r="BV859" i="35" s="1"/>
  <c r="E859" i="35"/>
  <c r="BG859" i="35"/>
  <c r="BY859" i="35" s="1"/>
  <c r="BC859" i="35"/>
  <c r="BU859" i="35" s="1"/>
  <c r="BF859" i="35"/>
  <c r="BX859" i="35" s="1"/>
  <c r="AX859" i="35"/>
  <c r="AW859" i="35"/>
  <c r="BP859" i="35" s="1"/>
  <c r="A860" i="35"/>
  <c r="BW860" i="35" s="1"/>
  <c r="AQ859" i="35"/>
  <c r="BQ859" i="35"/>
  <c r="F858" i="35"/>
  <c r="G858" i="35" s="1"/>
  <c r="BT855" i="35" l="1"/>
  <c r="BA856" i="35"/>
  <c r="U402" i="35"/>
  <c r="P403" i="35"/>
  <c r="AP403" i="35"/>
  <c r="AT403" i="35" s="1"/>
  <c r="AC670" i="35"/>
  <c r="K669" i="35"/>
  <c r="O669" i="35" s="1"/>
  <c r="BC860" i="35"/>
  <c r="BU860" i="35" s="1"/>
  <c r="E860" i="35"/>
  <c r="BG860" i="35"/>
  <c r="BY860" i="35" s="1"/>
  <c r="AX860" i="35"/>
  <c r="A861" i="35"/>
  <c r="BW861" i="35" s="1"/>
  <c r="BF860" i="35"/>
  <c r="BX860" i="35" s="1"/>
  <c r="AW860" i="35"/>
  <c r="BP860" i="35" s="1"/>
  <c r="BD860" i="35"/>
  <c r="BV860" i="35" s="1"/>
  <c r="AZ860" i="35"/>
  <c r="BS860" i="35" s="1"/>
  <c r="AY860" i="35"/>
  <c r="BR860" i="35" s="1"/>
  <c r="J860" i="35"/>
  <c r="AV860" i="35"/>
  <c r="BO860" i="35" s="1"/>
  <c r="BE860" i="35"/>
  <c r="AQ860" i="35"/>
  <c r="BQ860" i="35"/>
  <c r="F859" i="35"/>
  <c r="G859" i="35" s="1"/>
  <c r="AI858" i="35"/>
  <c r="AG858" i="35"/>
  <c r="AK858" i="35"/>
  <c r="Y859" i="35"/>
  <c r="X860" i="35"/>
  <c r="AF860" i="35"/>
  <c r="DZ862" i="35"/>
  <c r="DY862" i="35"/>
  <c r="DW863" i="35"/>
  <c r="EA862" i="35"/>
  <c r="AJ860" i="35"/>
  <c r="Z861" i="35"/>
  <c r="AA860" i="35"/>
  <c r="DX861" i="35"/>
  <c r="AH861" i="35" s="1"/>
  <c r="AJ861" i="35"/>
  <c r="EF861" i="35"/>
  <c r="AF861" i="35"/>
  <c r="W861" i="35"/>
  <c r="D862" i="35"/>
  <c r="V861" i="35"/>
  <c r="BT856" i="35" l="1"/>
  <c r="BA857" i="35"/>
  <c r="AR403" i="35"/>
  <c r="AU403" i="35" s="1"/>
  <c r="BN403" i="35" s="1"/>
  <c r="AM403" i="35" s="1"/>
  <c r="T403" i="35" s="1"/>
  <c r="Q403" i="35" s="1"/>
  <c r="R403" i="35" s="1"/>
  <c r="S403" i="35"/>
  <c r="AS403" i="35"/>
  <c r="AC671" i="35"/>
  <c r="K670" i="35"/>
  <c r="O670" i="35" s="1"/>
  <c r="F860" i="35"/>
  <c r="G860" i="35" s="1"/>
  <c r="EA863" i="35"/>
  <c r="DW864" i="35"/>
  <c r="DZ863" i="35"/>
  <c r="DY863" i="35"/>
  <c r="AG859" i="35"/>
  <c r="AK859" i="35"/>
  <c r="AI859" i="35"/>
  <c r="D863" i="35"/>
  <c r="V862" i="35"/>
  <c r="AH862" i="35"/>
  <c r="DX862" i="35"/>
  <c r="AJ862" i="35" s="1"/>
  <c r="W862" i="35"/>
  <c r="EF862" i="35"/>
  <c r="AF862" i="35"/>
  <c r="AA861" i="35"/>
  <c r="Z862" i="35"/>
  <c r="Y860" i="35"/>
  <c r="X861" i="35"/>
  <c r="BE861" i="35"/>
  <c r="AV861" i="35"/>
  <c r="BO861" i="35" s="1"/>
  <c r="J861" i="35"/>
  <c r="BD861" i="35"/>
  <c r="BV861" i="35" s="1"/>
  <c r="AZ861" i="35"/>
  <c r="BS861" i="35" s="1"/>
  <c r="AY861" i="35"/>
  <c r="BR861" i="35" s="1"/>
  <c r="A862" i="35"/>
  <c r="BW862" i="35" s="1"/>
  <c r="AW861" i="35"/>
  <c r="BP861" i="35" s="1"/>
  <c r="E861" i="35"/>
  <c r="BF861" i="35"/>
  <c r="BX861" i="35" s="1"/>
  <c r="BC861" i="35"/>
  <c r="BU861" i="35" s="1"/>
  <c r="BG861" i="35"/>
  <c r="BY861" i="35" s="1"/>
  <c r="AX861" i="35"/>
  <c r="BQ861" i="35"/>
  <c r="AQ861" i="35"/>
  <c r="BT857" i="35" l="1"/>
  <c r="BA858" i="35"/>
  <c r="U403" i="35"/>
  <c r="AP404" i="35"/>
  <c r="AT404" i="35" s="1"/>
  <c r="P404" i="35"/>
  <c r="AC672" i="35"/>
  <c r="K671" i="35"/>
  <c r="O671" i="35" s="1"/>
  <c r="Z863" i="35"/>
  <c r="AA862" i="35"/>
  <c r="EF863" i="35"/>
  <c r="W863" i="35"/>
  <c r="DX863" i="35"/>
  <c r="AJ863" i="35" s="1"/>
  <c r="D864" i="35"/>
  <c r="V863" i="35"/>
  <c r="DW865" i="35"/>
  <c r="DZ864" i="35"/>
  <c r="DY864" i="35"/>
  <c r="EA864" i="35"/>
  <c r="BG862" i="35"/>
  <c r="BY862" i="35" s="1"/>
  <c r="AX862" i="35"/>
  <c r="A863" i="35"/>
  <c r="BW863" i="35" s="1"/>
  <c r="BF862" i="35"/>
  <c r="BX862" i="35" s="1"/>
  <c r="AW862" i="35"/>
  <c r="BP862" i="35" s="1"/>
  <c r="BC862" i="35"/>
  <c r="BU862" i="35" s="1"/>
  <c r="E862" i="35"/>
  <c r="BE862" i="35"/>
  <c r="BD862" i="35"/>
  <c r="BV862" i="35" s="1"/>
  <c r="AZ862" i="35"/>
  <c r="BS862" i="35" s="1"/>
  <c r="AV862" i="35"/>
  <c r="BO862" i="35" s="1"/>
  <c r="J862" i="35"/>
  <c r="AY862" i="35"/>
  <c r="BR862" i="35" s="1"/>
  <c r="AQ862" i="35"/>
  <c r="BQ862" i="35"/>
  <c r="Y861" i="35"/>
  <c r="X862" i="35"/>
  <c r="F861" i="35"/>
  <c r="AI860" i="35"/>
  <c r="AG860" i="35"/>
  <c r="AK860" i="35"/>
  <c r="BT858" i="35" l="1"/>
  <c r="BA859" i="35"/>
  <c r="S404" i="35"/>
  <c r="AR404" i="35"/>
  <c r="AU404" i="35" s="1"/>
  <c r="BN404" i="35" s="1"/>
  <c r="AM404" i="35" s="1"/>
  <c r="T404" i="35" s="1"/>
  <c r="Q404" i="35" s="1"/>
  <c r="R404" i="35" s="1"/>
  <c r="AS404" i="35"/>
  <c r="AC673" i="35"/>
  <c r="K672" i="35"/>
  <c r="O672" i="35" s="1"/>
  <c r="AF863" i="35"/>
  <c r="AK861" i="35"/>
  <c r="AG861" i="35"/>
  <c r="AI861" i="35"/>
  <c r="EA865" i="35"/>
  <c r="DZ865" i="35"/>
  <c r="DY865" i="35"/>
  <c r="DW866" i="35"/>
  <c r="AH863" i="35"/>
  <c r="AZ863" i="35"/>
  <c r="BS863" i="35" s="1"/>
  <c r="AY863" i="35"/>
  <c r="BR863" i="35" s="1"/>
  <c r="BE863" i="35"/>
  <c r="AV863" i="35"/>
  <c r="BO863" i="35" s="1"/>
  <c r="J863" i="35"/>
  <c r="BD863" i="35"/>
  <c r="BV863" i="35" s="1"/>
  <c r="AX863" i="35"/>
  <c r="A864" i="35"/>
  <c r="BW864" i="35" s="1"/>
  <c r="AW863" i="35"/>
  <c r="BP863" i="35" s="1"/>
  <c r="BG863" i="35"/>
  <c r="BY863" i="35" s="1"/>
  <c r="BF863" i="35"/>
  <c r="BX863" i="35" s="1"/>
  <c r="BC863" i="35"/>
  <c r="BU863" i="35" s="1"/>
  <c r="E863" i="35"/>
  <c r="AQ863" i="35"/>
  <c r="BQ863" i="35"/>
  <c r="F862" i="35"/>
  <c r="G862" i="35" s="1"/>
  <c r="G861" i="35"/>
  <c r="D865" i="35"/>
  <c r="V864" i="35"/>
  <c r="W864" i="35"/>
  <c r="DX864" i="35"/>
  <c r="AH864" i="35" s="1"/>
  <c r="AJ864" i="35"/>
  <c r="AF864" i="35"/>
  <c r="EF864" i="35"/>
  <c r="X863" i="35"/>
  <c r="Y862" i="35"/>
  <c r="Z864" i="35"/>
  <c r="AA863" i="35"/>
  <c r="BT859" i="35" l="1"/>
  <c r="BA860" i="35"/>
  <c r="U404" i="35"/>
  <c r="AP405" i="35"/>
  <c r="AT405" i="35" s="1"/>
  <c r="P405" i="35"/>
  <c r="AC674" i="35"/>
  <c r="K673" i="35"/>
  <c r="O673" i="35" s="1"/>
  <c r="X864" i="35"/>
  <c r="Y863" i="35"/>
  <c r="BC864" i="35"/>
  <c r="BU864" i="35" s="1"/>
  <c r="E864" i="35"/>
  <c r="BG864" i="35"/>
  <c r="BY864" i="35" s="1"/>
  <c r="AX864" i="35"/>
  <c r="A865" i="35"/>
  <c r="BW865" i="35" s="1"/>
  <c r="BF864" i="35"/>
  <c r="BX864" i="35" s="1"/>
  <c r="AW864" i="35"/>
  <c r="BP864" i="35" s="1"/>
  <c r="BE864" i="35"/>
  <c r="BD864" i="35"/>
  <c r="BV864" i="35" s="1"/>
  <c r="AY864" i="35"/>
  <c r="BR864" i="35" s="1"/>
  <c r="AV864" i="35"/>
  <c r="BO864" i="35" s="1"/>
  <c r="AZ864" i="35"/>
  <c r="BS864" i="35" s="1"/>
  <c r="J864" i="35"/>
  <c r="BQ864" i="35"/>
  <c r="AQ864" i="35"/>
  <c r="F863" i="35"/>
  <c r="AI862" i="35"/>
  <c r="AK862" i="35"/>
  <c r="AG862" i="35"/>
  <c r="Z865" i="35"/>
  <c r="AA864" i="35"/>
  <c r="DZ866" i="35"/>
  <c r="DY866" i="35"/>
  <c r="DW867" i="35"/>
  <c r="EA866" i="35"/>
  <c r="DX865" i="35"/>
  <c r="AF865" i="35" s="1"/>
  <c r="AJ865" i="35"/>
  <c r="EF865" i="35"/>
  <c r="W865" i="35"/>
  <c r="D866" i="35"/>
  <c r="V865" i="35"/>
  <c r="BT860" i="35" l="1"/>
  <c r="BA861" i="35"/>
  <c r="S405" i="35"/>
  <c r="AR405" i="35"/>
  <c r="AU405" i="35" s="1"/>
  <c r="BN405" i="35" s="1"/>
  <c r="AM405" i="35" s="1"/>
  <c r="T405" i="35" s="1"/>
  <c r="Q405" i="35" s="1"/>
  <c r="R405" i="35" s="1"/>
  <c r="AS405" i="35"/>
  <c r="AC675" i="35"/>
  <c r="K674" i="35"/>
  <c r="O674" i="35" s="1"/>
  <c r="F864" i="35"/>
  <c r="G864" i="35" s="1"/>
  <c r="D867" i="35"/>
  <c r="V866" i="35"/>
  <c r="EF866" i="35"/>
  <c r="W866" i="35"/>
  <c r="DX866" i="35"/>
  <c r="AH866" i="35" s="1"/>
  <c r="AF866" i="35"/>
  <c r="AJ866" i="35"/>
  <c r="EA867" i="35"/>
  <c r="DW868" i="35"/>
  <c r="DZ867" i="35"/>
  <c r="DY867" i="35"/>
  <c r="AG863" i="35"/>
  <c r="AK863" i="35"/>
  <c r="AI863" i="35"/>
  <c r="AA865" i="35"/>
  <c r="Z866" i="35"/>
  <c r="AH865" i="35"/>
  <c r="G863" i="35"/>
  <c r="BE865" i="35"/>
  <c r="AV865" i="35"/>
  <c r="BO865" i="35" s="1"/>
  <c r="J865" i="35"/>
  <c r="BD865" i="35"/>
  <c r="BV865" i="35" s="1"/>
  <c r="AZ865" i="35"/>
  <c r="BS865" i="35" s="1"/>
  <c r="AY865" i="35"/>
  <c r="BR865" i="35" s="1"/>
  <c r="AX865" i="35"/>
  <c r="A866" i="35"/>
  <c r="BW866" i="35" s="1"/>
  <c r="AW865" i="35"/>
  <c r="BP865" i="35" s="1"/>
  <c r="E865" i="35"/>
  <c r="BG865" i="35"/>
  <c r="BY865" i="35" s="1"/>
  <c r="BF865" i="35"/>
  <c r="BX865" i="35" s="1"/>
  <c r="BC865" i="35"/>
  <c r="BU865" i="35" s="1"/>
  <c r="AQ865" i="35"/>
  <c r="BQ865" i="35"/>
  <c r="Y864" i="35"/>
  <c r="X865" i="35"/>
  <c r="BT861" i="35" l="1"/>
  <c r="BA862" i="35"/>
  <c r="U405" i="35"/>
  <c r="AP406" i="35"/>
  <c r="AT406" i="35" s="1"/>
  <c r="P406" i="35"/>
  <c r="AC676" i="35"/>
  <c r="K675" i="35"/>
  <c r="O675" i="35" s="1"/>
  <c r="F865" i="35"/>
  <c r="DW869" i="35"/>
  <c r="DZ868" i="35"/>
  <c r="DY868" i="35"/>
  <c r="EA868" i="35"/>
  <c r="BG866" i="35"/>
  <c r="BY866" i="35" s="1"/>
  <c r="AX866" i="35"/>
  <c r="A867" i="35"/>
  <c r="BW867" i="35" s="1"/>
  <c r="BF866" i="35"/>
  <c r="BX866" i="35" s="1"/>
  <c r="AW866" i="35"/>
  <c r="BP866" i="35" s="1"/>
  <c r="BC866" i="35"/>
  <c r="BU866" i="35" s="1"/>
  <c r="E866" i="35"/>
  <c r="BE866" i="35"/>
  <c r="AZ866" i="35"/>
  <c r="BS866" i="35" s="1"/>
  <c r="AY866" i="35"/>
  <c r="BR866" i="35" s="1"/>
  <c r="AV866" i="35"/>
  <c r="BO866" i="35" s="1"/>
  <c r="J866" i="35"/>
  <c r="BD866" i="35"/>
  <c r="BV866" i="35" s="1"/>
  <c r="AQ866" i="35"/>
  <c r="BQ866" i="35"/>
  <c r="EF867" i="35"/>
  <c r="W867" i="35"/>
  <c r="DX867" i="35"/>
  <c r="AF867" i="35" s="1"/>
  <c r="AJ867" i="35"/>
  <c r="AH867" i="35"/>
  <c r="D868" i="35"/>
  <c r="V867" i="35"/>
  <c r="X866" i="35"/>
  <c r="Y865" i="35"/>
  <c r="Z867" i="35"/>
  <c r="AA866" i="35"/>
  <c r="AI864" i="35"/>
  <c r="AK864" i="35"/>
  <c r="AG864" i="35"/>
  <c r="BT862" i="35" l="1"/>
  <c r="BA863" i="35"/>
  <c r="AS406" i="35"/>
  <c r="S406" i="35"/>
  <c r="AR406" i="35"/>
  <c r="AU406" i="35" s="1"/>
  <c r="BN406" i="35" s="1"/>
  <c r="AM406" i="35" s="1"/>
  <c r="T406" i="35" s="1"/>
  <c r="Q406" i="35" s="1"/>
  <c r="R406" i="35" s="1"/>
  <c r="AC677" i="35"/>
  <c r="K676" i="35"/>
  <c r="O676" i="35" s="1"/>
  <c r="X867" i="35"/>
  <c r="Y866" i="35"/>
  <c r="D869" i="35"/>
  <c r="V868" i="35"/>
  <c r="EF868" i="35"/>
  <c r="W868" i="35"/>
  <c r="AJ868" i="35"/>
  <c r="DX868" i="35"/>
  <c r="AH868" i="35" s="1"/>
  <c r="AF868" i="35"/>
  <c r="EA869" i="35"/>
  <c r="DY869" i="35"/>
  <c r="DW870" i="35"/>
  <c r="DZ869" i="35"/>
  <c r="AK865" i="35"/>
  <c r="AG865" i="35"/>
  <c r="AI865" i="35"/>
  <c r="AZ867" i="35"/>
  <c r="BS867" i="35" s="1"/>
  <c r="AY867" i="35"/>
  <c r="BR867" i="35" s="1"/>
  <c r="BE867" i="35"/>
  <c r="AV867" i="35"/>
  <c r="BO867" i="35" s="1"/>
  <c r="J867" i="35"/>
  <c r="BD867" i="35"/>
  <c r="BV867" i="35" s="1"/>
  <c r="BC867" i="35"/>
  <c r="BU867" i="35" s="1"/>
  <c r="AX867" i="35"/>
  <c r="E867" i="35"/>
  <c r="BG867" i="35"/>
  <c r="BY867" i="35" s="1"/>
  <c r="BF867" i="35"/>
  <c r="BX867" i="35" s="1"/>
  <c r="AW867" i="35"/>
  <c r="BP867" i="35" s="1"/>
  <c r="A868" i="35"/>
  <c r="BW868" i="35" s="1"/>
  <c r="AQ867" i="35"/>
  <c r="BQ867" i="35"/>
  <c r="Z868" i="35"/>
  <c r="AA867" i="35"/>
  <c r="F866" i="35"/>
  <c r="G866" i="35" s="1"/>
  <c r="G865" i="35"/>
  <c r="BT863" i="35" l="1"/>
  <c r="BA864" i="35"/>
  <c r="U406" i="35"/>
  <c r="P407" i="35"/>
  <c r="AP407" i="35"/>
  <c r="AT407" i="35" s="1"/>
  <c r="AC678" i="35"/>
  <c r="K677" i="35"/>
  <c r="O677" i="35" s="1"/>
  <c r="DZ870" i="35"/>
  <c r="DY870" i="35"/>
  <c r="DW871" i="35"/>
  <c r="EA870" i="35"/>
  <c r="F867" i="35"/>
  <c r="AI866" i="35"/>
  <c r="AK866" i="35"/>
  <c r="AG866" i="35"/>
  <c r="BC868" i="35"/>
  <c r="BU868" i="35" s="1"/>
  <c r="E868" i="35"/>
  <c r="BG868" i="35"/>
  <c r="BY868" i="35" s="1"/>
  <c r="AX868" i="35"/>
  <c r="A869" i="35"/>
  <c r="BW869" i="35" s="1"/>
  <c r="BF868" i="35"/>
  <c r="BX868" i="35" s="1"/>
  <c r="AW868" i="35"/>
  <c r="BP868" i="35" s="1"/>
  <c r="J868" i="35"/>
  <c r="BD868" i="35"/>
  <c r="BV868" i="35" s="1"/>
  <c r="AZ868" i="35"/>
  <c r="BS868" i="35" s="1"/>
  <c r="AY868" i="35"/>
  <c r="BR868" i="35" s="1"/>
  <c r="AV868" i="35"/>
  <c r="BO868" i="35" s="1"/>
  <c r="BE868" i="35"/>
  <c r="BQ868" i="35"/>
  <c r="AQ868" i="35"/>
  <c r="DX869" i="35"/>
  <c r="AH869" i="35" s="1"/>
  <c r="AJ869" i="35"/>
  <c r="EF869" i="35"/>
  <c r="W869" i="35"/>
  <c r="D870" i="35"/>
  <c r="V869" i="35"/>
  <c r="AA868" i="35"/>
  <c r="Z869" i="35"/>
  <c r="X868" i="35"/>
  <c r="Y867" i="35"/>
  <c r="BT864" i="35" l="1"/>
  <c r="BA865" i="35"/>
  <c r="AF869" i="35"/>
  <c r="AS407" i="35"/>
  <c r="S407" i="35"/>
  <c r="AR407" i="35"/>
  <c r="AU407" i="35" s="1"/>
  <c r="BN407" i="35" s="1"/>
  <c r="AM407" i="35" s="1"/>
  <c r="T407" i="35" s="1"/>
  <c r="Q407" i="35" s="1"/>
  <c r="R407" i="35" s="1"/>
  <c r="AC679" i="35"/>
  <c r="K678" i="35"/>
  <c r="O678" i="35" s="1"/>
  <c r="Y868" i="35"/>
  <c r="X869" i="35"/>
  <c r="AG867" i="35"/>
  <c r="AK867" i="35"/>
  <c r="AI867" i="35"/>
  <c r="G867" i="35"/>
  <c r="AA869" i="35"/>
  <c r="Z870" i="35"/>
  <c r="BE869" i="35"/>
  <c r="AV869" i="35"/>
  <c r="BO869" i="35" s="1"/>
  <c r="J869" i="35"/>
  <c r="BD869" i="35"/>
  <c r="BV869" i="35" s="1"/>
  <c r="AZ869" i="35"/>
  <c r="BS869" i="35" s="1"/>
  <c r="AY869" i="35"/>
  <c r="BR869" i="35" s="1"/>
  <c r="BF869" i="35"/>
  <c r="BX869" i="35" s="1"/>
  <c r="BC869" i="35"/>
  <c r="BU869" i="35" s="1"/>
  <c r="A870" i="35"/>
  <c r="BW870" i="35" s="1"/>
  <c r="AW869" i="35"/>
  <c r="BP869" i="35" s="1"/>
  <c r="E869" i="35"/>
  <c r="BG869" i="35"/>
  <c r="BY869" i="35" s="1"/>
  <c r="AX869" i="35"/>
  <c r="BQ869" i="35"/>
  <c r="AQ869" i="35"/>
  <c r="EA871" i="35"/>
  <c r="DZ871" i="35"/>
  <c r="DY871" i="35"/>
  <c r="DW872" i="35"/>
  <c r="D871" i="35"/>
  <c r="V870" i="35"/>
  <c r="EF870" i="35"/>
  <c r="DX870" i="35"/>
  <c r="AF870" i="35" s="1"/>
  <c r="AJ870" i="35"/>
  <c r="W870" i="35"/>
  <c r="F868" i="35"/>
  <c r="G868" i="35" s="1"/>
  <c r="BT865" i="35" l="1"/>
  <c r="BA866" i="35"/>
  <c r="AH870" i="35"/>
  <c r="U407" i="35"/>
  <c r="P408" i="35"/>
  <c r="AP408" i="35"/>
  <c r="AT408" i="35" s="1"/>
  <c r="AC680" i="35"/>
  <c r="K679" i="35"/>
  <c r="O679" i="35" s="1"/>
  <c r="AI868" i="35"/>
  <c r="AG868" i="35"/>
  <c r="AK868" i="35"/>
  <c r="EF871" i="35"/>
  <c r="W871" i="35"/>
  <c r="DX871" i="35"/>
  <c r="AH871" i="35" s="1"/>
  <c r="AJ871" i="35"/>
  <c r="V871" i="35"/>
  <c r="D872" i="35"/>
  <c r="DW873" i="35"/>
  <c r="DZ872" i="35"/>
  <c r="DY872" i="35"/>
  <c r="EA872" i="35"/>
  <c r="BG870" i="35"/>
  <c r="BY870" i="35" s="1"/>
  <c r="AX870" i="35"/>
  <c r="A871" i="35"/>
  <c r="BW871" i="35" s="1"/>
  <c r="BF870" i="35"/>
  <c r="BX870" i="35" s="1"/>
  <c r="AW870" i="35"/>
  <c r="BP870" i="35" s="1"/>
  <c r="BC870" i="35"/>
  <c r="BU870" i="35" s="1"/>
  <c r="E870" i="35"/>
  <c r="AV870" i="35"/>
  <c r="BO870" i="35" s="1"/>
  <c r="J870" i="35"/>
  <c r="BE870" i="35"/>
  <c r="BD870" i="35"/>
  <c r="BV870" i="35" s="1"/>
  <c r="AZ870" i="35"/>
  <c r="BS870" i="35" s="1"/>
  <c r="AY870" i="35"/>
  <c r="BR870" i="35" s="1"/>
  <c r="BQ870" i="35"/>
  <c r="AQ870" i="35"/>
  <c r="F869" i="35"/>
  <c r="AA870" i="35"/>
  <c r="Z871" i="35"/>
  <c r="X870" i="35"/>
  <c r="Y869" i="35"/>
  <c r="BT866" i="35" l="1"/>
  <c r="BA867" i="35"/>
  <c r="AR408" i="35"/>
  <c r="AU408" i="35" s="1"/>
  <c r="BN408" i="35" s="1"/>
  <c r="AM408" i="35" s="1"/>
  <c r="T408" i="35" s="1"/>
  <c r="Q408" i="35" s="1"/>
  <c r="R408" i="35" s="1"/>
  <c r="AS408" i="35"/>
  <c r="S408" i="35"/>
  <c r="AC681" i="35"/>
  <c r="K680" i="35"/>
  <c r="O680" i="35" s="1"/>
  <c r="X871" i="35"/>
  <c r="Y870" i="35"/>
  <c r="AZ871" i="35"/>
  <c r="BS871" i="35" s="1"/>
  <c r="AY871" i="35"/>
  <c r="BR871" i="35" s="1"/>
  <c r="BE871" i="35"/>
  <c r="AV871" i="35"/>
  <c r="BO871" i="35" s="1"/>
  <c r="J871" i="35"/>
  <c r="BD871" i="35"/>
  <c r="BV871" i="35" s="1"/>
  <c r="BG871" i="35"/>
  <c r="BY871" i="35" s="1"/>
  <c r="BF871" i="35"/>
  <c r="BX871" i="35" s="1"/>
  <c r="BC871" i="35"/>
  <c r="BU871" i="35" s="1"/>
  <c r="AX871" i="35"/>
  <c r="A872" i="35"/>
  <c r="BW872" i="35" s="1"/>
  <c r="AW871" i="35"/>
  <c r="BP871" i="35" s="1"/>
  <c r="E871" i="35"/>
  <c r="AQ871" i="35"/>
  <c r="BQ871" i="35"/>
  <c r="EA873" i="35"/>
  <c r="DZ873" i="35"/>
  <c r="DY873" i="35"/>
  <c r="DW874" i="35"/>
  <c r="AF871" i="35"/>
  <c r="AK869" i="35"/>
  <c r="AG869" i="35"/>
  <c r="AI869" i="35"/>
  <c r="F870" i="35"/>
  <c r="G870" i="35" s="1"/>
  <c r="AH872" i="35"/>
  <c r="D873" i="35"/>
  <c r="V872" i="35"/>
  <c r="W872" i="35"/>
  <c r="DX872" i="35"/>
  <c r="AF872" i="35" s="1"/>
  <c r="EF872" i="35"/>
  <c r="AJ872" i="35"/>
  <c r="Z872" i="35"/>
  <c r="AA871" i="35"/>
  <c r="G869" i="35"/>
  <c r="BT867" i="35" l="1"/>
  <c r="BA868" i="35"/>
  <c r="U408" i="35"/>
  <c r="AP409" i="35"/>
  <c r="AT409" i="35" s="1"/>
  <c r="P409" i="35"/>
  <c r="AC682" i="35"/>
  <c r="K681" i="35"/>
  <c r="O681" i="35" s="1"/>
  <c r="DZ874" i="35"/>
  <c r="DY874" i="35"/>
  <c r="DW875" i="35"/>
  <c r="EA874" i="35"/>
  <c r="F871" i="35"/>
  <c r="G871" i="35" s="1"/>
  <c r="AA872" i="35"/>
  <c r="Z873" i="35"/>
  <c r="AI870" i="35"/>
  <c r="AK870" i="35"/>
  <c r="AG870" i="35"/>
  <c r="BC872" i="35"/>
  <c r="BU872" i="35" s="1"/>
  <c r="E872" i="35"/>
  <c r="BG872" i="35"/>
  <c r="BY872" i="35" s="1"/>
  <c r="AX872" i="35"/>
  <c r="A873" i="35"/>
  <c r="BW873" i="35" s="1"/>
  <c r="BF872" i="35"/>
  <c r="BX872" i="35" s="1"/>
  <c r="AW872" i="35"/>
  <c r="BP872" i="35" s="1"/>
  <c r="AY872" i="35"/>
  <c r="BR872" i="35" s="1"/>
  <c r="AV872" i="35"/>
  <c r="BO872" i="35" s="1"/>
  <c r="J872" i="35"/>
  <c r="BE872" i="35"/>
  <c r="AZ872" i="35"/>
  <c r="BS872" i="35" s="1"/>
  <c r="BD872" i="35"/>
  <c r="BV872" i="35" s="1"/>
  <c r="BQ872" i="35"/>
  <c r="AQ872" i="35"/>
  <c r="DX873" i="35"/>
  <c r="AF873" i="35" s="1"/>
  <c r="EF873" i="35"/>
  <c r="W873" i="35"/>
  <c r="V873" i="35"/>
  <c r="D874" i="35"/>
  <c r="X872" i="35"/>
  <c r="Y871" i="35"/>
  <c r="BT868" i="35" l="1"/>
  <c r="BA869" i="35"/>
  <c r="AJ873" i="35"/>
  <c r="S409" i="35"/>
  <c r="AS409" i="35"/>
  <c r="AR409" i="35"/>
  <c r="AU409" i="35" s="1"/>
  <c r="BN409" i="35" s="1"/>
  <c r="AM409" i="35" s="1"/>
  <c r="T409" i="35" s="1"/>
  <c r="Q409" i="35" s="1"/>
  <c r="R409" i="35" s="1"/>
  <c r="AC683" i="35"/>
  <c r="K682" i="35"/>
  <c r="O682" i="35" s="1"/>
  <c r="BE873" i="35"/>
  <c r="AV873" i="35"/>
  <c r="BO873" i="35" s="1"/>
  <c r="J873" i="35"/>
  <c r="BD873" i="35"/>
  <c r="BV873" i="35" s="1"/>
  <c r="AZ873" i="35"/>
  <c r="BS873" i="35" s="1"/>
  <c r="AY873" i="35"/>
  <c r="BR873" i="35" s="1"/>
  <c r="E873" i="35"/>
  <c r="BG873" i="35"/>
  <c r="BY873" i="35" s="1"/>
  <c r="BF873" i="35"/>
  <c r="BX873" i="35" s="1"/>
  <c r="AX873" i="35"/>
  <c r="A874" i="35"/>
  <c r="BW874" i="35" s="1"/>
  <c r="BC873" i="35"/>
  <c r="BU873" i="35" s="1"/>
  <c r="AW873" i="35"/>
  <c r="BP873" i="35" s="1"/>
  <c r="AQ873" i="35"/>
  <c r="BQ873" i="35"/>
  <c r="D875" i="35"/>
  <c r="V874" i="35"/>
  <c r="EF874" i="35"/>
  <c r="W874" i="35"/>
  <c r="DX874" i="35"/>
  <c r="AH874" i="35" s="1"/>
  <c r="EA875" i="35"/>
  <c r="DW876" i="35"/>
  <c r="DZ875" i="35"/>
  <c r="DY875" i="35"/>
  <c r="AH873" i="35"/>
  <c r="AA873" i="35"/>
  <c r="Z874" i="35"/>
  <c r="Y872" i="35"/>
  <c r="X873" i="35"/>
  <c r="F872" i="35"/>
  <c r="G872" i="35" s="1"/>
  <c r="AG871" i="35"/>
  <c r="AK871" i="35"/>
  <c r="AI871" i="35"/>
  <c r="BT869" i="35" l="1"/>
  <c r="BA870" i="35"/>
  <c r="U409" i="35"/>
  <c r="AP410" i="35"/>
  <c r="AT410" i="35" s="1"/>
  <c r="P410" i="35"/>
  <c r="AC684" i="35"/>
  <c r="K683" i="35"/>
  <c r="O683" i="35" s="1"/>
  <c r="DW877" i="35"/>
  <c r="DZ876" i="35"/>
  <c r="DY876" i="35"/>
  <c r="EA876" i="35"/>
  <c r="EF875" i="35"/>
  <c r="W875" i="35"/>
  <c r="DX875" i="35"/>
  <c r="AJ875" i="35" s="1"/>
  <c r="V875" i="35"/>
  <c r="D876" i="35"/>
  <c r="BG874" i="35"/>
  <c r="BY874" i="35" s="1"/>
  <c r="AX874" i="35"/>
  <c r="A875" i="35"/>
  <c r="BW875" i="35" s="1"/>
  <c r="BF874" i="35"/>
  <c r="BX874" i="35" s="1"/>
  <c r="AW874" i="35"/>
  <c r="BP874" i="35" s="1"/>
  <c r="BC874" i="35"/>
  <c r="BU874" i="35" s="1"/>
  <c r="E874" i="35"/>
  <c r="AZ874" i="35"/>
  <c r="BS874" i="35" s="1"/>
  <c r="AY874" i="35"/>
  <c r="BR874" i="35" s="1"/>
  <c r="AV874" i="35"/>
  <c r="BO874" i="35" s="1"/>
  <c r="J874" i="35"/>
  <c r="BE874" i="35"/>
  <c r="BD874" i="35"/>
  <c r="BV874" i="35" s="1"/>
  <c r="BQ874" i="35"/>
  <c r="AQ874" i="35"/>
  <c r="Z875" i="35"/>
  <c r="AA874" i="35"/>
  <c r="AJ874" i="35"/>
  <c r="Y873" i="35"/>
  <c r="X874" i="35"/>
  <c r="AF874" i="35"/>
  <c r="AI872" i="35"/>
  <c r="AK872" i="35"/>
  <c r="AG872" i="35"/>
  <c r="F873" i="35"/>
  <c r="G873" i="35" s="1"/>
  <c r="BT870" i="35" l="1"/>
  <c r="BA871" i="35"/>
  <c r="AR410" i="35"/>
  <c r="AU410" i="35" s="1"/>
  <c r="BN410" i="35" s="1"/>
  <c r="AM410" i="35" s="1"/>
  <c r="T410" i="35" s="1"/>
  <c r="Q410" i="35" s="1"/>
  <c r="R410" i="35" s="1"/>
  <c r="AS410" i="35"/>
  <c r="S410" i="35"/>
  <c r="AC685" i="35"/>
  <c r="K684" i="35"/>
  <c r="O684" i="35" s="1"/>
  <c r="AZ875" i="35"/>
  <c r="BS875" i="35" s="1"/>
  <c r="AY875" i="35"/>
  <c r="BR875" i="35" s="1"/>
  <c r="BE875" i="35"/>
  <c r="AV875" i="35"/>
  <c r="BO875" i="35" s="1"/>
  <c r="J875" i="35"/>
  <c r="BD875" i="35"/>
  <c r="BV875" i="35" s="1"/>
  <c r="E875" i="35"/>
  <c r="BG875" i="35"/>
  <c r="BY875" i="35" s="1"/>
  <c r="BC875" i="35"/>
  <c r="BU875" i="35" s="1"/>
  <c r="BF875" i="35"/>
  <c r="BX875" i="35" s="1"/>
  <c r="AX875" i="35"/>
  <c r="A876" i="35"/>
  <c r="BW876" i="35" s="1"/>
  <c r="AW875" i="35"/>
  <c r="BP875" i="35" s="1"/>
  <c r="AQ875" i="35"/>
  <c r="BQ875" i="35"/>
  <c r="F874" i="35"/>
  <c r="G874" i="35" s="1"/>
  <c r="AF875" i="35"/>
  <c r="D877" i="35"/>
  <c r="V876" i="35"/>
  <c r="EF876" i="35"/>
  <c r="DX876" i="35"/>
  <c r="AF876" i="35" s="1"/>
  <c r="W876" i="35"/>
  <c r="Z876" i="35"/>
  <c r="AA875" i="35"/>
  <c r="AH875" i="35"/>
  <c r="AK873" i="35"/>
  <c r="AG873" i="35"/>
  <c r="AI873" i="35"/>
  <c r="X875" i="35"/>
  <c r="Y874" i="35"/>
  <c r="EA877" i="35"/>
  <c r="DW878" i="35"/>
  <c r="DY877" i="35"/>
  <c r="DZ877" i="35"/>
  <c r="BT871" i="35" l="1"/>
  <c r="BA872" i="35"/>
  <c r="AH876" i="35"/>
  <c r="AJ876" i="35"/>
  <c r="U410" i="35"/>
  <c r="AR411" i="35" s="1"/>
  <c r="AU411" i="35" s="1"/>
  <c r="BN411" i="35" s="1"/>
  <c r="AM411" i="35" s="1"/>
  <c r="T411" i="35" s="1"/>
  <c r="Q411" i="35" s="1"/>
  <c r="P411" i="35"/>
  <c r="AP411" i="35"/>
  <c r="AT411" i="35" s="1"/>
  <c r="AC686" i="35"/>
  <c r="K685" i="35"/>
  <c r="O685" i="35" s="1"/>
  <c r="DZ878" i="35"/>
  <c r="DY878" i="35"/>
  <c r="DW879" i="35"/>
  <c r="EA878" i="35"/>
  <c r="Y875" i="35"/>
  <c r="X876" i="35"/>
  <c r="Z877" i="35"/>
  <c r="AA876" i="35"/>
  <c r="BC876" i="35"/>
  <c r="BU876" i="35" s="1"/>
  <c r="E876" i="35"/>
  <c r="BG876" i="35"/>
  <c r="BY876" i="35" s="1"/>
  <c r="AX876" i="35"/>
  <c r="A877" i="35"/>
  <c r="BW877" i="35" s="1"/>
  <c r="BF876" i="35"/>
  <c r="BX876" i="35" s="1"/>
  <c r="AW876" i="35"/>
  <c r="BP876" i="35" s="1"/>
  <c r="BD876" i="35"/>
  <c r="BV876" i="35" s="1"/>
  <c r="AZ876" i="35"/>
  <c r="BS876" i="35" s="1"/>
  <c r="AY876" i="35"/>
  <c r="BR876" i="35" s="1"/>
  <c r="J876" i="35"/>
  <c r="BE876" i="35"/>
  <c r="AV876" i="35"/>
  <c r="BO876" i="35" s="1"/>
  <c r="BQ876" i="35"/>
  <c r="AQ876" i="35"/>
  <c r="DX877" i="35"/>
  <c r="AJ877" i="35" s="1"/>
  <c r="EF877" i="35"/>
  <c r="W877" i="35"/>
  <c r="D878" i="35"/>
  <c r="V877" i="35"/>
  <c r="AI874" i="35"/>
  <c r="AG874" i="35"/>
  <c r="AK874" i="35"/>
  <c r="F875" i="35"/>
  <c r="G875" i="35" s="1"/>
  <c r="BT872" i="35" l="1"/>
  <c r="BA873" i="35"/>
  <c r="AH877" i="35"/>
  <c r="R411" i="35"/>
  <c r="AS411" i="35"/>
  <c r="S411" i="35"/>
  <c r="U411" i="35" s="1"/>
  <c r="AP412" i="35"/>
  <c r="AT412" i="35" s="1"/>
  <c r="P412" i="35"/>
  <c r="AC687" i="35"/>
  <c r="K686" i="35"/>
  <c r="O686" i="35" s="1"/>
  <c r="AG875" i="35"/>
  <c r="AK875" i="35"/>
  <c r="AI875" i="35"/>
  <c r="Y876" i="35"/>
  <c r="X877" i="35"/>
  <c r="BE877" i="35"/>
  <c r="AV877" i="35"/>
  <c r="BO877" i="35" s="1"/>
  <c r="J877" i="35"/>
  <c r="BD877" i="35"/>
  <c r="BV877" i="35" s="1"/>
  <c r="AZ877" i="35"/>
  <c r="BS877" i="35" s="1"/>
  <c r="AY877" i="35"/>
  <c r="BR877" i="35" s="1"/>
  <c r="A878" i="35"/>
  <c r="BW878" i="35" s="1"/>
  <c r="AW877" i="35"/>
  <c r="BP877" i="35" s="1"/>
  <c r="E877" i="35"/>
  <c r="BF877" i="35"/>
  <c r="BX877" i="35" s="1"/>
  <c r="BC877" i="35"/>
  <c r="BU877" i="35" s="1"/>
  <c r="AX877" i="35"/>
  <c r="BG877" i="35"/>
  <c r="BY877" i="35" s="1"/>
  <c r="AQ877" i="35"/>
  <c r="BQ877" i="35"/>
  <c r="D879" i="35"/>
  <c r="V878" i="35"/>
  <c r="AH878" i="35"/>
  <c r="DX878" i="35"/>
  <c r="AF878" i="35" s="1"/>
  <c r="EF878" i="35"/>
  <c r="W878" i="35"/>
  <c r="F876" i="35"/>
  <c r="G876" i="35" s="1"/>
  <c r="EA879" i="35"/>
  <c r="DW880" i="35"/>
  <c r="DZ879" i="35"/>
  <c r="DY879" i="35"/>
  <c r="AA877" i="35"/>
  <c r="Z878" i="35"/>
  <c r="AF877" i="35"/>
  <c r="BT873" i="35" l="1"/>
  <c r="BA874" i="35"/>
  <c r="AJ878" i="35"/>
  <c r="AR412" i="35"/>
  <c r="AU412" i="35" s="1"/>
  <c r="BN412" i="35" s="1"/>
  <c r="AM412" i="35" s="1"/>
  <c r="T412" i="35" s="1"/>
  <c r="Q412" i="35" s="1"/>
  <c r="R412" i="35" s="1"/>
  <c r="S412" i="35"/>
  <c r="AS412" i="35"/>
  <c r="AC688" i="35"/>
  <c r="K687" i="35"/>
  <c r="O687" i="35" s="1"/>
  <c r="F877" i="35"/>
  <c r="BG878" i="35"/>
  <c r="BY878" i="35" s="1"/>
  <c r="AX878" i="35"/>
  <c r="A879" i="35"/>
  <c r="BW879" i="35" s="1"/>
  <c r="BF878" i="35"/>
  <c r="BX878" i="35" s="1"/>
  <c r="AW878" i="35"/>
  <c r="BP878" i="35" s="1"/>
  <c r="BC878" i="35"/>
  <c r="BU878" i="35" s="1"/>
  <c r="E878" i="35"/>
  <c r="BE878" i="35"/>
  <c r="BD878" i="35"/>
  <c r="BV878" i="35" s="1"/>
  <c r="AZ878" i="35"/>
  <c r="BS878" i="35" s="1"/>
  <c r="AV878" i="35"/>
  <c r="BO878" i="35" s="1"/>
  <c r="J878" i="35"/>
  <c r="AY878" i="35"/>
  <c r="BR878" i="35" s="1"/>
  <c r="BQ878" i="35"/>
  <c r="AQ878" i="35"/>
  <c r="Z879" i="35"/>
  <c r="AA878" i="35"/>
  <c r="Y877" i="35"/>
  <c r="X878" i="35"/>
  <c r="AI876" i="35"/>
  <c r="AG876" i="35"/>
  <c r="AK876" i="35"/>
  <c r="EF879" i="35"/>
  <c r="W879" i="35"/>
  <c r="DX879" i="35"/>
  <c r="AH879" i="35" s="1"/>
  <c r="AJ879" i="35"/>
  <c r="D880" i="35"/>
  <c r="V879" i="35"/>
  <c r="DW881" i="35"/>
  <c r="DZ880" i="35"/>
  <c r="DY880" i="35"/>
  <c r="EA880" i="35"/>
  <c r="BT874" i="35" l="1"/>
  <c r="BA875" i="35"/>
  <c r="AF879" i="35"/>
  <c r="U412" i="35"/>
  <c r="AP413" i="35"/>
  <c r="AT413" i="35" s="1"/>
  <c r="P413" i="35"/>
  <c r="AC689" i="35"/>
  <c r="K688" i="35"/>
  <c r="O688" i="35" s="1"/>
  <c r="D881" i="35"/>
  <c r="V880" i="35"/>
  <c r="W880" i="35"/>
  <c r="DX880" i="35"/>
  <c r="AH880" i="35" s="1"/>
  <c r="AJ880" i="35"/>
  <c r="AF880" i="35"/>
  <c r="EF880" i="35"/>
  <c r="AZ879" i="35"/>
  <c r="BS879" i="35" s="1"/>
  <c r="AY879" i="35"/>
  <c r="BR879" i="35" s="1"/>
  <c r="BE879" i="35"/>
  <c r="AV879" i="35"/>
  <c r="BO879" i="35" s="1"/>
  <c r="J879" i="35"/>
  <c r="BD879" i="35"/>
  <c r="BV879" i="35" s="1"/>
  <c r="AX879" i="35"/>
  <c r="A880" i="35"/>
  <c r="BW880" i="35" s="1"/>
  <c r="AW879" i="35"/>
  <c r="BP879" i="35" s="1"/>
  <c r="BG879" i="35"/>
  <c r="BY879" i="35" s="1"/>
  <c r="BF879" i="35"/>
  <c r="BX879" i="35" s="1"/>
  <c r="BC879" i="35"/>
  <c r="BU879" i="35" s="1"/>
  <c r="E879" i="35"/>
  <c r="AQ879" i="35"/>
  <c r="BQ879" i="35"/>
  <c r="F878" i="35"/>
  <c r="DW882" i="35"/>
  <c r="EA881" i="35"/>
  <c r="DZ881" i="35"/>
  <c r="DY881" i="35"/>
  <c r="AK877" i="35"/>
  <c r="AG877" i="35"/>
  <c r="AI877" i="35"/>
  <c r="X879" i="35"/>
  <c r="Y878" i="35"/>
  <c r="Z880" i="35"/>
  <c r="AA879" i="35"/>
  <c r="G877" i="35"/>
  <c r="BT875" i="35" l="1"/>
  <c r="BA876" i="35"/>
  <c r="S413" i="35"/>
  <c r="AR413" i="35"/>
  <c r="AU413" i="35" s="1"/>
  <c r="BN413" i="35" s="1"/>
  <c r="AM413" i="35" s="1"/>
  <c r="T413" i="35" s="1"/>
  <c r="Q413" i="35" s="1"/>
  <c r="R413" i="35" s="1"/>
  <c r="AS413" i="35"/>
  <c r="AC690" i="35"/>
  <c r="K689" i="35"/>
  <c r="O689" i="35" s="1"/>
  <c r="AI878" i="35"/>
  <c r="AK878" i="35"/>
  <c r="AG878" i="35"/>
  <c r="AA880" i="35"/>
  <c r="Z881" i="35"/>
  <c r="X880" i="35"/>
  <c r="Y879" i="35"/>
  <c r="EA882" i="35"/>
  <c r="DZ882" i="35"/>
  <c r="DY882" i="35"/>
  <c r="DW883" i="35"/>
  <c r="F879" i="35"/>
  <c r="G879" i="35" s="1"/>
  <c r="BC880" i="35"/>
  <c r="BU880" i="35" s="1"/>
  <c r="E880" i="35"/>
  <c r="BG880" i="35"/>
  <c r="BY880" i="35" s="1"/>
  <c r="AX880" i="35"/>
  <c r="A881" i="35"/>
  <c r="BW881" i="35" s="1"/>
  <c r="BF880" i="35"/>
  <c r="BX880" i="35" s="1"/>
  <c r="AW880" i="35"/>
  <c r="BP880" i="35" s="1"/>
  <c r="BE880" i="35"/>
  <c r="BD880" i="35"/>
  <c r="BV880" i="35" s="1"/>
  <c r="AY880" i="35"/>
  <c r="BR880" i="35" s="1"/>
  <c r="AV880" i="35"/>
  <c r="BO880" i="35" s="1"/>
  <c r="AZ880" i="35"/>
  <c r="BS880" i="35" s="1"/>
  <c r="J880" i="35"/>
  <c r="BQ880" i="35"/>
  <c r="AQ880" i="35"/>
  <c r="DX881" i="35"/>
  <c r="AJ881" i="35" s="1"/>
  <c r="EF881" i="35"/>
  <c r="W881" i="35"/>
  <c r="D882" i="35"/>
  <c r="V881" i="35"/>
  <c r="G878" i="35"/>
  <c r="BT876" i="35" l="1"/>
  <c r="BA877" i="35"/>
  <c r="U413" i="35"/>
  <c r="AP414" i="35"/>
  <c r="AT414" i="35" s="1"/>
  <c r="P414" i="35"/>
  <c r="AC691" i="35"/>
  <c r="K690" i="35"/>
  <c r="O690" i="35" s="1"/>
  <c r="DX882" i="35"/>
  <c r="AJ882" i="35" s="1"/>
  <c r="EF882" i="35"/>
  <c r="AH882" i="35"/>
  <c r="V882" i="35"/>
  <c r="D883" i="35"/>
  <c r="W882" i="35"/>
  <c r="Y880" i="35"/>
  <c r="X881" i="35"/>
  <c r="AH881" i="35"/>
  <c r="F880" i="35"/>
  <c r="G880" i="35" s="1"/>
  <c r="DZ883" i="35"/>
  <c r="DY883" i="35"/>
  <c r="DW884" i="35"/>
  <c r="EA883" i="35"/>
  <c r="AA881" i="35"/>
  <c r="Z882" i="35"/>
  <c r="BE881" i="35"/>
  <c r="AV881" i="35"/>
  <c r="BO881" i="35" s="1"/>
  <c r="J881" i="35"/>
  <c r="BD881" i="35"/>
  <c r="BV881" i="35" s="1"/>
  <c r="AZ881" i="35"/>
  <c r="BS881" i="35" s="1"/>
  <c r="AY881" i="35"/>
  <c r="BR881" i="35" s="1"/>
  <c r="AX881" i="35"/>
  <c r="A882" i="35"/>
  <c r="BW882" i="35" s="1"/>
  <c r="AW881" i="35"/>
  <c r="BP881" i="35" s="1"/>
  <c r="E881" i="35"/>
  <c r="BG881" i="35"/>
  <c r="BY881" i="35" s="1"/>
  <c r="BF881" i="35"/>
  <c r="BX881" i="35" s="1"/>
  <c r="BC881" i="35"/>
  <c r="BU881" i="35" s="1"/>
  <c r="AQ881" i="35"/>
  <c r="BQ881" i="35"/>
  <c r="AF881" i="35"/>
  <c r="AG879" i="35"/>
  <c r="AK879" i="35"/>
  <c r="AI879" i="35"/>
  <c r="BT877" i="35" l="1"/>
  <c r="BA878" i="35"/>
  <c r="AF882" i="35"/>
  <c r="AR414" i="35"/>
  <c r="AU414" i="35" s="1"/>
  <c r="BN414" i="35" s="1"/>
  <c r="AM414" i="35" s="1"/>
  <c r="T414" i="35" s="1"/>
  <c r="Q414" i="35" s="1"/>
  <c r="R414" i="35" s="1"/>
  <c r="S414" i="35"/>
  <c r="AS414" i="35"/>
  <c r="AC692" i="35"/>
  <c r="K691" i="35"/>
  <c r="O691" i="35" s="1"/>
  <c r="D884" i="35"/>
  <c r="V883" i="35"/>
  <c r="W883" i="35"/>
  <c r="DX883" i="35"/>
  <c r="AJ883" i="35" s="1"/>
  <c r="EF883" i="35"/>
  <c r="BE882" i="35"/>
  <c r="AV882" i="35"/>
  <c r="BO882" i="35" s="1"/>
  <c r="AZ882" i="35"/>
  <c r="BS882" i="35" s="1"/>
  <c r="AY882" i="35"/>
  <c r="BR882" i="35" s="1"/>
  <c r="BG882" i="35"/>
  <c r="BY882" i="35" s="1"/>
  <c r="BC882" i="35"/>
  <c r="BU882" i="35" s="1"/>
  <c r="A883" i="35"/>
  <c r="BW883" i="35" s="1"/>
  <c r="E882" i="35"/>
  <c r="AX882" i="35"/>
  <c r="AW882" i="35"/>
  <c r="BP882" i="35" s="1"/>
  <c r="J882" i="35"/>
  <c r="BF882" i="35"/>
  <c r="BX882" i="35" s="1"/>
  <c r="BD882" i="35"/>
  <c r="BV882" i="35" s="1"/>
  <c r="AQ882" i="35"/>
  <c r="BQ882" i="35"/>
  <c r="Z883" i="35"/>
  <c r="AA882" i="35"/>
  <c r="AI880" i="35"/>
  <c r="AK880" i="35"/>
  <c r="AG880" i="35"/>
  <c r="F881" i="35"/>
  <c r="G881" i="35" s="1"/>
  <c r="EA884" i="35"/>
  <c r="DY884" i="35"/>
  <c r="DZ884" i="35"/>
  <c r="DW885" i="35"/>
  <c r="X882" i="35"/>
  <c r="Y881" i="35"/>
  <c r="BT878" i="35" l="1"/>
  <c r="BA879" i="35"/>
  <c r="U414" i="35"/>
  <c r="AP415" i="35"/>
  <c r="AT415" i="35" s="1"/>
  <c r="P415" i="35"/>
  <c r="AC693" i="35"/>
  <c r="K692" i="35"/>
  <c r="O692" i="35" s="1"/>
  <c r="AF883" i="35"/>
  <c r="DW886" i="35"/>
  <c r="EA885" i="35"/>
  <c r="DZ885" i="35"/>
  <c r="DY885" i="35"/>
  <c r="F882" i="35"/>
  <c r="G882" i="35" s="1"/>
  <c r="AH883" i="35"/>
  <c r="Y882" i="35"/>
  <c r="X883" i="35"/>
  <c r="BG883" i="35"/>
  <c r="BY883" i="35" s="1"/>
  <c r="AX883" i="35"/>
  <c r="A884" i="35"/>
  <c r="BW884" i="35" s="1"/>
  <c r="BF883" i="35"/>
  <c r="BX883" i="35" s="1"/>
  <c r="AW883" i="35"/>
  <c r="BP883" i="35" s="1"/>
  <c r="BC883" i="35"/>
  <c r="BU883" i="35" s="1"/>
  <c r="E883" i="35"/>
  <c r="AY883" i="35"/>
  <c r="BR883" i="35" s="1"/>
  <c r="AV883" i="35"/>
  <c r="BO883" i="35" s="1"/>
  <c r="BE883" i="35"/>
  <c r="AZ883" i="35"/>
  <c r="BS883" i="35" s="1"/>
  <c r="BD883" i="35"/>
  <c r="BV883" i="35" s="1"/>
  <c r="J883" i="35"/>
  <c r="BQ883" i="35"/>
  <c r="AQ883" i="35"/>
  <c r="EF884" i="35"/>
  <c r="W884" i="35"/>
  <c r="DX884" i="35"/>
  <c r="AJ884" i="35" s="1"/>
  <c r="V884" i="35"/>
  <c r="D885" i="35"/>
  <c r="AK881" i="35"/>
  <c r="AG881" i="35"/>
  <c r="AI881" i="35"/>
  <c r="AA883" i="35"/>
  <c r="Z884" i="35"/>
  <c r="BT879" i="35" l="1"/>
  <c r="BA880" i="35"/>
  <c r="AR415" i="35"/>
  <c r="AU415" i="35" s="1"/>
  <c r="BN415" i="35" s="1"/>
  <c r="AM415" i="35" s="1"/>
  <c r="T415" i="35" s="1"/>
  <c r="Q415" i="35" s="1"/>
  <c r="R415" i="35" s="1"/>
  <c r="S415" i="35"/>
  <c r="AS415" i="35"/>
  <c r="AC694" i="35"/>
  <c r="K693" i="35"/>
  <c r="O693" i="35" s="1"/>
  <c r="F883" i="35"/>
  <c r="G883" i="35" s="1"/>
  <c r="AF884" i="35"/>
  <c r="X884" i="35"/>
  <c r="Y883" i="35"/>
  <c r="DW887" i="35"/>
  <c r="EA886" i="35"/>
  <c r="DY886" i="35"/>
  <c r="DZ886" i="35"/>
  <c r="W885" i="35"/>
  <c r="D886" i="35"/>
  <c r="V885" i="35"/>
  <c r="EF885" i="35"/>
  <c r="DX885" i="35"/>
  <c r="AH885" i="35" s="1"/>
  <c r="AJ885" i="35"/>
  <c r="AH884" i="35"/>
  <c r="Z885" i="35"/>
  <c r="AA884" i="35"/>
  <c r="AZ884" i="35"/>
  <c r="BS884" i="35" s="1"/>
  <c r="AY884" i="35"/>
  <c r="BR884" i="35" s="1"/>
  <c r="A885" i="35"/>
  <c r="BW885" i="35" s="1"/>
  <c r="BF884" i="35"/>
  <c r="BX884" i="35" s="1"/>
  <c r="AW884" i="35"/>
  <c r="BP884" i="35" s="1"/>
  <c r="BE884" i="35"/>
  <c r="AV884" i="35"/>
  <c r="BO884" i="35" s="1"/>
  <c r="J884" i="35"/>
  <c r="BD884" i="35"/>
  <c r="BV884" i="35" s="1"/>
  <c r="E884" i="35"/>
  <c r="BC884" i="35"/>
  <c r="BU884" i="35" s="1"/>
  <c r="BG884" i="35"/>
  <c r="BY884" i="35" s="1"/>
  <c r="AX884" i="35"/>
  <c r="BQ884" i="35"/>
  <c r="AQ884" i="35"/>
  <c r="AK882" i="35"/>
  <c r="AG882" i="35"/>
  <c r="AI882" i="35"/>
  <c r="BT880" i="35" l="1"/>
  <c r="BA881" i="35"/>
  <c r="AF885" i="35"/>
  <c r="U415" i="35"/>
  <c r="P416" i="35"/>
  <c r="AP416" i="35"/>
  <c r="AT416" i="35" s="1"/>
  <c r="AC695" i="35"/>
  <c r="K694" i="35"/>
  <c r="O694" i="35" s="1"/>
  <c r="DZ887" i="35"/>
  <c r="DY887" i="35"/>
  <c r="DW888" i="35"/>
  <c r="EA887" i="35"/>
  <c r="Y884" i="35"/>
  <c r="X885" i="35"/>
  <c r="F884" i="35"/>
  <c r="G884" i="35" s="1"/>
  <c r="BC885" i="35"/>
  <c r="BU885" i="35" s="1"/>
  <c r="E885" i="35"/>
  <c r="AY885" i="35"/>
  <c r="BR885" i="35" s="1"/>
  <c r="BG885" i="35"/>
  <c r="BY885" i="35" s="1"/>
  <c r="AX885" i="35"/>
  <c r="A886" i="35"/>
  <c r="BW886" i="35" s="1"/>
  <c r="BF885" i="35"/>
  <c r="BX885" i="35" s="1"/>
  <c r="AW885" i="35"/>
  <c r="BP885" i="35" s="1"/>
  <c r="BE885" i="35"/>
  <c r="J885" i="35"/>
  <c r="BD885" i="35"/>
  <c r="BV885" i="35" s="1"/>
  <c r="AZ885" i="35"/>
  <c r="BS885" i="35" s="1"/>
  <c r="AV885" i="35"/>
  <c r="BO885" i="35" s="1"/>
  <c r="BQ885" i="35"/>
  <c r="AQ885" i="35"/>
  <c r="Z886" i="35"/>
  <c r="AA885" i="35"/>
  <c r="DX886" i="35"/>
  <c r="AH886" i="35" s="1"/>
  <c r="AJ886" i="35"/>
  <c r="EF886" i="35"/>
  <c r="W886" i="35"/>
  <c r="V886" i="35"/>
  <c r="D887" i="35"/>
  <c r="AI883" i="35"/>
  <c r="AK883" i="35"/>
  <c r="AG883" i="35"/>
  <c r="BT881" i="35" l="1"/>
  <c r="BA882" i="35"/>
  <c r="AF886" i="35"/>
  <c r="AS416" i="35"/>
  <c r="AR416" i="35"/>
  <c r="AU416" i="35" s="1"/>
  <c r="BN416" i="35" s="1"/>
  <c r="AM416" i="35" s="1"/>
  <c r="T416" i="35" s="1"/>
  <c r="Q416" i="35" s="1"/>
  <c r="R416" i="35" s="1"/>
  <c r="S416" i="35"/>
  <c r="AC696" i="35"/>
  <c r="K695" i="35"/>
  <c r="O695" i="35" s="1"/>
  <c r="F885" i="35"/>
  <c r="G885" i="35" s="1"/>
  <c r="Y885" i="35"/>
  <c r="X886" i="35"/>
  <c r="EA888" i="35"/>
  <c r="DY888" i="35"/>
  <c r="DW889" i="35"/>
  <c r="DZ888" i="35"/>
  <c r="D888" i="35"/>
  <c r="V887" i="35"/>
  <c r="DX887" i="35"/>
  <c r="AH887" i="35" s="1"/>
  <c r="EF887" i="35"/>
  <c r="AF887" i="35"/>
  <c r="W887" i="35"/>
  <c r="BE886" i="35"/>
  <c r="AV886" i="35"/>
  <c r="BO886" i="35" s="1"/>
  <c r="J886" i="35"/>
  <c r="BD886" i="35"/>
  <c r="BV886" i="35" s="1"/>
  <c r="E886" i="35"/>
  <c r="AZ886" i="35"/>
  <c r="BS886" i="35" s="1"/>
  <c r="AY886" i="35"/>
  <c r="BR886" i="35" s="1"/>
  <c r="AX886" i="35"/>
  <c r="AW886" i="35"/>
  <c r="BP886" i="35" s="1"/>
  <c r="A887" i="35"/>
  <c r="BW887" i="35" s="1"/>
  <c r="BG886" i="35"/>
  <c r="BY886" i="35" s="1"/>
  <c r="BF886" i="35"/>
  <c r="BX886" i="35" s="1"/>
  <c r="BC886" i="35"/>
  <c r="BU886" i="35" s="1"/>
  <c r="AQ886" i="35"/>
  <c r="BQ886" i="35"/>
  <c r="AA886" i="35"/>
  <c r="Z887" i="35"/>
  <c r="AG884" i="35"/>
  <c r="AK884" i="35"/>
  <c r="AI884" i="35"/>
  <c r="BT882" i="35" l="1"/>
  <c r="BA883" i="35"/>
  <c r="AJ887" i="35"/>
  <c r="U416" i="35"/>
  <c r="AP417" i="35"/>
  <c r="AT417" i="35" s="1"/>
  <c r="P417" i="35"/>
  <c r="AC697" i="35"/>
  <c r="K696" i="35"/>
  <c r="O696" i="35" s="1"/>
  <c r="Y886" i="35"/>
  <c r="X887" i="35"/>
  <c r="EF888" i="35"/>
  <c r="W888" i="35"/>
  <c r="DX888" i="35"/>
  <c r="AJ888" i="35" s="1"/>
  <c r="V888" i="35"/>
  <c r="D889" i="35"/>
  <c r="F886" i="35"/>
  <c r="G886" i="35" s="1"/>
  <c r="EA889" i="35"/>
  <c r="DY889" i="35"/>
  <c r="DZ889" i="35"/>
  <c r="DW890" i="35"/>
  <c r="AA887" i="35"/>
  <c r="Z888" i="35"/>
  <c r="BG887" i="35"/>
  <c r="BY887" i="35" s="1"/>
  <c r="AX887" i="35"/>
  <c r="A888" i="35"/>
  <c r="BW888" i="35" s="1"/>
  <c r="BF887" i="35"/>
  <c r="BX887" i="35" s="1"/>
  <c r="AW887" i="35"/>
  <c r="BP887" i="35" s="1"/>
  <c r="BD887" i="35"/>
  <c r="BV887" i="35" s="1"/>
  <c r="BC887" i="35"/>
  <c r="BU887" i="35" s="1"/>
  <c r="E887" i="35"/>
  <c r="AZ887" i="35"/>
  <c r="BS887" i="35" s="1"/>
  <c r="AY887" i="35"/>
  <c r="BR887" i="35" s="1"/>
  <c r="BE887" i="35"/>
  <c r="J887" i="35"/>
  <c r="AV887" i="35"/>
  <c r="BO887" i="35" s="1"/>
  <c r="AQ887" i="35"/>
  <c r="BQ887" i="35"/>
  <c r="AI885" i="35"/>
  <c r="AG885" i="35"/>
  <c r="AK885" i="35"/>
  <c r="BT883" i="35" l="1"/>
  <c r="BA884" i="35"/>
  <c r="AS417" i="35"/>
  <c r="AR417" i="35"/>
  <c r="AU417" i="35" s="1"/>
  <c r="BN417" i="35" s="1"/>
  <c r="AM417" i="35" s="1"/>
  <c r="T417" i="35" s="1"/>
  <c r="Q417" i="35" s="1"/>
  <c r="R417" i="35" s="1"/>
  <c r="S417" i="35"/>
  <c r="AC698" i="35"/>
  <c r="K697" i="35"/>
  <c r="O697" i="35" s="1"/>
  <c r="Z889" i="35"/>
  <c r="AA888" i="35"/>
  <c r="AF888" i="35"/>
  <c r="AK886" i="35"/>
  <c r="AG886" i="35"/>
  <c r="AI886" i="35"/>
  <c r="DW891" i="35"/>
  <c r="EA890" i="35"/>
  <c r="DY890" i="35"/>
  <c r="DZ890" i="35"/>
  <c r="EF889" i="35"/>
  <c r="DX889" i="35"/>
  <c r="AF889" i="35" s="1"/>
  <c r="W889" i="35"/>
  <c r="V889" i="35"/>
  <c r="D890" i="35"/>
  <c r="F887" i="35"/>
  <c r="G887" i="35" s="1"/>
  <c r="AH888" i="35"/>
  <c r="X888" i="35"/>
  <c r="Y887" i="35"/>
  <c r="AZ888" i="35"/>
  <c r="BS888" i="35" s="1"/>
  <c r="AY888" i="35"/>
  <c r="BR888" i="35" s="1"/>
  <c r="A889" i="35"/>
  <c r="BW889" i="35" s="1"/>
  <c r="BF888" i="35"/>
  <c r="BX888" i="35" s="1"/>
  <c r="AW888" i="35"/>
  <c r="BP888" i="35" s="1"/>
  <c r="BE888" i="35"/>
  <c r="AV888" i="35"/>
  <c r="BO888" i="35" s="1"/>
  <c r="J888" i="35"/>
  <c r="BD888" i="35"/>
  <c r="BV888" i="35" s="1"/>
  <c r="BG888" i="35"/>
  <c r="BY888" i="35" s="1"/>
  <c r="BC888" i="35"/>
  <c r="BU888" i="35" s="1"/>
  <c r="E888" i="35"/>
  <c r="AX888" i="35"/>
  <c r="AQ888" i="35"/>
  <c r="BQ888" i="35"/>
  <c r="BT884" i="35" l="1"/>
  <c r="BA885" i="35"/>
  <c r="U417" i="35"/>
  <c r="AP418" i="35"/>
  <c r="AT418" i="35" s="1"/>
  <c r="P418" i="35"/>
  <c r="AC699" i="35"/>
  <c r="K698" i="35"/>
  <c r="O698" i="35" s="1"/>
  <c r="A890" i="35"/>
  <c r="BW890" i="35" s="1"/>
  <c r="BF889" i="35"/>
  <c r="BX889" i="35" s="1"/>
  <c r="BC889" i="35"/>
  <c r="BU889" i="35" s="1"/>
  <c r="E889" i="35"/>
  <c r="AY889" i="35"/>
  <c r="BR889" i="35" s="1"/>
  <c r="AX889" i="35"/>
  <c r="BG889" i="35"/>
  <c r="BY889" i="35" s="1"/>
  <c r="AW889" i="35"/>
  <c r="BP889" i="35" s="1"/>
  <c r="AV889" i="35"/>
  <c r="BO889" i="35" s="1"/>
  <c r="BE889" i="35"/>
  <c r="J889" i="35"/>
  <c r="BD889" i="35"/>
  <c r="BV889" i="35" s="1"/>
  <c r="AZ889" i="35"/>
  <c r="BS889" i="35" s="1"/>
  <c r="BQ889" i="35"/>
  <c r="AQ889" i="35"/>
  <c r="AI887" i="35"/>
  <c r="AK887" i="35"/>
  <c r="AG887" i="35"/>
  <c r="AH889" i="35"/>
  <c r="AJ889" i="35"/>
  <c r="EF890" i="35"/>
  <c r="W890" i="35"/>
  <c r="DX890" i="35"/>
  <c r="AJ890" i="35" s="1"/>
  <c r="V890" i="35"/>
  <c r="D891" i="35"/>
  <c r="F888" i="35"/>
  <c r="X889" i="35"/>
  <c r="Y888" i="35"/>
  <c r="DW892" i="35"/>
  <c r="EA891" i="35"/>
  <c r="DZ891" i="35"/>
  <c r="DY891" i="35"/>
  <c r="Z890" i="35"/>
  <c r="AA889" i="35"/>
  <c r="BT885" i="35" l="1"/>
  <c r="BA886" i="35"/>
  <c r="AF890" i="35"/>
  <c r="AH890" i="35"/>
  <c r="AS418" i="35"/>
  <c r="AR418" i="35"/>
  <c r="AU418" i="35" s="1"/>
  <c r="BN418" i="35" s="1"/>
  <c r="AM418" i="35" s="1"/>
  <c r="T418" i="35" s="1"/>
  <c r="Q418" i="35" s="1"/>
  <c r="R418" i="35" s="1"/>
  <c r="S418" i="35"/>
  <c r="AC700" i="35"/>
  <c r="K699" i="35"/>
  <c r="O699" i="35" s="1"/>
  <c r="AG888" i="35"/>
  <c r="AK888" i="35"/>
  <c r="AI888" i="35"/>
  <c r="F889" i="35"/>
  <c r="G889" i="35" s="1"/>
  <c r="DY892" i="35"/>
  <c r="DW893" i="35"/>
  <c r="EA892" i="35"/>
  <c r="DZ892" i="35"/>
  <c r="W891" i="35"/>
  <c r="D892" i="35"/>
  <c r="V891" i="35"/>
  <c r="EF891" i="35"/>
  <c r="DX891" i="35"/>
  <c r="AJ891" i="35" s="1"/>
  <c r="G888" i="35"/>
  <c r="X890" i="35"/>
  <c r="Y889" i="35"/>
  <c r="Z891" i="35"/>
  <c r="AA890" i="35"/>
  <c r="E890" i="35"/>
  <c r="AZ890" i="35"/>
  <c r="BS890" i="35" s="1"/>
  <c r="AY890" i="35"/>
  <c r="BR890" i="35" s="1"/>
  <c r="A891" i="35"/>
  <c r="BW891" i="35" s="1"/>
  <c r="BF890" i="35"/>
  <c r="BX890" i="35" s="1"/>
  <c r="AW890" i="35"/>
  <c r="BP890" i="35" s="1"/>
  <c r="BE890" i="35"/>
  <c r="AV890" i="35"/>
  <c r="BO890" i="35" s="1"/>
  <c r="J890" i="35"/>
  <c r="BD890" i="35"/>
  <c r="BV890" i="35" s="1"/>
  <c r="BC890" i="35"/>
  <c r="BU890" i="35" s="1"/>
  <c r="AX890" i="35"/>
  <c r="BG890" i="35"/>
  <c r="BY890" i="35" s="1"/>
  <c r="AQ890" i="35"/>
  <c r="BQ890" i="35"/>
  <c r="BT886" i="35" l="1"/>
  <c r="BA887" i="35"/>
  <c r="AH891" i="35"/>
  <c r="AF891" i="35"/>
  <c r="U418" i="35"/>
  <c r="P419" i="35"/>
  <c r="AP419" i="35"/>
  <c r="AT419" i="35" s="1"/>
  <c r="AC701" i="35"/>
  <c r="K700" i="35"/>
  <c r="O700" i="35" s="1"/>
  <c r="BD891" i="35"/>
  <c r="BV891" i="35" s="1"/>
  <c r="BC891" i="35"/>
  <c r="BU891" i="35" s="1"/>
  <c r="E891" i="35"/>
  <c r="AY891" i="35"/>
  <c r="BR891" i="35" s="1"/>
  <c r="BG891" i="35"/>
  <c r="BY891" i="35" s="1"/>
  <c r="AX891" i="35"/>
  <c r="AV891" i="35"/>
  <c r="BO891" i="35" s="1"/>
  <c r="A892" i="35"/>
  <c r="BW892" i="35" s="1"/>
  <c r="BF891" i="35"/>
  <c r="BX891" i="35" s="1"/>
  <c r="BE891" i="35"/>
  <c r="J891" i="35"/>
  <c r="AW891" i="35"/>
  <c r="BP891" i="35" s="1"/>
  <c r="AZ891" i="35"/>
  <c r="BS891" i="35" s="1"/>
  <c r="BQ891" i="35"/>
  <c r="AQ891" i="35"/>
  <c r="Y890" i="35"/>
  <c r="X891" i="35"/>
  <c r="F890" i="35"/>
  <c r="AI889" i="35"/>
  <c r="AG889" i="35"/>
  <c r="AK889" i="35"/>
  <c r="AA891" i="35"/>
  <c r="Z892" i="35"/>
  <c r="EA893" i="35"/>
  <c r="DZ893" i="35"/>
  <c r="DY893" i="35"/>
  <c r="DW894" i="35"/>
  <c r="DX892" i="35"/>
  <c r="AF892" i="35" s="1"/>
  <c r="AJ892" i="35"/>
  <c r="AH892" i="35"/>
  <c r="EF892" i="35"/>
  <c r="D893" i="35"/>
  <c r="W892" i="35"/>
  <c r="V892" i="35"/>
  <c r="BT887" i="35" l="1"/>
  <c r="BA888" i="35"/>
  <c r="AS419" i="35"/>
  <c r="S419" i="35"/>
  <c r="AR419" i="35"/>
  <c r="AU419" i="35" s="1"/>
  <c r="BN419" i="35" s="1"/>
  <c r="AM419" i="35" s="1"/>
  <c r="T419" i="35" s="1"/>
  <c r="Q419" i="35" s="1"/>
  <c r="R419" i="35" s="1"/>
  <c r="AC702" i="35"/>
  <c r="K701" i="35"/>
  <c r="O701" i="35" s="1"/>
  <c r="DW895" i="35"/>
  <c r="EA894" i="35"/>
  <c r="DY894" i="35"/>
  <c r="DZ894" i="35"/>
  <c r="F891" i="35"/>
  <c r="Y891" i="35"/>
  <c r="X892" i="35"/>
  <c r="AG890" i="35"/>
  <c r="AK890" i="35"/>
  <c r="AI890" i="35"/>
  <c r="A893" i="35"/>
  <c r="BW893" i="35" s="1"/>
  <c r="BF892" i="35"/>
  <c r="BX892" i="35" s="1"/>
  <c r="AW892" i="35"/>
  <c r="BP892" i="35" s="1"/>
  <c r="BE892" i="35"/>
  <c r="AV892" i="35"/>
  <c r="BO892" i="35" s="1"/>
  <c r="J892" i="35"/>
  <c r="BD892" i="35"/>
  <c r="BV892" i="35" s="1"/>
  <c r="E892" i="35"/>
  <c r="AZ892" i="35"/>
  <c r="BS892" i="35" s="1"/>
  <c r="BC892" i="35"/>
  <c r="BU892" i="35" s="1"/>
  <c r="AY892" i="35"/>
  <c r="BR892" i="35" s="1"/>
  <c r="AX892" i="35"/>
  <c r="BG892" i="35"/>
  <c r="BY892" i="35" s="1"/>
  <c r="BQ892" i="35"/>
  <c r="AQ892" i="35"/>
  <c r="W893" i="35"/>
  <c r="D894" i="35"/>
  <c r="V893" i="35"/>
  <c r="EF893" i="35"/>
  <c r="DX893" i="35"/>
  <c r="AJ893" i="35" s="1"/>
  <c r="AH893" i="35"/>
  <c r="G890" i="35"/>
  <c r="AA892" i="35"/>
  <c r="Z893" i="35"/>
  <c r="BT888" i="35" l="1"/>
  <c r="BA889" i="35"/>
  <c r="AF893" i="35"/>
  <c r="U419" i="35"/>
  <c r="P420" i="35"/>
  <c r="AP420" i="35"/>
  <c r="AT420" i="35" s="1"/>
  <c r="AC703" i="35"/>
  <c r="K702" i="35"/>
  <c r="O702" i="35" s="1"/>
  <c r="F892" i="35"/>
  <c r="AI891" i="35"/>
  <c r="AK891" i="35"/>
  <c r="AG891" i="35"/>
  <c r="G891" i="35"/>
  <c r="EF894" i="35"/>
  <c r="W894" i="35"/>
  <c r="DX894" i="35"/>
  <c r="AJ894" i="35" s="1"/>
  <c r="V894" i="35"/>
  <c r="D895" i="35"/>
  <c r="Y892" i="35"/>
  <c r="X893" i="35"/>
  <c r="AA893" i="35"/>
  <c r="Z894" i="35"/>
  <c r="AY893" i="35"/>
  <c r="BR893" i="35" s="1"/>
  <c r="BG893" i="35"/>
  <c r="BY893" i="35" s="1"/>
  <c r="AX893" i="35"/>
  <c r="A894" i="35"/>
  <c r="BW894" i="35" s="1"/>
  <c r="BF893" i="35"/>
  <c r="BX893" i="35" s="1"/>
  <c r="AW893" i="35"/>
  <c r="BP893" i="35" s="1"/>
  <c r="BD893" i="35"/>
  <c r="BV893" i="35" s="1"/>
  <c r="BC893" i="35"/>
  <c r="BU893" i="35" s="1"/>
  <c r="E893" i="35"/>
  <c r="AZ893" i="35"/>
  <c r="BS893" i="35" s="1"/>
  <c r="J893" i="35"/>
  <c r="BE893" i="35"/>
  <c r="AV893" i="35"/>
  <c r="BO893" i="35" s="1"/>
  <c r="AQ893" i="35"/>
  <c r="BQ893" i="35"/>
  <c r="DW896" i="35"/>
  <c r="EA895" i="35"/>
  <c r="DZ895" i="35"/>
  <c r="DY895" i="35"/>
  <c r="BT889" i="35" l="1"/>
  <c r="BA890" i="35"/>
  <c r="AS420" i="35"/>
  <c r="S420" i="35"/>
  <c r="AR420" i="35"/>
  <c r="AU420" i="35" s="1"/>
  <c r="BN420" i="35" s="1"/>
  <c r="AM420" i="35" s="1"/>
  <c r="T420" i="35" s="1"/>
  <c r="Q420" i="35" s="1"/>
  <c r="R420" i="35" s="1"/>
  <c r="AC704" i="35"/>
  <c r="K703" i="35"/>
  <c r="O703" i="35" s="1"/>
  <c r="W895" i="35"/>
  <c r="D896" i="35"/>
  <c r="V895" i="35"/>
  <c r="DX895" i="35"/>
  <c r="AJ895" i="35" s="1"/>
  <c r="EF895" i="35"/>
  <c r="DY896" i="35"/>
  <c r="DW897" i="35"/>
  <c r="EA896" i="35"/>
  <c r="DZ896" i="35"/>
  <c r="Z895" i="35"/>
  <c r="AA894" i="35"/>
  <c r="AF894" i="35"/>
  <c r="AK892" i="35"/>
  <c r="AG892" i="35"/>
  <c r="AI892" i="35"/>
  <c r="X894" i="35"/>
  <c r="Y893" i="35"/>
  <c r="F893" i="35"/>
  <c r="AH894" i="35"/>
  <c r="G892" i="35"/>
  <c r="E894" i="35"/>
  <c r="AZ894" i="35"/>
  <c r="BS894" i="35" s="1"/>
  <c r="AY894" i="35"/>
  <c r="BR894" i="35" s="1"/>
  <c r="A895" i="35"/>
  <c r="BW895" i="35" s="1"/>
  <c r="BF894" i="35"/>
  <c r="BX894" i="35" s="1"/>
  <c r="AW894" i="35"/>
  <c r="BP894" i="35" s="1"/>
  <c r="BE894" i="35"/>
  <c r="AV894" i="35"/>
  <c r="BO894" i="35" s="1"/>
  <c r="J894" i="35"/>
  <c r="BG894" i="35"/>
  <c r="BY894" i="35" s="1"/>
  <c r="BD894" i="35"/>
  <c r="BV894" i="35" s="1"/>
  <c r="AX894" i="35"/>
  <c r="BC894" i="35"/>
  <c r="BU894" i="35" s="1"/>
  <c r="AQ894" i="35"/>
  <c r="BQ894" i="35"/>
  <c r="BT890" i="35" l="1"/>
  <c r="BA891" i="35"/>
  <c r="U420" i="35"/>
  <c r="AP421" i="35"/>
  <c r="AT421" i="35" s="1"/>
  <c r="P421" i="35"/>
  <c r="AC705" i="35"/>
  <c r="K704" i="35"/>
  <c r="O704" i="35" s="1"/>
  <c r="F894" i="35"/>
  <c r="Y894" i="35"/>
  <c r="X895" i="35"/>
  <c r="AA895" i="35"/>
  <c r="Z896" i="35"/>
  <c r="DX896" i="35"/>
  <c r="AJ896" i="35"/>
  <c r="AH896" i="35"/>
  <c r="EF896" i="35"/>
  <c r="V896" i="35"/>
  <c r="AF896" i="35"/>
  <c r="W896" i="35"/>
  <c r="D897" i="35"/>
  <c r="BD895" i="35"/>
  <c r="BV895" i="35" s="1"/>
  <c r="BC895" i="35"/>
  <c r="BU895" i="35" s="1"/>
  <c r="E895" i="35"/>
  <c r="AY895" i="35"/>
  <c r="BR895" i="35" s="1"/>
  <c r="BG895" i="35"/>
  <c r="BY895" i="35" s="1"/>
  <c r="AX895" i="35"/>
  <c r="A896" i="35"/>
  <c r="BW896" i="35" s="1"/>
  <c r="BF895" i="35"/>
  <c r="BX895" i="35" s="1"/>
  <c r="AZ895" i="35"/>
  <c r="BS895" i="35" s="1"/>
  <c r="AW895" i="35"/>
  <c r="BP895" i="35" s="1"/>
  <c r="AV895" i="35"/>
  <c r="BO895" i="35" s="1"/>
  <c r="BE895" i="35"/>
  <c r="J895" i="35"/>
  <c r="BQ895" i="35"/>
  <c r="AQ895" i="35"/>
  <c r="AI893" i="35"/>
  <c r="AK893" i="35"/>
  <c r="AG893" i="35"/>
  <c r="AF895" i="35"/>
  <c r="G893" i="35"/>
  <c r="EA897" i="35"/>
  <c r="DZ897" i="35"/>
  <c r="DY897" i="35"/>
  <c r="DW898" i="35"/>
  <c r="AH895" i="35"/>
  <c r="BT891" i="35" l="1"/>
  <c r="BA892" i="35"/>
  <c r="AR421" i="35"/>
  <c r="AU421" i="35" s="1"/>
  <c r="BN421" i="35" s="1"/>
  <c r="AM421" i="35" s="1"/>
  <c r="T421" i="35" s="1"/>
  <c r="Q421" i="35" s="1"/>
  <c r="R421" i="35" s="1"/>
  <c r="S421" i="35"/>
  <c r="AS421" i="35"/>
  <c r="AC706" i="35"/>
  <c r="K705" i="35"/>
  <c r="O705" i="35" s="1"/>
  <c r="F895" i="35"/>
  <c r="A897" i="35"/>
  <c r="BW897" i="35" s="1"/>
  <c r="BF896" i="35"/>
  <c r="BX896" i="35" s="1"/>
  <c r="AW896" i="35"/>
  <c r="BP896" i="35" s="1"/>
  <c r="BE896" i="35"/>
  <c r="AV896" i="35"/>
  <c r="BO896" i="35" s="1"/>
  <c r="J896" i="35"/>
  <c r="BD896" i="35"/>
  <c r="BV896" i="35" s="1"/>
  <c r="E896" i="35"/>
  <c r="AZ896" i="35"/>
  <c r="BS896" i="35" s="1"/>
  <c r="BC896" i="35"/>
  <c r="BU896" i="35" s="1"/>
  <c r="AY896" i="35"/>
  <c r="BR896" i="35" s="1"/>
  <c r="BG896" i="35"/>
  <c r="BY896" i="35" s="1"/>
  <c r="AX896" i="35"/>
  <c r="AQ896" i="35"/>
  <c r="BQ896" i="35"/>
  <c r="AG894" i="35"/>
  <c r="AK894" i="35"/>
  <c r="AI894" i="35"/>
  <c r="G894" i="35"/>
  <c r="W897" i="35"/>
  <c r="D898" i="35"/>
  <c r="V897" i="35"/>
  <c r="EF897" i="35"/>
  <c r="DX897" i="35"/>
  <c r="AJ897" i="35" s="1"/>
  <c r="AA896" i="35"/>
  <c r="Z897" i="35"/>
  <c r="Y895" i="35"/>
  <c r="X896" i="35"/>
  <c r="DW899" i="35"/>
  <c r="EA898" i="35"/>
  <c r="DY898" i="35"/>
  <c r="DZ898" i="35"/>
  <c r="BT892" i="35" l="1"/>
  <c r="BA893" i="35"/>
  <c r="AF897" i="35"/>
  <c r="U421" i="35"/>
  <c r="AP422" i="35"/>
  <c r="AT422" i="35" s="1"/>
  <c r="P422" i="35"/>
  <c r="AC707" i="35"/>
  <c r="K706" i="35"/>
  <c r="O706" i="35" s="1"/>
  <c r="AY897" i="35"/>
  <c r="BR897" i="35" s="1"/>
  <c r="BG897" i="35"/>
  <c r="BY897" i="35" s="1"/>
  <c r="AX897" i="35"/>
  <c r="A898" i="35"/>
  <c r="BW898" i="35" s="1"/>
  <c r="BF897" i="35"/>
  <c r="BX897" i="35" s="1"/>
  <c r="AW897" i="35"/>
  <c r="BP897" i="35" s="1"/>
  <c r="BD897" i="35"/>
  <c r="BV897" i="35" s="1"/>
  <c r="BC897" i="35"/>
  <c r="BU897" i="35" s="1"/>
  <c r="BE897" i="35"/>
  <c r="J897" i="35"/>
  <c r="E897" i="35"/>
  <c r="AV897" i="35"/>
  <c r="BO897" i="35" s="1"/>
  <c r="AZ897" i="35"/>
  <c r="BS897" i="35" s="1"/>
  <c r="AQ897" i="35"/>
  <c r="BQ897" i="35"/>
  <c r="AH897" i="35"/>
  <c r="Y896" i="35"/>
  <c r="X897" i="35"/>
  <c r="DW900" i="35"/>
  <c r="EA899" i="35"/>
  <c r="DZ899" i="35"/>
  <c r="DY899" i="35"/>
  <c r="EF898" i="35"/>
  <c r="W898" i="35"/>
  <c r="DX898" i="35"/>
  <c r="AF898" i="35" s="1"/>
  <c r="D899" i="35"/>
  <c r="AJ898" i="35"/>
  <c r="V898" i="35"/>
  <c r="AI895" i="35"/>
  <c r="AK895" i="35"/>
  <c r="AG895" i="35"/>
  <c r="F896" i="35"/>
  <c r="G896" i="35" s="1"/>
  <c r="AA897" i="35"/>
  <c r="Z898" i="35"/>
  <c r="G895" i="35"/>
  <c r="BT893" i="35" l="1"/>
  <c r="BA894" i="35"/>
  <c r="AH898" i="35"/>
  <c r="S422" i="35"/>
  <c r="AS422" i="35"/>
  <c r="AR422" i="35"/>
  <c r="AU422" i="35" s="1"/>
  <c r="BN422" i="35" s="1"/>
  <c r="AM422" i="35" s="1"/>
  <c r="T422" i="35" s="1"/>
  <c r="Q422" i="35" s="1"/>
  <c r="R422" i="35" s="1"/>
  <c r="AC708" i="35"/>
  <c r="K707" i="35"/>
  <c r="O707" i="35" s="1"/>
  <c r="Z899" i="35"/>
  <c r="AA898" i="35"/>
  <c r="F897" i="35"/>
  <c r="W899" i="35"/>
  <c r="D900" i="35"/>
  <c r="V899" i="35"/>
  <c r="DX899" i="35"/>
  <c r="AJ899" i="35" s="1"/>
  <c r="EF899" i="35"/>
  <c r="E898" i="35"/>
  <c r="AZ898" i="35"/>
  <c r="BS898" i="35" s="1"/>
  <c r="AY898" i="35"/>
  <c r="BR898" i="35" s="1"/>
  <c r="A899" i="35"/>
  <c r="BW899" i="35" s="1"/>
  <c r="BF898" i="35"/>
  <c r="BX898" i="35" s="1"/>
  <c r="AW898" i="35"/>
  <c r="BP898" i="35" s="1"/>
  <c r="BE898" i="35"/>
  <c r="AV898" i="35"/>
  <c r="BO898" i="35" s="1"/>
  <c r="J898" i="35"/>
  <c r="BG898" i="35"/>
  <c r="BY898" i="35" s="1"/>
  <c r="BC898" i="35"/>
  <c r="BU898" i="35" s="1"/>
  <c r="AX898" i="35"/>
  <c r="BD898" i="35"/>
  <c r="BV898" i="35" s="1"/>
  <c r="AQ898" i="35"/>
  <c r="BQ898" i="35"/>
  <c r="DY900" i="35"/>
  <c r="DW901" i="35"/>
  <c r="EA900" i="35"/>
  <c r="DZ900" i="35"/>
  <c r="AK896" i="35"/>
  <c r="AG896" i="35"/>
  <c r="AI896" i="35"/>
  <c r="X898" i="35"/>
  <c r="Y897" i="35"/>
  <c r="BT894" i="35" l="1"/>
  <c r="BA895" i="35"/>
  <c r="U422" i="35"/>
  <c r="P423" i="35"/>
  <c r="AP423" i="35"/>
  <c r="AT423" i="35" s="1"/>
  <c r="AC709" i="35"/>
  <c r="K708" i="35"/>
  <c r="O708" i="35" s="1"/>
  <c r="Y898" i="35"/>
  <c r="X899" i="35"/>
  <c r="BD899" i="35"/>
  <c r="BV899" i="35" s="1"/>
  <c r="BC899" i="35"/>
  <c r="BU899" i="35" s="1"/>
  <c r="E899" i="35"/>
  <c r="AY899" i="35"/>
  <c r="BR899" i="35" s="1"/>
  <c r="BG899" i="35"/>
  <c r="BY899" i="35" s="1"/>
  <c r="AX899" i="35"/>
  <c r="AZ899" i="35"/>
  <c r="BS899" i="35" s="1"/>
  <c r="AW899" i="35"/>
  <c r="BP899" i="35" s="1"/>
  <c r="A900" i="35"/>
  <c r="BW900" i="35" s="1"/>
  <c r="BF899" i="35"/>
  <c r="BX899" i="35" s="1"/>
  <c r="J899" i="35"/>
  <c r="BE899" i="35"/>
  <c r="AV899" i="35"/>
  <c r="BO899" i="35" s="1"/>
  <c r="BQ899" i="35"/>
  <c r="AQ899" i="35"/>
  <c r="DX900" i="35"/>
  <c r="AJ900" i="35" s="1"/>
  <c r="EF900" i="35"/>
  <c r="V900" i="35"/>
  <c r="D901" i="35"/>
  <c r="W900" i="35"/>
  <c r="AI897" i="35"/>
  <c r="AG897" i="35"/>
  <c r="AK897" i="35"/>
  <c r="G897" i="35"/>
  <c r="AF899" i="35"/>
  <c r="F898" i="35"/>
  <c r="AH899" i="35"/>
  <c r="EA901" i="35"/>
  <c r="DZ901" i="35"/>
  <c r="DY901" i="35"/>
  <c r="DW902" i="35"/>
  <c r="AA899" i="35"/>
  <c r="Z900" i="35"/>
  <c r="BT895" i="35" l="1"/>
  <c r="BA896" i="35"/>
  <c r="AF900" i="35"/>
  <c r="AH900" i="35"/>
  <c r="AR423" i="35"/>
  <c r="AU423" i="35" s="1"/>
  <c r="BN423" i="35" s="1"/>
  <c r="AM423" i="35" s="1"/>
  <c r="T423" i="35" s="1"/>
  <c r="Q423" i="35" s="1"/>
  <c r="R423" i="35" s="1"/>
  <c r="S423" i="35"/>
  <c r="AS423" i="35"/>
  <c r="AC710" i="35"/>
  <c r="K709" i="35"/>
  <c r="O709" i="35" s="1"/>
  <c r="A901" i="35"/>
  <c r="BW901" i="35" s="1"/>
  <c r="BF900" i="35"/>
  <c r="BX900" i="35" s="1"/>
  <c r="AW900" i="35"/>
  <c r="BP900" i="35" s="1"/>
  <c r="BE900" i="35"/>
  <c r="AV900" i="35"/>
  <c r="BO900" i="35" s="1"/>
  <c r="J900" i="35"/>
  <c r="BD900" i="35"/>
  <c r="BV900" i="35" s="1"/>
  <c r="E900" i="35"/>
  <c r="AZ900" i="35"/>
  <c r="BS900" i="35" s="1"/>
  <c r="BG900" i="35"/>
  <c r="BY900" i="35" s="1"/>
  <c r="BC900" i="35"/>
  <c r="BU900" i="35" s="1"/>
  <c r="AY900" i="35"/>
  <c r="BR900" i="35" s="1"/>
  <c r="AX900" i="35"/>
  <c r="AQ900" i="35"/>
  <c r="BQ900" i="35"/>
  <c r="W901" i="35"/>
  <c r="D902" i="35"/>
  <c r="V901" i="35"/>
  <c r="DX901" i="35"/>
  <c r="AJ901" i="35" s="1"/>
  <c r="EF901" i="35"/>
  <c r="AA900" i="35"/>
  <c r="Z901" i="35"/>
  <c r="F899" i="35"/>
  <c r="AG898" i="35"/>
  <c r="AK898" i="35"/>
  <c r="AI898" i="35"/>
  <c r="Y899" i="35"/>
  <c r="X900" i="35"/>
  <c r="DW903" i="35"/>
  <c r="EA902" i="35"/>
  <c r="DY902" i="35"/>
  <c r="DZ902" i="35"/>
  <c r="G898" i="35"/>
  <c r="BT896" i="35" l="1"/>
  <c r="BA897" i="35"/>
  <c r="AF901" i="35"/>
  <c r="U423" i="35"/>
  <c r="AP424" i="35"/>
  <c r="AT424" i="35" s="1"/>
  <c r="P424" i="35"/>
  <c r="AC711" i="35"/>
  <c r="K710" i="35"/>
  <c r="O710" i="35" s="1"/>
  <c r="DW904" i="35"/>
  <c r="EA903" i="35"/>
  <c r="DZ903" i="35"/>
  <c r="DY903" i="35"/>
  <c r="Y900" i="35"/>
  <c r="X901" i="35"/>
  <c r="AI899" i="35"/>
  <c r="AK899" i="35"/>
  <c r="AG899" i="35"/>
  <c r="AH901" i="35"/>
  <c r="G899" i="35"/>
  <c r="F900" i="35"/>
  <c r="G900" i="35" s="1"/>
  <c r="AA901" i="35"/>
  <c r="Z902" i="35"/>
  <c r="EF902" i="35"/>
  <c r="W902" i="35"/>
  <c r="DX902" i="35"/>
  <c r="AJ902" i="35" s="1"/>
  <c r="D903" i="35"/>
  <c r="V902" i="35"/>
  <c r="AY901" i="35"/>
  <c r="BR901" i="35" s="1"/>
  <c r="BG901" i="35"/>
  <c r="BY901" i="35" s="1"/>
  <c r="AX901" i="35"/>
  <c r="A902" i="35"/>
  <c r="BW902" i="35" s="1"/>
  <c r="BF901" i="35"/>
  <c r="BX901" i="35" s="1"/>
  <c r="AW901" i="35"/>
  <c r="BP901" i="35" s="1"/>
  <c r="BD901" i="35"/>
  <c r="BV901" i="35" s="1"/>
  <c r="BC901" i="35"/>
  <c r="BU901" i="35" s="1"/>
  <c r="BE901" i="35"/>
  <c r="J901" i="35"/>
  <c r="AZ901" i="35"/>
  <c r="BS901" i="35" s="1"/>
  <c r="AV901" i="35"/>
  <c r="BO901" i="35" s="1"/>
  <c r="E901" i="35"/>
  <c r="AQ901" i="35"/>
  <c r="BQ901" i="35"/>
  <c r="BT897" i="35" l="1"/>
  <c r="BA898" i="35"/>
  <c r="AF902" i="35"/>
  <c r="AH902" i="35"/>
  <c r="AS424" i="35"/>
  <c r="AR424" i="35"/>
  <c r="AU424" i="35" s="1"/>
  <c r="BN424" i="35" s="1"/>
  <c r="AM424" i="35" s="1"/>
  <c r="T424" i="35" s="1"/>
  <c r="Q424" i="35" s="1"/>
  <c r="R424" i="35" s="1"/>
  <c r="S424" i="35"/>
  <c r="AC712" i="35"/>
  <c r="K711" i="35"/>
  <c r="O711" i="35" s="1"/>
  <c r="X902" i="35"/>
  <c r="Y901" i="35"/>
  <c r="F901" i="35"/>
  <c r="Z903" i="35"/>
  <c r="AA902" i="35"/>
  <c r="E902" i="35"/>
  <c r="AZ902" i="35"/>
  <c r="BS902" i="35" s="1"/>
  <c r="AY902" i="35"/>
  <c r="BR902" i="35" s="1"/>
  <c r="A903" i="35"/>
  <c r="BW903" i="35" s="1"/>
  <c r="BF902" i="35"/>
  <c r="BX902" i="35" s="1"/>
  <c r="AW902" i="35"/>
  <c r="BP902" i="35" s="1"/>
  <c r="BE902" i="35"/>
  <c r="AV902" i="35"/>
  <c r="BO902" i="35" s="1"/>
  <c r="J902" i="35"/>
  <c r="BC902" i="35"/>
  <c r="BU902" i="35" s="1"/>
  <c r="AX902" i="35"/>
  <c r="BD902" i="35"/>
  <c r="BV902" i="35" s="1"/>
  <c r="BG902" i="35"/>
  <c r="BY902" i="35" s="1"/>
  <c r="AQ902" i="35"/>
  <c r="BQ902" i="35"/>
  <c r="W903" i="35"/>
  <c r="D904" i="35"/>
  <c r="V903" i="35"/>
  <c r="EF903" i="35"/>
  <c r="DX903" i="35"/>
  <c r="AJ903" i="35" s="1"/>
  <c r="DY904" i="35"/>
  <c r="DW905" i="35"/>
  <c r="DZ904" i="35"/>
  <c r="EA904" i="35"/>
  <c r="AK900" i="35"/>
  <c r="AG900" i="35"/>
  <c r="AI900" i="35"/>
  <c r="BT898" i="35" l="1"/>
  <c r="BA899" i="35"/>
  <c r="P425" i="35"/>
  <c r="AP425" i="35"/>
  <c r="AT425" i="35" s="1"/>
  <c r="U424" i="35"/>
  <c r="AC713" i="35"/>
  <c r="K712" i="35"/>
  <c r="O712" i="35" s="1"/>
  <c r="AA903" i="35"/>
  <c r="Z904" i="35"/>
  <c r="AI901" i="35"/>
  <c r="AG901" i="35"/>
  <c r="AK901" i="35"/>
  <c r="DX904" i="35"/>
  <c r="AH904" i="35" s="1"/>
  <c r="AJ904" i="35"/>
  <c r="EF904" i="35"/>
  <c r="D905" i="35"/>
  <c r="W904" i="35"/>
  <c r="V904" i="35"/>
  <c r="G901" i="35"/>
  <c r="BD903" i="35"/>
  <c r="BV903" i="35" s="1"/>
  <c r="BC903" i="35"/>
  <c r="BU903" i="35" s="1"/>
  <c r="E903" i="35"/>
  <c r="AY903" i="35"/>
  <c r="BR903" i="35" s="1"/>
  <c r="BG903" i="35"/>
  <c r="BY903" i="35" s="1"/>
  <c r="AX903" i="35"/>
  <c r="BF903" i="35"/>
  <c r="BX903" i="35" s="1"/>
  <c r="BE903" i="35"/>
  <c r="J903" i="35"/>
  <c r="AZ903" i="35"/>
  <c r="BS903" i="35" s="1"/>
  <c r="AV903" i="35"/>
  <c r="BO903" i="35" s="1"/>
  <c r="A904" i="35"/>
  <c r="BW904" i="35" s="1"/>
  <c r="AW903" i="35"/>
  <c r="BP903" i="35" s="1"/>
  <c r="AQ903" i="35"/>
  <c r="BQ903" i="35"/>
  <c r="F902" i="35"/>
  <c r="G902" i="35" s="1"/>
  <c r="AF903" i="35"/>
  <c r="EA905" i="35"/>
  <c r="DZ905" i="35"/>
  <c r="DY905" i="35"/>
  <c r="DW906" i="35"/>
  <c r="AH903" i="35"/>
  <c r="Y902" i="35"/>
  <c r="X903" i="35"/>
  <c r="BT899" i="35" l="1"/>
  <c r="BA900" i="35"/>
  <c r="S425" i="35"/>
  <c r="AS425" i="35"/>
  <c r="AR425" i="35"/>
  <c r="AU425" i="35" s="1"/>
  <c r="BN425" i="35" s="1"/>
  <c r="AM425" i="35" s="1"/>
  <c r="T425" i="35" s="1"/>
  <c r="Q425" i="35" s="1"/>
  <c r="R425" i="35" s="1"/>
  <c r="AC714" i="35"/>
  <c r="K713" i="35"/>
  <c r="O713" i="35" s="1"/>
  <c r="F903" i="35"/>
  <c r="AF904" i="35"/>
  <c r="DW907" i="35"/>
  <c r="EA906" i="35"/>
  <c r="DY906" i="35"/>
  <c r="DZ906" i="35"/>
  <c r="A905" i="35"/>
  <c r="BW905" i="35" s="1"/>
  <c r="BF904" i="35"/>
  <c r="BX904" i="35" s="1"/>
  <c r="AW904" i="35"/>
  <c r="BP904" i="35" s="1"/>
  <c r="BE904" i="35"/>
  <c r="AV904" i="35"/>
  <c r="BO904" i="35" s="1"/>
  <c r="J904" i="35"/>
  <c r="BD904" i="35"/>
  <c r="BV904" i="35" s="1"/>
  <c r="E904" i="35"/>
  <c r="AZ904" i="35"/>
  <c r="BS904" i="35" s="1"/>
  <c r="BG904" i="35"/>
  <c r="BY904" i="35" s="1"/>
  <c r="AY904" i="35"/>
  <c r="BR904" i="35" s="1"/>
  <c r="AX904" i="35"/>
  <c r="BC904" i="35"/>
  <c r="BU904" i="35" s="1"/>
  <c r="BQ904" i="35"/>
  <c r="AQ904" i="35"/>
  <c r="Y903" i="35"/>
  <c r="X904" i="35"/>
  <c r="W905" i="35"/>
  <c r="D906" i="35"/>
  <c r="V905" i="35"/>
  <c r="DX905" i="35"/>
  <c r="AJ905" i="35" s="1"/>
  <c r="AH905" i="35"/>
  <c r="EF905" i="35"/>
  <c r="AA904" i="35"/>
  <c r="Z905" i="35"/>
  <c r="AG902" i="35"/>
  <c r="AK902" i="35"/>
  <c r="AI902" i="35"/>
  <c r="BT900" i="35" l="1"/>
  <c r="BA901" i="35"/>
  <c r="AF905" i="35"/>
  <c r="U425" i="35"/>
  <c r="AR426" i="35" s="1"/>
  <c r="AU426" i="35" s="1"/>
  <c r="BN426" i="35" s="1"/>
  <c r="AM426" i="35" s="1"/>
  <c r="T426" i="35" s="1"/>
  <c r="Q426" i="35" s="1"/>
  <c r="R426" i="35" s="1"/>
  <c r="S426" i="35"/>
  <c r="AP426" i="35"/>
  <c r="AT426" i="35" s="1"/>
  <c r="P426" i="35"/>
  <c r="AC715" i="35"/>
  <c r="K714" i="35"/>
  <c r="O714" i="35" s="1"/>
  <c r="EF906" i="35"/>
  <c r="W906" i="35"/>
  <c r="DX906" i="35"/>
  <c r="AJ906" i="35" s="1"/>
  <c r="D907" i="35"/>
  <c r="V906" i="35"/>
  <c r="F904" i="35"/>
  <c r="AY905" i="35"/>
  <c r="BR905" i="35" s="1"/>
  <c r="BG905" i="35"/>
  <c r="BY905" i="35" s="1"/>
  <c r="AX905" i="35"/>
  <c r="A906" i="35"/>
  <c r="BW906" i="35" s="1"/>
  <c r="BF905" i="35"/>
  <c r="BX905" i="35" s="1"/>
  <c r="AW905" i="35"/>
  <c r="BP905" i="35" s="1"/>
  <c r="BD905" i="35"/>
  <c r="BV905" i="35" s="1"/>
  <c r="BC905" i="35"/>
  <c r="BU905" i="35" s="1"/>
  <c r="AZ905" i="35"/>
  <c r="BS905" i="35" s="1"/>
  <c r="AV905" i="35"/>
  <c r="BO905" i="35" s="1"/>
  <c r="BE905" i="35"/>
  <c r="E905" i="35"/>
  <c r="J905" i="35"/>
  <c r="AQ905" i="35"/>
  <c r="BQ905" i="35"/>
  <c r="Y904" i="35"/>
  <c r="X905" i="35"/>
  <c r="AI903" i="35"/>
  <c r="AG903" i="35"/>
  <c r="AK903" i="35"/>
  <c r="G903" i="35"/>
  <c r="AA905" i="35"/>
  <c r="Z906" i="35"/>
  <c r="DW908" i="35"/>
  <c r="EA907" i="35"/>
  <c r="DZ907" i="35"/>
  <c r="DY907" i="35"/>
  <c r="BT901" i="35" l="1"/>
  <c r="BA902" i="35"/>
  <c r="AS426" i="35"/>
  <c r="AF906" i="35"/>
  <c r="U426" i="35"/>
  <c r="AS427" i="35" s="1"/>
  <c r="P427" i="35"/>
  <c r="AP427" i="35"/>
  <c r="AT427" i="35" s="1"/>
  <c r="AC716" i="35"/>
  <c r="K715" i="35"/>
  <c r="O715" i="35" s="1"/>
  <c r="F905" i="35"/>
  <c r="DY908" i="35"/>
  <c r="DW909" i="35"/>
  <c r="DZ908" i="35"/>
  <c r="EA908" i="35"/>
  <c r="X906" i="35"/>
  <c r="Y905" i="35"/>
  <c r="AK904" i="35"/>
  <c r="AG904" i="35"/>
  <c r="AI904" i="35"/>
  <c r="W907" i="35"/>
  <c r="D908" i="35"/>
  <c r="V907" i="35"/>
  <c r="EF907" i="35"/>
  <c r="DX907" i="35"/>
  <c r="AH907" i="35" s="1"/>
  <c r="G904" i="35"/>
  <c r="Z907" i="35"/>
  <c r="AA906" i="35"/>
  <c r="AH906" i="35"/>
  <c r="E906" i="35"/>
  <c r="AZ906" i="35"/>
  <c r="BS906" i="35" s="1"/>
  <c r="AY906" i="35"/>
  <c r="BR906" i="35" s="1"/>
  <c r="A907" i="35"/>
  <c r="BW907" i="35" s="1"/>
  <c r="BF906" i="35"/>
  <c r="BX906" i="35" s="1"/>
  <c r="AW906" i="35"/>
  <c r="BP906" i="35" s="1"/>
  <c r="BE906" i="35"/>
  <c r="AV906" i="35"/>
  <c r="BO906" i="35" s="1"/>
  <c r="J906" i="35"/>
  <c r="BG906" i="35"/>
  <c r="BY906" i="35" s="1"/>
  <c r="BD906" i="35"/>
  <c r="BV906" i="35" s="1"/>
  <c r="BC906" i="35"/>
  <c r="BU906" i="35" s="1"/>
  <c r="AX906" i="35"/>
  <c r="AQ906" i="35"/>
  <c r="BQ906" i="35"/>
  <c r="S427" i="35" l="1"/>
  <c r="BT902" i="35"/>
  <c r="BA903" i="35"/>
  <c r="AR427" i="35"/>
  <c r="AU427" i="35" s="1"/>
  <c r="BN427" i="35" s="1"/>
  <c r="AM427" i="35" s="1"/>
  <c r="T427" i="35" s="1"/>
  <c r="Q427" i="35" s="1"/>
  <c r="R427" i="35" s="1"/>
  <c r="AP428" i="35" s="1"/>
  <c r="AT428" i="35" s="1"/>
  <c r="AJ907" i="35"/>
  <c r="AC717" i="35"/>
  <c r="K716" i="35"/>
  <c r="O716" i="35" s="1"/>
  <c r="EA909" i="35"/>
  <c r="DZ909" i="35"/>
  <c r="DY909" i="35"/>
  <c r="DW910" i="35"/>
  <c r="DX908" i="35"/>
  <c r="AJ908" i="35" s="1"/>
  <c r="EF908" i="35"/>
  <c r="W908" i="35"/>
  <c r="V908" i="35"/>
  <c r="D909" i="35"/>
  <c r="AI905" i="35"/>
  <c r="AK905" i="35"/>
  <c r="AG905" i="35"/>
  <c r="G905" i="35"/>
  <c r="AF907" i="35"/>
  <c r="F906" i="35"/>
  <c r="G906" i="35" s="1"/>
  <c r="BD907" i="35"/>
  <c r="BV907" i="35" s="1"/>
  <c r="BC907" i="35"/>
  <c r="BU907" i="35" s="1"/>
  <c r="E907" i="35"/>
  <c r="AY907" i="35"/>
  <c r="BR907" i="35" s="1"/>
  <c r="BG907" i="35"/>
  <c r="BY907" i="35" s="1"/>
  <c r="AX907" i="35"/>
  <c r="BF907" i="35"/>
  <c r="BX907" i="35" s="1"/>
  <c r="BE907" i="35"/>
  <c r="J907" i="35"/>
  <c r="AZ907" i="35"/>
  <c r="BS907" i="35" s="1"/>
  <c r="AW907" i="35"/>
  <c r="BP907" i="35" s="1"/>
  <c r="AV907" i="35"/>
  <c r="BO907" i="35" s="1"/>
  <c r="A908" i="35"/>
  <c r="BW908" i="35" s="1"/>
  <c r="BQ907" i="35"/>
  <c r="AQ907" i="35"/>
  <c r="AA907" i="35"/>
  <c r="Z908" i="35"/>
  <c r="Y906" i="35"/>
  <c r="X907" i="35"/>
  <c r="P428" i="35" l="1"/>
  <c r="U427" i="35"/>
  <c r="S428" i="35" s="1"/>
  <c r="BT903" i="35"/>
  <c r="BA904" i="35"/>
  <c r="AC718" i="35"/>
  <c r="K717" i="35"/>
  <c r="O717" i="35" s="1"/>
  <c r="AF908" i="35"/>
  <c r="AA908" i="35"/>
  <c r="Z909" i="35"/>
  <c r="F907" i="35"/>
  <c r="W909" i="35"/>
  <c r="D910" i="35"/>
  <c r="V909" i="35"/>
  <c r="EF909" i="35"/>
  <c r="DX909" i="35"/>
  <c r="AJ909" i="35" s="1"/>
  <c r="DW911" i="35"/>
  <c r="EA910" i="35"/>
  <c r="DY910" i="35"/>
  <c r="DZ910" i="35"/>
  <c r="AG906" i="35"/>
  <c r="AK906" i="35"/>
  <c r="AI906" i="35"/>
  <c r="AH908" i="35"/>
  <c r="Y907" i="35"/>
  <c r="X908" i="35"/>
  <c r="A909" i="35"/>
  <c r="BW909" i="35" s="1"/>
  <c r="BF908" i="35"/>
  <c r="BX908" i="35" s="1"/>
  <c r="AW908" i="35"/>
  <c r="BP908" i="35" s="1"/>
  <c r="BE908" i="35"/>
  <c r="AV908" i="35"/>
  <c r="BO908" i="35" s="1"/>
  <c r="J908" i="35"/>
  <c r="BD908" i="35"/>
  <c r="BV908" i="35" s="1"/>
  <c r="E908" i="35"/>
  <c r="AZ908" i="35"/>
  <c r="BS908" i="35" s="1"/>
  <c r="AY908" i="35"/>
  <c r="BR908" i="35" s="1"/>
  <c r="AX908" i="35"/>
  <c r="BG908" i="35"/>
  <c r="BY908" i="35" s="1"/>
  <c r="BC908" i="35"/>
  <c r="BU908" i="35" s="1"/>
  <c r="AQ908" i="35"/>
  <c r="BQ908" i="35"/>
  <c r="AS428" i="35" l="1"/>
  <c r="AR428" i="35"/>
  <c r="AU428" i="35" s="1"/>
  <c r="BN428" i="35" s="1"/>
  <c r="AM428" i="35" s="1"/>
  <c r="T428" i="35" s="1"/>
  <c r="Q428" i="35" s="1"/>
  <c r="R428" i="35" s="1"/>
  <c r="BT904" i="35"/>
  <c r="BA905" i="35"/>
  <c r="AF909" i="35"/>
  <c r="U428" i="35"/>
  <c r="AP429" i="35"/>
  <c r="AT429" i="35" s="1"/>
  <c r="P429" i="35"/>
  <c r="AC719" i="35"/>
  <c r="K718" i="35"/>
  <c r="O718" i="35" s="1"/>
  <c r="F908" i="35"/>
  <c r="AY909" i="35"/>
  <c r="BR909" i="35" s="1"/>
  <c r="BG909" i="35"/>
  <c r="BY909" i="35" s="1"/>
  <c r="AX909" i="35"/>
  <c r="A910" i="35"/>
  <c r="BW910" i="35" s="1"/>
  <c r="BF909" i="35"/>
  <c r="BX909" i="35" s="1"/>
  <c r="AW909" i="35"/>
  <c r="BP909" i="35" s="1"/>
  <c r="BD909" i="35"/>
  <c r="BV909" i="35" s="1"/>
  <c r="BC909" i="35"/>
  <c r="BU909" i="35" s="1"/>
  <c r="BE909" i="35"/>
  <c r="J909" i="35"/>
  <c r="E909" i="35"/>
  <c r="AZ909" i="35"/>
  <c r="BS909" i="35" s="1"/>
  <c r="AV909" i="35"/>
  <c r="BO909" i="35" s="1"/>
  <c r="AQ909" i="35"/>
  <c r="BQ909" i="35"/>
  <c r="AH909" i="35"/>
  <c r="AI907" i="35"/>
  <c r="AG907" i="35"/>
  <c r="AK907" i="35"/>
  <c r="Y908" i="35"/>
  <c r="X909" i="35"/>
  <c r="G907" i="35"/>
  <c r="AA909" i="35"/>
  <c r="Z910" i="35"/>
  <c r="EF910" i="35"/>
  <c r="W910" i="35"/>
  <c r="DX910" i="35"/>
  <c r="AF910" i="35" s="1"/>
  <c r="V910" i="35"/>
  <c r="AJ910" i="35"/>
  <c r="D911" i="35"/>
  <c r="DW912" i="35"/>
  <c r="EA911" i="35"/>
  <c r="DZ911" i="35"/>
  <c r="DY911" i="35"/>
  <c r="BT905" i="35" l="1"/>
  <c r="BA906" i="35"/>
  <c r="AH910" i="35"/>
  <c r="AR429" i="35"/>
  <c r="AU429" i="35" s="1"/>
  <c r="BN429" i="35" s="1"/>
  <c r="AM429" i="35" s="1"/>
  <c r="T429" i="35" s="1"/>
  <c r="Q429" i="35" s="1"/>
  <c r="R429" i="35" s="1"/>
  <c r="S429" i="35"/>
  <c r="AS429" i="35"/>
  <c r="AC720" i="35"/>
  <c r="K719" i="35"/>
  <c r="O719" i="35" s="1"/>
  <c r="DY912" i="35"/>
  <c r="DW913" i="35"/>
  <c r="EA912" i="35"/>
  <c r="DZ912" i="35"/>
  <c r="W911" i="35"/>
  <c r="D912" i="35"/>
  <c r="V911" i="35"/>
  <c r="DX911" i="35"/>
  <c r="AJ911" i="35" s="1"/>
  <c r="EF911" i="35"/>
  <c r="Z911" i="35"/>
  <c r="AA910" i="35"/>
  <c r="X910" i="35"/>
  <c r="Y909" i="35"/>
  <c r="F909" i="35"/>
  <c r="AK908" i="35"/>
  <c r="AG908" i="35"/>
  <c r="AI908" i="35"/>
  <c r="G908" i="35"/>
  <c r="E910" i="35"/>
  <c r="AZ910" i="35"/>
  <c r="BS910" i="35" s="1"/>
  <c r="AY910" i="35"/>
  <c r="BR910" i="35" s="1"/>
  <c r="A911" i="35"/>
  <c r="BW911" i="35" s="1"/>
  <c r="BF910" i="35"/>
  <c r="BX910" i="35" s="1"/>
  <c r="AW910" i="35"/>
  <c r="BP910" i="35" s="1"/>
  <c r="BE910" i="35"/>
  <c r="AV910" i="35"/>
  <c r="BO910" i="35" s="1"/>
  <c r="J910" i="35"/>
  <c r="BG910" i="35"/>
  <c r="BY910" i="35" s="1"/>
  <c r="BD910" i="35"/>
  <c r="BV910" i="35" s="1"/>
  <c r="BC910" i="35"/>
  <c r="BU910" i="35" s="1"/>
  <c r="AX910" i="35"/>
  <c r="AQ910" i="35"/>
  <c r="BQ910" i="35"/>
  <c r="BT906" i="35" l="1"/>
  <c r="BA907" i="35"/>
  <c r="AF911" i="35"/>
  <c r="AH911" i="35"/>
  <c r="U429" i="35"/>
  <c r="P430" i="35"/>
  <c r="AP430" i="35"/>
  <c r="AT430" i="35" s="1"/>
  <c r="AC721" i="35"/>
  <c r="K720" i="35"/>
  <c r="O720" i="35" s="1"/>
  <c r="Y910" i="35"/>
  <c r="X911" i="35"/>
  <c r="F910" i="35"/>
  <c r="AA911" i="35"/>
  <c r="Z912" i="35"/>
  <c r="AI909" i="35"/>
  <c r="AK909" i="35"/>
  <c r="AG909" i="35"/>
  <c r="G909" i="35"/>
  <c r="EA913" i="35"/>
  <c r="DZ913" i="35"/>
  <c r="DY913" i="35"/>
  <c r="DW914" i="35"/>
  <c r="BD911" i="35"/>
  <c r="BV911" i="35" s="1"/>
  <c r="BC911" i="35"/>
  <c r="BU911" i="35" s="1"/>
  <c r="E911" i="35"/>
  <c r="AY911" i="35"/>
  <c r="BR911" i="35" s="1"/>
  <c r="BG911" i="35"/>
  <c r="BY911" i="35" s="1"/>
  <c r="AX911" i="35"/>
  <c r="AW911" i="35"/>
  <c r="BP911" i="35" s="1"/>
  <c r="AV911" i="35"/>
  <c r="BO911" i="35" s="1"/>
  <c r="A912" i="35"/>
  <c r="BW912" i="35" s="1"/>
  <c r="BF911" i="35"/>
  <c r="BX911" i="35" s="1"/>
  <c r="BE911" i="35"/>
  <c r="AZ911" i="35"/>
  <c r="BS911" i="35" s="1"/>
  <c r="J911" i="35"/>
  <c r="AQ911" i="35"/>
  <c r="BQ911" i="35"/>
  <c r="DX912" i="35"/>
  <c r="AJ912" i="35" s="1"/>
  <c r="EF912" i="35"/>
  <c r="D913" i="35"/>
  <c r="AF912" i="35"/>
  <c r="W912" i="35"/>
  <c r="V912" i="35"/>
  <c r="BT907" i="35" l="1"/>
  <c r="BA908" i="35"/>
  <c r="S430" i="35"/>
  <c r="AR430" i="35"/>
  <c r="AU430" i="35" s="1"/>
  <c r="BN430" i="35" s="1"/>
  <c r="AM430" i="35" s="1"/>
  <c r="T430" i="35" s="1"/>
  <c r="Q430" i="35" s="1"/>
  <c r="R430" i="35" s="1"/>
  <c r="AS430" i="35"/>
  <c r="AC722" i="35"/>
  <c r="K721" i="35"/>
  <c r="O721" i="35" s="1"/>
  <c r="AG910" i="35"/>
  <c r="AK910" i="35"/>
  <c r="AI910" i="35"/>
  <c r="W913" i="35"/>
  <c r="D914" i="35"/>
  <c r="V913" i="35"/>
  <c r="EF913" i="35"/>
  <c r="DX913" i="35"/>
  <c r="AJ913" i="35" s="1"/>
  <c r="AH913" i="35"/>
  <c r="G910" i="35"/>
  <c r="AH912" i="35"/>
  <c r="DW915" i="35"/>
  <c r="EA914" i="35"/>
  <c r="DY914" i="35"/>
  <c r="DZ914" i="35"/>
  <c r="Y911" i="35"/>
  <c r="X912" i="35"/>
  <c r="A913" i="35"/>
  <c r="BW913" i="35" s="1"/>
  <c r="BF912" i="35"/>
  <c r="BX912" i="35" s="1"/>
  <c r="AW912" i="35"/>
  <c r="BP912" i="35" s="1"/>
  <c r="BE912" i="35"/>
  <c r="AV912" i="35"/>
  <c r="BO912" i="35" s="1"/>
  <c r="J912" i="35"/>
  <c r="BD912" i="35"/>
  <c r="BV912" i="35" s="1"/>
  <c r="E912" i="35"/>
  <c r="AZ912" i="35"/>
  <c r="BS912" i="35" s="1"/>
  <c r="BG912" i="35"/>
  <c r="BY912" i="35" s="1"/>
  <c r="BC912" i="35"/>
  <c r="BU912" i="35" s="1"/>
  <c r="AY912" i="35"/>
  <c r="BR912" i="35" s="1"/>
  <c r="AX912" i="35"/>
  <c r="BQ912" i="35"/>
  <c r="AQ912" i="35"/>
  <c r="F911" i="35"/>
  <c r="G911" i="35" s="1"/>
  <c r="AA912" i="35"/>
  <c r="Z913" i="35"/>
  <c r="BT908" i="35" l="1"/>
  <c r="BA909" i="35"/>
  <c r="AF913" i="35"/>
  <c r="U430" i="35"/>
  <c r="P431" i="35"/>
  <c r="AP431" i="35"/>
  <c r="AT431" i="35" s="1"/>
  <c r="AC723" i="35"/>
  <c r="K722" i="35"/>
  <c r="O722" i="35" s="1"/>
  <c r="AY913" i="35"/>
  <c r="BR913" i="35" s="1"/>
  <c r="BG913" i="35"/>
  <c r="BY913" i="35" s="1"/>
  <c r="AX913" i="35"/>
  <c r="A914" i="35"/>
  <c r="BW914" i="35" s="1"/>
  <c r="BF913" i="35"/>
  <c r="BX913" i="35" s="1"/>
  <c r="AW913" i="35"/>
  <c r="BP913" i="35" s="1"/>
  <c r="BD913" i="35"/>
  <c r="BV913" i="35" s="1"/>
  <c r="BC913" i="35"/>
  <c r="BU913" i="35" s="1"/>
  <c r="BE913" i="35"/>
  <c r="J913" i="35"/>
  <c r="E913" i="35"/>
  <c r="AZ913" i="35"/>
  <c r="BS913" i="35" s="1"/>
  <c r="AV913" i="35"/>
  <c r="BO913" i="35" s="1"/>
  <c r="AQ913" i="35"/>
  <c r="BQ913" i="35"/>
  <c r="Y912" i="35"/>
  <c r="X913" i="35"/>
  <c r="AI911" i="35"/>
  <c r="AK911" i="35"/>
  <c r="AG911" i="35"/>
  <c r="EF914" i="35"/>
  <c r="W914" i="35"/>
  <c r="DX914" i="35"/>
  <c r="AJ914" i="35" s="1"/>
  <c r="V914" i="35"/>
  <c r="D915" i="35"/>
  <c r="AA913" i="35"/>
  <c r="Z914" i="35"/>
  <c r="F912" i="35"/>
  <c r="DW916" i="35"/>
  <c r="EA915" i="35"/>
  <c r="DZ915" i="35"/>
  <c r="DY915" i="35"/>
  <c r="BT909" i="35" l="1"/>
  <c r="BA910" i="35"/>
  <c r="AF914" i="35"/>
  <c r="AH914" i="35"/>
  <c r="S431" i="35"/>
  <c r="AS431" i="35"/>
  <c r="AR431" i="35"/>
  <c r="AU431" i="35" s="1"/>
  <c r="BN431" i="35" s="1"/>
  <c r="AM431" i="35" s="1"/>
  <c r="T431" i="35" s="1"/>
  <c r="Q431" i="35" s="1"/>
  <c r="R431" i="35" s="1"/>
  <c r="AC724" i="35"/>
  <c r="K723" i="35"/>
  <c r="O723" i="35" s="1"/>
  <c r="F913" i="35"/>
  <c r="Z915" i="35"/>
  <c r="AA914" i="35"/>
  <c r="DY916" i="35"/>
  <c r="DW917" i="35"/>
  <c r="EA916" i="35"/>
  <c r="DZ916" i="35"/>
  <c r="X914" i="35"/>
  <c r="Y913" i="35"/>
  <c r="E914" i="35"/>
  <c r="AZ914" i="35"/>
  <c r="BS914" i="35" s="1"/>
  <c r="AY914" i="35"/>
  <c r="BR914" i="35" s="1"/>
  <c r="A915" i="35"/>
  <c r="BW915" i="35" s="1"/>
  <c r="BF914" i="35"/>
  <c r="BX914" i="35" s="1"/>
  <c r="AW914" i="35"/>
  <c r="BP914" i="35" s="1"/>
  <c r="BE914" i="35"/>
  <c r="AV914" i="35"/>
  <c r="BO914" i="35" s="1"/>
  <c r="J914" i="35"/>
  <c r="AX914" i="35"/>
  <c r="BG914" i="35"/>
  <c r="BY914" i="35" s="1"/>
  <c r="BD914" i="35"/>
  <c r="BV914" i="35" s="1"/>
  <c r="BC914" i="35"/>
  <c r="BU914" i="35" s="1"/>
  <c r="AQ914" i="35"/>
  <c r="BQ914" i="35"/>
  <c r="W915" i="35"/>
  <c r="D916" i="35"/>
  <c r="V915" i="35"/>
  <c r="EF915" i="35"/>
  <c r="DX915" i="35"/>
  <c r="AH915" i="35" s="1"/>
  <c r="AK912" i="35"/>
  <c r="AG912" i="35"/>
  <c r="AI912" i="35"/>
  <c r="G912" i="35"/>
  <c r="BT910" i="35" l="1"/>
  <c r="BA911" i="35"/>
  <c r="AJ915" i="35"/>
  <c r="AF915" i="35"/>
  <c r="AP432" i="35"/>
  <c r="AT432" i="35" s="1"/>
  <c r="P432" i="35"/>
  <c r="U431" i="35"/>
  <c r="AC725" i="35"/>
  <c r="K724" i="35"/>
  <c r="O724" i="35" s="1"/>
  <c r="AA915" i="35"/>
  <c r="Z916" i="35"/>
  <c r="Y914" i="35"/>
  <c r="X915" i="35"/>
  <c r="F914" i="35"/>
  <c r="BD915" i="35"/>
  <c r="BV915" i="35" s="1"/>
  <c r="BC915" i="35"/>
  <c r="BU915" i="35" s="1"/>
  <c r="E915" i="35"/>
  <c r="AY915" i="35"/>
  <c r="BR915" i="35" s="1"/>
  <c r="BG915" i="35"/>
  <c r="BY915" i="35" s="1"/>
  <c r="AX915" i="35"/>
  <c r="A916" i="35"/>
  <c r="BW916" i="35" s="1"/>
  <c r="BF915" i="35"/>
  <c r="BX915" i="35" s="1"/>
  <c r="BE915" i="35"/>
  <c r="J915" i="35"/>
  <c r="AZ915" i="35"/>
  <c r="BS915" i="35" s="1"/>
  <c r="AW915" i="35"/>
  <c r="BP915" i="35" s="1"/>
  <c r="AV915" i="35"/>
  <c r="BO915" i="35" s="1"/>
  <c r="AQ915" i="35"/>
  <c r="BQ915" i="35"/>
  <c r="AI913" i="35"/>
  <c r="AG913" i="35"/>
  <c r="AK913" i="35"/>
  <c r="G913" i="35"/>
  <c r="DX916" i="35"/>
  <c r="AF916" i="35" s="1"/>
  <c r="EF916" i="35"/>
  <c r="W916" i="35"/>
  <c r="V916" i="35"/>
  <c r="D917" i="35"/>
  <c r="EA917" i="35"/>
  <c r="DZ917" i="35"/>
  <c r="DY917" i="35"/>
  <c r="DW918" i="35"/>
  <c r="BT911" i="35" l="1"/>
  <c r="BA912" i="35"/>
  <c r="AH916" i="35"/>
  <c r="AJ916" i="35"/>
  <c r="AS432" i="35"/>
  <c r="AR432" i="35"/>
  <c r="AU432" i="35" s="1"/>
  <c r="BN432" i="35" s="1"/>
  <c r="AM432" i="35" s="1"/>
  <c r="T432" i="35" s="1"/>
  <c r="Q432" i="35" s="1"/>
  <c r="R432" i="35" s="1"/>
  <c r="S432" i="35"/>
  <c r="AC726" i="35"/>
  <c r="K725" i="35"/>
  <c r="O725" i="35" s="1"/>
  <c r="Y915" i="35"/>
  <c r="X916" i="35"/>
  <c r="A917" i="35"/>
  <c r="BW917" i="35" s="1"/>
  <c r="BF916" i="35"/>
  <c r="BX916" i="35" s="1"/>
  <c r="AW916" i="35"/>
  <c r="BP916" i="35" s="1"/>
  <c r="BE916" i="35"/>
  <c r="AV916" i="35"/>
  <c r="BO916" i="35" s="1"/>
  <c r="J916" i="35"/>
  <c r="BD916" i="35"/>
  <c r="BV916" i="35" s="1"/>
  <c r="E916" i="35"/>
  <c r="AZ916" i="35"/>
  <c r="BS916" i="35" s="1"/>
  <c r="BG916" i="35"/>
  <c r="BY916" i="35" s="1"/>
  <c r="BC916" i="35"/>
  <c r="BU916" i="35" s="1"/>
  <c r="AY916" i="35"/>
  <c r="BR916" i="35" s="1"/>
  <c r="AX916" i="35"/>
  <c r="AQ916" i="35"/>
  <c r="BQ916" i="35"/>
  <c r="W917" i="35"/>
  <c r="D918" i="35"/>
  <c r="V917" i="35"/>
  <c r="EF917" i="35"/>
  <c r="DX917" i="35"/>
  <c r="AF917" i="35" s="1"/>
  <c r="AA916" i="35"/>
  <c r="Z917" i="35"/>
  <c r="F915" i="35"/>
  <c r="AG914" i="35"/>
  <c r="AK914" i="35"/>
  <c r="AI914" i="35"/>
  <c r="DW919" i="35"/>
  <c r="EA918" i="35"/>
  <c r="DY918" i="35"/>
  <c r="DZ918" i="35"/>
  <c r="G914" i="35"/>
  <c r="BT912" i="35" l="1"/>
  <c r="BA913" i="35"/>
  <c r="AH917" i="35"/>
  <c r="AJ917" i="35"/>
  <c r="U432" i="35"/>
  <c r="AR433" i="35" s="1"/>
  <c r="AU433" i="35" s="1"/>
  <c r="BN433" i="35" s="1"/>
  <c r="AM433" i="35" s="1"/>
  <c r="T433" i="35" s="1"/>
  <c r="Q433" i="35" s="1"/>
  <c r="R433" i="35" s="1"/>
  <c r="AP433" i="35"/>
  <c r="AT433" i="35" s="1"/>
  <c r="P433" i="35"/>
  <c r="AC727" i="35"/>
  <c r="K726" i="35"/>
  <c r="O726" i="35" s="1"/>
  <c r="DW920" i="35"/>
  <c r="EA919" i="35"/>
  <c r="DZ919" i="35"/>
  <c r="DY919" i="35"/>
  <c r="AA917" i="35"/>
  <c r="Z918" i="35"/>
  <c r="F916" i="35"/>
  <c r="G916" i="35" s="1"/>
  <c r="EF918" i="35"/>
  <c r="W918" i="35"/>
  <c r="DX918" i="35"/>
  <c r="AF918" i="35" s="1"/>
  <c r="D919" i="35"/>
  <c r="AJ918" i="35"/>
  <c r="V918" i="35"/>
  <c r="AI915" i="35"/>
  <c r="AK915" i="35"/>
  <c r="AG915" i="35"/>
  <c r="AY917" i="35"/>
  <c r="BR917" i="35" s="1"/>
  <c r="BG917" i="35"/>
  <c r="BY917" i="35" s="1"/>
  <c r="AX917" i="35"/>
  <c r="A918" i="35"/>
  <c r="BW918" i="35" s="1"/>
  <c r="BF917" i="35"/>
  <c r="BX917" i="35" s="1"/>
  <c r="AW917" i="35"/>
  <c r="BP917" i="35" s="1"/>
  <c r="BD917" i="35"/>
  <c r="BV917" i="35" s="1"/>
  <c r="BC917" i="35"/>
  <c r="BU917" i="35" s="1"/>
  <c r="AV917" i="35"/>
  <c r="BO917" i="35" s="1"/>
  <c r="BE917" i="35"/>
  <c r="J917" i="35"/>
  <c r="AZ917" i="35"/>
  <c r="BS917" i="35" s="1"/>
  <c r="E917" i="35"/>
  <c r="AQ917" i="35"/>
  <c r="BQ917" i="35"/>
  <c r="Y916" i="35"/>
  <c r="X917" i="35"/>
  <c r="G915" i="35"/>
  <c r="BT913" i="35" l="1"/>
  <c r="BA914" i="35"/>
  <c r="S433" i="35"/>
  <c r="AH918" i="35"/>
  <c r="AS433" i="35"/>
  <c r="U433" i="35"/>
  <c r="P434" i="35"/>
  <c r="AP434" i="35"/>
  <c r="AT434" i="35" s="1"/>
  <c r="AC728" i="35"/>
  <c r="K727" i="35"/>
  <c r="O727" i="35" s="1"/>
  <c r="F917" i="35"/>
  <c r="X918" i="35"/>
  <c r="Y917" i="35"/>
  <c r="E918" i="35"/>
  <c r="AZ918" i="35"/>
  <c r="BS918" i="35" s="1"/>
  <c r="AY918" i="35"/>
  <c r="BR918" i="35" s="1"/>
  <c r="A919" i="35"/>
  <c r="BW919" i="35" s="1"/>
  <c r="BF918" i="35"/>
  <c r="BX918" i="35" s="1"/>
  <c r="AW918" i="35"/>
  <c r="BP918" i="35" s="1"/>
  <c r="BE918" i="35"/>
  <c r="AV918" i="35"/>
  <c r="BO918" i="35" s="1"/>
  <c r="J918" i="35"/>
  <c r="BG918" i="35"/>
  <c r="BY918" i="35" s="1"/>
  <c r="BD918" i="35"/>
  <c r="BV918" i="35" s="1"/>
  <c r="BC918" i="35"/>
  <c r="BU918" i="35" s="1"/>
  <c r="AX918" i="35"/>
  <c r="BQ918" i="35"/>
  <c r="AQ918" i="35"/>
  <c r="AK916" i="35"/>
  <c r="AG916" i="35"/>
  <c r="AI916" i="35"/>
  <c r="DY920" i="35"/>
  <c r="DW921" i="35"/>
  <c r="EA920" i="35"/>
  <c r="DZ920" i="35"/>
  <c r="Z919" i="35"/>
  <c r="AA918" i="35"/>
  <c r="W919" i="35"/>
  <c r="D920" i="35"/>
  <c r="V919" i="35"/>
  <c r="EF919" i="35"/>
  <c r="DX919" i="35"/>
  <c r="AH919" i="35" s="1"/>
  <c r="BT914" i="35" l="1"/>
  <c r="BA915" i="35"/>
  <c r="AJ919" i="35"/>
  <c r="AR434" i="35"/>
  <c r="AU434" i="35" s="1"/>
  <c r="BN434" i="35" s="1"/>
  <c r="AM434" i="35" s="1"/>
  <c r="T434" i="35" s="1"/>
  <c r="Q434" i="35" s="1"/>
  <c r="R434" i="35" s="1"/>
  <c r="S434" i="35"/>
  <c r="AS434" i="35"/>
  <c r="AC729" i="35"/>
  <c r="K728" i="35"/>
  <c r="O728" i="35" s="1"/>
  <c r="Y918" i="35"/>
  <c r="X919" i="35"/>
  <c r="AA919" i="35"/>
  <c r="Z920" i="35"/>
  <c r="BD919" i="35"/>
  <c r="BV919" i="35" s="1"/>
  <c r="BC919" i="35"/>
  <c r="BU919" i="35" s="1"/>
  <c r="E919" i="35"/>
  <c r="AY919" i="35"/>
  <c r="BR919" i="35" s="1"/>
  <c r="BG919" i="35"/>
  <c r="BY919" i="35" s="1"/>
  <c r="AX919" i="35"/>
  <c r="BE919" i="35"/>
  <c r="J919" i="35"/>
  <c r="AZ919" i="35"/>
  <c r="BS919" i="35" s="1"/>
  <c r="AW919" i="35"/>
  <c r="BP919" i="35" s="1"/>
  <c r="AV919" i="35"/>
  <c r="BO919" i="35" s="1"/>
  <c r="A920" i="35"/>
  <c r="BW920" i="35" s="1"/>
  <c r="BF919" i="35"/>
  <c r="BX919" i="35" s="1"/>
  <c r="AQ919" i="35"/>
  <c r="BQ919" i="35"/>
  <c r="AI917" i="35"/>
  <c r="AK917" i="35"/>
  <c r="AG917" i="35"/>
  <c r="DW922" i="35"/>
  <c r="DZ921" i="35"/>
  <c r="DY921" i="35"/>
  <c r="EA921" i="35"/>
  <c r="G917" i="35"/>
  <c r="DX920" i="35"/>
  <c r="AJ920" i="35"/>
  <c r="AH920" i="35"/>
  <c r="EF920" i="35"/>
  <c r="W920" i="35"/>
  <c r="V920" i="35"/>
  <c r="D921" i="35"/>
  <c r="AF920" i="35"/>
  <c r="AF919" i="35"/>
  <c r="F918" i="35"/>
  <c r="G918" i="35" s="1"/>
  <c r="BT915" i="35" l="1"/>
  <c r="BA916" i="35"/>
  <c r="U434" i="35"/>
  <c r="P435" i="35"/>
  <c r="AP435" i="35"/>
  <c r="AT435" i="35" s="1"/>
  <c r="AC730" i="35"/>
  <c r="K729" i="35"/>
  <c r="O729" i="35" s="1"/>
  <c r="EA922" i="35"/>
  <c r="DW923" i="35"/>
  <c r="DZ922" i="35"/>
  <c r="DY922" i="35"/>
  <c r="AG918" i="35"/>
  <c r="AK918" i="35"/>
  <c r="AI918" i="35"/>
  <c r="A921" i="35"/>
  <c r="BW921" i="35" s="1"/>
  <c r="BF920" i="35"/>
  <c r="BX920" i="35" s="1"/>
  <c r="AW920" i="35"/>
  <c r="BP920" i="35" s="1"/>
  <c r="BE920" i="35"/>
  <c r="AV920" i="35"/>
  <c r="BO920" i="35" s="1"/>
  <c r="J920" i="35"/>
  <c r="BD920" i="35"/>
  <c r="BV920" i="35" s="1"/>
  <c r="E920" i="35"/>
  <c r="AZ920" i="35"/>
  <c r="BS920" i="35" s="1"/>
  <c r="AX920" i="35"/>
  <c r="BG920" i="35"/>
  <c r="BY920" i="35" s="1"/>
  <c r="BC920" i="35"/>
  <c r="BU920" i="35" s="1"/>
  <c r="AY920" i="35"/>
  <c r="BR920" i="35" s="1"/>
  <c r="AQ920" i="35"/>
  <c r="BQ920" i="35"/>
  <c r="AA920" i="35"/>
  <c r="Z921" i="35"/>
  <c r="EF921" i="35"/>
  <c r="D922" i="35"/>
  <c r="W921" i="35"/>
  <c r="V921" i="35"/>
  <c r="AJ921" i="35"/>
  <c r="DX921" i="35"/>
  <c r="AH921" i="35" s="1"/>
  <c r="F919" i="35"/>
  <c r="Y919" i="35"/>
  <c r="X920" i="35"/>
  <c r="BT916" i="35" l="1"/>
  <c r="BA917" i="35"/>
  <c r="AF921" i="35"/>
  <c r="AR435" i="35"/>
  <c r="AU435" i="35" s="1"/>
  <c r="BN435" i="35" s="1"/>
  <c r="AM435" i="35" s="1"/>
  <c r="T435" i="35" s="1"/>
  <c r="Q435" i="35" s="1"/>
  <c r="R435" i="35" s="1"/>
  <c r="S435" i="35"/>
  <c r="AS435" i="35"/>
  <c r="AC731" i="35"/>
  <c r="K730" i="35"/>
  <c r="O730" i="35" s="1"/>
  <c r="Y920" i="35"/>
  <c r="X921" i="35"/>
  <c r="AI919" i="35"/>
  <c r="AK919" i="35"/>
  <c r="AG919" i="35"/>
  <c r="DX922" i="35"/>
  <c r="AF922" i="35" s="1"/>
  <c r="AJ922" i="35"/>
  <c r="EF922" i="35"/>
  <c r="W922" i="35"/>
  <c r="V922" i="35"/>
  <c r="D923" i="35"/>
  <c r="G919" i="35"/>
  <c r="F920" i="35"/>
  <c r="DZ923" i="35"/>
  <c r="DY923" i="35"/>
  <c r="DW924" i="35"/>
  <c r="EA923" i="35"/>
  <c r="Z922" i="35"/>
  <c r="AA921" i="35"/>
  <c r="BC921" i="35"/>
  <c r="BU921" i="35" s="1"/>
  <c r="AZ921" i="35"/>
  <c r="BS921" i="35" s="1"/>
  <c r="BG921" i="35"/>
  <c r="BY921" i="35" s="1"/>
  <c r="AX921" i="35"/>
  <c r="A922" i="35"/>
  <c r="BW922" i="35" s="1"/>
  <c r="BF921" i="35"/>
  <c r="BX921" i="35" s="1"/>
  <c r="AW921" i="35"/>
  <c r="BP921" i="35" s="1"/>
  <c r="AY921" i="35"/>
  <c r="BR921" i="35" s="1"/>
  <c r="AV921" i="35"/>
  <c r="BO921" i="35" s="1"/>
  <c r="J921" i="35"/>
  <c r="E921" i="35"/>
  <c r="BE921" i="35"/>
  <c r="BD921" i="35"/>
  <c r="BV921" i="35" s="1"/>
  <c r="AQ921" i="35"/>
  <c r="BQ921" i="35"/>
  <c r="BT917" i="35" l="1"/>
  <c r="BA918" i="35"/>
  <c r="U435" i="35"/>
  <c r="P436" i="35"/>
  <c r="AP436" i="35"/>
  <c r="AT436" i="35" s="1"/>
  <c r="AC732" i="35"/>
  <c r="K731" i="35"/>
  <c r="O731" i="35" s="1"/>
  <c r="EA924" i="35"/>
  <c r="DZ924" i="35"/>
  <c r="DW925" i="35"/>
  <c r="DY924" i="35"/>
  <c r="D924" i="35"/>
  <c r="V923" i="35"/>
  <c r="DX923" i="35"/>
  <c r="AJ923" i="35" s="1"/>
  <c r="AH923" i="35"/>
  <c r="W923" i="35"/>
  <c r="EF923" i="35"/>
  <c r="AK920" i="35"/>
  <c r="AG920" i="35"/>
  <c r="AI920" i="35"/>
  <c r="AH922" i="35"/>
  <c r="F921" i="35"/>
  <c r="G920" i="35"/>
  <c r="AA922" i="35"/>
  <c r="Z923" i="35"/>
  <c r="X922" i="35"/>
  <c r="Y921" i="35"/>
  <c r="BE922" i="35"/>
  <c r="AV922" i="35"/>
  <c r="BO922" i="35" s="1"/>
  <c r="J922" i="35"/>
  <c r="BD922" i="35"/>
  <c r="BV922" i="35" s="1"/>
  <c r="BC922" i="35"/>
  <c r="BU922" i="35" s="1"/>
  <c r="AZ922" i="35"/>
  <c r="BS922" i="35" s="1"/>
  <c r="AY922" i="35"/>
  <c r="BR922" i="35" s="1"/>
  <c r="A923" i="35"/>
  <c r="BW923" i="35" s="1"/>
  <c r="BG922" i="35"/>
  <c r="BY922" i="35" s="1"/>
  <c r="BF922" i="35"/>
  <c r="BX922" i="35" s="1"/>
  <c r="E922" i="35"/>
  <c r="AW922" i="35"/>
  <c r="BP922" i="35" s="1"/>
  <c r="AX922" i="35"/>
  <c r="BQ922" i="35"/>
  <c r="AQ922" i="35"/>
  <c r="BT918" i="35" l="1"/>
  <c r="BA919" i="35"/>
  <c r="AR436" i="35"/>
  <c r="AU436" i="35" s="1"/>
  <c r="BN436" i="35" s="1"/>
  <c r="AM436" i="35" s="1"/>
  <c r="T436" i="35" s="1"/>
  <c r="Q436" i="35" s="1"/>
  <c r="R436" i="35" s="1"/>
  <c r="S436" i="35"/>
  <c r="AS436" i="35"/>
  <c r="AC733" i="35"/>
  <c r="K732" i="35"/>
  <c r="O732" i="35" s="1"/>
  <c r="EF924" i="35"/>
  <c r="AF924" i="35"/>
  <c r="W924" i="35"/>
  <c r="D925" i="35"/>
  <c r="V924" i="35"/>
  <c r="DX924" i="35"/>
  <c r="AJ924" i="35"/>
  <c r="AH924" i="35"/>
  <c r="BG923" i="35"/>
  <c r="BY923" i="35" s="1"/>
  <c r="AX923" i="35"/>
  <c r="A924" i="35"/>
  <c r="BW924" i="35" s="1"/>
  <c r="BF923" i="35"/>
  <c r="BX923" i="35" s="1"/>
  <c r="AW923" i="35"/>
  <c r="BP923" i="35" s="1"/>
  <c r="BE923" i="35"/>
  <c r="AV923" i="35"/>
  <c r="BO923" i="35" s="1"/>
  <c r="J923" i="35"/>
  <c r="BC923" i="35"/>
  <c r="BU923" i="35" s="1"/>
  <c r="E923" i="35"/>
  <c r="AY923" i="35"/>
  <c r="BR923" i="35" s="1"/>
  <c r="BD923" i="35"/>
  <c r="BV923" i="35" s="1"/>
  <c r="AZ923" i="35"/>
  <c r="BS923" i="35" s="1"/>
  <c r="BQ923" i="35"/>
  <c r="AQ923" i="35"/>
  <c r="AG921" i="35"/>
  <c r="AI921" i="35"/>
  <c r="AK921" i="35"/>
  <c r="X923" i="35"/>
  <c r="Y922" i="35"/>
  <c r="G921" i="35"/>
  <c r="AF923" i="35"/>
  <c r="DW926" i="35"/>
  <c r="DZ925" i="35"/>
  <c r="DY925" i="35"/>
  <c r="EA925" i="35"/>
  <c r="F922" i="35"/>
  <c r="Z924" i="35"/>
  <c r="AA923" i="35"/>
  <c r="BT919" i="35" l="1"/>
  <c r="BA920" i="35"/>
  <c r="U436" i="35"/>
  <c r="P437" i="35"/>
  <c r="AP437" i="35"/>
  <c r="AT437" i="35" s="1"/>
  <c r="AC734" i="35"/>
  <c r="K733" i="35"/>
  <c r="O733" i="35" s="1"/>
  <c r="EF925" i="35"/>
  <c r="D926" i="35"/>
  <c r="V925" i="35"/>
  <c r="DX925" i="35"/>
  <c r="AH925" i="35" s="1"/>
  <c r="W925" i="35"/>
  <c r="AJ925" i="35"/>
  <c r="AF925" i="35"/>
  <c r="AK922" i="35"/>
  <c r="AI922" i="35"/>
  <c r="AG922" i="35"/>
  <c r="AZ924" i="35"/>
  <c r="BS924" i="35" s="1"/>
  <c r="AY924" i="35"/>
  <c r="BR924" i="35" s="1"/>
  <c r="BG924" i="35"/>
  <c r="BY924" i="35" s="1"/>
  <c r="AX924" i="35"/>
  <c r="BE924" i="35"/>
  <c r="AV924" i="35"/>
  <c r="BO924" i="35" s="1"/>
  <c r="J924" i="35"/>
  <c r="BD924" i="35"/>
  <c r="BV924" i="35" s="1"/>
  <c r="A925" i="35"/>
  <c r="BW925" i="35" s="1"/>
  <c r="BF924" i="35"/>
  <c r="BX924" i="35" s="1"/>
  <c r="E924" i="35"/>
  <c r="AW924" i="35"/>
  <c r="BP924" i="35" s="1"/>
  <c r="BC924" i="35"/>
  <c r="BU924" i="35" s="1"/>
  <c r="BQ924" i="35"/>
  <c r="AQ924" i="35"/>
  <c r="G922" i="35"/>
  <c r="X924" i="35"/>
  <c r="Y923" i="35"/>
  <c r="F923" i="35"/>
  <c r="Z925" i="35"/>
  <c r="AA924" i="35"/>
  <c r="EA926" i="35"/>
  <c r="DW927" i="35"/>
  <c r="DZ926" i="35"/>
  <c r="DY926" i="35"/>
  <c r="BT920" i="35" l="1"/>
  <c r="BA921" i="35"/>
  <c r="AS437" i="35"/>
  <c r="S437" i="35"/>
  <c r="AR437" i="35"/>
  <c r="AU437" i="35" s="1"/>
  <c r="BN437" i="35" s="1"/>
  <c r="AM437" i="35" s="1"/>
  <c r="T437" i="35" s="1"/>
  <c r="Q437" i="35" s="1"/>
  <c r="R437" i="35" s="1"/>
  <c r="AC735" i="35"/>
  <c r="K734" i="35"/>
  <c r="O734" i="35" s="1"/>
  <c r="DZ927" i="35"/>
  <c r="DY927" i="35"/>
  <c r="DW928" i="35"/>
  <c r="EA927" i="35"/>
  <c r="AK923" i="35"/>
  <c r="AI923" i="35"/>
  <c r="AG923" i="35"/>
  <c r="X925" i="35"/>
  <c r="Y924" i="35"/>
  <c r="DX926" i="35"/>
  <c r="AH926" i="35" s="1"/>
  <c r="AJ926" i="35"/>
  <c r="EF926" i="35"/>
  <c r="W926" i="35"/>
  <c r="V926" i="35"/>
  <c r="D927" i="35"/>
  <c r="BC925" i="35"/>
  <c r="BU925" i="35" s="1"/>
  <c r="E925" i="35"/>
  <c r="AZ925" i="35"/>
  <c r="BS925" i="35" s="1"/>
  <c r="BG925" i="35"/>
  <c r="BY925" i="35" s="1"/>
  <c r="AX925" i="35"/>
  <c r="A926" i="35"/>
  <c r="BW926" i="35" s="1"/>
  <c r="BF925" i="35"/>
  <c r="BX925" i="35" s="1"/>
  <c r="AW925" i="35"/>
  <c r="BP925" i="35" s="1"/>
  <c r="BD925" i="35"/>
  <c r="BV925" i="35" s="1"/>
  <c r="AY925" i="35"/>
  <c r="BR925" i="35" s="1"/>
  <c r="AV925" i="35"/>
  <c r="BO925" i="35" s="1"/>
  <c r="J925" i="35"/>
  <c r="BE925" i="35"/>
  <c r="BQ925" i="35"/>
  <c r="AQ925" i="35"/>
  <c r="Z926" i="35"/>
  <c r="AA925" i="35"/>
  <c r="G923" i="35"/>
  <c r="F924" i="35"/>
  <c r="G924" i="35" s="1"/>
  <c r="BT921" i="35" l="1"/>
  <c r="BA922" i="35"/>
  <c r="AF926" i="35"/>
  <c r="U437" i="35"/>
  <c r="P438" i="35"/>
  <c r="AP438" i="35"/>
  <c r="AT438" i="35" s="1"/>
  <c r="AC736" i="35"/>
  <c r="K735" i="35"/>
  <c r="O735" i="35" s="1"/>
  <c r="BE926" i="35"/>
  <c r="AV926" i="35"/>
  <c r="BO926" i="35" s="1"/>
  <c r="J926" i="35"/>
  <c r="BD926" i="35"/>
  <c r="BV926" i="35" s="1"/>
  <c r="BC926" i="35"/>
  <c r="BU926" i="35" s="1"/>
  <c r="AZ926" i="35"/>
  <c r="BS926" i="35" s="1"/>
  <c r="AY926" i="35"/>
  <c r="BR926" i="35" s="1"/>
  <c r="AW926" i="35"/>
  <c r="BP926" i="35" s="1"/>
  <c r="A927" i="35"/>
  <c r="BW927" i="35" s="1"/>
  <c r="BG926" i="35"/>
  <c r="BY926" i="35" s="1"/>
  <c r="BF926" i="35"/>
  <c r="BX926" i="35" s="1"/>
  <c r="E926" i="35"/>
  <c r="AX926" i="35"/>
  <c r="BQ926" i="35"/>
  <c r="AQ926" i="35"/>
  <c r="Y925" i="35"/>
  <c r="X926" i="35"/>
  <c r="D928" i="35"/>
  <c r="V927" i="35"/>
  <c r="DX927" i="35"/>
  <c r="AH927" i="35"/>
  <c r="AJ927" i="35"/>
  <c r="EF927" i="35"/>
  <c r="AF927" i="35"/>
  <c r="W927" i="35"/>
  <c r="AA926" i="35"/>
  <c r="Z927" i="35"/>
  <c r="EA928" i="35"/>
  <c r="DZ928" i="35"/>
  <c r="DY928" i="35"/>
  <c r="DW929" i="35"/>
  <c r="F925" i="35"/>
  <c r="G925" i="35" s="1"/>
  <c r="AG924" i="35"/>
  <c r="AK924" i="35"/>
  <c r="AI924" i="35"/>
  <c r="BT922" i="35" l="1"/>
  <c r="BA923" i="35"/>
  <c r="S438" i="35"/>
  <c r="AR438" i="35"/>
  <c r="AU438" i="35" s="1"/>
  <c r="BN438" i="35" s="1"/>
  <c r="AM438" i="35" s="1"/>
  <c r="T438" i="35" s="1"/>
  <c r="Q438" i="35" s="1"/>
  <c r="R438" i="35" s="1"/>
  <c r="AS438" i="35"/>
  <c r="AC737" i="35"/>
  <c r="K736" i="35"/>
  <c r="O736" i="35" s="1"/>
  <c r="BG927" i="35"/>
  <c r="BY927" i="35" s="1"/>
  <c r="AX927" i="35"/>
  <c r="A928" i="35"/>
  <c r="BW928" i="35" s="1"/>
  <c r="BF927" i="35"/>
  <c r="BX927" i="35" s="1"/>
  <c r="AW927" i="35"/>
  <c r="BP927" i="35" s="1"/>
  <c r="BE927" i="35"/>
  <c r="AV927" i="35"/>
  <c r="BO927" i="35" s="1"/>
  <c r="J927" i="35"/>
  <c r="BC927" i="35"/>
  <c r="BU927" i="35" s="1"/>
  <c r="E927" i="35"/>
  <c r="BD927" i="35"/>
  <c r="BV927" i="35" s="1"/>
  <c r="AY927" i="35"/>
  <c r="BR927" i="35" s="1"/>
  <c r="AZ927" i="35"/>
  <c r="BS927" i="35" s="1"/>
  <c r="BQ927" i="35"/>
  <c r="AQ927" i="35"/>
  <c r="AI925" i="35"/>
  <c r="AG925" i="35"/>
  <c r="AK925" i="35"/>
  <c r="EF928" i="35"/>
  <c r="W928" i="35"/>
  <c r="D929" i="35"/>
  <c r="V928" i="35"/>
  <c r="DX928" i="35"/>
  <c r="AF928" i="35" s="1"/>
  <c r="AJ928" i="35"/>
  <c r="AH928" i="35"/>
  <c r="Z928" i="35"/>
  <c r="AA927" i="35"/>
  <c r="DW930" i="35"/>
  <c r="DZ929" i="35"/>
  <c r="DY929" i="35"/>
  <c r="EA929" i="35"/>
  <c r="X927" i="35"/>
  <c r="Y926" i="35"/>
  <c r="F926" i="35"/>
  <c r="G926" i="35" s="1"/>
  <c r="BT923" i="35" l="1"/>
  <c r="BA924" i="35"/>
  <c r="U438" i="35"/>
  <c r="AP439" i="35"/>
  <c r="AT439" i="35" s="1"/>
  <c r="P439" i="35"/>
  <c r="AC738" i="35"/>
  <c r="K737" i="35"/>
  <c r="O737" i="35" s="1"/>
  <c r="EA930" i="35"/>
  <c r="DW931" i="35"/>
  <c r="DZ930" i="35"/>
  <c r="DY930" i="35"/>
  <c r="Z929" i="35"/>
  <c r="AA928" i="35"/>
  <c r="F927" i="35"/>
  <c r="G927" i="35" s="1"/>
  <c r="EF929" i="35"/>
  <c r="D930" i="35"/>
  <c r="V929" i="35"/>
  <c r="AJ929" i="35"/>
  <c r="DX929" i="35"/>
  <c r="AH929" i="35" s="1"/>
  <c r="AF929" i="35"/>
  <c r="W929" i="35"/>
  <c r="X928" i="35"/>
  <c r="Y927" i="35"/>
  <c r="AZ928" i="35"/>
  <c r="BS928" i="35" s="1"/>
  <c r="AY928" i="35"/>
  <c r="BR928" i="35" s="1"/>
  <c r="BG928" i="35"/>
  <c r="BY928" i="35" s="1"/>
  <c r="AX928" i="35"/>
  <c r="BE928" i="35"/>
  <c r="AV928" i="35"/>
  <c r="BO928" i="35" s="1"/>
  <c r="J928" i="35"/>
  <c r="BD928" i="35"/>
  <c r="BV928" i="35" s="1"/>
  <c r="E928" i="35"/>
  <c r="AW928" i="35"/>
  <c r="BP928" i="35" s="1"/>
  <c r="A929" i="35"/>
  <c r="BW929" i="35" s="1"/>
  <c r="BF928" i="35"/>
  <c r="BX928" i="35" s="1"/>
  <c r="BC928" i="35"/>
  <c r="BU928" i="35" s="1"/>
  <c r="BQ928" i="35"/>
  <c r="AQ928" i="35"/>
  <c r="AK926" i="35"/>
  <c r="AI926" i="35"/>
  <c r="AG926" i="35"/>
  <c r="BT924" i="35" l="1"/>
  <c r="BA925" i="35"/>
  <c r="AR439" i="35"/>
  <c r="AU439" i="35" s="1"/>
  <c r="BN439" i="35" s="1"/>
  <c r="AM439" i="35" s="1"/>
  <c r="T439" i="35" s="1"/>
  <c r="Q439" i="35" s="1"/>
  <c r="R439" i="35" s="1"/>
  <c r="AS439" i="35"/>
  <c r="S439" i="35"/>
  <c r="AC739" i="35"/>
  <c r="K738" i="35"/>
  <c r="O738" i="35" s="1"/>
  <c r="DX930" i="35"/>
  <c r="AF930" i="35" s="1"/>
  <c r="AJ930" i="35"/>
  <c r="EF930" i="35"/>
  <c r="W930" i="35"/>
  <c r="V930" i="35"/>
  <c r="D931" i="35"/>
  <c r="Z930" i="35"/>
  <c r="AA929" i="35"/>
  <c r="X929" i="35"/>
  <c r="Y928" i="35"/>
  <c r="BC929" i="35"/>
  <c r="BU929" i="35" s="1"/>
  <c r="E929" i="35"/>
  <c r="AZ929" i="35"/>
  <c r="BS929" i="35" s="1"/>
  <c r="BG929" i="35"/>
  <c r="BY929" i="35" s="1"/>
  <c r="AX929" i="35"/>
  <c r="A930" i="35"/>
  <c r="BW930" i="35" s="1"/>
  <c r="BF929" i="35"/>
  <c r="BX929" i="35" s="1"/>
  <c r="AW929" i="35"/>
  <c r="BP929" i="35" s="1"/>
  <c r="BD929" i="35"/>
  <c r="BV929" i="35" s="1"/>
  <c r="AY929" i="35"/>
  <c r="BR929" i="35" s="1"/>
  <c r="AV929" i="35"/>
  <c r="BO929" i="35" s="1"/>
  <c r="J929" i="35"/>
  <c r="BE929" i="35"/>
  <c r="BQ929" i="35"/>
  <c r="AQ929" i="35"/>
  <c r="F928" i="35"/>
  <c r="G928" i="35" s="1"/>
  <c r="AK927" i="35"/>
  <c r="AI927" i="35"/>
  <c r="AG927" i="35"/>
  <c r="DZ931" i="35"/>
  <c r="DW932" i="35"/>
  <c r="DY931" i="35"/>
  <c r="EA931" i="35"/>
  <c r="BT925" i="35" l="1"/>
  <c r="BA926" i="35"/>
  <c r="AH930" i="35"/>
  <c r="U439" i="35"/>
  <c r="P440" i="35"/>
  <c r="AP440" i="35"/>
  <c r="AT440" i="35" s="1"/>
  <c r="AC740" i="35"/>
  <c r="K739" i="35"/>
  <c r="O739" i="35" s="1"/>
  <c r="D932" i="35"/>
  <c r="V931" i="35"/>
  <c r="DX931" i="35"/>
  <c r="AH931" i="35" s="1"/>
  <c r="W931" i="35"/>
  <c r="EF931" i="35"/>
  <c r="Y929" i="35"/>
  <c r="X930" i="35"/>
  <c r="F929" i="35"/>
  <c r="G929" i="35" s="1"/>
  <c r="BE930" i="35"/>
  <c r="AV930" i="35"/>
  <c r="BO930" i="35" s="1"/>
  <c r="J930" i="35"/>
  <c r="BD930" i="35"/>
  <c r="BV930" i="35" s="1"/>
  <c r="BC930" i="35"/>
  <c r="BU930" i="35" s="1"/>
  <c r="AZ930" i="35"/>
  <c r="BS930" i="35" s="1"/>
  <c r="AY930" i="35"/>
  <c r="BR930" i="35" s="1"/>
  <c r="A931" i="35"/>
  <c r="BW931" i="35" s="1"/>
  <c r="BG930" i="35"/>
  <c r="BY930" i="35" s="1"/>
  <c r="BF930" i="35"/>
  <c r="BX930" i="35" s="1"/>
  <c r="E930" i="35"/>
  <c r="AW930" i="35"/>
  <c r="BP930" i="35" s="1"/>
  <c r="AX930" i="35"/>
  <c r="BQ930" i="35"/>
  <c r="AQ930" i="35"/>
  <c r="EA932" i="35"/>
  <c r="DW933" i="35"/>
  <c r="DZ932" i="35"/>
  <c r="DY932" i="35"/>
  <c r="AG928" i="35"/>
  <c r="AK928" i="35"/>
  <c r="AI928" i="35"/>
  <c r="AA930" i="35"/>
  <c r="Z931" i="35"/>
  <c r="BT926" i="35" l="1"/>
  <c r="BA927" i="35"/>
  <c r="AF931" i="35"/>
  <c r="AJ931" i="35"/>
  <c r="S440" i="35"/>
  <c r="AR440" i="35"/>
  <c r="AU440" i="35" s="1"/>
  <c r="BN440" i="35" s="1"/>
  <c r="AM440" i="35" s="1"/>
  <c r="T440" i="35" s="1"/>
  <c r="Q440" i="35" s="1"/>
  <c r="R440" i="35" s="1"/>
  <c r="AS440" i="35"/>
  <c r="AC741" i="35"/>
  <c r="K740" i="35"/>
  <c r="O740" i="35" s="1"/>
  <c r="DW934" i="35"/>
  <c r="EA933" i="35"/>
  <c r="DZ933" i="35"/>
  <c r="DY933" i="35"/>
  <c r="AI929" i="35"/>
  <c r="AG929" i="35"/>
  <c r="AK929" i="35"/>
  <c r="BG931" i="35"/>
  <c r="BY931" i="35" s="1"/>
  <c r="AX931" i="35"/>
  <c r="A932" i="35"/>
  <c r="BW932" i="35" s="1"/>
  <c r="BF931" i="35"/>
  <c r="BX931" i="35" s="1"/>
  <c r="AW931" i="35"/>
  <c r="BP931" i="35" s="1"/>
  <c r="BE931" i="35"/>
  <c r="AV931" i="35"/>
  <c r="BO931" i="35" s="1"/>
  <c r="J931" i="35"/>
  <c r="BC931" i="35"/>
  <c r="BU931" i="35" s="1"/>
  <c r="E931" i="35"/>
  <c r="AY931" i="35"/>
  <c r="BR931" i="35" s="1"/>
  <c r="BD931" i="35"/>
  <c r="BV931" i="35" s="1"/>
  <c r="AZ931" i="35"/>
  <c r="BS931" i="35" s="1"/>
  <c r="AQ931" i="35"/>
  <c r="BQ931" i="35"/>
  <c r="Z932" i="35"/>
  <c r="AA931" i="35"/>
  <c r="F930" i="35"/>
  <c r="X931" i="35"/>
  <c r="Y930" i="35"/>
  <c r="DX932" i="35"/>
  <c r="AJ932" i="35" s="1"/>
  <c r="AF932" i="35"/>
  <c r="W932" i="35"/>
  <c r="V932" i="35"/>
  <c r="EF932" i="35"/>
  <c r="D933" i="35"/>
  <c r="BT927" i="35" l="1"/>
  <c r="BA928" i="35"/>
  <c r="AH932" i="35"/>
  <c r="U440" i="35"/>
  <c r="P441" i="35"/>
  <c r="AP441" i="35"/>
  <c r="AT441" i="35" s="1"/>
  <c r="AC742" i="35"/>
  <c r="K741" i="35"/>
  <c r="O741" i="35" s="1"/>
  <c r="Z933" i="35"/>
  <c r="AA932" i="35"/>
  <c r="D934" i="35"/>
  <c r="DX933" i="35"/>
  <c r="AF933" i="35" s="1"/>
  <c r="AJ933" i="35"/>
  <c r="W933" i="35"/>
  <c r="V933" i="35"/>
  <c r="EF933" i="35"/>
  <c r="X932" i="35"/>
  <c r="Y931" i="35"/>
  <c r="F931" i="35"/>
  <c r="G931" i="35" s="1"/>
  <c r="AK930" i="35"/>
  <c r="AI930" i="35"/>
  <c r="AG930" i="35"/>
  <c r="AY932" i="35"/>
  <c r="BR932" i="35" s="1"/>
  <c r="A933" i="35"/>
  <c r="BW933" i="35" s="1"/>
  <c r="BC932" i="35"/>
  <c r="BU932" i="35" s="1"/>
  <c r="AZ932" i="35"/>
  <c r="BS932" i="35" s="1"/>
  <c r="BG932" i="35"/>
  <c r="BY932" i="35" s="1"/>
  <c r="AW932" i="35"/>
  <c r="BP932" i="35" s="1"/>
  <c r="J932" i="35"/>
  <c r="BF932" i="35"/>
  <c r="BX932" i="35" s="1"/>
  <c r="AV932" i="35"/>
  <c r="BO932" i="35" s="1"/>
  <c r="BD932" i="35"/>
  <c r="BV932" i="35" s="1"/>
  <c r="E932" i="35"/>
  <c r="AX932" i="35"/>
  <c r="BE932" i="35"/>
  <c r="AQ932" i="35"/>
  <c r="BQ932" i="35"/>
  <c r="G930" i="35"/>
  <c r="DW935" i="35"/>
  <c r="EA934" i="35"/>
  <c r="DY934" i="35"/>
  <c r="DZ934" i="35"/>
  <c r="BT928" i="35" l="1"/>
  <c r="BA929" i="35"/>
  <c r="AR441" i="35"/>
  <c r="AU441" i="35" s="1"/>
  <c r="BN441" i="35" s="1"/>
  <c r="AM441" i="35" s="1"/>
  <c r="T441" i="35" s="1"/>
  <c r="Q441" i="35" s="1"/>
  <c r="R441" i="35" s="1"/>
  <c r="S441" i="35"/>
  <c r="AS441" i="35"/>
  <c r="AC743" i="35"/>
  <c r="K742" i="35"/>
  <c r="O742" i="35" s="1"/>
  <c r="EA935" i="35"/>
  <c r="DZ935" i="35"/>
  <c r="DY935" i="35"/>
  <c r="DW936" i="35"/>
  <c r="EF934" i="35"/>
  <c r="W934" i="35"/>
  <c r="V934" i="35"/>
  <c r="DX934" i="35"/>
  <c r="AJ934" i="35" s="1"/>
  <c r="AF934" i="35"/>
  <c r="D935" i="35"/>
  <c r="F932" i="35"/>
  <c r="G932" i="35" s="1"/>
  <c r="X933" i="35"/>
  <c r="Y932" i="35"/>
  <c r="AH933" i="35"/>
  <c r="E933" i="35"/>
  <c r="AY933" i="35"/>
  <c r="BR933" i="35" s="1"/>
  <c r="BG933" i="35"/>
  <c r="BY933" i="35" s="1"/>
  <c r="AV933" i="35"/>
  <c r="BO933" i="35" s="1"/>
  <c r="BF933" i="35"/>
  <c r="BX933" i="35" s="1"/>
  <c r="A934" i="35"/>
  <c r="BW934" i="35" s="1"/>
  <c r="BE933" i="35"/>
  <c r="BC933" i="35"/>
  <c r="BU933" i="35" s="1"/>
  <c r="J933" i="35"/>
  <c r="AZ933" i="35"/>
  <c r="BS933" i="35" s="1"/>
  <c r="BD933" i="35"/>
  <c r="BV933" i="35" s="1"/>
  <c r="AX933" i="35"/>
  <c r="AW933" i="35"/>
  <c r="BP933" i="35" s="1"/>
  <c r="AQ933" i="35"/>
  <c r="BQ933" i="35"/>
  <c r="AK931" i="35"/>
  <c r="AI931" i="35"/>
  <c r="AG931" i="35"/>
  <c r="Z934" i="35"/>
  <c r="AA933" i="35"/>
  <c r="BT929" i="35" l="1"/>
  <c r="BA930" i="35"/>
  <c r="AH934" i="35"/>
  <c r="U441" i="35"/>
  <c r="P442" i="35"/>
  <c r="AP442" i="35"/>
  <c r="AT442" i="35" s="1"/>
  <c r="AC744" i="35"/>
  <c r="K743" i="35"/>
  <c r="O743" i="35" s="1"/>
  <c r="AA934" i="35"/>
  <c r="Z935" i="35"/>
  <c r="BD934" i="35"/>
  <c r="BV934" i="35" s="1"/>
  <c r="E934" i="35"/>
  <c r="AZ934" i="35"/>
  <c r="BS934" i="35" s="1"/>
  <c r="BC934" i="35"/>
  <c r="BU934" i="35" s="1"/>
  <c r="J934" i="35"/>
  <c r="AY934" i="35"/>
  <c r="BR934" i="35" s="1"/>
  <c r="AX934" i="35"/>
  <c r="AV934" i="35"/>
  <c r="BO934" i="35" s="1"/>
  <c r="BG934" i="35"/>
  <c r="BY934" i="35" s="1"/>
  <c r="BE934" i="35"/>
  <c r="AW934" i="35"/>
  <c r="BP934" i="35" s="1"/>
  <c r="A935" i="35"/>
  <c r="BW935" i="35" s="1"/>
  <c r="BF934" i="35"/>
  <c r="BX934" i="35" s="1"/>
  <c r="BQ934" i="35"/>
  <c r="AQ934" i="35"/>
  <c r="W935" i="35"/>
  <c r="D936" i="35"/>
  <c r="V935" i="35"/>
  <c r="EF935" i="35"/>
  <c r="DX935" i="35"/>
  <c r="AF935" i="35" s="1"/>
  <c r="DW937" i="35"/>
  <c r="EA936" i="35"/>
  <c r="DY936" i="35"/>
  <c r="DZ936" i="35"/>
  <c r="Y933" i="35"/>
  <c r="X934" i="35"/>
  <c r="F933" i="35"/>
  <c r="G933" i="35" s="1"/>
  <c r="AG932" i="35"/>
  <c r="AK932" i="35"/>
  <c r="AI932" i="35"/>
  <c r="BT930" i="35" l="1"/>
  <c r="BA931" i="35"/>
  <c r="AR442" i="35"/>
  <c r="AU442" i="35" s="1"/>
  <c r="BN442" i="35" s="1"/>
  <c r="AM442" i="35" s="1"/>
  <c r="T442" i="35" s="1"/>
  <c r="Q442" i="35" s="1"/>
  <c r="R442" i="35" s="1"/>
  <c r="AS442" i="35"/>
  <c r="S442" i="35"/>
  <c r="AC745" i="35"/>
  <c r="K744" i="35"/>
  <c r="O744" i="35" s="1"/>
  <c r="AH935" i="35"/>
  <c r="Y934" i="35"/>
  <c r="X935" i="35"/>
  <c r="F934" i="35"/>
  <c r="AJ935" i="35"/>
  <c r="EF936" i="35"/>
  <c r="W936" i="35"/>
  <c r="DX936" i="35"/>
  <c r="AJ936" i="35" s="1"/>
  <c r="D937" i="35"/>
  <c r="V936" i="35"/>
  <c r="AY935" i="35"/>
  <c r="BR935" i="35" s="1"/>
  <c r="BG935" i="35"/>
  <c r="BY935" i="35" s="1"/>
  <c r="AX935" i="35"/>
  <c r="A936" i="35"/>
  <c r="BW936" i="35" s="1"/>
  <c r="BF935" i="35"/>
  <c r="BX935" i="35" s="1"/>
  <c r="AW935" i="35"/>
  <c r="BP935" i="35" s="1"/>
  <c r="BD935" i="35"/>
  <c r="BV935" i="35" s="1"/>
  <c r="BC935" i="35"/>
  <c r="BU935" i="35" s="1"/>
  <c r="BE935" i="35"/>
  <c r="J935" i="35"/>
  <c r="E935" i="35"/>
  <c r="AV935" i="35"/>
  <c r="BO935" i="35" s="1"/>
  <c r="AZ935" i="35"/>
  <c r="BS935" i="35" s="1"/>
  <c r="AQ935" i="35"/>
  <c r="BQ935" i="35"/>
  <c r="AI933" i="35"/>
  <c r="AG933" i="35"/>
  <c r="AK933" i="35"/>
  <c r="AA935" i="35"/>
  <c r="Z936" i="35"/>
  <c r="DW938" i="35"/>
  <c r="EA937" i="35"/>
  <c r="DZ937" i="35"/>
  <c r="DY937" i="35"/>
  <c r="BT931" i="35" l="1"/>
  <c r="BA932" i="35"/>
  <c r="AF936" i="35"/>
  <c r="U442" i="35"/>
  <c r="P443" i="35"/>
  <c r="AP443" i="35"/>
  <c r="AT443" i="35" s="1"/>
  <c r="AC746" i="35"/>
  <c r="K745" i="35"/>
  <c r="O745" i="35" s="1"/>
  <c r="DY938" i="35"/>
  <c r="DW939" i="35"/>
  <c r="EA938" i="35"/>
  <c r="DZ938" i="35"/>
  <c r="W937" i="35"/>
  <c r="D938" i="35"/>
  <c r="V937" i="35"/>
  <c r="DX937" i="35"/>
  <c r="AJ937" i="35" s="1"/>
  <c r="EF937" i="35"/>
  <c r="Z937" i="35"/>
  <c r="AA936" i="35"/>
  <c r="E936" i="35"/>
  <c r="AZ936" i="35"/>
  <c r="BS936" i="35" s="1"/>
  <c r="AY936" i="35"/>
  <c r="BR936" i="35" s="1"/>
  <c r="A937" i="35"/>
  <c r="BW937" i="35" s="1"/>
  <c r="BF936" i="35"/>
  <c r="BX936" i="35" s="1"/>
  <c r="AW936" i="35"/>
  <c r="BP936" i="35" s="1"/>
  <c r="BE936" i="35"/>
  <c r="AV936" i="35"/>
  <c r="BO936" i="35" s="1"/>
  <c r="J936" i="35"/>
  <c r="BG936" i="35"/>
  <c r="BY936" i="35" s="1"/>
  <c r="BD936" i="35"/>
  <c r="BV936" i="35" s="1"/>
  <c r="AX936" i="35"/>
  <c r="BC936" i="35"/>
  <c r="BU936" i="35" s="1"/>
  <c r="AQ936" i="35"/>
  <c r="BQ936" i="35"/>
  <c r="AG934" i="35"/>
  <c r="AK934" i="35"/>
  <c r="AI934" i="35"/>
  <c r="G934" i="35"/>
  <c r="AH936" i="35"/>
  <c r="X936" i="35"/>
  <c r="Y935" i="35"/>
  <c r="F935" i="35"/>
  <c r="G935" i="35" s="1"/>
  <c r="BT932" i="35" l="1"/>
  <c r="BA933" i="35"/>
  <c r="AH937" i="35"/>
  <c r="AF937" i="35"/>
  <c r="AS443" i="35"/>
  <c r="AR443" i="35"/>
  <c r="AU443" i="35" s="1"/>
  <c r="BN443" i="35" s="1"/>
  <c r="AM443" i="35" s="1"/>
  <c r="T443" i="35" s="1"/>
  <c r="Q443" i="35" s="1"/>
  <c r="R443" i="35" s="1"/>
  <c r="S443" i="35"/>
  <c r="AC747" i="35"/>
  <c r="K746" i="35"/>
  <c r="O746" i="35" s="1"/>
  <c r="AI935" i="35"/>
  <c r="AK935" i="35"/>
  <c r="AG935" i="35"/>
  <c r="F936" i="35"/>
  <c r="G936" i="35" s="1"/>
  <c r="AA937" i="35"/>
  <c r="Z938" i="35"/>
  <c r="BD937" i="35"/>
  <c r="BV937" i="35" s="1"/>
  <c r="BC937" i="35"/>
  <c r="BU937" i="35" s="1"/>
  <c r="E937" i="35"/>
  <c r="AY937" i="35"/>
  <c r="BR937" i="35" s="1"/>
  <c r="BG937" i="35"/>
  <c r="BY937" i="35" s="1"/>
  <c r="AX937" i="35"/>
  <c r="AZ937" i="35"/>
  <c r="BS937" i="35" s="1"/>
  <c r="AW937" i="35"/>
  <c r="BP937" i="35" s="1"/>
  <c r="AV937" i="35"/>
  <c r="BO937" i="35" s="1"/>
  <c r="A938" i="35"/>
  <c r="BW938" i="35" s="1"/>
  <c r="BF937" i="35"/>
  <c r="BX937" i="35" s="1"/>
  <c r="J937" i="35"/>
  <c r="BE937" i="35"/>
  <c r="BQ937" i="35"/>
  <c r="AQ937" i="35"/>
  <c r="Y936" i="35"/>
  <c r="X937" i="35"/>
  <c r="EA939" i="35"/>
  <c r="DZ939" i="35"/>
  <c r="DY939" i="35"/>
  <c r="DW940" i="35"/>
  <c r="DX938" i="35"/>
  <c r="AJ938" i="35"/>
  <c r="AH938" i="35"/>
  <c r="EF938" i="35"/>
  <c r="V938" i="35"/>
  <c r="AF938" i="35"/>
  <c r="D939" i="35"/>
  <c r="W938" i="35"/>
  <c r="BT933" i="35" l="1"/>
  <c r="BA934" i="35"/>
  <c r="U443" i="35"/>
  <c r="AP444" i="35"/>
  <c r="AT444" i="35" s="1"/>
  <c r="P444" i="35"/>
  <c r="AC748" i="35"/>
  <c r="K747" i="35"/>
  <c r="O747" i="35" s="1"/>
  <c r="Y937" i="35"/>
  <c r="X938" i="35"/>
  <c r="AA938" i="35"/>
  <c r="Z939" i="35"/>
  <c r="DW941" i="35"/>
  <c r="EA940" i="35"/>
  <c r="DY940" i="35"/>
  <c r="DZ940" i="35"/>
  <c r="A939" i="35"/>
  <c r="BW939" i="35" s="1"/>
  <c r="BF938" i="35"/>
  <c r="BX938" i="35" s="1"/>
  <c r="AW938" i="35"/>
  <c r="BP938" i="35" s="1"/>
  <c r="BE938" i="35"/>
  <c r="AV938" i="35"/>
  <c r="BO938" i="35" s="1"/>
  <c r="J938" i="35"/>
  <c r="BD938" i="35"/>
  <c r="BV938" i="35" s="1"/>
  <c r="E938" i="35"/>
  <c r="AZ938" i="35"/>
  <c r="BS938" i="35" s="1"/>
  <c r="BG938" i="35"/>
  <c r="BY938" i="35" s="1"/>
  <c r="BC938" i="35"/>
  <c r="BU938" i="35" s="1"/>
  <c r="AX938" i="35"/>
  <c r="AY938" i="35"/>
  <c r="BR938" i="35" s="1"/>
  <c r="AQ938" i="35"/>
  <c r="BQ938" i="35"/>
  <c r="AF939" i="35"/>
  <c r="W939" i="35"/>
  <c r="D940" i="35"/>
  <c r="V939" i="35"/>
  <c r="EF939" i="35"/>
  <c r="DX939" i="35"/>
  <c r="AJ939" i="35" s="1"/>
  <c r="F937" i="35"/>
  <c r="AG936" i="35"/>
  <c r="AK936" i="35"/>
  <c r="AI936" i="35"/>
  <c r="BT934" i="35" l="1"/>
  <c r="BA935" i="35"/>
  <c r="AH939" i="35"/>
  <c r="AS444" i="35"/>
  <c r="AR444" i="35"/>
  <c r="AU444" i="35" s="1"/>
  <c r="BN444" i="35" s="1"/>
  <c r="AM444" i="35" s="1"/>
  <c r="T444" i="35" s="1"/>
  <c r="Q444" i="35" s="1"/>
  <c r="R444" i="35" s="1"/>
  <c r="S444" i="35"/>
  <c r="AC749" i="35"/>
  <c r="K748" i="35"/>
  <c r="O748" i="35" s="1"/>
  <c r="DW942" i="35"/>
  <c r="EA941" i="35"/>
  <c r="DZ941" i="35"/>
  <c r="DY941" i="35"/>
  <c r="AA939" i="35"/>
  <c r="Z940" i="35"/>
  <c r="EF940" i="35"/>
  <c r="W940" i="35"/>
  <c r="DX940" i="35"/>
  <c r="AH940" i="35" s="1"/>
  <c r="V940" i="35"/>
  <c r="D941" i="35"/>
  <c r="F938" i="35"/>
  <c r="AI937" i="35"/>
  <c r="AK937" i="35"/>
  <c r="AG937" i="35"/>
  <c r="Y938" i="35"/>
  <c r="X939" i="35"/>
  <c r="G937" i="35"/>
  <c r="AY939" i="35"/>
  <c r="BR939" i="35" s="1"/>
  <c r="BG939" i="35"/>
  <c r="BY939" i="35" s="1"/>
  <c r="AX939" i="35"/>
  <c r="A940" i="35"/>
  <c r="BW940" i="35" s="1"/>
  <c r="BF939" i="35"/>
  <c r="BX939" i="35" s="1"/>
  <c r="AW939" i="35"/>
  <c r="BP939" i="35" s="1"/>
  <c r="BD939" i="35"/>
  <c r="BV939" i="35" s="1"/>
  <c r="BC939" i="35"/>
  <c r="BU939" i="35" s="1"/>
  <c r="BE939" i="35"/>
  <c r="J939" i="35"/>
  <c r="E939" i="35"/>
  <c r="AV939" i="35"/>
  <c r="BO939" i="35" s="1"/>
  <c r="AZ939" i="35"/>
  <c r="BS939" i="35" s="1"/>
  <c r="BQ939" i="35"/>
  <c r="AQ939" i="35"/>
  <c r="BT935" i="35" l="1"/>
  <c r="BA936" i="35"/>
  <c r="AF940" i="35"/>
  <c r="AJ940" i="35"/>
  <c r="U444" i="35"/>
  <c r="AP445" i="35"/>
  <c r="AT445" i="35" s="1"/>
  <c r="P445" i="35"/>
  <c r="AC750" i="35"/>
  <c r="K749" i="35"/>
  <c r="O749" i="35" s="1"/>
  <c r="W941" i="35"/>
  <c r="D942" i="35"/>
  <c r="V941" i="35"/>
  <c r="EF941" i="35"/>
  <c r="DX941" i="35"/>
  <c r="AH941" i="35" s="1"/>
  <c r="Z941" i="35"/>
  <c r="AA940" i="35"/>
  <c r="E940" i="35"/>
  <c r="AZ940" i="35"/>
  <c r="BS940" i="35" s="1"/>
  <c r="AY940" i="35"/>
  <c r="BR940" i="35" s="1"/>
  <c r="A941" i="35"/>
  <c r="BW941" i="35" s="1"/>
  <c r="BF940" i="35"/>
  <c r="BX940" i="35" s="1"/>
  <c r="AW940" i="35"/>
  <c r="BP940" i="35" s="1"/>
  <c r="BE940" i="35"/>
  <c r="AV940" i="35"/>
  <c r="BO940" i="35" s="1"/>
  <c r="J940" i="35"/>
  <c r="BC940" i="35"/>
  <c r="BU940" i="35" s="1"/>
  <c r="AX940" i="35"/>
  <c r="BG940" i="35"/>
  <c r="BY940" i="35" s="1"/>
  <c r="BD940" i="35"/>
  <c r="BV940" i="35" s="1"/>
  <c r="AQ940" i="35"/>
  <c r="BQ940" i="35"/>
  <c r="AK938" i="35"/>
  <c r="AG938" i="35"/>
  <c r="AI938" i="35"/>
  <c r="G938" i="35"/>
  <c r="F939" i="35"/>
  <c r="G939" i="35" s="1"/>
  <c r="X940" i="35"/>
  <c r="Y939" i="35"/>
  <c r="DY942" i="35"/>
  <c r="DW943" i="35"/>
  <c r="EA942" i="35"/>
  <c r="DZ942" i="35"/>
  <c r="BT936" i="35" l="1"/>
  <c r="BA937" i="35"/>
  <c r="AJ941" i="35"/>
  <c r="AF941" i="35"/>
  <c r="AS445" i="35"/>
  <c r="AR445" i="35"/>
  <c r="AU445" i="35" s="1"/>
  <c r="BN445" i="35" s="1"/>
  <c r="AM445" i="35" s="1"/>
  <c r="T445" i="35" s="1"/>
  <c r="Q445" i="35" s="1"/>
  <c r="R445" i="35" s="1"/>
  <c r="S445" i="35"/>
  <c r="AC751" i="35"/>
  <c r="K750" i="35"/>
  <c r="O750" i="35" s="1"/>
  <c r="DX942" i="35"/>
  <c r="AH942" i="35" s="1"/>
  <c r="AJ942" i="35"/>
  <c r="EF942" i="35"/>
  <c r="D943" i="35"/>
  <c r="W942" i="35"/>
  <c r="V942" i="35"/>
  <c r="F940" i="35"/>
  <c r="G940" i="35" s="1"/>
  <c r="Y940" i="35"/>
  <c r="X941" i="35"/>
  <c r="AA941" i="35"/>
  <c r="Z942" i="35"/>
  <c r="EA943" i="35"/>
  <c r="DZ943" i="35"/>
  <c r="DY943" i="35"/>
  <c r="DW944" i="35"/>
  <c r="AI939" i="35"/>
  <c r="AG939" i="35"/>
  <c r="AK939" i="35"/>
  <c r="BD941" i="35"/>
  <c r="BV941" i="35" s="1"/>
  <c r="BC941" i="35"/>
  <c r="BU941" i="35" s="1"/>
  <c r="E941" i="35"/>
  <c r="AY941" i="35"/>
  <c r="BR941" i="35" s="1"/>
  <c r="BG941" i="35"/>
  <c r="BY941" i="35" s="1"/>
  <c r="AX941" i="35"/>
  <c r="A942" i="35"/>
  <c r="BW942" i="35" s="1"/>
  <c r="BE941" i="35"/>
  <c r="J941" i="35"/>
  <c r="AZ941" i="35"/>
  <c r="BS941" i="35" s="1"/>
  <c r="BF941" i="35"/>
  <c r="BX941" i="35" s="1"/>
  <c r="AW941" i="35"/>
  <c r="BP941" i="35" s="1"/>
  <c r="AV941" i="35"/>
  <c r="BO941" i="35" s="1"/>
  <c r="AQ941" i="35"/>
  <c r="BQ941" i="35"/>
  <c r="BT937" i="35" l="1"/>
  <c r="BA938" i="35"/>
  <c r="AF942" i="35"/>
  <c r="U445" i="35"/>
  <c r="AP446" i="35"/>
  <c r="AT446" i="35" s="1"/>
  <c r="P446" i="35"/>
  <c r="AC752" i="35"/>
  <c r="K751" i="35"/>
  <c r="O751" i="35" s="1"/>
  <c r="EA944" i="35"/>
  <c r="DY944" i="35"/>
  <c r="DW945" i="35"/>
  <c r="DZ944" i="35"/>
  <c r="Y941" i="35"/>
  <c r="X942" i="35"/>
  <c r="W943" i="35"/>
  <c r="D944" i="35"/>
  <c r="V943" i="35"/>
  <c r="DX943" i="35"/>
  <c r="AJ943" i="35" s="1"/>
  <c r="AH943" i="35"/>
  <c r="EF943" i="35"/>
  <c r="AG940" i="35"/>
  <c r="AK940" i="35"/>
  <c r="AI940" i="35"/>
  <c r="AA942" i="35"/>
  <c r="Z943" i="35"/>
  <c r="F941" i="35"/>
  <c r="G941" i="35" s="1"/>
  <c r="A943" i="35"/>
  <c r="BW943" i="35" s="1"/>
  <c r="BF942" i="35"/>
  <c r="BX942" i="35" s="1"/>
  <c r="AW942" i="35"/>
  <c r="BP942" i="35" s="1"/>
  <c r="BE942" i="35"/>
  <c r="AV942" i="35"/>
  <c r="BO942" i="35" s="1"/>
  <c r="J942" i="35"/>
  <c r="BD942" i="35"/>
  <c r="BV942" i="35" s="1"/>
  <c r="E942" i="35"/>
  <c r="AZ942" i="35"/>
  <c r="BS942" i="35" s="1"/>
  <c r="BG942" i="35"/>
  <c r="BY942" i="35" s="1"/>
  <c r="BC942" i="35"/>
  <c r="BU942" i="35" s="1"/>
  <c r="AX942" i="35"/>
  <c r="AY942" i="35"/>
  <c r="BR942" i="35" s="1"/>
  <c r="AQ942" i="35"/>
  <c r="BQ942" i="35"/>
  <c r="BT938" i="35" l="1"/>
  <c r="BA939" i="35"/>
  <c r="AF943" i="35"/>
  <c r="AR446" i="35"/>
  <c r="AU446" i="35" s="1"/>
  <c r="BN446" i="35" s="1"/>
  <c r="AM446" i="35" s="1"/>
  <c r="T446" i="35" s="1"/>
  <c r="Q446" i="35" s="1"/>
  <c r="R446" i="35" s="1"/>
  <c r="S446" i="35"/>
  <c r="AS446" i="35"/>
  <c r="AC753" i="35"/>
  <c r="K752" i="35"/>
  <c r="O752" i="35" s="1"/>
  <c r="Y942" i="35"/>
  <c r="X943" i="35"/>
  <c r="AA943" i="35"/>
  <c r="Z944" i="35"/>
  <c r="DZ945" i="35"/>
  <c r="DY945" i="35"/>
  <c r="DW946" i="35"/>
  <c r="EA945" i="35"/>
  <c r="F942" i="35"/>
  <c r="G942" i="35" s="1"/>
  <c r="AH944" i="35"/>
  <c r="EF944" i="35"/>
  <c r="W944" i="35"/>
  <c r="DX944" i="35"/>
  <c r="AF944" i="35" s="1"/>
  <c r="D945" i="35"/>
  <c r="AJ944" i="35"/>
  <c r="V944" i="35"/>
  <c r="AI941" i="35"/>
  <c r="AK941" i="35"/>
  <c r="AG941" i="35"/>
  <c r="AY943" i="35"/>
  <c r="BR943" i="35" s="1"/>
  <c r="BG943" i="35"/>
  <c r="BY943" i="35" s="1"/>
  <c r="AX943" i="35"/>
  <c r="A944" i="35"/>
  <c r="BW944" i="35" s="1"/>
  <c r="BF943" i="35"/>
  <c r="BX943" i="35" s="1"/>
  <c r="AW943" i="35"/>
  <c r="BP943" i="35" s="1"/>
  <c r="BD943" i="35"/>
  <c r="BV943" i="35" s="1"/>
  <c r="BC943" i="35"/>
  <c r="BU943" i="35" s="1"/>
  <c r="AZ943" i="35"/>
  <c r="BS943" i="35" s="1"/>
  <c r="AV943" i="35"/>
  <c r="BO943" i="35" s="1"/>
  <c r="BE943" i="35"/>
  <c r="J943" i="35"/>
  <c r="E943" i="35"/>
  <c r="AQ943" i="35"/>
  <c r="BQ943" i="35"/>
  <c r="BT939" i="35" l="1"/>
  <c r="BA940" i="35"/>
  <c r="U446" i="35"/>
  <c r="AP447" i="35"/>
  <c r="AT447" i="35" s="1"/>
  <c r="P447" i="35"/>
  <c r="AC754" i="35"/>
  <c r="K753" i="35"/>
  <c r="O753" i="35" s="1"/>
  <c r="Z945" i="35"/>
  <c r="AA944" i="35"/>
  <c r="AK942" i="35"/>
  <c r="AG942" i="35"/>
  <c r="AI942" i="35"/>
  <c r="D946" i="35"/>
  <c r="EF945" i="35"/>
  <c r="DX945" i="35"/>
  <c r="AH945" i="35" s="1"/>
  <c r="W945" i="35"/>
  <c r="AF945" i="35"/>
  <c r="V945" i="35"/>
  <c r="F943" i="35"/>
  <c r="G943" i="35" s="1"/>
  <c r="X944" i="35"/>
  <c r="Y943" i="35"/>
  <c r="EA946" i="35"/>
  <c r="DZ946" i="35"/>
  <c r="DY946" i="35"/>
  <c r="DW947" i="35"/>
  <c r="E944" i="35"/>
  <c r="AZ944" i="35"/>
  <c r="BS944" i="35" s="1"/>
  <c r="AY944" i="35"/>
  <c r="BR944" i="35" s="1"/>
  <c r="A945" i="35"/>
  <c r="BW945" i="35" s="1"/>
  <c r="BF944" i="35"/>
  <c r="BX944" i="35" s="1"/>
  <c r="AW944" i="35"/>
  <c r="BP944" i="35" s="1"/>
  <c r="BE944" i="35"/>
  <c r="AV944" i="35"/>
  <c r="BO944" i="35" s="1"/>
  <c r="J944" i="35"/>
  <c r="BD944" i="35"/>
  <c r="BV944" i="35" s="1"/>
  <c r="BC944" i="35"/>
  <c r="BU944" i="35" s="1"/>
  <c r="BG944" i="35"/>
  <c r="BY944" i="35" s="1"/>
  <c r="AX944" i="35"/>
  <c r="AQ944" i="35"/>
  <c r="BQ944" i="35"/>
  <c r="BT940" i="35" l="1"/>
  <c r="BA941" i="35"/>
  <c r="AJ945" i="35"/>
  <c r="AR447" i="35"/>
  <c r="AU447" i="35" s="1"/>
  <c r="BN447" i="35" s="1"/>
  <c r="AM447" i="35" s="1"/>
  <c r="T447" i="35" s="1"/>
  <c r="Q447" i="35" s="1"/>
  <c r="R447" i="35" s="1"/>
  <c r="AS447" i="35"/>
  <c r="S447" i="35"/>
  <c r="AC755" i="35"/>
  <c r="K754" i="35"/>
  <c r="O754" i="35" s="1"/>
  <c r="EF946" i="35"/>
  <c r="W946" i="35"/>
  <c r="D947" i="35"/>
  <c r="V946" i="35"/>
  <c r="DX946" i="35"/>
  <c r="AF946" i="35" s="1"/>
  <c r="AJ946" i="35"/>
  <c r="AH946" i="35"/>
  <c r="DW948" i="35"/>
  <c r="DZ947" i="35"/>
  <c r="DY947" i="35"/>
  <c r="EA947" i="35"/>
  <c r="BG945" i="35"/>
  <c r="BY945" i="35" s="1"/>
  <c r="AX945" i="35"/>
  <c r="A946" i="35"/>
  <c r="BW946" i="35" s="1"/>
  <c r="BF945" i="35"/>
  <c r="BX945" i="35" s="1"/>
  <c r="AW945" i="35"/>
  <c r="BP945" i="35" s="1"/>
  <c r="BC945" i="35"/>
  <c r="BU945" i="35" s="1"/>
  <c r="AZ945" i="35"/>
  <c r="BS945" i="35" s="1"/>
  <c r="AY945" i="35"/>
  <c r="BR945" i="35" s="1"/>
  <c r="E945" i="35"/>
  <c r="J945" i="35"/>
  <c r="BD945" i="35"/>
  <c r="BV945" i="35" s="1"/>
  <c r="AV945" i="35"/>
  <c r="BO945" i="35" s="1"/>
  <c r="BE945" i="35"/>
  <c r="BQ945" i="35"/>
  <c r="AQ945" i="35"/>
  <c r="Y944" i="35"/>
  <c r="X945" i="35"/>
  <c r="F944" i="35"/>
  <c r="AI943" i="35"/>
  <c r="AK943" i="35"/>
  <c r="AG943" i="35"/>
  <c r="AA945" i="35"/>
  <c r="Z946" i="35"/>
  <c r="BT941" i="35" l="1"/>
  <c r="BA942" i="35"/>
  <c r="U447" i="35"/>
  <c r="AP448" i="35"/>
  <c r="AT448" i="35" s="1"/>
  <c r="P448" i="35"/>
  <c r="AC756" i="35"/>
  <c r="K755" i="35"/>
  <c r="O755" i="35" s="1"/>
  <c r="AG944" i="35"/>
  <c r="AK944" i="35"/>
  <c r="AI944" i="35"/>
  <c r="X946" i="35"/>
  <c r="Y945" i="35"/>
  <c r="Z947" i="35"/>
  <c r="AA946" i="35"/>
  <c r="EF947" i="35"/>
  <c r="D948" i="35"/>
  <c r="V947" i="35"/>
  <c r="AF947" i="35"/>
  <c r="DX947" i="35"/>
  <c r="AH947" i="35" s="1"/>
  <c r="AJ947" i="35"/>
  <c r="W947" i="35"/>
  <c r="AZ946" i="35"/>
  <c r="BS946" i="35" s="1"/>
  <c r="AY946" i="35"/>
  <c r="BR946" i="35" s="1"/>
  <c r="BG946" i="35"/>
  <c r="BY946" i="35" s="1"/>
  <c r="AX946" i="35"/>
  <c r="BE946" i="35"/>
  <c r="AV946" i="35"/>
  <c r="BO946" i="35" s="1"/>
  <c r="J946" i="35"/>
  <c r="BD946" i="35"/>
  <c r="BV946" i="35" s="1"/>
  <c r="A947" i="35"/>
  <c r="BW947" i="35" s="1"/>
  <c r="BC946" i="35"/>
  <c r="BU946" i="35" s="1"/>
  <c r="BF946" i="35"/>
  <c r="BX946" i="35" s="1"/>
  <c r="E946" i="35"/>
  <c r="AW946" i="35"/>
  <c r="BP946" i="35" s="1"/>
  <c r="AQ946" i="35"/>
  <c r="BQ946" i="35"/>
  <c r="G944" i="35"/>
  <c r="F945" i="35"/>
  <c r="G945" i="35" s="1"/>
  <c r="EA948" i="35"/>
  <c r="DY948" i="35"/>
  <c r="DW949" i="35"/>
  <c r="DZ948" i="35"/>
  <c r="BT942" i="35" l="1"/>
  <c r="BA943" i="35"/>
  <c r="AR448" i="35"/>
  <c r="AU448" i="35" s="1"/>
  <c r="BN448" i="35" s="1"/>
  <c r="AM448" i="35" s="1"/>
  <c r="T448" i="35" s="1"/>
  <c r="Q448" i="35" s="1"/>
  <c r="R448" i="35" s="1"/>
  <c r="S448" i="35"/>
  <c r="AS448" i="35"/>
  <c r="AC757" i="35"/>
  <c r="K756" i="35"/>
  <c r="O756" i="35" s="1"/>
  <c r="DZ949" i="35"/>
  <c r="DY949" i="35"/>
  <c r="DW950" i="35"/>
  <c r="EA949" i="35"/>
  <c r="BC947" i="35"/>
  <c r="BU947" i="35" s="1"/>
  <c r="E947" i="35"/>
  <c r="AZ947" i="35"/>
  <c r="BS947" i="35" s="1"/>
  <c r="BG947" i="35"/>
  <c r="BY947" i="35" s="1"/>
  <c r="AX947" i="35"/>
  <c r="A948" i="35"/>
  <c r="BW948" i="35" s="1"/>
  <c r="BF947" i="35"/>
  <c r="BX947" i="35" s="1"/>
  <c r="AW947" i="35"/>
  <c r="BP947" i="35" s="1"/>
  <c r="BE947" i="35"/>
  <c r="J947" i="35"/>
  <c r="BD947" i="35"/>
  <c r="BV947" i="35" s="1"/>
  <c r="AY947" i="35"/>
  <c r="BR947" i="35" s="1"/>
  <c r="AV947" i="35"/>
  <c r="BO947" i="35" s="1"/>
  <c r="BQ947" i="35"/>
  <c r="AQ947" i="35"/>
  <c r="Z948" i="35"/>
  <c r="AA947" i="35"/>
  <c r="DX948" i="35"/>
  <c r="AJ948" i="35"/>
  <c r="EF948" i="35"/>
  <c r="AF948" i="35"/>
  <c r="W948" i="35"/>
  <c r="V948" i="35"/>
  <c r="D949" i="35"/>
  <c r="AH948" i="35"/>
  <c r="X947" i="35"/>
  <c r="Y946" i="35"/>
  <c r="AI945" i="35"/>
  <c r="AK945" i="35"/>
  <c r="AG945" i="35"/>
  <c r="F946" i="35"/>
  <c r="BT943" i="35" l="1"/>
  <c r="BA944" i="35"/>
  <c r="U448" i="35"/>
  <c r="P449" i="35"/>
  <c r="AP449" i="35"/>
  <c r="AT449" i="35" s="1"/>
  <c r="AC758" i="35"/>
  <c r="K757" i="35"/>
  <c r="O757" i="35" s="1"/>
  <c r="Y947" i="35"/>
  <c r="X948" i="35"/>
  <c r="BE948" i="35"/>
  <c r="AV948" i="35"/>
  <c r="BO948" i="35" s="1"/>
  <c r="J948" i="35"/>
  <c r="BD948" i="35"/>
  <c r="BV948" i="35" s="1"/>
  <c r="BC948" i="35"/>
  <c r="BU948" i="35" s="1"/>
  <c r="AZ948" i="35"/>
  <c r="BS948" i="35" s="1"/>
  <c r="AY948" i="35"/>
  <c r="BR948" i="35" s="1"/>
  <c r="AX948" i="35"/>
  <c r="AW948" i="35"/>
  <c r="BP948" i="35" s="1"/>
  <c r="A949" i="35"/>
  <c r="BW949" i="35" s="1"/>
  <c r="BG948" i="35"/>
  <c r="BY948" i="35" s="1"/>
  <c r="BF948" i="35"/>
  <c r="BX948" i="35" s="1"/>
  <c r="E948" i="35"/>
  <c r="BQ948" i="35"/>
  <c r="AQ948" i="35"/>
  <c r="F947" i="35"/>
  <c r="G947" i="35" s="1"/>
  <c r="AG946" i="35"/>
  <c r="AK946" i="35"/>
  <c r="AI946" i="35"/>
  <c r="G946" i="35"/>
  <c r="D950" i="35"/>
  <c r="V949" i="35"/>
  <c r="DX949" i="35"/>
  <c r="AJ949" i="35" s="1"/>
  <c r="AH949" i="35"/>
  <c r="W949" i="35"/>
  <c r="EF949" i="35"/>
  <c r="AA948" i="35"/>
  <c r="Z949" i="35"/>
  <c r="EA950" i="35"/>
  <c r="DZ950" i="35"/>
  <c r="DY950" i="35"/>
  <c r="DW951" i="35"/>
  <c r="BT944" i="35" l="1"/>
  <c r="BA945" i="35"/>
  <c r="AF949" i="35"/>
  <c r="S449" i="35"/>
  <c r="AR449" i="35"/>
  <c r="AU449" i="35" s="1"/>
  <c r="BN449" i="35" s="1"/>
  <c r="AM449" i="35" s="1"/>
  <c r="T449" i="35" s="1"/>
  <c r="Q449" i="35" s="1"/>
  <c r="R449" i="35" s="1"/>
  <c r="AS449" i="35"/>
  <c r="AC759" i="35"/>
  <c r="K758" i="35"/>
  <c r="O758" i="35" s="1"/>
  <c r="DW952" i="35"/>
  <c r="DZ951" i="35"/>
  <c r="DY951" i="35"/>
  <c r="EA951" i="35"/>
  <c r="Y948" i="35"/>
  <c r="X949" i="35"/>
  <c r="EF950" i="35"/>
  <c r="W950" i="35"/>
  <c r="D951" i="35"/>
  <c r="V950" i="35"/>
  <c r="DX950" i="35"/>
  <c r="AF950" i="35" s="1"/>
  <c r="AJ950" i="35"/>
  <c r="AH950" i="35"/>
  <c r="AI947" i="35"/>
  <c r="AG947" i="35"/>
  <c r="AK947" i="35"/>
  <c r="BG949" i="35"/>
  <c r="BY949" i="35" s="1"/>
  <c r="AX949" i="35"/>
  <c r="A950" i="35"/>
  <c r="BW950" i="35" s="1"/>
  <c r="BF949" i="35"/>
  <c r="BX949" i="35" s="1"/>
  <c r="AW949" i="35"/>
  <c r="BP949" i="35" s="1"/>
  <c r="BE949" i="35"/>
  <c r="AV949" i="35"/>
  <c r="BO949" i="35" s="1"/>
  <c r="J949" i="35"/>
  <c r="BC949" i="35"/>
  <c r="BU949" i="35" s="1"/>
  <c r="E949" i="35"/>
  <c r="AZ949" i="35"/>
  <c r="BS949" i="35" s="1"/>
  <c r="AY949" i="35"/>
  <c r="BR949" i="35" s="1"/>
  <c r="BD949" i="35"/>
  <c r="BV949" i="35" s="1"/>
  <c r="AQ949" i="35"/>
  <c r="BQ949" i="35"/>
  <c r="F948" i="35"/>
  <c r="Z950" i="35"/>
  <c r="AA949" i="35"/>
  <c r="BT945" i="35" l="1"/>
  <c r="BA946" i="35"/>
  <c r="U449" i="35"/>
  <c r="AP450" i="35"/>
  <c r="AT450" i="35" s="1"/>
  <c r="P450" i="35"/>
  <c r="AC760" i="35"/>
  <c r="K759" i="35"/>
  <c r="O759" i="35" s="1"/>
  <c r="F949" i="35"/>
  <c r="G949" i="35" s="1"/>
  <c r="X950" i="35"/>
  <c r="Y949" i="35"/>
  <c r="Z951" i="35"/>
  <c r="AA950" i="35"/>
  <c r="AZ950" i="35"/>
  <c r="BS950" i="35" s="1"/>
  <c r="AY950" i="35"/>
  <c r="BR950" i="35" s="1"/>
  <c r="BG950" i="35"/>
  <c r="BY950" i="35" s="1"/>
  <c r="AX950" i="35"/>
  <c r="BE950" i="35"/>
  <c r="AV950" i="35"/>
  <c r="BO950" i="35" s="1"/>
  <c r="J950" i="35"/>
  <c r="BD950" i="35"/>
  <c r="BV950" i="35" s="1"/>
  <c r="BC950" i="35"/>
  <c r="BU950" i="35" s="1"/>
  <c r="E950" i="35"/>
  <c r="AW950" i="35"/>
  <c r="BP950" i="35" s="1"/>
  <c r="BF950" i="35"/>
  <c r="BX950" i="35" s="1"/>
  <c r="A951" i="35"/>
  <c r="BW951" i="35" s="1"/>
  <c r="AQ950" i="35"/>
  <c r="BQ950" i="35"/>
  <c r="EF951" i="35"/>
  <c r="D952" i="35"/>
  <c r="V951" i="35"/>
  <c r="AF951" i="35"/>
  <c r="W951" i="35"/>
  <c r="DX951" i="35"/>
  <c r="AJ951" i="35" s="1"/>
  <c r="AK948" i="35"/>
  <c r="AI948" i="35"/>
  <c r="AG948" i="35"/>
  <c r="EA952" i="35"/>
  <c r="DW953" i="35"/>
  <c r="DY952" i="35"/>
  <c r="DZ952" i="35"/>
  <c r="G948" i="35"/>
  <c r="BT946" i="35" l="1"/>
  <c r="BA947" i="35"/>
  <c r="AH951" i="35"/>
  <c r="AS450" i="35"/>
  <c r="AR450" i="35"/>
  <c r="AU450" i="35" s="1"/>
  <c r="BN450" i="35" s="1"/>
  <c r="AM450" i="35" s="1"/>
  <c r="T450" i="35" s="1"/>
  <c r="Q450" i="35" s="1"/>
  <c r="R450" i="35" s="1"/>
  <c r="S450" i="35"/>
  <c r="AC761" i="35"/>
  <c r="K760" i="35"/>
  <c r="O760" i="35" s="1"/>
  <c r="Z952" i="35"/>
  <c r="AA951" i="35"/>
  <c r="F950" i="35"/>
  <c r="X951" i="35"/>
  <c r="Y950" i="35"/>
  <c r="DX952" i="35"/>
  <c r="AH952" i="35" s="1"/>
  <c r="AJ952" i="35"/>
  <c r="EF952" i="35"/>
  <c r="AF952" i="35"/>
  <c r="W952" i="35"/>
  <c r="D953" i="35"/>
  <c r="V952" i="35"/>
  <c r="DZ953" i="35"/>
  <c r="DY953" i="35"/>
  <c r="DW954" i="35"/>
  <c r="EA953" i="35"/>
  <c r="AK949" i="35"/>
  <c r="AI949" i="35"/>
  <c r="AG949" i="35"/>
  <c r="BC951" i="35"/>
  <c r="BU951" i="35" s="1"/>
  <c r="E951" i="35"/>
  <c r="AZ951" i="35"/>
  <c r="BS951" i="35" s="1"/>
  <c r="BG951" i="35"/>
  <c r="BY951" i="35" s="1"/>
  <c r="AX951" i="35"/>
  <c r="A952" i="35"/>
  <c r="BW952" i="35" s="1"/>
  <c r="BF951" i="35"/>
  <c r="BX951" i="35" s="1"/>
  <c r="AW951" i="35"/>
  <c r="BP951" i="35" s="1"/>
  <c r="BE951" i="35"/>
  <c r="J951" i="35"/>
  <c r="BD951" i="35"/>
  <c r="BV951" i="35" s="1"/>
  <c r="AY951" i="35"/>
  <c r="BR951" i="35" s="1"/>
  <c r="AV951" i="35"/>
  <c r="BO951" i="35" s="1"/>
  <c r="BQ951" i="35"/>
  <c r="AQ951" i="35"/>
  <c r="BT947" i="35" l="1"/>
  <c r="BA948" i="35"/>
  <c r="U450" i="35"/>
  <c r="AP451" i="35"/>
  <c r="AT451" i="35" s="1"/>
  <c r="P451" i="35"/>
  <c r="AC762" i="35"/>
  <c r="K761" i="35"/>
  <c r="O761" i="35" s="1"/>
  <c r="Y951" i="35"/>
  <c r="X952" i="35"/>
  <c r="F951" i="35"/>
  <c r="G951" i="35" s="1"/>
  <c r="D954" i="35"/>
  <c r="V953" i="35"/>
  <c r="DX953" i="35"/>
  <c r="AH953" i="35"/>
  <c r="W953" i="35"/>
  <c r="AJ953" i="35"/>
  <c r="EF953" i="35"/>
  <c r="AF953" i="35"/>
  <c r="AG950" i="35"/>
  <c r="AK950" i="35"/>
  <c r="AI950" i="35"/>
  <c r="G950" i="35"/>
  <c r="BE952" i="35"/>
  <c r="AV952" i="35"/>
  <c r="BO952" i="35" s="1"/>
  <c r="J952" i="35"/>
  <c r="BD952" i="35"/>
  <c r="BV952" i="35" s="1"/>
  <c r="BC952" i="35"/>
  <c r="BU952" i="35" s="1"/>
  <c r="AZ952" i="35"/>
  <c r="BS952" i="35" s="1"/>
  <c r="AY952" i="35"/>
  <c r="BR952" i="35" s="1"/>
  <c r="A953" i="35"/>
  <c r="BW953" i="35" s="1"/>
  <c r="BG952" i="35"/>
  <c r="BY952" i="35" s="1"/>
  <c r="BF952" i="35"/>
  <c r="BX952" i="35" s="1"/>
  <c r="E952" i="35"/>
  <c r="AX952" i="35"/>
  <c r="AW952" i="35"/>
  <c r="BP952" i="35" s="1"/>
  <c r="AQ952" i="35"/>
  <c r="BQ952" i="35"/>
  <c r="EA954" i="35"/>
  <c r="DZ954" i="35"/>
  <c r="DY954" i="35"/>
  <c r="DW955" i="35"/>
  <c r="AA952" i="35"/>
  <c r="Z953" i="35"/>
  <c r="BT948" i="35" l="1"/>
  <c r="BA949" i="35"/>
  <c r="AR451" i="35"/>
  <c r="AU451" i="35" s="1"/>
  <c r="BN451" i="35" s="1"/>
  <c r="AM451" i="35" s="1"/>
  <c r="T451" i="35" s="1"/>
  <c r="Q451" i="35" s="1"/>
  <c r="R451" i="35" s="1"/>
  <c r="AS451" i="35"/>
  <c r="S451" i="35"/>
  <c r="AC763" i="35"/>
  <c r="K762" i="35"/>
  <c r="O762" i="35" s="1"/>
  <c r="BG953" i="35"/>
  <c r="BY953" i="35" s="1"/>
  <c r="AX953" i="35"/>
  <c r="A954" i="35"/>
  <c r="BW954" i="35" s="1"/>
  <c r="BF953" i="35"/>
  <c r="BX953" i="35" s="1"/>
  <c r="AW953" i="35"/>
  <c r="BP953" i="35" s="1"/>
  <c r="BE953" i="35"/>
  <c r="AV953" i="35"/>
  <c r="BO953" i="35" s="1"/>
  <c r="J953" i="35"/>
  <c r="BC953" i="35"/>
  <c r="BU953" i="35" s="1"/>
  <c r="E953" i="35"/>
  <c r="AZ953" i="35"/>
  <c r="BS953" i="35" s="1"/>
  <c r="AY953" i="35"/>
  <c r="BR953" i="35" s="1"/>
  <c r="BD953" i="35"/>
  <c r="BV953" i="35" s="1"/>
  <c r="AQ953" i="35"/>
  <c r="BQ953" i="35"/>
  <c r="DW956" i="35"/>
  <c r="DZ955" i="35"/>
  <c r="DY955" i="35"/>
  <c r="EA955" i="35"/>
  <c r="AI951" i="35"/>
  <c r="AG951" i="35"/>
  <c r="AK951" i="35"/>
  <c r="F952" i="35"/>
  <c r="X953" i="35"/>
  <c r="Y952" i="35"/>
  <c r="AA953" i="35"/>
  <c r="Z954" i="35"/>
  <c r="EF954" i="35"/>
  <c r="W954" i="35"/>
  <c r="D955" i="35"/>
  <c r="V954" i="35"/>
  <c r="DX954" i="35"/>
  <c r="AF954" i="35" s="1"/>
  <c r="AJ954" i="35"/>
  <c r="AH954" i="35"/>
  <c r="BT949" i="35" l="1"/>
  <c r="BA950" i="35"/>
  <c r="U451" i="35"/>
  <c r="P452" i="35"/>
  <c r="AP452" i="35"/>
  <c r="AT452" i="35" s="1"/>
  <c r="AC764" i="35"/>
  <c r="K763" i="35"/>
  <c r="O763" i="35" s="1"/>
  <c r="Z955" i="35"/>
  <c r="AA954" i="35"/>
  <c r="X954" i="35"/>
  <c r="Y953" i="35"/>
  <c r="F953" i="35"/>
  <c r="EA956" i="35"/>
  <c r="DY956" i="35"/>
  <c r="DW957" i="35"/>
  <c r="DZ956" i="35"/>
  <c r="AZ954" i="35"/>
  <c r="BS954" i="35" s="1"/>
  <c r="AY954" i="35"/>
  <c r="BR954" i="35" s="1"/>
  <c r="BG954" i="35"/>
  <c r="BY954" i="35" s="1"/>
  <c r="AX954" i="35"/>
  <c r="BE954" i="35"/>
  <c r="AV954" i="35"/>
  <c r="BO954" i="35" s="1"/>
  <c r="J954" i="35"/>
  <c r="BD954" i="35"/>
  <c r="BV954" i="35" s="1"/>
  <c r="A955" i="35"/>
  <c r="BW955" i="35" s="1"/>
  <c r="BC954" i="35"/>
  <c r="BU954" i="35" s="1"/>
  <c r="E954" i="35"/>
  <c r="BF954" i="35"/>
  <c r="BX954" i="35" s="1"/>
  <c r="AW954" i="35"/>
  <c r="BP954" i="35" s="1"/>
  <c r="AQ954" i="35"/>
  <c r="BQ954" i="35"/>
  <c r="AK952" i="35"/>
  <c r="AI952" i="35"/>
  <c r="AG952" i="35"/>
  <c r="EF955" i="35"/>
  <c r="D956" i="35"/>
  <c r="V955" i="35"/>
  <c r="AF955" i="35"/>
  <c r="DX955" i="35"/>
  <c r="AH955" i="35" s="1"/>
  <c r="AJ955" i="35"/>
  <c r="W955" i="35"/>
  <c r="G952" i="35"/>
  <c r="BT950" i="35" l="1"/>
  <c r="BA951" i="35"/>
  <c r="AR452" i="35"/>
  <c r="AU452" i="35" s="1"/>
  <c r="BN452" i="35" s="1"/>
  <c r="AM452" i="35" s="1"/>
  <c r="T452" i="35" s="1"/>
  <c r="Q452" i="35" s="1"/>
  <c r="R452" i="35" s="1"/>
  <c r="S452" i="35"/>
  <c r="AS452" i="35"/>
  <c r="AC765" i="35"/>
  <c r="K764" i="35"/>
  <c r="O764" i="35" s="1"/>
  <c r="AK953" i="35"/>
  <c r="AI953" i="35"/>
  <c r="AG953" i="35"/>
  <c r="F954" i="35"/>
  <c r="G954" i="35" s="1"/>
  <c r="DW958" i="35"/>
  <c r="DZ957" i="35"/>
  <c r="DY957" i="35"/>
  <c r="EA957" i="35"/>
  <c r="X955" i="35"/>
  <c r="Y954" i="35"/>
  <c r="DX956" i="35"/>
  <c r="AF956" i="35" s="1"/>
  <c r="EF956" i="35"/>
  <c r="W956" i="35"/>
  <c r="V956" i="35"/>
  <c r="D957" i="35"/>
  <c r="BC955" i="35"/>
  <c r="BU955" i="35" s="1"/>
  <c r="E955" i="35"/>
  <c r="AZ955" i="35"/>
  <c r="BS955" i="35" s="1"/>
  <c r="BG955" i="35"/>
  <c r="BY955" i="35" s="1"/>
  <c r="AX955" i="35"/>
  <c r="A956" i="35"/>
  <c r="BW956" i="35" s="1"/>
  <c r="BF955" i="35"/>
  <c r="BX955" i="35" s="1"/>
  <c r="AW955" i="35"/>
  <c r="BP955" i="35" s="1"/>
  <c r="BE955" i="35"/>
  <c r="J955" i="35"/>
  <c r="BD955" i="35"/>
  <c r="BV955" i="35" s="1"/>
  <c r="AY955" i="35"/>
  <c r="BR955" i="35" s="1"/>
  <c r="AV955" i="35"/>
  <c r="BO955" i="35" s="1"/>
  <c r="AQ955" i="35"/>
  <c r="BQ955" i="35"/>
  <c r="G953" i="35"/>
  <c r="Z956" i="35"/>
  <c r="AA955" i="35"/>
  <c r="BT951" i="35" l="1"/>
  <c r="BA952" i="35"/>
  <c r="AH956" i="35"/>
  <c r="AJ956" i="35"/>
  <c r="U452" i="35"/>
  <c r="P453" i="35"/>
  <c r="AP453" i="35"/>
  <c r="AT453" i="35" s="1"/>
  <c r="AC766" i="35"/>
  <c r="K765" i="35"/>
  <c r="O765" i="35" s="1"/>
  <c r="BE956" i="35"/>
  <c r="AV956" i="35"/>
  <c r="BO956" i="35" s="1"/>
  <c r="J956" i="35"/>
  <c r="BD956" i="35"/>
  <c r="BV956" i="35" s="1"/>
  <c r="BC956" i="35"/>
  <c r="BU956" i="35" s="1"/>
  <c r="AZ956" i="35"/>
  <c r="BS956" i="35" s="1"/>
  <c r="AY956" i="35"/>
  <c r="BR956" i="35" s="1"/>
  <c r="AX956" i="35"/>
  <c r="AW956" i="35"/>
  <c r="BP956" i="35" s="1"/>
  <c r="A957" i="35"/>
  <c r="BW957" i="35" s="1"/>
  <c r="BG956" i="35"/>
  <c r="BY956" i="35" s="1"/>
  <c r="E956" i="35"/>
  <c r="BF956" i="35"/>
  <c r="BX956" i="35" s="1"/>
  <c r="BQ956" i="35"/>
  <c r="AQ956" i="35"/>
  <c r="AG954" i="35"/>
  <c r="AK954" i="35"/>
  <c r="AI954" i="35"/>
  <c r="D958" i="35"/>
  <c r="V957" i="35"/>
  <c r="DX957" i="35"/>
  <c r="AF957" i="35" s="1"/>
  <c r="AH957" i="35"/>
  <c r="AJ957" i="35"/>
  <c r="W957" i="35"/>
  <c r="EF957" i="35"/>
  <c r="Y955" i="35"/>
  <c r="X956" i="35"/>
  <c r="AA956" i="35"/>
  <c r="Z957" i="35"/>
  <c r="F955" i="35"/>
  <c r="G955" i="35" s="1"/>
  <c r="DZ958" i="35"/>
  <c r="DY958" i="35"/>
  <c r="DW959" i="35"/>
  <c r="EA958" i="35"/>
  <c r="BT952" i="35" l="1"/>
  <c r="BA953" i="35"/>
  <c r="AR453" i="35"/>
  <c r="AU453" i="35" s="1"/>
  <c r="BN453" i="35" s="1"/>
  <c r="AM453" i="35" s="1"/>
  <c r="T453" i="35" s="1"/>
  <c r="Q453" i="35" s="1"/>
  <c r="R453" i="35" s="1"/>
  <c r="S453" i="35"/>
  <c r="AS453" i="35"/>
  <c r="AC767" i="35"/>
  <c r="K766" i="35"/>
  <c r="O766" i="35" s="1"/>
  <c r="EA959" i="35"/>
  <c r="DZ959" i="35"/>
  <c r="DY959" i="35"/>
  <c r="DW960" i="35"/>
  <c r="BG957" i="35"/>
  <c r="BY957" i="35" s="1"/>
  <c r="AX957" i="35"/>
  <c r="A958" i="35"/>
  <c r="BW958" i="35" s="1"/>
  <c r="BF957" i="35"/>
  <c r="BX957" i="35" s="1"/>
  <c r="AW957" i="35"/>
  <c r="BP957" i="35" s="1"/>
  <c r="BE957" i="35"/>
  <c r="AV957" i="35"/>
  <c r="BO957" i="35" s="1"/>
  <c r="J957" i="35"/>
  <c r="BC957" i="35"/>
  <c r="BU957" i="35" s="1"/>
  <c r="E957" i="35"/>
  <c r="AZ957" i="35"/>
  <c r="BS957" i="35" s="1"/>
  <c r="AY957" i="35"/>
  <c r="BR957" i="35" s="1"/>
  <c r="BD957" i="35"/>
  <c r="BV957" i="35" s="1"/>
  <c r="BQ957" i="35"/>
  <c r="AQ957" i="35"/>
  <c r="F956" i="35"/>
  <c r="Y956" i="35"/>
  <c r="X957" i="35"/>
  <c r="D959" i="35"/>
  <c r="DX958" i="35"/>
  <c r="AJ958" i="35" s="1"/>
  <c r="AF958" i="35"/>
  <c r="W958" i="35"/>
  <c r="EF958" i="35"/>
  <c r="V958" i="35"/>
  <c r="Z958" i="35"/>
  <c r="AA957" i="35"/>
  <c r="AI955" i="35"/>
  <c r="AG955" i="35"/>
  <c r="AK955" i="35"/>
  <c r="BT953" i="35" l="1"/>
  <c r="BA954" i="35"/>
  <c r="AH958" i="35"/>
  <c r="U453" i="35"/>
  <c r="AP454" i="35"/>
  <c r="AT454" i="35" s="1"/>
  <c r="P454" i="35"/>
  <c r="AC768" i="35"/>
  <c r="K767" i="35"/>
  <c r="O767" i="35" s="1"/>
  <c r="A959" i="35"/>
  <c r="BW959" i="35" s="1"/>
  <c r="BC958" i="35"/>
  <c r="BU958" i="35" s="1"/>
  <c r="AZ958" i="35"/>
  <c r="BS958" i="35" s="1"/>
  <c r="AY958" i="35"/>
  <c r="BR958" i="35" s="1"/>
  <c r="BG958" i="35"/>
  <c r="BY958" i="35" s="1"/>
  <c r="AW958" i="35"/>
  <c r="BP958" i="35" s="1"/>
  <c r="J958" i="35"/>
  <c r="BF958" i="35"/>
  <c r="BX958" i="35" s="1"/>
  <c r="AV958" i="35"/>
  <c r="BO958" i="35" s="1"/>
  <c r="BE958" i="35"/>
  <c r="BD958" i="35"/>
  <c r="BV958" i="35" s="1"/>
  <c r="E958" i="35"/>
  <c r="AX958" i="35"/>
  <c r="AQ958" i="35"/>
  <c r="BQ958" i="35"/>
  <c r="Z959" i="35"/>
  <c r="AA958" i="35"/>
  <c r="EF959" i="35"/>
  <c r="W959" i="35"/>
  <c r="D960" i="35"/>
  <c r="V959" i="35"/>
  <c r="DX959" i="35"/>
  <c r="AH959" i="35" s="1"/>
  <c r="AJ959" i="35"/>
  <c r="AK956" i="35"/>
  <c r="AI956" i="35"/>
  <c r="AG956" i="35"/>
  <c r="DW961" i="35"/>
  <c r="EA960" i="35"/>
  <c r="DZ960" i="35"/>
  <c r="DY960" i="35"/>
  <c r="G956" i="35"/>
  <c r="X958" i="35"/>
  <c r="Y957" i="35"/>
  <c r="F957" i="35"/>
  <c r="BT954" i="35" l="1"/>
  <c r="BA955" i="35"/>
  <c r="AS454" i="35"/>
  <c r="S454" i="35"/>
  <c r="AR454" i="35"/>
  <c r="AU454" i="35" s="1"/>
  <c r="BN454" i="35" s="1"/>
  <c r="AM454" i="35" s="1"/>
  <c r="T454" i="35" s="1"/>
  <c r="Q454" i="35" s="1"/>
  <c r="R454" i="35" s="1"/>
  <c r="AC769" i="35"/>
  <c r="K768" i="35"/>
  <c r="O768" i="35" s="1"/>
  <c r="AK957" i="35"/>
  <c r="AI957" i="35"/>
  <c r="AG957" i="35"/>
  <c r="F958" i="35"/>
  <c r="DW962" i="35"/>
  <c r="EA961" i="35"/>
  <c r="DZ961" i="35"/>
  <c r="DY961" i="35"/>
  <c r="EF960" i="35"/>
  <c r="AF960" i="35"/>
  <c r="W960" i="35"/>
  <c r="D961" i="35"/>
  <c r="V960" i="35"/>
  <c r="DX960" i="35"/>
  <c r="AJ960" i="35" s="1"/>
  <c r="AF959" i="35"/>
  <c r="Z960" i="35"/>
  <c r="AA959" i="35"/>
  <c r="X959" i="35"/>
  <c r="Y958" i="35"/>
  <c r="G957" i="35"/>
  <c r="AZ959" i="35"/>
  <c r="BS959" i="35" s="1"/>
  <c r="AY959" i="35"/>
  <c r="BR959" i="35" s="1"/>
  <c r="BG959" i="35"/>
  <c r="BY959" i="35" s="1"/>
  <c r="AX959" i="35"/>
  <c r="A960" i="35"/>
  <c r="BW960" i="35" s="1"/>
  <c r="BF959" i="35"/>
  <c r="BX959" i="35" s="1"/>
  <c r="AW959" i="35"/>
  <c r="BP959" i="35" s="1"/>
  <c r="BE959" i="35"/>
  <c r="AV959" i="35"/>
  <c r="BO959" i="35" s="1"/>
  <c r="J959" i="35"/>
  <c r="BD959" i="35"/>
  <c r="BV959" i="35" s="1"/>
  <c r="E959" i="35"/>
  <c r="BC959" i="35"/>
  <c r="BU959" i="35" s="1"/>
  <c r="BQ959" i="35"/>
  <c r="AQ959" i="35"/>
  <c r="BT955" i="35" l="1"/>
  <c r="BA956" i="35"/>
  <c r="AH960" i="35"/>
  <c r="U454" i="35"/>
  <c r="AP455" i="35"/>
  <c r="AT455" i="35" s="1"/>
  <c r="P455" i="35"/>
  <c r="AC770" i="35"/>
  <c r="K769" i="35"/>
  <c r="O769" i="35" s="1"/>
  <c r="X960" i="35"/>
  <c r="Y959" i="35"/>
  <c r="AG958" i="35"/>
  <c r="AK958" i="35"/>
  <c r="AI958" i="35"/>
  <c r="Z961" i="35"/>
  <c r="AA960" i="35"/>
  <c r="G958" i="35"/>
  <c r="DX961" i="35"/>
  <c r="AF961" i="35" s="1"/>
  <c r="AJ961" i="35"/>
  <c r="AH961" i="35"/>
  <c r="EF961" i="35"/>
  <c r="W961" i="35"/>
  <c r="V961" i="35"/>
  <c r="D962" i="35"/>
  <c r="F959" i="35"/>
  <c r="G959" i="35" s="1"/>
  <c r="BC960" i="35"/>
  <c r="BU960" i="35" s="1"/>
  <c r="E960" i="35"/>
  <c r="AZ960" i="35"/>
  <c r="BS960" i="35" s="1"/>
  <c r="AY960" i="35"/>
  <c r="BR960" i="35" s="1"/>
  <c r="BG960" i="35"/>
  <c r="BY960" i="35" s="1"/>
  <c r="AX960" i="35"/>
  <c r="A961" i="35"/>
  <c r="BW961" i="35" s="1"/>
  <c r="BF960" i="35"/>
  <c r="BX960" i="35" s="1"/>
  <c r="AW960" i="35"/>
  <c r="BP960" i="35" s="1"/>
  <c r="BD960" i="35"/>
  <c r="BV960" i="35" s="1"/>
  <c r="AV960" i="35"/>
  <c r="BO960" i="35" s="1"/>
  <c r="J960" i="35"/>
  <c r="BE960" i="35"/>
  <c r="BQ960" i="35"/>
  <c r="AQ960" i="35"/>
  <c r="DZ962" i="35"/>
  <c r="DY962" i="35"/>
  <c r="DW963" i="35"/>
  <c r="EA962" i="35"/>
  <c r="BT956" i="35" l="1"/>
  <c r="BA957" i="35"/>
  <c r="AR455" i="35"/>
  <c r="AU455" i="35" s="1"/>
  <c r="BN455" i="35" s="1"/>
  <c r="AM455" i="35" s="1"/>
  <c r="T455" i="35" s="1"/>
  <c r="Q455" i="35" s="1"/>
  <c r="R455" i="35" s="1"/>
  <c r="AS455" i="35"/>
  <c r="S455" i="35"/>
  <c r="AC771" i="35"/>
  <c r="K770" i="35"/>
  <c r="O770" i="35" s="1"/>
  <c r="AG959" i="35"/>
  <c r="AK959" i="35"/>
  <c r="AI959" i="35"/>
  <c r="BE961" i="35"/>
  <c r="AV961" i="35"/>
  <c r="BO961" i="35" s="1"/>
  <c r="J961" i="35"/>
  <c r="BD961" i="35"/>
  <c r="BV961" i="35" s="1"/>
  <c r="BC961" i="35"/>
  <c r="BU961" i="35" s="1"/>
  <c r="E961" i="35"/>
  <c r="AZ961" i="35"/>
  <c r="BS961" i="35" s="1"/>
  <c r="AY961" i="35"/>
  <c r="BR961" i="35" s="1"/>
  <c r="A962" i="35"/>
  <c r="BW962" i="35" s="1"/>
  <c r="AW961" i="35"/>
  <c r="BP961" i="35" s="1"/>
  <c r="BG961" i="35"/>
  <c r="BY961" i="35" s="1"/>
  <c r="BF961" i="35"/>
  <c r="BX961" i="35" s="1"/>
  <c r="AX961" i="35"/>
  <c r="AQ961" i="35"/>
  <c r="BQ961" i="35"/>
  <c r="AA961" i="35"/>
  <c r="Z962" i="35"/>
  <c r="F960" i="35"/>
  <c r="D963" i="35"/>
  <c r="V962" i="35"/>
  <c r="DX962" i="35"/>
  <c r="AF962" i="35" s="1"/>
  <c r="AJ962" i="35"/>
  <c r="AH962" i="35"/>
  <c r="W962" i="35"/>
  <c r="EF962" i="35"/>
  <c r="EA963" i="35"/>
  <c r="DZ963" i="35"/>
  <c r="DY963" i="35"/>
  <c r="DW964" i="35"/>
  <c r="Y960" i="35"/>
  <c r="X961" i="35"/>
  <c r="BT957" i="35" l="1"/>
  <c r="BA958" i="35"/>
  <c r="U455" i="35"/>
  <c r="AP456" i="35"/>
  <c r="AT456" i="35" s="1"/>
  <c r="P456" i="35"/>
  <c r="AC772" i="35"/>
  <c r="K771" i="35"/>
  <c r="O771" i="35" s="1"/>
  <c r="AI960" i="35"/>
  <c r="AG960" i="35"/>
  <c r="AK960" i="35"/>
  <c r="AA962" i="35"/>
  <c r="Z963" i="35"/>
  <c r="Y961" i="35"/>
  <c r="X962" i="35"/>
  <c r="F961" i="35"/>
  <c r="EF963" i="35"/>
  <c r="W963" i="35"/>
  <c r="D964" i="35"/>
  <c r="V963" i="35"/>
  <c r="DX963" i="35"/>
  <c r="AF963" i="35" s="1"/>
  <c r="AJ963" i="35"/>
  <c r="AH963" i="35"/>
  <c r="BG962" i="35"/>
  <c r="BY962" i="35" s="1"/>
  <c r="AX962" i="35"/>
  <c r="A963" i="35"/>
  <c r="BW963" i="35" s="1"/>
  <c r="BF962" i="35"/>
  <c r="BX962" i="35" s="1"/>
  <c r="AW962" i="35"/>
  <c r="BP962" i="35" s="1"/>
  <c r="BE962" i="35"/>
  <c r="AV962" i="35"/>
  <c r="BO962" i="35" s="1"/>
  <c r="J962" i="35"/>
  <c r="BD962" i="35"/>
  <c r="BV962" i="35" s="1"/>
  <c r="BC962" i="35"/>
  <c r="BU962" i="35" s="1"/>
  <c r="E962" i="35"/>
  <c r="AZ962" i="35"/>
  <c r="BS962" i="35" s="1"/>
  <c r="AY962" i="35"/>
  <c r="BR962" i="35" s="1"/>
  <c r="AQ962" i="35"/>
  <c r="BQ962" i="35"/>
  <c r="EA964" i="35"/>
  <c r="DZ964" i="35"/>
  <c r="DY964" i="35"/>
  <c r="G960" i="35"/>
  <c r="BT958" i="35" l="1"/>
  <c r="BA959" i="35"/>
  <c r="AR456" i="35"/>
  <c r="AU456" i="35" s="1"/>
  <c r="BN456" i="35" s="1"/>
  <c r="AM456" i="35" s="1"/>
  <c r="T456" i="35" s="1"/>
  <c r="Q456" i="35" s="1"/>
  <c r="R456" i="35" s="1"/>
  <c r="S456" i="35"/>
  <c r="AS456" i="35"/>
  <c r="AC773" i="35"/>
  <c r="K772" i="35"/>
  <c r="O772" i="35" s="1"/>
  <c r="X963" i="35"/>
  <c r="Y962" i="35"/>
  <c r="Z964" i="35"/>
  <c r="AA964" i="35" s="1"/>
  <c r="AA963" i="35"/>
  <c r="EF964" i="35"/>
  <c r="W964" i="35"/>
  <c r="V964" i="35"/>
  <c r="DX964" i="35"/>
  <c r="AF964" i="35" s="1"/>
  <c r="AJ964" i="35"/>
  <c r="AK961" i="35"/>
  <c r="AI961" i="35"/>
  <c r="AG961" i="35"/>
  <c r="F962" i="35"/>
  <c r="G962" i="35" s="1"/>
  <c r="AZ963" i="35"/>
  <c r="BS963" i="35" s="1"/>
  <c r="AY963" i="35"/>
  <c r="BR963" i="35" s="1"/>
  <c r="BG963" i="35"/>
  <c r="BY963" i="35" s="1"/>
  <c r="AX963" i="35"/>
  <c r="A964" i="35"/>
  <c r="BW964" i="35" s="1"/>
  <c r="BF963" i="35"/>
  <c r="BX963" i="35" s="1"/>
  <c r="AW963" i="35"/>
  <c r="BP963" i="35" s="1"/>
  <c r="BE963" i="35"/>
  <c r="AV963" i="35"/>
  <c r="BO963" i="35" s="1"/>
  <c r="J963" i="35"/>
  <c r="BD963" i="35"/>
  <c r="BV963" i="35" s="1"/>
  <c r="BC963" i="35"/>
  <c r="BU963" i="35" s="1"/>
  <c r="E963" i="35"/>
  <c r="AQ963" i="35"/>
  <c r="BQ963" i="35"/>
  <c r="G961" i="35"/>
  <c r="BT959" i="35" l="1"/>
  <c r="BA960" i="35"/>
  <c r="AH964" i="35"/>
  <c r="U456" i="35"/>
  <c r="P457" i="35"/>
  <c r="AP457" i="35"/>
  <c r="AT457" i="35" s="1"/>
  <c r="AC774" i="35"/>
  <c r="K773" i="35"/>
  <c r="O773" i="35" s="1"/>
  <c r="F963" i="35"/>
  <c r="AK962" i="35"/>
  <c r="AI962" i="35"/>
  <c r="AG962" i="35"/>
  <c r="X964" i="35"/>
  <c r="Y964" i="35" s="1"/>
  <c r="Y963" i="35"/>
  <c r="BC964" i="35"/>
  <c r="BU964" i="35" s="1"/>
  <c r="E964" i="35"/>
  <c r="AZ964" i="35"/>
  <c r="BS964" i="35" s="1"/>
  <c r="AY964" i="35"/>
  <c r="BR964" i="35" s="1"/>
  <c r="BG964" i="35"/>
  <c r="BY964" i="35" s="1"/>
  <c r="AX964" i="35"/>
  <c r="BF964" i="35"/>
  <c r="BX964" i="35" s="1"/>
  <c r="AW964" i="35"/>
  <c r="BP964" i="35" s="1"/>
  <c r="AV964" i="35"/>
  <c r="BO964" i="35" s="1"/>
  <c r="J964" i="35"/>
  <c r="BE964" i="35"/>
  <c r="BD964" i="35"/>
  <c r="BV964" i="35" s="1"/>
  <c r="AQ964" i="35"/>
  <c r="BQ964" i="35"/>
  <c r="BT960" i="35" l="1"/>
  <c r="BA961" i="35"/>
  <c r="AS457" i="35"/>
  <c r="S457" i="35"/>
  <c r="AR457" i="35"/>
  <c r="AU457" i="35" s="1"/>
  <c r="BN457" i="35" s="1"/>
  <c r="AM457" i="35" s="1"/>
  <c r="T457" i="35" s="1"/>
  <c r="Q457" i="35" s="1"/>
  <c r="R457" i="35" s="1"/>
  <c r="AC775" i="35"/>
  <c r="K774" i="35"/>
  <c r="O774" i="35" s="1"/>
  <c r="F964" i="35"/>
  <c r="G964" i="35" s="1"/>
  <c r="AG963" i="35"/>
  <c r="AK963" i="35"/>
  <c r="AI963" i="35"/>
  <c r="G963" i="35"/>
  <c r="BT961" i="35" l="1"/>
  <c r="BA962" i="35"/>
  <c r="U457" i="35"/>
  <c r="AP458" i="35"/>
  <c r="AT458" i="35" s="1"/>
  <c r="P458" i="35"/>
  <c r="AC776" i="35"/>
  <c r="K775" i="35"/>
  <c r="O775" i="35" s="1"/>
  <c r="AI964" i="35"/>
  <c r="AG964" i="35"/>
  <c r="AK964" i="35"/>
  <c r="BT962" i="35" l="1"/>
  <c r="BA963" i="35"/>
  <c r="AS458" i="35"/>
  <c r="AR458" i="35"/>
  <c r="AU458" i="35" s="1"/>
  <c r="BN458" i="35" s="1"/>
  <c r="AM458" i="35" s="1"/>
  <c r="T458" i="35" s="1"/>
  <c r="Q458" i="35" s="1"/>
  <c r="R458" i="35" s="1"/>
  <c r="S458" i="35"/>
  <c r="AC777" i="35"/>
  <c r="K776" i="35"/>
  <c r="O776" i="35" s="1"/>
  <c r="BT963" i="35" l="1"/>
  <c r="BA964" i="35"/>
  <c r="BT964" i="35" s="1"/>
  <c r="U458" i="35"/>
  <c r="S459" i="35" s="1"/>
  <c r="AP459" i="35"/>
  <c r="AT459" i="35" s="1"/>
  <c r="P459" i="35"/>
  <c r="AC778" i="35"/>
  <c r="K777" i="35"/>
  <c r="O777" i="35" s="1"/>
  <c r="AR459" i="35" l="1"/>
  <c r="AU459" i="35" s="1"/>
  <c r="BN459" i="35" s="1"/>
  <c r="AM459" i="35" s="1"/>
  <c r="T459" i="35" s="1"/>
  <c r="Q459" i="35" s="1"/>
  <c r="R459" i="35" s="1"/>
  <c r="AP460" i="35" s="1"/>
  <c r="AT460" i="35" s="1"/>
  <c r="AS459" i="35"/>
  <c r="AC779" i="35"/>
  <c r="K778" i="35"/>
  <c r="O778" i="35" s="1"/>
  <c r="P460" i="35" l="1"/>
  <c r="U459" i="35"/>
  <c r="AS460" i="35" s="1"/>
  <c r="AC780" i="35"/>
  <c r="K779" i="35"/>
  <c r="O779" i="35" s="1"/>
  <c r="S460" i="35" l="1"/>
  <c r="AR460" i="35"/>
  <c r="AU460" i="35" s="1"/>
  <c r="BN460" i="35" s="1"/>
  <c r="AM460" i="35" s="1"/>
  <c r="T460" i="35" s="1"/>
  <c r="Q460" i="35" s="1"/>
  <c r="R460" i="35" s="1"/>
  <c r="P461" i="35" s="1"/>
  <c r="AC781" i="35"/>
  <c r="K780" i="35"/>
  <c r="O780" i="35" s="1"/>
  <c r="AP461" i="35" l="1"/>
  <c r="AT461" i="35" s="1"/>
  <c r="U460" i="35"/>
  <c r="AS461" i="35" s="1"/>
  <c r="AC782" i="35"/>
  <c r="K781" i="35"/>
  <c r="O781" i="35" s="1"/>
  <c r="AR461" i="35" l="1"/>
  <c r="AU461" i="35" s="1"/>
  <c r="BN461" i="35" s="1"/>
  <c r="AM461" i="35" s="1"/>
  <c r="T461" i="35" s="1"/>
  <c r="Q461" i="35" s="1"/>
  <c r="R461" i="35" s="1"/>
  <c r="S461" i="35"/>
  <c r="AC783" i="35"/>
  <c r="K782" i="35"/>
  <c r="O782" i="35" s="1"/>
  <c r="U461" i="35" l="1"/>
  <c r="P462" i="35"/>
  <c r="AP462" i="35"/>
  <c r="AT462" i="35" s="1"/>
  <c r="AC784" i="35"/>
  <c r="K783" i="35"/>
  <c r="O783" i="35" s="1"/>
  <c r="S462" i="35" l="1"/>
  <c r="AR462" i="35"/>
  <c r="AU462" i="35" s="1"/>
  <c r="BN462" i="35" s="1"/>
  <c r="AM462" i="35" s="1"/>
  <c r="T462" i="35" s="1"/>
  <c r="Q462" i="35" s="1"/>
  <c r="R462" i="35" s="1"/>
  <c r="AS462" i="35"/>
  <c r="AC785" i="35"/>
  <c r="K784" i="35"/>
  <c r="O784" i="35" s="1"/>
  <c r="AP463" i="35" l="1"/>
  <c r="AT463" i="35" s="1"/>
  <c r="P463" i="35"/>
  <c r="U462" i="35"/>
  <c r="AC786" i="35"/>
  <c r="K785" i="35"/>
  <c r="O785" i="35" s="1"/>
  <c r="AR463" i="35" l="1"/>
  <c r="AU463" i="35" s="1"/>
  <c r="BN463" i="35" s="1"/>
  <c r="AM463" i="35" s="1"/>
  <c r="T463" i="35" s="1"/>
  <c r="Q463" i="35" s="1"/>
  <c r="R463" i="35" s="1"/>
  <c r="S463" i="35"/>
  <c r="AS463" i="35"/>
  <c r="AC787" i="35"/>
  <c r="K786" i="35"/>
  <c r="O786" i="35" s="1"/>
  <c r="U463" i="35" l="1"/>
  <c r="P464" i="35"/>
  <c r="AP464" i="35"/>
  <c r="AT464" i="35" s="1"/>
  <c r="AC788" i="35"/>
  <c r="K787" i="35"/>
  <c r="O787" i="35" s="1"/>
  <c r="AS464" i="35" l="1"/>
  <c r="AR464" i="35"/>
  <c r="AU464" i="35" s="1"/>
  <c r="BN464" i="35" s="1"/>
  <c r="AM464" i="35" s="1"/>
  <c r="T464" i="35" s="1"/>
  <c r="Q464" i="35" s="1"/>
  <c r="R464" i="35" s="1"/>
  <c r="S464" i="35"/>
  <c r="AC789" i="35"/>
  <c r="K788" i="35"/>
  <c r="O788" i="35" s="1"/>
  <c r="P465" i="35" l="1"/>
  <c r="AP465" i="35"/>
  <c r="AT465" i="35" s="1"/>
  <c r="U464" i="35"/>
  <c r="AC790" i="35"/>
  <c r="K789" i="35"/>
  <c r="O789" i="35" s="1"/>
  <c r="AR465" i="35" l="1"/>
  <c r="AU465" i="35" s="1"/>
  <c r="BN465" i="35" s="1"/>
  <c r="AM465" i="35" s="1"/>
  <c r="T465" i="35" s="1"/>
  <c r="Q465" i="35" s="1"/>
  <c r="R465" i="35" s="1"/>
  <c r="S465" i="35"/>
  <c r="AS465" i="35"/>
  <c r="AC791" i="35"/>
  <c r="K790" i="35"/>
  <c r="O790" i="35" s="1"/>
  <c r="U465" i="35" l="1"/>
  <c r="AP466" i="35"/>
  <c r="AT466" i="35" s="1"/>
  <c r="P466" i="35"/>
  <c r="AC792" i="35"/>
  <c r="K791" i="35"/>
  <c r="O791" i="35" s="1"/>
  <c r="AR466" i="35" l="1"/>
  <c r="AU466" i="35" s="1"/>
  <c r="BN466" i="35" s="1"/>
  <c r="AM466" i="35" s="1"/>
  <c r="T466" i="35" s="1"/>
  <c r="Q466" i="35" s="1"/>
  <c r="R466" i="35" s="1"/>
  <c r="AS466" i="35"/>
  <c r="S466" i="35"/>
  <c r="AC793" i="35"/>
  <c r="K792" i="35"/>
  <c r="O792" i="35" s="1"/>
  <c r="U466" i="35" l="1"/>
  <c r="AP467" i="35"/>
  <c r="AT467" i="35" s="1"/>
  <c r="P467" i="35"/>
  <c r="AC794" i="35"/>
  <c r="K793" i="35"/>
  <c r="O793" i="35" s="1"/>
  <c r="AR467" i="35" l="1"/>
  <c r="AU467" i="35" s="1"/>
  <c r="BN467" i="35" s="1"/>
  <c r="AM467" i="35" s="1"/>
  <c r="T467" i="35" s="1"/>
  <c r="Q467" i="35" s="1"/>
  <c r="R467" i="35" s="1"/>
  <c r="S467" i="35"/>
  <c r="AS467" i="35"/>
  <c r="AC795" i="35"/>
  <c r="K794" i="35"/>
  <c r="O794" i="35" s="1"/>
  <c r="U467" i="35" l="1"/>
  <c r="AP468" i="35"/>
  <c r="AT468" i="35" s="1"/>
  <c r="P468" i="35"/>
  <c r="AC796" i="35"/>
  <c r="K795" i="35"/>
  <c r="O795" i="35" s="1"/>
  <c r="AR468" i="35" l="1"/>
  <c r="AU468" i="35" s="1"/>
  <c r="BN468" i="35" s="1"/>
  <c r="AM468" i="35" s="1"/>
  <c r="T468" i="35" s="1"/>
  <c r="Q468" i="35" s="1"/>
  <c r="R468" i="35" s="1"/>
  <c r="AS468" i="35"/>
  <c r="S468" i="35"/>
  <c r="AC797" i="35"/>
  <c r="K796" i="35"/>
  <c r="O796" i="35" s="1"/>
  <c r="U468" i="35" l="1"/>
  <c r="AS469" i="35" s="1"/>
  <c r="S469" i="35"/>
  <c r="P469" i="35"/>
  <c r="AP469" i="35"/>
  <c r="AT469" i="35" s="1"/>
  <c r="AC798" i="35"/>
  <c r="K797" i="35"/>
  <c r="O797" i="35" s="1"/>
  <c r="AR469" i="35" l="1"/>
  <c r="AU469" i="35" s="1"/>
  <c r="BN469" i="35" s="1"/>
  <c r="AM469" i="35" s="1"/>
  <c r="T469" i="35" s="1"/>
  <c r="Q469" i="35" s="1"/>
  <c r="R469" i="35"/>
  <c r="U469" i="35"/>
  <c r="S470" i="35" s="1"/>
  <c r="AP470" i="35"/>
  <c r="AT470" i="35" s="1"/>
  <c r="P470" i="35"/>
  <c r="AC799" i="35"/>
  <c r="K798" i="35"/>
  <c r="O798" i="35" s="1"/>
  <c r="AR470" i="35" l="1"/>
  <c r="AU470" i="35" s="1"/>
  <c r="BN470" i="35" s="1"/>
  <c r="AM470" i="35" s="1"/>
  <c r="T470" i="35" s="1"/>
  <c r="Q470" i="35" s="1"/>
  <c r="R470" i="35" s="1"/>
  <c r="AS470" i="35"/>
  <c r="AP471" i="35"/>
  <c r="AT471" i="35" s="1"/>
  <c r="P471" i="35"/>
  <c r="U470" i="35"/>
  <c r="AC800" i="35"/>
  <c r="K799" i="35"/>
  <c r="O799" i="35" s="1"/>
  <c r="S471" i="35" l="1"/>
  <c r="AR471" i="35"/>
  <c r="AU471" i="35" s="1"/>
  <c r="BN471" i="35" s="1"/>
  <c r="AM471" i="35" s="1"/>
  <c r="T471" i="35" s="1"/>
  <c r="Q471" i="35" s="1"/>
  <c r="R471" i="35" s="1"/>
  <c r="AS471" i="35"/>
  <c r="AC801" i="35"/>
  <c r="K800" i="35"/>
  <c r="O800" i="35" s="1"/>
  <c r="AP472" i="35" l="1"/>
  <c r="AT472" i="35" s="1"/>
  <c r="P472" i="35"/>
  <c r="U471" i="35"/>
  <c r="AC802" i="35"/>
  <c r="K801" i="35"/>
  <c r="O801" i="35" s="1"/>
  <c r="AS472" i="35" l="1"/>
  <c r="AR472" i="35"/>
  <c r="AU472" i="35" s="1"/>
  <c r="BN472" i="35" s="1"/>
  <c r="AM472" i="35" s="1"/>
  <c r="T472" i="35" s="1"/>
  <c r="Q472" i="35" s="1"/>
  <c r="R472" i="35" s="1"/>
  <c r="S472" i="35"/>
  <c r="AC803" i="35"/>
  <c r="K802" i="35"/>
  <c r="O802" i="35" s="1"/>
  <c r="U472" i="35" l="1"/>
  <c r="AS473" i="35" s="1"/>
  <c r="S473" i="35"/>
  <c r="P473" i="35"/>
  <c r="AP473" i="35"/>
  <c r="AT473" i="35" s="1"/>
  <c r="AC804" i="35"/>
  <c r="K803" i="35"/>
  <c r="O803" i="35" s="1"/>
  <c r="AR473" i="35" l="1"/>
  <c r="AU473" i="35" s="1"/>
  <c r="BN473" i="35" s="1"/>
  <c r="AM473" i="35" s="1"/>
  <c r="T473" i="35" s="1"/>
  <c r="Q473" i="35" s="1"/>
  <c r="R473" i="35"/>
  <c r="U473" i="35"/>
  <c r="AP474" i="35"/>
  <c r="AT474" i="35" s="1"/>
  <c r="P474" i="35"/>
  <c r="AC805" i="35"/>
  <c r="K804" i="35"/>
  <c r="O804" i="35" s="1"/>
  <c r="AS474" i="35" l="1"/>
  <c r="S474" i="35"/>
  <c r="AR474" i="35"/>
  <c r="AU474" i="35" s="1"/>
  <c r="BN474" i="35" s="1"/>
  <c r="AM474" i="35" s="1"/>
  <c r="T474" i="35" s="1"/>
  <c r="Q474" i="35" s="1"/>
  <c r="R474" i="35" s="1"/>
  <c r="AC806" i="35"/>
  <c r="K805" i="35"/>
  <c r="O805" i="35" s="1"/>
  <c r="AP475" i="35" l="1"/>
  <c r="AT475" i="35" s="1"/>
  <c r="P475" i="35"/>
  <c r="U474" i="35"/>
  <c r="AC807" i="35"/>
  <c r="K806" i="35"/>
  <c r="O806" i="35" s="1"/>
  <c r="AS475" i="35" l="1"/>
  <c r="S475" i="35"/>
  <c r="AR475" i="35"/>
  <c r="AU475" i="35" s="1"/>
  <c r="BN475" i="35" s="1"/>
  <c r="AM475" i="35" s="1"/>
  <c r="T475" i="35" s="1"/>
  <c r="Q475" i="35" s="1"/>
  <c r="R475" i="35" s="1"/>
  <c r="AC808" i="35"/>
  <c r="K807" i="35"/>
  <c r="O807" i="35" s="1"/>
  <c r="U475" i="35" l="1"/>
  <c r="P476" i="35"/>
  <c r="AP476" i="35"/>
  <c r="AT476" i="35" s="1"/>
  <c r="AC809" i="35"/>
  <c r="K808" i="35"/>
  <c r="O808" i="35" s="1"/>
  <c r="AS476" i="35" l="1"/>
  <c r="S476" i="35"/>
  <c r="AR476" i="35"/>
  <c r="AU476" i="35" s="1"/>
  <c r="BN476" i="35" s="1"/>
  <c r="AM476" i="35" s="1"/>
  <c r="T476" i="35" s="1"/>
  <c r="Q476" i="35" s="1"/>
  <c r="R476" i="35" s="1"/>
  <c r="AC810" i="35"/>
  <c r="K809" i="35"/>
  <c r="O809" i="35" s="1"/>
  <c r="P477" i="35" l="1"/>
  <c r="AP477" i="35"/>
  <c r="AT477" i="35" s="1"/>
  <c r="U476" i="35"/>
  <c r="AC811" i="35"/>
  <c r="K810" i="35"/>
  <c r="O810" i="35" s="1"/>
  <c r="AS477" i="35" l="1"/>
  <c r="S477" i="35"/>
  <c r="AR477" i="35"/>
  <c r="AU477" i="35" s="1"/>
  <c r="BN477" i="35" s="1"/>
  <c r="AM477" i="35" s="1"/>
  <c r="T477" i="35" s="1"/>
  <c r="Q477" i="35" s="1"/>
  <c r="R477" i="35" s="1"/>
  <c r="AC812" i="35"/>
  <c r="K811" i="35"/>
  <c r="O811" i="35" s="1"/>
  <c r="AP478" i="35" l="1"/>
  <c r="AT478" i="35" s="1"/>
  <c r="P478" i="35"/>
  <c r="U477" i="35"/>
  <c r="AC813" i="35"/>
  <c r="K812" i="35"/>
  <c r="O812" i="35" s="1"/>
  <c r="S478" i="35" l="1"/>
  <c r="AR478" i="35"/>
  <c r="AU478" i="35" s="1"/>
  <c r="BN478" i="35" s="1"/>
  <c r="AM478" i="35" s="1"/>
  <c r="T478" i="35" s="1"/>
  <c r="Q478" i="35" s="1"/>
  <c r="R478" i="35" s="1"/>
  <c r="AS478" i="35"/>
  <c r="AC814" i="35"/>
  <c r="K813" i="35"/>
  <c r="O813" i="35" s="1"/>
  <c r="P479" i="35" l="1"/>
  <c r="AP479" i="35"/>
  <c r="AT479" i="35" s="1"/>
  <c r="U478" i="35"/>
  <c r="AC815" i="35"/>
  <c r="K814" i="35"/>
  <c r="O814" i="35" s="1"/>
  <c r="AR479" i="35" l="1"/>
  <c r="AU479" i="35" s="1"/>
  <c r="BN479" i="35" s="1"/>
  <c r="AM479" i="35" s="1"/>
  <c r="T479" i="35" s="1"/>
  <c r="Q479" i="35" s="1"/>
  <c r="R479" i="35" s="1"/>
  <c r="S479" i="35"/>
  <c r="AS479" i="35"/>
  <c r="AC816" i="35"/>
  <c r="K815" i="35"/>
  <c r="O815" i="35" s="1"/>
  <c r="U479" i="35" l="1"/>
  <c r="P480" i="35"/>
  <c r="AP480" i="35"/>
  <c r="AT480" i="35" s="1"/>
  <c r="AC817" i="35"/>
  <c r="K816" i="35"/>
  <c r="O816" i="35" s="1"/>
  <c r="AS480" i="35" l="1"/>
  <c r="S480" i="35"/>
  <c r="AR480" i="35"/>
  <c r="AU480" i="35" s="1"/>
  <c r="BN480" i="35" s="1"/>
  <c r="AM480" i="35" s="1"/>
  <c r="T480" i="35" s="1"/>
  <c r="Q480" i="35" s="1"/>
  <c r="R480" i="35" s="1"/>
  <c r="AC818" i="35"/>
  <c r="K817" i="35"/>
  <c r="O817" i="35" s="1"/>
  <c r="U480" i="35" l="1"/>
  <c r="P481" i="35"/>
  <c r="AP481" i="35"/>
  <c r="AT481" i="35" s="1"/>
  <c r="AC819" i="35"/>
  <c r="K818" i="35"/>
  <c r="O818" i="35" s="1"/>
  <c r="AR481" i="35" l="1"/>
  <c r="AU481" i="35" s="1"/>
  <c r="BN481" i="35" s="1"/>
  <c r="AM481" i="35" s="1"/>
  <c r="T481" i="35" s="1"/>
  <c r="Q481" i="35" s="1"/>
  <c r="R481" i="35" s="1"/>
  <c r="S481" i="35"/>
  <c r="AS481" i="35"/>
  <c r="AC820" i="35"/>
  <c r="K819" i="35"/>
  <c r="O819" i="35" s="1"/>
  <c r="U481" i="35" l="1"/>
  <c r="AS482" i="35" s="1"/>
  <c r="S482" i="35"/>
  <c r="P482" i="35"/>
  <c r="AP482" i="35"/>
  <c r="AT482" i="35" s="1"/>
  <c r="AC821" i="35"/>
  <c r="K820" i="35"/>
  <c r="O820" i="35" s="1"/>
  <c r="AR482" i="35" l="1"/>
  <c r="AU482" i="35" s="1"/>
  <c r="BN482" i="35" s="1"/>
  <c r="AM482" i="35" s="1"/>
  <c r="T482" i="35" s="1"/>
  <c r="Q482" i="35" s="1"/>
  <c r="R482" i="35" s="1"/>
  <c r="U482" i="35"/>
  <c r="AR483" i="35" s="1"/>
  <c r="AU483" i="35" s="1"/>
  <c r="BN483" i="35" s="1"/>
  <c r="AM483" i="35" s="1"/>
  <c r="T483" i="35" s="1"/>
  <c r="Q483" i="35" s="1"/>
  <c r="R483" i="35" s="1"/>
  <c r="S483" i="35"/>
  <c r="P483" i="35"/>
  <c r="AP483" i="35"/>
  <c r="AT483" i="35" s="1"/>
  <c r="AC822" i="35"/>
  <c r="K821" i="35"/>
  <c r="O821" i="35" s="1"/>
  <c r="AS483" i="35" l="1"/>
  <c r="U483" i="35"/>
  <c r="AP484" i="35"/>
  <c r="AT484" i="35" s="1"/>
  <c r="P484" i="35"/>
  <c r="AC823" i="35"/>
  <c r="K822" i="35"/>
  <c r="O822" i="35" s="1"/>
  <c r="S484" i="35" l="1"/>
  <c r="AS484" i="35"/>
  <c r="AR484" i="35"/>
  <c r="AU484" i="35" s="1"/>
  <c r="BN484" i="35" s="1"/>
  <c r="AM484" i="35" s="1"/>
  <c r="T484" i="35" s="1"/>
  <c r="Q484" i="35" s="1"/>
  <c r="R484" i="35" s="1"/>
  <c r="AC824" i="35"/>
  <c r="K823" i="35"/>
  <c r="O823" i="35" s="1"/>
  <c r="U484" i="35" l="1"/>
  <c r="AP485" i="35"/>
  <c r="AT485" i="35" s="1"/>
  <c r="P485" i="35"/>
  <c r="AC825" i="35"/>
  <c r="K824" i="35"/>
  <c r="O824" i="35" s="1"/>
  <c r="AS485" i="35" l="1"/>
  <c r="S485" i="35"/>
  <c r="AR485" i="35"/>
  <c r="AU485" i="35" s="1"/>
  <c r="BN485" i="35" s="1"/>
  <c r="AM485" i="35" s="1"/>
  <c r="T485" i="35" s="1"/>
  <c r="Q485" i="35" s="1"/>
  <c r="R485" i="35" s="1"/>
  <c r="AC826" i="35"/>
  <c r="K825" i="35"/>
  <c r="O825" i="35" s="1"/>
  <c r="U485" i="35" l="1"/>
  <c r="AR486" i="35" s="1"/>
  <c r="AU486" i="35" s="1"/>
  <c r="BN486" i="35" s="1"/>
  <c r="AM486" i="35" s="1"/>
  <c r="T486" i="35" s="1"/>
  <c r="Q486" i="35" s="1"/>
  <c r="AP486" i="35"/>
  <c r="AT486" i="35" s="1"/>
  <c r="P486" i="35"/>
  <c r="AC827" i="35"/>
  <c r="K826" i="35"/>
  <c r="O826" i="35" s="1"/>
  <c r="AS486" i="35" l="1"/>
  <c r="R486" i="35"/>
  <c r="S486" i="35"/>
  <c r="U486" i="35" s="1"/>
  <c r="AS487" i="35" s="1"/>
  <c r="AP487" i="35"/>
  <c r="AT487" i="35" s="1"/>
  <c r="P487" i="35"/>
  <c r="AC828" i="35"/>
  <c r="K827" i="35"/>
  <c r="O827" i="35" s="1"/>
  <c r="AR487" i="35" l="1"/>
  <c r="AU487" i="35" s="1"/>
  <c r="BN487" i="35" s="1"/>
  <c r="AM487" i="35" s="1"/>
  <c r="T487" i="35" s="1"/>
  <c r="Q487" i="35" s="1"/>
  <c r="R487" i="35" s="1"/>
  <c r="P488" i="35" s="1"/>
  <c r="S487" i="35"/>
  <c r="AC829" i="35"/>
  <c r="K828" i="35"/>
  <c r="O828" i="35" s="1"/>
  <c r="U487" i="35" l="1"/>
  <c r="AS488" i="35" s="1"/>
  <c r="AP488" i="35"/>
  <c r="AT488" i="35" s="1"/>
  <c r="S488" i="35"/>
  <c r="AC830" i="35"/>
  <c r="K829" i="35"/>
  <c r="O829" i="35" s="1"/>
  <c r="AR488" i="35" l="1"/>
  <c r="AU488" i="35" s="1"/>
  <c r="BN488" i="35" s="1"/>
  <c r="AM488" i="35" s="1"/>
  <c r="T488" i="35" s="1"/>
  <c r="Q488" i="35" s="1"/>
  <c r="R488" i="35" s="1"/>
  <c r="P489" i="35"/>
  <c r="AP489" i="35"/>
  <c r="AT489" i="35" s="1"/>
  <c r="U488" i="35"/>
  <c r="AC831" i="35"/>
  <c r="K830" i="35"/>
  <c r="O830" i="35" s="1"/>
  <c r="AS489" i="35" l="1"/>
  <c r="AR489" i="35"/>
  <c r="AU489" i="35" s="1"/>
  <c r="BN489" i="35" s="1"/>
  <c r="AM489" i="35" s="1"/>
  <c r="T489" i="35" s="1"/>
  <c r="Q489" i="35" s="1"/>
  <c r="R489" i="35" s="1"/>
  <c r="S489" i="35"/>
  <c r="AC832" i="35"/>
  <c r="K831" i="35"/>
  <c r="O831" i="35" s="1"/>
  <c r="U489" i="35" l="1"/>
  <c r="P490" i="35"/>
  <c r="AP490" i="35"/>
  <c r="AT490" i="35" s="1"/>
  <c r="AC833" i="35"/>
  <c r="K832" i="35"/>
  <c r="O832" i="35" s="1"/>
  <c r="AR490" i="35" l="1"/>
  <c r="AU490" i="35" s="1"/>
  <c r="BN490" i="35" s="1"/>
  <c r="AM490" i="35" s="1"/>
  <c r="T490" i="35" s="1"/>
  <c r="Q490" i="35" s="1"/>
  <c r="R490" i="35" s="1"/>
  <c r="S490" i="35"/>
  <c r="AS490" i="35"/>
  <c r="AC834" i="35"/>
  <c r="K833" i="35"/>
  <c r="O833" i="35" s="1"/>
  <c r="U490" i="35" l="1"/>
  <c r="AP491" i="35"/>
  <c r="AT491" i="35" s="1"/>
  <c r="P491" i="35"/>
  <c r="AC835" i="35"/>
  <c r="K834" i="35"/>
  <c r="O834" i="35" s="1"/>
  <c r="S491" i="35" l="1"/>
  <c r="AS491" i="35"/>
  <c r="AR491" i="35"/>
  <c r="AU491" i="35" s="1"/>
  <c r="BN491" i="35" s="1"/>
  <c r="AM491" i="35" s="1"/>
  <c r="T491" i="35" s="1"/>
  <c r="Q491" i="35" s="1"/>
  <c r="R491" i="35" s="1"/>
  <c r="AC836" i="35"/>
  <c r="K835" i="35"/>
  <c r="O835" i="35" s="1"/>
  <c r="AP492" i="35" l="1"/>
  <c r="AT492" i="35" s="1"/>
  <c r="P492" i="35"/>
  <c r="U491" i="35"/>
  <c r="AC837" i="35"/>
  <c r="K836" i="35"/>
  <c r="O836" i="35" s="1"/>
  <c r="AR492" i="35" l="1"/>
  <c r="AU492" i="35" s="1"/>
  <c r="BN492" i="35" s="1"/>
  <c r="AM492" i="35" s="1"/>
  <c r="T492" i="35" s="1"/>
  <c r="Q492" i="35" s="1"/>
  <c r="R492" i="35" s="1"/>
  <c r="AS492" i="35"/>
  <c r="S492" i="35"/>
  <c r="AC838" i="35"/>
  <c r="K837" i="35"/>
  <c r="O837" i="35" s="1"/>
  <c r="U492" i="35" l="1"/>
  <c r="P493" i="35"/>
  <c r="AP493" i="35"/>
  <c r="AT493" i="35" s="1"/>
  <c r="AC839" i="35"/>
  <c r="K838" i="35"/>
  <c r="O838" i="35" s="1"/>
  <c r="AR493" i="35" l="1"/>
  <c r="AU493" i="35" s="1"/>
  <c r="BN493" i="35" s="1"/>
  <c r="AM493" i="35" s="1"/>
  <c r="T493" i="35" s="1"/>
  <c r="Q493" i="35" s="1"/>
  <c r="R493" i="35" s="1"/>
  <c r="S493" i="35"/>
  <c r="AS493" i="35"/>
  <c r="AC840" i="35"/>
  <c r="K839" i="35"/>
  <c r="O839" i="35" s="1"/>
  <c r="U493" i="35" l="1"/>
  <c r="P494" i="35"/>
  <c r="AP494" i="35"/>
  <c r="AT494" i="35" s="1"/>
  <c r="AC841" i="35"/>
  <c r="K840" i="35"/>
  <c r="O840" i="35" s="1"/>
  <c r="AS494" i="35" l="1"/>
  <c r="AR494" i="35"/>
  <c r="AU494" i="35" s="1"/>
  <c r="BN494" i="35" s="1"/>
  <c r="AM494" i="35" s="1"/>
  <c r="T494" i="35" s="1"/>
  <c r="Q494" i="35" s="1"/>
  <c r="R494" i="35" s="1"/>
  <c r="S494" i="35"/>
  <c r="AC842" i="35"/>
  <c r="K841" i="35"/>
  <c r="O841" i="35" s="1"/>
  <c r="U494" i="35" l="1"/>
  <c r="AS495" i="35"/>
  <c r="S495" i="35"/>
  <c r="AR495" i="35"/>
  <c r="AU495" i="35" s="1"/>
  <c r="BN495" i="35" s="1"/>
  <c r="AM495" i="35" s="1"/>
  <c r="T495" i="35" s="1"/>
  <c r="Q495" i="35" s="1"/>
  <c r="R495" i="35" s="1"/>
  <c r="AP495" i="35"/>
  <c r="AT495" i="35" s="1"/>
  <c r="P495" i="35"/>
  <c r="AC843" i="35"/>
  <c r="K842" i="35"/>
  <c r="O842" i="35" s="1"/>
  <c r="P496" i="35" l="1"/>
  <c r="AP496" i="35"/>
  <c r="AT496" i="35" s="1"/>
  <c r="U495" i="35"/>
  <c r="AC844" i="35"/>
  <c r="K843" i="35"/>
  <c r="O843" i="35" s="1"/>
  <c r="S496" i="35" l="1"/>
  <c r="AS496" i="35"/>
  <c r="AR496" i="35"/>
  <c r="AU496" i="35" s="1"/>
  <c r="BN496" i="35" s="1"/>
  <c r="AM496" i="35" s="1"/>
  <c r="T496" i="35" s="1"/>
  <c r="Q496" i="35" s="1"/>
  <c r="R496" i="35" s="1"/>
  <c r="AC845" i="35"/>
  <c r="K844" i="35"/>
  <c r="O844" i="35" s="1"/>
  <c r="U496" i="35" l="1"/>
  <c r="AP497" i="35"/>
  <c r="AT497" i="35" s="1"/>
  <c r="P497" i="35"/>
  <c r="AC846" i="35"/>
  <c r="K845" i="35"/>
  <c r="O845" i="35" s="1"/>
  <c r="AS497" i="35" l="1"/>
  <c r="AR497" i="35"/>
  <c r="AU497" i="35" s="1"/>
  <c r="BN497" i="35" s="1"/>
  <c r="AM497" i="35" s="1"/>
  <c r="T497" i="35" s="1"/>
  <c r="Q497" i="35" s="1"/>
  <c r="R497" i="35" s="1"/>
  <c r="S497" i="35"/>
  <c r="AC847" i="35"/>
  <c r="K846" i="35"/>
  <c r="O846" i="35" s="1"/>
  <c r="U497" i="35" l="1"/>
  <c r="P498" i="35"/>
  <c r="AP498" i="35"/>
  <c r="AT498" i="35" s="1"/>
  <c r="AC848" i="35"/>
  <c r="K847" i="35"/>
  <c r="O847" i="35" s="1"/>
  <c r="S498" i="35" l="1"/>
  <c r="AR498" i="35"/>
  <c r="AU498" i="35" s="1"/>
  <c r="BN498" i="35" s="1"/>
  <c r="AM498" i="35" s="1"/>
  <c r="T498" i="35" s="1"/>
  <c r="Q498" i="35" s="1"/>
  <c r="R498" i="35" s="1"/>
  <c r="AS498" i="35"/>
  <c r="AC849" i="35"/>
  <c r="K848" i="35"/>
  <c r="O848" i="35" s="1"/>
  <c r="P499" i="35" l="1"/>
  <c r="AP499" i="35"/>
  <c r="AT499" i="35" s="1"/>
  <c r="U498" i="35"/>
  <c r="AC850" i="35"/>
  <c r="K849" i="35"/>
  <c r="O849" i="35" s="1"/>
  <c r="AS499" i="35" l="1"/>
  <c r="S499" i="35"/>
  <c r="AR499" i="35"/>
  <c r="AU499" i="35" s="1"/>
  <c r="BN499" i="35" s="1"/>
  <c r="AM499" i="35" s="1"/>
  <c r="T499" i="35" s="1"/>
  <c r="Q499" i="35" s="1"/>
  <c r="R499" i="35" s="1"/>
  <c r="AC851" i="35"/>
  <c r="K850" i="35"/>
  <c r="O850" i="35" s="1"/>
  <c r="U499" i="35" l="1"/>
  <c r="AP500" i="35"/>
  <c r="AT500" i="35" s="1"/>
  <c r="P500" i="35"/>
  <c r="AC852" i="35"/>
  <c r="K851" i="35"/>
  <c r="O851" i="35" s="1"/>
  <c r="AS500" i="35" l="1"/>
  <c r="AR500" i="35"/>
  <c r="AU500" i="35" s="1"/>
  <c r="BN500" i="35" s="1"/>
  <c r="AM500" i="35" s="1"/>
  <c r="T500" i="35" s="1"/>
  <c r="Q500" i="35" s="1"/>
  <c r="R500" i="35" s="1"/>
  <c r="S500" i="35"/>
  <c r="AC853" i="35"/>
  <c r="K852" i="35"/>
  <c r="O852" i="35" s="1"/>
  <c r="U500" i="35" l="1"/>
  <c r="AP501" i="35"/>
  <c r="AT501" i="35" s="1"/>
  <c r="P501" i="35"/>
  <c r="AC854" i="35"/>
  <c r="K853" i="35"/>
  <c r="O853" i="35" s="1"/>
  <c r="AR501" i="35" l="1"/>
  <c r="AU501" i="35" s="1"/>
  <c r="BN501" i="35" s="1"/>
  <c r="AM501" i="35" s="1"/>
  <c r="T501" i="35" s="1"/>
  <c r="Q501" i="35" s="1"/>
  <c r="R501" i="35" s="1"/>
  <c r="AS501" i="35"/>
  <c r="S501" i="35"/>
  <c r="AC855" i="35"/>
  <c r="K854" i="35"/>
  <c r="O854" i="35" s="1"/>
  <c r="U501" i="35" l="1"/>
  <c r="S502" i="35"/>
  <c r="AS502" i="35"/>
  <c r="AR502" i="35"/>
  <c r="AU502" i="35" s="1"/>
  <c r="BN502" i="35" s="1"/>
  <c r="AM502" i="35" s="1"/>
  <c r="T502" i="35" s="1"/>
  <c r="Q502" i="35" s="1"/>
  <c r="R502" i="35" s="1"/>
  <c r="AP502" i="35"/>
  <c r="AT502" i="35" s="1"/>
  <c r="P502" i="35"/>
  <c r="AC856" i="35"/>
  <c r="K855" i="35"/>
  <c r="O855" i="35" s="1"/>
  <c r="AP503" i="35" l="1"/>
  <c r="AT503" i="35" s="1"/>
  <c r="P503" i="35"/>
  <c r="U502" i="35"/>
  <c r="AC857" i="35"/>
  <c r="K856" i="35"/>
  <c r="O856" i="35" s="1"/>
  <c r="AR503" i="35" l="1"/>
  <c r="AU503" i="35" s="1"/>
  <c r="BN503" i="35" s="1"/>
  <c r="AM503" i="35" s="1"/>
  <c r="T503" i="35" s="1"/>
  <c r="Q503" i="35" s="1"/>
  <c r="R503" i="35" s="1"/>
  <c r="S503" i="35"/>
  <c r="AS503" i="35"/>
  <c r="AC858" i="35"/>
  <c r="K857" i="35"/>
  <c r="O857" i="35" s="1"/>
  <c r="U503" i="35" l="1"/>
  <c r="AP504" i="35"/>
  <c r="AT504" i="35" s="1"/>
  <c r="P504" i="35"/>
  <c r="AC859" i="35"/>
  <c r="K858" i="35"/>
  <c r="O858" i="35" s="1"/>
  <c r="AS504" i="35" l="1"/>
  <c r="AR504" i="35"/>
  <c r="AU504" i="35" s="1"/>
  <c r="BN504" i="35" s="1"/>
  <c r="AM504" i="35" s="1"/>
  <c r="T504" i="35" s="1"/>
  <c r="Q504" i="35" s="1"/>
  <c r="R504" i="35" s="1"/>
  <c r="S504" i="35"/>
  <c r="AC860" i="35"/>
  <c r="K859" i="35"/>
  <c r="O859" i="35" s="1"/>
  <c r="U504" i="35" l="1"/>
  <c r="P505" i="35"/>
  <c r="AP505" i="35"/>
  <c r="AT505" i="35" s="1"/>
  <c r="AC861" i="35"/>
  <c r="K860" i="35"/>
  <c r="O860" i="35" s="1"/>
  <c r="S505" i="35" l="1"/>
  <c r="AR505" i="35"/>
  <c r="AU505" i="35" s="1"/>
  <c r="BN505" i="35" s="1"/>
  <c r="AM505" i="35" s="1"/>
  <c r="T505" i="35" s="1"/>
  <c r="Q505" i="35" s="1"/>
  <c r="R505" i="35" s="1"/>
  <c r="AS505" i="35"/>
  <c r="AC862" i="35"/>
  <c r="K861" i="35"/>
  <c r="O861" i="35" s="1"/>
  <c r="U505" i="35" l="1"/>
  <c r="P506" i="35"/>
  <c r="AP506" i="35"/>
  <c r="AT506" i="35" s="1"/>
  <c r="AC863" i="35"/>
  <c r="K862" i="35"/>
  <c r="O862" i="35" s="1"/>
  <c r="AS506" i="35" l="1"/>
  <c r="AR506" i="35"/>
  <c r="AU506" i="35" s="1"/>
  <c r="BN506" i="35" s="1"/>
  <c r="AM506" i="35" s="1"/>
  <c r="T506" i="35" s="1"/>
  <c r="Q506" i="35" s="1"/>
  <c r="R506" i="35" s="1"/>
  <c r="S506" i="35"/>
  <c r="AC864" i="35"/>
  <c r="K863" i="35"/>
  <c r="O863" i="35" s="1"/>
  <c r="AP507" i="35" l="1"/>
  <c r="AT507" i="35" s="1"/>
  <c r="P507" i="35"/>
  <c r="U506" i="35"/>
  <c r="AC865" i="35"/>
  <c r="K864" i="35"/>
  <c r="O864" i="35" s="1"/>
  <c r="AS507" i="35" l="1"/>
  <c r="AR507" i="35"/>
  <c r="AU507" i="35" s="1"/>
  <c r="BN507" i="35" s="1"/>
  <c r="AM507" i="35" s="1"/>
  <c r="T507" i="35" s="1"/>
  <c r="Q507" i="35" s="1"/>
  <c r="R507" i="35" s="1"/>
  <c r="S507" i="35"/>
  <c r="AC866" i="35"/>
  <c r="K865" i="35"/>
  <c r="O865" i="35" s="1"/>
  <c r="U507" i="35" l="1"/>
  <c r="P508" i="35"/>
  <c r="AP508" i="35"/>
  <c r="AT508" i="35" s="1"/>
  <c r="AC867" i="35"/>
  <c r="K866" i="35"/>
  <c r="O866" i="35" s="1"/>
  <c r="AR508" i="35" l="1"/>
  <c r="AU508" i="35" s="1"/>
  <c r="BN508" i="35" s="1"/>
  <c r="AM508" i="35" s="1"/>
  <c r="T508" i="35" s="1"/>
  <c r="Q508" i="35" s="1"/>
  <c r="R508" i="35" s="1"/>
  <c r="AS508" i="35"/>
  <c r="S508" i="35"/>
  <c r="AC868" i="35"/>
  <c r="K867" i="35"/>
  <c r="O867" i="35" s="1"/>
  <c r="U508" i="35" l="1"/>
  <c r="S509" i="35"/>
  <c r="AR509" i="35"/>
  <c r="AU509" i="35" s="1"/>
  <c r="BN509" i="35" s="1"/>
  <c r="AM509" i="35" s="1"/>
  <c r="T509" i="35" s="1"/>
  <c r="Q509" i="35" s="1"/>
  <c r="AS509" i="35"/>
  <c r="AP509" i="35"/>
  <c r="AT509" i="35" s="1"/>
  <c r="P509" i="35"/>
  <c r="AC869" i="35"/>
  <c r="K868" i="35"/>
  <c r="O868" i="35" s="1"/>
  <c r="R509" i="35" l="1"/>
  <c r="AP510" i="35"/>
  <c r="AT510" i="35" s="1"/>
  <c r="P510" i="35"/>
  <c r="U509" i="35"/>
  <c r="AC870" i="35"/>
  <c r="K869" i="35"/>
  <c r="O869" i="35" s="1"/>
  <c r="S510" i="35" l="1"/>
  <c r="AR510" i="35"/>
  <c r="AU510" i="35" s="1"/>
  <c r="BN510" i="35" s="1"/>
  <c r="AM510" i="35" s="1"/>
  <c r="T510" i="35" s="1"/>
  <c r="Q510" i="35" s="1"/>
  <c r="R510" i="35" s="1"/>
  <c r="AS510" i="35"/>
  <c r="AC871" i="35"/>
  <c r="K870" i="35"/>
  <c r="O870" i="35" s="1"/>
  <c r="P511" i="35" l="1"/>
  <c r="AP511" i="35"/>
  <c r="AT511" i="35" s="1"/>
  <c r="U510" i="35"/>
  <c r="AC872" i="35"/>
  <c r="K871" i="35"/>
  <c r="O871" i="35" s="1"/>
  <c r="S511" i="35" l="1"/>
  <c r="AR511" i="35"/>
  <c r="AU511" i="35" s="1"/>
  <c r="BN511" i="35" s="1"/>
  <c r="AM511" i="35" s="1"/>
  <c r="T511" i="35" s="1"/>
  <c r="Q511" i="35" s="1"/>
  <c r="R511" i="35" s="1"/>
  <c r="AS511" i="35"/>
  <c r="AC873" i="35"/>
  <c r="K872" i="35"/>
  <c r="O872" i="35" s="1"/>
  <c r="P512" i="35" l="1"/>
  <c r="AP512" i="35"/>
  <c r="AT512" i="35" s="1"/>
  <c r="U511" i="35"/>
  <c r="AC874" i="35"/>
  <c r="K873" i="35"/>
  <c r="O873" i="35" s="1"/>
  <c r="AR512" i="35" l="1"/>
  <c r="AU512" i="35" s="1"/>
  <c r="BN512" i="35" s="1"/>
  <c r="AM512" i="35" s="1"/>
  <c r="T512" i="35" s="1"/>
  <c r="Q512" i="35" s="1"/>
  <c r="R512" i="35" s="1"/>
  <c r="S512" i="35"/>
  <c r="AS512" i="35"/>
  <c r="AC875" i="35"/>
  <c r="K874" i="35"/>
  <c r="O874" i="35" s="1"/>
  <c r="U512" i="35" l="1"/>
  <c r="P513" i="35"/>
  <c r="AP513" i="35"/>
  <c r="AT513" i="35" s="1"/>
  <c r="AC876" i="35"/>
  <c r="K875" i="35"/>
  <c r="O875" i="35" s="1"/>
  <c r="S513" i="35" l="1"/>
  <c r="AS513" i="35"/>
  <c r="AR513" i="35"/>
  <c r="AU513" i="35" s="1"/>
  <c r="BN513" i="35" s="1"/>
  <c r="AM513" i="35" s="1"/>
  <c r="T513" i="35" s="1"/>
  <c r="Q513" i="35" s="1"/>
  <c r="R513" i="35" s="1"/>
  <c r="AC877" i="35"/>
  <c r="K876" i="35"/>
  <c r="O876" i="35" s="1"/>
  <c r="U513" i="35" l="1"/>
  <c r="P514" i="35"/>
  <c r="AP514" i="35"/>
  <c r="AT514" i="35" s="1"/>
  <c r="AC878" i="35"/>
  <c r="K877" i="35"/>
  <c r="O877" i="35" s="1"/>
  <c r="AS514" i="35" l="1"/>
  <c r="AR514" i="35"/>
  <c r="AU514" i="35" s="1"/>
  <c r="BN514" i="35" s="1"/>
  <c r="AM514" i="35" s="1"/>
  <c r="T514" i="35" s="1"/>
  <c r="Q514" i="35" s="1"/>
  <c r="R514" i="35" s="1"/>
  <c r="S514" i="35"/>
  <c r="AC879" i="35"/>
  <c r="K878" i="35"/>
  <c r="O878" i="35" s="1"/>
  <c r="U514" i="35" l="1"/>
  <c r="P515" i="35"/>
  <c r="AP515" i="35"/>
  <c r="AT515" i="35" s="1"/>
  <c r="AC880" i="35"/>
  <c r="K879" i="35"/>
  <c r="O879" i="35" s="1"/>
  <c r="AR515" i="35" l="1"/>
  <c r="AU515" i="35" s="1"/>
  <c r="BN515" i="35" s="1"/>
  <c r="AM515" i="35" s="1"/>
  <c r="T515" i="35" s="1"/>
  <c r="Q515" i="35" s="1"/>
  <c r="R515" i="35" s="1"/>
  <c r="S515" i="35"/>
  <c r="AS515" i="35"/>
  <c r="AC881" i="35"/>
  <c r="K880" i="35"/>
  <c r="O880" i="35" s="1"/>
  <c r="U515" i="35" l="1"/>
  <c r="AP516" i="35"/>
  <c r="AT516" i="35" s="1"/>
  <c r="P516" i="35"/>
  <c r="AC882" i="35"/>
  <c r="K881" i="35"/>
  <c r="O881" i="35" s="1"/>
  <c r="S516" i="35" l="1"/>
  <c r="AR516" i="35"/>
  <c r="AU516" i="35" s="1"/>
  <c r="BN516" i="35" s="1"/>
  <c r="AM516" i="35" s="1"/>
  <c r="T516" i="35" s="1"/>
  <c r="Q516" i="35" s="1"/>
  <c r="R516" i="35" s="1"/>
  <c r="AS516" i="35"/>
  <c r="AC883" i="35"/>
  <c r="K882" i="35"/>
  <c r="O882" i="35" s="1"/>
  <c r="U516" i="35" l="1"/>
  <c r="AP517" i="35"/>
  <c r="AT517" i="35" s="1"/>
  <c r="P517" i="35"/>
  <c r="AC884" i="35"/>
  <c r="K883" i="35"/>
  <c r="O883" i="35" s="1"/>
  <c r="AR517" i="35" l="1"/>
  <c r="AU517" i="35" s="1"/>
  <c r="BN517" i="35" s="1"/>
  <c r="AM517" i="35" s="1"/>
  <c r="T517" i="35" s="1"/>
  <c r="Q517" i="35" s="1"/>
  <c r="R517" i="35" s="1"/>
  <c r="AS517" i="35"/>
  <c r="S517" i="35"/>
  <c r="AC885" i="35"/>
  <c r="K884" i="35"/>
  <c r="O884" i="35" s="1"/>
  <c r="U517" i="35" l="1"/>
  <c r="P518" i="35"/>
  <c r="AP518" i="35"/>
  <c r="AT518" i="35" s="1"/>
  <c r="AC886" i="35"/>
  <c r="K885" i="35"/>
  <c r="O885" i="35" s="1"/>
  <c r="AR518" i="35" l="1"/>
  <c r="AU518" i="35" s="1"/>
  <c r="BN518" i="35" s="1"/>
  <c r="AM518" i="35" s="1"/>
  <c r="T518" i="35" s="1"/>
  <c r="Q518" i="35" s="1"/>
  <c r="R518" i="35" s="1"/>
  <c r="S518" i="35"/>
  <c r="AS518" i="35"/>
  <c r="AC887" i="35"/>
  <c r="K886" i="35"/>
  <c r="O886" i="35" s="1"/>
  <c r="U518" i="35" l="1"/>
  <c r="P519" i="35"/>
  <c r="AP519" i="35"/>
  <c r="AT519" i="35" s="1"/>
  <c r="AC888" i="35"/>
  <c r="K887" i="35"/>
  <c r="O887" i="35" s="1"/>
  <c r="S519" i="35" l="1"/>
  <c r="AR519" i="35"/>
  <c r="AU519" i="35" s="1"/>
  <c r="BN519" i="35" s="1"/>
  <c r="AM519" i="35" s="1"/>
  <c r="T519" i="35" s="1"/>
  <c r="Q519" i="35" s="1"/>
  <c r="R519" i="35" s="1"/>
  <c r="AS519" i="35"/>
  <c r="AC889" i="35"/>
  <c r="K888" i="35"/>
  <c r="O888" i="35" s="1"/>
  <c r="AP520" i="35" l="1"/>
  <c r="AT520" i="35" s="1"/>
  <c r="P520" i="35"/>
  <c r="U519" i="35"/>
  <c r="AC890" i="35"/>
  <c r="K889" i="35"/>
  <c r="O889" i="35" s="1"/>
  <c r="AR520" i="35" l="1"/>
  <c r="AU520" i="35" s="1"/>
  <c r="BN520" i="35" s="1"/>
  <c r="AM520" i="35" s="1"/>
  <c r="T520" i="35" s="1"/>
  <c r="Q520" i="35" s="1"/>
  <c r="R520" i="35" s="1"/>
  <c r="S520" i="35"/>
  <c r="AS520" i="35"/>
  <c r="AC891" i="35"/>
  <c r="K890" i="35"/>
  <c r="O890" i="35" s="1"/>
  <c r="U520" i="35" l="1"/>
  <c r="AP521" i="35"/>
  <c r="AT521" i="35" s="1"/>
  <c r="P521" i="35"/>
  <c r="AC892" i="35"/>
  <c r="K891" i="35"/>
  <c r="O891" i="35" s="1"/>
  <c r="AR521" i="35" l="1"/>
  <c r="AU521" i="35" s="1"/>
  <c r="BN521" i="35" s="1"/>
  <c r="AM521" i="35" s="1"/>
  <c r="T521" i="35" s="1"/>
  <c r="Q521" i="35" s="1"/>
  <c r="R521" i="35" s="1"/>
  <c r="S521" i="35"/>
  <c r="AS521" i="35"/>
  <c r="AC893" i="35"/>
  <c r="K892" i="35"/>
  <c r="O892" i="35" s="1"/>
  <c r="U521" i="35" l="1"/>
  <c r="P522" i="35"/>
  <c r="AP522" i="35"/>
  <c r="AT522" i="35" s="1"/>
  <c r="AC894" i="35"/>
  <c r="K893" i="35"/>
  <c r="O893" i="35" s="1"/>
  <c r="AR522" i="35" l="1"/>
  <c r="AU522" i="35" s="1"/>
  <c r="BN522" i="35" s="1"/>
  <c r="AM522" i="35" s="1"/>
  <c r="T522" i="35" s="1"/>
  <c r="Q522" i="35" s="1"/>
  <c r="R522" i="35" s="1"/>
  <c r="S522" i="35"/>
  <c r="AS522" i="35"/>
  <c r="AC895" i="35"/>
  <c r="K894" i="35"/>
  <c r="O894" i="35" s="1"/>
  <c r="U522" i="35" l="1"/>
  <c r="P523" i="35"/>
  <c r="AP523" i="35"/>
  <c r="AT523" i="35" s="1"/>
  <c r="AC896" i="35"/>
  <c r="K895" i="35"/>
  <c r="O895" i="35" s="1"/>
  <c r="AR523" i="35" l="1"/>
  <c r="AU523" i="35" s="1"/>
  <c r="BN523" i="35" s="1"/>
  <c r="AM523" i="35" s="1"/>
  <c r="T523" i="35" s="1"/>
  <c r="Q523" i="35" s="1"/>
  <c r="R523" i="35" s="1"/>
  <c r="AS523" i="35"/>
  <c r="S523" i="35"/>
  <c r="AC897" i="35"/>
  <c r="K896" i="35"/>
  <c r="O896" i="35" s="1"/>
  <c r="U523" i="35" l="1"/>
  <c r="AR524" i="35" s="1"/>
  <c r="AU524" i="35" s="1"/>
  <c r="BN524" i="35" s="1"/>
  <c r="AM524" i="35" s="1"/>
  <c r="T524" i="35" s="1"/>
  <c r="Q524" i="35" s="1"/>
  <c r="R524" i="35" s="1"/>
  <c r="AP524" i="35"/>
  <c r="AT524" i="35" s="1"/>
  <c r="P524" i="35"/>
  <c r="AC898" i="35"/>
  <c r="K897" i="35"/>
  <c r="O897" i="35" s="1"/>
  <c r="S524" i="35" l="1"/>
  <c r="U524" i="35" s="1"/>
  <c r="AS524" i="35"/>
  <c r="P525" i="35"/>
  <c r="AP525" i="35"/>
  <c r="AT525" i="35" s="1"/>
  <c r="AC899" i="35"/>
  <c r="K898" i="35"/>
  <c r="O898" i="35" s="1"/>
  <c r="AS525" i="35" l="1"/>
  <c r="S525" i="35"/>
  <c r="AR525" i="35"/>
  <c r="AU525" i="35" s="1"/>
  <c r="BN525" i="35" s="1"/>
  <c r="AM525" i="35" s="1"/>
  <c r="T525" i="35" s="1"/>
  <c r="Q525" i="35" s="1"/>
  <c r="R525" i="35" s="1"/>
  <c r="AP526" i="35" s="1"/>
  <c r="AT526" i="35" s="1"/>
  <c r="AC900" i="35"/>
  <c r="K899" i="35"/>
  <c r="O899" i="35" s="1"/>
  <c r="P526" i="35" l="1"/>
  <c r="U525" i="35"/>
  <c r="AR526" i="35" s="1"/>
  <c r="AU526" i="35" s="1"/>
  <c r="BN526" i="35" s="1"/>
  <c r="AM526" i="35" s="1"/>
  <c r="T526" i="35" s="1"/>
  <c r="Q526" i="35" s="1"/>
  <c r="R526" i="35" s="1"/>
  <c r="S526" i="35"/>
  <c r="AC901" i="35"/>
  <c r="K900" i="35"/>
  <c r="O900" i="35" s="1"/>
  <c r="AS526" i="35" l="1"/>
  <c r="AP527" i="35"/>
  <c r="AT527" i="35" s="1"/>
  <c r="P527" i="35"/>
  <c r="U526" i="35"/>
  <c r="AC902" i="35"/>
  <c r="K901" i="35"/>
  <c r="O901" i="35" s="1"/>
  <c r="S527" i="35" l="1"/>
  <c r="AR527" i="35"/>
  <c r="AU527" i="35" s="1"/>
  <c r="BN527" i="35" s="1"/>
  <c r="AM527" i="35" s="1"/>
  <c r="T527" i="35" s="1"/>
  <c r="Q527" i="35" s="1"/>
  <c r="R527" i="35" s="1"/>
  <c r="AS527" i="35"/>
  <c r="AC903" i="35"/>
  <c r="K902" i="35"/>
  <c r="O902" i="35" s="1"/>
  <c r="U527" i="35" l="1"/>
  <c r="P528" i="35"/>
  <c r="AP528" i="35"/>
  <c r="AT528" i="35" s="1"/>
  <c r="AC904" i="35"/>
  <c r="K903" i="35"/>
  <c r="O903" i="35" s="1"/>
  <c r="S528" i="35" l="1"/>
  <c r="AS528" i="35"/>
  <c r="AR528" i="35"/>
  <c r="AU528" i="35" s="1"/>
  <c r="BN528" i="35" s="1"/>
  <c r="AM528" i="35" s="1"/>
  <c r="T528" i="35" s="1"/>
  <c r="Q528" i="35" s="1"/>
  <c r="R528" i="35" s="1"/>
  <c r="AC905" i="35"/>
  <c r="K904" i="35"/>
  <c r="O904" i="35" s="1"/>
  <c r="U528" i="35" l="1"/>
  <c r="AP529" i="35"/>
  <c r="AT529" i="35" s="1"/>
  <c r="P529" i="35"/>
  <c r="AC906" i="35"/>
  <c r="K905" i="35"/>
  <c r="O905" i="35" s="1"/>
  <c r="S529" i="35" l="1"/>
  <c r="AR529" i="35"/>
  <c r="AU529" i="35" s="1"/>
  <c r="BN529" i="35" s="1"/>
  <c r="AM529" i="35" s="1"/>
  <c r="T529" i="35" s="1"/>
  <c r="Q529" i="35" s="1"/>
  <c r="R529" i="35" s="1"/>
  <c r="AS529" i="35"/>
  <c r="AC907" i="35"/>
  <c r="K906" i="35"/>
  <c r="O906" i="35" s="1"/>
  <c r="U529" i="35" l="1"/>
  <c r="AP530" i="35"/>
  <c r="AT530" i="35" s="1"/>
  <c r="P530" i="35"/>
  <c r="AC908" i="35"/>
  <c r="K907" i="35"/>
  <c r="O907" i="35" s="1"/>
  <c r="AR530" i="35" l="1"/>
  <c r="AU530" i="35" s="1"/>
  <c r="BN530" i="35" s="1"/>
  <c r="AM530" i="35" s="1"/>
  <c r="T530" i="35" s="1"/>
  <c r="Q530" i="35" s="1"/>
  <c r="R530" i="35" s="1"/>
  <c r="AS530" i="35"/>
  <c r="S530" i="35"/>
  <c r="AC909" i="35"/>
  <c r="K908" i="35"/>
  <c r="O908" i="35" s="1"/>
  <c r="U530" i="35" l="1"/>
  <c r="S531" i="35"/>
  <c r="AS531" i="35"/>
  <c r="AR531" i="35"/>
  <c r="AU531" i="35" s="1"/>
  <c r="BN531" i="35" s="1"/>
  <c r="AM531" i="35" s="1"/>
  <c r="T531" i="35" s="1"/>
  <c r="Q531" i="35" s="1"/>
  <c r="R531" i="35" s="1"/>
  <c r="P531" i="35"/>
  <c r="AP531" i="35"/>
  <c r="AT531" i="35" s="1"/>
  <c r="AC910" i="35"/>
  <c r="K909" i="35"/>
  <c r="O909" i="35" s="1"/>
  <c r="U531" i="35" l="1"/>
  <c r="P532" i="35"/>
  <c r="AP532" i="35"/>
  <c r="AT532" i="35" s="1"/>
  <c r="AC911" i="35"/>
  <c r="K910" i="35"/>
  <c r="O910" i="35" s="1"/>
  <c r="AR532" i="35" l="1"/>
  <c r="AU532" i="35" s="1"/>
  <c r="BN532" i="35" s="1"/>
  <c r="AM532" i="35" s="1"/>
  <c r="T532" i="35" s="1"/>
  <c r="Q532" i="35" s="1"/>
  <c r="R532" i="35" s="1"/>
  <c r="S532" i="35"/>
  <c r="AS532" i="35"/>
  <c r="AC912" i="35"/>
  <c r="K911" i="35"/>
  <c r="O911" i="35" s="1"/>
  <c r="U532" i="35" l="1"/>
  <c r="P533" i="35"/>
  <c r="AP533" i="35"/>
  <c r="AT533" i="35" s="1"/>
  <c r="AC913" i="35"/>
  <c r="K912" i="35"/>
  <c r="O912" i="35" s="1"/>
  <c r="S533" i="35" l="1"/>
  <c r="AR533" i="35"/>
  <c r="AU533" i="35" s="1"/>
  <c r="BN533" i="35" s="1"/>
  <c r="AM533" i="35" s="1"/>
  <c r="T533" i="35" s="1"/>
  <c r="Q533" i="35" s="1"/>
  <c r="R533" i="35" s="1"/>
  <c r="AS533" i="35"/>
  <c r="AC914" i="35"/>
  <c r="K913" i="35"/>
  <c r="O913" i="35" s="1"/>
  <c r="U533" i="35" l="1"/>
  <c r="P534" i="35"/>
  <c r="AP534" i="35"/>
  <c r="AT534" i="35" s="1"/>
  <c r="AC915" i="35"/>
  <c r="K914" i="35"/>
  <c r="O914" i="35" s="1"/>
  <c r="AR534" i="35" l="1"/>
  <c r="AU534" i="35" s="1"/>
  <c r="BN534" i="35" s="1"/>
  <c r="AM534" i="35" s="1"/>
  <c r="T534" i="35" s="1"/>
  <c r="Q534" i="35" s="1"/>
  <c r="R534" i="35" s="1"/>
  <c r="S534" i="35"/>
  <c r="AS534" i="35"/>
  <c r="AC916" i="35"/>
  <c r="K915" i="35"/>
  <c r="O915" i="35" s="1"/>
  <c r="U534" i="35" l="1"/>
  <c r="P535" i="35"/>
  <c r="AP535" i="35"/>
  <c r="AT535" i="35" s="1"/>
  <c r="AC917" i="35"/>
  <c r="K916" i="35"/>
  <c r="O916" i="35" s="1"/>
  <c r="S535" i="35" l="1"/>
  <c r="AR535" i="35"/>
  <c r="AU535" i="35" s="1"/>
  <c r="BN535" i="35" s="1"/>
  <c r="AM535" i="35" s="1"/>
  <c r="T535" i="35" s="1"/>
  <c r="Q535" i="35" s="1"/>
  <c r="R535" i="35" s="1"/>
  <c r="AS535" i="35"/>
  <c r="AC918" i="35"/>
  <c r="K917" i="35"/>
  <c r="O917" i="35" s="1"/>
  <c r="P536" i="35" l="1"/>
  <c r="AP536" i="35"/>
  <c r="AT536" i="35" s="1"/>
  <c r="U535" i="35"/>
  <c r="AC919" i="35"/>
  <c r="K918" i="35"/>
  <c r="O918" i="35" s="1"/>
  <c r="AS536" i="35" l="1"/>
  <c r="S536" i="35"/>
  <c r="AR536" i="35"/>
  <c r="AU536" i="35" s="1"/>
  <c r="BN536" i="35" s="1"/>
  <c r="AM536" i="35" s="1"/>
  <c r="T536" i="35" s="1"/>
  <c r="Q536" i="35" s="1"/>
  <c r="R536" i="35" s="1"/>
  <c r="AC920" i="35"/>
  <c r="K919" i="35"/>
  <c r="O919" i="35" s="1"/>
  <c r="P537" i="35" l="1"/>
  <c r="AP537" i="35"/>
  <c r="AT537" i="35" s="1"/>
  <c r="U536" i="35"/>
  <c r="AC921" i="35"/>
  <c r="K920" i="35"/>
  <c r="O920" i="35" s="1"/>
  <c r="AR537" i="35" l="1"/>
  <c r="AU537" i="35" s="1"/>
  <c r="BN537" i="35" s="1"/>
  <c r="AM537" i="35" s="1"/>
  <c r="T537" i="35" s="1"/>
  <c r="Q537" i="35" s="1"/>
  <c r="R537" i="35" s="1"/>
  <c r="AS537" i="35"/>
  <c r="S537" i="35"/>
  <c r="AC922" i="35"/>
  <c r="K921" i="35"/>
  <c r="O921" i="35" s="1"/>
  <c r="U537" i="35" l="1"/>
  <c r="S538" i="35"/>
  <c r="AS538" i="35"/>
  <c r="AR538" i="35"/>
  <c r="AU538" i="35" s="1"/>
  <c r="BN538" i="35" s="1"/>
  <c r="AM538" i="35" s="1"/>
  <c r="T538" i="35" s="1"/>
  <c r="Q538" i="35" s="1"/>
  <c r="R538" i="35" s="1"/>
  <c r="AP538" i="35"/>
  <c r="AT538" i="35" s="1"/>
  <c r="P538" i="35"/>
  <c r="AC923" i="35"/>
  <c r="K922" i="35"/>
  <c r="O922" i="35" s="1"/>
  <c r="U538" i="35" l="1"/>
  <c r="AP539" i="35"/>
  <c r="AT539" i="35" s="1"/>
  <c r="P539" i="35"/>
  <c r="AC924" i="35"/>
  <c r="K923" i="35"/>
  <c r="O923" i="35" s="1"/>
  <c r="AS539" i="35" l="1"/>
  <c r="S539" i="35"/>
  <c r="AR539" i="35"/>
  <c r="AU539" i="35" s="1"/>
  <c r="BN539" i="35" s="1"/>
  <c r="AM539" i="35" s="1"/>
  <c r="T539" i="35" s="1"/>
  <c r="Q539" i="35" s="1"/>
  <c r="R539" i="35" s="1"/>
  <c r="AC925" i="35"/>
  <c r="K924" i="35"/>
  <c r="O924" i="35" s="1"/>
  <c r="AP540" i="35" l="1"/>
  <c r="AT540" i="35" s="1"/>
  <c r="P540" i="35"/>
  <c r="U539" i="35"/>
  <c r="AC926" i="35"/>
  <c r="K925" i="35"/>
  <c r="O925" i="35" s="1"/>
  <c r="AS540" i="35" l="1"/>
  <c r="S540" i="35"/>
  <c r="AR540" i="35"/>
  <c r="AU540" i="35" s="1"/>
  <c r="BN540" i="35" s="1"/>
  <c r="AM540" i="35" s="1"/>
  <c r="T540" i="35" s="1"/>
  <c r="Q540" i="35" s="1"/>
  <c r="R540" i="35" s="1"/>
  <c r="AC927" i="35"/>
  <c r="K926" i="35"/>
  <c r="O926" i="35" s="1"/>
  <c r="U540" i="35" l="1"/>
  <c r="AP541" i="35"/>
  <c r="AT541" i="35" s="1"/>
  <c r="P541" i="35"/>
  <c r="AC928" i="35"/>
  <c r="K927" i="35"/>
  <c r="O927" i="35" s="1"/>
  <c r="S541" i="35" l="1"/>
  <c r="AS541" i="35"/>
  <c r="AR541" i="35"/>
  <c r="AU541" i="35" s="1"/>
  <c r="BN541" i="35" s="1"/>
  <c r="AM541" i="35" s="1"/>
  <c r="T541" i="35" s="1"/>
  <c r="Q541" i="35" s="1"/>
  <c r="R541" i="35" s="1"/>
  <c r="AC929" i="35"/>
  <c r="K928" i="35"/>
  <c r="O928" i="35" s="1"/>
  <c r="U541" i="35" l="1"/>
  <c r="P542" i="35"/>
  <c r="AP542" i="35"/>
  <c r="AT542" i="35" s="1"/>
  <c r="AC930" i="35"/>
  <c r="K929" i="35"/>
  <c r="O929" i="35" s="1"/>
  <c r="AS542" i="35" l="1"/>
  <c r="S542" i="35"/>
  <c r="AR542" i="35"/>
  <c r="AU542" i="35" s="1"/>
  <c r="BN542" i="35" s="1"/>
  <c r="AM542" i="35" s="1"/>
  <c r="T542" i="35" s="1"/>
  <c r="Q542" i="35" s="1"/>
  <c r="R542" i="35" s="1"/>
  <c r="AC931" i="35"/>
  <c r="K930" i="35"/>
  <c r="O930" i="35" s="1"/>
  <c r="P543" i="35" l="1"/>
  <c r="AP543" i="35"/>
  <c r="AT543" i="35" s="1"/>
  <c r="U542" i="35"/>
  <c r="AC932" i="35"/>
  <c r="K931" i="35"/>
  <c r="O931" i="35" s="1"/>
  <c r="AS543" i="35" l="1"/>
  <c r="AR543" i="35"/>
  <c r="AU543" i="35" s="1"/>
  <c r="BN543" i="35" s="1"/>
  <c r="AM543" i="35" s="1"/>
  <c r="T543" i="35" s="1"/>
  <c r="Q543" i="35" s="1"/>
  <c r="R543" i="35" s="1"/>
  <c r="S543" i="35"/>
  <c r="AC933" i="35"/>
  <c r="K932" i="35"/>
  <c r="O932" i="35" s="1"/>
  <c r="AP544" i="35" l="1"/>
  <c r="AT544" i="35" s="1"/>
  <c r="P544" i="35"/>
  <c r="U543" i="35"/>
  <c r="AC934" i="35"/>
  <c r="K933" i="35"/>
  <c r="O933" i="35" s="1"/>
  <c r="S544" i="35" l="1"/>
  <c r="AS544" i="35"/>
  <c r="AR544" i="35"/>
  <c r="AU544" i="35" s="1"/>
  <c r="BN544" i="35" s="1"/>
  <c r="AM544" i="35" s="1"/>
  <c r="T544" i="35" s="1"/>
  <c r="Q544" i="35" s="1"/>
  <c r="R544" i="35" s="1"/>
  <c r="AC935" i="35"/>
  <c r="K934" i="35"/>
  <c r="O934" i="35" s="1"/>
  <c r="P545" i="35" l="1"/>
  <c r="AP545" i="35"/>
  <c r="AT545" i="35" s="1"/>
  <c r="U544" i="35"/>
  <c r="AC936" i="35"/>
  <c r="K935" i="35"/>
  <c r="O935" i="35" s="1"/>
  <c r="AS545" i="35" l="1"/>
  <c r="AR545" i="35"/>
  <c r="AU545" i="35" s="1"/>
  <c r="BN545" i="35" s="1"/>
  <c r="AM545" i="35" s="1"/>
  <c r="T545" i="35" s="1"/>
  <c r="Q545" i="35" s="1"/>
  <c r="R545" i="35" s="1"/>
  <c r="S545" i="35"/>
  <c r="AC937" i="35"/>
  <c r="K936" i="35"/>
  <c r="O936" i="35" s="1"/>
  <c r="P546" i="35" l="1"/>
  <c r="AP546" i="35"/>
  <c r="AT546" i="35" s="1"/>
  <c r="U545" i="35"/>
  <c r="AC938" i="35"/>
  <c r="K937" i="35"/>
  <c r="O937" i="35" s="1"/>
  <c r="AS546" i="35" l="1"/>
  <c r="S546" i="35"/>
  <c r="AR546" i="35"/>
  <c r="AU546" i="35" s="1"/>
  <c r="BN546" i="35" s="1"/>
  <c r="AM546" i="35" s="1"/>
  <c r="T546" i="35" s="1"/>
  <c r="Q546" i="35" s="1"/>
  <c r="R546" i="35" s="1"/>
  <c r="AC939" i="35"/>
  <c r="K938" i="35"/>
  <c r="O938" i="35" s="1"/>
  <c r="U546" i="35" l="1"/>
  <c r="AP547" i="35"/>
  <c r="AT547" i="35" s="1"/>
  <c r="P547" i="35"/>
  <c r="AC940" i="35"/>
  <c r="K939" i="35"/>
  <c r="O939" i="35" s="1"/>
  <c r="AR547" i="35" l="1"/>
  <c r="AU547" i="35" s="1"/>
  <c r="BN547" i="35" s="1"/>
  <c r="AM547" i="35" s="1"/>
  <c r="T547" i="35" s="1"/>
  <c r="Q547" i="35" s="1"/>
  <c r="R547" i="35" s="1"/>
  <c r="AS547" i="35"/>
  <c r="S547" i="35"/>
  <c r="AC941" i="35"/>
  <c r="K940" i="35"/>
  <c r="O940" i="35" s="1"/>
  <c r="U547" i="35" l="1"/>
  <c r="AS548" i="35" s="1"/>
  <c r="S548" i="35"/>
  <c r="AP548" i="35"/>
  <c r="AT548" i="35" s="1"/>
  <c r="P548" i="35"/>
  <c r="AC942" i="35"/>
  <c r="K941" i="35"/>
  <c r="O941" i="35" s="1"/>
  <c r="AR548" i="35" l="1"/>
  <c r="AU548" i="35" s="1"/>
  <c r="BN548" i="35" s="1"/>
  <c r="AM548" i="35" s="1"/>
  <c r="T548" i="35" s="1"/>
  <c r="Q548" i="35" s="1"/>
  <c r="R548" i="35" s="1"/>
  <c r="U548" i="35"/>
  <c r="AR549" i="35" s="1"/>
  <c r="AU549" i="35" s="1"/>
  <c r="BN549" i="35" s="1"/>
  <c r="AM549" i="35" s="1"/>
  <c r="T549" i="35" s="1"/>
  <c r="Q549" i="35" s="1"/>
  <c r="R549" i="35" s="1"/>
  <c r="S549" i="35"/>
  <c r="AP549" i="35"/>
  <c r="AT549" i="35" s="1"/>
  <c r="P549" i="35"/>
  <c r="AC943" i="35"/>
  <c r="K942" i="35"/>
  <c r="O942" i="35" s="1"/>
  <c r="AS549" i="35" l="1"/>
  <c r="U549" i="35"/>
  <c r="AS550" i="35" s="1"/>
  <c r="S550" i="35"/>
  <c r="AP550" i="35"/>
  <c r="AT550" i="35" s="1"/>
  <c r="P550" i="35"/>
  <c r="AC944" i="35"/>
  <c r="K943" i="35"/>
  <c r="O943" i="35" s="1"/>
  <c r="AR550" i="35" l="1"/>
  <c r="AU550" i="35" s="1"/>
  <c r="BN550" i="35" s="1"/>
  <c r="AM550" i="35" s="1"/>
  <c r="T550" i="35" s="1"/>
  <c r="Q550" i="35" s="1"/>
  <c r="R550" i="35"/>
  <c r="U550" i="35"/>
  <c r="P551" i="35"/>
  <c r="AP551" i="35"/>
  <c r="AT551" i="35" s="1"/>
  <c r="AC945" i="35"/>
  <c r="K944" i="35"/>
  <c r="O944" i="35" s="1"/>
  <c r="S551" i="35" l="1"/>
  <c r="AR551" i="35"/>
  <c r="AU551" i="35" s="1"/>
  <c r="BN551" i="35" s="1"/>
  <c r="AM551" i="35" s="1"/>
  <c r="T551" i="35" s="1"/>
  <c r="Q551" i="35" s="1"/>
  <c r="R551" i="35" s="1"/>
  <c r="AS551" i="35"/>
  <c r="AC946" i="35"/>
  <c r="K945" i="35"/>
  <c r="O945" i="35" s="1"/>
  <c r="U551" i="35" l="1"/>
  <c r="AP552" i="35"/>
  <c r="AT552" i="35" s="1"/>
  <c r="P552" i="35"/>
  <c r="AC947" i="35"/>
  <c r="K946" i="35"/>
  <c r="O946" i="35" s="1"/>
  <c r="S552" i="35" l="1"/>
  <c r="AR552" i="35"/>
  <c r="AU552" i="35" s="1"/>
  <c r="BN552" i="35" s="1"/>
  <c r="AM552" i="35" s="1"/>
  <c r="T552" i="35" s="1"/>
  <c r="Q552" i="35" s="1"/>
  <c r="R552" i="35" s="1"/>
  <c r="AS552" i="35"/>
  <c r="AC948" i="35"/>
  <c r="K947" i="35"/>
  <c r="O947" i="35" s="1"/>
  <c r="P553" i="35" l="1"/>
  <c r="AP553" i="35"/>
  <c r="AT553" i="35" s="1"/>
  <c r="U552" i="35"/>
  <c r="AC949" i="35"/>
  <c r="K948" i="35"/>
  <c r="O948" i="35" s="1"/>
  <c r="AR553" i="35" l="1"/>
  <c r="AU553" i="35" s="1"/>
  <c r="BN553" i="35" s="1"/>
  <c r="AM553" i="35" s="1"/>
  <c r="T553" i="35" s="1"/>
  <c r="Q553" i="35" s="1"/>
  <c r="R553" i="35" s="1"/>
  <c r="S553" i="35"/>
  <c r="AS553" i="35"/>
  <c r="AC950" i="35"/>
  <c r="K949" i="35"/>
  <c r="O949" i="35" s="1"/>
  <c r="U553" i="35" l="1"/>
  <c r="P554" i="35"/>
  <c r="AP554" i="35"/>
  <c r="AT554" i="35" s="1"/>
  <c r="AC951" i="35"/>
  <c r="K950" i="35"/>
  <c r="O950" i="35" s="1"/>
  <c r="AR554" i="35" l="1"/>
  <c r="AU554" i="35" s="1"/>
  <c r="BN554" i="35" s="1"/>
  <c r="AM554" i="35" s="1"/>
  <c r="T554" i="35" s="1"/>
  <c r="Q554" i="35" s="1"/>
  <c r="R554" i="35" s="1"/>
  <c r="S554" i="35"/>
  <c r="AS554" i="35"/>
  <c r="AC952" i="35"/>
  <c r="K951" i="35"/>
  <c r="O951" i="35" s="1"/>
  <c r="U554" i="35" l="1"/>
  <c r="AP555" i="35"/>
  <c r="AT555" i="35" s="1"/>
  <c r="P555" i="35"/>
  <c r="AC953" i="35"/>
  <c r="K952" i="35"/>
  <c r="O952" i="35" s="1"/>
  <c r="AS555" i="35" l="1"/>
  <c r="AR555" i="35"/>
  <c r="AU555" i="35" s="1"/>
  <c r="BN555" i="35" s="1"/>
  <c r="AM555" i="35" s="1"/>
  <c r="T555" i="35" s="1"/>
  <c r="Q555" i="35" s="1"/>
  <c r="R555" i="35" s="1"/>
  <c r="S555" i="35"/>
  <c r="AC954" i="35"/>
  <c r="K953" i="35"/>
  <c r="O953" i="35" s="1"/>
  <c r="U555" i="35" l="1"/>
  <c r="S556" i="35"/>
  <c r="AS556" i="35"/>
  <c r="AR556" i="35"/>
  <c r="AU556" i="35" s="1"/>
  <c r="BN556" i="35" s="1"/>
  <c r="AM556" i="35" s="1"/>
  <c r="T556" i="35" s="1"/>
  <c r="Q556" i="35" s="1"/>
  <c r="R556" i="35" s="1"/>
  <c r="P556" i="35"/>
  <c r="AP556" i="35"/>
  <c r="AT556" i="35" s="1"/>
  <c r="AC955" i="35"/>
  <c r="K954" i="35"/>
  <c r="O954" i="35" s="1"/>
  <c r="U556" i="35" l="1"/>
  <c r="AP557" i="35"/>
  <c r="AT557" i="35" s="1"/>
  <c r="P557" i="35"/>
  <c r="AC956" i="35"/>
  <c r="K955" i="35"/>
  <c r="O955" i="35" s="1"/>
  <c r="AS557" i="35" l="1"/>
  <c r="S557" i="35"/>
  <c r="AR557" i="35"/>
  <c r="AU557" i="35" s="1"/>
  <c r="BN557" i="35" s="1"/>
  <c r="AM557" i="35" s="1"/>
  <c r="T557" i="35" s="1"/>
  <c r="Q557" i="35" s="1"/>
  <c r="R557" i="35" s="1"/>
  <c r="AC957" i="35"/>
  <c r="K956" i="35"/>
  <c r="O956" i="35" s="1"/>
  <c r="U557" i="35" l="1"/>
  <c r="P558" i="35"/>
  <c r="AP558" i="35"/>
  <c r="AT558" i="35" s="1"/>
  <c r="AC958" i="35"/>
  <c r="K957" i="35"/>
  <c r="O957" i="35" s="1"/>
  <c r="AS558" i="35" l="1"/>
  <c r="S558" i="35"/>
  <c r="AR558" i="35"/>
  <c r="AU558" i="35" s="1"/>
  <c r="BN558" i="35" s="1"/>
  <c r="AM558" i="35" s="1"/>
  <c r="T558" i="35" s="1"/>
  <c r="Q558" i="35" s="1"/>
  <c r="R558" i="35" s="1"/>
  <c r="AC959" i="35"/>
  <c r="K958" i="35"/>
  <c r="O958" i="35" s="1"/>
  <c r="U558" i="35" l="1"/>
  <c r="P559" i="35"/>
  <c r="AP559" i="35"/>
  <c r="AT559" i="35" s="1"/>
  <c r="AC960" i="35"/>
  <c r="K959" i="35"/>
  <c r="O959" i="35" s="1"/>
  <c r="S559" i="35" l="1"/>
  <c r="AS559" i="35"/>
  <c r="AR559" i="35"/>
  <c r="AU559" i="35" s="1"/>
  <c r="BN559" i="35" s="1"/>
  <c r="AM559" i="35" s="1"/>
  <c r="T559" i="35" s="1"/>
  <c r="Q559" i="35" s="1"/>
  <c r="R559" i="35" s="1"/>
  <c r="AC961" i="35"/>
  <c r="K960" i="35"/>
  <c r="O960" i="35" s="1"/>
  <c r="U559" i="35" l="1"/>
  <c r="P560" i="35"/>
  <c r="AP560" i="35"/>
  <c r="AT560" i="35" s="1"/>
  <c r="AC962" i="35"/>
  <c r="K961" i="35"/>
  <c r="O961" i="35" s="1"/>
  <c r="AR560" i="35" l="1"/>
  <c r="AU560" i="35" s="1"/>
  <c r="BN560" i="35" s="1"/>
  <c r="AM560" i="35" s="1"/>
  <c r="T560" i="35" s="1"/>
  <c r="Q560" i="35" s="1"/>
  <c r="R560" i="35" s="1"/>
  <c r="S560" i="35"/>
  <c r="AS560" i="35"/>
  <c r="AC963" i="35"/>
  <c r="K962" i="35"/>
  <c r="O962" i="35" s="1"/>
  <c r="U560" i="35" l="1"/>
  <c r="AP561" i="35"/>
  <c r="AT561" i="35" s="1"/>
  <c r="P561" i="35"/>
  <c r="AC964" i="35"/>
  <c r="K964" i="35" s="1"/>
  <c r="O964" i="35" s="1"/>
  <c r="K963" i="35"/>
  <c r="O963" i="35" s="1"/>
  <c r="AR561" i="35" l="1"/>
  <c r="AU561" i="35" s="1"/>
  <c r="BN561" i="35" s="1"/>
  <c r="AM561" i="35" s="1"/>
  <c r="T561" i="35" s="1"/>
  <c r="Q561" i="35" s="1"/>
  <c r="R561" i="35" s="1"/>
  <c r="AS561" i="35"/>
  <c r="S561" i="35"/>
  <c r="U561" i="35" l="1"/>
  <c r="AR562" i="35" s="1"/>
  <c r="AU562" i="35" s="1"/>
  <c r="BN562" i="35" s="1"/>
  <c r="AM562" i="35" s="1"/>
  <c r="T562" i="35" s="1"/>
  <c r="Q562" i="35" s="1"/>
  <c r="R562" i="35" s="1"/>
  <c r="S562" i="35"/>
  <c r="AP562" i="35"/>
  <c r="AT562" i="35" s="1"/>
  <c r="P562" i="35"/>
  <c r="AS562" i="35" l="1"/>
  <c r="U562" i="35"/>
  <c r="P563" i="35"/>
  <c r="AP563" i="35"/>
  <c r="AT563" i="35" s="1"/>
  <c r="AS563" i="35" l="1"/>
  <c r="AR563" i="35"/>
  <c r="AU563" i="35" s="1"/>
  <c r="BN563" i="35" s="1"/>
  <c r="AM563" i="35" s="1"/>
  <c r="T563" i="35" s="1"/>
  <c r="Q563" i="35" s="1"/>
  <c r="R563" i="35" s="1"/>
  <c r="S563" i="35"/>
  <c r="U563" i="35" l="1"/>
  <c r="S564" i="35"/>
  <c r="AR564" i="35"/>
  <c r="AU564" i="35" s="1"/>
  <c r="BN564" i="35" s="1"/>
  <c r="AM564" i="35" s="1"/>
  <c r="T564" i="35" s="1"/>
  <c r="Q564" i="35" s="1"/>
  <c r="R564" i="35" s="1"/>
  <c r="AS564" i="35"/>
  <c r="P564" i="35"/>
  <c r="AP564" i="35"/>
  <c r="AT564" i="35" s="1"/>
  <c r="U564" i="35" l="1"/>
  <c r="AP565" i="35"/>
  <c r="AT565" i="35" s="1"/>
  <c r="P565" i="35"/>
  <c r="AR565" i="35" l="1"/>
  <c r="AU565" i="35" s="1"/>
  <c r="BN565" i="35" s="1"/>
  <c r="AM565" i="35" s="1"/>
  <c r="T565" i="35" s="1"/>
  <c r="Q565" i="35" s="1"/>
  <c r="R565" i="35" s="1"/>
  <c r="S565" i="35"/>
  <c r="AS565" i="35"/>
  <c r="U565" i="35" l="1"/>
  <c r="AP566" i="35"/>
  <c r="AT566" i="35" s="1"/>
  <c r="P566" i="35"/>
  <c r="AR566" i="35" l="1"/>
  <c r="AU566" i="35" s="1"/>
  <c r="BN566" i="35" s="1"/>
  <c r="AM566" i="35" s="1"/>
  <c r="T566" i="35" s="1"/>
  <c r="Q566" i="35" s="1"/>
  <c r="R566" i="35" s="1"/>
  <c r="S566" i="35"/>
  <c r="AS566" i="35"/>
  <c r="U566" i="35" l="1"/>
  <c r="AP567" i="35"/>
  <c r="AT567" i="35" s="1"/>
  <c r="P567" i="35"/>
  <c r="AR567" i="35" l="1"/>
  <c r="AU567" i="35" s="1"/>
  <c r="BN567" i="35" s="1"/>
  <c r="AM567" i="35" s="1"/>
  <c r="T567" i="35" s="1"/>
  <c r="Q567" i="35" s="1"/>
  <c r="R567" i="35" s="1"/>
  <c r="AS567" i="35"/>
  <c r="S567" i="35"/>
  <c r="U567" i="35" l="1"/>
  <c r="AP568" i="35"/>
  <c r="AT568" i="35" s="1"/>
  <c r="P568" i="35"/>
  <c r="S568" i="35" l="1"/>
  <c r="AR568" i="35"/>
  <c r="AU568" i="35" s="1"/>
  <c r="BN568" i="35" s="1"/>
  <c r="AM568" i="35" s="1"/>
  <c r="T568" i="35" s="1"/>
  <c r="Q568" i="35" s="1"/>
  <c r="R568" i="35" s="1"/>
  <c r="AS568" i="35"/>
  <c r="U568" i="35" l="1"/>
  <c r="P569" i="35"/>
  <c r="AP569" i="35"/>
  <c r="AT569" i="35" s="1"/>
  <c r="S569" i="35" l="1"/>
  <c r="AS569" i="35"/>
  <c r="AR569" i="35"/>
  <c r="AU569" i="35" s="1"/>
  <c r="BN569" i="35" s="1"/>
  <c r="AM569" i="35" s="1"/>
  <c r="T569" i="35" s="1"/>
  <c r="Q569" i="35" s="1"/>
  <c r="R569" i="35" s="1"/>
  <c r="AP570" i="35" l="1"/>
  <c r="AT570" i="35" s="1"/>
  <c r="P570" i="35"/>
  <c r="U569" i="35"/>
  <c r="B51" i="21"/>
  <c r="B50" i="21"/>
  <c r="B49" i="21"/>
  <c r="AH17" i="21"/>
  <c r="AH18" i="21" s="1"/>
  <c r="AH19" i="21" s="1"/>
  <c r="AH20" i="21" s="1"/>
  <c r="AH21" i="21" s="1"/>
  <c r="AH22" i="21" s="1"/>
  <c r="AH23" i="21" s="1"/>
  <c r="AJ17" i="21"/>
  <c r="AJ18" i="21" s="1"/>
  <c r="AJ19" i="21" s="1"/>
  <c r="AJ20" i="21" s="1"/>
  <c r="AJ21" i="21" s="1"/>
  <c r="AJ22" i="21" s="1"/>
  <c r="AJ23" i="21" s="1"/>
  <c r="AQ18" i="21"/>
  <c r="AQ19" i="21" s="1"/>
  <c r="AQ20" i="21" s="1"/>
  <c r="AQ21" i="21" s="1"/>
  <c r="AQ22" i="21" s="1"/>
  <c r="AQ23" i="21" s="1"/>
  <c r="AQ24" i="21" s="1"/>
  <c r="AQ25" i="21" s="1"/>
  <c r="AQ26" i="21" s="1"/>
  <c r="AR16" i="21"/>
  <c r="BM3" i="21"/>
  <c r="BS59" i="21"/>
  <c r="BR59" i="21"/>
  <c r="BS58" i="21"/>
  <c r="BS57" i="21"/>
  <c r="BS56" i="21"/>
  <c r="BS55" i="21"/>
  <c r="BS54" i="21"/>
  <c r="BS53" i="21"/>
  <c r="BS52" i="21"/>
  <c r="BS51" i="21"/>
  <c r="BS50" i="21"/>
  <c r="BS49" i="21"/>
  <c r="BR49" i="21"/>
  <c r="BO59" i="21"/>
  <c r="BN59" i="21"/>
  <c r="BO58" i="21"/>
  <c r="BO57" i="21"/>
  <c r="BO56" i="21"/>
  <c r="BO55" i="21"/>
  <c r="BO54" i="21"/>
  <c r="BO53" i="21"/>
  <c r="BO52" i="21"/>
  <c r="BO51" i="21"/>
  <c r="BO50" i="21"/>
  <c r="BO49" i="21"/>
  <c r="BN49" i="21"/>
  <c r="BK58" i="21"/>
  <c r="BJ58" i="21"/>
  <c r="BK57" i="21"/>
  <c r="BK56" i="21"/>
  <c r="BK55" i="21"/>
  <c r="BK54" i="21"/>
  <c r="BK53" i="21"/>
  <c r="BK52" i="21"/>
  <c r="BK51" i="21"/>
  <c r="BK50" i="21"/>
  <c r="BK49" i="21"/>
  <c r="BJ49" i="21"/>
  <c r="BG57" i="21"/>
  <c r="BF57" i="21"/>
  <c r="BG56" i="21"/>
  <c r="BG55" i="21"/>
  <c r="BG54" i="21"/>
  <c r="BG53" i="21"/>
  <c r="BG52" i="21"/>
  <c r="BF52" i="21"/>
  <c r="BG51" i="21"/>
  <c r="BF51" i="21"/>
  <c r="BG50" i="21"/>
  <c r="BF50" i="21"/>
  <c r="BG49" i="21"/>
  <c r="BF49" i="21"/>
  <c r="BC56" i="21"/>
  <c r="BC55" i="21"/>
  <c r="BC54" i="21"/>
  <c r="BC53" i="21"/>
  <c r="BC52" i="21"/>
  <c r="BC51" i="21"/>
  <c r="BC50" i="21"/>
  <c r="BC49" i="21"/>
  <c r="BB49" i="21"/>
  <c r="AZ58" i="21"/>
  <c r="AY58" i="21"/>
  <c r="AZ57" i="21"/>
  <c r="AY57" i="21"/>
  <c r="AZ56" i="21"/>
  <c r="AY56" i="21"/>
  <c r="AY55" i="21"/>
  <c r="AX55" i="21"/>
  <c r="AY54" i="21"/>
  <c r="AY53" i="21"/>
  <c r="AY52" i="21"/>
  <c r="AY51" i="21"/>
  <c r="AY50" i="21"/>
  <c r="AY49" i="21"/>
  <c r="AX49" i="21"/>
  <c r="AV58" i="21"/>
  <c r="AU58" i="21"/>
  <c r="AT58" i="21"/>
  <c r="AV57" i="21"/>
  <c r="AU57" i="21"/>
  <c r="AT57" i="21"/>
  <c r="AV56" i="21"/>
  <c r="AU56" i="21"/>
  <c r="AT56" i="21"/>
  <c r="AV55" i="21"/>
  <c r="AU55" i="21"/>
  <c r="AT55" i="21"/>
  <c r="AU54" i="21"/>
  <c r="AT54" i="21"/>
  <c r="AU53" i="21"/>
  <c r="AT53" i="21"/>
  <c r="AU52" i="21"/>
  <c r="AT52" i="21"/>
  <c r="AU51" i="21"/>
  <c r="AT51" i="21"/>
  <c r="AU50" i="21"/>
  <c r="AU49" i="21"/>
  <c r="AT49" i="21"/>
  <c r="AR50" i="21"/>
  <c r="AR49" i="21"/>
  <c r="AQ50" i="21"/>
  <c r="AQ49" i="21"/>
  <c r="AR570" i="35" l="1"/>
  <c r="AU570" i="35" s="1"/>
  <c r="BN570" i="35" s="1"/>
  <c r="AM570" i="35" s="1"/>
  <c r="T570" i="35" s="1"/>
  <c r="Q570" i="35" s="1"/>
  <c r="R570" i="35" s="1"/>
  <c r="S570" i="35"/>
  <c r="AS570" i="35"/>
  <c r="U570" i="35" l="1"/>
  <c r="P571" i="35"/>
  <c r="AP571" i="35"/>
  <c r="AT571" i="35" s="1"/>
  <c r="AS571" i="35" l="1"/>
  <c r="AR571" i="35"/>
  <c r="AU571" i="35" s="1"/>
  <c r="BN571" i="35" s="1"/>
  <c r="AM571" i="35" s="1"/>
  <c r="T571" i="35" s="1"/>
  <c r="Q571" i="35" s="1"/>
  <c r="R571" i="35" s="1"/>
  <c r="S571" i="35"/>
  <c r="U571" i="35" l="1"/>
  <c r="AS572" i="35" s="1"/>
  <c r="S572" i="35"/>
  <c r="AP572" i="35"/>
  <c r="AT572" i="35" s="1"/>
  <c r="P572" i="35"/>
  <c r="AR572" i="35" l="1"/>
  <c r="AU572" i="35" s="1"/>
  <c r="BN572" i="35" s="1"/>
  <c r="AM572" i="35" s="1"/>
  <c r="T572" i="35" s="1"/>
  <c r="Q572" i="35" s="1"/>
  <c r="R572" i="35"/>
  <c r="U572" i="35"/>
  <c r="S573" i="35" s="1"/>
  <c r="P573" i="35"/>
  <c r="AP573" i="35"/>
  <c r="AT573" i="35" s="1"/>
  <c r="BM2" i="21"/>
  <c r="BH41" i="21" s="1"/>
  <c r="BH57" i="21" s="1"/>
  <c r="AQ4" i="21"/>
  <c r="AH4" i="21"/>
  <c r="AH5" i="21" s="1"/>
  <c r="AJ4" i="21"/>
  <c r="AJ5" i="21" s="1"/>
  <c r="AJ6" i="21" s="1"/>
  <c r="AJ7" i="21" s="1"/>
  <c r="AJ8" i="21" s="1"/>
  <c r="AJ9" i="21" s="1"/>
  <c r="AJ10" i="21" s="1"/>
  <c r="AQ5" i="21"/>
  <c r="AQ6" i="21" s="1"/>
  <c r="AQ7" i="21" s="1"/>
  <c r="AQ8" i="21" s="1"/>
  <c r="AQ9" i="21" s="1"/>
  <c r="AQ10" i="21" s="1"/>
  <c r="AQ11" i="21" s="1"/>
  <c r="AQ12" i="21" s="1"/>
  <c r="AJ12" i="21"/>
  <c r="AR2" i="21" s="1"/>
  <c r="Y15" i="21"/>
  <c r="Y16" i="21"/>
  <c r="AS31" i="21"/>
  <c r="Y17" i="21"/>
  <c r="Y18" i="21"/>
  <c r="AS33" i="21"/>
  <c r="AS49" i="21" s="1"/>
  <c r="AV33" i="21"/>
  <c r="AV49" i="21" s="1"/>
  <c r="AZ33" i="21"/>
  <c r="AZ49" i="21" s="1"/>
  <c r="BD33" i="21"/>
  <c r="BD49" i="21" s="1"/>
  <c r="BH33" i="21"/>
  <c r="BH49" i="21" s="1"/>
  <c r="BL33" i="21"/>
  <c r="BL49" i="21" s="1"/>
  <c r="BP33" i="21"/>
  <c r="BP49" i="21" s="1"/>
  <c r="BT33" i="21"/>
  <c r="BT49" i="21" s="1"/>
  <c r="AT34" i="21"/>
  <c r="AT50" i="21" s="1"/>
  <c r="AV34" i="21"/>
  <c r="AV50" i="21" s="1"/>
  <c r="AX34" i="21"/>
  <c r="AZ34" i="21"/>
  <c r="AZ50" i="21" s="1"/>
  <c r="BB34" i="21"/>
  <c r="BD34" i="21"/>
  <c r="BD50" i="21" s="1"/>
  <c r="BH34" i="21"/>
  <c r="BH50" i="21" s="1"/>
  <c r="BJ34" i="21"/>
  <c r="BJ50" i="21" s="1"/>
  <c r="BL34" i="21"/>
  <c r="BL50" i="21" s="1"/>
  <c r="BN34" i="21"/>
  <c r="BN50" i="21" s="1"/>
  <c r="BP34" i="21"/>
  <c r="BP50" i="21" s="1"/>
  <c r="BR34" i="21"/>
  <c r="BR50" i="21" s="1"/>
  <c r="BT34" i="21"/>
  <c r="BT50" i="21" s="1"/>
  <c r="AV35" i="21"/>
  <c r="AV51" i="21" s="1"/>
  <c r="AZ35" i="21"/>
  <c r="AZ51" i="21" s="1"/>
  <c r="BD35" i="21"/>
  <c r="BD51" i="21" s="1"/>
  <c r="BH35" i="21"/>
  <c r="BH51" i="21" s="1"/>
  <c r="BL35" i="21"/>
  <c r="BL51" i="21" s="1"/>
  <c r="BP35" i="21"/>
  <c r="BP51" i="21" s="1"/>
  <c r="BT35" i="21"/>
  <c r="BT51" i="21" s="1"/>
  <c r="AV36" i="21"/>
  <c r="AV52" i="21" s="1"/>
  <c r="AZ36" i="21"/>
  <c r="AZ52" i="21" s="1"/>
  <c r="BD36" i="21"/>
  <c r="BD52" i="21" s="1"/>
  <c r="BH36" i="21"/>
  <c r="BH52" i="21" s="1"/>
  <c r="BL36" i="21"/>
  <c r="BL52" i="21" s="1"/>
  <c r="BP36" i="21"/>
  <c r="BP52" i="21" s="1"/>
  <c r="BT36" i="21"/>
  <c r="BT52" i="21" s="1"/>
  <c r="AV37" i="21"/>
  <c r="AV53" i="21" s="1"/>
  <c r="AZ37" i="21"/>
  <c r="AZ53" i="21" s="1"/>
  <c r="BD37" i="21"/>
  <c r="BD53" i="21" s="1"/>
  <c r="BF37" i="21"/>
  <c r="BF53" i="21" s="1"/>
  <c r="BH37" i="21"/>
  <c r="BH53" i="21" s="1"/>
  <c r="BL37" i="21"/>
  <c r="BL53" i="21" s="1"/>
  <c r="BP37" i="21"/>
  <c r="BP53" i="21" s="1"/>
  <c r="BT37" i="21"/>
  <c r="BT53" i="21" s="1"/>
  <c r="AZ38" i="21"/>
  <c r="AZ54" i="21" s="1"/>
  <c r="BD38" i="21"/>
  <c r="BD54" i="21" s="1"/>
  <c r="BH38" i="21"/>
  <c r="BH54" i="21" s="1"/>
  <c r="BL38" i="21"/>
  <c r="BL54" i="21" s="1"/>
  <c r="BP38" i="21"/>
  <c r="BP54" i="21" s="1"/>
  <c r="BT38" i="21"/>
  <c r="BT54" i="21" s="1"/>
  <c r="BD39" i="21"/>
  <c r="BD55" i="21" s="1"/>
  <c r="BH39" i="21"/>
  <c r="BH55" i="21" s="1"/>
  <c r="BL39" i="21"/>
  <c r="BL55" i="21" s="1"/>
  <c r="BP39" i="21"/>
  <c r="BP55" i="21" s="1"/>
  <c r="BT39" i="21"/>
  <c r="BT55" i="21" s="1"/>
  <c r="BD40" i="21"/>
  <c r="BD56" i="21" s="1"/>
  <c r="BH40" i="21"/>
  <c r="BH56" i="21" s="1"/>
  <c r="BL40" i="21"/>
  <c r="BL56" i="21" s="1"/>
  <c r="BP40" i="21"/>
  <c r="BP56" i="21" s="1"/>
  <c r="BT40" i="21"/>
  <c r="BT56" i="21" s="1"/>
  <c r="BL41" i="21"/>
  <c r="BL57" i="21" s="1"/>
  <c r="BP41" i="21"/>
  <c r="BP57" i="21" s="1"/>
  <c r="BT41" i="21"/>
  <c r="BT57" i="21" s="1"/>
  <c r="BP42" i="21"/>
  <c r="BP58" i="21" s="1"/>
  <c r="BT42" i="21"/>
  <c r="BT58" i="21" s="1"/>
  <c r="AS47" i="21"/>
  <c r="AR573" i="35" l="1"/>
  <c r="AU573" i="35" s="1"/>
  <c r="BN573" i="35" s="1"/>
  <c r="AM573" i="35" s="1"/>
  <c r="T573" i="35" s="1"/>
  <c r="Q573" i="35" s="1"/>
  <c r="R573" i="35" s="1"/>
  <c r="P574" i="35" s="1"/>
  <c r="AS573" i="35"/>
  <c r="BN35" i="21"/>
  <c r="BN36" i="21" s="1"/>
  <c r="BF38" i="21"/>
  <c r="BR35" i="21"/>
  <c r="BR51" i="21" s="1"/>
  <c r="BJ35" i="21"/>
  <c r="BJ51" i="21" s="1"/>
  <c r="BB35" i="21"/>
  <c r="BB50" i="21"/>
  <c r="AX35" i="21"/>
  <c r="AX50" i="21"/>
  <c r="BN51" i="21"/>
  <c r="AT47" i="21"/>
  <c r="AX47" i="21"/>
  <c r="BB47" i="21"/>
  <c r="BL42" i="21"/>
  <c r="BL58" i="21" s="1"/>
  <c r="AS34" i="21"/>
  <c r="AS50" i="21" s="1"/>
  <c r="AT31" i="21"/>
  <c r="BT43" i="21"/>
  <c r="BT59" i="21" s="1"/>
  <c r="BP43" i="21"/>
  <c r="BP59" i="21" s="1"/>
  <c r="AZ39" i="21"/>
  <c r="AZ55" i="21" s="1"/>
  <c r="AV38" i="21"/>
  <c r="AV54" i="21" s="1"/>
  <c r="BD41" i="21"/>
  <c r="AH6" i="21"/>
  <c r="AH7" i="21" s="1"/>
  <c r="AH8" i="21" s="1"/>
  <c r="AH9" i="21" s="1"/>
  <c r="AH10" i="21" s="1"/>
  <c r="AX31" i="21"/>
  <c r="AP574" i="35" l="1"/>
  <c r="AT574" i="35" s="1"/>
  <c r="U573" i="35"/>
  <c r="BR36" i="21"/>
  <c r="BR52" i="21" s="1"/>
  <c r="BJ36" i="21"/>
  <c r="BF54" i="21"/>
  <c r="BF39" i="21"/>
  <c r="BF31" i="21"/>
  <c r="BR31" i="21"/>
  <c r="BJ37" i="21"/>
  <c r="BJ52" i="21"/>
  <c r="BN37" i="21"/>
  <c r="BN52" i="21"/>
  <c r="BR37" i="21"/>
  <c r="AX36" i="21"/>
  <c r="AX51" i="21"/>
  <c r="BB36" i="21"/>
  <c r="BB51" i="21"/>
  <c r="BF47" i="21"/>
  <c r="BR47" i="21"/>
  <c r="BB31" i="21"/>
  <c r="BN47" i="21"/>
  <c r="BJ47" i="21"/>
  <c r="I7" i="21"/>
  <c r="AO8" i="21"/>
  <c r="BJ31" i="21"/>
  <c r="BN31" i="21"/>
  <c r="B26" i="21"/>
  <c r="E9" i="21"/>
  <c r="I10" i="21" l="1"/>
  <c r="I11" i="21"/>
  <c r="I8" i="21"/>
  <c r="I9" i="21"/>
  <c r="B43" i="21" s="1"/>
  <c r="AS574" i="35"/>
  <c r="AR574" i="35"/>
  <c r="AU574" i="35" s="1"/>
  <c r="BN574" i="35" s="1"/>
  <c r="AM574" i="35" s="1"/>
  <c r="T574" i="35" s="1"/>
  <c r="Q574" i="35" s="1"/>
  <c r="R574" i="35" s="1"/>
  <c r="S574" i="35"/>
  <c r="BF55" i="21"/>
  <c r="BF40" i="21"/>
  <c r="BF56" i="21" s="1"/>
  <c r="AO9" i="21"/>
  <c r="B14" i="21"/>
  <c r="AS1" i="21"/>
  <c r="BB37" i="21"/>
  <c r="BB52" i="21"/>
  <c r="AX37" i="21"/>
  <c r="AX52" i="21"/>
  <c r="BR38" i="21"/>
  <c r="BR53" i="21"/>
  <c r="BN38" i="21"/>
  <c r="BN53" i="21"/>
  <c r="BJ38" i="21"/>
  <c r="BJ53" i="21"/>
  <c r="U574" i="35" l="1"/>
  <c r="P575" i="35"/>
  <c r="AP575" i="35"/>
  <c r="AT575" i="35" s="1"/>
  <c r="AO20" i="21"/>
  <c r="B31" i="21"/>
  <c r="AS15" i="21"/>
  <c r="BJ39" i="21"/>
  <c r="BJ54" i="21"/>
  <c r="BN39" i="21"/>
  <c r="BN54" i="21"/>
  <c r="BR39" i="21"/>
  <c r="BR54" i="21"/>
  <c r="AX38" i="21"/>
  <c r="AX54" i="21" s="1"/>
  <c r="AX53" i="21"/>
  <c r="BB38" i="21"/>
  <c r="BB53" i="21"/>
  <c r="AI12" i="21"/>
  <c r="AO10" i="21"/>
  <c r="BA2" i="21" s="1"/>
  <c r="AS575" i="35" l="1"/>
  <c r="S575" i="35"/>
  <c r="AR575" i="35"/>
  <c r="AU575" i="35" s="1"/>
  <c r="BN575" i="35" s="1"/>
  <c r="AM575" i="35" s="1"/>
  <c r="T575" i="35" s="1"/>
  <c r="Q575" i="35" s="1"/>
  <c r="R575" i="35" s="1"/>
  <c r="AO21" i="21"/>
  <c r="AO22" i="21" s="1"/>
  <c r="AR18" i="21" s="1"/>
  <c r="B33" i="21" s="1"/>
  <c r="AR4" i="21"/>
  <c r="B16" i="21" s="1"/>
  <c r="BB39" i="21"/>
  <c r="BB54" i="21"/>
  <c r="BR40" i="21"/>
  <c r="BR55" i="21"/>
  <c r="BN40" i="21"/>
  <c r="BN55" i="21"/>
  <c r="BJ40" i="21"/>
  <c r="BJ55" i="21"/>
  <c r="AR10" i="21"/>
  <c r="B22" i="21" s="1"/>
  <c r="AR5" i="21"/>
  <c r="B17" i="21" s="1"/>
  <c r="AR6" i="21"/>
  <c r="B18" i="21" s="1"/>
  <c r="AR3" i="21"/>
  <c r="B15" i="21" s="1"/>
  <c r="AR8" i="21"/>
  <c r="B20" i="21" s="1"/>
  <c r="AR12" i="21"/>
  <c r="B24" i="21" s="1"/>
  <c r="AR9" i="21"/>
  <c r="B21" i="21" s="1"/>
  <c r="AR7" i="21"/>
  <c r="B19" i="21" s="1"/>
  <c r="AR11" i="21"/>
  <c r="B23" i="21" s="1"/>
  <c r="AP576" i="35" l="1"/>
  <c r="AT576" i="35" s="1"/>
  <c r="P576" i="35"/>
  <c r="U575" i="35"/>
  <c r="AR22" i="21"/>
  <c r="B37" i="21" s="1"/>
  <c r="AR21" i="21"/>
  <c r="B36" i="21" s="1"/>
  <c r="BA16" i="21"/>
  <c r="AR26" i="21"/>
  <c r="B41" i="21" s="1"/>
  <c r="AR25" i="21"/>
  <c r="B40" i="21" s="1"/>
  <c r="AR17" i="21"/>
  <c r="B32" i="21" s="1"/>
  <c r="AR20" i="21"/>
  <c r="B35" i="21" s="1"/>
  <c r="AR24" i="21"/>
  <c r="B39" i="21" s="1"/>
  <c r="AR19" i="21"/>
  <c r="B34" i="21" s="1"/>
  <c r="AR23" i="21"/>
  <c r="B38" i="21" s="1"/>
  <c r="BJ41" i="21"/>
  <c r="BJ57" i="21" s="1"/>
  <c r="BJ56" i="21"/>
  <c r="BN41" i="21"/>
  <c r="BN56" i="21"/>
  <c r="BR41" i="21"/>
  <c r="BR56" i="21"/>
  <c r="BB40" i="21"/>
  <c r="BB56" i="21" s="1"/>
  <c r="BB55" i="21"/>
  <c r="AR576" i="35" l="1"/>
  <c r="AU576" i="35" s="1"/>
  <c r="BN576" i="35" s="1"/>
  <c r="AM576" i="35" s="1"/>
  <c r="T576" i="35" s="1"/>
  <c r="Q576" i="35" s="1"/>
  <c r="R576" i="35" s="1"/>
  <c r="S576" i="35"/>
  <c r="AS576" i="35"/>
  <c r="BR42" i="21"/>
  <c r="BR58" i="21" s="1"/>
  <c r="BR57" i="21"/>
  <c r="BN42" i="21"/>
  <c r="BN58" i="21" s="1"/>
  <c r="BN57" i="21"/>
  <c r="U576" i="35" l="1"/>
  <c r="P577" i="35"/>
  <c r="AP577" i="35"/>
  <c r="AT577" i="35" s="1"/>
  <c r="S577" i="35" l="1"/>
  <c r="AR577" i="35"/>
  <c r="AU577" i="35" s="1"/>
  <c r="BN577" i="35" s="1"/>
  <c r="AM577" i="35" s="1"/>
  <c r="T577" i="35" s="1"/>
  <c r="Q577" i="35" s="1"/>
  <c r="R577" i="35" s="1"/>
  <c r="AS577" i="35"/>
  <c r="AP578" i="35" l="1"/>
  <c r="AT578" i="35" s="1"/>
  <c r="P578" i="35"/>
  <c r="U577" i="35"/>
  <c r="AR578" i="35" l="1"/>
  <c r="AU578" i="35" s="1"/>
  <c r="BN578" i="35" s="1"/>
  <c r="AM578" i="35" s="1"/>
  <c r="T578" i="35" s="1"/>
  <c r="Q578" i="35" s="1"/>
  <c r="R578" i="35" s="1"/>
  <c r="AS578" i="35"/>
  <c r="S578" i="35"/>
  <c r="U578" i="35" l="1"/>
  <c r="AR579" i="35" s="1"/>
  <c r="AU579" i="35" s="1"/>
  <c r="BN579" i="35" s="1"/>
  <c r="AM579" i="35" s="1"/>
  <c r="T579" i="35" s="1"/>
  <c r="Q579" i="35" s="1"/>
  <c r="R579" i="35" s="1"/>
  <c r="AP580" i="35" s="1"/>
  <c r="AT580" i="35" s="1"/>
  <c r="S579" i="35"/>
  <c r="P579" i="35"/>
  <c r="AP579" i="35"/>
  <c r="AT579" i="35" s="1"/>
  <c r="AS579" i="35" l="1"/>
  <c r="U579" i="35"/>
  <c r="AR580" i="35" s="1"/>
  <c r="AU580" i="35" s="1"/>
  <c r="BN580" i="35" s="1"/>
  <c r="AM580" i="35" s="1"/>
  <c r="T580" i="35" s="1"/>
  <c r="Q580" i="35" s="1"/>
  <c r="R580" i="35" s="1"/>
  <c r="P580" i="35"/>
  <c r="S580" i="35" l="1"/>
  <c r="U580" i="35" s="1"/>
  <c r="AS580" i="35"/>
  <c r="P581" i="35"/>
  <c r="AP581" i="35"/>
  <c r="AT581" i="35" s="1"/>
  <c r="AS581" i="35" l="1"/>
  <c r="S581" i="35"/>
  <c r="AR581" i="35"/>
  <c r="AU581" i="35" s="1"/>
  <c r="BN581" i="35" s="1"/>
  <c r="AM581" i="35" s="1"/>
  <c r="T581" i="35" s="1"/>
  <c r="Q581" i="35" s="1"/>
  <c r="R581" i="35" s="1"/>
  <c r="AP582" i="35" l="1"/>
  <c r="AT582" i="35" s="1"/>
  <c r="P582" i="35"/>
  <c r="U581" i="35"/>
  <c r="AS582" i="35" l="1"/>
  <c r="AR582" i="35"/>
  <c r="AU582" i="35" s="1"/>
  <c r="BN582" i="35" s="1"/>
  <c r="AM582" i="35" s="1"/>
  <c r="T582" i="35" s="1"/>
  <c r="Q582" i="35" s="1"/>
  <c r="R582" i="35" s="1"/>
  <c r="S582" i="35"/>
  <c r="U582" i="35" l="1"/>
  <c r="AP583" i="35"/>
  <c r="AT583" i="35" s="1"/>
  <c r="P583" i="35"/>
  <c r="S583" i="35" l="1"/>
  <c r="AR583" i="35"/>
  <c r="AU583" i="35" s="1"/>
  <c r="BN583" i="35" s="1"/>
  <c r="AM583" i="35" s="1"/>
  <c r="T583" i="35" s="1"/>
  <c r="Q583" i="35" s="1"/>
  <c r="R583" i="35" s="1"/>
  <c r="AS583" i="35"/>
  <c r="P584" i="35" l="1"/>
  <c r="AP584" i="35"/>
  <c r="AT584" i="35" s="1"/>
  <c r="U583" i="35"/>
  <c r="AR584" i="35" l="1"/>
  <c r="AU584" i="35" s="1"/>
  <c r="BN584" i="35" s="1"/>
  <c r="AM584" i="35" s="1"/>
  <c r="T584" i="35" s="1"/>
  <c r="Q584" i="35" s="1"/>
  <c r="R584" i="35" s="1"/>
  <c r="AS584" i="35"/>
  <c r="S584" i="35"/>
  <c r="U584" i="35" l="1"/>
  <c r="S585" i="35"/>
  <c r="AS585" i="35"/>
  <c r="AR585" i="35"/>
  <c r="AU585" i="35" s="1"/>
  <c r="BN585" i="35" s="1"/>
  <c r="AM585" i="35" s="1"/>
  <c r="T585" i="35" s="1"/>
  <c r="Q585" i="35" s="1"/>
  <c r="R585" i="35" s="1"/>
  <c r="P585" i="35"/>
  <c r="AP585" i="35"/>
  <c r="AT585" i="35" s="1"/>
  <c r="U585" i="35" l="1"/>
  <c r="P586" i="35"/>
  <c r="AP586" i="35"/>
  <c r="AT586" i="35" s="1"/>
  <c r="AR586" i="35" l="1"/>
  <c r="AU586" i="35" s="1"/>
  <c r="BN586" i="35" s="1"/>
  <c r="AM586" i="35" s="1"/>
  <c r="T586" i="35" s="1"/>
  <c r="Q586" i="35" s="1"/>
  <c r="R586" i="35" s="1"/>
  <c r="AS586" i="35"/>
  <c r="S586" i="35"/>
  <c r="U586" i="35" l="1"/>
  <c r="AR587" i="35" s="1"/>
  <c r="AU587" i="35" s="1"/>
  <c r="BN587" i="35" s="1"/>
  <c r="AM587" i="35" s="1"/>
  <c r="T587" i="35" s="1"/>
  <c r="Q587" i="35" s="1"/>
  <c r="R587" i="35" s="1"/>
  <c r="S587" i="35"/>
  <c r="P587" i="35"/>
  <c r="AP587" i="35"/>
  <c r="AT587" i="35" s="1"/>
  <c r="AS587" i="35" l="1"/>
  <c r="P588" i="35"/>
  <c r="AP588" i="35"/>
  <c r="AT588" i="35" s="1"/>
  <c r="U587" i="35"/>
  <c r="AR588" i="35" l="1"/>
  <c r="AU588" i="35" s="1"/>
  <c r="BN588" i="35" s="1"/>
  <c r="AM588" i="35" s="1"/>
  <c r="T588" i="35" s="1"/>
  <c r="Q588" i="35" s="1"/>
  <c r="R588" i="35" s="1"/>
  <c r="AS588" i="35"/>
  <c r="S588" i="35"/>
  <c r="U588" i="35" l="1"/>
  <c r="AS589" i="35" s="1"/>
  <c r="P589" i="35"/>
  <c r="AP589" i="35"/>
  <c r="AT589" i="35" s="1"/>
  <c r="S589" i="35" l="1"/>
  <c r="AR589" i="35"/>
  <c r="AU589" i="35" s="1"/>
  <c r="BN589" i="35" s="1"/>
  <c r="AM589" i="35" s="1"/>
  <c r="T589" i="35" s="1"/>
  <c r="Q589" i="35" s="1"/>
  <c r="R589" i="35" s="1"/>
  <c r="AP590" i="35" s="1"/>
  <c r="AT590" i="35" s="1"/>
  <c r="P590" i="35" l="1"/>
  <c r="U589" i="35"/>
  <c r="AS590" i="35" s="1"/>
  <c r="AR590" i="35" l="1"/>
  <c r="AU590" i="35" s="1"/>
  <c r="BN590" i="35" s="1"/>
  <c r="AM590" i="35" s="1"/>
  <c r="T590" i="35" s="1"/>
  <c r="Q590" i="35" s="1"/>
  <c r="R590" i="35" s="1"/>
  <c r="P591" i="35" s="1"/>
  <c r="S590" i="35"/>
  <c r="AP591" i="35" l="1"/>
  <c r="AT591" i="35" s="1"/>
  <c r="U590" i="35"/>
  <c r="AS591" i="35" s="1"/>
  <c r="S591" i="35" l="1"/>
  <c r="AR591" i="35"/>
  <c r="AU591" i="35" s="1"/>
  <c r="BN591" i="35" s="1"/>
  <c r="AM591" i="35" s="1"/>
  <c r="T591" i="35" s="1"/>
  <c r="Q591" i="35" s="1"/>
  <c r="R591" i="35" s="1"/>
  <c r="P592" i="35" s="1"/>
  <c r="AP592" i="35" l="1"/>
  <c r="AT592" i="35" s="1"/>
  <c r="U591" i="35"/>
  <c r="AS592" i="35" s="1"/>
  <c r="S592" i="35"/>
  <c r="AR592" i="35" l="1"/>
  <c r="AU592" i="35" s="1"/>
  <c r="BN592" i="35" s="1"/>
  <c r="AM592" i="35" s="1"/>
  <c r="T592" i="35" s="1"/>
  <c r="Q592" i="35" s="1"/>
  <c r="R592" i="35" s="1"/>
  <c r="U592" i="35"/>
  <c r="AP593" i="35"/>
  <c r="AT593" i="35" s="1"/>
  <c r="P593" i="35"/>
  <c r="AR593" i="35" l="1"/>
  <c r="AU593" i="35" s="1"/>
  <c r="BN593" i="35" s="1"/>
  <c r="AM593" i="35" s="1"/>
  <c r="T593" i="35" s="1"/>
  <c r="Q593" i="35" s="1"/>
  <c r="R593" i="35" s="1"/>
  <c r="AS593" i="35"/>
  <c r="S593" i="35"/>
  <c r="U593" i="35" l="1"/>
  <c r="AS594" i="35" s="1"/>
  <c r="S594" i="35"/>
  <c r="P594" i="35"/>
  <c r="AP594" i="35"/>
  <c r="AT594" i="35" s="1"/>
  <c r="AR594" i="35" l="1"/>
  <c r="AU594" i="35" s="1"/>
  <c r="BN594" i="35" s="1"/>
  <c r="AM594" i="35" s="1"/>
  <c r="T594" i="35" s="1"/>
  <c r="Q594" i="35" s="1"/>
  <c r="R594" i="35" s="1"/>
  <c r="U594" i="35"/>
  <c r="P595" i="35"/>
  <c r="AP595" i="35"/>
  <c r="AT595" i="35" s="1"/>
  <c r="AS595" i="35" l="1"/>
  <c r="AR595" i="35"/>
  <c r="AU595" i="35" s="1"/>
  <c r="BN595" i="35" s="1"/>
  <c r="AM595" i="35" s="1"/>
  <c r="T595" i="35" s="1"/>
  <c r="Q595" i="35" s="1"/>
  <c r="R595" i="35" s="1"/>
  <c r="S595" i="35"/>
  <c r="U595" i="35" l="1"/>
  <c r="AP596" i="35"/>
  <c r="AT596" i="35" s="1"/>
  <c r="P596" i="35"/>
  <c r="AR596" i="35" l="1"/>
  <c r="AU596" i="35" s="1"/>
  <c r="BN596" i="35" s="1"/>
  <c r="AM596" i="35" s="1"/>
  <c r="T596" i="35" s="1"/>
  <c r="Q596" i="35" s="1"/>
  <c r="R596" i="35" s="1"/>
  <c r="S596" i="35"/>
  <c r="AS596" i="35"/>
  <c r="U596" i="35" l="1"/>
  <c r="P597" i="35"/>
  <c r="AP597" i="35"/>
  <c r="AT597" i="35" s="1"/>
  <c r="S597" i="35" l="1"/>
  <c r="AR597" i="35"/>
  <c r="AU597" i="35" s="1"/>
  <c r="BN597" i="35" s="1"/>
  <c r="AM597" i="35" s="1"/>
  <c r="T597" i="35" s="1"/>
  <c r="Q597" i="35" s="1"/>
  <c r="R597" i="35" s="1"/>
  <c r="AS597" i="35"/>
  <c r="P598" i="35" l="1"/>
  <c r="AP598" i="35"/>
  <c r="AT598" i="35" s="1"/>
  <c r="U597" i="35"/>
  <c r="AR598" i="35" l="1"/>
  <c r="AU598" i="35" s="1"/>
  <c r="BN598" i="35" s="1"/>
  <c r="AM598" i="35" s="1"/>
  <c r="T598" i="35" s="1"/>
  <c r="Q598" i="35" s="1"/>
  <c r="R598" i="35" s="1"/>
  <c r="S598" i="35"/>
  <c r="AS598" i="35"/>
  <c r="U598" i="35" l="1"/>
  <c r="P599" i="35"/>
  <c r="AP599" i="35"/>
  <c r="AT599" i="35" s="1"/>
  <c r="S599" i="35" l="1"/>
  <c r="AR599" i="35"/>
  <c r="AU599" i="35" s="1"/>
  <c r="BN599" i="35" s="1"/>
  <c r="AM599" i="35" s="1"/>
  <c r="T599" i="35" s="1"/>
  <c r="Q599" i="35" s="1"/>
  <c r="R599" i="35" s="1"/>
  <c r="AS599" i="35"/>
  <c r="AP600" i="35" l="1"/>
  <c r="AT600" i="35" s="1"/>
  <c r="P600" i="35"/>
  <c r="U599" i="35"/>
  <c r="AS600" i="35" l="1"/>
  <c r="AR600" i="35"/>
  <c r="AU600" i="35" s="1"/>
  <c r="BN600" i="35" s="1"/>
  <c r="AM600" i="35" s="1"/>
  <c r="T600" i="35" s="1"/>
  <c r="Q600" i="35" s="1"/>
  <c r="R600" i="35" s="1"/>
  <c r="S600" i="35"/>
  <c r="P601" i="35" l="1"/>
  <c r="AP601" i="35"/>
  <c r="AT601" i="35" s="1"/>
  <c r="U600" i="35"/>
  <c r="S601" i="35" l="1"/>
  <c r="AS601" i="35"/>
  <c r="AR601" i="35"/>
  <c r="AU601" i="35" s="1"/>
  <c r="BN601" i="35" s="1"/>
  <c r="AM601" i="35" s="1"/>
  <c r="T601" i="35" s="1"/>
  <c r="Q601" i="35" s="1"/>
  <c r="R601" i="35" s="1"/>
  <c r="U601" i="35" l="1"/>
  <c r="P602" i="35"/>
  <c r="AP602" i="35"/>
  <c r="AT602" i="35" s="1"/>
  <c r="AR602" i="35" l="1"/>
  <c r="AU602" i="35" s="1"/>
  <c r="BN602" i="35" s="1"/>
  <c r="AM602" i="35" s="1"/>
  <c r="T602" i="35" s="1"/>
  <c r="Q602" i="35" s="1"/>
  <c r="R602" i="35" s="1"/>
  <c r="S602" i="35"/>
  <c r="AS602" i="35"/>
  <c r="U602" i="35" l="1"/>
  <c r="AP603" i="35"/>
  <c r="AT603" i="35" s="1"/>
  <c r="P603" i="35"/>
  <c r="S603" i="35" l="1"/>
  <c r="AR603" i="35"/>
  <c r="AU603" i="35" s="1"/>
  <c r="BN603" i="35" s="1"/>
  <c r="AM603" i="35" s="1"/>
  <c r="T603" i="35" s="1"/>
  <c r="Q603" i="35" s="1"/>
  <c r="R603" i="35" s="1"/>
  <c r="AS603" i="35"/>
  <c r="P604" i="35" l="1"/>
  <c r="AP604" i="35"/>
  <c r="AT604" i="35" s="1"/>
  <c r="U603" i="35"/>
  <c r="AS604" i="35" l="1"/>
  <c r="AR604" i="35"/>
  <c r="AU604" i="35" s="1"/>
  <c r="BN604" i="35" s="1"/>
  <c r="AM604" i="35" s="1"/>
  <c r="T604" i="35" s="1"/>
  <c r="Q604" i="35" s="1"/>
  <c r="R604" i="35" s="1"/>
  <c r="S604" i="35"/>
  <c r="AP605" i="35" l="1"/>
  <c r="AT605" i="35" s="1"/>
  <c r="P605" i="35"/>
  <c r="U604" i="35"/>
  <c r="S605" i="35" l="1"/>
  <c r="AS605" i="35"/>
  <c r="AR605" i="35"/>
  <c r="AU605" i="35" s="1"/>
  <c r="BN605" i="35" s="1"/>
  <c r="AM605" i="35" s="1"/>
  <c r="T605" i="35" s="1"/>
  <c r="Q605" i="35" s="1"/>
  <c r="R605" i="35" s="1"/>
  <c r="P606" i="35" l="1"/>
  <c r="AP606" i="35"/>
  <c r="AT606" i="35" s="1"/>
  <c r="U605" i="35"/>
  <c r="S606" i="35" l="1"/>
  <c r="AS606" i="35"/>
  <c r="AR606" i="35"/>
  <c r="AU606" i="35" s="1"/>
  <c r="BN606" i="35" s="1"/>
  <c r="AM606" i="35" s="1"/>
  <c r="T606" i="35" s="1"/>
  <c r="Q606" i="35" s="1"/>
  <c r="R606" i="35" s="1"/>
  <c r="AP607" i="35" l="1"/>
  <c r="AT607" i="35" s="1"/>
  <c r="P607" i="35"/>
  <c r="U606" i="35"/>
  <c r="AR607" i="35" l="1"/>
  <c r="AU607" i="35" s="1"/>
  <c r="BN607" i="35" s="1"/>
  <c r="AM607" i="35" s="1"/>
  <c r="T607" i="35" s="1"/>
  <c r="Q607" i="35" s="1"/>
  <c r="R607" i="35" s="1"/>
  <c r="S607" i="35"/>
  <c r="AS607" i="35"/>
  <c r="U607" i="35" l="1"/>
  <c r="AP608" i="35"/>
  <c r="AT608" i="35" s="1"/>
  <c r="P608" i="35"/>
  <c r="AS608" i="35" l="1"/>
  <c r="S608" i="35"/>
  <c r="AR608" i="35"/>
  <c r="AU608" i="35" s="1"/>
  <c r="BN608" i="35" s="1"/>
  <c r="AM608" i="35" s="1"/>
  <c r="T608" i="35" s="1"/>
  <c r="Q608" i="35" s="1"/>
  <c r="R608" i="35" s="1"/>
  <c r="U608" i="35" l="1"/>
  <c r="AP609" i="35"/>
  <c r="AT609" i="35" s="1"/>
  <c r="P609" i="35"/>
  <c r="AS609" i="35" l="1"/>
  <c r="S609" i="35"/>
  <c r="AR609" i="35"/>
  <c r="AU609" i="35" s="1"/>
  <c r="BN609" i="35" s="1"/>
  <c r="AM609" i="35" s="1"/>
  <c r="T609" i="35" s="1"/>
  <c r="Q609" i="35" s="1"/>
  <c r="R609" i="35" s="1"/>
  <c r="U609" i="35" l="1"/>
  <c r="AP610" i="35"/>
  <c r="AT610" i="35" s="1"/>
  <c r="P610" i="35"/>
  <c r="AR610" i="35" l="1"/>
  <c r="AU610" i="35" s="1"/>
  <c r="BN610" i="35" s="1"/>
  <c r="AM610" i="35" s="1"/>
  <c r="T610" i="35" s="1"/>
  <c r="Q610" i="35" s="1"/>
  <c r="R610" i="35" s="1"/>
  <c r="AS610" i="35"/>
  <c r="S610" i="35"/>
  <c r="U610" i="35" l="1"/>
  <c r="AS611" i="35" s="1"/>
  <c r="AR611" i="35"/>
  <c r="AU611" i="35" s="1"/>
  <c r="BN611" i="35" s="1"/>
  <c r="AM611" i="35" s="1"/>
  <c r="T611" i="35" s="1"/>
  <c r="Q611" i="35" s="1"/>
  <c r="S611" i="35"/>
  <c r="P611" i="35"/>
  <c r="AP611" i="35"/>
  <c r="AT611" i="35" s="1"/>
  <c r="R611" i="35" l="1"/>
  <c r="P612" i="35"/>
  <c r="AP612" i="35"/>
  <c r="AT612" i="35" s="1"/>
  <c r="U611" i="35"/>
  <c r="S612" i="35" l="1"/>
  <c r="AS612" i="35"/>
  <c r="AR612" i="35"/>
  <c r="AU612" i="35" s="1"/>
  <c r="BN612" i="35" s="1"/>
  <c r="AM612" i="35" s="1"/>
  <c r="T612" i="35" s="1"/>
  <c r="Q612" i="35" s="1"/>
  <c r="R612" i="35" s="1"/>
  <c r="AP613" i="35" l="1"/>
  <c r="AT613" i="35" s="1"/>
  <c r="P613" i="35"/>
  <c r="U612" i="35"/>
  <c r="AR613" i="35" l="1"/>
  <c r="AU613" i="35" s="1"/>
  <c r="BN613" i="35" s="1"/>
  <c r="AM613" i="35" s="1"/>
  <c r="T613" i="35" s="1"/>
  <c r="Q613" i="35" s="1"/>
  <c r="R613" i="35" s="1"/>
  <c r="S613" i="35"/>
  <c r="AS613" i="35"/>
  <c r="AP614" i="35" l="1"/>
  <c r="AT614" i="35" s="1"/>
  <c r="P614" i="35"/>
  <c r="U613" i="35"/>
  <c r="S614" i="35" l="1"/>
  <c r="AR614" i="35"/>
  <c r="AU614" i="35" s="1"/>
  <c r="BN614" i="35" s="1"/>
  <c r="AM614" i="35" s="1"/>
  <c r="T614" i="35" s="1"/>
  <c r="Q614" i="35" s="1"/>
  <c r="R614" i="35" s="1"/>
  <c r="AS614" i="35"/>
  <c r="AP615" i="35" l="1"/>
  <c r="AT615" i="35" s="1"/>
  <c r="P615" i="35"/>
  <c r="U614" i="35"/>
  <c r="AS615" i="35" l="1"/>
  <c r="AR615" i="35"/>
  <c r="AU615" i="35" s="1"/>
  <c r="BN615" i="35" s="1"/>
  <c r="AM615" i="35" s="1"/>
  <c r="T615" i="35" s="1"/>
  <c r="Q615" i="35" s="1"/>
  <c r="R615" i="35" s="1"/>
  <c r="S615" i="35"/>
  <c r="P616" i="35" l="1"/>
  <c r="AP616" i="35"/>
  <c r="AT616" i="35" s="1"/>
  <c r="U615" i="35"/>
  <c r="AS616" i="35" l="1"/>
  <c r="S616" i="35"/>
  <c r="AR616" i="35"/>
  <c r="AU616" i="35" s="1"/>
  <c r="BN616" i="35" s="1"/>
  <c r="AM616" i="35" s="1"/>
  <c r="T616" i="35" s="1"/>
  <c r="Q616" i="35" s="1"/>
  <c r="R616" i="35" s="1"/>
  <c r="U616" i="35" l="1"/>
  <c r="AP617" i="35"/>
  <c r="AT617" i="35" s="1"/>
  <c r="P617" i="35"/>
  <c r="AR617" i="35" l="1"/>
  <c r="AU617" i="35" s="1"/>
  <c r="BN617" i="35" s="1"/>
  <c r="AM617" i="35" s="1"/>
  <c r="T617" i="35" s="1"/>
  <c r="Q617" i="35" s="1"/>
  <c r="R617" i="35" s="1"/>
  <c r="AS617" i="35"/>
  <c r="S617" i="35"/>
  <c r="AP618" i="35" l="1"/>
  <c r="AT618" i="35" s="1"/>
  <c r="P618" i="35"/>
  <c r="U617" i="35"/>
  <c r="S618" i="35" l="1"/>
  <c r="AR618" i="35"/>
  <c r="AU618" i="35" s="1"/>
  <c r="BN618" i="35" s="1"/>
  <c r="AM618" i="35" s="1"/>
  <c r="T618" i="35" s="1"/>
  <c r="Q618" i="35" s="1"/>
  <c r="R618" i="35" s="1"/>
  <c r="AS618" i="35"/>
  <c r="P619" i="35" l="1"/>
  <c r="AP619" i="35"/>
  <c r="AT619" i="35" s="1"/>
  <c r="U618" i="35"/>
  <c r="AS619" i="35" l="1"/>
  <c r="S619" i="35"/>
  <c r="AR619" i="35"/>
  <c r="AU619" i="35" s="1"/>
  <c r="BN619" i="35" s="1"/>
  <c r="AM619" i="35" s="1"/>
  <c r="T619" i="35" s="1"/>
  <c r="Q619" i="35" s="1"/>
  <c r="R619" i="35" s="1"/>
  <c r="P620" i="35" l="1"/>
  <c r="AP620" i="35"/>
  <c r="AT620" i="35" s="1"/>
  <c r="U619" i="35"/>
  <c r="AS620" i="35" l="1"/>
  <c r="S620" i="35"/>
  <c r="AR620" i="35"/>
  <c r="AU620" i="35" s="1"/>
  <c r="BN620" i="35" s="1"/>
  <c r="AM620" i="35" s="1"/>
  <c r="T620" i="35" s="1"/>
  <c r="Q620" i="35" s="1"/>
  <c r="R620" i="35" s="1"/>
  <c r="U620" i="35" l="1"/>
  <c r="AP621" i="35"/>
  <c r="AT621" i="35" s="1"/>
  <c r="P621" i="35"/>
  <c r="AR621" i="35" l="1"/>
  <c r="AU621" i="35" s="1"/>
  <c r="BN621" i="35" s="1"/>
  <c r="AM621" i="35" s="1"/>
  <c r="T621" i="35" s="1"/>
  <c r="Q621" i="35" s="1"/>
  <c r="R621" i="35" s="1"/>
  <c r="S621" i="35"/>
  <c r="AS621" i="35"/>
  <c r="U621" i="35" l="1"/>
  <c r="AP622" i="35"/>
  <c r="AT622" i="35" s="1"/>
  <c r="P622" i="35"/>
  <c r="AR622" i="35" l="1"/>
  <c r="AU622" i="35" s="1"/>
  <c r="BN622" i="35" s="1"/>
  <c r="AM622" i="35" s="1"/>
  <c r="T622" i="35" s="1"/>
  <c r="Q622" i="35" s="1"/>
  <c r="R622" i="35" s="1"/>
  <c r="AS622" i="35"/>
  <c r="S622" i="35"/>
  <c r="U622" i="35" l="1"/>
  <c r="AS623" i="35"/>
  <c r="S623" i="35"/>
  <c r="AR623" i="35"/>
  <c r="AU623" i="35" s="1"/>
  <c r="BN623" i="35" s="1"/>
  <c r="AM623" i="35" s="1"/>
  <c r="T623" i="35" s="1"/>
  <c r="Q623" i="35" s="1"/>
  <c r="P623" i="35"/>
  <c r="AP623" i="35"/>
  <c r="AT623" i="35" s="1"/>
  <c r="R623" i="35" l="1"/>
  <c r="U623" i="35"/>
  <c r="P624" i="35"/>
  <c r="AP624" i="35"/>
  <c r="AT624" i="35" s="1"/>
  <c r="AR624" i="35" l="1"/>
  <c r="AU624" i="35" s="1"/>
  <c r="BN624" i="35" s="1"/>
  <c r="AM624" i="35" s="1"/>
  <c r="T624" i="35" s="1"/>
  <c r="Q624" i="35" s="1"/>
  <c r="R624" i="35" s="1"/>
  <c r="S624" i="35"/>
  <c r="AS624" i="35"/>
  <c r="U624" i="35" l="1"/>
  <c r="P625" i="35"/>
  <c r="AP625" i="35"/>
  <c r="AT625" i="35" s="1"/>
  <c r="AS625" i="35" l="1"/>
  <c r="S625" i="35"/>
  <c r="AR625" i="35"/>
  <c r="AU625" i="35" s="1"/>
  <c r="BN625" i="35" s="1"/>
  <c r="AM625" i="35" s="1"/>
  <c r="T625" i="35" s="1"/>
  <c r="Q625" i="35" s="1"/>
  <c r="R625" i="35" s="1"/>
  <c r="U625" i="35" l="1"/>
  <c r="P626" i="35"/>
  <c r="AP626" i="35"/>
  <c r="AT626" i="35" s="1"/>
  <c r="AR626" i="35" l="1"/>
  <c r="AU626" i="35" s="1"/>
  <c r="BN626" i="35" s="1"/>
  <c r="AM626" i="35" s="1"/>
  <c r="T626" i="35" s="1"/>
  <c r="Q626" i="35" s="1"/>
  <c r="R626" i="35" s="1"/>
  <c r="S626" i="35"/>
  <c r="AS626" i="35"/>
  <c r="U626" i="35" l="1"/>
  <c r="AP627" i="35"/>
  <c r="AT627" i="35" s="1"/>
  <c r="P627" i="35"/>
  <c r="AS627" i="35" l="1"/>
  <c r="S627" i="35"/>
  <c r="AR627" i="35"/>
  <c r="AU627" i="35" s="1"/>
  <c r="BN627" i="35" s="1"/>
  <c r="AM627" i="35" s="1"/>
  <c r="T627" i="35" s="1"/>
  <c r="Q627" i="35" s="1"/>
  <c r="R627" i="35" s="1"/>
  <c r="U627" i="35" l="1"/>
  <c r="AS628" i="35"/>
  <c r="S628" i="35"/>
  <c r="AR628" i="35"/>
  <c r="AU628" i="35" s="1"/>
  <c r="BN628" i="35" s="1"/>
  <c r="AM628" i="35" s="1"/>
  <c r="T628" i="35" s="1"/>
  <c r="Q628" i="35" s="1"/>
  <c r="AP628" i="35"/>
  <c r="AT628" i="35" s="1"/>
  <c r="P628" i="35"/>
  <c r="R628" i="35" l="1"/>
  <c r="AP629" i="35"/>
  <c r="AT629" i="35" s="1"/>
  <c r="P629" i="35"/>
  <c r="U628" i="35"/>
  <c r="AS629" i="35" l="1"/>
  <c r="S629" i="35"/>
  <c r="AR629" i="35"/>
  <c r="AU629" i="35" s="1"/>
  <c r="BN629" i="35" s="1"/>
  <c r="AM629" i="35" s="1"/>
  <c r="T629" i="35" s="1"/>
  <c r="Q629" i="35" s="1"/>
  <c r="R629" i="35" s="1"/>
  <c r="AP630" i="35" l="1"/>
  <c r="AT630" i="35" s="1"/>
  <c r="P630" i="35"/>
  <c r="U629" i="35"/>
  <c r="AS630" i="35" l="1"/>
  <c r="S630" i="35"/>
  <c r="AR630" i="35"/>
  <c r="AU630" i="35" s="1"/>
  <c r="BN630" i="35" s="1"/>
  <c r="AM630" i="35" s="1"/>
  <c r="T630" i="35" s="1"/>
  <c r="Q630" i="35" s="1"/>
  <c r="R630" i="35" s="1"/>
  <c r="U630" i="35" l="1"/>
  <c r="AR631" i="35" s="1"/>
  <c r="AU631" i="35" s="1"/>
  <c r="BN631" i="35" s="1"/>
  <c r="AM631" i="35" s="1"/>
  <c r="T631" i="35" s="1"/>
  <c r="Q631" i="35" s="1"/>
  <c r="AS631" i="35"/>
  <c r="S631" i="35"/>
  <c r="P631" i="35"/>
  <c r="AP631" i="35"/>
  <c r="AT631" i="35" s="1"/>
  <c r="R631" i="35" l="1"/>
  <c r="U631" i="35"/>
  <c r="S632" i="35" l="1"/>
  <c r="AS632" i="35"/>
  <c r="AR632" i="35"/>
  <c r="AU632" i="35" s="1"/>
  <c r="BN632" i="35" s="1"/>
  <c r="AM632" i="35" s="1"/>
  <c r="T632" i="35" s="1"/>
  <c r="Q632" i="35" s="1"/>
  <c r="AP632" i="35"/>
  <c r="AT632" i="35" s="1"/>
  <c r="P632" i="35"/>
  <c r="R632" i="35" l="1"/>
  <c r="U632" i="35"/>
  <c r="AP633" i="35"/>
  <c r="AT633" i="35" s="1"/>
  <c r="P633" i="35"/>
  <c r="S633" i="35" l="1"/>
  <c r="AS633" i="35"/>
  <c r="AR633" i="35"/>
  <c r="AU633" i="35" s="1"/>
  <c r="BN633" i="35" s="1"/>
  <c r="AM633" i="35" s="1"/>
  <c r="T633" i="35" s="1"/>
  <c r="Q633" i="35" s="1"/>
  <c r="R633" i="35" s="1"/>
  <c r="U633" i="35" l="1"/>
  <c r="P634" i="35"/>
  <c r="AP634" i="35"/>
  <c r="AT634" i="35" s="1"/>
  <c r="S634" i="35" l="1"/>
  <c r="AR634" i="35"/>
  <c r="AU634" i="35" s="1"/>
  <c r="BN634" i="35" s="1"/>
  <c r="AM634" i="35" s="1"/>
  <c r="T634" i="35" s="1"/>
  <c r="Q634" i="35" s="1"/>
  <c r="R634" i="35" s="1"/>
  <c r="AS634" i="35"/>
  <c r="P635" i="35" l="1"/>
  <c r="AP635" i="35"/>
  <c r="AT635" i="35" s="1"/>
  <c r="U634" i="35"/>
  <c r="S635" i="35" l="1"/>
  <c r="AR635" i="35"/>
  <c r="AU635" i="35" s="1"/>
  <c r="BN635" i="35" s="1"/>
  <c r="AM635" i="35" s="1"/>
  <c r="T635" i="35" s="1"/>
  <c r="Q635" i="35" s="1"/>
  <c r="R635" i="35" s="1"/>
  <c r="AS635" i="35"/>
  <c r="P636" i="35" l="1"/>
  <c r="AP636" i="35"/>
  <c r="AT636" i="35" s="1"/>
  <c r="U635" i="35"/>
  <c r="AR636" i="35" l="1"/>
  <c r="AU636" i="35" s="1"/>
  <c r="BN636" i="35" s="1"/>
  <c r="AM636" i="35" s="1"/>
  <c r="T636" i="35" s="1"/>
  <c r="Q636" i="35" s="1"/>
  <c r="R636" i="35" s="1"/>
  <c r="S636" i="35"/>
  <c r="AS636" i="35"/>
  <c r="U636" i="35" l="1"/>
  <c r="P637" i="35"/>
  <c r="AP637" i="35"/>
  <c r="AT637" i="35" s="1"/>
  <c r="S637" i="35" l="1"/>
  <c r="AS637" i="35"/>
  <c r="AR637" i="35"/>
  <c r="AU637" i="35" s="1"/>
  <c r="BN637" i="35" s="1"/>
  <c r="AM637" i="35" s="1"/>
  <c r="T637" i="35" s="1"/>
  <c r="Q637" i="35" s="1"/>
  <c r="R637" i="35" s="1"/>
  <c r="U637" i="35" l="1"/>
  <c r="P638" i="35"/>
  <c r="AP638" i="35"/>
  <c r="AT638" i="35" s="1"/>
  <c r="AS638" i="35" l="1"/>
  <c r="AR638" i="35"/>
  <c r="AU638" i="35" s="1"/>
  <c r="BN638" i="35" s="1"/>
  <c r="AM638" i="35" s="1"/>
  <c r="T638" i="35" s="1"/>
  <c r="Q638" i="35" s="1"/>
  <c r="R638" i="35" s="1"/>
  <c r="S638" i="35"/>
  <c r="P639" i="35" l="1"/>
  <c r="AP639" i="35"/>
  <c r="AT639" i="35" s="1"/>
  <c r="U638" i="35"/>
  <c r="AR639" i="35" l="1"/>
  <c r="AU639" i="35" s="1"/>
  <c r="BN639" i="35" s="1"/>
  <c r="AM639" i="35" s="1"/>
  <c r="T639" i="35" s="1"/>
  <c r="Q639" i="35" s="1"/>
  <c r="R639" i="35" s="1"/>
  <c r="S639" i="35"/>
  <c r="AS639" i="35"/>
  <c r="P640" i="35" l="1"/>
  <c r="AP640" i="35"/>
  <c r="AT640" i="35" s="1"/>
  <c r="U639" i="35"/>
  <c r="S640" i="35" l="1"/>
  <c r="AS640" i="35"/>
  <c r="AR640" i="35"/>
  <c r="AU640" i="35" s="1"/>
  <c r="BN640" i="35" s="1"/>
  <c r="AM640" i="35" s="1"/>
  <c r="T640" i="35" s="1"/>
  <c r="Q640" i="35" s="1"/>
  <c r="R640" i="35" s="1"/>
  <c r="U640" i="35" l="1"/>
  <c r="AP641" i="35"/>
  <c r="AT641" i="35" s="1"/>
  <c r="P641" i="35"/>
  <c r="AR641" i="35" l="1"/>
  <c r="AU641" i="35" s="1"/>
  <c r="BN641" i="35" s="1"/>
  <c r="AM641" i="35" s="1"/>
  <c r="T641" i="35" s="1"/>
  <c r="Q641" i="35" s="1"/>
  <c r="R641" i="35" s="1"/>
  <c r="AS641" i="35"/>
  <c r="S641" i="35"/>
  <c r="U641" i="35" l="1"/>
  <c r="AR642" i="35"/>
  <c r="AU642" i="35" s="1"/>
  <c r="BN642" i="35" s="1"/>
  <c r="AM642" i="35" s="1"/>
  <c r="T642" i="35" s="1"/>
  <c r="Q642" i="35" s="1"/>
  <c r="S642" i="35"/>
  <c r="AS642" i="35"/>
  <c r="AP642" i="35"/>
  <c r="AT642" i="35" s="1"/>
  <c r="P642" i="35"/>
  <c r="R642" i="35" l="1"/>
  <c r="U642" i="35"/>
  <c r="AR643" i="35" l="1"/>
  <c r="AU643" i="35" s="1"/>
  <c r="BN643" i="35" s="1"/>
  <c r="AM643" i="35" s="1"/>
  <c r="T643" i="35" s="1"/>
  <c r="Q643" i="35" s="1"/>
  <c r="S643" i="35"/>
  <c r="AS643" i="35"/>
  <c r="AP643" i="35"/>
  <c r="AT643" i="35" s="1"/>
  <c r="P643" i="35"/>
  <c r="R643" i="35" l="1"/>
  <c r="U643" i="35"/>
  <c r="P644" i="35"/>
  <c r="AP644" i="35"/>
  <c r="AT644" i="35" s="1"/>
  <c r="AR644" i="35" l="1"/>
  <c r="AU644" i="35" s="1"/>
  <c r="BN644" i="35" s="1"/>
  <c r="AM644" i="35" s="1"/>
  <c r="T644" i="35" s="1"/>
  <c r="Q644" i="35" s="1"/>
  <c r="R644" i="35" s="1"/>
  <c r="AS644" i="35"/>
  <c r="S644" i="35"/>
  <c r="U644" i="35" l="1"/>
  <c r="AR645" i="35" s="1"/>
  <c r="AU645" i="35" s="1"/>
  <c r="BN645" i="35" s="1"/>
  <c r="AM645" i="35" s="1"/>
  <c r="T645" i="35" s="1"/>
  <c r="Q645" i="35" s="1"/>
  <c r="S645" i="35"/>
  <c r="AS645" i="35"/>
  <c r="AP645" i="35"/>
  <c r="AT645" i="35" s="1"/>
  <c r="P645" i="35"/>
  <c r="R645" i="35" l="1"/>
  <c r="U645" i="35"/>
  <c r="AS646" i="35" s="1"/>
  <c r="AP646" i="35"/>
  <c r="AT646" i="35" s="1"/>
  <c r="P646" i="35"/>
  <c r="AR646" i="35" l="1"/>
  <c r="AU646" i="35" s="1"/>
  <c r="BN646" i="35" s="1"/>
  <c r="AM646" i="35" s="1"/>
  <c r="T646" i="35" s="1"/>
  <c r="Q646" i="35" s="1"/>
  <c r="R646" i="35" s="1"/>
  <c r="S646" i="35"/>
  <c r="U646" i="35" l="1"/>
  <c r="AS647" i="35"/>
  <c r="S647" i="35"/>
  <c r="AR647" i="35"/>
  <c r="AU647" i="35" s="1"/>
  <c r="BN647" i="35" s="1"/>
  <c r="AM647" i="35" s="1"/>
  <c r="T647" i="35" s="1"/>
  <c r="Q647" i="35" s="1"/>
  <c r="P647" i="35"/>
  <c r="AP647" i="35"/>
  <c r="AT647" i="35" s="1"/>
  <c r="U647" i="35" l="1"/>
  <c r="AR648" i="35"/>
  <c r="AU648" i="35" s="1"/>
  <c r="BN648" i="35" s="1"/>
  <c r="AM648" i="35" s="1"/>
  <c r="T648" i="35" s="1"/>
  <c r="Q648" i="35" s="1"/>
  <c r="AS648" i="35"/>
  <c r="S648" i="35"/>
  <c r="R647" i="35"/>
  <c r="P648" i="35" l="1"/>
  <c r="R648" i="35" s="1"/>
  <c r="AP648" i="35"/>
  <c r="AT648" i="35" s="1"/>
  <c r="U648" i="35"/>
  <c r="AP649" i="35" l="1"/>
  <c r="AT649" i="35" s="1"/>
  <c r="P649" i="35"/>
  <c r="AR649" i="35"/>
  <c r="AU649" i="35" s="1"/>
  <c r="BN649" i="35" s="1"/>
  <c r="AM649" i="35" s="1"/>
  <c r="T649" i="35" s="1"/>
  <c r="Q649" i="35" s="1"/>
  <c r="R649" i="35" s="1"/>
  <c r="S649" i="35"/>
  <c r="AS649" i="35"/>
  <c r="P650" i="35" l="1"/>
  <c r="AP650" i="35"/>
  <c r="AT650" i="35" s="1"/>
  <c r="U649" i="35"/>
  <c r="AS650" i="35" l="1"/>
  <c r="AR650" i="35"/>
  <c r="AU650" i="35" s="1"/>
  <c r="BN650" i="35" s="1"/>
  <c r="AM650" i="35" s="1"/>
  <c r="T650" i="35" s="1"/>
  <c r="Q650" i="35" s="1"/>
  <c r="R650" i="35" s="1"/>
  <c r="S650" i="35"/>
  <c r="AP651" i="35" l="1"/>
  <c r="AT651" i="35" s="1"/>
  <c r="P651" i="35"/>
  <c r="U650" i="35"/>
  <c r="AS651" i="35" l="1"/>
  <c r="S651" i="35"/>
  <c r="AR651" i="35"/>
  <c r="AU651" i="35" s="1"/>
  <c r="BN651" i="35" s="1"/>
  <c r="AM651" i="35" s="1"/>
  <c r="T651" i="35" s="1"/>
  <c r="Q651" i="35" s="1"/>
  <c r="R651" i="35" s="1"/>
  <c r="AP652" i="35" l="1"/>
  <c r="AT652" i="35" s="1"/>
  <c r="P652" i="35"/>
  <c r="U651" i="35"/>
  <c r="AR652" i="35" l="1"/>
  <c r="AU652" i="35" s="1"/>
  <c r="BN652" i="35" s="1"/>
  <c r="AM652" i="35" s="1"/>
  <c r="T652" i="35" s="1"/>
  <c r="Q652" i="35" s="1"/>
  <c r="R652" i="35" s="1"/>
  <c r="S652" i="35"/>
  <c r="AS652" i="35"/>
  <c r="P653" i="35" l="1"/>
  <c r="AP653" i="35"/>
  <c r="AT653" i="35" s="1"/>
  <c r="U652" i="35"/>
  <c r="AR653" i="35" l="1"/>
  <c r="AU653" i="35" s="1"/>
  <c r="BN653" i="35" s="1"/>
  <c r="AM653" i="35" s="1"/>
  <c r="T653" i="35" s="1"/>
  <c r="Q653" i="35" s="1"/>
  <c r="R653" i="35" s="1"/>
  <c r="S653" i="35"/>
  <c r="AS653" i="35"/>
  <c r="AP654" i="35" l="1"/>
  <c r="AT654" i="35" s="1"/>
  <c r="P654" i="35"/>
  <c r="U653" i="35"/>
  <c r="AS654" i="35" l="1"/>
  <c r="S654" i="35"/>
  <c r="AR654" i="35"/>
  <c r="AU654" i="35" s="1"/>
  <c r="BN654" i="35" s="1"/>
  <c r="AM654" i="35" s="1"/>
  <c r="T654" i="35" s="1"/>
  <c r="Q654" i="35" s="1"/>
  <c r="R654" i="35" s="1"/>
  <c r="U654" i="35" l="1"/>
  <c r="AP655" i="35"/>
  <c r="AT655" i="35" s="1"/>
  <c r="P655" i="35"/>
  <c r="AS655" i="35" l="1"/>
  <c r="S655" i="35"/>
  <c r="AR655" i="35"/>
  <c r="AU655" i="35" s="1"/>
  <c r="BN655" i="35" s="1"/>
  <c r="AM655" i="35" s="1"/>
  <c r="T655" i="35" s="1"/>
  <c r="Q655" i="35" s="1"/>
  <c r="R655" i="35" s="1"/>
  <c r="U655" i="35" l="1"/>
  <c r="AP656" i="35"/>
  <c r="AT656" i="35" s="1"/>
  <c r="P656" i="35"/>
  <c r="AS656" i="35" l="1"/>
  <c r="S656" i="35"/>
  <c r="AR656" i="35"/>
  <c r="AU656" i="35" s="1"/>
  <c r="BN656" i="35" s="1"/>
  <c r="AM656" i="35" s="1"/>
  <c r="T656" i="35" s="1"/>
  <c r="Q656" i="35" s="1"/>
  <c r="R656" i="35" s="1"/>
  <c r="AP657" i="35" l="1"/>
  <c r="AT657" i="35" s="1"/>
  <c r="P657" i="35"/>
  <c r="U656" i="35"/>
  <c r="AS657" i="35" l="1"/>
  <c r="S657" i="35"/>
  <c r="AR657" i="35"/>
  <c r="AU657" i="35" s="1"/>
  <c r="BN657" i="35" s="1"/>
  <c r="AM657" i="35" s="1"/>
  <c r="T657" i="35" s="1"/>
  <c r="Q657" i="35" s="1"/>
  <c r="R657" i="35" s="1"/>
  <c r="U657" i="35" l="1"/>
  <c r="AR658" i="35" s="1"/>
  <c r="AU658" i="35" s="1"/>
  <c r="BN658" i="35" s="1"/>
  <c r="AM658" i="35" s="1"/>
  <c r="T658" i="35" s="1"/>
  <c r="Q658" i="35" s="1"/>
  <c r="R658" i="35" s="1"/>
  <c r="AP658" i="35"/>
  <c r="AT658" i="35" s="1"/>
  <c r="P658" i="35"/>
  <c r="S658" i="35"/>
  <c r="AS658" i="35" l="1"/>
  <c r="P659" i="35"/>
  <c r="AP659" i="35"/>
  <c r="AT659" i="35" s="1"/>
  <c r="U658" i="35"/>
  <c r="AS659" i="35" l="1"/>
  <c r="S659" i="35"/>
  <c r="AR659" i="35"/>
  <c r="AU659" i="35" s="1"/>
  <c r="BN659" i="35" s="1"/>
  <c r="AM659" i="35" s="1"/>
  <c r="T659" i="35" s="1"/>
  <c r="Q659" i="35" s="1"/>
  <c r="R659" i="35" s="1"/>
  <c r="U659" i="35" l="1"/>
  <c r="AP660" i="35"/>
  <c r="AT660" i="35" s="1"/>
  <c r="P660" i="35"/>
  <c r="S660" i="35" l="1"/>
  <c r="AR660" i="35"/>
  <c r="AU660" i="35" s="1"/>
  <c r="BN660" i="35" s="1"/>
  <c r="AM660" i="35" s="1"/>
  <c r="T660" i="35" s="1"/>
  <c r="Q660" i="35" s="1"/>
  <c r="R660" i="35" s="1"/>
  <c r="AS660" i="35"/>
  <c r="U660" i="35" l="1"/>
  <c r="P661" i="35"/>
  <c r="AP661" i="35"/>
  <c r="AT661" i="35" s="1"/>
  <c r="AS661" i="35" l="1"/>
  <c r="S661" i="35"/>
  <c r="AR661" i="35"/>
  <c r="AU661" i="35" s="1"/>
  <c r="BN661" i="35" s="1"/>
  <c r="AM661" i="35" s="1"/>
  <c r="T661" i="35" s="1"/>
  <c r="Q661" i="35" s="1"/>
  <c r="R661" i="35" s="1"/>
  <c r="U661" i="35" l="1"/>
  <c r="AP662" i="35"/>
  <c r="AT662" i="35" s="1"/>
  <c r="P662" i="35"/>
  <c r="AS662" i="35" l="1"/>
  <c r="S662" i="35"/>
  <c r="AR662" i="35"/>
  <c r="AU662" i="35" s="1"/>
  <c r="BN662" i="35" s="1"/>
  <c r="AM662" i="35" s="1"/>
  <c r="T662" i="35" s="1"/>
  <c r="Q662" i="35" s="1"/>
  <c r="R662" i="35" s="1"/>
  <c r="U662" i="35" l="1"/>
  <c r="AP663" i="35"/>
  <c r="AT663" i="35" s="1"/>
  <c r="P663" i="35"/>
  <c r="AS663" i="35"/>
  <c r="S663" i="35"/>
  <c r="AR663" i="35"/>
  <c r="AU663" i="35" s="1"/>
  <c r="BN663" i="35" s="1"/>
  <c r="AM663" i="35" s="1"/>
  <c r="T663" i="35" s="1"/>
  <c r="Q663" i="35" s="1"/>
  <c r="U663" i="35" l="1"/>
  <c r="R663" i="35"/>
  <c r="AP664" i="35" l="1"/>
  <c r="AT664" i="35" s="1"/>
  <c r="P664" i="35"/>
  <c r="AR664" i="35"/>
  <c r="AU664" i="35" s="1"/>
  <c r="BN664" i="35" s="1"/>
  <c r="AM664" i="35" s="1"/>
  <c r="T664" i="35" s="1"/>
  <c r="Q664" i="35" s="1"/>
  <c r="R664" i="35" s="1"/>
  <c r="S664" i="35"/>
  <c r="AS664" i="35"/>
  <c r="U664" i="35" l="1"/>
  <c r="AR665" i="35" s="1"/>
  <c r="AU665" i="35" s="1"/>
  <c r="BN665" i="35" s="1"/>
  <c r="AM665" i="35" s="1"/>
  <c r="T665" i="35" s="1"/>
  <c r="Q665" i="35" s="1"/>
  <c r="S665" i="35"/>
  <c r="P665" i="35"/>
  <c r="AP665" i="35"/>
  <c r="AT665" i="35" s="1"/>
  <c r="AS665" i="35" l="1"/>
  <c r="R665" i="35"/>
  <c r="U665" i="35"/>
  <c r="AS666" i="35" l="1"/>
  <c r="S666" i="35"/>
  <c r="AR666" i="35"/>
  <c r="AU666" i="35" s="1"/>
  <c r="BN666" i="35" s="1"/>
  <c r="AM666" i="35" s="1"/>
  <c r="T666" i="35" s="1"/>
  <c r="Q666" i="35" s="1"/>
  <c r="AP666" i="35"/>
  <c r="AT666" i="35" s="1"/>
  <c r="P666" i="35"/>
  <c r="R666" i="35" l="1"/>
  <c r="AP667" i="35"/>
  <c r="AT667" i="35" s="1"/>
  <c r="P667" i="35"/>
  <c r="U666" i="35"/>
  <c r="AR667" i="35" l="1"/>
  <c r="AU667" i="35" s="1"/>
  <c r="BN667" i="35" s="1"/>
  <c r="AM667" i="35" s="1"/>
  <c r="T667" i="35" s="1"/>
  <c r="Q667" i="35" s="1"/>
  <c r="R667" i="35" s="1"/>
  <c r="S667" i="35"/>
  <c r="AS667" i="35"/>
  <c r="P668" i="35" l="1"/>
  <c r="AP668" i="35"/>
  <c r="AT668" i="35" s="1"/>
  <c r="U667" i="35"/>
  <c r="AS668" i="35" l="1"/>
  <c r="AR668" i="35"/>
  <c r="AU668" i="35" s="1"/>
  <c r="BN668" i="35" s="1"/>
  <c r="AM668" i="35" s="1"/>
  <c r="T668" i="35" s="1"/>
  <c r="Q668" i="35" s="1"/>
  <c r="R668" i="35" s="1"/>
  <c r="S668" i="35"/>
  <c r="U668" i="35" l="1"/>
  <c r="AP669" i="35"/>
  <c r="AT669" i="35" s="1"/>
  <c r="P669" i="35"/>
  <c r="AR669" i="35" l="1"/>
  <c r="AU669" i="35" s="1"/>
  <c r="BN669" i="35" s="1"/>
  <c r="AM669" i="35" s="1"/>
  <c r="T669" i="35" s="1"/>
  <c r="Q669" i="35" s="1"/>
  <c r="R669" i="35" s="1"/>
  <c r="AS669" i="35"/>
  <c r="S669" i="35"/>
  <c r="U669" i="35" l="1"/>
  <c r="AR670" i="35" s="1"/>
  <c r="AU670" i="35" s="1"/>
  <c r="BN670" i="35" s="1"/>
  <c r="AM670" i="35" s="1"/>
  <c r="T670" i="35" s="1"/>
  <c r="Q670" i="35" s="1"/>
  <c r="S670" i="35"/>
  <c r="AS670" i="35"/>
  <c r="AP670" i="35"/>
  <c r="AT670" i="35" s="1"/>
  <c r="P670" i="35"/>
  <c r="R670" i="35" l="1"/>
  <c r="U670" i="35"/>
  <c r="AR671" i="35" l="1"/>
  <c r="AU671" i="35" s="1"/>
  <c r="BN671" i="35" s="1"/>
  <c r="AM671" i="35" s="1"/>
  <c r="T671" i="35" s="1"/>
  <c r="Q671" i="35" s="1"/>
  <c r="AS671" i="35"/>
  <c r="S671" i="35"/>
  <c r="AP671" i="35"/>
  <c r="AT671" i="35" s="1"/>
  <c r="P671" i="35"/>
  <c r="R671" i="35" l="1"/>
  <c r="U671" i="35"/>
  <c r="AP672" i="35"/>
  <c r="AT672" i="35" s="1"/>
  <c r="P672" i="35"/>
  <c r="AR672" i="35" l="1"/>
  <c r="AU672" i="35" s="1"/>
  <c r="BN672" i="35" s="1"/>
  <c r="AM672" i="35" s="1"/>
  <c r="T672" i="35" s="1"/>
  <c r="Q672" i="35" s="1"/>
  <c r="R672" i="35" s="1"/>
  <c r="S672" i="35"/>
  <c r="AS672" i="35"/>
  <c r="U672" i="35" l="1"/>
  <c r="P673" i="35"/>
  <c r="AP673" i="35"/>
  <c r="AT673" i="35" s="1"/>
  <c r="AS673" i="35" l="1"/>
  <c r="S673" i="35"/>
  <c r="AR673" i="35"/>
  <c r="AU673" i="35" s="1"/>
  <c r="BN673" i="35" s="1"/>
  <c r="AM673" i="35" s="1"/>
  <c r="T673" i="35" s="1"/>
  <c r="Q673" i="35" s="1"/>
  <c r="R673" i="35" s="1"/>
  <c r="U673" i="35" l="1"/>
  <c r="AP674" i="35"/>
  <c r="AT674" i="35" s="1"/>
  <c r="P674" i="35"/>
  <c r="AS674" i="35" l="1"/>
  <c r="S674" i="35"/>
  <c r="AR674" i="35"/>
  <c r="AU674" i="35" s="1"/>
  <c r="BN674" i="35" s="1"/>
  <c r="AM674" i="35" s="1"/>
  <c r="T674" i="35" s="1"/>
  <c r="Q674" i="35" s="1"/>
  <c r="R674" i="35" s="1"/>
  <c r="AP675" i="35" l="1"/>
  <c r="AT675" i="35" s="1"/>
  <c r="P675" i="35"/>
  <c r="U674" i="35"/>
  <c r="AS675" i="35" l="1"/>
  <c r="S675" i="35"/>
  <c r="AR675" i="35"/>
  <c r="AU675" i="35" s="1"/>
  <c r="BN675" i="35" s="1"/>
  <c r="AM675" i="35" s="1"/>
  <c r="T675" i="35" s="1"/>
  <c r="Q675" i="35" s="1"/>
  <c r="R675" i="35" s="1"/>
  <c r="U675" i="35" l="1"/>
  <c r="AP676" i="35"/>
  <c r="AT676" i="35" s="1"/>
  <c r="P676" i="35"/>
  <c r="AR676" i="35" l="1"/>
  <c r="AU676" i="35" s="1"/>
  <c r="BN676" i="35" s="1"/>
  <c r="AM676" i="35" s="1"/>
  <c r="T676" i="35" s="1"/>
  <c r="Q676" i="35" s="1"/>
  <c r="R676" i="35" s="1"/>
  <c r="S676" i="35"/>
  <c r="AS676" i="35"/>
  <c r="AP677" i="35" l="1"/>
  <c r="AT677" i="35" s="1"/>
  <c r="P677" i="35"/>
  <c r="U676" i="35"/>
  <c r="AR677" i="35" l="1"/>
  <c r="AU677" i="35" s="1"/>
  <c r="BN677" i="35" s="1"/>
  <c r="AM677" i="35" s="1"/>
  <c r="T677" i="35" s="1"/>
  <c r="Q677" i="35" s="1"/>
  <c r="R677" i="35" s="1"/>
  <c r="S677" i="35"/>
  <c r="AS677" i="35"/>
  <c r="U677" i="35" l="1"/>
  <c r="P678" i="35"/>
  <c r="AP678" i="35"/>
  <c r="AT678" i="35" s="1"/>
  <c r="AS678" i="35" l="1"/>
  <c r="AR678" i="35"/>
  <c r="AU678" i="35" s="1"/>
  <c r="BN678" i="35" s="1"/>
  <c r="AM678" i="35" s="1"/>
  <c r="T678" i="35" s="1"/>
  <c r="Q678" i="35" s="1"/>
  <c r="R678" i="35" s="1"/>
  <c r="S678" i="35"/>
  <c r="U678" i="35" l="1"/>
  <c r="AR679" i="35" s="1"/>
  <c r="AU679" i="35" s="1"/>
  <c r="BN679" i="35" s="1"/>
  <c r="AM679" i="35" s="1"/>
  <c r="T679" i="35" s="1"/>
  <c r="Q679" i="35" s="1"/>
  <c r="AP679" i="35"/>
  <c r="AT679" i="35" s="1"/>
  <c r="P679" i="35"/>
  <c r="S679" i="35" l="1"/>
  <c r="AS679" i="35"/>
  <c r="R679" i="35"/>
  <c r="AP680" i="35" s="1"/>
  <c r="AT680" i="35" s="1"/>
  <c r="U679" i="35"/>
  <c r="P680" i="35" l="1"/>
  <c r="S680" i="35"/>
  <c r="AR680" i="35"/>
  <c r="AU680" i="35" s="1"/>
  <c r="BN680" i="35" s="1"/>
  <c r="AM680" i="35" s="1"/>
  <c r="T680" i="35" s="1"/>
  <c r="Q680" i="35" s="1"/>
  <c r="R680" i="35" s="1"/>
  <c r="AS680" i="35"/>
  <c r="AP681" i="35" l="1"/>
  <c r="AT681" i="35" s="1"/>
  <c r="P681" i="35"/>
  <c r="U680" i="35"/>
  <c r="AS681" i="35" l="1"/>
  <c r="S681" i="35"/>
  <c r="AR681" i="35"/>
  <c r="AU681" i="35" s="1"/>
  <c r="BN681" i="35" s="1"/>
  <c r="AM681" i="35" s="1"/>
  <c r="T681" i="35" s="1"/>
  <c r="Q681" i="35" s="1"/>
  <c r="R681" i="35" s="1"/>
  <c r="AP682" i="35" l="1"/>
  <c r="AT682" i="35" s="1"/>
  <c r="P682" i="35"/>
  <c r="U681" i="35"/>
  <c r="AS682" i="35" l="1"/>
  <c r="AR682" i="35"/>
  <c r="AU682" i="35" s="1"/>
  <c r="BN682" i="35" s="1"/>
  <c r="AM682" i="35" s="1"/>
  <c r="T682" i="35" s="1"/>
  <c r="Q682" i="35" s="1"/>
  <c r="R682" i="35" s="1"/>
  <c r="S682" i="35"/>
  <c r="P683" i="35" l="1"/>
  <c r="AP683" i="35"/>
  <c r="AT683" i="35" s="1"/>
  <c r="U682" i="35"/>
  <c r="AS683" i="35" l="1"/>
  <c r="S683" i="35"/>
  <c r="AR683" i="35"/>
  <c r="AU683" i="35" s="1"/>
  <c r="BN683" i="35" s="1"/>
  <c r="AM683" i="35" s="1"/>
  <c r="T683" i="35" s="1"/>
  <c r="Q683" i="35" s="1"/>
  <c r="R683" i="35" s="1"/>
  <c r="U683" i="35" l="1"/>
  <c r="AR684" i="35" s="1"/>
  <c r="AU684" i="35" s="1"/>
  <c r="BN684" i="35" s="1"/>
  <c r="AM684" i="35" s="1"/>
  <c r="T684" i="35" s="1"/>
  <c r="Q684" i="35" s="1"/>
  <c r="S684" i="35"/>
  <c r="P684" i="35"/>
  <c r="AP684" i="35"/>
  <c r="AT684" i="35" s="1"/>
  <c r="AS684" i="35" l="1"/>
  <c r="U684" i="35"/>
  <c r="AR685" i="35" s="1"/>
  <c r="AU685" i="35" s="1"/>
  <c r="BN685" i="35" s="1"/>
  <c r="AM685" i="35" s="1"/>
  <c r="T685" i="35" s="1"/>
  <c r="Q685" i="35" s="1"/>
  <c r="S685" i="35"/>
  <c r="R684" i="35"/>
  <c r="AS685" i="35" l="1"/>
  <c r="U685" i="35"/>
  <c r="AP685" i="35"/>
  <c r="AT685" i="35" s="1"/>
  <c r="P685" i="35"/>
  <c r="R685" i="35"/>
  <c r="P686" i="35" l="1"/>
  <c r="AP686" i="35"/>
  <c r="AT686" i="35" s="1"/>
  <c r="AS686" i="35"/>
  <c r="S686" i="35"/>
  <c r="AR686" i="35"/>
  <c r="AU686" i="35" s="1"/>
  <c r="BN686" i="35" s="1"/>
  <c r="AM686" i="35" s="1"/>
  <c r="T686" i="35" s="1"/>
  <c r="Q686" i="35" s="1"/>
  <c r="R686" i="35" s="1"/>
  <c r="P687" i="35" l="1"/>
  <c r="AP687" i="35"/>
  <c r="AT687" i="35" s="1"/>
  <c r="U686" i="35"/>
  <c r="AS687" i="35" l="1"/>
  <c r="S687" i="35"/>
  <c r="AR687" i="35"/>
  <c r="AU687" i="35" s="1"/>
  <c r="BN687" i="35" s="1"/>
  <c r="AM687" i="35" s="1"/>
  <c r="T687" i="35" s="1"/>
  <c r="Q687" i="35" s="1"/>
  <c r="R687" i="35" s="1"/>
  <c r="U687" i="35" l="1"/>
  <c r="P688" i="35"/>
  <c r="AP688" i="35"/>
  <c r="AT688" i="35" s="1"/>
  <c r="AS688" i="35" l="1"/>
  <c r="S688" i="35"/>
  <c r="AR688" i="35"/>
  <c r="AU688" i="35" s="1"/>
  <c r="BN688" i="35" s="1"/>
  <c r="AM688" i="35" s="1"/>
  <c r="T688" i="35" s="1"/>
  <c r="Q688" i="35" s="1"/>
  <c r="R688" i="35" s="1"/>
  <c r="AP689" i="35" l="1"/>
  <c r="AT689" i="35" s="1"/>
  <c r="P689" i="35"/>
  <c r="U688" i="35"/>
  <c r="AR689" i="35" l="1"/>
  <c r="AU689" i="35" s="1"/>
  <c r="BN689" i="35" s="1"/>
  <c r="AM689" i="35" s="1"/>
  <c r="T689" i="35" s="1"/>
  <c r="Q689" i="35" s="1"/>
  <c r="R689" i="35" s="1"/>
  <c r="S689" i="35"/>
  <c r="AS689" i="35"/>
  <c r="U689" i="35" l="1"/>
  <c r="P690" i="35"/>
  <c r="AP690" i="35"/>
  <c r="AT690" i="35" s="1"/>
  <c r="AR690" i="35" l="1"/>
  <c r="AU690" i="35" s="1"/>
  <c r="BN690" i="35" s="1"/>
  <c r="AM690" i="35" s="1"/>
  <c r="T690" i="35" s="1"/>
  <c r="Q690" i="35" s="1"/>
  <c r="R690" i="35" s="1"/>
  <c r="S690" i="35"/>
  <c r="AS690" i="35"/>
  <c r="P691" i="35" l="1"/>
  <c r="AP691" i="35"/>
  <c r="AT691" i="35" s="1"/>
  <c r="U690" i="35"/>
  <c r="AR691" i="35" l="1"/>
  <c r="AU691" i="35" s="1"/>
  <c r="BN691" i="35" s="1"/>
  <c r="AM691" i="35" s="1"/>
  <c r="T691" i="35" s="1"/>
  <c r="Q691" i="35" s="1"/>
  <c r="R691" i="35" s="1"/>
  <c r="S691" i="35"/>
  <c r="AS691" i="35"/>
  <c r="U691" i="35" l="1"/>
  <c r="AP692" i="35"/>
  <c r="AT692" i="35" s="1"/>
  <c r="P692" i="35"/>
  <c r="S692" i="35" l="1"/>
  <c r="AS692" i="35"/>
  <c r="AR692" i="35"/>
  <c r="AU692" i="35" s="1"/>
  <c r="BN692" i="35" s="1"/>
  <c r="AM692" i="35" s="1"/>
  <c r="T692" i="35" s="1"/>
  <c r="Q692" i="35" s="1"/>
  <c r="R692" i="35" s="1"/>
  <c r="P693" i="35" l="1"/>
  <c r="AP693" i="35"/>
  <c r="AT693" i="35" s="1"/>
  <c r="U692" i="35"/>
  <c r="AR693" i="35" l="1"/>
  <c r="AU693" i="35" s="1"/>
  <c r="BN693" i="35" s="1"/>
  <c r="AM693" i="35" s="1"/>
  <c r="T693" i="35" s="1"/>
  <c r="Q693" i="35" s="1"/>
  <c r="R693" i="35" s="1"/>
  <c r="S693" i="35"/>
  <c r="AS693" i="35"/>
  <c r="P694" i="35" l="1"/>
  <c r="AP694" i="35"/>
  <c r="AT694" i="35" s="1"/>
  <c r="U693" i="35"/>
  <c r="AS694" i="35" l="1"/>
  <c r="AR694" i="35"/>
  <c r="AU694" i="35" s="1"/>
  <c r="BN694" i="35" s="1"/>
  <c r="AM694" i="35" s="1"/>
  <c r="T694" i="35" s="1"/>
  <c r="Q694" i="35" s="1"/>
  <c r="R694" i="35" s="1"/>
  <c r="S694" i="35"/>
  <c r="AP695" i="35" l="1"/>
  <c r="AT695" i="35" s="1"/>
  <c r="P695" i="35"/>
  <c r="U694" i="35"/>
  <c r="AS695" i="35" l="1"/>
  <c r="S695" i="35"/>
  <c r="AR695" i="35"/>
  <c r="AU695" i="35" s="1"/>
  <c r="BN695" i="35" s="1"/>
  <c r="AM695" i="35" s="1"/>
  <c r="T695" i="35" s="1"/>
  <c r="Q695" i="35" s="1"/>
  <c r="R695" i="35" s="1"/>
  <c r="U695" i="35" l="1"/>
  <c r="AS696" i="35" s="1"/>
  <c r="S696" i="35"/>
  <c r="AP696" i="35"/>
  <c r="AT696" i="35" s="1"/>
  <c r="P696" i="35"/>
  <c r="AR696" i="35" l="1"/>
  <c r="AU696" i="35" s="1"/>
  <c r="BN696" i="35" s="1"/>
  <c r="AM696" i="35" s="1"/>
  <c r="T696" i="35" s="1"/>
  <c r="Q696" i="35" s="1"/>
  <c r="R696" i="35"/>
  <c r="U696" i="35"/>
  <c r="AR697" i="35" l="1"/>
  <c r="AU697" i="35" s="1"/>
  <c r="BN697" i="35" s="1"/>
  <c r="AM697" i="35" s="1"/>
  <c r="T697" i="35" s="1"/>
  <c r="Q697" i="35" s="1"/>
  <c r="S697" i="35"/>
  <c r="AS697" i="35"/>
  <c r="P697" i="35"/>
  <c r="AP697" i="35"/>
  <c r="AT697" i="35" s="1"/>
  <c r="R697" i="35" l="1"/>
  <c r="AP698" i="35"/>
  <c r="AT698" i="35" s="1"/>
  <c r="P698" i="35"/>
  <c r="U697" i="35"/>
  <c r="AR698" i="35" l="1"/>
  <c r="AU698" i="35" s="1"/>
  <c r="BN698" i="35" s="1"/>
  <c r="AM698" i="35" s="1"/>
  <c r="T698" i="35" s="1"/>
  <c r="Q698" i="35" s="1"/>
  <c r="R698" i="35" s="1"/>
  <c r="S698" i="35"/>
  <c r="AS698" i="35"/>
  <c r="AP699" i="35" l="1"/>
  <c r="AT699" i="35" s="1"/>
  <c r="P699" i="35"/>
  <c r="U698" i="35"/>
  <c r="S699" i="35" l="1"/>
  <c r="AR699" i="35"/>
  <c r="AU699" i="35" s="1"/>
  <c r="BN699" i="35" s="1"/>
  <c r="AM699" i="35" s="1"/>
  <c r="T699" i="35" s="1"/>
  <c r="Q699" i="35" s="1"/>
  <c r="R699" i="35" s="1"/>
  <c r="AS699" i="35"/>
  <c r="AP700" i="35" l="1"/>
  <c r="AT700" i="35" s="1"/>
  <c r="P700" i="35"/>
  <c r="U699" i="35"/>
  <c r="S700" i="35" l="1"/>
  <c r="AS700" i="35"/>
  <c r="AR700" i="35"/>
  <c r="AU700" i="35" s="1"/>
  <c r="BN700" i="35" s="1"/>
  <c r="AM700" i="35" s="1"/>
  <c r="T700" i="35" s="1"/>
  <c r="Q700" i="35" s="1"/>
  <c r="R700" i="35" s="1"/>
  <c r="AP701" i="35" l="1"/>
  <c r="AT701" i="35" s="1"/>
  <c r="P701" i="35"/>
  <c r="U700" i="35"/>
  <c r="AS701" i="35" l="1"/>
  <c r="AR701" i="35"/>
  <c r="AU701" i="35" s="1"/>
  <c r="BN701" i="35" s="1"/>
  <c r="AM701" i="35" s="1"/>
  <c r="T701" i="35" s="1"/>
  <c r="Q701" i="35" s="1"/>
  <c r="R701" i="35" s="1"/>
  <c r="S701" i="35"/>
  <c r="P702" i="35" l="1"/>
  <c r="AP702" i="35"/>
  <c r="AT702" i="35" s="1"/>
  <c r="U701" i="35"/>
  <c r="AR702" i="35" l="1"/>
  <c r="AU702" i="35" s="1"/>
  <c r="BN702" i="35" s="1"/>
  <c r="AM702" i="35" s="1"/>
  <c r="T702" i="35" s="1"/>
  <c r="Q702" i="35" s="1"/>
  <c r="R702" i="35" s="1"/>
  <c r="S702" i="35"/>
  <c r="AS702" i="35"/>
  <c r="U702" i="35" l="1"/>
  <c r="AP703" i="35"/>
  <c r="AT703" i="35" s="1"/>
  <c r="P703" i="35"/>
  <c r="AS703" i="35" l="1"/>
  <c r="S703" i="35"/>
  <c r="AR703" i="35"/>
  <c r="AU703" i="35" s="1"/>
  <c r="BN703" i="35" s="1"/>
  <c r="AM703" i="35" s="1"/>
  <c r="T703" i="35" s="1"/>
  <c r="Q703" i="35" s="1"/>
  <c r="R703" i="35" s="1"/>
  <c r="P704" i="35" l="1"/>
  <c r="AP704" i="35"/>
  <c r="AT704" i="35" s="1"/>
  <c r="U703" i="35"/>
  <c r="AR704" i="35" l="1"/>
  <c r="AU704" i="35" s="1"/>
  <c r="BN704" i="35" s="1"/>
  <c r="AM704" i="35" s="1"/>
  <c r="T704" i="35" s="1"/>
  <c r="Q704" i="35" s="1"/>
  <c r="R704" i="35" s="1"/>
  <c r="AS704" i="35"/>
  <c r="S704" i="35"/>
  <c r="U704" i="35" l="1"/>
  <c r="AS705" i="35" s="1"/>
  <c r="AP705" i="35"/>
  <c r="AT705" i="35" s="1"/>
  <c r="P705" i="35"/>
  <c r="S705" i="35" l="1"/>
  <c r="AR705" i="35"/>
  <c r="AU705" i="35" s="1"/>
  <c r="BN705" i="35" s="1"/>
  <c r="AM705" i="35" s="1"/>
  <c r="T705" i="35" s="1"/>
  <c r="Q705" i="35" s="1"/>
  <c r="R705" i="35" s="1"/>
  <c r="U705" i="35" l="1"/>
  <c r="AS706" i="35"/>
  <c r="AR706" i="35"/>
  <c r="AU706" i="35" s="1"/>
  <c r="BN706" i="35" s="1"/>
  <c r="AM706" i="35" s="1"/>
  <c r="T706" i="35" s="1"/>
  <c r="Q706" i="35" s="1"/>
  <c r="S706" i="35"/>
  <c r="P706" i="35"/>
  <c r="AP706" i="35"/>
  <c r="AT706" i="35" s="1"/>
  <c r="R706" i="35" l="1"/>
  <c r="AP707" i="35"/>
  <c r="AT707" i="35" s="1"/>
  <c r="P707" i="35"/>
  <c r="U706" i="35"/>
  <c r="AR707" i="35" l="1"/>
  <c r="AU707" i="35" s="1"/>
  <c r="BN707" i="35" s="1"/>
  <c r="AM707" i="35" s="1"/>
  <c r="T707" i="35" s="1"/>
  <c r="Q707" i="35" s="1"/>
  <c r="R707" i="35" s="1"/>
  <c r="AS707" i="35"/>
  <c r="S707" i="35"/>
  <c r="U707" i="35" l="1"/>
  <c r="AP708" i="35"/>
  <c r="AT708" i="35" s="1"/>
  <c r="P708" i="35"/>
  <c r="AR708" i="35" l="1"/>
  <c r="AU708" i="35" s="1"/>
  <c r="BN708" i="35" s="1"/>
  <c r="AM708" i="35" s="1"/>
  <c r="T708" i="35" s="1"/>
  <c r="Q708" i="35" s="1"/>
  <c r="R708" i="35" s="1"/>
  <c r="AS708" i="35"/>
  <c r="S708" i="35"/>
  <c r="U708" i="35" l="1"/>
  <c r="AS709" i="35"/>
  <c r="S709" i="35"/>
  <c r="AR709" i="35"/>
  <c r="AU709" i="35" s="1"/>
  <c r="BN709" i="35" s="1"/>
  <c r="AM709" i="35" s="1"/>
  <c r="T709" i="35" s="1"/>
  <c r="Q709" i="35" s="1"/>
  <c r="AP709" i="35"/>
  <c r="AT709" i="35" s="1"/>
  <c r="P709" i="35"/>
  <c r="R709" i="35" l="1"/>
  <c r="U709" i="35"/>
  <c r="AR710" i="35" l="1"/>
  <c r="AU710" i="35" s="1"/>
  <c r="BN710" i="35" s="1"/>
  <c r="AM710" i="35" s="1"/>
  <c r="T710" i="35" s="1"/>
  <c r="Q710" i="35" s="1"/>
  <c r="R710" i="35" s="1"/>
  <c r="S710" i="35"/>
  <c r="AS710" i="35"/>
  <c r="P710" i="35"/>
  <c r="AP710" i="35"/>
  <c r="AT710" i="35" s="1"/>
  <c r="U710" i="35" l="1"/>
  <c r="AP711" i="35"/>
  <c r="AT711" i="35" s="1"/>
  <c r="P711" i="35"/>
  <c r="S711" i="35" l="1"/>
  <c r="AS711" i="35"/>
  <c r="AR711" i="35"/>
  <c r="AU711" i="35" s="1"/>
  <c r="BN711" i="35" s="1"/>
  <c r="AM711" i="35" s="1"/>
  <c r="T711" i="35" s="1"/>
  <c r="Q711" i="35" s="1"/>
  <c r="R711" i="35" s="1"/>
  <c r="U711" i="35" l="1"/>
  <c r="AP712" i="35"/>
  <c r="AT712" i="35" s="1"/>
  <c r="P712" i="35"/>
  <c r="AS712" i="35" l="1"/>
  <c r="S712" i="35"/>
  <c r="AR712" i="35"/>
  <c r="AU712" i="35" s="1"/>
  <c r="BN712" i="35" s="1"/>
  <c r="AM712" i="35" s="1"/>
  <c r="T712" i="35" s="1"/>
  <c r="Q712" i="35" s="1"/>
  <c r="R712" i="35" s="1"/>
  <c r="U712" i="35" l="1"/>
  <c r="AS713" i="35"/>
  <c r="AR713" i="35"/>
  <c r="AU713" i="35" s="1"/>
  <c r="BN713" i="35" s="1"/>
  <c r="AM713" i="35" s="1"/>
  <c r="T713" i="35" s="1"/>
  <c r="Q713" i="35" s="1"/>
  <c r="S713" i="35"/>
  <c r="P713" i="35"/>
  <c r="AP713" i="35"/>
  <c r="AT713" i="35" s="1"/>
  <c r="R713" i="35" l="1"/>
  <c r="P714" i="35"/>
  <c r="AP714" i="35"/>
  <c r="AT714" i="35" s="1"/>
  <c r="U713" i="35"/>
  <c r="AS714" i="35" l="1"/>
  <c r="S714" i="35"/>
  <c r="AR714" i="35"/>
  <c r="AU714" i="35" s="1"/>
  <c r="BN714" i="35" s="1"/>
  <c r="AM714" i="35" s="1"/>
  <c r="T714" i="35" s="1"/>
  <c r="Q714" i="35" s="1"/>
  <c r="R714" i="35" s="1"/>
  <c r="AP715" i="35" l="1"/>
  <c r="AT715" i="35" s="1"/>
  <c r="P715" i="35"/>
  <c r="U714" i="35"/>
  <c r="AS715" i="35" l="1"/>
  <c r="S715" i="35"/>
  <c r="AR715" i="35"/>
  <c r="AU715" i="35" s="1"/>
  <c r="BN715" i="35" s="1"/>
  <c r="AM715" i="35" s="1"/>
  <c r="T715" i="35" s="1"/>
  <c r="Q715" i="35" s="1"/>
  <c r="R715" i="35" s="1"/>
  <c r="P716" i="35" l="1"/>
  <c r="AP716" i="35"/>
  <c r="AT716" i="35" s="1"/>
  <c r="U715" i="35"/>
  <c r="AR716" i="35" l="1"/>
  <c r="AU716" i="35" s="1"/>
  <c r="BN716" i="35" s="1"/>
  <c r="AM716" i="35" s="1"/>
  <c r="T716" i="35" s="1"/>
  <c r="Q716" i="35" s="1"/>
  <c r="R716" i="35" s="1"/>
  <c r="AS716" i="35"/>
  <c r="S716" i="35"/>
  <c r="U716" i="35" l="1"/>
  <c r="AR717" i="35" s="1"/>
  <c r="AU717" i="35" s="1"/>
  <c r="BN717" i="35" s="1"/>
  <c r="AM717" i="35" s="1"/>
  <c r="T717" i="35" s="1"/>
  <c r="Q717" i="35" s="1"/>
  <c r="S717" i="35"/>
  <c r="P717" i="35"/>
  <c r="AP717" i="35"/>
  <c r="AT717" i="35" s="1"/>
  <c r="AS717" i="35" l="1"/>
  <c r="R717" i="35"/>
  <c r="U717" i="35"/>
  <c r="P718" i="35"/>
  <c r="AP718" i="35"/>
  <c r="AT718" i="35" s="1"/>
  <c r="AS718" i="35" l="1"/>
  <c r="S718" i="35"/>
  <c r="AR718" i="35"/>
  <c r="AU718" i="35" s="1"/>
  <c r="BN718" i="35" s="1"/>
  <c r="AM718" i="35" s="1"/>
  <c r="T718" i="35" s="1"/>
  <c r="Q718" i="35" s="1"/>
  <c r="R718" i="35" s="1"/>
  <c r="U718" i="35" l="1"/>
  <c r="AR719" i="35" s="1"/>
  <c r="AU719" i="35" s="1"/>
  <c r="BN719" i="35" s="1"/>
  <c r="AM719" i="35" s="1"/>
  <c r="T719" i="35" s="1"/>
  <c r="Q719" i="35" s="1"/>
  <c r="R719" i="35" s="1"/>
  <c r="S719" i="35"/>
  <c r="AP719" i="35"/>
  <c r="AT719" i="35" s="1"/>
  <c r="P719" i="35"/>
  <c r="AS719" i="35" l="1"/>
  <c r="P720" i="35"/>
  <c r="AP720" i="35"/>
  <c r="AT720" i="35" s="1"/>
  <c r="U719" i="35"/>
  <c r="AR720" i="35" l="1"/>
  <c r="AU720" i="35" s="1"/>
  <c r="BN720" i="35" s="1"/>
  <c r="AM720" i="35" s="1"/>
  <c r="T720" i="35" s="1"/>
  <c r="Q720" i="35" s="1"/>
  <c r="R720" i="35" s="1"/>
  <c r="AS720" i="35"/>
  <c r="S720" i="35"/>
  <c r="U720" i="35" l="1"/>
  <c r="AS721" i="35"/>
  <c r="S721" i="35"/>
  <c r="AR721" i="35"/>
  <c r="AU721" i="35" s="1"/>
  <c r="BN721" i="35" s="1"/>
  <c r="AM721" i="35" s="1"/>
  <c r="T721" i="35" s="1"/>
  <c r="Q721" i="35" s="1"/>
  <c r="AP721" i="35"/>
  <c r="AT721" i="35" s="1"/>
  <c r="P721" i="35"/>
  <c r="R721" i="35" l="1"/>
  <c r="AP722" i="35"/>
  <c r="AT722" i="35" s="1"/>
  <c r="P722" i="35"/>
  <c r="U721" i="35"/>
  <c r="AS722" i="35" l="1"/>
  <c r="AR722" i="35"/>
  <c r="AU722" i="35" s="1"/>
  <c r="BN722" i="35" s="1"/>
  <c r="AM722" i="35" s="1"/>
  <c r="T722" i="35" s="1"/>
  <c r="Q722" i="35" s="1"/>
  <c r="R722" i="35" s="1"/>
  <c r="S722" i="35"/>
  <c r="AP723" i="35" l="1"/>
  <c r="AT723" i="35" s="1"/>
  <c r="P723" i="35"/>
  <c r="U722" i="35"/>
  <c r="AR723" i="35" l="1"/>
  <c r="AU723" i="35" s="1"/>
  <c r="BN723" i="35" s="1"/>
  <c r="AM723" i="35" s="1"/>
  <c r="T723" i="35" s="1"/>
  <c r="Q723" i="35" s="1"/>
  <c r="R723" i="35" s="1"/>
  <c r="S723" i="35"/>
  <c r="AS723" i="35"/>
  <c r="U723" i="35" l="1"/>
  <c r="AP724" i="35"/>
  <c r="AT724" i="35" s="1"/>
  <c r="P724" i="35"/>
  <c r="AR724" i="35" l="1"/>
  <c r="AU724" i="35" s="1"/>
  <c r="BN724" i="35" s="1"/>
  <c r="AM724" i="35" s="1"/>
  <c r="T724" i="35" s="1"/>
  <c r="Q724" i="35" s="1"/>
  <c r="R724" i="35" s="1"/>
  <c r="AS724" i="35"/>
  <c r="S724" i="35"/>
  <c r="AP725" i="35" l="1"/>
  <c r="AT725" i="35" s="1"/>
  <c r="P725" i="35"/>
  <c r="U724" i="35"/>
  <c r="AS725" i="35" l="1"/>
  <c r="S725" i="35"/>
  <c r="AR725" i="35"/>
  <c r="AU725" i="35" s="1"/>
  <c r="BN725" i="35" s="1"/>
  <c r="AM725" i="35" s="1"/>
  <c r="T725" i="35" s="1"/>
  <c r="Q725" i="35" s="1"/>
  <c r="R725" i="35" s="1"/>
  <c r="P726" i="35" l="1"/>
  <c r="AP726" i="35"/>
  <c r="AT726" i="35" s="1"/>
  <c r="U725" i="35"/>
  <c r="AR726" i="35" l="1"/>
  <c r="AU726" i="35" s="1"/>
  <c r="BN726" i="35" s="1"/>
  <c r="AM726" i="35" s="1"/>
  <c r="T726" i="35" s="1"/>
  <c r="Q726" i="35" s="1"/>
  <c r="R726" i="35" s="1"/>
  <c r="S726" i="35"/>
  <c r="AS726" i="35"/>
  <c r="U726" i="35" l="1"/>
  <c r="AP727" i="35"/>
  <c r="AT727" i="35" s="1"/>
  <c r="P727" i="35"/>
  <c r="AR727" i="35" l="1"/>
  <c r="AU727" i="35" s="1"/>
  <c r="BN727" i="35" s="1"/>
  <c r="AM727" i="35" s="1"/>
  <c r="T727" i="35" s="1"/>
  <c r="Q727" i="35" s="1"/>
  <c r="R727" i="35" s="1"/>
  <c r="S727" i="35"/>
  <c r="AS727" i="35"/>
  <c r="AP728" i="35" l="1"/>
  <c r="AT728" i="35" s="1"/>
  <c r="P728" i="35"/>
  <c r="U727" i="35"/>
  <c r="AR728" i="35" l="1"/>
  <c r="AU728" i="35" s="1"/>
  <c r="BN728" i="35" s="1"/>
  <c r="AM728" i="35" s="1"/>
  <c r="T728" i="35" s="1"/>
  <c r="Q728" i="35" s="1"/>
  <c r="R728" i="35" s="1"/>
  <c r="AS728" i="35"/>
  <c r="S728" i="35"/>
  <c r="AP729" i="35" l="1"/>
  <c r="AT729" i="35" s="1"/>
  <c r="P729" i="35"/>
  <c r="U728" i="35"/>
  <c r="AR729" i="35" l="1"/>
  <c r="AU729" i="35" s="1"/>
  <c r="BN729" i="35" s="1"/>
  <c r="AM729" i="35" s="1"/>
  <c r="T729" i="35" s="1"/>
  <c r="Q729" i="35" s="1"/>
  <c r="R729" i="35" s="1"/>
  <c r="S729" i="35"/>
  <c r="AS729" i="35"/>
  <c r="AP730" i="35" l="1"/>
  <c r="AT730" i="35" s="1"/>
  <c r="P730" i="35"/>
  <c r="U729" i="35"/>
  <c r="AS730" i="35" l="1"/>
  <c r="S730" i="35"/>
  <c r="AR730" i="35"/>
  <c r="AU730" i="35" s="1"/>
  <c r="BN730" i="35" s="1"/>
  <c r="AM730" i="35" s="1"/>
  <c r="T730" i="35" s="1"/>
  <c r="Q730" i="35" s="1"/>
  <c r="R730" i="35" s="1"/>
  <c r="U730" i="35" l="1"/>
  <c r="P731" i="35"/>
  <c r="AP731" i="35"/>
  <c r="AT731" i="35" s="1"/>
  <c r="AS731" i="35" l="1"/>
  <c r="S731" i="35"/>
  <c r="AR731" i="35"/>
  <c r="AU731" i="35" s="1"/>
  <c r="BN731" i="35" s="1"/>
  <c r="AM731" i="35" s="1"/>
  <c r="T731" i="35" s="1"/>
  <c r="Q731" i="35" s="1"/>
  <c r="R731" i="35" s="1"/>
  <c r="P732" i="35" l="1"/>
  <c r="AP732" i="35"/>
  <c r="AT732" i="35" s="1"/>
  <c r="U731" i="35"/>
  <c r="AS732" i="35" l="1"/>
  <c r="S732" i="35"/>
  <c r="AR732" i="35"/>
  <c r="AU732" i="35" s="1"/>
  <c r="BN732" i="35" s="1"/>
  <c r="AM732" i="35" s="1"/>
  <c r="T732" i="35" s="1"/>
  <c r="Q732" i="35" s="1"/>
  <c r="R732" i="35" s="1"/>
  <c r="U732" i="35" l="1"/>
  <c r="AP733" i="35"/>
  <c r="AT733" i="35" s="1"/>
  <c r="P733" i="35"/>
  <c r="AR733" i="35" l="1"/>
  <c r="AU733" i="35" s="1"/>
  <c r="BN733" i="35" s="1"/>
  <c r="AM733" i="35" s="1"/>
  <c r="T733" i="35" s="1"/>
  <c r="Q733" i="35" s="1"/>
  <c r="R733" i="35" s="1"/>
  <c r="AS733" i="35"/>
  <c r="S733" i="35"/>
  <c r="P734" i="35" l="1"/>
  <c r="AP734" i="35"/>
  <c r="AT734" i="35" s="1"/>
  <c r="U733" i="35"/>
  <c r="AR734" i="35" l="1"/>
  <c r="AU734" i="35" s="1"/>
  <c r="BN734" i="35" s="1"/>
  <c r="AM734" i="35" s="1"/>
  <c r="T734" i="35" s="1"/>
  <c r="Q734" i="35" s="1"/>
  <c r="R734" i="35" s="1"/>
  <c r="AS734" i="35"/>
  <c r="S734" i="35"/>
  <c r="U734" i="35" l="1"/>
  <c r="P735" i="35"/>
  <c r="AP735" i="35"/>
  <c r="AT735" i="35" s="1"/>
  <c r="AR735" i="35" l="1"/>
  <c r="AU735" i="35" s="1"/>
  <c r="BN735" i="35" s="1"/>
  <c r="AM735" i="35" s="1"/>
  <c r="T735" i="35" s="1"/>
  <c r="Q735" i="35" s="1"/>
  <c r="R735" i="35" s="1"/>
  <c r="AS735" i="35"/>
  <c r="S735" i="35"/>
  <c r="U735" i="35" l="1"/>
  <c r="AP736" i="35"/>
  <c r="AT736" i="35" s="1"/>
  <c r="P736" i="35"/>
  <c r="AR736" i="35" l="1"/>
  <c r="AU736" i="35" s="1"/>
  <c r="BN736" i="35" s="1"/>
  <c r="AM736" i="35" s="1"/>
  <c r="T736" i="35" s="1"/>
  <c r="Q736" i="35" s="1"/>
  <c r="R736" i="35" s="1"/>
  <c r="S736" i="35"/>
  <c r="AS736" i="35"/>
  <c r="AP737" i="35" l="1"/>
  <c r="AT737" i="35" s="1"/>
  <c r="P737" i="35"/>
  <c r="U736" i="35"/>
  <c r="S737" i="35" l="1"/>
  <c r="AS737" i="35"/>
  <c r="AR737" i="35"/>
  <c r="AU737" i="35" s="1"/>
  <c r="BN737" i="35" s="1"/>
  <c r="AM737" i="35" s="1"/>
  <c r="T737" i="35" s="1"/>
  <c r="Q737" i="35" s="1"/>
  <c r="R737" i="35" s="1"/>
  <c r="P738" i="35" l="1"/>
  <c r="AP738" i="35"/>
  <c r="AT738" i="35" s="1"/>
  <c r="U737" i="35"/>
  <c r="S738" i="35" l="1"/>
  <c r="AR738" i="35"/>
  <c r="AU738" i="35" s="1"/>
  <c r="BN738" i="35" s="1"/>
  <c r="AM738" i="35" s="1"/>
  <c r="T738" i="35" s="1"/>
  <c r="Q738" i="35" s="1"/>
  <c r="R738" i="35" s="1"/>
  <c r="AS738" i="35"/>
  <c r="AP739" i="35" l="1"/>
  <c r="AT739" i="35" s="1"/>
  <c r="P739" i="35"/>
  <c r="U738" i="35"/>
  <c r="AS739" i="35" l="1"/>
  <c r="S739" i="35"/>
  <c r="AR739" i="35"/>
  <c r="AU739" i="35" s="1"/>
  <c r="BN739" i="35" s="1"/>
  <c r="AM739" i="35" s="1"/>
  <c r="T739" i="35" s="1"/>
  <c r="Q739" i="35" s="1"/>
  <c r="R739" i="35" s="1"/>
  <c r="U739" i="35" l="1"/>
  <c r="P740" i="35"/>
  <c r="AP740" i="35"/>
  <c r="AT740" i="35" s="1"/>
  <c r="AS740" i="35" l="1"/>
  <c r="S740" i="35"/>
  <c r="AR740" i="35"/>
  <c r="AU740" i="35" s="1"/>
  <c r="BN740" i="35" s="1"/>
  <c r="AM740" i="35" s="1"/>
  <c r="T740" i="35" s="1"/>
  <c r="Q740" i="35" s="1"/>
  <c r="R740" i="35" s="1"/>
  <c r="P741" i="35" l="1"/>
  <c r="AP741" i="35"/>
  <c r="AT741" i="35" s="1"/>
  <c r="U740" i="35"/>
  <c r="AS741" i="35" l="1"/>
  <c r="S741" i="35"/>
  <c r="AR741" i="35"/>
  <c r="AU741" i="35" s="1"/>
  <c r="BN741" i="35" s="1"/>
  <c r="AM741" i="35" s="1"/>
  <c r="T741" i="35" s="1"/>
  <c r="Q741" i="35" s="1"/>
  <c r="R741" i="35" s="1"/>
  <c r="AP742" i="35" l="1"/>
  <c r="AT742" i="35" s="1"/>
  <c r="P742" i="35"/>
  <c r="U741" i="35"/>
  <c r="AS742" i="35" l="1"/>
  <c r="S742" i="35"/>
  <c r="AR742" i="35"/>
  <c r="AU742" i="35" s="1"/>
  <c r="BN742" i="35" s="1"/>
  <c r="AM742" i="35" s="1"/>
  <c r="T742" i="35" s="1"/>
  <c r="Q742" i="35" s="1"/>
  <c r="R742" i="35" s="1"/>
  <c r="AP743" i="35" l="1"/>
  <c r="AT743" i="35" s="1"/>
  <c r="P743" i="35"/>
  <c r="U742" i="35"/>
  <c r="AR743" i="35" l="1"/>
  <c r="AU743" i="35" s="1"/>
  <c r="BN743" i="35" s="1"/>
  <c r="AM743" i="35" s="1"/>
  <c r="T743" i="35" s="1"/>
  <c r="Q743" i="35" s="1"/>
  <c r="R743" i="35" s="1"/>
  <c r="S743" i="35"/>
  <c r="AS743" i="35"/>
  <c r="U743" i="35" l="1"/>
  <c r="P744" i="35"/>
  <c r="AP744" i="35"/>
  <c r="AT744" i="35" s="1"/>
  <c r="AR744" i="35" l="1"/>
  <c r="AU744" i="35" s="1"/>
  <c r="BN744" i="35" s="1"/>
  <c r="AM744" i="35" s="1"/>
  <c r="T744" i="35" s="1"/>
  <c r="Q744" i="35" s="1"/>
  <c r="R744" i="35" s="1"/>
  <c r="S744" i="35"/>
  <c r="AS744" i="35"/>
  <c r="U744" i="35" l="1"/>
  <c r="P745" i="35"/>
  <c r="AP745" i="35"/>
  <c r="AT745" i="35" s="1"/>
  <c r="AR745" i="35" l="1"/>
  <c r="AU745" i="35" s="1"/>
  <c r="BN745" i="35" s="1"/>
  <c r="AM745" i="35" s="1"/>
  <c r="T745" i="35" s="1"/>
  <c r="Q745" i="35" s="1"/>
  <c r="R745" i="35" s="1"/>
  <c r="AS745" i="35"/>
  <c r="S745" i="35"/>
  <c r="U745" i="35" l="1"/>
  <c r="AR746" i="35" s="1"/>
  <c r="AU746" i="35" s="1"/>
  <c r="BN746" i="35" s="1"/>
  <c r="AM746" i="35" s="1"/>
  <c r="T746" i="35" s="1"/>
  <c r="Q746" i="35" s="1"/>
  <c r="S746" i="35"/>
  <c r="P746" i="35"/>
  <c r="AP746" i="35"/>
  <c r="AT746" i="35" s="1"/>
  <c r="AS746" i="35" l="1"/>
  <c r="R746" i="35"/>
  <c r="U746" i="35"/>
  <c r="AS747" i="35" s="1"/>
  <c r="S747" i="35"/>
  <c r="AR747" i="35"/>
  <c r="AU747" i="35" s="1"/>
  <c r="BN747" i="35" s="1"/>
  <c r="AM747" i="35" s="1"/>
  <c r="T747" i="35" s="1"/>
  <c r="Q747" i="35" s="1"/>
  <c r="R747" i="35" s="1"/>
  <c r="P747" i="35"/>
  <c r="AP747" i="35"/>
  <c r="AT747" i="35" s="1"/>
  <c r="U747" i="35" l="1"/>
  <c r="AR748" i="35" s="1"/>
  <c r="AU748" i="35" s="1"/>
  <c r="BN748" i="35" s="1"/>
  <c r="AM748" i="35" s="1"/>
  <c r="T748" i="35" s="1"/>
  <c r="Q748" i="35" s="1"/>
  <c r="R748" i="35" s="1"/>
  <c r="AP748" i="35"/>
  <c r="AT748" i="35" s="1"/>
  <c r="P748" i="35"/>
  <c r="S748" i="35"/>
  <c r="AS748" i="35"/>
  <c r="U748" i="35" l="1"/>
  <c r="AS749" i="35"/>
  <c r="AR749" i="35"/>
  <c r="AU749" i="35" s="1"/>
  <c r="BN749" i="35" s="1"/>
  <c r="AM749" i="35" s="1"/>
  <c r="T749" i="35" s="1"/>
  <c r="Q749" i="35" s="1"/>
  <c r="S749" i="35"/>
  <c r="AP749" i="35"/>
  <c r="AT749" i="35" s="1"/>
  <c r="P749" i="35"/>
  <c r="R749" i="35" l="1"/>
  <c r="U749" i="35"/>
  <c r="AS750" i="35" l="1"/>
  <c r="AR750" i="35"/>
  <c r="AU750" i="35" s="1"/>
  <c r="BN750" i="35" s="1"/>
  <c r="AM750" i="35" s="1"/>
  <c r="T750" i="35" s="1"/>
  <c r="Q750" i="35" s="1"/>
  <c r="S750" i="35"/>
  <c r="AP750" i="35"/>
  <c r="AT750" i="35" s="1"/>
  <c r="P750" i="35"/>
  <c r="R750" i="35" l="1"/>
  <c r="AP751" i="35"/>
  <c r="AT751" i="35" s="1"/>
  <c r="P751" i="35"/>
  <c r="U750" i="35"/>
  <c r="AR751" i="35" l="1"/>
  <c r="AU751" i="35" s="1"/>
  <c r="BN751" i="35" s="1"/>
  <c r="AM751" i="35" s="1"/>
  <c r="T751" i="35" s="1"/>
  <c r="Q751" i="35" s="1"/>
  <c r="R751" i="35" s="1"/>
  <c r="S751" i="35"/>
  <c r="AS751" i="35"/>
  <c r="AP752" i="35" l="1"/>
  <c r="AT752" i="35" s="1"/>
  <c r="P752" i="35"/>
  <c r="U751" i="35"/>
  <c r="AR752" i="35" l="1"/>
  <c r="AU752" i="35" s="1"/>
  <c r="BN752" i="35" s="1"/>
  <c r="AM752" i="35" s="1"/>
  <c r="T752" i="35" s="1"/>
  <c r="Q752" i="35" s="1"/>
  <c r="R752" i="35" s="1"/>
  <c r="S752" i="35"/>
  <c r="AS752" i="35"/>
  <c r="AP753" i="35" l="1"/>
  <c r="AT753" i="35" s="1"/>
  <c r="P753" i="35"/>
  <c r="U752" i="35"/>
  <c r="AS753" i="35" l="1"/>
  <c r="AR753" i="35"/>
  <c r="AU753" i="35" s="1"/>
  <c r="BN753" i="35" s="1"/>
  <c r="AM753" i="35" s="1"/>
  <c r="T753" i="35" s="1"/>
  <c r="Q753" i="35" s="1"/>
  <c r="R753" i="35" s="1"/>
  <c r="S753" i="35"/>
  <c r="AP754" i="35" l="1"/>
  <c r="AT754" i="35" s="1"/>
  <c r="P754" i="35"/>
  <c r="U753" i="35"/>
  <c r="AR754" i="35" l="1"/>
  <c r="AU754" i="35" s="1"/>
  <c r="BN754" i="35" s="1"/>
  <c r="AM754" i="35" s="1"/>
  <c r="T754" i="35" s="1"/>
  <c r="Q754" i="35" s="1"/>
  <c r="R754" i="35" s="1"/>
  <c r="S754" i="35"/>
  <c r="AS754" i="35"/>
  <c r="U754" i="35" l="1"/>
  <c r="AS755" i="35" s="1"/>
  <c r="S755" i="35"/>
  <c r="P755" i="35"/>
  <c r="AP755" i="35"/>
  <c r="AT755" i="35" s="1"/>
  <c r="AR755" i="35" l="1"/>
  <c r="AU755" i="35" s="1"/>
  <c r="BN755" i="35" s="1"/>
  <c r="AM755" i="35" s="1"/>
  <c r="T755" i="35" s="1"/>
  <c r="Q755" i="35" s="1"/>
  <c r="U755" i="35"/>
  <c r="R755" i="35"/>
  <c r="P756" i="35" l="1"/>
  <c r="AP756" i="35"/>
  <c r="AT756" i="35" s="1"/>
  <c r="AS756" i="35"/>
  <c r="S756" i="35"/>
  <c r="AR756" i="35"/>
  <c r="AU756" i="35" s="1"/>
  <c r="BN756" i="35" s="1"/>
  <c r="AM756" i="35" s="1"/>
  <c r="T756" i="35" s="1"/>
  <c r="Q756" i="35" s="1"/>
  <c r="R756" i="35" s="1"/>
  <c r="U756" i="35" l="1"/>
  <c r="AP757" i="35"/>
  <c r="AT757" i="35" s="1"/>
  <c r="P757" i="35"/>
  <c r="AR757" i="35"/>
  <c r="AU757" i="35" s="1"/>
  <c r="BN757" i="35" s="1"/>
  <c r="AM757" i="35" s="1"/>
  <c r="T757" i="35" s="1"/>
  <c r="Q757" i="35" s="1"/>
  <c r="AS757" i="35"/>
  <c r="S757" i="35"/>
  <c r="U757" i="35" l="1"/>
  <c r="R757" i="35"/>
  <c r="P758" i="35" l="1"/>
  <c r="AP758" i="35"/>
  <c r="AT758" i="35" s="1"/>
  <c r="AR758" i="35"/>
  <c r="AU758" i="35" s="1"/>
  <c r="BN758" i="35" s="1"/>
  <c r="AM758" i="35" s="1"/>
  <c r="T758" i="35" s="1"/>
  <c r="Q758" i="35" s="1"/>
  <c r="R758" i="35" s="1"/>
  <c r="AS758" i="35"/>
  <c r="S758" i="35"/>
  <c r="U758" i="35" l="1"/>
  <c r="AS759" i="35" s="1"/>
  <c r="AR759" i="35"/>
  <c r="AU759" i="35" s="1"/>
  <c r="BN759" i="35" s="1"/>
  <c r="AM759" i="35" s="1"/>
  <c r="T759" i="35" s="1"/>
  <c r="Q759" i="35" s="1"/>
  <c r="S759" i="35"/>
  <c r="AP759" i="35"/>
  <c r="AT759" i="35" s="1"/>
  <c r="P759" i="35"/>
  <c r="R759" i="35" l="1"/>
  <c r="U759" i="35"/>
  <c r="AS760" i="35" l="1"/>
  <c r="S760" i="35"/>
  <c r="AR760" i="35"/>
  <c r="AU760" i="35" s="1"/>
  <c r="BN760" i="35" s="1"/>
  <c r="AM760" i="35" s="1"/>
  <c r="T760" i="35" s="1"/>
  <c r="Q760" i="35" s="1"/>
  <c r="R760" i="35" s="1"/>
  <c r="AP760" i="35"/>
  <c r="AT760" i="35" s="1"/>
  <c r="P760" i="35"/>
  <c r="AP761" i="35" l="1"/>
  <c r="AT761" i="35" s="1"/>
  <c r="P761" i="35"/>
  <c r="U760" i="35"/>
  <c r="AS761" i="35" l="1"/>
  <c r="S761" i="35"/>
  <c r="AR761" i="35"/>
  <c r="AU761" i="35" s="1"/>
  <c r="BN761" i="35" s="1"/>
  <c r="AM761" i="35" s="1"/>
  <c r="T761" i="35" s="1"/>
  <c r="Q761" i="35" s="1"/>
  <c r="R761" i="35" s="1"/>
  <c r="AP762" i="35" l="1"/>
  <c r="AT762" i="35" s="1"/>
  <c r="P762" i="35"/>
  <c r="U761" i="35"/>
  <c r="AR762" i="35" l="1"/>
  <c r="AU762" i="35" s="1"/>
  <c r="BN762" i="35" s="1"/>
  <c r="AM762" i="35" s="1"/>
  <c r="T762" i="35" s="1"/>
  <c r="Q762" i="35" s="1"/>
  <c r="R762" i="35" s="1"/>
  <c r="S762" i="35"/>
  <c r="AS762" i="35"/>
  <c r="U762" i="35" l="1"/>
  <c r="P763" i="35"/>
  <c r="AP763" i="35"/>
  <c r="AT763" i="35" s="1"/>
  <c r="AS763" i="35" l="1"/>
  <c r="S763" i="35"/>
  <c r="AR763" i="35"/>
  <c r="AU763" i="35" s="1"/>
  <c r="BN763" i="35" s="1"/>
  <c r="AM763" i="35" s="1"/>
  <c r="T763" i="35" s="1"/>
  <c r="Q763" i="35" s="1"/>
  <c r="R763" i="35" s="1"/>
  <c r="U763" i="35" l="1"/>
  <c r="AS764" i="35" s="1"/>
  <c r="S764" i="35"/>
  <c r="AR764" i="35"/>
  <c r="AU764" i="35" s="1"/>
  <c r="BN764" i="35" s="1"/>
  <c r="AM764" i="35" s="1"/>
  <c r="T764" i="35" s="1"/>
  <c r="Q764" i="35" s="1"/>
  <c r="AP764" i="35"/>
  <c r="AT764" i="35" s="1"/>
  <c r="P764" i="35"/>
  <c r="R764" i="35" l="1"/>
  <c r="U764" i="35"/>
  <c r="P765" i="35"/>
  <c r="AP765" i="35"/>
  <c r="AT765" i="35" s="1"/>
  <c r="AR765" i="35" l="1"/>
  <c r="AU765" i="35" s="1"/>
  <c r="BN765" i="35" s="1"/>
  <c r="AM765" i="35" s="1"/>
  <c r="T765" i="35" s="1"/>
  <c r="Q765" i="35" s="1"/>
  <c r="R765" i="35" s="1"/>
  <c r="S765" i="35"/>
  <c r="AS765" i="35"/>
  <c r="U765" i="35" l="1"/>
  <c r="P766" i="35"/>
  <c r="AP766" i="35"/>
  <c r="AT766" i="35" s="1"/>
  <c r="AR766" i="35" l="1"/>
  <c r="AU766" i="35" s="1"/>
  <c r="BN766" i="35" s="1"/>
  <c r="AM766" i="35" s="1"/>
  <c r="T766" i="35" s="1"/>
  <c r="Q766" i="35" s="1"/>
  <c r="R766" i="35" s="1"/>
  <c r="S766" i="35"/>
  <c r="AS766" i="35"/>
  <c r="U766" i="35" l="1"/>
  <c r="AP767" i="35"/>
  <c r="AT767" i="35" s="1"/>
  <c r="P767" i="35"/>
  <c r="AS767" i="35" l="1"/>
  <c r="AR767" i="35"/>
  <c r="AU767" i="35" s="1"/>
  <c r="BN767" i="35" s="1"/>
  <c r="AM767" i="35" s="1"/>
  <c r="T767" i="35" s="1"/>
  <c r="Q767" i="35" s="1"/>
  <c r="R767" i="35" s="1"/>
  <c r="S767" i="35"/>
  <c r="P768" i="35" l="1"/>
  <c r="AP768" i="35"/>
  <c r="AT768" i="35" s="1"/>
  <c r="U767" i="35"/>
  <c r="AS768" i="35" l="1"/>
  <c r="S768" i="35"/>
  <c r="AR768" i="35"/>
  <c r="AU768" i="35" s="1"/>
  <c r="BN768" i="35" s="1"/>
  <c r="AM768" i="35" s="1"/>
  <c r="T768" i="35" s="1"/>
  <c r="Q768" i="35" s="1"/>
  <c r="R768" i="35" s="1"/>
  <c r="U768" i="35" l="1"/>
  <c r="AS769" i="35"/>
  <c r="S769" i="35"/>
  <c r="AR769" i="35"/>
  <c r="AU769" i="35" s="1"/>
  <c r="BN769" i="35" s="1"/>
  <c r="AM769" i="35" s="1"/>
  <c r="T769" i="35" s="1"/>
  <c r="Q769" i="35" s="1"/>
  <c r="AP769" i="35"/>
  <c r="AT769" i="35" s="1"/>
  <c r="P769" i="35"/>
  <c r="U769" i="35" l="1"/>
  <c r="S770" i="35"/>
  <c r="AR770" i="35"/>
  <c r="AU770" i="35" s="1"/>
  <c r="BN770" i="35" s="1"/>
  <c r="AM770" i="35" s="1"/>
  <c r="T770" i="35" s="1"/>
  <c r="Q770" i="35" s="1"/>
  <c r="AS770" i="35"/>
  <c r="R769" i="35"/>
  <c r="AP770" i="35" l="1"/>
  <c r="AT770" i="35" s="1"/>
  <c r="P770" i="35"/>
  <c r="U770" i="35"/>
  <c r="R770" i="35"/>
  <c r="S771" i="35" l="1"/>
  <c r="AR771" i="35"/>
  <c r="AU771" i="35" s="1"/>
  <c r="BN771" i="35" s="1"/>
  <c r="AM771" i="35" s="1"/>
  <c r="T771" i="35" s="1"/>
  <c r="Q771" i="35" s="1"/>
  <c r="R771" i="35" s="1"/>
  <c r="AS771" i="35"/>
  <c r="AP771" i="35"/>
  <c r="AT771" i="35" s="1"/>
  <c r="P771" i="35"/>
  <c r="P772" i="35" l="1"/>
  <c r="AP772" i="35"/>
  <c r="AT772" i="35" s="1"/>
  <c r="U771" i="35"/>
  <c r="AS772" i="35" l="1"/>
  <c r="S772" i="35"/>
  <c r="AR772" i="35"/>
  <c r="AU772" i="35" s="1"/>
  <c r="BN772" i="35" s="1"/>
  <c r="AM772" i="35" s="1"/>
  <c r="T772" i="35" s="1"/>
  <c r="Q772" i="35" s="1"/>
  <c r="R772" i="35" s="1"/>
  <c r="U772" i="35" l="1"/>
  <c r="AP773" i="35"/>
  <c r="AT773" i="35" s="1"/>
  <c r="P773" i="35"/>
  <c r="S773" i="35" l="1"/>
  <c r="AR773" i="35"/>
  <c r="AU773" i="35" s="1"/>
  <c r="BN773" i="35" s="1"/>
  <c r="AM773" i="35" s="1"/>
  <c r="T773" i="35" s="1"/>
  <c r="Q773" i="35" s="1"/>
  <c r="R773" i="35" s="1"/>
  <c r="AS773" i="35"/>
  <c r="P774" i="35" l="1"/>
  <c r="AP774" i="35"/>
  <c r="AT774" i="35" s="1"/>
  <c r="U773" i="35"/>
  <c r="AS774" i="35" l="1"/>
  <c r="AR774" i="35"/>
  <c r="AU774" i="35" s="1"/>
  <c r="BN774" i="35" s="1"/>
  <c r="AM774" i="35" s="1"/>
  <c r="T774" i="35" s="1"/>
  <c r="Q774" i="35" s="1"/>
  <c r="R774" i="35" s="1"/>
  <c r="S774" i="35"/>
  <c r="AP775" i="35" l="1"/>
  <c r="AT775" i="35" s="1"/>
  <c r="P775" i="35"/>
  <c r="U774" i="35"/>
  <c r="AS775" i="35" l="1"/>
  <c r="AR775" i="35"/>
  <c r="AU775" i="35" s="1"/>
  <c r="BN775" i="35" s="1"/>
  <c r="AM775" i="35" s="1"/>
  <c r="T775" i="35" s="1"/>
  <c r="Q775" i="35" s="1"/>
  <c r="R775" i="35" s="1"/>
  <c r="S775" i="35"/>
  <c r="P776" i="35" l="1"/>
  <c r="AP776" i="35"/>
  <c r="AT776" i="35" s="1"/>
  <c r="U775" i="35"/>
  <c r="AR776" i="35" l="1"/>
  <c r="AU776" i="35" s="1"/>
  <c r="BN776" i="35" s="1"/>
  <c r="AM776" i="35" s="1"/>
  <c r="T776" i="35" s="1"/>
  <c r="Q776" i="35" s="1"/>
  <c r="R776" i="35" s="1"/>
  <c r="S776" i="35"/>
  <c r="AS776" i="35"/>
  <c r="U776" i="35" l="1"/>
  <c r="AP777" i="35"/>
  <c r="AT777" i="35" s="1"/>
  <c r="P777" i="35"/>
  <c r="AR777" i="35" l="1"/>
  <c r="AU777" i="35" s="1"/>
  <c r="BN777" i="35" s="1"/>
  <c r="AM777" i="35" s="1"/>
  <c r="T777" i="35" s="1"/>
  <c r="Q777" i="35" s="1"/>
  <c r="R777" i="35" s="1"/>
  <c r="S777" i="35"/>
  <c r="AS777" i="35"/>
  <c r="U777" i="35" l="1"/>
  <c r="AP778" i="35"/>
  <c r="AT778" i="35" s="1"/>
  <c r="P778" i="35"/>
  <c r="AS778" i="35" l="1"/>
  <c r="S778" i="35"/>
  <c r="AR778" i="35"/>
  <c r="AU778" i="35" s="1"/>
  <c r="BN778" i="35" s="1"/>
  <c r="AM778" i="35" s="1"/>
  <c r="T778" i="35" s="1"/>
  <c r="Q778" i="35" s="1"/>
  <c r="R778" i="35" s="1"/>
  <c r="U778" i="35" l="1"/>
  <c r="AP779" i="35"/>
  <c r="AT779" i="35" s="1"/>
  <c r="P779" i="35"/>
  <c r="AR779" i="35" l="1"/>
  <c r="AU779" i="35" s="1"/>
  <c r="BN779" i="35" s="1"/>
  <c r="AM779" i="35" s="1"/>
  <c r="T779" i="35" s="1"/>
  <c r="Q779" i="35" s="1"/>
  <c r="R779" i="35" s="1"/>
  <c r="AS779" i="35"/>
  <c r="S779" i="35"/>
  <c r="U779" i="35" l="1"/>
  <c r="P780" i="35"/>
  <c r="AP780" i="35"/>
  <c r="AT780" i="35" s="1"/>
  <c r="AS780" i="35" l="1"/>
  <c r="AR780" i="35"/>
  <c r="AU780" i="35" s="1"/>
  <c r="BN780" i="35" s="1"/>
  <c r="AM780" i="35" s="1"/>
  <c r="T780" i="35" s="1"/>
  <c r="Q780" i="35" s="1"/>
  <c r="R780" i="35" s="1"/>
  <c r="S780" i="35"/>
  <c r="P781" i="35" l="1"/>
  <c r="AP781" i="35"/>
  <c r="AT781" i="35" s="1"/>
  <c r="U780" i="35"/>
  <c r="AS781" i="35" l="1"/>
  <c r="S781" i="35"/>
  <c r="AR781" i="35"/>
  <c r="AU781" i="35" s="1"/>
  <c r="BN781" i="35" s="1"/>
  <c r="AM781" i="35" s="1"/>
  <c r="T781" i="35" s="1"/>
  <c r="Q781" i="35" s="1"/>
  <c r="R781" i="35" s="1"/>
  <c r="AP782" i="35" l="1"/>
  <c r="AT782" i="35" s="1"/>
  <c r="P782" i="35"/>
  <c r="U781" i="35"/>
  <c r="AS782" i="35" l="1"/>
  <c r="S782" i="35"/>
  <c r="AR782" i="35"/>
  <c r="AU782" i="35" s="1"/>
  <c r="BN782" i="35" s="1"/>
  <c r="AM782" i="35" s="1"/>
  <c r="T782" i="35" s="1"/>
  <c r="Q782" i="35" s="1"/>
  <c r="R782" i="35" s="1"/>
  <c r="U782" i="35" l="1"/>
  <c r="AP783" i="35"/>
  <c r="AT783" i="35" s="1"/>
  <c r="P783" i="35"/>
  <c r="S783" i="35" l="1"/>
  <c r="AS783" i="35"/>
  <c r="AR783" i="35"/>
  <c r="AU783" i="35" s="1"/>
  <c r="BN783" i="35" s="1"/>
  <c r="AM783" i="35" s="1"/>
  <c r="T783" i="35" s="1"/>
  <c r="Q783" i="35" s="1"/>
  <c r="R783" i="35" s="1"/>
  <c r="U783" i="35" l="1"/>
  <c r="AP784" i="35"/>
  <c r="AT784" i="35" s="1"/>
  <c r="P784" i="35"/>
  <c r="AS784" i="35" l="1"/>
  <c r="AR784" i="35"/>
  <c r="AU784" i="35" s="1"/>
  <c r="BN784" i="35" s="1"/>
  <c r="AM784" i="35" s="1"/>
  <c r="T784" i="35" s="1"/>
  <c r="Q784" i="35" s="1"/>
  <c r="R784" i="35" s="1"/>
  <c r="S784" i="35"/>
  <c r="U784" i="35" l="1"/>
  <c r="AP785" i="35"/>
  <c r="AT785" i="35" s="1"/>
  <c r="P785" i="35"/>
  <c r="AS785" i="35" l="1"/>
  <c r="S785" i="35"/>
  <c r="AR785" i="35"/>
  <c r="AU785" i="35" s="1"/>
  <c r="BN785" i="35" s="1"/>
  <c r="AM785" i="35" s="1"/>
  <c r="T785" i="35" s="1"/>
  <c r="Q785" i="35" s="1"/>
  <c r="R785" i="35" s="1"/>
  <c r="U785" i="35" l="1"/>
  <c r="AR786" i="35"/>
  <c r="AU786" i="35" s="1"/>
  <c r="BN786" i="35" s="1"/>
  <c r="AM786" i="35" s="1"/>
  <c r="T786" i="35" s="1"/>
  <c r="Q786" i="35" s="1"/>
  <c r="S786" i="35"/>
  <c r="AS786" i="35"/>
  <c r="AP786" i="35"/>
  <c r="AT786" i="35" s="1"/>
  <c r="P786" i="35"/>
  <c r="R786" i="35" l="1"/>
  <c r="U786" i="35"/>
  <c r="AS787" i="35" l="1"/>
  <c r="AR787" i="35"/>
  <c r="AU787" i="35" s="1"/>
  <c r="BN787" i="35" s="1"/>
  <c r="AM787" i="35" s="1"/>
  <c r="T787" i="35" s="1"/>
  <c r="Q787" i="35" s="1"/>
  <c r="R787" i="35" s="1"/>
  <c r="S787" i="35"/>
  <c r="AP787" i="35"/>
  <c r="AT787" i="35" s="1"/>
  <c r="P787" i="35"/>
  <c r="P788" i="35" l="1"/>
  <c r="AP788" i="35"/>
  <c r="AT788" i="35" s="1"/>
  <c r="U787" i="35"/>
  <c r="AS788" i="35" l="1"/>
  <c r="AR788" i="35"/>
  <c r="AU788" i="35" s="1"/>
  <c r="BN788" i="35" s="1"/>
  <c r="AM788" i="35" s="1"/>
  <c r="T788" i="35" s="1"/>
  <c r="Q788" i="35" s="1"/>
  <c r="R788" i="35" s="1"/>
  <c r="S788" i="35"/>
  <c r="P789" i="35" l="1"/>
  <c r="AP789" i="35"/>
  <c r="AT789" i="35" s="1"/>
  <c r="U788" i="35"/>
  <c r="AS789" i="35" l="1"/>
  <c r="S789" i="35"/>
  <c r="AR789" i="35"/>
  <c r="AU789" i="35" s="1"/>
  <c r="BN789" i="35" s="1"/>
  <c r="AM789" i="35" s="1"/>
  <c r="T789" i="35" s="1"/>
  <c r="Q789" i="35" s="1"/>
  <c r="R789" i="35" s="1"/>
  <c r="U789" i="35" l="1"/>
  <c r="AS790" i="35" s="1"/>
  <c r="S790" i="35"/>
  <c r="AP790" i="35"/>
  <c r="AT790" i="35" s="1"/>
  <c r="P790" i="35"/>
  <c r="AR790" i="35" l="1"/>
  <c r="AU790" i="35" s="1"/>
  <c r="BN790" i="35" s="1"/>
  <c r="AM790" i="35" s="1"/>
  <c r="T790" i="35" s="1"/>
  <c r="Q790" i="35" s="1"/>
  <c r="R790" i="35"/>
  <c r="U790" i="35"/>
  <c r="AS791" i="35" l="1"/>
  <c r="S791" i="35"/>
  <c r="AR791" i="35"/>
  <c r="AU791" i="35" s="1"/>
  <c r="BN791" i="35" s="1"/>
  <c r="AM791" i="35" s="1"/>
  <c r="T791" i="35" s="1"/>
  <c r="Q791" i="35" s="1"/>
  <c r="P791" i="35"/>
  <c r="AP791" i="35"/>
  <c r="AT791" i="35" s="1"/>
  <c r="R791" i="35" l="1"/>
  <c r="U791" i="35"/>
  <c r="AS792" i="35" s="1"/>
  <c r="S792" i="35"/>
  <c r="AP792" i="35"/>
  <c r="AT792" i="35" s="1"/>
  <c r="P792" i="35"/>
  <c r="AR792" i="35" l="1"/>
  <c r="AU792" i="35" s="1"/>
  <c r="BN792" i="35" s="1"/>
  <c r="AM792" i="35" s="1"/>
  <c r="T792" i="35" s="1"/>
  <c r="Q792" i="35" s="1"/>
  <c r="R792" i="35" s="1"/>
  <c r="P793" i="35"/>
  <c r="AP793" i="35"/>
  <c r="AT793" i="35" s="1"/>
  <c r="U792" i="35"/>
  <c r="AS793" i="35" l="1"/>
  <c r="S793" i="35"/>
  <c r="AR793" i="35"/>
  <c r="AU793" i="35" s="1"/>
  <c r="BN793" i="35" s="1"/>
  <c r="AM793" i="35" s="1"/>
  <c r="T793" i="35" s="1"/>
  <c r="Q793" i="35" s="1"/>
  <c r="R793" i="35" s="1"/>
  <c r="AP794" i="35" l="1"/>
  <c r="AT794" i="35" s="1"/>
  <c r="P794" i="35"/>
  <c r="U793" i="35"/>
  <c r="AR794" i="35" l="1"/>
  <c r="AU794" i="35" s="1"/>
  <c r="BN794" i="35" s="1"/>
  <c r="AM794" i="35" s="1"/>
  <c r="T794" i="35" s="1"/>
  <c r="Q794" i="35" s="1"/>
  <c r="R794" i="35" s="1"/>
  <c r="S794" i="35"/>
  <c r="AS794" i="35"/>
  <c r="U794" i="35" l="1"/>
  <c r="AP795" i="35"/>
  <c r="AT795" i="35" s="1"/>
  <c r="P795" i="35"/>
  <c r="AS795" i="35" l="1"/>
  <c r="S795" i="35"/>
  <c r="AR795" i="35"/>
  <c r="AU795" i="35" s="1"/>
  <c r="BN795" i="35" s="1"/>
  <c r="AM795" i="35" s="1"/>
  <c r="T795" i="35" s="1"/>
  <c r="Q795" i="35" s="1"/>
  <c r="R795" i="35" s="1"/>
  <c r="U795" i="35" l="1"/>
  <c r="AS796" i="35" s="1"/>
  <c r="AR796" i="35"/>
  <c r="AU796" i="35" s="1"/>
  <c r="BN796" i="35" s="1"/>
  <c r="AM796" i="35" s="1"/>
  <c r="T796" i="35" s="1"/>
  <c r="Q796" i="35" s="1"/>
  <c r="S796" i="35"/>
  <c r="AP796" i="35"/>
  <c r="AT796" i="35" s="1"/>
  <c r="P796" i="35"/>
  <c r="R796" i="35" l="1"/>
  <c r="U796" i="35"/>
  <c r="AS797" i="35" l="1"/>
  <c r="S797" i="35"/>
  <c r="AR797" i="35"/>
  <c r="AU797" i="35" s="1"/>
  <c r="BN797" i="35" s="1"/>
  <c r="AM797" i="35" s="1"/>
  <c r="T797" i="35" s="1"/>
  <c r="Q797" i="35" s="1"/>
  <c r="P797" i="35"/>
  <c r="AP797" i="35"/>
  <c r="AT797" i="35" s="1"/>
  <c r="R797" i="35" l="1"/>
  <c r="P798" i="35"/>
  <c r="AP798" i="35"/>
  <c r="AT798" i="35" s="1"/>
  <c r="U797" i="35"/>
  <c r="AS798" i="35" l="1"/>
  <c r="S798" i="35"/>
  <c r="AR798" i="35"/>
  <c r="AU798" i="35" s="1"/>
  <c r="BN798" i="35" s="1"/>
  <c r="AM798" i="35" s="1"/>
  <c r="T798" i="35" s="1"/>
  <c r="Q798" i="35" s="1"/>
  <c r="R798" i="35" s="1"/>
  <c r="AP799" i="35" l="1"/>
  <c r="AT799" i="35" s="1"/>
  <c r="P799" i="35"/>
  <c r="U798" i="35"/>
  <c r="AR799" i="35" l="1"/>
  <c r="AU799" i="35" s="1"/>
  <c r="BN799" i="35" s="1"/>
  <c r="AM799" i="35" s="1"/>
  <c r="T799" i="35" s="1"/>
  <c r="Q799" i="35" s="1"/>
  <c r="R799" i="35" s="1"/>
  <c r="S799" i="35"/>
  <c r="AS799" i="35"/>
  <c r="AP800" i="35" l="1"/>
  <c r="AT800" i="35" s="1"/>
  <c r="P800" i="35"/>
  <c r="U799" i="35"/>
  <c r="AS800" i="35" l="1"/>
  <c r="S800" i="35"/>
  <c r="AR800" i="35"/>
  <c r="AU800" i="35" s="1"/>
  <c r="BN800" i="35" s="1"/>
  <c r="AM800" i="35" s="1"/>
  <c r="T800" i="35" s="1"/>
  <c r="Q800" i="35" s="1"/>
  <c r="R800" i="35" s="1"/>
  <c r="P801" i="35" l="1"/>
  <c r="AP801" i="35"/>
  <c r="AT801" i="35" s="1"/>
  <c r="U800" i="35"/>
  <c r="AR801" i="35" l="1"/>
  <c r="AU801" i="35" s="1"/>
  <c r="BN801" i="35" s="1"/>
  <c r="AM801" i="35" s="1"/>
  <c r="T801" i="35" s="1"/>
  <c r="Q801" i="35" s="1"/>
  <c r="R801" i="35" s="1"/>
  <c r="AS801" i="35"/>
  <c r="S801" i="35"/>
  <c r="P802" i="35" l="1"/>
  <c r="AP802" i="35"/>
  <c r="AT802" i="35" s="1"/>
  <c r="U801" i="35"/>
  <c r="AR802" i="35" l="1"/>
  <c r="AU802" i="35" s="1"/>
  <c r="BN802" i="35" s="1"/>
  <c r="AM802" i="35" s="1"/>
  <c r="T802" i="35" s="1"/>
  <c r="Q802" i="35" s="1"/>
  <c r="R802" i="35" s="1"/>
  <c r="S802" i="35"/>
  <c r="AS802" i="35"/>
  <c r="P803" i="35" l="1"/>
  <c r="AP803" i="35"/>
  <c r="AT803" i="35" s="1"/>
  <c r="U802" i="35"/>
  <c r="AR803" i="35" l="1"/>
  <c r="AU803" i="35" s="1"/>
  <c r="BN803" i="35" s="1"/>
  <c r="AM803" i="35" s="1"/>
  <c r="T803" i="35" s="1"/>
  <c r="Q803" i="35" s="1"/>
  <c r="R803" i="35" s="1"/>
  <c r="S803" i="35"/>
  <c r="AS803" i="35"/>
  <c r="U803" i="35" l="1"/>
  <c r="AP804" i="35"/>
  <c r="AT804" i="35" s="1"/>
  <c r="P804" i="35"/>
  <c r="AR804" i="35" l="1"/>
  <c r="AU804" i="35" s="1"/>
  <c r="BN804" i="35" s="1"/>
  <c r="AM804" i="35" s="1"/>
  <c r="T804" i="35" s="1"/>
  <c r="Q804" i="35" s="1"/>
  <c r="R804" i="35" s="1"/>
  <c r="S804" i="35"/>
  <c r="AS804" i="35"/>
  <c r="U804" i="35" l="1"/>
  <c r="P805" i="35"/>
  <c r="AP805" i="35"/>
  <c r="AT805" i="35" s="1"/>
  <c r="AR805" i="35" l="1"/>
  <c r="AU805" i="35" s="1"/>
  <c r="BN805" i="35" s="1"/>
  <c r="AM805" i="35" s="1"/>
  <c r="T805" i="35" s="1"/>
  <c r="Q805" i="35" s="1"/>
  <c r="R805" i="35" s="1"/>
  <c r="S805" i="35"/>
  <c r="AS805" i="35"/>
  <c r="U805" i="35" l="1"/>
  <c r="AP806" i="35"/>
  <c r="AT806" i="35" s="1"/>
  <c r="P806" i="35"/>
  <c r="S806" i="35" l="1"/>
  <c r="AS806" i="35"/>
  <c r="AR806" i="35"/>
  <c r="AU806" i="35" s="1"/>
  <c r="BN806" i="35" s="1"/>
  <c r="AM806" i="35" s="1"/>
  <c r="T806" i="35" s="1"/>
  <c r="Q806" i="35" s="1"/>
  <c r="R806" i="35" s="1"/>
  <c r="AP807" i="35" l="1"/>
  <c r="AT807" i="35" s="1"/>
  <c r="P807" i="35"/>
  <c r="U806" i="35"/>
  <c r="S807" i="35" l="1"/>
  <c r="AS807" i="35"/>
  <c r="AR807" i="35"/>
  <c r="AU807" i="35" s="1"/>
  <c r="BN807" i="35" s="1"/>
  <c r="AM807" i="35" s="1"/>
  <c r="T807" i="35" s="1"/>
  <c r="Q807" i="35" s="1"/>
  <c r="R807" i="35" s="1"/>
  <c r="U807" i="35" l="1"/>
  <c r="AP808" i="35"/>
  <c r="AT808" i="35" s="1"/>
  <c r="P808" i="35"/>
  <c r="AS808" i="35" l="1"/>
  <c r="S808" i="35"/>
  <c r="AR808" i="35"/>
  <c r="AU808" i="35" s="1"/>
  <c r="BN808" i="35" s="1"/>
  <c r="AM808" i="35" s="1"/>
  <c r="T808" i="35" s="1"/>
  <c r="Q808" i="35" s="1"/>
  <c r="R808" i="35" s="1"/>
  <c r="AP809" i="35" l="1"/>
  <c r="AT809" i="35" s="1"/>
  <c r="P809" i="35"/>
  <c r="U808" i="35"/>
  <c r="AR809" i="35" l="1"/>
  <c r="AU809" i="35" s="1"/>
  <c r="BN809" i="35" s="1"/>
  <c r="AM809" i="35" s="1"/>
  <c r="T809" i="35" s="1"/>
  <c r="Q809" i="35" s="1"/>
  <c r="R809" i="35" s="1"/>
  <c r="S809" i="35"/>
  <c r="AS809" i="35"/>
  <c r="U809" i="35" l="1"/>
  <c r="AP810" i="35"/>
  <c r="AT810" i="35" s="1"/>
  <c r="P810" i="35"/>
  <c r="AS810" i="35" l="1"/>
  <c r="S810" i="35"/>
  <c r="AR810" i="35"/>
  <c r="AU810" i="35" s="1"/>
  <c r="BN810" i="35" s="1"/>
  <c r="AM810" i="35" s="1"/>
  <c r="T810" i="35" s="1"/>
  <c r="Q810" i="35" s="1"/>
  <c r="R810" i="35" s="1"/>
  <c r="U810" i="35" l="1"/>
  <c r="AP811" i="35"/>
  <c r="AT811" i="35" s="1"/>
  <c r="P811" i="35"/>
  <c r="AS811" i="35" l="1"/>
  <c r="AR811" i="35"/>
  <c r="AU811" i="35" s="1"/>
  <c r="BN811" i="35" s="1"/>
  <c r="AM811" i="35" s="1"/>
  <c r="T811" i="35" s="1"/>
  <c r="Q811" i="35" s="1"/>
  <c r="R811" i="35" s="1"/>
  <c r="S811" i="35"/>
  <c r="U811" i="35" l="1"/>
  <c r="P812" i="35"/>
  <c r="AP812" i="35"/>
  <c r="AT812" i="35" s="1"/>
  <c r="AR812" i="35" l="1"/>
  <c r="AU812" i="35" s="1"/>
  <c r="BN812" i="35" s="1"/>
  <c r="AM812" i="35" s="1"/>
  <c r="T812" i="35" s="1"/>
  <c r="Q812" i="35" s="1"/>
  <c r="R812" i="35" s="1"/>
  <c r="S812" i="35"/>
  <c r="AS812" i="35"/>
  <c r="U812" i="35" l="1"/>
  <c r="AP813" i="35"/>
  <c r="AT813" i="35" s="1"/>
  <c r="P813" i="35"/>
  <c r="AR813" i="35" l="1"/>
  <c r="AU813" i="35" s="1"/>
  <c r="BN813" i="35" s="1"/>
  <c r="AM813" i="35" s="1"/>
  <c r="T813" i="35" s="1"/>
  <c r="Q813" i="35" s="1"/>
  <c r="R813" i="35" s="1"/>
  <c r="S813" i="35"/>
  <c r="AS813" i="35"/>
  <c r="AP814" i="35" l="1"/>
  <c r="AT814" i="35" s="1"/>
  <c r="P814" i="35"/>
  <c r="U813" i="35"/>
  <c r="S814" i="35" l="1"/>
  <c r="AS814" i="35"/>
  <c r="AR814" i="35"/>
  <c r="AU814" i="35" s="1"/>
  <c r="BN814" i="35" s="1"/>
  <c r="AM814" i="35" s="1"/>
  <c r="T814" i="35" s="1"/>
  <c r="Q814" i="35" s="1"/>
  <c r="R814" i="35" s="1"/>
  <c r="U814" i="35" l="1"/>
  <c r="AP815" i="35"/>
  <c r="AT815" i="35" s="1"/>
  <c r="P815" i="35"/>
  <c r="AS815" i="35" l="1"/>
  <c r="S815" i="35"/>
  <c r="AR815" i="35"/>
  <c r="AU815" i="35" s="1"/>
  <c r="BN815" i="35" s="1"/>
  <c r="AM815" i="35" s="1"/>
  <c r="T815" i="35" s="1"/>
  <c r="Q815" i="35" s="1"/>
  <c r="R815" i="35" s="1"/>
  <c r="U815" i="35" l="1"/>
  <c r="AS816" i="35"/>
  <c r="S816" i="35"/>
  <c r="AR816" i="35"/>
  <c r="AU816" i="35" s="1"/>
  <c r="BN816" i="35" s="1"/>
  <c r="AM816" i="35" s="1"/>
  <c r="T816" i="35" s="1"/>
  <c r="Q816" i="35" s="1"/>
  <c r="P816" i="35"/>
  <c r="AP816" i="35"/>
  <c r="AT816" i="35" s="1"/>
  <c r="R816" i="35" l="1"/>
  <c r="U816" i="35"/>
  <c r="AR817" i="35" l="1"/>
  <c r="AU817" i="35" s="1"/>
  <c r="BN817" i="35" s="1"/>
  <c r="AM817" i="35" s="1"/>
  <c r="T817" i="35" s="1"/>
  <c r="Q817" i="35" s="1"/>
  <c r="AS817" i="35"/>
  <c r="S817" i="35"/>
  <c r="P817" i="35"/>
  <c r="AP817" i="35"/>
  <c r="AT817" i="35" s="1"/>
  <c r="R817" i="35" l="1"/>
  <c r="U817" i="35"/>
  <c r="AS818" i="35" l="1"/>
  <c r="AR818" i="35"/>
  <c r="AU818" i="35" s="1"/>
  <c r="BN818" i="35" s="1"/>
  <c r="AM818" i="35" s="1"/>
  <c r="T818" i="35" s="1"/>
  <c r="Q818" i="35" s="1"/>
  <c r="R818" i="35" s="1"/>
  <c r="S818" i="35"/>
  <c r="P818" i="35"/>
  <c r="AP818" i="35"/>
  <c r="AT818" i="35" s="1"/>
  <c r="P819" i="35" l="1"/>
  <c r="AP819" i="35"/>
  <c r="AT819" i="35" s="1"/>
  <c r="U818" i="35"/>
  <c r="AR819" i="35" l="1"/>
  <c r="AU819" i="35" s="1"/>
  <c r="BN819" i="35" s="1"/>
  <c r="AM819" i="35" s="1"/>
  <c r="T819" i="35" s="1"/>
  <c r="Q819" i="35" s="1"/>
  <c r="R819" i="35" s="1"/>
  <c r="S819" i="35"/>
  <c r="AS819" i="35"/>
  <c r="U819" i="35" l="1"/>
  <c r="AP820" i="35"/>
  <c r="AT820" i="35" s="1"/>
  <c r="P820" i="35"/>
  <c r="AS820" i="35" l="1"/>
  <c r="S820" i="35"/>
  <c r="AR820" i="35"/>
  <c r="AU820" i="35" s="1"/>
  <c r="BN820" i="35" s="1"/>
  <c r="AM820" i="35" s="1"/>
  <c r="T820" i="35" s="1"/>
  <c r="Q820" i="35" s="1"/>
  <c r="R820" i="35" s="1"/>
  <c r="U820" i="35" l="1"/>
  <c r="P821" i="35"/>
  <c r="AP821" i="35"/>
  <c r="AT821" i="35" s="1"/>
  <c r="AR821" i="35" l="1"/>
  <c r="AU821" i="35" s="1"/>
  <c r="BN821" i="35" s="1"/>
  <c r="AM821" i="35" s="1"/>
  <c r="T821" i="35" s="1"/>
  <c r="Q821" i="35" s="1"/>
  <c r="R821" i="35" s="1"/>
  <c r="S821" i="35"/>
  <c r="AS821" i="35"/>
  <c r="AP822" i="35" l="1"/>
  <c r="AT822" i="35" s="1"/>
  <c r="P822" i="35"/>
  <c r="U821" i="35"/>
  <c r="AS822" i="35" l="1"/>
  <c r="S822" i="35"/>
  <c r="AR822" i="35"/>
  <c r="AU822" i="35" s="1"/>
  <c r="BN822" i="35" s="1"/>
  <c r="AM822" i="35" s="1"/>
  <c r="T822" i="35" s="1"/>
  <c r="Q822" i="35" s="1"/>
  <c r="R822" i="35" s="1"/>
  <c r="U822" i="35" l="1"/>
  <c r="AR823" i="35" s="1"/>
  <c r="AU823" i="35" s="1"/>
  <c r="BN823" i="35" s="1"/>
  <c r="AM823" i="35" s="1"/>
  <c r="T823" i="35" s="1"/>
  <c r="Q823" i="35" s="1"/>
  <c r="R823" i="35" s="1"/>
  <c r="S823" i="35"/>
  <c r="AS823" i="35"/>
  <c r="AP823" i="35"/>
  <c r="AT823" i="35" s="1"/>
  <c r="P823" i="35"/>
  <c r="AP824" i="35" l="1"/>
  <c r="AT824" i="35" s="1"/>
  <c r="P824" i="35"/>
  <c r="U823" i="35"/>
  <c r="AS824" i="35" l="1"/>
  <c r="AR824" i="35"/>
  <c r="AU824" i="35" s="1"/>
  <c r="BN824" i="35" s="1"/>
  <c r="AM824" i="35" s="1"/>
  <c r="T824" i="35" s="1"/>
  <c r="Q824" i="35" s="1"/>
  <c r="R824" i="35" s="1"/>
  <c r="S824" i="35"/>
  <c r="U824" i="35" l="1"/>
  <c r="P825" i="35"/>
  <c r="AP825" i="35"/>
  <c r="AT825" i="35" s="1"/>
  <c r="AS825" i="35" l="1"/>
  <c r="S825" i="35"/>
  <c r="AR825" i="35"/>
  <c r="AU825" i="35" s="1"/>
  <c r="BN825" i="35" s="1"/>
  <c r="AM825" i="35" s="1"/>
  <c r="T825" i="35" s="1"/>
  <c r="Q825" i="35" s="1"/>
  <c r="R825" i="35" s="1"/>
  <c r="AP826" i="35" l="1"/>
  <c r="AT826" i="35" s="1"/>
  <c r="P826" i="35"/>
  <c r="U825" i="35"/>
  <c r="AR826" i="35" l="1"/>
  <c r="AU826" i="35" s="1"/>
  <c r="BN826" i="35" s="1"/>
  <c r="AM826" i="35" s="1"/>
  <c r="T826" i="35" s="1"/>
  <c r="Q826" i="35" s="1"/>
  <c r="R826" i="35" s="1"/>
  <c r="S826" i="35"/>
  <c r="AS826" i="35"/>
  <c r="AP827" i="35" l="1"/>
  <c r="AT827" i="35" s="1"/>
  <c r="P827" i="35"/>
  <c r="U826" i="35"/>
  <c r="S827" i="35" l="1"/>
  <c r="AS827" i="35"/>
  <c r="AR827" i="35"/>
  <c r="AU827" i="35" s="1"/>
  <c r="BN827" i="35" s="1"/>
  <c r="AM827" i="35" s="1"/>
  <c r="T827" i="35" s="1"/>
  <c r="Q827" i="35" s="1"/>
  <c r="R827" i="35" s="1"/>
  <c r="AP828" i="35" l="1"/>
  <c r="AT828" i="35" s="1"/>
  <c r="P828" i="35"/>
  <c r="U827" i="35"/>
  <c r="AS828" i="35" l="1"/>
  <c r="S828" i="35"/>
  <c r="AR828" i="35"/>
  <c r="AU828" i="35" s="1"/>
  <c r="BN828" i="35" s="1"/>
  <c r="AM828" i="35" s="1"/>
  <c r="T828" i="35" s="1"/>
  <c r="Q828" i="35" s="1"/>
  <c r="R828" i="35" s="1"/>
  <c r="U828" i="35" l="1"/>
  <c r="AP829" i="35"/>
  <c r="AT829" i="35" s="1"/>
  <c r="P829" i="35"/>
  <c r="AR829" i="35" l="1"/>
  <c r="AU829" i="35" s="1"/>
  <c r="BN829" i="35" s="1"/>
  <c r="AM829" i="35" s="1"/>
  <c r="T829" i="35" s="1"/>
  <c r="Q829" i="35" s="1"/>
  <c r="R829" i="35" s="1"/>
  <c r="S829" i="35"/>
  <c r="AS829" i="35"/>
  <c r="U829" i="35" l="1"/>
  <c r="AP830" i="35"/>
  <c r="AT830" i="35" s="1"/>
  <c r="P830" i="35"/>
  <c r="AR830" i="35" l="1"/>
  <c r="AU830" i="35" s="1"/>
  <c r="BN830" i="35" s="1"/>
  <c r="AM830" i="35" s="1"/>
  <c r="T830" i="35" s="1"/>
  <c r="Q830" i="35" s="1"/>
  <c r="R830" i="35" s="1"/>
  <c r="S830" i="35"/>
  <c r="AS830" i="35"/>
  <c r="AP831" i="35" l="1"/>
  <c r="AT831" i="35" s="1"/>
  <c r="P831" i="35"/>
  <c r="U830" i="35"/>
  <c r="AR831" i="35" l="1"/>
  <c r="AU831" i="35" s="1"/>
  <c r="BN831" i="35" s="1"/>
  <c r="AM831" i="35" s="1"/>
  <c r="T831" i="35" s="1"/>
  <c r="Q831" i="35" s="1"/>
  <c r="R831" i="35" s="1"/>
  <c r="AS831" i="35"/>
  <c r="S831" i="35"/>
  <c r="AP832" i="35" l="1"/>
  <c r="AT832" i="35" s="1"/>
  <c r="P832" i="35"/>
  <c r="U831" i="35"/>
  <c r="AR832" i="35" l="1"/>
  <c r="AU832" i="35" s="1"/>
  <c r="BN832" i="35" s="1"/>
  <c r="AM832" i="35" s="1"/>
  <c r="T832" i="35" s="1"/>
  <c r="Q832" i="35" s="1"/>
  <c r="R832" i="35" s="1"/>
  <c r="AS832" i="35"/>
  <c r="S832" i="35"/>
  <c r="U832" i="35" l="1"/>
  <c r="AS833" i="35" s="1"/>
  <c r="AR833" i="35"/>
  <c r="AU833" i="35" s="1"/>
  <c r="BN833" i="35" s="1"/>
  <c r="AM833" i="35" s="1"/>
  <c r="T833" i="35" s="1"/>
  <c r="Q833" i="35" s="1"/>
  <c r="S833" i="35"/>
  <c r="P833" i="35"/>
  <c r="AP833" i="35"/>
  <c r="AT833" i="35" s="1"/>
  <c r="R833" i="35" l="1"/>
  <c r="AP834" i="35"/>
  <c r="AT834" i="35" s="1"/>
  <c r="P834" i="35"/>
  <c r="U833" i="35"/>
  <c r="AS834" i="35" l="1"/>
  <c r="S834" i="35"/>
  <c r="AR834" i="35"/>
  <c r="AU834" i="35" s="1"/>
  <c r="BN834" i="35" s="1"/>
  <c r="AM834" i="35" s="1"/>
  <c r="T834" i="35" s="1"/>
  <c r="Q834" i="35" s="1"/>
  <c r="R834" i="35" s="1"/>
  <c r="AP835" i="35" l="1"/>
  <c r="AT835" i="35" s="1"/>
  <c r="P835" i="35"/>
  <c r="U834" i="35"/>
  <c r="AS835" i="35" l="1"/>
  <c r="S835" i="35"/>
  <c r="AR835" i="35"/>
  <c r="AU835" i="35" s="1"/>
  <c r="BN835" i="35" s="1"/>
  <c r="AM835" i="35" s="1"/>
  <c r="T835" i="35" s="1"/>
  <c r="Q835" i="35" s="1"/>
  <c r="R835" i="35" s="1"/>
  <c r="U835" i="35" l="1"/>
  <c r="AP836" i="35"/>
  <c r="AT836" i="35" s="1"/>
  <c r="P836" i="35"/>
  <c r="AR836" i="35" l="1"/>
  <c r="AU836" i="35" s="1"/>
  <c r="BN836" i="35" s="1"/>
  <c r="AM836" i="35" s="1"/>
  <c r="T836" i="35" s="1"/>
  <c r="Q836" i="35" s="1"/>
  <c r="R836" i="35" s="1"/>
  <c r="S836" i="35"/>
  <c r="AS836" i="35"/>
  <c r="AP837" i="35" l="1"/>
  <c r="AT837" i="35" s="1"/>
  <c r="P837" i="35"/>
  <c r="U836" i="35"/>
  <c r="AR837" i="35" l="1"/>
  <c r="AU837" i="35" s="1"/>
  <c r="BN837" i="35" s="1"/>
  <c r="AM837" i="35" s="1"/>
  <c r="T837" i="35" s="1"/>
  <c r="Q837" i="35" s="1"/>
  <c r="R837" i="35" s="1"/>
  <c r="S837" i="35"/>
  <c r="AS837" i="35"/>
  <c r="U837" i="35" l="1"/>
  <c r="P838" i="35"/>
  <c r="AP838" i="35"/>
  <c r="AT838" i="35" s="1"/>
  <c r="S838" i="35" l="1"/>
  <c r="AR838" i="35"/>
  <c r="AU838" i="35" s="1"/>
  <c r="BN838" i="35" s="1"/>
  <c r="AM838" i="35" s="1"/>
  <c r="T838" i="35" s="1"/>
  <c r="Q838" i="35" s="1"/>
  <c r="R838" i="35" s="1"/>
  <c r="AS838" i="35"/>
  <c r="U838" i="35" l="1"/>
  <c r="AP839" i="35"/>
  <c r="AT839" i="35" s="1"/>
  <c r="P839" i="35"/>
  <c r="AS839" i="35" l="1"/>
  <c r="S839" i="35"/>
  <c r="AR839" i="35"/>
  <c r="AU839" i="35" s="1"/>
  <c r="BN839" i="35" s="1"/>
  <c r="AM839" i="35" s="1"/>
  <c r="T839" i="35" s="1"/>
  <c r="Q839" i="35" s="1"/>
  <c r="R839" i="35" s="1"/>
  <c r="U839" i="35" l="1"/>
  <c r="AP840" i="35"/>
  <c r="AT840" i="35" s="1"/>
  <c r="P840" i="35"/>
  <c r="AR840" i="35" l="1"/>
  <c r="AU840" i="35" s="1"/>
  <c r="BN840" i="35" s="1"/>
  <c r="AM840" i="35" s="1"/>
  <c r="T840" i="35" s="1"/>
  <c r="Q840" i="35" s="1"/>
  <c r="R840" i="35" s="1"/>
  <c r="S840" i="35"/>
  <c r="AS840" i="35"/>
  <c r="AP841" i="35" l="1"/>
  <c r="AT841" i="35" s="1"/>
  <c r="P841" i="35"/>
  <c r="U840" i="35"/>
  <c r="S841" i="35" l="1"/>
  <c r="AS841" i="35"/>
  <c r="AR841" i="35"/>
  <c r="AU841" i="35" s="1"/>
  <c r="BN841" i="35" s="1"/>
  <c r="AM841" i="35" s="1"/>
  <c r="T841" i="35" s="1"/>
  <c r="Q841" i="35" s="1"/>
  <c r="R841" i="35" s="1"/>
  <c r="AP842" i="35" l="1"/>
  <c r="AT842" i="35" s="1"/>
  <c r="P842" i="35"/>
  <c r="U841" i="35"/>
  <c r="AS842" i="35" l="1"/>
  <c r="AR842" i="35"/>
  <c r="AU842" i="35" s="1"/>
  <c r="BN842" i="35" s="1"/>
  <c r="AM842" i="35" s="1"/>
  <c r="T842" i="35" s="1"/>
  <c r="Q842" i="35" s="1"/>
  <c r="R842" i="35" s="1"/>
  <c r="S842" i="35"/>
  <c r="U842" i="35" l="1"/>
  <c r="AS843" i="35" s="1"/>
  <c r="S843" i="35"/>
  <c r="AP843" i="35"/>
  <c r="AT843" i="35" s="1"/>
  <c r="P843" i="35"/>
  <c r="AR843" i="35" l="1"/>
  <c r="AU843" i="35" s="1"/>
  <c r="BN843" i="35" s="1"/>
  <c r="AM843" i="35" s="1"/>
  <c r="T843" i="35" s="1"/>
  <c r="Q843" i="35" s="1"/>
  <c r="R843" i="35"/>
  <c r="U843" i="35"/>
  <c r="AS844" i="35" s="1"/>
  <c r="S844" i="35"/>
  <c r="AP844" i="35"/>
  <c r="AT844" i="35" s="1"/>
  <c r="P844" i="35"/>
  <c r="AR844" i="35" l="1"/>
  <c r="AU844" i="35" s="1"/>
  <c r="BN844" i="35" s="1"/>
  <c r="AM844" i="35" s="1"/>
  <c r="T844" i="35" s="1"/>
  <c r="Q844" i="35" s="1"/>
  <c r="R844" i="35" s="1"/>
  <c r="AP845" i="35"/>
  <c r="AT845" i="35" s="1"/>
  <c r="P845" i="35"/>
  <c r="U844" i="35"/>
  <c r="AS845" i="35" l="1"/>
  <c r="AR845" i="35"/>
  <c r="AU845" i="35" s="1"/>
  <c r="BN845" i="35" s="1"/>
  <c r="AM845" i="35" s="1"/>
  <c r="T845" i="35" s="1"/>
  <c r="Q845" i="35" s="1"/>
  <c r="R845" i="35" s="1"/>
  <c r="S845" i="35"/>
  <c r="AP846" i="35" l="1"/>
  <c r="AT846" i="35" s="1"/>
  <c r="P846" i="35"/>
  <c r="U845" i="35"/>
  <c r="AS846" i="35" l="1"/>
  <c r="S846" i="35"/>
  <c r="AR846" i="35"/>
  <c r="AU846" i="35" s="1"/>
  <c r="BN846" i="35" s="1"/>
  <c r="AM846" i="35" s="1"/>
  <c r="T846" i="35" s="1"/>
  <c r="Q846" i="35" s="1"/>
  <c r="R846" i="35" s="1"/>
  <c r="AP847" i="35" l="1"/>
  <c r="AT847" i="35" s="1"/>
  <c r="P847" i="35"/>
  <c r="U846" i="35"/>
  <c r="AR847" i="35" l="1"/>
  <c r="AU847" i="35" s="1"/>
  <c r="BN847" i="35" s="1"/>
  <c r="AM847" i="35" s="1"/>
  <c r="T847" i="35" s="1"/>
  <c r="Q847" i="35" s="1"/>
  <c r="R847" i="35" s="1"/>
  <c r="S847" i="35"/>
  <c r="AS847" i="35"/>
  <c r="U847" i="35" l="1"/>
  <c r="AP848" i="35"/>
  <c r="AT848" i="35" s="1"/>
  <c r="P848" i="35"/>
  <c r="AR848" i="35" l="1"/>
  <c r="AU848" i="35" s="1"/>
  <c r="BN848" i="35" s="1"/>
  <c r="AM848" i="35" s="1"/>
  <c r="T848" i="35" s="1"/>
  <c r="Q848" i="35" s="1"/>
  <c r="R848" i="35" s="1"/>
  <c r="S848" i="35"/>
  <c r="AS848" i="35"/>
  <c r="AP849" i="35" l="1"/>
  <c r="AT849" i="35" s="1"/>
  <c r="P849" i="35"/>
  <c r="U848" i="35"/>
  <c r="AS849" i="35" l="1"/>
  <c r="S849" i="35"/>
  <c r="AR849" i="35"/>
  <c r="AU849" i="35" s="1"/>
  <c r="BN849" i="35" s="1"/>
  <c r="AM849" i="35" s="1"/>
  <c r="T849" i="35" s="1"/>
  <c r="Q849" i="35" s="1"/>
  <c r="R849" i="35" s="1"/>
  <c r="AP850" i="35" l="1"/>
  <c r="AT850" i="35" s="1"/>
  <c r="P850" i="35"/>
  <c r="U849" i="35"/>
  <c r="AR850" i="35" l="1"/>
  <c r="AU850" i="35" s="1"/>
  <c r="BN850" i="35" s="1"/>
  <c r="AM850" i="35" s="1"/>
  <c r="T850" i="35" s="1"/>
  <c r="Q850" i="35" s="1"/>
  <c r="R850" i="35" s="1"/>
  <c r="S850" i="35"/>
  <c r="AS850" i="35"/>
  <c r="P851" i="35" l="1"/>
  <c r="AP851" i="35"/>
  <c r="AT851" i="35" s="1"/>
  <c r="U850" i="35"/>
  <c r="AR851" i="35" l="1"/>
  <c r="AU851" i="35" s="1"/>
  <c r="BN851" i="35" s="1"/>
  <c r="AM851" i="35" s="1"/>
  <c r="T851" i="35" s="1"/>
  <c r="Q851" i="35" s="1"/>
  <c r="R851" i="35" s="1"/>
  <c r="AS851" i="35"/>
  <c r="S851" i="35"/>
  <c r="U851" i="35" l="1"/>
  <c r="AP852" i="35"/>
  <c r="AT852" i="35" s="1"/>
  <c r="P852" i="35"/>
  <c r="AS852" i="35" l="1"/>
  <c r="S852" i="35"/>
  <c r="AR852" i="35"/>
  <c r="AU852" i="35" s="1"/>
  <c r="BN852" i="35" s="1"/>
  <c r="AM852" i="35" s="1"/>
  <c r="T852" i="35" s="1"/>
  <c r="Q852" i="35" s="1"/>
  <c r="R852" i="35" s="1"/>
  <c r="P853" i="35" l="1"/>
  <c r="AP853" i="35"/>
  <c r="AT853" i="35" s="1"/>
  <c r="U852" i="35"/>
  <c r="AS853" i="35" l="1"/>
  <c r="AR853" i="35"/>
  <c r="AU853" i="35" s="1"/>
  <c r="BN853" i="35" s="1"/>
  <c r="AM853" i="35" s="1"/>
  <c r="T853" i="35" s="1"/>
  <c r="Q853" i="35" s="1"/>
  <c r="R853" i="35" s="1"/>
  <c r="S853" i="35"/>
  <c r="U853" i="35" l="1"/>
  <c r="P854" i="35"/>
  <c r="AP854" i="35"/>
  <c r="AT854" i="35" s="1"/>
  <c r="AS854" i="35" l="1"/>
  <c r="S854" i="35"/>
  <c r="AR854" i="35"/>
  <c r="AU854" i="35" s="1"/>
  <c r="BN854" i="35" s="1"/>
  <c r="AM854" i="35" s="1"/>
  <c r="T854" i="35" s="1"/>
  <c r="Q854" i="35" s="1"/>
  <c r="R854" i="35" s="1"/>
  <c r="P855" i="35" l="1"/>
  <c r="AP855" i="35"/>
  <c r="AT855" i="35" s="1"/>
  <c r="U854" i="35"/>
  <c r="AR855" i="35" l="1"/>
  <c r="AU855" i="35" s="1"/>
  <c r="BN855" i="35" s="1"/>
  <c r="AM855" i="35" s="1"/>
  <c r="T855" i="35" s="1"/>
  <c r="Q855" i="35" s="1"/>
  <c r="R855" i="35" s="1"/>
  <c r="S855" i="35"/>
  <c r="AS855" i="35"/>
  <c r="U855" i="35" l="1"/>
  <c r="AP856" i="35"/>
  <c r="AT856" i="35" s="1"/>
  <c r="P856" i="35"/>
  <c r="AS856" i="35" l="1"/>
  <c r="S856" i="35"/>
  <c r="AR856" i="35"/>
  <c r="AU856" i="35" s="1"/>
  <c r="BN856" i="35" s="1"/>
  <c r="AM856" i="35" s="1"/>
  <c r="T856" i="35" s="1"/>
  <c r="Q856" i="35" s="1"/>
  <c r="R856" i="35" s="1"/>
  <c r="U856" i="35" l="1"/>
  <c r="AP857" i="35"/>
  <c r="AT857" i="35" s="1"/>
  <c r="P857" i="35"/>
  <c r="S857" i="35"/>
  <c r="AS857" i="35"/>
  <c r="AR857" i="35"/>
  <c r="AU857" i="35" s="1"/>
  <c r="BN857" i="35" s="1"/>
  <c r="AM857" i="35" s="1"/>
  <c r="T857" i="35" s="1"/>
  <c r="Q857" i="35" s="1"/>
  <c r="R857" i="35" s="1"/>
  <c r="P858" i="35" l="1"/>
  <c r="AP858" i="35"/>
  <c r="AT858" i="35" s="1"/>
  <c r="U857" i="35"/>
  <c r="AR858" i="35" l="1"/>
  <c r="AU858" i="35" s="1"/>
  <c r="BN858" i="35" s="1"/>
  <c r="AM858" i="35" s="1"/>
  <c r="T858" i="35" s="1"/>
  <c r="Q858" i="35" s="1"/>
  <c r="R858" i="35" s="1"/>
  <c r="S858" i="35"/>
  <c r="AS858" i="35"/>
  <c r="AP859" i="35" l="1"/>
  <c r="AT859" i="35" s="1"/>
  <c r="P859" i="35"/>
  <c r="U858" i="35"/>
  <c r="AS859" i="35" l="1"/>
  <c r="S859" i="35"/>
  <c r="AR859" i="35"/>
  <c r="AU859" i="35" s="1"/>
  <c r="BN859" i="35" s="1"/>
  <c r="AM859" i="35" s="1"/>
  <c r="T859" i="35" s="1"/>
  <c r="Q859" i="35" s="1"/>
  <c r="R859" i="35" s="1"/>
  <c r="U859" i="35" l="1"/>
  <c r="AP860" i="35"/>
  <c r="AT860" i="35" s="1"/>
  <c r="P860" i="35"/>
  <c r="AR860" i="35" l="1"/>
  <c r="AU860" i="35" s="1"/>
  <c r="BN860" i="35" s="1"/>
  <c r="AM860" i="35" s="1"/>
  <c r="T860" i="35" s="1"/>
  <c r="Q860" i="35" s="1"/>
  <c r="R860" i="35" s="1"/>
  <c r="S860" i="35"/>
  <c r="AS860" i="35"/>
  <c r="U860" i="35" l="1"/>
  <c r="AP861" i="35"/>
  <c r="AT861" i="35" s="1"/>
  <c r="P861" i="35"/>
  <c r="AS861" i="35" l="1"/>
  <c r="S861" i="35"/>
  <c r="AR861" i="35"/>
  <c r="AU861" i="35" s="1"/>
  <c r="BN861" i="35" s="1"/>
  <c r="AM861" i="35" s="1"/>
  <c r="T861" i="35" s="1"/>
  <c r="Q861" i="35" s="1"/>
  <c r="R861" i="35" s="1"/>
  <c r="AP862" i="35" l="1"/>
  <c r="AT862" i="35" s="1"/>
  <c r="P862" i="35"/>
  <c r="U861" i="35"/>
  <c r="AS862" i="35" l="1"/>
  <c r="S862" i="35"/>
  <c r="AR862" i="35"/>
  <c r="AU862" i="35" s="1"/>
  <c r="BN862" i="35" s="1"/>
  <c r="AM862" i="35" s="1"/>
  <c r="T862" i="35" s="1"/>
  <c r="Q862" i="35" s="1"/>
  <c r="R862" i="35" s="1"/>
  <c r="P863" i="35" l="1"/>
  <c r="AP863" i="35"/>
  <c r="AT863" i="35" s="1"/>
  <c r="U862" i="35"/>
  <c r="AS863" i="35" l="1"/>
  <c r="AR863" i="35"/>
  <c r="AU863" i="35" s="1"/>
  <c r="BN863" i="35" s="1"/>
  <c r="AM863" i="35" s="1"/>
  <c r="T863" i="35" s="1"/>
  <c r="Q863" i="35" s="1"/>
  <c r="R863" i="35" s="1"/>
  <c r="S863" i="35"/>
  <c r="U863" i="35" l="1"/>
  <c r="AP864" i="35"/>
  <c r="AT864" i="35" s="1"/>
  <c r="P864" i="35"/>
  <c r="AR864" i="35" l="1"/>
  <c r="AU864" i="35" s="1"/>
  <c r="BN864" i="35" s="1"/>
  <c r="AM864" i="35" s="1"/>
  <c r="T864" i="35" s="1"/>
  <c r="Q864" i="35" s="1"/>
  <c r="R864" i="35" s="1"/>
  <c r="S864" i="35"/>
  <c r="AS864" i="35"/>
  <c r="U864" i="35" l="1"/>
  <c r="S865" i="35"/>
  <c r="AS865" i="35"/>
  <c r="AR865" i="35"/>
  <c r="AU865" i="35" s="1"/>
  <c r="BN865" i="35" s="1"/>
  <c r="AM865" i="35" s="1"/>
  <c r="T865" i="35" s="1"/>
  <c r="Q865" i="35" s="1"/>
  <c r="R865" i="35" s="1"/>
  <c r="P865" i="35"/>
  <c r="AP865" i="35"/>
  <c r="AT865" i="35" s="1"/>
  <c r="U865" i="35" l="1"/>
  <c r="AP866" i="35"/>
  <c r="AT866" i="35" s="1"/>
  <c r="P866" i="35"/>
  <c r="S866" i="35" l="1"/>
  <c r="AR866" i="35"/>
  <c r="AU866" i="35" s="1"/>
  <c r="BN866" i="35" s="1"/>
  <c r="AM866" i="35" s="1"/>
  <c r="T866" i="35" s="1"/>
  <c r="Q866" i="35" s="1"/>
  <c r="R866" i="35" s="1"/>
  <c r="AS866" i="35"/>
  <c r="U866" i="35" l="1"/>
  <c r="AP867" i="35"/>
  <c r="AT867" i="35" s="1"/>
  <c r="P867" i="35"/>
  <c r="AR867" i="35" l="1"/>
  <c r="AU867" i="35" s="1"/>
  <c r="BN867" i="35" s="1"/>
  <c r="AM867" i="35" s="1"/>
  <c r="T867" i="35" s="1"/>
  <c r="Q867" i="35" s="1"/>
  <c r="R867" i="35" s="1"/>
  <c r="AS867" i="35"/>
  <c r="S867" i="35"/>
  <c r="U867" i="35" l="1"/>
  <c r="P868" i="35"/>
  <c r="AP868" i="35"/>
  <c r="AT868" i="35" s="1"/>
  <c r="S868" i="35" l="1"/>
  <c r="AS868" i="35"/>
  <c r="AR868" i="35"/>
  <c r="AU868" i="35" s="1"/>
  <c r="BN868" i="35" s="1"/>
  <c r="AM868" i="35" s="1"/>
  <c r="T868" i="35" s="1"/>
  <c r="Q868" i="35" s="1"/>
  <c r="R868" i="35" s="1"/>
  <c r="P869" i="35" l="1"/>
  <c r="AP869" i="35"/>
  <c r="AT869" i="35" s="1"/>
  <c r="U868" i="35"/>
  <c r="AS869" i="35" l="1"/>
  <c r="AR869" i="35"/>
  <c r="AU869" i="35" s="1"/>
  <c r="BN869" i="35" s="1"/>
  <c r="AM869" i="35" s="1"/>
  <c r="T869" i="35" s="1"/>
  <c r="Q869" i="35" s="1"/>
  <c r="R869" i="35" s="1"/>
  <c r="S869" i="35"/>
  <c r="U869" i="35" l="1"/>
  <c r="AP870" i="35"/>
  <c r="AT870" i="35" s="1"/>
  <c r="P870" i="35"/>
  <c r="AS870" i="35" l="1"/>
  <c r="S870" i="35"/>
  <c r="AR870" i="35"/>
  <c r="AU870" i="35" s="1"/>
  <c r="BN870" i="35" s="1"/>
  <c r="AM870" i="35" s="1"/>
  <c r="T870" i="35" s="1"/>
  <c r="Q870" i="35" s="1"/>
  <c r="R870" i="35" s="1"/>
  <c r="AP871" i="35" l="1"/>
  <c r="AT871" i="35" s="1"/>
  <c r="P871" i="35"/>
  <c r="U870" i="35"/>
  <c r="AR871" i="35" l="1"/>
  <c r="AU871" i="35" s="1"/>
  <c r="BN871" i="35" s="1"/>
  <c r="AM871" i="35" s="1"/>
  <c r="T871" i="35" s="1"/>
  <c r="Q871" i="35" s="1"/>
  <c r="R871" i="35" s="1"/>
  <c r="S871" i="35"/>
  <c r="AS871" i="35"/>
  <c r="U871" i="35" l="1"/>
  <c r="AP872" i="35"/>
  <c r="AT872" i="35" s="1"/>
  <c r="P872" i="35"/>
  <c r="AS872" i="35" l="1"/>
  <c r="S872" i="35"/>
  <c r="AR872" i="35"/>
  <c r="AU872" i="35" s="1"/>
  <c r="BN872" i="35" s="1"/>
  <c r="AM872" i="35" s="1"/>
  <c r="T872" i="35" s="1"/>
  <c r="Q872" i="35" s="1"/>
  <c r="R872" i="35" s="1"/>
  <c r="AP873" i="35" l="1"/>
  <c r="AT873" i="35" s="1"/>
  <c r="P873" i="35"/>
  <c r="U872" i="35"/>
  <c r="AR873" i="35" l="1"/>
  <c r="AU873" i="35" s="1"/>
  <c r="BN873" i="35" s="1"/>
  <c r="AM873" i="35" s="1"/>
  <c r="T873" i="35" s="1"/>
  <c r="Q873" i="35" s="1"/>
  <c r="R873" i="35" s="1"/>
  <c r="S873" i="35"/>
  <c r="AS873" i="35"/>
  <c r="AP874" i="35" l="1"/>
  <c r="AT874" i="35" s="1"/>
  <c r="P874" i="35"/>
  <c r="U873" i="35"/>
  <c r="S874" i="35" l="1"/>
  <c r="AR874" i="35"/>
  <c r="AU874" i="35" s="1"/>
  <c r="BN874" i="35" s="1"/>
  <c r="AM874" i="35" s="1"/>
  <c r="T874" i="35" s="1"/>
  <c r="Q874" i="35" s="1"/>
  <c r="R874" i="35" s="1"/>
  <c r="AS874" i="35"/>
  <c r="AP875" i="35" l="1"/>
  <c r="AT875" i="35" s="1"/>
  <c r="P875" i="35"/>
  <c r="U874" i="35"/>
  <c r="AS875" i="35" l="1"/>
  <c r="S875" i="35"/>
  <c r="AR875" i="35"/>
  <c r="AU875" i="35" s="1"/>
  <c r="BN875" i="35" s="1"/>
  <c r="AM875" i="35" s="1"/>
  <c r="T875" i="35" s="1"/>
  <c r="Q875" i="35" s="1"/>
  <c r="R875" i="35" s="1"/>
  <c r="U875" i="35" l="1"/>
  <c r="AP876" i="35"/>
  <c r="AT876" i="35" s="1"/>
  <c r="P876" i="35"/>
  <c r="AS876" i="35" l="1"/>
  <c r="S876" i="35"/>
  <c r="AR876" i="35"/>
  <c r="AU876" i="35" s="1"/>
  <c r="BN876" i="35" s="1"/>
  <c r="AM876" i="35" s="1"/>
  <c r="T876" i="35" s="1"/>
  <c r="Q876" i="35" s="1"/>
  <c r="R876" i="35" s="1"/>
  <c r="AP877" i="35" l="1"/>
  <c r="AT877" i="35" s="1"/>
  <c r="P877" i="35"/>
  <c r="U876" i="35"/>
  <c r="S877" i="35" l="1"/>
  <c r="AS877" i="35"/>
  <c r="AR877" i="35"/>
  <c r="AU877" i="35" s="1"/>
  <c r="BN877" i="35" s="1"/>
  <c r="AM877" i="35" s="1"/>
  <c r="T877" i="35" s="1"/>
  <c r="Q877" i="35" s="1"/>
  <c r="R877" i="35" s="1"/>
  <c r="U877" i="35" l="1"/>
  <c r="P878" i="35"/>
  <c r="AP878" i="35"/>
  <c r="AT878" i="35" s="1"/>
  <c r="AR878" i="35" l="1"/>
  <c r="AU878" i="35" s="1"/>
  <c r="BN878" i="35" s="1"/>
  <c r="AM878" i="35" s="1"/>
  <c r="T878" i="35" s="1"/>
  <c r="Q878" i="35" s="1"/>
  <c r="R878" i="35" s="1"/>
  <c r="S878" i="35"/>
  <c r="AS878" i="35"/>
  <c r="U878" i="35" l="1"/>
  <c r="P879" i="35"/>
  <c r="AP879" i="35"/>
  <c r="AT879" i="35" s="1"/>
  <c r="AR879" i="35" l="1"/>
  <c r="AU879" i="35" s="1"/>
  <c r="BN879" i="35" s="1"/>
  <c r="AM879" i="35" s="1"/>
  <c r="T879" i="35" s="1"/>
  <c r="Q879" i="35" s="1"/>
  <c r="R879" i="35" s="1"/>
  <c r="AS879" i="35"/>
  <c r="S879" i="35"/>
  <c r="U879" i="35" l="1"/>
  <c r="AP880" i="35"/>
  <c r="AT880" i="35" s="1"/>
  <c r="P880" i="35"/>
  <c r="AR880" i="35" l="1"/>
  <c r="AU880" i="35" s="1"/>
  <c r="BN880" i="35" s="1"/>
  <c r="AM880" i="35" s="1"/>
  <c r="T880" i="35" s="1"/>
  <c r="Q880" i="35" s="1"/>
  <c r="R880" i="35" s="1"/>
  <c r="S880" i="35"/>
  <c r="AS880" i="35"/>
  <c r="P881" i="35" l="1"/>
  <c r="AP881" i="35"/>
  <c r="AT881" i="35" s="1"/>
  <c r="U880" i="35"/>
  <c r="AS881" i="35" l="1"/>
  <c r="S881" i="35"/>
  <c r="AR881" i="35"/>
  <c r="AU881" i="35" s="1"/>
  <c r="BN881" i="35" s="1"/>
  <c r="AM881" i="35" s="1"/>
  <c r="T881" i="35" s="1"/>
  <c r="Q881" i="35" s="1"/>
  <c r="R881" i="35" s="1"/>
  <c r="P882" i="35" l="1"/>
  <c r="AP882" i="35"/>
  <c r="AT882" i="35" s="1"/>
  <c r="U881" i="35"/>
  <c r="AR882" i="35" l="1"/>
  <c r="AU882" i="35" s="1"/>
  <c r="BN882" i="35" s="1"/>
  <c r="AM882" i="35" s="1"/>
  <c r="T882" i="35" s="1"/>
  <c r="Q882" i="35" s="1"/>
  <c r="R882" i="35" s="1"/>
  <c r="S882" i="35"/>
  <c r="AS882" i="35"/>
  <c r="AP883" i="35" l="1"/>
  <c r="AT883" i="35" s="1"/>
  <c r="P883" i="35"/>
  <c r="U882" i="35"/>
  <c r="AS883" i="35" l="1"/>
  <c r="AR883" i="35"/>
  <c r="AU883" i="35" s="1"/>
  <c r="BN883" i="35" s="1"/>
  <c r="AM883" i="35" s="1"/>
  <c r="T883" i="35" s="1"/>
  <c r="Q883" i="35" s="1"/>
  <c r="R883" i="35" s="1"/>
  <c r="S883" i="35"/>
  <c r="U883" i="35" l="1"/>
  <c r="P884" i="35"/>
  <c r="AP884" i="35"/>
  <c r="AT884" i="35" s="1"/>
  <c r="AS884" i="35" l="1"/>
  <c r="S884" i="35"/>
  <c r="AR884" i="35"/>
  <c r="AU884" i="35" s="1"/>
  <c r="BN884" i="35" s="1"/>
  <c r="AM884" i="35" s="1"/>
  <c r="T884" i="35" s="1"/>
  <c r="Q884" i="35" s="1"/>
  <c r="R884" i="35" s="1"/>
  <c r="AP885" i="35" l="1"/>
  <c r="AT885" i="35" s="1"/>
  <c r="P885" i="35"/>
  <c r="U884" i="35"/>
  <c r="AS885" i="35" l="1"/>
  <c r="S885" i="35"/>
  <c r="AR885" i="35"/>
  <c r="AU885" i="35" s="1"/>
  <c r="BN885" i="35" s="1"/>
  <c r="AM885" i="35" s="1"/>
  <c r="T885" i="35" s="1"/>
  <c r="Q885" i="35" s="1"/>
  <c r="R885" i="35" s="1"/>
  <c r="AP886" i="35" l="1"/>
  <c r="AT886" i="35" s="1"/>
  <c r="P886" i="35"/>
  <c r="U885" i="35"/>
  <c r="AR886" i="35" l="1"/>
  <c r="AU886" i="35" s="1"/>
  <c r="BN886" i="35" s="1"/>
  <c r="AM886" i="35" s="1"/>
  <c r="T886" i="35" s="1"/>
  <c r="Q886" i="35" s="1"/>
  <c r="R886" i="35" s="1"/>
  <c r="S886" i="35"/>
  <c r="AS886" i="35"/>
  <c r="U886" i="35" l="1"/>
  <c r="AS887" i="35" s="1"/>
  <c r="S887" i="35"/>
  <c r="AP887" i="35"/>
  <c r="AT887" i="35" s="1"/>
  <c r="P887" i="35"/>
  <c r="AR887" i="35" l="1"/>
  <c r="AU887" i="35" s="1"/>
  <c r="BN887" i="35" s="1"/>
  <c r="AM887" i="35" s="1"/>
  <c r="T887" i="35" s="1"/>
  <c r="Q887" i="35" s="1"/>
  <c r="R887" i="35" s="1"/>
  <c r="P888" i="35"/>
  <c r="AP888" i="35"/>
  <c r="AT888" i="35" s="1"/>
  <c r="U887" i="35"/>
  <c r="AS888" i="35" l="1"/>
  <c r="AR888" i="35"/>
  <c r="AU888" i="35" s="1"/>
  <c r="BN888" i="35" s="1"/>
  <c r="AM888" i="35" s="1"/>
  <c r="T888" i="35" s="1"/>
  <c r="Q888" i="35" s="1"/>
  <c r="R888" i="35" s="1"/>
  <c r="S888" i="35"/>
  <c r="AP889" i="35" l="1"/>
  <c r="AT889" i="35" s="1"/>
  <c r="P889" i="35"/>
  <c r="U888" i="35"/>
  <c r="AR889" i="35" l="1"/>
  <c r="AU889" i="35" s="1"/>
  <c r="BN889" i="35" s="1"/>
  <c r="AM889" i="35" s="1"/>
  <c r="T889" i="35" s="1"/>
  <c r="Q889" i="35" s="1"/>
  <c r="R889" i="35" s="1"/>
  <c r="S889" i="35"/>
  <c r="AS889" i="35"/>
  <c r="U889" i="35" l="1"/>
  <c r="P890" i="35"/>
  <c r="AP890" i="35"/>
  <c r="AT890" i="35" s="1"/>
  <c r="S890" i="35" l="1"/>
  <c r="AS890" i="35"/>
  <c r="AR890" i="35"/>
  <c r="AU890" i="35" s="1"/>
  <c r="BN890" i="35" s="1"/>
  <c r="AM890" i="35" s="1"/>
  <c r="T890" i="35" s="1"/>
  <c r="Q890" i="35" s="1"/>
  <c r="R890" i="35" s="1"/>
  <c r="U890" i="35" l="1"/>
  <c r="AP891" i="35"/>
  <c r="AT891" i="35" s="1"/>
  <c r="P891" i="35"/>
  <c r="AR891" i="35"/>
  <c r="AU891" i="35" s="1"/>
  <c r="BN891" i="35" s="1"/>
  <c r="AM891" i="35" s="1"/>
  <c r="T891" i="35" s="1"/>
  <c r="Q891" i="35" s="1"/>
  <c r="R891" i="35" s="1"/>
  <c r="S891" i="35"/>
  <c r="AS891" i="35"/>
  <c r="U891" i="35" l="1"/>
  <c r="AP892" i="35"/>
  <c r="AT892" i="35" s="1"/>
  <c r="P892" i="35"/>
  <c r="AS892" i="35" l="1"/>
  <c r="S892" i="35"/>
  <c r="AR892" i="35"/>
  <c r="AU892" i="35" s="1"/>
  <c r="BN892" i="35" s="1"/>
  <c r="AM892" i="35" s="1"/>
  <c r="T892" i="35" s="1"/>
  <c r="Q892" i="35" s="1"/>
  <c r="R892" i="35" s="1"/>
  <c r="AP893" i="35" l="1"/>
  <c r="AT893" i="35" s="1"/>
  <c r="P893" i="35"/>
  <c r="U892" i="35"/>
  <c r="AS893" i="35" l="1"/>
  <c r="S893" i="35"/>
  <c r="AR893" i="35"/>
  <c r="AU893" i="35" s="1"/>
  <c r="BN893" i="35" s="1"/>
  <c r="AM893" i="35" s="1"/>
  <c r="T893" i="35" s="1"/>
  <c r="Q893" i="35" s="1"/>
  <c r="R893" i="35" s="1"/>
  <c r="U893" i="35" l="1"/>
  <c r="AS894" i="35" s="1"/>
  <c r="S894" i="35"/>
  <c r="P894" i="35"/>
  <c r="AP894" i="35"/>
  <c r="AT894" i="35" s="1"/>
  <c r="AR894" i="35" l="1"/>
  <c r="AU894" i="35" s="1"/>
  <c r="BN894" i="35" s="1"/>
  <c r="AM894" i="35" s="1"/>
  <c r="T894" i="35" s="1"/>
  <c r="Q894" i="35" s="1"/>
  <c r="R894" i="35"/>
  <c r="U894" i="35"/>
  <c r="AR895" i="35" l="1"/>
  <c r="AU895" i="35" s="1"/>
  <c r="BN895" i="35" s="1"/>
  <c r="AM895" i="35" s="1"/>
  <c r="T895" i="35" s="1"/>
  <c r="Q895" i="35" s="1"/>
  <c r="S895" i="35"/>
  <c r="AS895" i="35"/>
  <c r="AP895" i="35"/>
  <c r="AT895" i="35" s="1"/>
  <c r="P895" i="35"/>
  <c r="R895" i="35" l="1"/>
  <c r="U895" i="35"/>
  <c r="AP896" i="35"/>
  <c r="AT896" i="35" s="1"/>
  <c r="P896" i="35"/>
  <c r="AS896" i="35" l="1"/>
  <c r="S896" i="35"/>
  <c r="AR896" i="35"/>
  <c r="AU896" i="35" s="1"/>
  <c r="BN896" i="35" s="1"/>
  <c r="AM896" i="35" s="1"/>
  <c r="T896" i="35" s="1"/>
  <c r="Q896" i="35" s="1"/>
  <c r="R896" i="35" s="1"/>
  <c r="U896" i="35" l="1"/>
  <c r="P897" i="35"/>
  <c r="AP897" i="35"/>
  <c r="AT897" i="35" s="1"/>
  <c r="AR897" i="35" l="1"/>
  <c r="AU897" i="35" s="1"/>
  <c r="BN897" i="35" s="1"/>
  <c r="AM897" i="35" s="1"/>
  <c r="T897" i="35" s="1"/>
  <c r="Q897" i="35" s="1"/>
  <c r="R897" i="35" s="1"/>
  <c r="S897" i="35"/>
  <c r="AS897" i="35"/>
  <c r="U897" i="35" l="1"/>
  <c r="P898" i="35"/>
  <c r="AP898" i="35"/>
  <c r="AT898" i="35" s="1"/>
  <c r="AS898" i="35" l="1"/>
  <c r="S898" i="35"/>
  <c r="AR898" i="35"/>
  <c r="AU898" i="35" s="1"/>
  <c r="BN898" i="35" s="1"/>
  <c r="AM898" i="35" s="1"/>
  <c r="T898" i="35" s="1"/>
  <c r="Q898" i="35" s="1"/>
  <c r="R898" i="35" s="1"/>
  <c r="AP899" i="35" l="1"/>
  <c r="AT899" i="35" s="1"/>
  <c r="P899" i="35"/>
  <c r="U898" i="35"/>
  <c r="AS899" i="35" l="1"/>
  <c r="S899" i="35"/>
  <c r="AR899" i="35"/>
  <c r="AU899" i="35" s="1"/>
  <c r="BN899" i="35" s="1"/>
  <c r="AM899" i="35" s="1"/>
  <c r="T899" i="35" s="1"/>
  <c r="Q899" i="35" s="1"/>
  <c r="R899" i="35" s="1"/>
  <c r="P900" i="35" l="1"/>
  <c r="AP900" i="35"/>
  <c r="AT900" i="35" s="1"/>
  <c r="U899" i="35"/>
  <c r="AS900" i="35" l="1"/>
  <c r="S900" i="35"/>
  <c r="AR900" i="35"/>
  <c r="AU900" i="35" s="1"/>
  <c r="BN900" i="35" s="1"/>
  <c r="AM900" i="35" s="1"/>
  <c r="T900" i="35" s="1"/>
  <c r="Q900" i="35" s="1"/>
  <c r="R900" i="35" s="1"/>
  <c r="U900" i="35" l="1"/>
  <c r="P901" i="35"/>
  <c r="AP901" i="35"/>
  <c r="AT901" i="35" s="1"/>
  <c r="AR901" i="35" l="1"/>
  <c r="AU901" i="35" s="1"/>
  <c r="BN901" i="35" s="1"/>
  <c r="AM901" i="35" s="1"/>
  <c r="T901" i="35" s="1"/>
  <c r="Q901" i="35" s="1"/>
  <c r="R901" i="35" s="1"/>
  <c r="S901" i="35"/>
  <c r="AS901" i="35"/>
  <c r="U901" i="35" l="1"/>
  <c r="AP902" i="35"/>
  <c r="AT902" i="35" s="1"/>
  <c r="P902" i="35"/>
  <c r="AR902" i="35" l="1"/>
  <c r="AU902" i="35" s="1"/>
  <c r="BN902" i="35" s="1"/>
  <c r="AM902" i="35" s="1"/>
  <c r="T902" i="35" s="1"/>
  <c r="Q902" i="35" s="1"/>
  <c r="R902" i="35" s="1"/>
  <c r="S902" i="35"/>
  <c r="AS902" i="35"/>
  <c r="P903" i="35" l="1"/>
  <c r="AP903" i="35"/>
  <c r="AT903" i="35" s="1"/>
  <c r="U902" i="35"/>
  <c r="AR903" i="35" l="1"/>
  <c r="AU903" i="35" s="1"/>
  <c r="BN903" i="35" s="1"/>
  <c r="AM903" i="35" s="1"/>
  <c r="T903" i="35" s="1"/>
  <c r="Q903" i="35" s="1"/>
  <c r="R903" i="35" s="1"/>
  <c r="S903" i="35"/>
  <c r="AS903" i="35"/>
  <c r="U903" i="35" l="1"/>
  <c r="P904" i="35"/>
  <c r="AP904" i="35"/>
  <c r="AT904" i="35" s="1"/>
  <c r="J15" i="35" l="1"/>
  <c r="AR904" i="35"/>
  <c r="AU904" i="35" s="1"/>
  <c r="BN904" i="35" s="1"/>
  <c r="AM904" i="35" s="1"/>
  <c r="T904" i="35" s="1"/>
  <c r="Q904" i="35" s="1"/>
  <c r="R904" i="35" s="1"/>
  <c r="S904" i="35"/>
  <c r="AS904" i="35"/>
  <c r="P905" i="35" l="1"/>
  <c r="AP905" i="35"/>
  <c r="AT905" i="35" s="1"/>
  <c r="U904" i="35"/>
  <c r="S905" i="35" l="1"/>
  <c r="J16" i="35"/>
  <c r="AD1093" i="35" s="1"/>
  <c r="AS905" i="35"/>
  <c r="AR905" i="35"/>
  <c r="AU905" i="35" s="1"/>
  <c r="BN905" i="35" s="1"/>
  <c r="AM905" i="35" s="1"/>
  <c r="T905" i="35" s="1"/>
  <c r="Q905" i="35" s="1"/>
  <c r="R905" i="35" s="1"/>
  <c r="P906" i="35" l="1"/>
  <c r="AP906" i="35"/>
  <c r="AT906" i="35" s="1"/>
  <c r="U905" i="35"/>
  <c r="S906" i="35" l="1"/>
  <c r="U906" i="35" s="1"/>
  <c r="AR906" i="35"/>
  <c r="AU906" i="35" s="1"/>
  <c r="BN906" i="35" s="1"/>
  <c r="AM906" i="35" s="1"/>
  <c r="T906" i="35" s="1"/>
  <c r="Q906" i="35" s="1"/>
  <c r="R906" i="35" s="1"/>
  <c r="AS906" i="35"/>
  <c r="AS907" i="35" l="1"/>
  <c r="S907" i="35"/>
  <c r="AR907" i="35"/>
  <c r="AU907" i="35" s="1"/>
  <c r="BN907" i="35" s="1"/>
  <c r="AM907" i="35" s="1"/>
  <c r="T907" i="35" s="1"/>
  <c r="Q907" i="35" s="1"/>
  <c r="AP907" i="35"/>
  <c r="AT907" i="35" s="1"/>
  <c r="P907" i="35"/>
  <c r="U907" i="35" l="1"/>
  <c r="R907" i="35"/>
  <c r="P908" i="35" l="1"/>
  <c r="AP908" i="35"/>
  <c r="AT908" i="35" s="1"/>
  <c r="AR908" i="35"/>
  <c r="AU908" i="35" s="1"/>
  <c r="BN908" i="35" s="1"/>
  <c r="AM908" i="35" s="1"/>
  <c r="T908" i="35" s="1"/>
  <c r="Q908" i="35" s="1"/>
  <c r="R908" i="35" s="1"/>
  <c r="AS908" i="35"/>
  <c r="S908" i="35"/>
  <c r="AP909" i="35" l="1"/>
  <c r="AT909" i="35" s="1"/>
  <c r="P909" i="35"/>
  <c r="U908" i="35"/>
  <c r="AS909" i="35" l="1"/>
  <c r="S909" i="35"/>
  <c r="AR909" i="35"/>
  <c r="AU909" i="35" s="1"/>
  <c r="BN909" i="35" s="1"/>
  <c r="AM909" i="35" s="1"/>
  <c r="T909" i="35" s="1"/>
  <c r="Q909" i="35" s="1"/>
  <c r="R909" i="35" s="1"/>
  <c r="P910" i="35" l="1"/>
  <c r="AP910" i="35"/>
  <c r="AT910" i="35" s="1"/>
  <c r="U909" i="35"/>
  <c r="AS910" i="35" l="1"/>
  <c r="AR910" i="35"/>
  <c r="AU910" i="35" s="1"/>
  <c r="BN910" i="35" s="1"/>
  <c r="AM910" i="35" s="1"/>
  <c r="T910" i="35" s="1"/>
  <c r="Q910" i="35" s="1"/>
  <c r="R910" i="35" s="1"/>
  <c r="S910" i="35"/>
  <c r="U910" i="35" s="1"/>
  <c r="AR911" i="35" l="1"/>
  <c r="AU911" i="35" s="1"/>
  <c r="BN911" i="35" s="1"/>
  <c r="AM911" i="35" s="1"/>
  <c r="T911" i="35" s="1"/>
  <c r="Q911" i="35" s="1"/>
  <c r="S911" i="35"/>
  <c r="U911" i="35" s="1"/>
  <c r="AS911" i="35"/>
  <c r="AP911" i="35"/>
  <c r="AT911" i="35" s="1"/>
  <c r="P911" i="35"/>
  <c r="R911" i="35" s="1"/>
  <c r="AS912" i="35" l="1"/>
  <c r="AR912" i="35"/>
  <c r="AU912" i="35" s="1"/>
  <c r="BN912" i="35" s="1"/>
  <c r="AM912" i="35" s="1"/>
  <c r="T912" i="35" s="1"/>
  <c r="Q912" i="35" s="1"/>
  <c r="R912" i="35" s="1"/>
  <c r="S912" i="35"/>
  <c r="P912" i="35"/>
  <c r="AP912" i="35"/>
  <c r="AT912" i="35" s="1"/>
  <c r="U912" i="35" l="1"/>
  <c r="AP913" i="35"/>
  <c r="AT913" i="35" s="1"/>
  <c r="P913" i="35"/>
  <c r="AR913" i="35" l="1"/>
  <c r="AU913" i="35" s="1"/>
  <c r="BN913" i="35" s="1"/>
  <c r="AM913" i="35" s="1"/>
  <c r="T913" i="35" s="1"/>
  <c r="Q913" i="35" s="1"/>
  <c r="R913" i="35" s="1"/>
  <c r="S913" i="35"/>
  <c r="AS913" i="35"/>
  <c r="AP914" i="35" l="1"/>
  <c r="AT914" i="35" s="1"/>
  <c r="P914" i="35"/>
  <c r="U913" i="35"/>
  <c r="AS914" i="35" l="1"/>
  <c r="S914" i="35"/>
  <c r="AR914" i="35"/>
  <c r="AU914" i="35" s="1"/>
  <c r="BN914" i="35" s="1"/>
  <c r="AM914" i="35" s="1"/>
  <c r="T914" i="35" s="1"/>
  <c r="Q914" i="35" s="1"/>
  <c r="R914" i="35" s="1"/>
  <c r="U914" i="35"/>
  <c r="P915" i="35" l="1"/>
  <c r="R915" i="35" s="1"/>
  <c r="AP915" i="35"/>
  <c r="AT915" i="35" s="1"/>
  <c r="AR915" i="35"/>
  <c r="AU915" i="35" s="1"/>
  <c r="BN915" i="35" s="1"/>
  <c r="AM915" i="35" s="1"/>
  <c r="T915" i="35" s="1"/>
  <c r="Q915" i="35" s="1"/>
  <c r="S915" i="35"/>
  <c r="U915" i="35" s="1"/>
  <c r="AS915" i="35"/>
  <c r="S916" i="35" l="1"/>
  <c r="AS916" i="35"/>
  <c r="AR916" i="35"/>
  <c r="AU916" i="35" s="1"/>
  <c r="BN916" i="35" s="1"/>
  <c r="AM916" i="35" s="1"/>
  <c r="T916" i="35" s="1"/>
  <c r="Q916" i="35" s="1"/>
  <c r="R916" i="35" s="1"/>
  <c r="P916" i="35"/>
  <c r="AP916" i="35"/>
  <c r="AT916" i="35" s="1"/>
  <c r="U916" i="35" l="1"/>
  <c r="AP917" i="35"/>
  <c r="AT917" i="35" s="1"/>
  <c r="P917" i="35"/>
  <c r="S917" i="35" l="1"/>
  <c r="AR917" i="35"/>
  <c r="AU917" i="35" s="1"/>
  <c r="BN917" i="35" s="1"/>
  <c r="AM917" i="35" s="1"/>
  <c r="T917" i="35" s="1"/>
  <c r="Q917" i="35" s="1"/>
  <c r="R917" i="35" s="1"/>
  <c r="AS917" i="35"/>
  <c r="P918" i="35" l="1"/>
  <c r="AP918" i="35"/>
  <c r="AT918" i="35" s="1"/>
  <c r="U917" i="35"/>
  <c r="AR918" i="35" l="1"/>
  <c r="AU918" i="35" s="1"/>
  <c r="BN918" i="35" s="1"/>
  <c r="AM918" i="35" s="1"/>
  <c r="T918" i="35" s="1"/>
  <c r="Q918" i="35" s="1"/>
  <c r="R918" i="35" s="1"/>
  <c r="AS918" i="35"/>
  <c r="S918" i="35"/>
  <c r="U918" i="35"/>
  <c r="AR919" i="35" l="1"/>
  <c r="AU919" i="35" s="1"/>
  <c r="BN919" i="35" s="1"/>
  <c r="AM919" i="35" s="1"/>
  <c r="T919" i="35" s="1"/>
  <c r="Q919" i="35" s="1"/>
  <c r="S919" i="35"/>
  <c r="U919" i="35" s="1"/>
  <c r="AS919" i="35"/>
  <c r="AP919" i="35"/>
  <c r="AT919" i="35" s="1"/>
  <c r="P919" i="35"/>
  <c r="R919" i="35"/>
  <c r="P920" i="35" l="1"/>
  <c r="AP920" i="35"/>
  <c r="AT920" i="35" s="1"/>
  <c r="AR920" i="35"/>
  <c r="AU920" i="35" s="1"/>
  <c r="BN920" i="35" s="1"/>
  <c r="AM920" i="35" s="1"/>
  <c r="T920" i="35" s="1"/>
  <c r="Q920" i="35" s="1"/>
  <c r="R920" i="35" s="1"/>
  <c r="AS920" i="35"/>
  <c r="S920" i="35"/>
  <c r="U920" i="35" s="1"/>
  <c r="S921" i="35" l="1"/>
  <c r="AS921" i="35"/>
  <c r="AR921" i="35"/>
  <c r="AU921" i="35" s="1"/>
  <c r="BN921" i="35" s="1"/>
  <c r="AM921" i="35" s="1"/>
  <c r="T921" i="35" s="1"/>
  <c r="Q921" i="35" s="1"/>
  <c r="AP921" i="35"/>
  <c r="AT921" i="35" s="1"/>
  <c r="P921" i="35"/>
  <c r="R921" i="35" l="1"/>
  <c r="U921" i="35"/>
  <c r="AR922" i="35" l="1"/>
  <c r="AU922" i="35" s="1"/>
  <c r="BN922" i="35" s="1"/>
  <c r="AM922" i="35" s="1"/>
  <c r="T922" i="35" s="1"/>
  <c r="Q922" i="35" s="1"/>
  <c r="S922" i="35"/>
  <c r="AS922" i="35"/>
  <c r="U922" i="35"/>
  <c r="AP922" i="35"/>
  <c r="AT922" i="35" s="1"/>
  <c r="P922" i="35"/>
  <c r="R922" i="35"/>
  <c r="AP923" i="35" l="1"/>
  <c r="AT923" i="35" s="1"/>
  <c r="P923" i="35"/>
  <c r="AS923" i="35"/>
  <c r="AR923" i="35"/>
  <c r="AU923" i="35" s="1"/>
  <c r="BN923" i="35" s="1"/>
  <c r="AM923" i="35" s="1"/>
  <c r="T923" i="35" s="1"/>
  <c r="Q923" i="35" s="1"/>
  <c r="S923" i="35"/>
  <c r="U923" i="35" l="1"/>
  <c r="R923" i="35"/>
  <c r="AP924" i="35" l="1"/>
  <c r="AT924" i="35" s="1"/>
  <c r="P924" i="35"/>
  <c r="AR924" i="35"/>
  <c r="AU924" i="35" s="1"/>
  <c r="BN924" i="35" s="1"/>
  <c r="AM924" i="35" s="1"/>
  <c r="T924" i="35" s="1"/>
  <c r="Q924" i="35" s="1"/>
  <c r="S924" i="35"/>
  <c r="U924" i="35"/>
  <c r="AS924" i="35"/>
  <c r="AS925" i="35" l="1"/>
  <c r="AR925" i="35"/>
  <c r="AU925" i="35" s="1"/>
  <c r="BN925" i="35" s="1"/>
  <c r="AM925" i="35" s="1"/>
  <c r="T925" i="35" s="1"/>
  <c r="Q925" i="35" s="1"/>
  <c r="S925" i="35"/>
  <c r="R924" i="35"/>
  <c r="P925" i="35" l="1"/>
  <c r="R925" i="35" s="1"/>
  <c r="AP925" i="35"/>
  <c r="AT925" i="35" s="1"/>
  <c r="U925" i="35"/>
  <c r="AS926" i="35" l="1"/>
  <c r="S926" i="35"/>
  <c r="AR926" i="35"/>
  <c r="AU926" i="35" s="1"/>
  <c r="BN926" i="35" s="1"/>
  <c r="AM926" i="35" s="1"/>
  <c r="T926" i="35" s="1"/>
  <c r="Q926" i="35" s="1"/>
  <c r="AP926" i="35"/>
  <c r="AT926" i="35" s="1"/>
  <c r="P926" i="35"/>
  <c r="R926" i="35" s="1"/>
  <c r="P927" i="35" l="1"/>
  <c r="AP927" i="35"/>
  <c r="AT927" i="35" s="1"/>
  <c r="U926" i="35"/>
  <c r="AS927" i="35" l="1"/>
  <c r="S927" i="35"/>
  <c r="AR927" i="35"/>
  <c r="AU927" i="35" s="1"/>
  <c r="BN927" i="35" s="1"/>
  <c r="AM927" i="35" s="1"/>
  <c r="T927" i="35" s="1"/>
  <c r="Q927" i="35" s="1"/>
  <c r="R927" i="35" s="1"/>
  <c r="AP928" i="35" l="1"/>
  <c r="AT928" i="35" s="1"/>
  <c r="P928" i="35"/>
  <c r="U927" i="35"/>
  <c r="S928" i="35" l="1"/>
  <c r="U928" i="35" s="1"/>
  <c r="AR928" i="35"/>
  <c r="AU928" i="35" s="1"/>
  <c r="BN928" i="35" s="1"/>
  <c r="AM928" i="35" s="1"/>
  <c r="T928" i="35" s="1"/>
  <c r="Q928" i="35" s="1"/>
  <c r="R928" i="35" s="1"/>
  <c r="AS928" i="35"/>
  <c r="AR929" i="35" l="1"/>
  <c r="AU929" i="35" s="1"/>
  <c r="BN929" i="35" s="1"/>
  <c r="AM929" i="35" s="1"/>
  <c r="T929" i="35" s="1"/>
  <c r="Q929" i="35" s="1"/>
  <c r="R929" i="35" s="1"/>
  <c r="S929" i="35"/>
  <c r="AS929" i="35"/>
  <c r="P929" i="35"/>
  <c r="AP929" i="35"/>
  <c r="AT929" i="35" s="1"/>
  <c r="P930" i="35" l="1"/>
  <c r="AP930" i="35"/>
  <c r="AT930" i="35" s="1"/>
  <c r="U929" i="35"/>
  <c r="AR930" i="35" l="1"/>
  <c r="AU930" i="35" s="1"/>
  <c r="BN930" i="35" s="1"/>
  <c r="AM930" i="35" s="1"/>
  <c r="T930" i="35" s="1"/>
  <c r="Q930" i="35" s="1"/>
  <c r="R930" i="35" s="1"/>
  <c r="S930" i="35"/>
  <c r="AS930" i="35"/>
  <c r="U930" i="35" l="1"/>
  <c r="AP931" i="35"/>
  <c r="AT931" i="35" s="1"/>
  <c r="P931" i="35"/>
  <c r="AS931" i="35" l="1"/>
  <c r="AR931" i="35"/>
  <c r="AU931" i="35" s="1"/>
  <c r="BN931" i="35" s="1"/>
  <c r="AM931" i="35" s="1"/>
  <c r="T931" i="35" s="1"/>
  <c r="Q931" i="35" s="1"/>
  <c r="R931" i="35" s="1"/>
  <c r="S931" i="35"/>
  <c r="AP932" i="35" l="1"/>
  <c r="AT932" i="35" s="1"/>
  <c r="P932" i="35"/>
  <c r="U931" i="35"/>
  <c r="AS932" i="35" l="1"/>
  <c r="S932" i="35"/>
  <c r="AR932" i="35"/>
  <c r="AU932" i="35" s="1"/>
  <c r="BN932" i="35" s="1"/>
  <c r="AM932" i="35" s="1"/>
  <c r="T932" i="35" s="1"/>
  <c r="Q932" i="35" s="1"/>
  <c r="R932" i="35" s="1"/>
  <c r="U932" i="35"/>
  <c r="AS933" i="35" l="1"/>
  <c r="AR933" i="35"/>
  <c r="AU933" i="35" s="1"/>
  <c r="BN933" i="35" s="1"/>
  <c r="AM933" i="35" s="1"/>
  <c r="T933" i="35" s="1"/>
  <c r="Q933" i="35" s="1"/>
  <c r="S933" i="35"/>
  <c r="U933" i="35" s="1"/>
  <c r="P933" i="35"/>
  <c r="R933" i="35" s="1"/>
  <c r="AP933" i="35"/>
  <c r="AT933" i="35" s="1"/>
  <c r="AP934" i="35" l="1"/>
  <c r="AT934" i="35" s="1"/>
  <c r="P934" i="35"/>
  <c r="AS934" i="35"/>
  <c r="S934" i="35"/>
  <c r="U934" i="35" s="1"/>
  <c r="AR934" i="35"/>
  <c r="AU934" i="35" s="1"/>
  <c r="BN934" i="35" s="1"/>
  <c r="AM934" i="35" s="1"/>
  <c r="T934" i="35" s="1"/>
  <c r="Q934" i="35" s="1"/>
  <c r="R934" i="35" s="1"/>
  <c r="AR935" i="35" l="1"/>
  <c r="AU935" i="35" s="1"/>
  <c r="BN935" i="35" s="1"/>
  <c r="AM935" i="35" s="1"/>
  <c r="T935" i="35" s="1"/>
  <c r="Q935" i="35" s="1"/>
  <c r="AS935" i="35"/>
  <c r="S935" i="35"/>
  <c r="U935" i="35" s="1"/>
  <c r="P935" i="35"/>
  <c r="R935" i="35" s="1"/>
  <c r="AP935" i="35"/>
  <c r="AT935" i="35" s="1"/>
  <c r="AP936" i="35" l="1"/>
  <c r="AT936" i="35" s="1"/>
  <c r="P936" i="35"/>
  <c r="R936" i="35" s="1"/>
  <c r="AS936" i="35"/>
  <c r="AR936" i="35"/>
  <c r="AU936" i="35" s="1"/>
  <c r="BN936" i="35" s="1"/>
  <c r="AM936" i="35" s="1"/>
  <c r="T936" i="35" s="1"/>
  <c r="Q936" i="35" s="1"/>
  <c r="S936" i="35"/>
  <c r="U936" i="35"/>
  <c r="P937" i="35" l="1"/>
  <c r="AP937" i="35"/>
  <c r="AT937" i="35" s="1"/>
  <c r="AR937" i="35"/>
  <c r="AU937" i="35" s="1"/>
  <c r="BN937" i="35" s="1"/>
  <c r="AM937" i="35" s="1"/>
  <c r="T937" i="35" s="1"/>
  <c r="Q937" i="35" s="1"/>
  <c r="S937" i="35"/>
  <c r="AS937" i="35"/>
  <c r="U937" i="35" l="1"/>
  <c r="R937" i="35"/>
  <c r="AP938" i="35" l="1"/>
  <c r="AT938" i="35" s="1"/>
  <c r="P938" i="35"/>
  <c r="AR938" i="35"/>
  <c r="AU938" i="35" s="1"/>
  <c r="BN938" i="35" s="1"/>
  <c r="AM938" i="35" s="1"/>
  <c r="T938" i="35" s="1"/>
  <c r="Q938" i="35" s="1"/>
  <c r="R938" i="35" s="1"/>
  <c r="AS938" i="35"/>
  <c r="S938" i="35"/>
  <c r="U938" i="35" s="1"/>
  <c r="AR939" i="35" l="1"/>
  <c r="AU939" i="35" s="1"/>
  <c r="BN939" i="35" s="1"/>
  <c r="AM939" i="35" s="1"/>
  <c r="T939" i="35" s="1"/>
  <c r="Q939" i="35" s="1"/>
  <c r="AS939" i="35"/>
  <c r="S939" i="35"/>
  <c r="U939" i="35"/>
  <c r="AP939" i="35"/>
  <c r="AT939" i="35" s="1"/>
  <c r="P939" i="35"/>
  <c r="R939" i="35" s="1"/>
  <c r="AS940" i="35" l="1"/>
  <c r="AR940" i="35"/>
  <c r="AU940" i="35" s="1"/>
  <c r="BN940" i="35" s="1"/>
  <c r="AM940" i="35" s="1"/>
  <c r="T940" i="35" s="1"/>
  <c r="Q940" i="35" s="1"/>
  <c r="S940" i="35"/>
  <c r="U940" i="35" s="1"/>
  <c r="P940" i="35"/>
  <c r="AP940" i="35"/>
  <c r="AT940" i="35" s="1"/>
  <c r="S941" i="35" l="1"/>
  <c r="AS941" i="35"/>
  <c r="AR941" i="35"/>
  <c r="AU941" i="35" s="1"/>
  <c r="BN941" i="35" s="1"/>
  <c r="AM941" i="35" s="1"/>
  <c r="T941" i="35" s="1"/>
  <c r="Q941" i="35" s="1"/>
  <c r="R940" i="35"/>
  <c r="P941" i="35" l="1"/>
  <c r="AP941" i="35"/>
  <c r="AT941" i="35" s="1"/>
  <c r="R941" i="35"/>
  <c r="U941" i="35"/>
  <c r="S942" i="35" l="1"/>
  <c r="AR942" i="35"/>
  <c r="AU942" i="35" s="1"/>
  <c r="BN942" i="35" s="1"/>
  <c r="AM942" i="35" s="1"/>
  <c r="T942" i="35" s="1"/>
  <c r="Q942" i="35" s="1"/>
  <c r="AS942" i="35"/>
  <c r="P942" i="35"/>
  <c r="AP942" i="35"/>
  <c r="AT942" i="35" s="1"/>
  <c r="R942" i="35"/>
  <c r="AP943" i="35" l="1"/>
  <c r="AT943" i="35" s="1"/>
  <c r="P943" i="35"/>
  <c r="U942" i="35"/>
  <c r="AR943" i="35" l="1"/>
  <c r="AU943" i="35" s="1"/>
  <c r="BN943" i="35" s="1"/>
  <c r="AM943" i="35" s="1"/>
  <c r="T943" i="35" s="1"/>
  <c r="Q943" i="35" s="1"/>
  <c r="R943" i="35" s="1"/>
  <c r="U943" i="35"/>
  <c r="AS943" i="35"/>
  <c r="S943" i="35"/>
  <c r="P944" i="35" l="1"/>
  <c r="AP944" i="35"/>
  <c r="AT944" i="35" s="1"/>
  <c r="AR944" i="35"/>
  <c r="AU944" i="35" s="1"/>
  <c r="BN944" i="35" s="1"/>
  <c r="AM944" i="35" s="1"/>
  <c r="T944" i="35" s="1"/>
  <c r="Q944" i="35" s="1"/>
  <c r="AS944" i="35"/>
  <c r="S944" i="35"/>
  <c r="U944" i="35" l="1"/>
  <c r="R944" i="35"/>
  <c r="AP945" i="35" l="1"/>
  <c r="AT945" i="35" s="1"/>
  <c r="P945" i="35"/>
  <c r="S945" i="35"/>
  <c r="AR945" i="35"/>
  <c r="AU945" i="35" s="1"/>
  <c r="BN945" i="35" s="1"/>
  <c r="AM945" i="35" s="1"/>
  <c r="T945" i="35" s="1"/>
  <c r="Q945" i="35" s="1"/>
  <c r="AS945" i="35"/>
  <c r="U945" i="35" l="1"/>
  <c r="R945" i="35"/>
  <c r="AP946" i="35" l="1"/>
  <c r="AT946" i="35" s="1"/>
  <c r="P946" i="35"/>
  <c r="AS946" i="35"/>
  <c r="S946" i="35"/>
  <c r="AR946" i="35"/>
  <c r="AU946" i="35" s="1"/>
  <c r="BN946" i="35" s="1"/>
  <c r="AM946" i="35" s="1"/>
  <c r="T946" i="35" s="1"/>
  <c r="Q946" i="35" s="1"/>
  <c r="U946" i="35" l="1"/>
  <c r="R946" i="35"/>
  <c r="AP947" i="35" l="1"/>
  <c r="AT947" i="35" s="1"/>
  <c r="P947" i="35"/>
  <c r="AR947" i="35"/>
  <c r="AU947" i="35" s="1"/>
  <c r="BN947" i="35" s="1"/>
  <c r="AM947" i="35" s="1"/>
  <c r="T947" i="35" s="1"/>
  <c r="Q947" i="35" s="1"/>
  <c r="R947" i="35" s="1"/>
  <c r="AS947" i="35"/>
  <c r="S947" i="35"/>
  <c r="U947" i="35" s="1"/>
  <c r="P948" i="35" l="1"/>
  <c r="AP948" i="35"/>
  <c r="AT948" i="35" s="1"/>
  <c r="AS948" i="35"/>
  <c r="S948" i="35"/>
  <c r="AR948" i="35"/>
  <c r="AU948" i="35" s="1"/>
  <c r="BN948" i="35" s="1"/>
  <c r="AM948" i="35" s="1"/>
  <c r="T948" i="35" s="1"/>
  <c r="Q948" i="35" s="1"/>
  <c r="U948" i="35" l="1"/>
  <c r="R948" i="35"/>
  <c r="AP949" i="35" l="1"/>
  <c r="AT949" i="35" s="1"/>
  <c r="P949" i="35"/>
  <c r="AR949" i="35"/>
  <c r="AU949" i="35" s="1"/>
  <c r="BN949" i="35" s="1"/>
  <c r="AM949" i="35" s="1"/>
  <c r="T949" i="35" s="1"/>
  <c r="Q949" i="35" s="1"/>
  <c r="AS949" i="35"/>
  <c r="S949" i="35"/>
  <c r="U949" i="35" s="1"/>
  <c r="AR950" i="35" l="1"/>
  <c r="AU950" i="35" s="1"/>
  <c r="BN950" i="35" s="1"/>
  <c r="AM950" i="35" s="1"/>
  <c r="T950" i="35" s="1"/>
  <c r="Q950" i="35" s="1"/>
  <c r="AS950" i="35"/>
  <c r="S950" i="35"/>
  <c r="U950" i="35"/>
  <c r="R949" i="35"/>
  <c r="AR951" i="35" l="1"/>
  <c r="AU951" i="35" s="1"/>
  <c r="BN951" i="35" s="1"/>
  <c r="AM951" i="35" s="1"/>
  <c r="T951" i="35" s="1"/>
  <c r="Q951" i="35" s="1"/>
  <c r="AS951" i="35"/>
  <c r="S951" i="35"/>
  <c r="U951" i="35"/>
  <c r="AP950" i="35"/>
  <c r="AT950" i="35" s="1"/>
  <c r="P950" i="35"/>
  <c r="R950" i="35"/>
  <c r="AR952" i="35" l="1"/>
  <c r="AU952" i="35" s="1"/>
  <c r="BN952" i="35" s="1"/>
  <c r="AM952" i="35" s="1"/>
  <c r="T952" i="35" s="1"/>
  <c r="Q952" i="35" s="1"/>
  <c r="AS952" i="35"/>
  <c r="S952" i="35"/>
  <c r="U952" i="35"/>
  <c r="P951" i="35"/>
  <c r="AP951" i="35"/>
  <c r="AT951" i="35" s="1"/>
  <c r="R951" i="35"/>
  <c r="AS953" i="35" l="1"/>
  <c r="AR953" i="35"/>
  <c r="AU953" i="35" s="1"/>
  <c r="BN953" i="35" s="1"/>
  <c r="AM953" i="35" s="1"/>
  <c r="T953" i="35" s="1"/>
  <c r="Q953" i="35" s="1"/>
  <c r="S953" i="35"/>
  <c r="U953" i="35" s="1"/>
  <c r="AP952" i="35"/>
  <c r="AT952" i="35" s="1"/>
  <c r="P952" i="35"/>
  <c r="R952" i="35" s="1"/>
  <c r="AP953" i="35" l="1"/>
  <c r="AT953" i="35" s="1"/>
  <c r="P953" i="35"/>
  <c r="AR954" i="35"/>
  <c r="AU954" i="35" s="1"/>
  <c r="BN954" i="35" s="1"/>
  <c r="AM954" i="35" s="1"/>
  <c r="T954" i="35" s="1"/>
  <c r="Q954" i="35" s="1"/>
  <c r="S954" i="35"/>
  <c r="U954" i="35" s="1"/>
  <c r="AS954" i="35"/>
  <c r="R953" i="35"/>
  <c r="S955" i="35" l="1"/>
  <c r="AR955" i="35"/>
  <c r="AU955" i="35" s="1"/>
  <c r="BN955" i="35" s="1"/>
  <c r="AM955" i="35" s="1"/>
  <c r="T955" i="35" s="1"/>
  <c r="Q955" i="35" s="1"/>
  <c r="AS955" i="35"/>
  <c r="P954" i="35"/>
  <c r="R954" i="35" s="1"/>
  <c r="AP954" i="35"/>
  <c r="AT954" i="35" s="1"/>
  <c r="P955" i="35" l="1"/>
  <c r="AP955" i="35"/>
  <c r="AT955" i="35" s="1"/>
  <c r="R955" i="35"/>
  <c r="U955" i="35"/>
  <c r="AP956" i="35" l="1"/>
  <c r="AT956" i="35" s="1"/>
  <c r="P956" i="35"/>
  <c r="AR956" i="35"/>
  <c r="AU956" i="35" s="1"/>
  <c r="BN956" i="35" s="1"/>
  <c r="AM956" i="35" s="1"/>
  <c r="T956" i="35" s="1"/>
  <c r="Q956" i="35" s="1"/>
  <c r="R956" i="35" s="1"/>
  <c r="AS956" i="35"/>
  <c r="S956" i="35"/>
  <c r="U956" i="35" s="1"/>
  <c r="AR957" i="35" l="1"/>
  <c r="AU957" i="35" s="1"/>
  <c r="BN957" i="35" s="1"/>
  <c r="AM957" i="35" s="1"/>
  <c r="T957" i="35" s="1"/>
  <c r="Q957" i="35" s="1"/>
  <c r="S957" i="35"/>
  <c r="AS957" i="35"/>
  <c r="U957" i="35"/>
  <c r="P957" i="35"/>
  <c r="AP957" i="35"/>
  <c r="AT957" i="35" s="1"/>
  <c r="R957" i="35"/>
  <c r="P958" i="35" l="1"/>
  <c r="AP958" i="35"/>
  <c r="AT958" i="35" s="1"/>
  <c r="AS958" i="35"/>
  <c r="S958" i="35"/>
  <c r="AR958" i="35"/>
  <c r="AU958" i="35" s="1"/>
  <c r="BN958" i="35" s="1"/>
  <c r="AM958" i="35" s="1"/>
  <c r="T958" i="35" s="1"/>
  <c r="Q958" i="35" s="1"/>
  <c r="R958" i="35" s="1"/>
  <c r="AP959" i="35" l="1"/>
  <c r="AT959" i="35" s="1"/>
  <c r="P959" i="35"/>
  <c r="U958" i="35"/>
  <c r="AR959" i="35" l="1"/>
  <c r="AU959" i="35" s="1"/>
  <c r="BN959" i="35" s="1"/>
  <c r="AM959" i="35" s="1"/>
  <c r="T959" i="35" s="1"/>
  <c r="Q959" i="35" s="1"/>
  <c r="R959" i="35" s="1"/>
  <c r="S959" i="35"/>
  <c r="U959" i="35" s="1"/>
  <c r="AS959" i="35"/>
  <c r="S960" i="35" l="1"/>
  <c r="AS960" i="35"/>
  <c r="AR960" i="35"/>
  <c r="AU960" i="35" s="1"/>
  <c r="BN960" i="35" s="1"/>
  <c r="AM960" i="35" s="1"/>
  <c r="T960" i="35" s="1"/>
  <c r="Q960" i="35" s="1"/>
  <c r="P960" i="35"/>
  <c r="AP960" i="35"/>
  <c r="AT960" i="35" s="1"/>
  <c r="U960" i="35" l="1"/>
  <c r="R960" i="35"/>
  <c r="P961" i="35" l="1"/>
  <c r="AP961" i="35"/>
  <c r="AT961" i="35" s="1"/>
  <c r="S961" i="35"/>
  <c r="AS961" i="35"/>
  <c r="AR961" i="35"/>
  <c r="AU961" i="35" s="1"/>
  <c r="BN961" i="35" s="1"/>
  <c r="AM961" i="35" s="1"/>
  <c r="T961" i="35" s="1"/>
  <c r="Q961" i="35" s="1"/>
  <c r="R961" i="35" s="1"/>
  <c r="U961" i="35" l="1"/>
  <c r="P962" i="35"/>
  <c r="AP962" i="35"/>
  <c r="AT962" i="35" s="1"/>
  <c r="AS962" i="35" l="1"/>
  <c r="S962" i="35"/>
  <c r="AR962" i="35"/>
  <c r="AU962" i="35" s="1"/>
  <c r="BN962" i="35" s="1"/>
  <c r="AM962" i="35" s="1"/>
  <c r="T962" i="35" s="1"/>
  <c r="Q962" i="35" s="1"/>
  <c r="R962" i="35" s="1"/>
  <c r="U962" i="35"/>
  <c r="S963" i="35" l="1"/>
  <c r="AS963" i="35"/>
  <c r="AR963" i="35"/>
  <c r="AU963" i="35" s="1"/>
  <c r="BN963" i="35" s="1"/>
  <c r="AM963" i="35" s="1"/>
  <c r="T963" i="35" s="1"/>
  <c r="Q963" i="35" s="1"/>
  <c r="R963" i="35" s="1"/>
  <c r="P963" i="35"/>
  <c r="AP963" i="35"/>
  <c r="AT963" i="35" s="1"/>
  <c r="U963" i="35" l="1"/>
  <c r="P964" i="35"/>
  <c r="AP964" i="35"/>
  <c r="AT964" i="35" s="1"/>
  <c r="AS964" i="35" l="1"/>
  <c r="S964" i="35"/>
  <c r="U964" i="35" s="1"/>
  <c r="AR964" i="35"/>
  <c r="AU964" i="35" s="1"/>
  <c r="BN964" i="35" s="1"/>
  <c r="AM964" i="35" s="1"/>
  <c r="T964" i="35" s="1"/>
  <c r="Q964" i="35" s="1"/>
  <c r="R964" i="3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José Goris</author>
    <author>U10422</author>
    <author>u10422</author>
  </authors>
  <commentList>
    <comment ref="HW4" authorId="0" shapeId="0" xr:uid="{A4BF4E4C-1D13-457E-BD89-63843A96D7E9}">
      <text>
        <r>
          <rPr>
            <b/>
            <sz val="9"/>
            <color indexed="81"/>
            <rFont val="Tahoma"/>
            <family val="2"/>
          </rPr>
          <t xml:space="preserve">José Goris
</t>
        </r>
        <r>
          <rPr>
            <b/>
            <sz val="9"/>
            <color indexed="81"/>
            <rFont val="Tahoma"/>
            <family val="2"/>
          </rPr>
          <t>Nivelado</t>
        </r>
        <r>
          <rPr>
            <sz val="9"/>
            <color indexed="81"/>
            <rFont val="Tahoma"/>
            <family val="2"/>
          </rPr>
          <t xml:space="preserve">:
La duración del seguro es en cantidad de años.
</t>
        </r>
        <r>
          <rPr>
            <b/>
            <sz val="9"/>
            <color indexed="81"/>
            <rFont val="Tahoma"/>
            <family val="2"/>
          </rPr>
          <t>Hasta Edad x:</t>
        </r>
        <r>
          <rPr>
            <sz val="9"/>
            <color indexed="81"/>
            <rFont val="Tahoma"/>
            <family val="2"/>
          </rPr>
          <t xml:space="preserve">
La duración del seguro es variable determinada como la edad máxima - la edad de cálculo</t>
        </r>
      </text>
    </comment>
    <comment ref="HW5" authorId="0" shapeId="0" xr:uid="{CD3336F7-A896-4483-B8DB-EA88C12DE1F9}">
      <text>
        <r>
          <rPr>
            <b/>
            <sz val="9"/>
            <color indexed="81"/>
            <rFont val="Tahoma"/>
            <family val="2"/>
          </rPr>
          <t>José Goris:</t>
        </r>
        <r>
          <rPr>
            <sz val="9"/>
            <color indexed="81"/>
            <rFont val="Tahoma"/>
            <family val="2"/>
          </rPr>
          <t xml:space="preserve">
Introducir dato de acuerdo con Tipo Plan.
</t>
        </r>
        <r>
          <rPr>
            <b/>
            <sz val="9"/>
            <color indexed="81"/>
            <rFont val="Tahoma"/>
            <family val="2"/>
          </rPr>
          <t>Si Nivelado</t>
        </r>
        <r>
          <rPr>
            <sz val="9"/>
            <color indexed="81"/>
            <rFont val="Tahoma"/>
            <family val="2"/>
          </rPr>
          <t xml:space="preserve">:
Introducir Plazo de Seguro
</t>
        </r>
        <r>
          <rPr>
            <b/>
            <sz val="9"/>
            <color indexed="81"/>
            <rFont val="Tahoma"/>
            <family val="2"/>
          </rPr>
          <t>Si Hasta Edad x</t>
        </r>
        <r>
          <rPr>
            <sz val="9"/>
            <color indexed="81"/>
            <rFont val="Tahoma"/>
            <family val="2"/>
          </rPr>
          <t>:
Introducir la Edad Máxima</t>
        </r>
      </text>
    </comment>
    <comment ref="HW6" authorId="0" shapeId="0" xr:uid="{4E168E5C-D8C0-4698-8CD6-F9937F33544B}">
      <text>
        <r>
          <rPr>
            <b/>
            <sz val="9"/>
            <color indexed="81"/>
            <rFont val="Tahoma"/>
            <family val="2"/>
          </rPr>
          <t>José Goris:</t>
        </r>
        <r>
          <rPr>
            <sz val="9"/>
            <color indexed="81"/>
            <rFont val="Tahoma"/>
            <family val="2"/>
          </rPr>
          <t xml:space="preserve">
Introducir dato de acuerdo con Tipo Plan.
</t>
        </r>
        <r>
          <rPr>
            <b/>
            <sz val="9"/>
            <color indexed="81"/>
            <rFont val="Tahoma"/>
            <family val="2"/>
          </rPr>
          <t>Si Nivelado</t>
        </r>
        <r>
          <rPr>
            <sz val="9"/>
            <color indexed="81"/>
            <rFont val="Tahoma"/>
            <family val="2"/>
          </rPr>
          <t xml:space="preserve">:
Introducir Plazo de Seguro
</t>
        </r>
        <r>
          <rPr>
            <b/>
            <sz val="9"/>
            <color indexed="81"/>
            <rFont val="Tahoma"/>
            <family val="2"/>
          </rPr>
          <t>Si Hasta Edad x</t>
        </r>
        <r>
          <rPr>
            <sz val="9"/>
            <color indexed="81"/>
            <rFont val="Tahoma"/>
            <family val="2"/>
          </rPr>
          <t>:
Introducir la Edad Máxima</t>
        </r>
      </text>
    </comment>
    <comment ref="D17" authorId="1" shapeId="0" xr:uid="{3894947E-BEC3-4978-AF50-7CB6AB233F68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Plazo Máximo de Pago igual o menor a Plazo de Seguro</t>
        </r>
      </text>
    </comment>
    <comment ref="AD38" authorId="2" shapeId="0" xr:uid="{7AA414A3-B5AE-4A53-941D-7ED495171128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Tasas de Reaseguro al 100% de cada clasificación (Hombre, Mujer, Fumador, No Fumador)</t>
        </r>
      </text>
    </comment>
    <comment ref="AD58" authorId="2" shapeId="0" xr:uid="{EDBC4767-C29D-41C4-999D-931674D70CFF}">
      <text>
        <r>
          <rPr>
            <b/>
            <sz val="8"/>
            <color indexed="81"/>
            <rFont val="Tahoma"/>
            <family val="2"/>
          </rPr>
          <t xml:space="preserve">u10422:
</t>
        </r>
        <r>
          <rPr>
            <sz val="8"/>
            <color indexed="81"/>
            <rFont val="Tahoma"/>
            <family val="2"/>
          </rPr>
          <t>Tasas de Reaseguro al 90% de cada clasificación (Hombre, Mujer, Fumador, No Fumador)</t>
        </r>
      </text>
    </comment>
    <comment ref="EW123" authorId="1" shapeId="0" xr:uid="{EA782388-13AA-465D-B407-5BA049923184}">
      <text>
        <r>
          <rPr>
            <b/>
            <sz val="8"/>
            <color indexed="81"/>
            <rFont val="Tahoma"/>
            <family val="2"/>
          </rPr>
          <t>U10422Tasa de Reaseguro Ajustadas</t>
        </r>
      </text>
    </comment>
    <comment ref="EO125" authorId="1" shapeId="0" xr:uid="{231FAED6-AD88-499B-854A-8C9EDB3AFF9B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Basado en la Tabla de Americana 2000</t>
        </r>
      </text>
    </comment>
    <comment ref="EQ125" authorId="1" shapeId="0" xr:uid="{9F0B834C-E528-4476-86DD-5AAC948C70DA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Basado en Plan Prime de La Mundial Panama</t>
        </r>
      </text>
    </comment>
    <comment ref="ES125" authorId="1" shapeId="0" xr:uid="{6DD6ABBF-1088-40B0-A84F-78EC7D8E99B5}">
      <text>
        <r>
          <rPr>
            <b/>
            <sz val="8"/>
            <color indexed="81"/>
            <rFont val="Tahoma"/>
            <family val="2"/>
          </rPr>
          <t>Suma Asegurada Adicional a la básica de Vida con tasa de Riesgo</t>
        </r>
      </text>
    </comment>
    <comment ref="ET125" authorId="1" shapeId="0" xr:uid="{AE4CA1C9-E43A-44CB-BF52-B648D17CB8CF}">
      <text>
        <r>
          <rPr>
            <b/>
            <sz val="8"/>
            <color indexed="81"/>
            <rFont val="Tahoma"/>
            <family val="2"/>
          </rPr>
          <t>Qx correspondiente a CSO-2001 Ajustada Fuma y NO Fuma para Hombres y Mujeres</t>
        </r>
      </text>
    </comment>
    <comment ref="FJ144" authorId="1" shapeId="0" xr:uid="{C52250E2-D567-462B-857F-FCF1C85942FE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5%</t>
        </r>
      </text>
    </comment>
    <comment ref="GB144" authorId="1" shapeId="0" xr:uid="{FE02C8F4-AC9A-40AA-814D-5D04C952F29A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5%</t>
        </r>
      </text>
    </comment>
    <comment ref="GC144" authorId="1" shapeId="0" xr:uid="{B778D8F8-FA64-428D-992F-2E6AADE27835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10%
Swiss Re</t>
        </r>
      </text>
    </comment>
    <comment ref="GD144" authorId="1" shapeId="0" xr:uid="{18714B17-6628-41E8-AE36-47DAB4B75D8C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5%</t>
        </r>
      </text>
    </comment>
    <comment ref="GJ144" authorId="1" shapeId="0" xr:uid="{B0E8388E-A520-471E-9787-71127503395A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10%
Swiss Re</t>
        </r>
      </text>
    </comment>
    <comment ref="GK144" authorId="1" shapeId="0" xr:uid="{B387DFF3-E86D-48E4-B236-A5F2451AA245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10%
Swiss Re</t>
        </r>
      </text>
    </comment>
    <comment ref="GL144" authorId="1" shapeId="0" xr:uid="{C9DE8247-B7A0-4637-9B7C-27F87686ACC0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10%
Swiss Re</t>
        </r>
      </text>
    </comment>
    <comment ref="GM144" authorId="1" shapeId="0" xr:uid="{A53D31BD-BCBB-4973-8C78-F2644F440023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10%
Swiss Re</t>
        </r>
      </text>
    </comment>
    <comment ref="GQ144" authorId="1" shapeId="0" xr:uid="{B06E8B1F-B28F-44C2-A927-60D30E954A04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Tarifa Basada en la relación Contrato Reseguro Sumas Elevadas PAC/EPP</t>
        </r>
      </text>
    </comment>
    <comment ref="GR144" authorId="1" shapeId="0" xr:uid="{7D8D4B35-DB88-40C5-A4D4-51004297FB75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Incremento de Tarifa para Fumadores de 10% respecto a los no fumadores</t>
        </r>
      </text>
    </comment>
    <comment ref="GT144" authorId="1" shapeId="0" xr:uid="{2D00B2A5-1EAC-4398-8C03-27367E95C7D9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Incremento de Tarifa para Fumadores de 10% respecto a los no fumadores</t>
        </r>
      </text>
    </comment>
    <comment ref="GV144" authorId="1" shapeId="0" xr:uid="{11BE08C9-E8BE-4724-844D-45BC2972C9FA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Tarifa Basada en la relación Contrato Reseguro Sumas Elevadas PAC/EPP</t>
        </r>
      </text>
    </comment>
    <comment ref="GW144" authorId="1" shapeId="0" xr:uid="{C23B892C-60D3-4E64-A0BC-8A183D797992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Incremento de Tarifa para Fumadores de 10% respecto a los no fumadores</t>
        </r>
      </text>
    </comment>
    <comment ref="GX144" authorId="1" shapeId="0" xr:uid="{0DAD0345-E334-4E0E-ACBC-09D2657DC9CE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Tarifa Basada en la relación Contrato Reseguro Sumas Elevadas PAC/EPP</t>
        </r>
      </text>
    </comment>
    <comment ref="GY144" authorId="1" shapeId="0" xr:uid="{351E8812-34C1-44F2-9053-B7BB3AD1CE3B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Incremento de Tarifa para Fumadores de 10% respecto a los no fumadores</t>
        </r>
      </text>
    </comment>
    <comment ref="HG144" authorId="1" shapeId="0" xr:uid="{E43753BB-7093-4B8C-AF28-EA333E8F09E9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Incremento de Tarifa para Fumadores de 25% respecto a los no fumadores</t>
        </r>
      </text>
    </comment>
    <comment ref="HI144" authorId="1" shapeId="0" xr:uid="{1EF102A4-C657-49E4-8217-BF788C2FB2FB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Incremento de Tarifa para Fumadores de 25% respecto a los no fumadores</t>
        </r>
      </text>
    </comment>
    <comment ref="HK144" authorId="1" shapeId="0" xr:uid="{CCD093BE-6FED-4C88-A5FC-6D2E7200A2A2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Swiss Re</t>
        </r>
      </text>
    </comment>
    <comment ref="HL144" authorId="1" shapeId="0" xr:uid="{B5711684-F88E-4FC0-8DA0-AFA92A427A0D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Swiss Re</t>
        </r>
      </text>
    </comment>
    <comment ref="HM144" authorId="1" shapeId="0" xr:uid="{B187BDD3-D416-49BB-849A-AA28254CF3FD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Swiss Re</t>
        </r>
      </text>
    </comment>
    <comment ref="HN144" authorId="1" shapeId="0" xr:uid="{5D84C253-94F6-4597-A2B5-233AA197E541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Swiss Re</t>
        </r>
      </text>
    </comment>
    <comment ref="GD145" authorId="1" shapeId="0" xr:uid="{5FD78667-348C-465A-ADAC-C6F1A76F2C36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5%</t>
        </r>
      </text>
    </comment>
    <comment ref="GD146" authorId="1" shapeId="0" xr:uid="{C92358D8-BA83-4F98-B8BD-0BFDCC990CB0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Tasa de Reaseguro con Recargo de 5%</t>
        </r>
      </text>
    </comment>
    <comment ref="HB161" authorId="1" shapeId="0" xr:uid="{3CC5BE08-B10C-440F-9E07-FB546AA2252B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Incremento de Tarifa para Fumadores de 40% respecto a los no fumadores</t>
        </r>
      </text>
    </comment>
    <comment ref="HD161" authorId="1" shapeId="0" xr:uid="{E0C60E7C-F49D-403A-A688-1749B71409C2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Incremento de Tarifa para Fumadores de 40% respecto a los no fumadores</t>
        </r>
      </text>
    </comment>
    <comment ref="EX206" authorId="1" shapeId="0" xr:uid="{F427CE44-FC71-463C-A6A1-32F0BCD5105E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Tarifa de Reaseguro al 100%
Swiss Re</t>
        </r>
      </text>
    </comment>
    <comment ref="FD206" authorId="1" shapeId="0" xr:uid="{D91A1310-48A2-4295-AD74-87C20083D57A}">
      <text>
        <r>
          <rPr>
            <b/>
            <sz val="8"/>
            <color indexed="81"/>
            <rFont val="Tahoma"/>
            <family val="2"/>
          </rPr>
          <t>U10422:</t>
        </r>
        <r>
          <rPr>
            <sz val="8"/>
            <color indexed="81"/>
            <rFont val="Tahoma"/>
            <family val="2"/>
          </rPr>
          <t xml:space="preserve">
Tarifa de Reaseguro al 100%
Swiss Re</t>
        </r>
      </text>
    </comment>
  </commentList>
</comments>
</file>

<file path=xl/sharedStrings.xml><?xml version="1.0" encoding="utf-8"?>
<sst xmlns="http://schemas.openxmlformats.org/spreadsheetml/2006/main" count="1161" uniqueCount="559">
  <si>
    <t>DATOS DE LA COTIZACIÓN</t>
  </si>
  <si>
    <t>Edad</t>
  </si>
  <si>
    <t>Tasa Int.</t>
  </si>
  <si>
    <t>EDAD ASEGURADO 1 Y 2</t>
  </si>
  <si>
    <t>Condc</t>
  </si>
  <si>
    <t>Valor Act.</t>
  </si>
  <si>
    <t>PLAZO SEGURO CÁLCULO</t>
  </si>
  <si>
    <t>PLAZO PAGO CÁLCULO</t>
  </si>
  <si>
    <t>Tablas de Mortalidad al</t>
  </si>
  <si>
    <t xml:space="preserve"> </t>
  </si>
  <si>
    <t>ASEGURADO 1</t>
  </si>
  <si>
    <t>ASEGURADO 2</t>
  </si>
  <si>
    <t>DESCUENTO</t>
  </si>
  <si>
    <t>BASADA EN TABLA CSO-2001 SWISS RE</t>
  </si>
  <si>
    <t>VALORES CONMUTADOS</t>
  </si>
  <si>
    <t>COTIZACION SEGURO DE VIDA TEMPORAL</t>
  </si>
  <si>
    <t>PRIMA PARA CÁLCULO</t>
  </si>
  <si>
    <t>HombreNF</t>
  </si>
  <si>
    <t>Hombre F</t>
  </si>
  <si>
    <t>Mujer NF</t>
  </si>
  <si>
    <t>Mujer F</t>
  </si>
  <si>
    <t>qx</t>
  </si>
  <si>
    <t>lx</t>
  </si>
  <si>
    <t>dx</t>
  </si>
  <si>
    <t>Dx</t>
  </si>
  <si>
    <t>Nx</t>
  </si>
  <si>
    <t>Cx</t>
  </si>
  <si>
    <t>Mx</t>
  </si>
  <si>
    <t>SEGURO DE VIDA TEMPORAL UNIVERSAL</t>
  </si>
  <si>
    <t>FACTOR PÓLIZA</t>
  </si>
  <si>
    <t>LIMITES DE COBERTURA</t>
  </si>
  <si>
    <t>Productor</t>
  </si>
  <si>
    <t>Elaborada para:</t>
  </si>
  <si>
    <t>Categoría</t>
  </si>
  <si>
    <t>IMPUESTOS</t>
  </si>
  <si>
    <t>Cotizador</t>
  </si>
  <si>
    <t>IR ACOTIZACIÓN</t>
  </si>
  <si>
    <t>NOMBRE DEL SOLICITANTE:</t>
  </si>
  <si>
    <t>Fecha Nac</t>
  </si>
  <si>
    <t xml:space="preserve">Edad   </t>
  </si>
  <si>
    <t>PLAZO POR COBERTURA</t>
  </si>
  <si>
    <t>Suma Asegurada</t>
  </si>
  <si>
    <t>Edad de Aceptación</t>
  </si>
  <si>
    <t>Datos Generales</t>
  </si>
  <si>
    <t>COBERTURA</t>
  </si>
  <si>
    <t>Aseg 1</t>
  </si>
  <si>
    <t>Aseg 2</t>
  </si>
  <si>
    <t>Coberturas</t>
  </si>
  <si>
    <t>Mínima</t>
  </si>
  <si>
    <t>Máxima</t>
  </si>
  <si>
    <t xml:space="preserve">Exclusión </t>
  </si>
  <si>
    <t>Plazo Seguro</t>
  </si>
  <si>
    <t>Plazo Pago</t>
  </si>
  <si>
    <t>Moneda</t>
  </si>
  <si>
    <t>BASICA DE VIDA</t>
  </si>
  <si>
    <t>* Básica de Vida</t>
  </si>
  <si>
    <t>MUERTE ACCIDENTAL</t>
  </si>
  <si>
    <t>* Muerte Accidental</t>
  </si>
  <si>
    <t>Fin</t>
  </si>
  <si>
    <t>EXONERACIÓN POR INVALIDEZ</t>
  </si>
  <si>
    <t>* Exoneración Prima por Inv</t>
  </si>
  <si>
    <t>Plazo de Seguro</t>
  </si>
  <si>
    <t>Frec de Pago</t>
  </si>
  <si>
    <t>Coberturas de Seguro</t>
  </si>
  <si>
    <t>Solicitante 1</t>
  </si>
  <si>
    <t>Tarifa</t>
  </si>
  <si>
    <t>Hasta Edad</t>
  </si>
  <si>
    <t>ANTICIPACIÓN DE CAPITAL INV</t>
  </si>
  <si>
    <t>* Anticipación Capital por Inv</t>
  </si>
  <si>
    <t>Dólares</t>
  </si>
  <si>
    <t>ADELANTO ENFERMEDAD</t>
  </si>
  <si>
    <t>* Adelanto por Enfermedad</t>
  </si>
  <si>
    <t>SOLIC 1</t>
  </si>
  <si>
    <t>TARIFICAC</t>
  </si>
  <si>
    <t>SOLIC 2</t>
  </si>
  <si>
    <t>Prima</t>
  </si>
  <si>
    <t>VALIDACIONES DE SUMA ASEGURADA</t>
  </si>
  <si>
    <t>Prima del Seguro</t>
  </si>
  <si>
    <t>* Prima Básica</t>
  </si>
  <si>
    <t>IR COTIZACION</t>
  </si>
  <si>
    <t>REQUISITOS MÉDICOS</t>
  </si>
  <si>
    <t>LÍMITE SUMA ASEGURADA</t>
  </si>
  <si>
    <t>CARACTERÍSTICAS</t>
  </si>
  <si>
    <t>COBERTURAS NO UTILIZADAS</t>
  </si>
  <si>
    <t>La cobertura básica de vida ofrece protección por fallecimiento.</t>
  </si>
  <si>
    <t>RENTA POR INVALIDEZ</t>
  </si>
  <si>
    <t>Se pueden agregar coberturas adicionales para protección por muerte accidental, invalidez o enfermedad.</t>
  </si>
  <si>
    <t>La suma asegurada es de valor constante hasta la edad de término de la cobertura.</t>
  </si>
  <si>
    <t>La prima es nivelada y pagadera por adelantado.</t>
  </si>
  <si>
    <t>EXTRAPRIMA POR COBERTURA</t>
  </si>
  <si>
    <t>La prima está acorde a la edad declarada y considerando la información de que no existen problemas de salud.</t>
  </si>
  <si>
    <t>La edad y la categoría declarada deben ser confirmadas antes de la emisión del contrato póliza.</t>
  </si>
  <si>
    <t>La cotización está sujeta a pruebas de asegurabilidad y es válida por un período de 30 días.</t>
  </si>
  <si>
    <t>DATOS DE CONTACTO</t>
  </si>
  <si>
    <r>
      <rPr>
        <b/>
        <sz val="8"/>
        <rFont val="Times New Roman"/>
        <family val="1"/>
      </rPr>
      <t>SANTO DOMINGO</t>
    </r>
    <r>
      <rPr>
        <sz val="8"/>
        <rFont val="Times New Roman"/>
        <family val="1"/>
      </rPr>
      <t xml:space="preserve">: Av. Winston Churchill 1100. Tel. 809-544-7200.  Fax: 809-544-7745 | </t>
    </r>
    <r>
      <rPr>
        <b/>
        <sz val="8"/>
        <rFont val="Times New Roman"/>
        <family val="1"/>
      </rPr>
      <t>CENTRO DE SERVICIOS</t>
    </r>
    <r>
      <rPr>
        <sz val="8"/>
        <rFont val="Times New Roman"/>
        <family val="1"/>
      </rPr>
      <t xml:space="preserve">: C/ Fantino Falco  Esq. Ave. Lope de Vega. Tel. 809-544-7111. 809-544-7161 | </t>
    </r>
    <r>
      <rPr>
        <b/>
        <sz val="8"/>
        <rFont val="Times New Roman"/>
        <family val="1"/>
      </rPr>
      <t>ZONA ORIENTAL</t>
    </r>
    <r>
      <rPr>
        <sz val="8"/>
        <rFont val="Times New Roman"/>
        <family val="1"/>
      </rPr>
      <t xml:space="preserve">: Av. San Vicente de Paúl 120, Alma Rosa. Tel.809-592-5844, Fax: 809-597-3145 | </t>
    </r>
    <r>
      <rPr>
        <b/>
        <sz val="8"/>
        <rFont val="Times New Roman"/>
        <family val="1"/>
      </rPr>
      <t>SANTIAGO</t>
    </r>
    <r>
      <rPr>
        <sz val="8"/>
        <rFont val="Times New Roman"/>
        <family val="1"/>
      </rPr>
      <t xml:space="preserve">: Av. Juan Pablo Duarte 106,3er.piso. Tel. 809-247-3922. Fax: 809-580-3290 | </t>
    </r>
    <r>
      <rPr>
        <b/>
        <sz val="8"/>
        <rFont val="Times New Roman"/>
        <family val="1"/>
      </rPr>
      <t>PUERTO PLATA</t>
    </r>
    <r>
      <rPr>
        <sz val="8"/>
        <rFont val="Times New Roman"/>
        <family val="1"/>
      </rPr>
      <t xml:space="preserve">: C/Beller 53, Edificio Puertoplateña II. 1er Piso  Tel: 809-261-5646 | </t>
    </r>
    <r>
      <rPr>
        <b/>
        <sz val="8"/>
        <rFont val="Times New Roman"/>
        <family val="1"/>
      </rPr>
      <t>SAN FCO DE MACORIS</t>
    </r>
    <r>
      <rPr>
        <sz val="8"/>
        <rFont val="Times New Roman"/>
        <family val="1"/>
      </rPr>
      <t xml:space="preserve">: Calle el Carmen, esq. Castillo 2do.Piso. Tel: 809-588-3737. Fax: 809-588-3838 | </t>
    </r>
    <r>
      <rPr>
        <b/>
        <sz val="8"/>
        <rFont val="Times New Roman"/>
        <family val="1"/>
      </rPr>
      <t>LA ROMANA</t>
    </r>
    <r>
      <rPr>
        <sz val="8"/>
        <rFont val="Times New Roman"/>
        <family val="1"/>
      </rPr>
      <t xml:space="preserve">: C/Padre Abreu, Plaza Unicentro 1er Piso. Tel. 809-550-7600. Fax: 809-556-5884 | </t>
    </r>
    <r>
      <rPr>
        <b/>
        <sz val="8"/>
        <rFont val="Times New Roman"/>
        <family val="1"/>
      </rPr>
      <t>BANI</t>
    </r>
    <r>
      <rPr>
        <sz val="8"/>
        <rFont val="Times New Roman"/>
        <family val="1"/>
      </rPr>
      <t>: C/ Presidente Billini 22, Plaza Villar, 2do Piso. Tel. 809-522-8288. Fax: 809-522-4877.</t>
    </r>
  </si>
  <si>
    <t>Intermediario</t>
  </si>
  <si>
    <t>Factores de Recargo</t>
  </si>
  <si>
    <t>Comisión Intermediario</t>
  </si>
  <si>
    <t>Costo de Seguro</t>
  </si>
  <si>
    <t>Estructura de Comisión</t>
  </si>
  <si>
    <t>Tasa de interés para Cáculo</t>
  </si>
  <si>
    <t>PRIMA COMERCIAL</t>
  </si>
  <si>
    <t>Año</t>
  </si>
  <si>
    <t>Dias</t>
  </si>
  <si>
    <t>Mes</t>
  </si>
  <si>
    <t>Pago</t>
  </si>
  <si>
    <t>Reserva</t>
  </si>
  <si>
    <t>Costo Fijo</t>
  </si>
  <si>
    <t>Gastos</t>
  </si>
  <si>
    <t>Rescate</t>
  </si>
  <si>
    <t>Interés</t>
  </si>
  <si>
    <t>Costo Seg</t>
  </si>
  <si>
    <t>Costo por</t>
  </si>
  <si>
    <t>Fact Costo</t>
  </si>
  <si>
    <t>Tasa Garantizada</t>
  </si>
  <si>
    <t>Tasa Corriente</t>
  </si>
  <si>
    <t>Imp</t>
  </si>
  <si>
    <t>Recargo</t>
  </si>
  <si>
    <t>Intermedairio</t>
  </si>
  <si>
    <t>Supervisor</t>
  </si>
  <si>
    <t>Gerente</t>
  </si>
  <si>
    <t>Descuento</t>
  </si>
  <si>
    <t>Costo Mens</t>
  </si>
  <si>
    <t>OPCION DE BENEFICIO</t>
  </si>
  <si>
    <t>SUMA ASEGURADO PRINCIPAL</t>
  </si>
  <si>
    <t>SUMA ASEGURADO 2</t>
  </si>
  <si>
    <t>PRIMAS DE RIESGO ASEGURADO 1</t>
  </si>
  <si>
    <t>PRIMAS DE RIESGO ASEGURADO 2</t>
  </si>
  <si>
    <t>Pesos</t>
  </si>
  <si>
    <t>TASAS QX CORRIENTES CSO-2001 Ajustada</t>
  </si>
  <si>
    <t>TABLA QX GARANT CSO-2001 Ajustada</t>
  </si>
  <si>
    <t>RELEVO DE PRIMA EPP</t>
  </si>
  <si>
    <t>RENTA INVALIDEZ</t>
  </si>
  <si>
    <t>ANTICIPACION DE CAPITAL POR INVALIDEZ</t>
  </si>
  <si>
    <t>ANTICIPO POR ENFERMEDAD GRAVES</t>
  </si>
  <si>
    <t>RELEVO DE PRIMA POR INVALIDEZ</t>
  </si>
  <si>
    <t>ANTICIPACION SUMA POR ENFERMEDAD</t>
  </si>
  <si>
    <t>MUERTE ACCIDENTAL CON PÉRDIDA ORGÁNICA</t>
  </si>
  <si>
    <t>Cálc</t>
  </si>
  <si>
    <t>Calc</t>
  </si>
  <si>
    <t>Pagada</t>
  </si>
  <si>
    <t>Básica</t>
  </si>
  <si>
    <t>Excedente</t>
  </si>
  <si>
    <t>Adicional</t>
  </si>
  <si>
    <t>Inicial</t>
  </si>
  <si>
    <t>Administ</t>
  </si>
  <si>
    <t>Valor</t>
  </si>
  <si>
    <t>Cargo</t>
  </si>
  <si>
    <t>Neta</t>
  </si>
  <si>
    <t>Garant</t>
  </si>
  <si>
    <t>Garantizada</t>
  </si>
  <si>
    <t>Corriente</t>
  </si>
  <si>
    <t>Por Rescate</t>
  </si>
  <si>
    <t>Anual</t>
  </si>
  <si>
    <t>Mensual</t>
  </si>
  <si>
    <t>Adm</t>
  </si>
  <si>
    <t>ApoAdic</t>
  </si>
  <si>
    <t>%</t>
  </si>
  <si>
    <t>Selección</t>
  </si>
  <si>
    <t>A Garant</t>
  </si>
  <si>
    <t>B  Garant</t>
  </si>
  <si>
    <t>A Proyect</t>
  </si>
  <si>
    <t>B Proyect</t>
  </si>
  <si>
    <t>Gantizado</t>
  </si>
  <si>
    <t>MAD</t>
  </si>
  <si>
    <t>EPP</t>
  </si>
  <si>
    <t>BAC</t>
  </si>
  <si>
    <t>RI</t>
  </si>
  <si>
    <t>PE</t>
  </si>
  <si>
    <t>Vida</t>
  </si>
  <si>
    <t>VIDA</t>
  </si>
  <si>
    <t>Interm</t>
  </si>
  <si>
    <t>Superv</t>
  </si>
  <si>
    <t>GERENTE</t>
  </si>
  <si>
    <t>Adicion</t>
  </si>
  <si>
    <t xml:space="preserve">TASAS DE DE RIESGO UTILIZADA </t>
  </si>
  <si>
    <t>Hombre</t>
  </si>
  <si>
    <t>Mujer</t>
  </si>
  <si>
    <t>x</t>
  </si>
  <si>
    <t>RP</t>
  </si>
  <si>
    <t>TAR</t>
  </si>
  <si>
    <t>Qx Garant</t>
  </si>
  <si>
    <t>No Fuma</t>
  </si>
  <si>
    <t>Fuma</t>
  </si>
  <si>
    <t>No fuma</t>
  </si>
  <si>
    <t>Cuadro para Validación</t>
  </si>
  <si>
    <t>Coberturas Disponibles</t>
  </si>
  <si>
    <t>% Increm</t>
  </si>
  <si>
    <t>Término</t>
  </si>
  <si>
    <t>* Relevo de Prima Inv</t>
  </si>
  <si>
    <t>* Anticipación Inv</t>
  </si>
  <si>
    <t>* Renta por Invalidez</t>
  </si>
  <si>
    <t>* Pago por Enfermedad</t>
  </si>
  <si>
    <t>Mensajes de Error</t>
  </si>
  <si>
    <t>La Edad Mínima de Aceptación es 18 años</t>
  </si>
  <si>
    <t>La Suma Mínima de Vida es 50,000</t>
  </si>
  <si>
    <t>La Suma Máxima de Vida es 2,000,000</t>
  </si>
  <si>
    <t>La Suma Mínima de Muerte Accidental es 25,000</t>
  </si>
  <si>
    <t>La Suma Máxima de Muerte Accidental es 1,000,000</t>
  </si>
  <si>
    <t>La Suma Muerte Accidental no puede ser Mayor que la de Vida</t>
  </si>
  <si>
    <t>Exoneración de Prima y Anticipación de Capital son excluyentes</t>
  </si>
  <si>
    <t>Registre el Sexo del Prospecto</t>
  </si>
  <si>
    <t>La Suma Máxima de Enfermedad es 250,000</t>
  </si>
  <si>
    <t>Registre la Clasificación de Riesgo del Prospecto</t>
  </si>
  <si>
    <t>El Plazo Máximo de Seguro permitido por la Edad del Prospecto es</t>
  </si>
  <si>
    <t>La Edad Máxima de Aceptación de Muerte Accidental es 60 Años</t>
  </si>
  <si>
    <t>La Edad Máxima de Aceptación de Exoneración de Prima es 60 años</t>
  </si>
  <si>
    <t>La Edad Máxima de Aceptación de Anticipación de Capital es 60 Años</t>
  </si>
  <si>
    <t>La Suma Mínima de Anticipación por Invalidez es 50,000</t>
  </si>
  <si>
    <t>La Suma Máxima de Anticipación por Invalidez es 1,000,000</t>
  </si>
  <si>
    <t>FACTOR CALC SUMA RENTA INVALIDEZ</t>
  </si>
  <si>
    <t>Año de Cálculo ==&gt;</t>
  </si>
  <si>
    <t>Período de Pago</t>
  </si>
  <si>
    <t>Cant. Pagos x Año</t>
  </si>
  <si>
    <t>Tasa Incremento</t>
  </si>
  <si>
    <t>Tasa Anual</t>
  </si>
  <si>
    <t>Interés Mens</t>
  </si>
  <si>
    <t>v</t>
  </si>
  <si>
    <t>v^(1/n)</t>
  </si>
  <si>
    <t>Anualidad</t>
  </si>
  <si>
    <t>Factor Arriba</t>
  </si>
  <si>
    <t>Factor Abajo</t>
  </si>
  <si>
    <t>Factor Inc</t>
  </si>
  <si>
    <t xml:space="preserve">Factor Renta </t>
  </si>
  <si>
    <t>Factor Renta Navidad</t>
  </si>
  <si>
    <t>Factor Total Renta</t>
  </si>
  <si>
    <t>Suma Rta Invalidez</t>
  </si>
  <si>
    <t>Aseg Principal</t>
  </si>
  <si>
    <t>Adicional 1</t>
  </si>
  <si>
    <t>PARAMETROS DE BUSQUEDA DE DATOS</t>
  </si>
  <si>
    <t>*</t>
  </si>
  <si>
    <t>Pri_Neta</t>
  </si>
  <si>
    <t>Pri_Comer</t>
  </si>
  <si>
    <t>RESUMEN CALCULO DE RECARGOS</t>
  </si>
  <si>
    <t>Fact Búsqueda Condición Fumador</t>
  </si>
  <si>
    <t xml:space="preserve">Mx - Mx+n </t>
  </si>
  <si>
    <t>Pri_Neta /</t>
  </si>
  <si>
    <t>Tipo</t>
  </si>
  <si>
    <t>Vendedor</t>
  </si>
  <si>
    <t>G_Adm</t>
  </si>
  <si>
    <t>Utilidad</t>
  </si>
  <si>
    <t>Promedio</t>
  </si>
  <si>
    <t>Tot_GA</t>
  </si>
  <si>
    <t>COMISIÓNES</t>
  </si>
  <si>
    <t>Opción</t>
  </si>
  <si>
    <t>Plan</t>
  </si>
  <si>
    <t>Frec Pago</t>
  </si>
  <si>
    <t>Clasificación</t>
  </si>
  <si>
    <t>Busqueda Tarifa Comercial</t>
  </si>
  <si>
    <t>Orden</t>
  </si>
  <si>
    <t>Tabla</t>
  </si>
  <si>
    <t>Clasificac</t>
  </si>
  <si>
    <t>Nx - Nx+n</t>
  </si>
  <si>
    <t>(1- Recargo)</t>
  </si>
  <si>
    <t xml:space="preserve"> ==&gt;</t>
  </si>
  <si>
    <t>Incluido (A)</t>
  </si>
  <si>
    <t>GoldLife Temporal</t>
  </si>
  <si>
    <t>Si</t>
  </si>
  <si>
    <t>Minima</t>
  </si>
  <si>
    <t>Hombre No Fuma</t>
  </si>
  <si>
    <t>HNF</t>
  </si>
  <si>
    <t>COMISION Y GASTOS ADMINISTRATIVOS</t>
  </si>
  <si>
    <t>DETALLE DE CALCULO DE COMISION Y GASTOS</t>
  </si>
  <si>
    <t>Agregado (B)</t>
  </si>
  <si>
    <t>Renta de Retiro</t>
  </si>
  <si>
    <t>Semestral</t>
  </si>
  <si>
    <t>No</t>
  </si>
  <si>
    <t>Hombre Fuma</t>
  </si>
  <si>
    <t>HF</t>
  </si>
  <si>
    <t>Comisión</t>
  </si>
  <si>
    <t>Total</t>
  </si>
  <si>
    <t>Renta Educacional</t>
  </si>
  <si>
    <t>Trimestral</t>
  </si>
  <si>
    <t>Intermedia</t>
  </si>
  <si>
    <t>Mujer No Fuma</t>
  </si>
  <si>
    <t>MNF</t>
  </si>
  <si>
    <t>Género</t>
  </si>
  <si>
    <t>Superior</t>
  </si>
  <si>
    <t>Mujer Fuma</t>
  </si>
  <si>
    <t>MF</t>
  </si>
  <si>
    <t>Abierta</t>
  </si>
  <si>
    <t>Sin Aseg</t>
  </si>
  <si>
    <t xml:space="preserve">Plazo Pago </t>
  </si>
  <si>
    <t>PRIMA NETA</t>
  </si>
  <si>
    <t>Cobertura</t>
  </si>
  <si>
    <t>Fact Busqueda</t>
  </si>
  <si>
    <t>PACI</t>
  </si>
  <si>
    <t>COMISIÓN SUPERVISRO</t>
  </si>
  <si>
    <t>PxE</t>
  </si>
  <si>
    <t>RECARGOS</t>
  </si>
  <si>
    <t xml:space="preserve">PRIMA COMERCIAL </t>
  </si>
  <si>
    <t>Fbusq Condición Fuma</t>
  </si>
  <si>
    <t>Fraccionam</t>
  </si>
  <si>
    <t>Aseg 3</t>
  </si>
  <si>
    <t>Aseg 4</t>
  </si>
  <si>
    <t>Aseg 5</t>
  </si>
  <si>
    <t>Aseg 6</t>
  </si>
  <si>
    <t>Aseg 7</t>
  </si>
  <si>
    <t>Comercial</t>
  </si>
  <si>
    <t>* VIDA</t>
  </si>
  <si>
    <t>* MAD</t>
  </si>
  <si>
    <t>* EPP</t>
  </si>
  <si>
    <t>Sin Asegurado</t>
  </si>
  <si>
    <t>Fpago</t>
  </si>
  <si>
    <t>Factor</t>
  </si>
  <si>
    <t>* BAC</t>
  </si>
  <si>
    <t>Cant Pag Año</t>
  </si>
  <si>
    <t>* RI</t>
  </si>
  <si>
    <t>Plazo</t>
  </si>
  <si>
    <t>Asegurado</t>
  </si>
  <si>
    <t>Contrato</t>
  </si>
  <si>
    <t>* PE</t>
  </si>
  <si>
    <t>&lt; 20 año</t>
  </si>
  <si>
    <t>COMISIÓN GERENTE</t>
  </si>
  <si>
    <t>&gt;30 año</t>
  </si>
  <si>
    <t>Cobert</t>
  </si>
  <si>
    <t>Principal</t>
  </si>
  <si>
    <t>Pri_Fpago</t>
  </si>
  <si>
    <t>Factor Póliza</t>
  </si>
  <si>
    <t>Tot_Rec</t>
  </si>
  <si>
    <t>ENF</t>
  </si>
  <si>
    <t>No.</t>
  </si>
  <si>
    <t>Com Básica</t>
  </si>
  <si>
    <t>Comis Exced</t>
  </si>
  <si>
    <t>CUADRO PARA COMISIONES</t>
  </si>
  <si>
    <t xml:space="preserve">PRIMA BASICA PARA COMISIÓN </t>
  </si>
  <si>
    <t>Fbusq</t>
  </si>
  <si>
    <t>Prima Total</t>
  </si>
  <si>
    <t>Rva Fin</t>
  </si>
  <si>
    <t>* RP</t>
  </si>
  <si>
    <t>* TAR</t>
  </si>
  <si>
    <t>Prima Anual</t>
  </si>
  <si>
    <t>TABLA REQUISITOS MEDICOS</t>
  </si>
  <si>
    <t>Planes en Dólares</t>
  </si>
  <si>
    <t>ASEGURADO</t>
  </si>
  <si>
    <t>Paquete</t>
  </si>
  <si>
    <t>Requisitos</t>
  </si>
  <si>
    <t>Paqute</t>
  </si>
  <si>
    <t>Desde</t>
  </si>
  <si>
    <t>Hasta</t>
  </si>
  <si>
    <t>Busq</t>
  </si>
  <si>
    <t>Grupo</t>
  </si>
  <si>
    <t>TIPO</t>
  </si>
  <si>
    <t>CATEGORIA</t>
  </si>
  <si>
    <t>A</t>
  </si>
  <si>
    <t>Dolares</t>
  </si>
  <si>
    <t>A+B+C+D+D1</t>
  </si>
  <si>
    <t>TEMPORAL UNIVERSAL</t>
  </si>
  <si>
    <t xml:space="preserve">A+B+C+D+D1+I </t>
  </si>
  <si>
    <t>REQUISITOS DE ASEGURABILIDAD</t>
  </si>
  <si>
    <t xml:space="preserve">A+B+C+D+D1+E+H+I </t>
  </si>
  <si>
    <t>SOLICITANTE</t>
  </si>
  <si>
    <t>DESDE EL 1 DE OCTUBRE DEL 2008</t>
  </si>
  <si>
    <t>A+B+C+D+D1+F+H+I</t>
  </si>
  <si>
    <t>NOMBRE</t>
  </si>
  <si>
    <t>A+B+C+D+D1+E+F+H+I</t>
  </si>
  <si>
    <t>FactBusq</t>
  </si>
  <si>
    <t>EDAD</t>
  </si>
  <si>
    <t>IR A LA COTIZACIÓN</t>
  </si>
  <si>
    <t>A+B+C+D+D1+E+F+H+I+K</t>
  </si>
  <si>
    <t>Requsitos</t>
  </si>
  <si>
    <t>CATEGORÍA</t>
  </si>
  <si>
    <t>A+B+C+D+D1+F+H+I+J+K</t>
  </si>
  <si>
    <t>SUMA SOLICITADA</t>
  </si>
  <si>
    <t>PLANES EN DOLARES US$</t>
  </si>
  <si>
    <t>SUMA ANTERIOR</t>
  </si>
  <si>
    <t>Edad Alcanzada</t>
  </si>
  <si>
    <t>Suma</t>
  </si>
  <si>
    <t>A+B+C+D+D1+E+H+I</t>
  </si>
  <si>
    <t>Hasta 40 años</t>
  </si>
  <si>
    <t>41 a 50 años</t>
  </si>
  <si>
    <t>51 a 70 años</t>
  </si>
  <si>
    <t>ASGURADO</t>
  </si>
  <si>
    <t>Planes en Pesos</t>
  </si>
  <si>
    <t>ABREVIATURAS DE REQUISITOS</t>
  </si>
  <si>
    <t>Declaración jurada del solicitante</t>
  </si>
  <si>
    <t>B</t>
  </si>
  <si>
    <t>Examen médico incluyendo medición de presión arterial</t>
  </si>
  <si>
    <t>C</t>
  </si>
  <si>
    <t xml:space="preserve">Análisis químico y microscópico de orina con microalbuminuria y cocaína </t>
  </si>
  <si>
    <t>C1</t>
  </si>
  <si>
    <t>Análisis químico y microscópico de orina con microalbuminuria</t>
  </si>
  <si>
    <t>D</t>
  </si>
  <si>
    <t>Química sanguínea: Colesterol total, HDL, LDL, triglicéridos, creatinina, glucemia</t>
  </si>
  <si>
    <t>D1</t>
  </si>
  <si>
    <t>TSGP (Transaminasa Pirúvica), TSGO (Transaminasa Oxalacética), GGPT (Glutamil transpetidasa), y HIV</t>
  </si>
  <si>
    <t>E</t>
  </si>
  <si>
    <t>Electrocardiograma en reposo de 12 derivaciones</t>
  </si>
  <si>
    <t>F</t>
  </si>
  <si>
    <t>Informe financiero</t>
  </si>
  <si>
    <t>PLANES EN DOLARES ASEGURADO 1</t>
  </si>
  <si>
    <t>G</t>
  </si>
  <si>
    <t>Hemograma completo: Hemoglobina, Hematócrito, Eritrocitos, Leucocitos , Neutrófilos, Eosinófilos, Plaquetas, Linfocitos, Basófilos</t>
  </si>
  <si>
    <t>Grupo ==&gt;</t>
  </si>
  <si>
    <t>H</t>
  </si>
  <si>
    <t>Informe del médico tratante</t>
  </si>
  <si>
    <t>I</t>
  </si>
  <si>
    <t>Informe confidencial</t>
  </si>
  <si>
    <t>J</t>
  </si>
  <si>
    <t>Electrocardiograma con prueba de esfuerzo en correa sin fin (tred mills test)</t>
  </si>
  <si>
    <t>L</t>
  </si>
  <si>
    <t>K</t>
  </si>
  <si>
    <t>Estados financieros auditados o firmados por contador y contratante</t>
  </si>
  <si>
    <t>Prueba de Cotinina en Orina</t>
  </si>
  <si>
    <t>IMPORTANTE:</t>
  </si>
  <si>
    <t>1) La Compañía se reserva el derecho a exigir requisitos adicionales a los señalados, sean médicos o no médicos.</t>
  </si>
  <si>
    <t>2) Si el solicitante tiene pólizas vigentes se totalizan las sumas aseguradas para aplicar estos Requisitos de Selección.</t>
  </si>
  <si>
    <t>3) Los solicitantes  no fumadores deben realizarse Prueba de Cotinina en Orina</t>
  </si>
  <si>
    <t>PLANES EN DOLARES ASEGURADO 2</t>
  </si>
  <si>
    <t xml:space="preserve">José E. Goris Quezada </t>
  </si>
  <si>
    <t>Director Seguros de Personas</t>
  </si>
  <si>
    <t>DIRECTA</t>
  </si>
  <si>
    <t>GORIS</t>
  </si>
  <si>
    <t>Seguro</t>
  </si>
  <si>
    <t>1er Año</t>
  </si>
  <si>
    <t>Variacion</t>
  </si>
  <si>
    <t>Eda &gt;40</t>
  </si>
  <si>
    <t>IF(AND(E20&gt;=1000000,Y3&gt;=15),-10%,IF(AND(E20&gt;=500000,Y3&gt;=15),-4%,IF(AND(E20&gt;=300000,Y3&gt;=15),-3%,IF(AND(E20&gt;=200000,Y3&gt;=15),-2%,0))))</t>
  </si>
  <si>
    <t>Rec Fondo</t>
  </si>
  <si>
    <t>Fijo</t>
  </si>
  <si>
    <t>DATOS GENERALES</t>
  </si>
  <si>
    <t>CÁLCULO PRIMAS SEGUROS TRADICIONALES</t>
  </si>
  <si>
    <t>DATOS PARA PRUEBA</t>
  </si>
  <si>
    <t>EJERCICIO DE CONTROL</t>
  </si>
  <si>
    <t>CSO-2001</t>
  </si>
  <si>
    <t>qx al</t>
  </si>
  <si>
    <t>Hombre NF</t>
  </si>
  <si>
    <t>DEFINICION DE PARAMETROS</t>
  </si>
  <si>
    <t>EDAD CALCULO</t>
  </si>
  <si>
    <t>Suma Aseg</t>
  </si>
  <si>
    <t>CSO-58</t>
  </si>
  <si>
    <t>Tasa Tec</t>
  </si>
  <si>
    <t>CODIGO PLAN</t>
  </si>
  <si>
    <t>PLAZO SEGURO</t>
  </si>
  <si>
    <t>Prineta Anual</t>
  </si>
  <si>
    <t>TIPO PLAN</t>
  </si>
  <si>
    <t>Nivelado</t>
  </si>
  <si>
    <t>COD</t>
  </si>
  <si>
    <t>TIPO DE PLAN</t>
  </si>
  <si>
    <t>PLAZ_PAG_PRIMA</t>
  </si>
  <si>
    <t>Prineta Unica</t>
  </si>
  <si>
    <t>Impuestos</t>
  </si>
  <si>
    <t>ESTRUCTURA DE RECARGOS =&gt; COMISIONES, GASTOS Y UTILIDAD</t>
  </si>
  <si>
    <t>VIDA ENTERA</t>
  </si>
  <si>
    <t>PLAZ_PAG_COMIS</t>
  </si>
  <si>
    <t>Tarifa Comercial</t>
  </si>
  <si>
    <t>Gastos Administrativos</t>
  </si>
  <si>
    <t>Liquidacion Siniestros</t>
  </si>
  <si>
    <t>PLAZO PAGO PRIMA</t>
  </si>
  <si>
    <t>PAGO LIMITADO</t>
  </si>
  <si>
    <t>EDAD TÉRMINO</t>
  </si>
  <si>
    <t>Recargos</t>
  </si>
  <si>
    <t>Sobre Prima</t>
  </si>
  <si>
    <t>Sobre Suma por Millar</t>
  </si>
  <si>
    <t>Sobre</t>
  </si>
  <si>
    <t>Sobre Suma</t>
  </si>
  <si>
    <t>PLAZO PAGO COMISIÓN</t>
  </si>
  <si>
    <t>DOTAL</t>
  </si>
  <si>
    <t>Hasta Edad x</t>
  </si>
  <si>
    <t xml:space="preserve">Control Tx = </t>
  </si>
  <si>
    <t>Mas y Fem</t>
  </si>
  <si>
    <t>Otros</t>
  </si>
  <si>
    <t>EDAD PROYECCIÓN</t>
  </si>
  <si>
    <t>TEMPORAL</t>
  </si>
  <si>
    <t>CALCULO DE PRIMAS Y ANUALIDADES</t>
  </si>
  <si>
    <t>MONEDA</t>
  </si>
  <si>
    <t>PLAN</t>
  </si>
  <si>
    <t>DESCRIPCION</t>
  </si>
  <si>
    <t>F1</t>
  </si>
  <si>
    <t>F2</t>
  </si>
  <si>
    <t>F3</t>
  </si>
  <si>
    <t>F4</t>
  </si>
  <si>
    <t>F5</t>
  </si>
  <si>
    <t>ESTRUCTURA DE RECARGOS Y UTILIDAD</t>
  </si>
  <si>
    <t>Cargos</t>
  </si>
  <si>
    <t>ORDINARIO DE VIDA</t>
  </si>
  <si>
    <t xml:space="preserve">C </t>
  </si>
  <si>
    <t>Comisión 1er año S/ Prima</t>
  </si>
  <si>
    <t>C * Tx</t>
  </si>
  <si>
    <t>P</t>
  </si>
  <si>
    <t>DISTRIBUCIÓN DE COMISIONES</t>
  </si>
  <si>
    <t>VIDA PAGO LIMITADO</t>
  </si>
  <si>
    <t>Comisiones Renovacion S/ Prima</t>
  </si>
  <si>
    <t>C1 * Tx * äx:n</t>
  </si>
  <si>
    <t>Comisiones</t>
  </si>
  <si>
    <t>Renov</t>
  </si>
  <si>
    <t>Gastos Adm 1er año S/ Prima</t>
  </si>
  <si>
    <t>G * Tx</t>
  </si>
  <si>
    <t>G1</t>
  </si>
  <si>
    <t>Gastos Adm Renov S/ Prima</t>
  </si>
  <si>
    <t>G1 * Tx * äx:m</t>
  </si>
  <si>
    <t xml:space="preserve">FACT SELECCIONADOS </t>
  </si>
  <si>
    <t>G2</t>
  </si>
  <si>
    <t>Gastos Adm 1er año S/ Suma</t>
  </si>
  <si>
    <t>G2 * S</t>
  </si>
  <si>
    <t>S</t>
  </si>
  <si>
    <t>G3</t>
  </si>
  <si>
    <t>Gastos Adm Renovación S/ Suma</t>
  </si>
  <si>
    <t>G3 * S * ax:m</t>
  </si>
  <si>
    <t>Otros Gastos S/ Prima</t>
  </si>
  <si>
    <t>I * Tx * äx</t>
  </si>
  <si>
    <t>PRIMA NETA UNICA</t>
  </si>
  <si>
    <t>Calculado</t>
  </si>
  <si>
    <t>Vlookup</t>
  </si>
  <si>
    <t>Liquidac de Siniestros S/ Prima</t>
  </si>
  <si>
    <t>L * Tx * äx</t>
  </si>
  <si>
    <t>Ax  =</t>
  </si>
  <si>
    <t>(Mx - F1 * Mx+n + F2 * Dx+n) / Dx</t>
  </si>
  <si>
    <t>L1</t>
  </si>
  <si>
    <t>Liquidac de Siniestros S/ Suma</t>
  </si>
  <si>
    <t>L1 * S * Ax</t>
  </si>
  <si>
    <t>MARGEN DE SEGURIDAD</t>
  </si>
  <si>
    <t>U</t>
  </si>
  <si>
    <t>Utilidad S/ Prima</t>
  </si>
  <si>
    <t>U * Tx * äx</t>
  </si>
  <si>
    <t>Plazo Hasta</t>
  </si>
  <si>
    <t>PRIMA NETA NIVELADA</t>
  </si>
  <si>
    <t>U1</t>
  </si>
  <si>
    <t>Utilidad S/ Suma Asegurada</t>
  </si>
  <si>
    <t xml:space="preserve">U1 * S * äx </t>
  </si>
  <si>
    <t>Px  =</t>
  </si>
  <si>
    <t>(Mx - F1 * Mx+n + F2 * Dx+n) / (Nx - F3 * Nx+n)</t>
  </si>
  <si>
    <t>M</t>
  </si>
  <si>
    <t>Margen de Seguridad S/ Prima</t>
  </si>
  <si>
    <t>M * Tx * äx</t>
  </si>
  <si>
    <t>Ax / äx</t>
  </si>
  <si>
    <t>Tasa Técnica</t>
  </si>
  <si>
    <t>ANUALIDAD PAGO DE PRIMA</t>
  </si>
  <si>
    <t>(Nx - F4 * Nx+n ) / Dx</t>
  </si>
  <si>
    <t>Cálculo</t>
  </si>
  <si>
    <t>ANUALIDAD PAGO DE COMISIONES</t>
  </si>
  <si>
    <t>(Nx - F5 * Nx+n ) / Dx</t>
  </si>
  <si>
    <t>äx:m</t>
  </si>
  <si>
    <t>äx:n</t>
  </si>
  <si>
    <t>Valor Pte</t>
  </si>
  <si>
    <t>Única</t>
  </si>
  <si>
    <t>Pago Prima</t>
  </si>
  <si>
    <t>Pago Comis</t>
  </si>
  <si>
    <t>Adm y Util</t>
  </si>
  <si>
    <t>Gast y Comis</t>
  </si>
  <si>
    <t>Ponderado</t>
  </si>
  <si>
    <t>Prineta</t>
  </si>
  <si>
    <t>äx  =</t>
  </si>
  <si>
    <r>
      <rPr>
        <b/>
        <i/>
        <sz val="8"/>
        <rFont val="Times New Roman"/>
        <family val="1"/>
      </rPr>
      <t>Tx</t>
    </r>
    <r>
      <rPr>
        <b/>
        <sz val="8"/>
        <rFont val="Times New Roman"/>
        <family val="1"/>
      </rPr>
      <t xml:space="preserve"> Tarifa</t>
    </r>
  </si>
  <si>
    <t>\</t>
  </si>
  <si>
    <t>Ant</t>
  </si>
  <si>
    <t>Al 32%</t>
  </si>
  <si>
    <t>Al 35%</t>
  </si>
  <si>
    <t>Al 60%</t>
  </si>
  <si>
    <t>Al 45%</t>
  </si>
  <si>
    <t>Al 85%</t>
  </si>
  <si>
    <t>Al 83%</t>
  </si>
  <si>
    <t>Al 55%</t>
  </si>
  <si>
    <t>IF(AD1052&gt;=45,3%,0)</t>
  </si>
  <si>
    <t>TABLAS  DE RIESGO qx</t>
  </si>
  <si>
    <t>PRIMA DE RIESGO</t>
  </si>
  <si>
    <t>IF($AE$1055&lt;20,ROUND(AE$1059/(1-$AD$1079)*(1+$AD$1076),4),IF(AE1055&gt;30,ROUND(AE$1059/(1-$AD$1079)*(1+$AD$1077),4),ROUND(AE$1059/(1-$AD$1079),4)))</t>
  </si>
  <si>
    <t>Versión VN.1.0 - Nov 2025</t>
  </si>
  <si>
    <t>Ejemplo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</si>
</sst>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3" formatCode="_-* #,##0.00_-;\-* #,##0.00_-;_-* &quot;-&quot;??_-;_-@_-"/>
    <numFmt numFmtId="164" formatCode="&quot;$&quot;#,##0.00_);\(&quot;$&quot;#,##0.00\)"/>
    <numFmt numFmtId="165" formatCode="_(* #,##0.00_);_(* \(#,##0.00\);_(* &quot;-&quot;??_);_(@_)"/>
    <numFmt numFmtId="166" formatCode="_(* #,##0.0000_);_(* \(#,##0.0000\);_(* &quot;-&quot;??_);_(@_)"/>
    <numFmt numFmtId="167" formatCode="_(* #,##0.00000_);_(* \(#,##0.00000\);_(* &quot;-&quot;??_);_(@_)"/>
    <numFmt numFmtId="168" formatCode="_(* #,##0_);_(* \(#,##0\);_(* &quot;-&quot;??_);_(@_)"/>
    <numFmt numFmtId="169" formatCode="_ * #,##0.00_ ;_ * \-#,##0.00_ ;_ * &quot;-&quot;??_ ;_ @_ "/>
    <numFmt numFmtId="170" formatCode="General_)"/>
    <numFmt numFmtId="171" formatCode="\ ?/1000"/>
    <numFmt numFmtId="172" formatCode="0.00_)"/>
    <numFmt numFmtId="173" formatCode="0_)"/>
    <numFmt numFmtId="174" formatCode="0.0_)"/>
    <numFmt numFmtId="175" formatCode="_-* #,##0.0_-;\-* #,##0.0_-;_-* &quot;-&quot;??_-;_-@_-"/>
    <numFmt numFmtId="176" formatCode="_(* #,##0.000_);_(* \(#,##0.000\);_(* &quot;-&quot;??_);_(@_)"/>
    <numFmt numFmtId="177" formatCode="0.0000%"/>
    <numFmt numFmtId="178" formatCode="General\ &quot;años&quot;"/>
    <numFmt numFmtId="179" formatCode="&quot;Fecha: &quot;dd/mm/yyyy"/>
    <numFmt numFmtId="180" formatCode="0.00000%"/>
    <numFmt numFmtId="181" formatCode="0_);\(0\)"/>
    <numFmt numFmtId="182" formatCode="0.000000"/>
    <numFmt numFmtId="183" formatCode="0.0"/>
    <numFmt numFmtId="184" formatCode="&quot;Tasa&quot;\ 0%"/>
    <numFmt numFmtId="185" formatCode="0\ &quot;años&quot;"/>
    <numFmt numFmtId="186" formatCode="_ * #,##0_ ;_ * \-#,##0_ ;_ * &quot;-&quot;??_ ;_ @_ "/>
    <numFmt numFmtId="187" formatCode="_ * #,##0.0000_ ;_ * \-#,##0.0000_ ;_ * &quot;-&quot;??_ ;_ @_ "/>
    <numFmt numFmtId="188" formatCode="0\ &quot;Años&quot;"/>
    <numFmt numFmtId="189" formatCode="&quot; * Impuestos&quot;\ 0%"/>
    <numFmt numFmtId="190" formatCode="dd/mm/yyyy;@"/>
    <numFmt numFmtId="191" formatCode="0.0%"/>
    <numFmt numFmtId="192" formatCode="_-* #,##0.00000_-;\-* #,##0.00000_-;_-* &quot;-&quot;??_-;_-@_-"/>
    <numFmt numFmtId="193" formatCode="_(* #,##0.0000_);_(* \(#,##0.0000\);_(* &quot;-&quot;????_);_(@_)"/>
    <numFmt numFmtId="194" formatCode="_(* #,##0.000000000_);_(* \(#,##0.000000000\);_(* &quot;-&quot;??_);_(@_)"/>
    <numFmt numFmtId="195" formatCode="_(* #,##0.00000_);_(* \(#,##0.00000\);_(* &quot;-&quot;?????_);_(@_)"/>
    <numFmt numFmtId="196" formatCode="_(* #,##0.000000_);_(* \(#,##0.000000\);_(* &quot;-&quot;??_);_(@_)"/>
  </numFmts>
  <fonts count="77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MS Serif"/>
      <family val="1"/>
    </font>
    <font>
      <sz val="10"/>
      <name val="Courier"/>
      <family val="3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imes New Roman"/>
      <family val="1"/>
    </font>
    <font>
      <sz val="8"/>
      <name val="Helv"/>
    </font>
    <font>
      <sz val="10"/>
      <name val="MS Sans Serif"/>
      <family val="2"/>
    </font>
    <font>
      <b/>
      <sz val="8"/>
      <color indexed="8"/>
      <name val="Helv"/>
    </font>
    <font>
      <sz val="8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10"/>
      <name val="Times New Roman"/>
      <family val="1"/>
    </font>
    <font>
      <b/>
      <sz val="14"/>
      <color indexed="18"/>
      <name val="Times New Roman"/>
      <family val="1"/>
    </font>
    <font>
      <b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sz val="9"/>
      <color indexed="8"/>
      <name val="Times New Roman"/>
      <family val="1"/>
    </font>
    <font>
      <b/>
      <sz val="9"/>
      <color indexed="18"/>
      <name val="Times New Roman"/>
      <family val="1"/>
    </font>
    <font>
      <sz val="9"/>
      <color indexed="50"/>
      <name val="Times New Roman"/>
      <family val="1"/>
    </font>
    <font>
      <sz val="8"/>
      <color indexed="18"/>
      <name val="Times New Roman"/>
      <family val="1"/>
    </font>
    <font>
      <sz val="8"/>
      <color indexed="10"/>
      <name val="Times New Roman"/>
      <family val="1"/>
    </font>
    <font>
      <b/>
      <sz val="9"/>
      <color indexed="1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10"/>
      <name val="Times New Roman"/>
      <family val="1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8"/>
      <color indexed="9"/>
      <name val="Times New Roman"/>
      <family val="1"/>
    </font>
    <font>
      <b/>
      <sz val="8"/>
      <color indexed="17"/>
      <name val="Times New Roman"/>
      <family val="1"/>
    </font>
    <font>
      <sz val="8"/>
      <color indexed="17"/>
      <name val="Times New Roman"/>
      <family val="1"/>
    </font>
    <font>
      <b/>
      <sz val="8"/>
      <color indexed="53"/>
      <name val="Times New Roman"/>
      <family val="1"/>
    </font>
    <font>
      <sz val="8"/>
      <color indexed="12"/>
      <name val="Times New Roman"/>
      <family val="1"/>
    </font>
    <font>
      <b/>
      <sz val="10"/>
      <color indexed="12"/>
      <name val="Times New Roman"/>
      <family val="1"/>
    </font>
    <font>
      <sz val="10"/>
      <color indexed="18"/>
      <name val="Times New Roman"/>
      <family val="1"/>
    </font>
    <font>
      <b/>
      <sz val="9"/>
      <color indexed="12"/>
      <name val="Times New Roman"/>
      <family val="1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9"/>
      <name val="Arial"/>
      <family val="2"/>
    </font>
    <font>
      <u/>
      <sz val="8"/>
      <name val="Times New Roman"/>
      <family val="1"/>
    </font>
    <font>
      <b/>
      <sz val="8"/>
      <color indexed="56"/>
      <name val="Times New Roman"/>
      <family val="1"/>
    </font>
    <font>
      <b/>
      <sz val="9"/>
      <color indexed="8"/>
      <name val="Times New Roman"/>
      <family val="1"/>
    </font>
    <font>
      <b/>
      <sz val="14"/>
      <color indexed="9"/>
      <name val="Times New Roman"/>
      <family val="1"/>
    </font>
    <font>
      <sz val="10"/>
      <color indexed="9"/>
      <name val="Times New Roman"/>
      <family val="1"/>
    </font>
    <font>
      <b/>
      <sz val="12"/>
      <color indexed="12"/>
      <name val="Georgia"/>
      <family val="1"/>
    </font>
    <font>
      <sz val="8"/>
      <name val="Century"/>
      <family val="1"/>
    </font>
    <font>
      <sz val="10"/>
      <color indexed="10"/>
      <name val="Times New Roman"/>
      <family val="1"/>
    </font>
    <font>
      <b/>
      <sz val="12"/>
      <color indexed="18"/>
      <name val="Times New Roman"/>
      <family val="1"/>
    </font>
    <font>
      <sz val="9"/>
      <color indexed="12"/>
      <name val="Times New Roman"/>
      <family val="1"/>
    </font>
    <font>
      <sz val="10"/>
      <color indexed="8"/>
      <name val="Times New Roman"/>
      <family val="1"/>
    </font>
    <font>
      <b/>
      <u/>
      <sz val="8"/>
      <color indexed="20"/>
      <name val="Times New Roman"/>
      <family val="1"/>
    </font>
    <font>
      <b/>
      <sz val="10"/>
      <color indexed="20"/>
      <name val="Times New Roman"/>
      <family val="1"/>
    </font>
    <font>
      <b/>
      <u/>
      <sz val="8"/>
      <color indexed="12"/>
      <name val="Times New Roman"/>
      <family val="1"/>
    </font>
    <font>
      <b/>
      <sz val="8"/>
      <color theme="1"/>
      <name val="Times New Roman"/>
      <family val="1"/>
    </font>
    <font>
      <sz val="9"/>
      <color theme="0"/>
      <name val="Times New Roman"/>
      <family val="1"/>
    </font>
    <font>
      <u/>
      <sz val="8"/>
      <color indexed="12"/>
      <name val="Times New Roman"/>
      <family val="1"/>
    </font>
    <font>
      <sz val="10"/>
      <color theme="0"/>
      <name val="Times New Roman"/>
      <family val="1"/>
    </font>
    <font>
      <sz val="9"/>
      <color indexed="81"/>
      <name val="Tahoma"/>
      <family val="2"/>
    </font>
    <font>
      <sz val="8"/>
      <color theme="1"/>
      <name val="Times New Roman"/>
      <family val="1"/>
    </font>
    <font>
      <b/>
      <sz val="9"/>
      <color indexed="81"/>
      <name val="Tahoma"/>
      <family val="2"/>
    </font>
    <font>
      <b/>
      <i/>
      <sz val="8"/>
      <name val="Times New Roman"/>
      <family val="1"/>
    </font>
    <font>
      <b/>
      <sz val="8"/>
      <color rgb="FFFF0000"/>
      <name val="Times New Roman"/>
      <family val="1"/>
    </font>
    <font>
      <b/>
      <sz val="8"/>
      <color rgb="FFC00000"/>
      <name val="Times New Roman"/>
      <family val="1"/>
    </font>
    <font>
      <sz val="8"/>
      <color rgb="FFC00000"/>
      <name val="Times New Roman"/>
      <family val="1"/>
    </font>
    <font>
      <b/>
      <u/>
      <sz val="8"/>
      <color rgb="FFFF0000"/>
      <name val="Times New Roman"/>
      <family val="1"/>
    </font>
    <font>
      <b/>
      <u/>
      <sz val="8"/>
      <color rgb="FF00B050"/>
      <name val="Times New Roman"/>
      <family val="1"/>
    </font>
    <font>
      <b/>
      <sz val="10"/>
      <color rgb="FF00B050"/>
      <name val="Times New Roman"/>
      <family val="1"/>
    </font>
    <font>
      <sz val="8"/>
      <color theme="0"/>
      <name val="Times New Roman"/>
      <family val="1"/>
    </font>
    <font>
      <sz val="10"/>
      <color theme="1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0E399"/>
        <bgColor indexed="64"/>
      </patternFill>
    </fill>
  </fills>
  <borders count="5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9"/>
      </left>
      <right style="hair">
        <color indexed="9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9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175" fontId="3" fillId="0" borderId="0" applyFill="0" applyBorder="0" applyAlignment="0"/>
    <xf numFmtId="165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 applyNumberFormat="0" applyAlignment="0">
      <alignment horizontal="left"/>
    </xf>
    <xf numFmtId="0" fontId="6" fillId="0" borderId="0" applyNumberFormat="0" applyAlignment="0"/>
    <xf numFmtId="0" fontId="7" fillId="0" borderId="0" applyNumberFormat="0" applyAlignment="0">
      <alignment horizontal="left"/>
    </xf>
    <xf numFmtId="38" fontId="8" fillId="2" borderId="0" applyNumberFormat="0" applyBorder="0" applyAlignment="0" applyProtection="0"/>
    <xf numFmtId="0" fontId="9" fillId="0" borderId="1" applyNumberFormat="0" applyAlignment="0" applyProtection="0">
      <alignment horizontal="left" vertical="center"/>
    </xf>
    <xf numFmtId="0" fontId="9" fillId="0" borderId="2">
      <alignment horizontal="left" vertical="center"/>
    </xf>
    <xf numFmtId="0" fontId="10" fillId="0" borderId="0" applyNumberFormat="0" applyFill="0" applyBorder="0" applyAlignment="0" applyProtection="0">
      <alignment vertical="top"/>
      <protection locked="0"/>
    </xf>
    <xf numFmtId="10" fontId="8" fillId="3" borderId="3" applyNumberFormat="0" applyBorder="0" applyAlignment="0" applyProtection="0"/>
    <xf numFmtId="17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37" fontId="11" fillId="0" borderId="0"/>
    <xf numFmtId="172" fontId="12" fillId="0" borderId="0"/>
    <xf numFmtId="0" fontId="3" fillId="0" borderId="0"/>
    <xf numFmtId="0" fontId="3" fillId="0" borderId="0"/>
    <xf numFmtId="3" fontId="13" fillId="0" borderId="0"/>
    <xf numFmtId="0" fontId="3" fillId="0" borderId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10" fontId="3" fillId="0" borderId="0" applyFont="0" applyFill="0" applyBorder="0" applyAlignment="0" applyProtection="0"/>
    <xf numFmtId="14" fontId="14" fillId="0" borderId="0" applyNumberFormat="0" applyFill="0" applyBorder="0" applyAlignment="0" applyProtection="0">
      <alignment horizontal="left"/>
    </xf>
    <xf numFmtId="0" fontId="15" fillId="0" borderId="0"/>
    <xf numFmtId="40" fontId="16" fillId="0" borderId="0" applyBorder="0">
      <alignment horizontal="right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3" fontId="4" fillId="0" borderId="0"/>
  </cellStyleXfs>
  <cellXfs count="1320">
    <xf numFmtId="0" fontId="0" fillId="0" borderId="0" xfId="0"/>
    <xf numFmtId="165" fontId="17" fillId="0" borderId="5" xfId="2" applyFont="1" applyBorder="1" applyProtection="1">
      <protection hidden="1"/>
    </xf>
    <xf numFmtId="165" fontId="17" fillId="0" borderId="15" xfId="2" applyFont="1" applyBorder="1" applyProtection="1">
      <protection hidden="1"/>
    </xf>
    <xf numFmtId="165" fontId="17" fillId="0" borderId="13" xfId="2" applyFont="1" applyBorder="1" applyProtection="1">
      <protection hidden="1"/>
    </xf>
    <xf numFmtId="165" fontId="17" fillId="0" borderId="0" xfId="2" applyFont="1" applyProtection="1">
      <protection hidden="1"/>
    </xf>
    <xf numFmtId="165" fontId="17" fillId="0" borderId="0" xfId="2" applyFont="1" applyAlignment="1" applyProtection="1">
      <alignment vertical="top"/>
      <protection hidden="1"/>
    </xf>
    <xf numFmtId="178" fontId="19" fillId="0" borderId="10" xfId="3" applyNumberFormat="1" applyFont="1" applyBorder="1" applyProtection="1">
      <protection hidden="1"/>
    </xf>
    <xf numFmtId="165" fontId="17" fillId="0" borderId="0" xfId="2" applyFont="1" applyAlignment="1" applyProtection="1">
      <alignment horizontal="centerContinuous"/>
      <protection hidden="1"/>
    </xf>
    <xf numFmtId="3" fontId="17" fillId="0" borderId="0" xfId="20" applyFont="1" applyProtection="1">
      <protection hidden="1"/>
    </xf>
    <xf numFmtId="3" fontId="17" fillId="0" borderId="0" xfId="20" applyFont="1" applyAlignment="1" applyProtection="1">
      <alignment horizontal="centerContinuous"/>
      <protection hidden="1"/>
    </xf>
    <xf numFmtId="0" fontId="17" fillId="0" borderId="0" xfId="0" applyFont="1" applyAlignment="1" applyProtection="1">
      <alignment horizontal="center"/>
      <protection hidden="1"/>
    </xf>
    <xf numFmtId="3" fontId="17" fillId="0" borderId="0" xfId="20" applyFont="1" applyAlignment="1" applyProtection="1">
      <alignment horizontal="center"/>
      <protection hidden="1"/>
    </xf>
    <xf numFmtId="3" fontId="17" fillId="0" borderId="12" xfId="20" applyFont="1" applyBorder="1" applyProtection="1">
      <protection hidden="1"/>
    </xf>
    <xf numFmtId="165" fontId="17" fillId="0" borderId="14" xfId="2" applyFont="1" applyBorder="1" applyProtection="1">
      <protection hidden="1"/>
    </xf>
    <xf numFmtId="0" fontId="19" fillId="0" borderId="0" xfId="0" applyFont="1" applyAlignment="1" applyProtection="1">
      <alignment vertical="top"/>
      <protection hidden="1"/>
    </xf>
    <xf numFmtId="165" fontId="19" fillId="0" borderId="10" xfId="2" applyFont="1" applyBorder="1" applyProtection="1">
      <protection hidden="1"/>
    </xf>
    <xf numFmtId="165" fontId="17" fillId="0" borderId="7" xfId="2" applyFont="1" applyBorder="1" applyProtection="1">
      <protection hidden="1"/>
    </xf>
    <xf numFmtId="3" fontId="17" fillId="0" borderId="12" xfId="20" applyFont="1" applyBorder="1" applyAlignment="1" applyProtection="1">
      <alignment horizontal="center"/>
      <protection hidden="1"/>
    </xf>
    <xf numFmtId="3" fontId="17" fillId="0" borderId="14" xfId="20" applyFont="1" applyBorder="1" applyProtection="1">
      <protection hidden="1"/>
    </xf>
    <xf numFmtId="165" fontId="17" fillId="0" borderId="0" xfId="2" applyFont="1" applyAlignment="1" applyProtection="1">
      <alignment horizontal="right"/>
      <protection hidden="1"/>
    </xf>
    <xf numFmtId="3" fontId="28" fillId="0" borderId="0" xfId="20" applyFont="1" applyProtection="1">
      <protection hidden="1"/>
    </xf>
    <xf numFmtId="3" fontId="17" fillId="0" borderId="5" xfId="20" applyFont="1" applyBorder="1" applyAlignment="1" applyProtection="1">
      <alignment horizontal="centerContinuous"/>
      <protection hidden="1"/>
    </xf>
    <xf numFmtId="3" fontId="17" fillId="0" borderId="13" xfId="20" applyFont="1" applyBorder="1" applyAlignment="1" applyProtection="1">
      <alignment horizontal="center"/>
      <protection hidden="1"/>
    </xf>
    <xf numFmtId="165" fontId="17" fillId="2" borderId="6" xfId="2" applyFont="1" applyFill="1" applyBorder="1" applyProtection="1">
      <protection hidden="1"/>
    </xf>
    <xf numFmtId="165" fontId="17" fillId="0" borderId="18" xfId="2" applyFont="1" applyBorder="1" applyProtection="1">
      <protection hidden="1"/>
    </xf>
    <xf numFmtId="3" fontId="17" fillId="0" borderId="6" xfId="20" applyFont="1" applyBorder="1" applyAlignment="1" applyProtection="1">
      <alignment horizontal="center"/>
      <protection hidden="1"/>
    </xf>
    <xf numFmtId="3" fontId="17" fillId="0" borderId="10" xfId="20" applyFont="1" applyBorder="1" applyAlignment="1" applyProtection="1">
      <alignment horizontal="center"/>
      <protection hidden="1"/>
    </xf>
    <xf numFmtId="168" fontId="25" fillId="0" borderId="0" xfId="2" applyNumberFormat="1" applyFont="1" applyProtection="1">
      <protection hidden="1"/>
    </xf>
    <xf numFmtId="0" fontId="19" fillId="0" borderId="0" xfId="23" applyFont="1" applyAlignment="1" applyProtection="1">
      <alignment horizontal="center"/>
      <protection hidden="1"/>
    </xf>
    <xf numFmtId="39" fontId="17" fillId="2" borderId="13" xfId="2" applyNumberFormat="1" applyFont="1" applyFill="1" applyBorder="1" applyProtection="1">
      <protection hidden="1"/>
    </xf>
    <xf numFmtId="39" fontId="17" fillId="2" borderId="14" xfId="2" applyNumberFormat="1" applyFont="1" applyFill="1" applyBorder="1" applyProtection="1">
      <protection hidden="1"/>
    </xf>
    <xf numFmtId="3" fontId="17" fillId="2" borderId="0" xfId="20" applyFont="1" applyFill="1" applyAlignment="1" applyProtection="1">
      <alignment horizontal="center"/>
      <protection hidden="1"/>
    </xf>
    <xf numFmtId="0" fontId="17" fillId="2" borderId="0" xfId="0" applyFont="1" applyFill="1" applyAlignment="1" applyProtection="1">
      <alignment horizontal="center"/>
      <protection hidden="1"/>
    </xf>
    <xf numFmtId="165" fontId="17" fillId="2" borderId="0" xfId="2" applyFont="1" applyFill="1" applyProtection="1">
      <protection hidden="1"/>
    </xf>
    <xf numFmtId="165" fontId="28" fillId="2" borderId="0" xfId="2" applyFont="1" applyFill="1" applyProtection="1">
      <protection hidden="1"/>
    </xf>
    <xf numFmtId="10" fontId="17" fillId="2" borderId="0" xfId="24" applyNumberFormat="1" applyFont="1" applyFill="1" applyAlignment="1" applyProtection="1">
      <alignment horizontal="center"/>
      <protection hidden="1"/>
    </xf>
    <xf numFmtId="165" fontId="17" fillId="2" borderId="14" xfId="2" applyFont="1" applyFill="1" applyBorder="1" applyProtection="1">
      <protection hidden="1"/>
    </xf>
    <xf numFmtId="165" fontId="17" fillId="2" borderId="18" xfId="2" applyFont="1" applyFill="1" applyBorder="1" applyProtection="1">
      <protection hidden="1"/>
    </xf>
    <xf numFmtId="3" fontId="26" fillId="2" borderId="0" xfId="20" applyFont="1" applyFill="1" applyProtection="1">
      <protection hidden="1"/>
    </xf>
    <xf numFmtId="3" fontId="17" fillId="2" borderId="0" xfId="20" applyFont="1" applyFill="1" applyProtection="1">
      <protection hidden="1"/>
    </xf>
    <xf numFmtId="0" fontId="26" fillId="2" borderId="0" xfId="18" applyFont="1" applyFill="1" applyProtection="1">
      <protection hidden="1"/>
    </xf>
    <xf numFmtId="10" fontId="17" fillId="2" borderId="19" xfId="24" applyNumberFormat="1" applyFont="1" applyFill="1" applyBorder="1" applyAlignment="1" applyProtection="1">
      <alignment horizontal="center"/>
      <protection hidden="1"/>
    </xf>
    <xf numFmtId="10" fontId="17" fillId="2" borderId="12" xfId="2" applyNumberFormat="1" applyFont="1" applyFill="1" applyBorder="1" applyAlignment="1" applyProtection="1">
      <alignment horizontal="center"/>
      <protection hidden="1"/>
    </xf>
    <xf numFmtId="180" fontId="17" fillId="2" borderId="0" xfId="24" applyNumberFormat="1" applyFont="1" applyFill="1" applyAlignment="1" applyProtection="1">
      <alignment horizontal="center"/>
      <protection hidden="1"/>
    </xf>
    <xf numFmtId="10" fontId="17" fillId="2" borderId="0" xfId="2" applyNumberFormat="1" applyFont="1" applyFill="1" applyAlignment="1" applyProtection="1">
      <alignment horizontal="center"/>
      <protection hidden="1"/>
    </xf>
    <xf numFmtId="10" fontId="35" fillId="2" borderId="0" xfId="2" applyNumberFormat="1" applyFont="1" applyFill="1" applyAlignment="1" applyProtection="1">
      <alignment horizontal="center"/>
      <protection hidden="1"/>
    </xf>
    <xf numFmtId="10" fontId="17" fillId="2" borderId="20" xfId="2" applyNumberFormat="1" applyFont="1" applyFill="1" applyBorder="1" applyAlignment="1" applyProtection="1">
      <alignment horizontal="center"/>
      <protection hidden="1"/>
    </xf>
    <xf numFmtId="180" fontId="17" fillId="2" borderId="19" xfId="24" applyNumberFormat="1" applyFont="1" applyFill="1" applyBorder="1" applyAlignment="1" applyProtection="1">
      <alignment horizontal="center"/>
      <protection hidden="1"/>
    </xf>
    <xf numFmtId="10" fontId="35" fillId="2" borderId="19" xfId="2" applyNumberFormat="1" applyFont="1" applyFill="1" applyBorder="1" applyAlignment="1" applyProtection="1">
      <alignment horizontal="center"/>
      <protection hidden="1"/>
    </xf>
    <xf numFmtId="165" fontId="18" fillId="2" borderId="6" xfId="2" applyFont="1" applyFill="1" applyBorder="1" applyAlignment="1" applyProtection="1">
      <alignment horizontal="center"/>
      <protection hidden="1"/>
    </xf>
    <xf numFmtId="165" fontId="18" fillId="2" borderId="10" xfId="2" applyFont="1" applyFill="1" applyBorder="1" applyAlignment="1" applyProtection="1">
      <alignment horizontal="center"/>
      <protection hidden="1"/>
    </xf>
    <xf numFmtId="165" fontId="18" fillId="2" borderId="8" xfId="2" applyFont="1" applyFill="1" applyBorder="1" applyAlignment="1" applyProtection="1">
      <alignment horizontal="center"/>
      <protection hidden="1"/>
    </xf>
    <xf numFmtId="184" fontId="17" fillId="2" borderId="24" xfId="19" applyNumberFormat="1" applyFont="1" applyFill="1" applyBorder="1" applyProtection="1">
      <protection hidden="1"/>
    </xf>
    <xf numFmtId="168" fontId="17" fillId="0" borderId="6" xfId="2" applyNumberFormat="1" applyFont="1" applyBorder="1" applyProtection="1">
      <protection hidden="1"/>
    </xf>
    <xf numFmtId="168" fontId="17" fillId="0" borderId="10" xfId="2" applyNumberFormat="1" applyFont="1" applyBorder="1" applyProtection="1">
      <protection hidden="1"/>
    </xf>
    <xf numFmtId="168" fontId="17" fillId="0" borderId="8" xfId="2" applyNumberFormat="1" applyFont="1" applyBorder="1" applyProtection="1">
      <protection hidden="1"/>
    </xf>
    <xf numFmtId="179" fontId="17" fillId="0" borderId="0" xfId="23" applyNumberFormat="1" applyFont="1" applyAlignment="1" applyProtection="1">
      <alignment horizontal="right"/>
      <protection hidden="1"/>
    </xf>
    <xf numFmtId="3" fontId="17" fillId="0" borderId="0" xfId="20" applyFont="1" applyAlignment="1" applyProtection="1">
      <alignment horizontal="right"/>
      <protection hidden="1"/>
    </xf>
    <xf numFmtId="3" fontId="17" fillId="0" borderId="0" xfId="20" applyFont="1"/>
    <xf numFmtId="182" fontId="19" fillId="2" borderId="8" xfId="0" applyNumberFormat="1" applyFont="1" applyFill="1" applyBorder="1"/>
    <xf numFmtId="0" fontId="21" fillId="2" borderId="10" xfId="0" applyFont="1" applyFill="1" applyBorder="1" applyAlignment="1">
      <alignment horizontal="centerContinuous"/>
    </xf>
    <xf numFmtId="3" fontId="17" fillId="0" borderId="8" xfId="20" applyFont="1" applyBorder="1" applyAlignment="1" applyProtection="1">
      <alignment horizontal="center"/>
      <protection hidden="1"/>
    </xf>
    <xf numFmtId="178" fontId="19" fillId="0" borderId="0" xfId="0" applyNumberFormat="1" applyFont="1" applyAlignment="1" applyProtection="1">
      <alignment horizontal="center"/>
      <protection hidden="1"/>
    </xf>
    <xf numFmtId="169" fontId="17" fillId="0" borderId="0" xfId="2" applyNumberFormat="1" applyFont="1"/>
    <xf numFmtId="0" fontId="20" fillId="0" borderId="0" xfId="23" applyFont="1" applyProtection="1">
      <protection locked="0"/>
    </xf>
    <xf numFmtId="0" fontId="20" fillId="0" borderId="0" xfId="23" applyFont="1" applyProtection="1">
      <protection hidden="1"/>
    </xf>
    <xf numFmtId="10" fontId="27" fillId="0" borderId="0" xfId="24" applyNumberFormat="1" applyFont="1" applyProtection="1">
      <protection hidden="1"/>
    </xf>
    <xf numFmtId="0" fontId="25" fillId="7" borderId="34" xfId="0" applyFont="1" applyFill="1" applyBorder="1" applyAlignment="1" applyProtection="1">
      <alignment horizontal="left"/>
      <protection hidden="1"/>
    </xf>
    <xf numFmtId="9" fontId="25" fillId="7" borderId="34" xfId="24" applyFont="1" applyFill="1" applyBorder="1" applyProtection="1">
      <protection locked="0"/>
    </xf>
    <xf numFmtId="168" fontId="25" fillId="7" borderId="34" xfId="2" applyNumberFormat="1" applyFont="1" applyFill="1" applyBorder="1" applyProtection="1">
      <protection hidden="1"/>
    </xf>
    <xf numFmtId="165" fontId="34" fillId="7" borderId="0" xfId="2" applyFont="1" applyFill="1" applyProtection="1">
      <protection hidden="1"/>
    </xf>
    <xf numFmtId="3" fontId="34" fillId="7" borderId="0" xfId="20" applyFont="1" applyFill="1" applyProtection="1">
      <protection hidden="1"/>
    </xf>
    <xf numFmtId="3" fontId="34" fillId="0" borderId="0" xfId="20" applyFont="1" applyProtection="1">
      <protection hidden="1"/>
    </xf>
    <xf numFmtId="0" fontId="19" fillId="0" borderId="0" xfId="0" applyFont="1" applyAlignment="1">
      <alignment horizontal="centerContinuous"/>
    </xf>
    <xf numFmtId="186" fontId="17" fillId="0" borderId="0" xfId="2" applyNumberFormat="1" applyFont="1"/>
    <xf numFmtId="3" fontId="18" fillId="2" borderId="4" xfId="20" applyFont="1" applyFill="1" applyBorder="1" applyAlignment="1" applyProtection="1">
      <alignment horizontal="centerContinuous"/>
      <protection hidden="1"/>
    </xf>
    <xf numFmtId="3" fontId="17" fillId="2" borderId="7" xfId="20" applyFont="1" applyFill="1" applyBorder="1" applyAlignment="1" applyProtection="1">
      <alignment horizontal="centerContinuous"/>
      <protection hidden="1"/>
    </xf>
    <xf numFmtId="3" fontId="17" fillId="2" borderId="5" xfId="20" applyFont="1" applyFill="1" applyBorder="1" applyAlignment="1" applyProtection="1">
      <alignment horizontal="centerContinuous"/>
      <protection hidden="1"/>
    </xf>
    <xf numFmtId="0" fontId="18" fillId="0" borderId="0" xfId="0" applyFont="1" applyProtection="1">
      <protection hidden="1"/>
    </xf>
    <xf numFmtId="0" fontId="19" fillId="0" borderId="15" xfId="0" applyFont="1" applyBorder="1" applyAlignment="1" applyProtection="1">
      <alignment horizontal="left"/>
      <protection hidden="1"/>
    </xf>
    <xf numFmtId="37" fontId="19" fillId="0" borderId="15" xfId="0" applyNumberFormat="1" applyFont="1" applyBorder="1" applyProtection="1">
      <protection hidden="1"/>
    </xf>
    <xf numFmtId="0" fontId="30" fillId="0" borderId="4" xfId="0" applyFont="1" applyBorder="1" applyAlignment="1" applyProtection="1">
      <alignment horizontal="left"/>
      <protection hidden="1"/>
    </xf>
    <xf numFmtId="0" fontId="30" fillId="7" borderId="4" xfId="0" applyFont="1" applyFill="1" applyBorder="1" applyAlignment="1" applyProtection="1">
      <alignment horizontal="left" vertical="center"/>
      <protection hidden="1"/>
    </xf>
    <xf numFmtId="165" fontId="25" fillId="7" borderId="7" xfId="2" applyFont="1" applyFill="1" applyBorder="1" applyProtection="1">
      <protection hidden="1"/>
    </xf>
    <xf numFmtId="165" fontId="25" fillId="7" borderId="5" xfId="2" applyFont="1" applyFill="1" applyBorder="1" applyProtection="1">
      <protection hidden="1"/>
    </xf>
    <xf numFmtId="3" fontId="17" fillId="0" borderId="15" xfId="20" applyFont="1" applyBorder="1" applyProtection="1">
      <protection hidden="1"/>
    </xf>
    <xf numFmtId="168" fontId="19" fillId="0" borderId="0" xfId="2" applyNumberFormat="1" applyFont="1" applyProtection="1">
      <protection hidden="1"/>
    </xf>
    <xf numFmtId="0" fontId="34" fillId="7" borderId="12" xfId="0" applyFont="1" applyFill="1" applyBorder="1" applyAlignment="1" applyProtection="1">
      <alignment horizontal="left"/>
      <protection hidden="1"/>
    </xf>
    <xf numFmtId="178" fontId="25" fillId="7" borderId="14" xfId="0" applyNumberFormat="1" applyFont="1" applyFill="1" applyBorder="1" applyProtection="1">
      <protection hidden="1"/>
    </xf>
    <xf numFmtId="168" fontId="25" fillId="7" borderId="0" xfId="2" applyNumberFormat="1" applyFont="1" applyFill="1" applyProtection="1">
      <protection hidden="1"/>
    </xf>
    <xf numFmtId="0" fontId="34" fillId="7" borderId="20" xfId="0" applyFont="1" applyFill="1" applyBorder="1" applyAlignment="1" applyProtection="1">
      <alignment horizontal="left"/>
      <protection hidden="1"/>
    </xf>
    <xf numFmtId="168" fontId="25" fillId="7" borderId="19" xfId="2" applyNumberFormat="1" applyFont="1" applyFill="1" applyBorder="1" applyProtection="1">
      <protection hidden="1"/>
    </xf>
    <xf numFmtId="178" fontId="25" fillId="7" borderId="18" xfId="0" applyNumberFormat="1" applyFont="1" applyFill="1" applyBorder="1" applyProtection="1">
      <protection hidden="1"/>
    </xf>
    <xf numFmtId="165" fontId="34" fillId="7" borderId="15" xfId="2" applyFont="1" applyFill="1" applyBorder="1" applyProtection="1">
      <protection hidden="1"/>
    </xf>
    <xf numFmtId="0" fontId="49" fillId="7" borderId="4" xfId="0" applyFont="1" applyFill="1" applyBorder="1" applyAlignment="1" applyProtection="1">
      <alignment horizontal="left"/>
      <protection hidden="1"/>
    </xf>
    <xf numFmtId="165" fontId="34" fillId="7" borderId="7" xfId="2" applyFont="1" applyFill="1" applyBorder="1" applyProtection="1">
      <protection hidden="1"/>
    </xf>
    <xf numFmtId="10" fontId="45" fillId="7" borderId="9" xfId="24" applyNumberFormat="1" applyFont="1" applyFill="1" applyBorder="1" applyAlignment="1" applyProtection="1">
      <alignment horizontal="center" vertical="center"/>
      <protection hidden="1"/>
    </xf>
    <xf numFmtId="0" fontId="45" fillId="7" borderId="4" xfId="0" applyFont="1" applyFill="1" applyBorder="1" applyAlignment="1" applyProtection="1">
      <alignment horizontal="left"/>
      <protection hidden="1"/>
    </xf>
    <xf numFmtId="165" fontId="18" fillId="0" borderId="9" xfId="2" applyFont="1" applyBorder="1" applyAlignment="1" applyProtection="1">
      <alignment horizontal="center"/>
      <protection hidden="1"/>
    </xf>
    <xf numFmtId="0" fontId="34" fillId="7" borderId="11" xfId="0" applyFont="1" applyFill="1" applyBorder="1" applyAlignment="1" applyProtection="1">
      <alignment horizontal="left"/>
      <protection hidden="1"/>
    </xf>
    <xf numFmtId="0" fontId="30" fillId="5" borderId="4" xfId="0" applyFont="1" applyFill="1" applyBorder="1" applyAlignment="1" applyProtection="1">
      <alignment horizontal="left"/>
      <protection hidden="1"/>
    </xf>
    <xf numFmtId="165" fontId="29" fillId="5" borderId="7" xfId="2" applyFont="1" applyFill="1" applyBorder="1" applyProtection="1">
      <protection hidden="1"/>
    </xf>
    <xf numFmtId="165" fontId="29" fillId="5" borderId="5" xfId="2" applyFont="1" applyFill="1" applyBorder="1" applyProtection="1">
      <protection hidden="1"/>
    </xf>
    <xf numFmtId="165" fontId="19" fillId="0" borderId="13" xfId="2" applyFont="1" applyBorder="1" applyProtection="1">
      <protection hidden="1"/>
    </xf>
    <xf numFmtId="178" fontId="19" fillId="0" borderId="6" xfId="2" applyNumberFormat="1" applyFont="1" applyBorder="1" applyProtection="1">
      <protection hidden="1"/>
    </xf>
    <xf numFmtId="165" fontId="19" fillId="0" borderId="14" xfId="2" applyFont="1" applyBorder="1" applyProtection="1">
      <protection hidden="1"/>
    </xf>
    <xf numFmtId="165" fontId="20" fillId="0" borderId="10" xfId="2" applyFont="1" applyBorder="1" applyProtection="1">
      <protection hidden="1"/>
    </xf>
    <xf numFmtId="165" fontId="19" fillId="0" borderId="18" xfId="2" applyFont="1" applyBorder="1" applyProtection="1">
      <protection hidden="1"/>
    </xf>
    <xf numFmtId="10" fontId="19" fillId="0" borderId="8" xfId="2" applyNumberFormat="1" applyFont="1" applyBorder="1" applyProtection="1">
      <protection hidden="1"/>
    </xf>
    <xf numFmtId="10" fontId="17" fillId="0" borderId="11" xfId="24" applyNumberFormat="1" applyFont="1" applyBorder="1" applyProtection="1">
      <protection hidden="1"/>
    </xf>
    <xf numFmtId="10" fontId="17" fillId="0" borderId="12" xfId="24" applyNumberFormat="1" applyFont="1" applyBorder="1" applyProtection="1">
      <protection hidden="1"/>
    </xf>
    <xf numFmtId="10" fontId="17" fillId="0" borderId="20" xfId="24" applyNumberFormat="1" applyFont="1" applyBorder="1" applyProtection="1">
      <protection hidden="1"/>
    </xf>
    <xf numFmtId="165" fontId="30" fillId="8" borderId="4" xfId="2" applyFont="1" applyFill="1" applyBorder="1" applyAlignment="1" applyProtection="1">
      <alignment horizontal="centerContinuous"/>
      <protection hidden="1"/>
    </xf>
    <xf numFmtId="165" fontId="19" fillId="8" borderId="7" xfId="2" applyFont="1" applyFill="1" applyBorder="1" applyAlignment="1" applyProtection="1">
      <alignment horizontal="centerContinuous"/>
      <protection hidden="1"/>
    </xf>
    <xf numFmtId="3" fontId="19" fillId="8" borderId="5" xfId="20" applyFont="1" applyFill="1" applyBorder="1" applyAlignment="1" applyProtection="1">
      <alignment horizontal="centerContinuous"/>
      <protection hidden="1"/>
    </xf>
    <xf numFmtId="178" fontId="19" fillId="0" borderId="9" xfId="3" applyNumberFormat="1" applyFont="1" applyBorder="1" applyAlignment="1" applyProtection="1">
      <alignment vertical="center"/>
      <protection hidden="1"/>
    </xf>
    <xf numFmtId="165" fontId="18" fillId="0" borderId="0" xfId="2" applyFont="1" applyAlignment="1" applyProtection="1">
      <alignment horizontal="right" vertical="center"/>
      <protection hidden="1"/>
    </xf>
    <xf numFmtId="3" fontId="52" fillId="0" borderId="0" xfId="2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wrapText="1"/>
      <protection hidden="1"/>
    </xf>
    <xf numFmtId="165" fontId="42" fillId="0" borderId="0" xfId="2" applyFont="1" applyProtection="1">
      <protection hidden="1"/>
    </xf>
    <xf numFmtId="3" fontId="25" fillId="0" borderId="0" xfId="20" applyFont="1" applyProtection="1">
      <protection hidden="1"/>
    </xf>
    <xf numFmtId="165" fontId="25" fillId="0" borderId="0" xfId="2" applyFont="1" applyProtection="1">
      <protection hidden="1"/>
    </xf>
    <xf numFmtId="3" fontId="36" fillId="0" borderId="0" xfId="0" applyNumberFormat="1" applyFont="1" applyProtection="1">
      <protection hidden="1"/>
    </xf>
    <xf numFmtId="9" fontId="25" fillId="0" borderId="6" xfId="24" applyFont="1" applyBorder="1" applyProtection="1">
      <protection locked="0" hidden="1"/>
    </xf>
    <xf numFmtId="9" fontId="25" fillId="0" borderId="10" xfId="24" applyFont="1" applyBorder="1" applyProtection="1">
      <protection locked="0" hidden="1"/>
    </xf>
    <xf numFmtId="9" fontId="25" fillId="0" borderId="8" xfId="24" applyFont="1" applyBorder="1" applyProtection="1">
      <protection locked="0" hidden="1"/>
    </xf>
    <xf numFmtId="0" fontId="13" fillId="0" borderId="0" xfId="21" applyFont="1"/>
    <xf numFmtId="0" fontId="21" fillId="0" borderId="0" xfId="21" applyFont="1" applyProtection="1">
      <protection hidden="1"/>
    </xf>
    <xf numFmtId="3" fontId="17" fillId="0" borderId="4" xfId="20" applyFont="1" applyBorder="1" applyAlignment="1" applyProtection="1">
      <alignment horizontal="center"/>
      <protection hidden="1"/>
    </xf>
    <xf numFmtId="3" fontId="18" fillId="0" borderId="7" xfId="20" applyFont="1" applyBorder="1" applyProtection="1">
      <protection hidden="1"/>
    </xf>
    <xf numFmtId="0" fontId="21" fillId="0" borderId="7" xfId="21" applyFont="1" applyBorder="1" applyProtection="1">
      <protection hidden="1"/>
    </xf>
    <xf numFmtId="0" fontId="21" fillId="0" borderId="0" xfId="21" applyFont="1" applyAlignment="1" applyProtection="1">
      <alignment horizontal="right"/>
      <protection hidden="1"/>
    </xf>
    <xf numFmtId="3" fontId="17" fillId="0" borderId="6" xfId="20" applyFont="1" applyBorder="1" applyProtection="1">
      <protection hidden="1"/>
    </xf>
    <xf numFmtId="3" fontId="17" fillId="0" borderId="6" xfId="20" applyFont="1" applyBorder="1" applyAlignment="1" applyProtection="1">
      <alignment horizontal="right"/>
      <protection hidden="1"/>
    </xf>
    <xf numFmtId="3" fontId="17" fillId="0" borderId="9" xfId="20" applyFont="1" applyBorder="1" applyAlignment="1" applyProtection="1">
      <alignment horizontal="right"/>
      <protection hidden="1"/>
    </xf>
    <xf numFmtId="3" fontId="17" fillId="0" borderId="11" xfId="20" applyFont="1" applyBorder="1" applyAlignment="1" applyProtection="1">
      <alignment horizontal="center"/>
      <protection hidden="1"/>
    </xf>
    <xf numFmtId="3" fontId="28" fillId="0" borderId="0" xfId="20" applyFont="1"/>
    <xf numFmtId="3" fontId="17" fillId="0" borderId="10" xfId="20" applyFont="1" applyBorder="1" applyProtection="1">
      <protection hidden="1"/>
    </xf>
    <xf numFmtId="0" fontId="21" fillId="0" borderId="0" xfId="21" applyFont="1" applyAlignment="1" applyProtection="1">
      <alignment horizontal="left"/>
      <protection hidden="1"/>
    </xf>
    <xf numFmtId="3" fontId="17" fillId="0" borderId="8" xfId="20" applyFont="1" applyBorder="1" applyProtection="1">
      <protection hidden="1"/>
    </xf>
    <xf numFmtId="3" fontId="17" fillId="0" borderId="4" xfId="20" applyFont="1" applyBorder="1" applyProtection="1">
      <protection hidden="1"/>
    </xf>
    <xf numFmtId="3" fontId="17" fillId="0" borderId="9" xfId="20" applyFont="1" applyBorder="1" applyAlignment="1" applyProtection="1">
      <alignment horizontal="center"/>
      <protection hidden="1"/>
    </xf>
    <xf numFmtId="0" fontId="20" fillId="0" borderId="0" xfId="21" applyFont="1" applyAlignment="1" applyProtection="1">
      <alignment horizontal="left"/>
      <protection hidden="1"/>
    </xf>
    <xf numFmtId="0" fontId="19" fillId="0" borderId="0" xfId="21" applyFont="1" applyProtection="1">
      <protection hidden="1"/>
    </xf>
    <xf numFmtId="0" fontId="19" fillId="0" borderId="0" xfId="21" applyFont="1" applyAlignment="1" applyProtection="1">
      <alignment horizontal="centerContinuous"/>
      <protection hidden="1"/>
    </xf>
    <xf numFmtId="168" fontId="17" fillId="0" borderId="0" xfId="2" applyNumberFormat="1" applyFont="1" applyProtection="1">
      <protection hidden="1"/>
    </xf>
    <xf numFmtId="0" fontId="53" fillId="0" borderId="0" xfId="0" applyFont="1" applyProtection="1">
      <protection hidden="1"/>
    </xf>
    <xf numFmtId="0" fontId="20" fillId="0" borderId="4" xfId="21" applyFont="1" applyBorder="1" applyAlignment="1" applyProtection="1">
      <alignment horizontal="centerContinuous"/>
      <protection hidden="1"/>
    </xf>
    <xf numFmtId="0" fontId="20" fillId="0" borderId="5" xfId="21" applyFont="1" applyBorder="1" applyAlignment="1" applyProtection="1">
      <alignment horizontal="centerContinuous"/>
      <protection hidden="1"/>
    </xf>
    <xf numFmtId="0" fontId="20" fillId="0" borderId="7" xfId="21" applyFont="1" applyBorder="1" applyAlignment="1" applyProtection="1">
      <alignment horizontal="centerContinuous"/>
      <protection hidden="1"/>
    </xf>
    <xf numFmtId="3" fontId="17" fillId="0" borderId="9" xfId="20" applyFont="1" applyBorder="1" applyProtection="1">
      <protection hidden="1"/>
    </xf>
    <xf numFmtId="3" fontId="17" fillId="0" borderId="20" xfId="20" applyFont="1" applyBorder="1" applyAlignment="1" applyProtection="1">
      <alignment horizontal="center"/>
      <protection hidden="1"/>
    </xf>
    <xf numFmtId="3" fontId="17" fillId="0" borderId="19" xfId="20" applyFont="1" applyBorder="1" applyProtection="1">
      <protection hidden="1"/>
    </xf>
    <xf numFmtId="3" fontId="17" fillId="0" borderId="18" xfId="20" applyFont="1" applyBorder="1" applyProtection="1">
      <protection hidden="1"/>
    </xf>
    <xf numFmtId="165" fontId="21" fillId="0" borderId="0" xfId="2" applyFont="1" applyAlignment="1" applyProtection="1">
      <alignment horizontal="centerContinuous"/>
      <protection hidden="1"/>
    </xf>
    <xf numFmtId="0" fontId="19" fillId="0" borderId="9" xfId="21" applyFont="1" applyBorder="1" applyAlignment="1" applyProtection="1">
      <alignment horizontal="center"/>
      <protection hidden="1"/>
    </xf>
    <xf numFmtId="188" fontId="19" fillId="0" borderId="9" xfId="21" applyNumberFormat="1" applyFont="1" applyBorder="1" applyAlignment="1" applyProtection="1">
      <alignment horizontal="center"/>
      <protection hidden="1"/>
    </xf>
    <xf numFmtId="0" fontId="21" fillId="0" borderId="0" xfId="23" applyFont="1" applyAlignment="1" applyProtection="1">
      <alignment horizontal="left"/>
      <protection hidden="1"/>
    </xf>
    <xf numFmtId="3" fontId="19" fillId="0" borderId="6" xfId="2" applyNumberFormat="1" applyFont="1" applyBorder="1" applyProtection="1">
      <protection hidden="1"/>
    </xf>
    <xf numFmtId="3" fontId="19" fillId="0" borderId="13" xfId="2" applyNumberFormat="1" applyFont="1" applyBorder="1" applyProtection="1">
      <protection hidden="1"/>
    </xf>
    <xf numFmtId="168" fontId="19" fillId="0" borderId="6" xfId="2" applyNumberFormat="1" applyFont="1" applyBorder="1" applyProtection="1">
      <protection hidden="1"/>
    </xf>
    <xf numFmtId="168" fontId="19" fillId="0" borderId="13" xfId="2" applyNumberFormat="1" applyFont="1" applyBorder="1" applyProtection="1">
      <protection hidden="1"/>
    </xf>
    <xf numFmtId="3" fontId="19" fillId="0" borderId="11" xfId="20" applyFont="1" applyBorder="1" applyAlignment="1" applyProtection="1">
      <alignment vertical="top"/>
      <protection hidden="1"/>
    </xf>
    <xf numFmtId="0" fontId="19" fillId="0" borderId="15" xfId="0" applyFont="1" applyBorder="1" applyAlignment="1" applyProtection="1">
      <alignment vertical="top"/>
      <protection hidden="1"/>
    </xf>
    <xf numFmtId="0" fontId="19" fillId="0" borderId="13" xfId="0" applyFont="1" applyBorder="1" applyAlignment="1" applyProtection="1">
      <alignment vertical="top"/>
      <protection hidden="1"/>
    </xf>
    <xf numFmtId="3" fontId="19" fillId="0" borderId="10" xfId="2" applyNumberFormat="1" applyFont="1" applyBorder="1" applyProtection="1">
      <protection hidden="1"/>
    </xf>
    <xf numFmtId="3" fontId="19" fillId="0" borderId="14" xfId="2" applyNumberFormat="1" applyFont="1" applyBorder="1" applyProtection="1">
      <protection hidden="1"/>
    </xf>
    <xf numFmtId="168" fontId="19" fillId="0" borderId="10" xfId="2" applyNumberFormat="1" applyFont="1" applyBorder="1" applyProtection="1">
      <protection hidden="1"/>
    </xf>
    <xf numFmtId="168" fontId="19" fillId="0" borderId="14" xfId="2" applyNumberFormat="1" applyFont="1" applyBorder="1" applyProtection="1">
      <protection hidden="1"/>
    </xf>
    <xf numFmtId="0" fontId="19" fillId="0" borderId="12" xfId="0" applyFont="1" applyBorder="1" applyAlignment="1" applyProtection="1">
      <alignment vertical="top"/>
      <protection hidden="1"/>
    </xf>
    <xf numFmtId="0" fontId="19" fillId="0" borderId="14" xfId="0" applyFont="1" applyBorder="1" applyAlignment="1" applyProtection="1">
      <alignment vertical="top"/>
      <protection hidden="1"/>
    </xf>
    <xf numFmtId="0" fontId="21" fillId="0" borderId="11" xfId="21" applyFont="1" applyBorder="1" applyProtection="1">
      <protection hidden="1"/>
    </xf>
    <xf numFmtId="0" fontId="21" fillId="0" borderId="15" xfId="21" applyFont="1" applyBorder="1" applyProtection="1">
      <protection hidden="1"/>
    </xf>
    <xf numFmtId="3" fontId="17" fillId="0" borderId="11" xfId="20" applyFont="1" applyBorder="1" applyAlignment="1" applyProtection="1">
      <alignment horizontal="centerContinuous"/>
      <protection hidden="1"/>
    </xf>
    <xf numFmtId="0" fontId="21" fillId="0" borderId="13" xfId="21" applyFont="1" applyBorder="1" applyAlignment="1" applyProtection="1">
      <alignment horizontal="centerContinuous"/>
      <protection hidden="1"/>
    </xf>
    <xf numFmtId="0" fontId="21" fillId="0" borderId="15" xfId="21" applyFont="1" applyBorder="1" applyAlignment="1" applyProtection="1">
      <alignment horizontal="centerContinuous"/>
      <protection hidden="1"/>
    </xf>
    <xf numFmtId="0" fontId="21" fillId="0" borderId="13" xfId="21" applyFont="1" applyBorder="1" applyProtection="1">
      <protection hidden="1"/>
    </xf>
    <xf numFmtId="3" fontId="18" fillId="0" borderId="14" xfId="20" applyFont="1" applyBorder="1" applyAlignment="1" applyProtection="1">
      <alignment horizontal="center"/>
      <protection hidden="1"/>
    </xf>
    <xf numFmtId="3" fontId="18" fillId="0" borderId="0" xfId="2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/>
      <protection hidden="1"/>
    </xf>
    <xf numFmtId="3" fontId="19" fillId="0" borderId="8" xfId="2" applyNumberFormat="1" applyFont="1" applyBorder="1" applyProtection="1">
      <protection hidden="1"/>
    </xf>
    <xf numFmtId="3" fontId="19" fillId="0" borderId="18" xfId="2" applyNumberFormat="1" applyFont="1" applyBorder="1" applyProtection="1">
      <protection hidden="1"/>
    </xf>
    <xf numFmtId="168" fontId="19" fillId="0" borderId="8" xfId="2" applyNumberFormat="1" applyFont="1" applyBorder="1" applyProtection="1">
      <protection hidden="1"/>
    </xf>
    <xf numFmtId="168" fontId="19" fillId="0" borderId="18" xfId="2" applyNumberFormat="1" applyFont="1" applyBorder="1" applyProtection="1">
      <protection hidden="1"/>
    </xf>
    <xf numFmtId="3" fontId="17" fillId="0" borderId="13" xfId="20" applyFont="1" applyBorder="1" applyProtection="1">
      <protection hidden="1"/>
    </xf>
    <xf numFmtId="0" fontId="53" fillId="0" borderId="11" xfId="0" applyFont="1" applyBorder="1" applyAlignment="1" applyProtection="1">
      <alignment horizontal="center"/>
      <protection hidden="1"/>
    </xf>
    <xf numFmtId="3" fontId="17" fillId="0" borderId="15" xfId="20" applyFont="1" applyBorder="1" applyAlignment="1" applyProtection="1">
      <alignment horizontal="center"/>
      <protection hidden="1"/>
    </xf>
    <xf numFmtId="168" fontId="19" fillId="0" borderId="0" xfId="2" applyNumberFormat="1" applyFont="1" applyAlignment="1" applyProtection="1">
      <alignment horizontal="right"/>
      <protection hidden="1"/>
    </xf>
    <xf numFmtId="168" fontId="19" fillId="0" borderId="0" xfId="2" applyNumberFormat="1" applyFont="1" applyAlignment="1" applyProtection="1">
      <alignment horizontal="center"/>
      <protection hidden="1"/>
    </xf>
    <xf numFmtId="0" fontId="19" fillId="0" borderId="12" xfId="21" applyFont="1" applyBorder="1"/>
    <xf numFmtId="0" fontId="19" fillId="0" borderId="0" xfId="21" applyFont="1"/>
    <xf numFmtId="0" fontId="19" fillId="0" borderId="14" xfId="21" applyFont="1" applyBorder="1"/>
    <xf numFmtId="0" fontId="53" fillId="0" borderId="14" xfId="0" applyFont="1" applyBorder="1" applyProtection="1">
      <protection hidden="1"/>
    </xf>
    <xf numFmtId="0" fontId="19" fillId="0" borderId="12" xfId="21" applyFont="1" applyBorder="1" applyProtection="1">
      <protection hidden="1"/>
    </xf>
    <xf numFmtId="0" fontId="19" fillId="0" borderId="12" xfId="21" applyFont="1" applyBorder="1" applyProtection="1">
      <protection locked="0" hidden="1"/>
    </xf>
    <xf numFmtId="0" fontId="19" fillId="0" borderId="0" xfId="21" applyFont="1" applyProtection="1">
      <protection locked="0" hidden="1"/>
    </xf>
    <xf numFmtId="0" fontId="19" fillId="0" borderId="14" xfId="21" applyFont="1" applyBorder="1" applyProtection="1">
      <protection locked="0" hidden="1"/>
    </xf>
    <xf numFmtId="0" fontId="19" fillId="0" borderId="20" xfId="0" applyFont="1" applyBorder="1" applyAlignment="1" applyProtection="1">
      <alignment vertical="top"/>
      <protection locked="0" hidden="1"/>
    </xf>
    <xf numFmtId="0" fontId="19" fillId="0" borderId="19" xfId="0" applyFont="1" applyBorder="1" applyAlignment="1" applyProtection="1">
      <alignment vertical="top"/>
      <protection locked="0" hidden="1"/>
    </xf>
    <xf numFmtId="0" fontId="19" fillId="0" borderId="18" xfId="0" applyFont="1" applyBorder="1" applyAlignment="1" applyProtection="1">
      <alignment vertical="top"/>
      <protection locked="0" hidden="1"/>
    </xf>
    <xf numFmtId="0" fontId="20" fillId="0" borderId="0" xfId="21" applyFont="1" applyProtection="1">
      <protection hidden="1"/>
    </xf>
    <xf numFmtId="0" fontId="19" fillId="0" borderId="11" xfId="21" applyFont="1" applyBorder="1" applyAlignment="1" applyProtection="1">
      <alignment horizontal="center"/>
      <protection hidden="1"/>
    </xf>
    <xf numFmtId="0" fontId="19" fillId="0" borderId="15" xfId="21" applyFont="1" applyBorder="1" applyProtection="1">
      <protection hidden="1"/>
    </xf>
    <xf numFmtId="0" fontId="19" fillId="0" borderId="13" xfId="21" applyFont="1" applyBorder="1" applyProtection="1">
      <protection hidden="1"/>
    </xf>
    <xf numFmtId="0" fontId="19" fillId="0" borderId="12" xfId="21" applyFont="1" applyBorder="1" applyAlignment="1" applyProtection="1">
      <alignment horizontal="center"/>
      <protection hidden="1"/>
    </xf>
    <xf numFmtId="0" fontId="19" fillId="0" borderId="14" xfId="21" applyFont="1" applyBorder="1" applyProtection="1">
      <protection hidden="1"/>
    </xf>
    <xf numFmtId="0" fontId="19" fillId="0" borderId="14" xfId="0" applyFont="1" applyBorder="1" applyProtection="1">
      <protection hidden="1"/>
    </xf>
    <xf numFmtId="0" fontId="19" fillId="0" borderId="12" xfId="21" applyFont="1" applyBorder="1" applyAlignment="1" applyProtection="1">
      <alignment horizontal="center" vertical="top"/>
      <protection hidden="1"/>
    </xf>
    <xf numFmtId="3" fontId="19" fillId="0" borderId="0" xfId="20" applyFont="1" applyProtection="1">
      <protection hidden="1"/>
    </xf>
    <xf numFmtId="0" fontId="19" fillId="0" borderId="0" xfId="0" applyFont="1" applyProtection="1">
      <protection hidden="1"/>
    </xf>
    <xf numFmtId="0" fontId="19" fillId="0" borderId="14" xfId="21" applyFont="1" applyBorder="1" applyAlignment="1" applyProtection="1">
      <alignment horizontal="center"/>
      <protection hidden="1"/>
    </xf>
    <xf numFmtId="0" fontId="19" fillId="0" borderId="20" xfId="21" applyFont="1" applyBorder="1" applyAlignment="1" applyProtection="1">
      <alignment horizontal="center"/>
      <protection hidden="1"/>
    </xf>
    <xf numFmtId="0" fontId="19" fillId="0" borderId="19" xfId="21" applyFont="1" applyBorder="1" applyProtection="1">
      <protection hidden="1"/>
    </xf>
    <xf numFmtId="168" fontId="19" fillId="0" borderId="19" xfId="2" applyNumberFormat="1" applyFont="1" applyBorder="1" applyProtection="1">
      <protection hidden="1"/>
    </xf>
    <xf numFmtId="168" fontId="19" fillId="0" borderId="19" xfId="2" applyNumberFormat="1" applyFont="1" applyBorder="1" applyAlignment="1" applyProtection="1">
      <alignment horizontal="center"/>
      <protection hidden="1"/>
    </xf>
    <xf numFmtId="0" fontId="19" fillId="0" borderId="18" xfId="21" applyFont="1" applyBorder="1" applyProtection="1">
      <protection hidden="1"/>
    </xf>
    <xf numFmtId="0" fontId="54" fillId="0" borderId="0" xfId="21" applyFont="1" applyProtection="1">
      <protection hidden="1"/>
    </xf>
    <xf numFmtId="0" fontId="20" fillId="0" borderId="0" xfId="21" applyFont="1" applyAlignment="1" applyProtection="1">
      <alignment horizontal="centerContinuous"/>
      <protection hidden="1"/>
    </xf>
    <xf numFmtId="0" fontId="19" fillId="0" borderId="0" xfId="21" applyFont="1" applyAlignment="1" applyProtection="1">
      <alignment horizontal="left"/>
      <protection hidden="1"/>
    </xf>
    <xf numFmtId="0" fontId="21" fillId="0" borderId="0" xfId="21" applyFont="1" applyAlignment="1" applyProtection="1">
      <alignment horizontal="center"/>
      <protection hidden="1"/>
    </xf>
    <xf numFmtId="0" fontId="17" fillId="0" borderId="0" xfId="21" applyFont="1" applyProtection="1">
      <protection hidden="1"/>
    </xf>
    <xf numFmtId="0" fontId="50" fillId="8" borderId="0" xfId="23" applyFont="1" applyFill="1" applyAlignment="1" applyProtection="1">
      <alignment horizontal="centerContinuous" vertical="center"/>
      <protection hidden="1"/>
    </xf>
    <xf numFmtId="0" fontId="51" fillId="8" borderId="0" xfId="0" applyFont="1" applyFill="1" applyAlignment="1" applyProtection="1">
      <alignment horizontal="centerContinuous" vertical="center"/>
      <protection hidden="1"/>
    </xf>
    <xf numFmtId="165" fontId="36" fillId="8" borderId="0" xfId="2" applyFont="1" applyFill="1" applyAlignment="1" applyProtection="1">
      <alignment horizontal="centerContinuous"/>
      <protection hidden="1"/>
    </xf>
    <xf numFmtId="0" fontId="22" fillId="8" borderId="0" xfId="23" applyFont="1" applyFill="1" applyAlignment="1" applyProtection="1">
      <alignment horizontal="centerContinuous" vertical="center"/>
      <protection hidden="1"/>
    </xf>
    <xf numFmtId="0" fontId="41" fillId="0" borderId="9" xfId="23" applyFont="1" applyBorder="1" applyAlignment="1" applyProtection="1">
      <alignment vertical="center"/>
      <protection hidden="1"/>
    </xf>
    <xf numFmtId="0" fontId="41" fillId="8" borderId="0" xfId="23" applyFont="1" applyFill="1" applyAlignment="1" applyProtection="1">
      <alignment vertical="center"/>
      <protection hidden="1"/>
    </xf>
    <xf numFmtId="0" fontId="41" fillId="8" borderId="0" xfId="23" applyFont="1" applyFill="1" applyAlignment="1" applyProtection="1">
      <alignment horizontal="center" vertical="center"/>
      <protection hidden="1"/>
    </xf>
    <xf numFmtId="0" fontId="41" fillId="8" borderId="0" xfId="23" applyFont="1" applyFill="1" applyAlignment="1" applyProtection="1">
      <alignment horizontal="right" vertical="center"/>
      <protection hidden="1"/>
    </xf>
    <xf numFmtId="0" fontId="43" fillId="8" borderId="4" xfId="0" applyFont="1" applyFill="1" applyBorder="1" applyAlignment="1" applyProtection="1">
      <alignment horizontal="left" vertical="center"/>
      <protection hidden="1"/>
    </xf>
    <xf numFmtId="165" fontId="44" fillId="8" borderId="5" xfId="2" applyFont="1" applyFill="1" applyBorder="1" applyAlignment="1" applyProtection="1">
      <alignment vertical="center"/>
      <protection hidden="1"/>
    </xf>
    <xf numFmtId="10" fontId="44" fillId="8" borderId="9" xfId="24" applyNumberFormat="1" applyFont="1" applyFill="1" applyBorder="1" applyAlignment="1" applyProtection="1">
      <alignment horizontal="center" vertical="center"/>
      <protection hidden="1"/>
    </xf>
    <xf numFmtId="165" fontId="41" fillId="8" borderId="4" xfId="2" applyFont="1" applyFill="1" applyBorder="1" applyAlignment="1" applyProtection="1">
      <alignment horizontal="centerContinuous" vertical="center"/>
      <protection hidden="1"/>
    </xf>
    <xf numFmtId="0" fontId="18" fillId="2" borderId="0" xfId="0" applyFont="1" applyFill="1" applyProtection="1">
      <protection hidden="1"/>
    </xf>
    <xf numFmtId="3" fontId="36" fillId="2" borderId="0" xfId="0" applyNumberFormat="1" applyFont="1" applyFill="1" applyProtection="1">
      <protection hidden="1"/>
    </xf>
    <xf numFmtId="3" fontId="36" fillId="2" borderId="0" xfId="20" applyFont="1" applyFill="1" applyProtection="1">
      <protection hidden="1"/>
    </xf>
    <xf numFmtId="0" fontId="20" fillId="2" borderId="0" xfId="0" applyFont="1" applyFill="1" applyAlignment="1" applyProtection="1">
      <alignment horizontal="left"/>
      <protection hidden="1"/>
    </xf>
    <xf numFmtId="0" fontId="18" fillId="2" borderId="0" xfId="0" applyFont="1" applyFill="1"/>
    <xf numFmtId="0" fontId="23" fillId="2" borderId="0" xfId="0" applyFont="1" applyFill="1"/>
    <xf numFmtId="3" fontId="17" fillId="2" borderId="0" xfId="20" applyFont="1" applyFill="1"/>
    <xf numFmtId="0" fontId="19" fillId="2" borderId="0" xfId="0" applyFont="1" applyFill="1" applyAlignment="1" applyProtection="1">
      <alignment horizontal="center"/>
      <protection hidden="1"/>
    </xf>
    <xf numFmtId="178" fontId="19" fillId="2" borderId="0" xfId="0" applyNumberFormat="1" applyFont="1" applyFill="1" applyAlignment="1" applyProtection="1">
      <alignment horizontal="center"/>
      <protection hidden="1"/>
    </xf>
    <xf numFmtId="3" fontId="18" fillId="2" borderId="0" xfId="20" applyFont="1" applyFill="1" applyProtection="1">
      <protection hidden="1"/>
    </xf>
    <xf numFmtId="3" fontId="17" fillId="2" borderId="0" xfId="20" applyFont="1" applyFill="1" applyAlignment="1">
      <alignment horizontal="centerContinuous"/>
    </xf>
    <xf numFmtId="3" fontId="17" fillId="2" borderId="0" xfId="20" applyFont="1" applyFill="1" applyAlignment="1" applyProtection="1">
      <alignment horizontal="centerContinuous"/>
      <protection hidden="1"/>
    </xf>
    <xf numFmtId="3" fontId="18" fillId="2" borderId="0" xfId="20" applyFont="1" applyFill="1"/>
    <xf numFmtId="165" fontId="19" fillId="2" borderId="0" xfId="2" applyFont="1" applyFill="1" applyProtection="1">
      <protection hidden="1"/>
    </xf>
    <xf numFmtId="0" fontId="21" fillId="2" borderId="4" xfId="0" applyFont="1" applyFill="1" applyBorder="1"/>
    <xf numFmtId="0" fontId="21" fillId="2" borderId="7" xfId="0" applyFont="1" applyFill="1" applyBorder="1" applyAlignment="1">
      <alignment horizontal="centerContinuous"/>
    </xf>
    <xf numFmtId="9" fontId="23" fillId="2" borderId="9" xfId="24" applyFont="1" applyFill="1" applyBorder="1" applyAlignment="1">
      <alignment horizontal="centerContinuous"/>
    </xf>
    <xf numFmtId="0" fontId="23" fillId="2" borderId="9" xfId="0" applyFont="1" applyFill="1" applyBorder="1" applyAlignment="1">
      <alignment horizontal="right"/>
    </xf>
    <xf numFmtId="166" fontId="20" fillId="2" borderId="0" xfId="2" applyNumberFormat="1" applyFont="1" applyFill="1" applyAlignment="1" applyProtection="1">
      <alignment horizontal="centerContinuous"/>
      <protection hidden="1"/>
    </xf>
    <xf numFmtId="0" fontId="21" fillId="2" borderId="20" xfId="0" applyFont="1" applyFill="1" applyBorder="1" applyAlignment="1">
      <alignment horizontal="centerContinuous"/>
    </xf>
    <xf numFmtId="0" fontId="18" fillId="2" borderId="19" xfId="0" applyFont="1" applyFill="1" applyBorder="1" applyAlignment="1">
      <alignment horizontal="centerContinuous"/>
    </xf>
    <xf numFmtId="0" fontId="18" fillId="2" borderId="18" xfId="0" applyFont="1" applyFill="1" applyBorder="1" applyAlignment="1">
      <alignment horizontal="centerContinuous"/>
    </xf>
    <xf numFmtId="0" fontId="17" fillId="2" borderId="0" xfId="0" applyFont="1" applyFill="1" applyAlignment="1">
      <alignment horizontal="centerContinuous"/>
    </xf>
    <xf numFmtId="0" fontId="21" fillId="2" borderId="23" xfId="0" applyFont="1" applyFill="1" applyBorder="1" applyAlignment="1">
      <alignment horizontal="centerContinuous"/>
    </xf>
    <xf numFmtId="0" fontId="21" fillId="2" borderId="2" xfId="0" applyFont="1" applyFill="1" applyBorder="1" applyAlignment="1">
      <alignment horizontal="centerContinuous"/>
    </xf>
    <xf numFmtId="10" fontId="21" fillId="2" borderId="22" xfId="24" applyNumberFormat="1" applyFont="1" applyFill="1" applyBorder="1" applyAlignment="1">
      <alignment horizontal="centerContinuous"/>
    </xf>
    <xf numFmtId="165" fontId="19" fillId="2" borderId="0" xfId="2" applyFont="1" applyFill="1" applyAlignment="1" applyProtection="1">
      <alignment horizontal="center"/>
      <protection hidden="1"/>
    </xf>
    <xf numFmtId="165" fontId="19" fillId="2" borderId="14" xfId="2" applyFont="1" applyFill="1" applyBorder="1" applyProtection="1">
      <protection hidden="1"/>
    </xf>
    <xf numFmtId="0" fontId="17" fillId="2" borderId="9" xfId="0" applyFont="1" applyFill="1" applyBorder="1" applyAlignment="1">
      <alignment horizontal="center"/>
    </xf>
    <xf numFmtId="0" fontId="19" fillId="2" borderId="3" xfId="0" applyFont="1" applyFill="1" applyBorder="1"/>
    <xf numFmtId="0" fontId="19" fillId="2" borderId="3" xfId="0" applyFont="1" applyFill="1" applyBorder="1" applyAlignment="1">
      <alignment horizontal="centerContinuous"/>
    </xf>
    <xf numFmtId="0" fontId="17" fillId="2" borderId="0" xfId="0" applyFont="1" applyFill="1" applyAlignment="1">
      <alignment horizontal="center"/>
    </xf>
    <xf numFmtId="165" fontId="17" fillId="2" borderId="0" xfId="2" applyFont="1" applyFill="1"/>
    <xf numFmtId="1" fontId="17" fillId="2" borderId="11" xfId="2" applyNumberFormat="1" applyFont="1" applyFill="1" applyBorder="1" applyAlignment="1">
      <alignment horizontal="centerContinuous"/>
    </xf>
    <xf numFmtId="165" fontId="17" fillId="2" borderId="15" xfId="2" applyFont="1" applyFill="1" applyBorder="1"/>
    <xf numFmtId="186" fontId="17" fillId="2" borderId="15" xfId="2" applyNumberFormat="1" applyFont="1" applyFill="1" applyBorder="1"/>
    <xf numFmtId="169" fontId="17" fillId="2" borderId="15" xfId="2" applyNumberFormat="1" applyFont="1" applyFill="1" applyBorder="1"/>
    <xf numFmtId="169" fontId="17" fillId="2" borderId="15" xfId="0" applyNumberFormat="1" applyFont="1" applyFill="1" applyBorder="1"/>
    <xf numFmtId="169" fontId="17" fillId="2" borderId="13" xfId="0" applyNumberFormat="1" applyFont="1" applyFill="1" applyBorder="1"/>
    <xf numFmtId="1" fontId="17" fillId="2" borderId="12" xfId="2" applyNumberFormat="1" applyFont="1" applyFill="1" applyBorder="1" applyAlignment="1">
      <alignment horizontal="centerContinuous"/>
    </xf>
    <xf numFmtId="186" fontId="17" fillId="2" borderId="0" xfId="2" applyNumberFormat="1" applyFont="1" applyFill="1"/>
    <xf numFmtId="169" fontId="17" fillId="2" borderId="0" xfId="2" applyNumberFormat="1" applyFont="1" applyFill="1"/>
    <xf numFmtId="169" fontId="17" fillId="2" borderId="0" xfId="0" applyNumberFormat="1" applyFont="1" applyFill="1"/>
    <xf numFmtId="169" fontId="17" fillId="2" borderId="14" xfId="0" applyNumberFormat="1" applyFont="1" applyFill="1" applyBorder="1"/>
    <xf numFmtId="1" fontId="17" fillId="2" borderId="0" xfId="2" applyNumberFormat="1" applyFont="1" applyFill="1" applyAlignment="1">
      <alignment horizontal="centerContinuous"/>
    </xf>
    <xf numFmtId="165" fontId="17" fillId="2" borderId="0" xfId="2" applyFont="1" applyFill="1" applyAlignment="1" applyProtection="1">
      <alignment vertical="top"/>
      <protection hidden="1"/>
    </xf>
    <xf numFmtId="165" fontId="17" fillId="2" borderId="0" xfId="2" applyFont="1" applyFill="1" applyAlignment="1" applyProtection="1">
      <alignment vertical="center"/>
      <protection hidden="1"/>
    </xf>
    <xf numFmtId="1" fontId="48" fillId="2" borderId="12" xfId="2" applyNumberFormat="1" applyFont="1" applyFill="1" applyBorder="1" applyAlignment="1">
      <alignment horizontal="centerContinuous"/>
    </xf>
    <xf numFmtId="1" fontId="48" fillId="2" borderId="0" xfId="2" applyNumberFormat="1" applyFont="1" applyFill="1" applyAlignment="1">
      <alignment horizontal="centerContinuous"/>
    </xf>
    <xf numFmtId="187" fontId="17" fillId="2" borderId="0" xfId="2" applyNumberFormat="1" applyFont="1" applyFill="1"/>
    <xf numFmtId="166" fontId="19" fillId="2" borderId="0" xfId="2" applyNumberFormat="1" applyFont="1" applyFill="1" applyProtection="1">
      <protection hidden="1"/>
    </xf>
    <xf numFmtId="1" fontId="17" fillId="2" borderId="20" xfId="2" applyNumberFormat="1" applyFont="1" applyFill="1" applyBorder="1" applyAlignment="1">
      <alignment horizontal="centerContinuous"/>
    </xf>
    <xf numFmtId="165" fontId="17" fillId="2" borderId="19" xfId="2" applyFont="1" applyFill="1" applyBorder="1"/>
    <xf numFmtId="186" fontId="17" fillId="2" borderId="19" xfId="2" applyNumberFormat="1" applyFont="1" applyFill="1" applyBorder="1"/>
    <xf numFmtId="169" fontId="17" fillId="2" borderId="19" xfId="2" applyNumberFormat="1" applyFont="1" applyFill="1" applyBorder="1"/>
    <xf numFmtId="169" fontId="17" fillId="2" borderId="19" xfId="0" applyNumberFormat="1" applyFont="1" applyFill="1" applyBorder="1"/>
    <xf numFmtId="169" fontId="17" fillId="2" borderId="18" xfId="0" applyNumberFormat="1" applyFont="1" applyFill="1" applyBorder="1"/>
    <xf numFmtId="165" fontId="17" fillId="2" borderId="0" xfId="4" applyFont="1" applyFill="1" applyProtection="1">
      <protection hidden="1"/>
    </xf>
    <xf numFmtId="165" fontId="29" fillId="2" borderId="0" xfId="4" applyFont="1" applyFill="1" applyProtection="1">
      <protection hidden="1"/>
    </xf>
    <xf numFmtId="37" fontId="19" fillId="2" borderId="0" xfId="0" applyNumberFormat="1" applyFont="1" applyFill="1" applyProtection="1">
      <protection hidden="1"/>
    </xf>
    <xf numFmtId="3" fontId="18" fillId="2" borderId="7" xfId="20" applyFont="1" applyFill="1" applyBorder="1" applyAlignment="1" applyProtection="1">
      <alignment horizontal="centerContinuous"/>
      <protection hidden="1"/>
    </xf>
    <xf numFmtId="3" fontId="18" fillId="2" borderId="5" xfId="20" applyFont="1" applyFill="1" applyBorder="1" applyAlignment="1" applyProtection="1">
      <alignment horizontal="centerContinuous"/>
      <protection hidden="1"/>
    </xf>
    <xf numFmtId="0" fontId="18" fillId="2" borderId="23" xfId="0" applyFont="1" applyFill="1" applyBorder="1" applyAlignment="1" applyProtection="1">
      <alignment horizontal="centerContinuous"/>
      <protection hidden="1"/>
    </xf>
    <xf numFmtId="0" fontId="24" fillId="2" borderId="21" xfId="0" applyFont="1" applyFill="1" applyBorder="1" applyAlignment="1" applyProtection="1">
      <alignment horizontal="center"/>
      <protection hidden="1"/>
    </xf>
    <xf numFmtId="3" fontId="23" fillId="2" borderId="21" xfId="20" applyFont="1" applyFill="1" applyBorder="1" applyAlignment="1" applyProtection="1">
      <alignment horizontal="center"/>
      <protection hidden="1"/>
    </xf>
    <xf numFmtId="0" fontId="23" fillId="2" borderId="23" xfId="0" applyFont="1" applyFill="1" applyBorder="1" applyAlignment="1" applyProtection="1">
      <alignment horizontal="centerContinuous"/>
      <protection hidden="1"/>
    </xf>
    <xf numFmtId="3" fontId="17" fillId="2" borderId="21" xfId="20" applyFont="1" applyFill="1" applyBorder="1" applyAlignment="1" applyProtection="1">
      <alignment horizontal="center"/>
      <protection hidden="1"/>
    </xf>
    <xf numFmtId="3" fontId="18" fillId="2" borderId="23" xfId="20" applyFont="1" applyFill="1" applyBorder="1" applyAlignment="1" applyProtection="1">
      <alignment horizontal="centerContinuous"/>
      <protection hidden="1"/>
    </xf>
    <xf numFmtId="3" fontId="17" fillId="2" borderId="23" xfId="20" applyFont="1" applyFill="1" applyBorder="1" applyAlignment="1" applyProtection="1">
      <alignment horizontal="centerContinuous"/>
      <protection hidden="1"/>
    </xf>
    <xf numFmtId="3" fontId="17" fillId="2" borderId="2" xfId="20" applyFont="1" applyFill="1" applyBorder="1" applyAlignment="1" applyProtection="1">
      <alignment horizontal="centerContinuous"/>
      <protection hidden="1"/>
    </xf>
    <xf numFmtId="0" fontId="18" fillId="2" borderId="35" xfId="0" applyFont="1" applyFill="1" applyBorder="1" applyAlignment="1" applyProtection="1">
      <alignment horizontal="center"/>
      <protection hidden="1"/>
    </xf>
    <xf numFmtId="0" fontId="24" fillId="2" borderId="16" xfId="0" applyFont="1" applyFill="1" applyBorder="1" applyAlignment="1" applyProtection="1">
      <alignment horizontal="center"/>
      <protection hidden="1"/>
    </xf>
    <xf numFmtId="3" fontId="23" fillId="2" borderId="16" xfId="20" applyFont="1" applyFill="1" applyBorder="1" applyAlignment="1" applyProtection="1">
      <alignment horizontal="center"/>
      <protection hidden="1"/>
    </xf>
    <xf numFmtId="0" fontId="23" fillId="2" borderId="21" xfId="0" applyFont="1" applyFill="1" applyBorder="1" applyAlignment="1" applyProtection="1">
      <alignment horizontal="center"/>
      <protection hidden="1"/>
    </xf>
    <xf numFmtId="3" fontId="17" fillId="2" borderId="16" xfId="20" applyFont="1" applyFill="1" applyBorder="1" applyAlignment="1" applyProtection="1">
      <alignment horizontal="center"/>
      <protection hidden="1"/>
    </xf>
    <xf numFmtId="3" fontId="17" fillId="2" borderId="24" xfId="20" applyFont="1" applyFill="1" applyBorder="1" applyAlignment="1" applyProtection="1">
      <alignment horizontal="center"/>
      <protection hidden="1"/>
    </xf>
    <xf numFmtId="3" fontId="17" fillId="2" borderId="6" xfId="20" applyFont="1" applyFill="1" applyBorder="1" applyAlignment="1" applyProtection="1">
      <alignment horizontal="center"/>
      <protection hidden="1"/>
    </xf>
    <xf numFmtId="180" fontId="17" fillId="2" borderId="15" xfId="24" applyNumberFormat="1" applyFont="1" applyFill="1" applyBorder="1" applyAlignment="1" applyProtection="1">
      <alignment horizontal="center"/>
      <protection hidden="1"/>
    </xf>
    <xf numFmtId="10" fontId="17" fillId="2" borderId="15" xfId="24" applyNumberFormat="1" applyFont="1" applyFill="1" applyBorder="1" applyAlignment="1" applyProtection="1">
      <alignment horizontal="center"/>
      <protection hidden="1"/>
    </xf>
    <xf numFmtId="10" fontId="17" fillId="2" borderId="13" xfId="24" applyNumberFormat="1" applyFont="1" applyFill="1" applyBorder="1" applyAlignment="1" applyProtection="1">
      <alignment horizontal="center"/>
      <protection hidden="1"/>
    </xf>
    <xf numFmtId="165" fontId="17" fillId="2" borderId="13" xfId="2" applyFont="1" applyFill="1" applyBorder="1" applyProtection="1">
      <protection hidden="1"/>
    </xf>
    <xf numFmtId="10" fontId="17" fillId="2" borderId="6" xfId="24" applyNumberFormat="1" applyFont="1" applyFill="1" applyBorder="1" applyAlignment="1" applyProtection="1">
      <alignment horizontal="center"/>
      <protection hidden="1"/>
    </xf>
    <xf numFmtId="3" fontId="17" fillId="2" borderId="15" xfId="20" applyFont="1" applyFill="1" applyBorder="1" applyProtection="1">
      <protection hidden="1"/>
    </xf>
    <xf numFmtId="3" fontId="17" fillId="2" borderId="6" xfId="2" applyNumberFormat="1" applyFont="1" applyFill="1" applyBorder="1" applyProtection="1">
      <protection hidden="1"/>
    </xf>
    <xf numFmtId="10" fontId="17" fillId="2" borderId="14" xfId="24" applyNumberFormat="1" applyFont="1" applyFill="1" applyBorder="1" applyAlignment="1" applyProtection="1">
      <alignment horizontal="center"/>
      <protection hidden="1"/>
    </xf>
    <xf numFmtId="10" fontId="17" fillId="2" borderId="10" xfId="24" applyNumberFormat="1" applyFont="1" applyFill="1" applyBorder="1" applyAlignment="1" applyProtection="1">
      <alignment horizontal="center"/>
      <protection hidden="1"/>
    </xf>
    <xf numFmtId="3" fontId="17" fillId="2" borderId="12" xfId="20" applyFont="1" applyFill="1" applyBorder="1" applyProtection="1">
      <protection hidden="1"/>
    </xf>
    <xf numFmtId="3" fontId="17" fillId="2" borderId="10" xfId="2" applyNumberFormat="1" applyFont="1" applyFill="1" applyBorder="1" applyProtection="1">
      <protection hidden="1"/>
    </xf>
    <xf numFmtId="3" fontId="17" fillId="2" borderId="10" xfId="20" applyFont="1" applyFill="1" applyBorder="1" applyProtection="1">
      <protection hidden="1"/>
    </xf>
    <xf numFmtId="10" fontId="17" fillId="2" borderId="18" xfId="24" applyNumberFormat="1" applyFont="1" applyFill="1" applyBorder="1" applyAlignment="1" applyProtection="1">
      <alignment horizontal="center"/>
      <protection hidden="1"/>
    </xf>
    <xf numFmtId="10" fontId="17" fillId="2" borderId="8" xfId="24" applyNumberFormat="1" applyFont="1" applyFill="1" applyBorder="1" applyAlignment="1" applyProtection="1">
      <alignment horizontal="center"/>
      <protection hidden="1"/>
    </xf>
    <xf numFmtId="177" fontId="17" fillId="2" borderId="0" xfId="24" applyNumberFormat="1" applyFont="1" applyFill="1" applyProtection="1">
      <protection hidden="1"/>
    </xf>
    <xf numFmtId="10" fontId="17" fillId="2" borderId="0" xfId="2" applyNumberFormat="1" applyFont="1" applyFill="1" applyProtection="1">
      <protection hidden="1"/>
    </xf>
    <xf numFmtId="10" fontId="17" fillId="2" borderId="0" xfId="24" applyNumberFormat="1" applyFont="1" applyFill="1" applyProtection="1">
      <protection hidden="1"/>
    </xf>
    <xf numFmtId="3" fontId="20" fillId="2" borderId="0" xfId="20" applyFont="1" applyFill="1" applyProtection="1">
      <protection hidden="1"/>
    </xf>
    <xf numFmtId="3" fontId="20" fillId="2" borderId="24" xfId="20" applyFont="1" applyFill="1" applyBorder="1" applyProtection="1">
      <protection hidden="1"/>
    </xf>
    <xf numFmtId="3" fontId="17" fillId="2" borderId="36" xfId="20" applyFont="1" applyFill="1" applyBorder="1" applyProtection="1">
      <protection hidden="1"/>
    </xf>
    <xf numFmtId="3" fontId="20" fillId="2" borderId="2" xfId="20" applyFont="1" applyFill="1" applyBorder="1" applyAlignment="1" applyProtection="1">
      <alignment horizontal="centerContinuous"/>
      <protection hidden="1"/>
    </xf>
    <xf numFmtId="3" fontId="20" fillId="2" borderId="22" xfId="20" applyFont="1" applyFill="1" applyBorder="1" applyAlignment="1" applyProtection="1">
      <alignment horizontal="centerContinuous"/>
      <protection hidden="1"/>
    </xf>
    <xf numFmtId="3" fontId="20" fillId="2" borderId="37" xfId="20" applyFont="1" applyFill="1" applyBorder="1" applyProtection="1">
      <protection hidden="1"/>
    </xf>
    <xf numFmtId="3" fontId="19" fillId="2" borderId="38" xfId="20" applyFont="1" applyFill="1" applyBorder="1" applyProtection="1">
      <protection hidden="1"/>
    </xf>
    <xf numFmtId="3" fontId="20" fillId="2" borderId="22" xfId="20" applyFont="1" applyFill="1" applyBorder="1" applyAlignment="1" applyProtection="1">
      <alignment horizontal="center"/>
      <protection hidden="1"/>
    </xf>
    <xf numFmtId="3" fontId="20" fillId="2" borderId="3" xfId="20" applyFont="1" applyFill="1" applyBorder="1" applyAlignment="1" applyProtection="1">
      <alignment horizontal="center"/>
      <protection hidden="1"/>
    </xf>
    <xf numFmtId="0" fontId="17" fillId="2" borderId="0" xfId="0" applyFont="1" applyFill="1" applyAlignment="1" applyProtection="1">
      <alignment horizontal="left"/>
      <protection hidden="1"/>
    </xf>
    <xf numFmtId="165" fontId="20" fillId="2" borderId="35" xfId="5" applyFont="1" applyFill="1" applyBorder="1" applyProtection="1">
      <protection hidden="1"/>
    </xf>
    <xf numFmtId="3" fontId="19" fillId="2" borderId="0" xfId="20" applyFont="1" applyFill="1" applyAlignment="1" applyProtection="1">
      <alignment horizontal="center"/>
      <protection hidden="1"/>
    </xf>
    <xf numFmtId="3" fontId="19" fillId="2" borderId="21" xfId="20" applyFont="1" applyFill="1" applyBorder="1" applyProtection="1">
      <protection hidden="1"/>
    </xf>
    <xf numFmtId="3" fontId="19" fillId="2" borderId="21" xfId="20" applyFont="1" applyFill="1" applyBorder="1" applyAlignment="1" applyProtection="1">
      <alignment horizontal="right"/>
      <protection hidden="1"/>
    </xf>
    <xf numFmtId="9" fontId="19" fillId="2" borderId="21" xfId="24" applyFont="1" applyFill="1" applyBorder="1" applyAlignment="1" applyProtection="1">
      <alignment horizontal="right"/>
      <protection hidden="1"/>
    </xf>
    <xf numFmtId="3" fontId="19" fillId="2" borderId="16" xfId="20" applyFont="1" applyFill="1" applyBorder="1" applyProtection="1">
      <protection hidden="1"/>
    </xf>
    <xf numFmtId="9" fontId="19" fillId="2" borderId="16" xfId="24" applyFont="1" applyFill="1" applyBorder="1" applyProtection="1">
      <protection hidden="1"/>
    </xf>
    <xf numFmtId="3" fontId="19" fillId="2" borderId="16" xfId="20" applyFont="1" applyFill="1" applyBorder="1" applyAlignment="1" applyProtection="1">
      <alignment horizontal="right"/>
      <protection hidden="1"/>
    </xf>
    <xf numFmtId="9" fontId="19" fillId="2" borderId="16" xfId="24" applyFont="1" applyFill="1" applyBorder="1" applyAlignment="1" applyProtection="1">
      <alignment horizontal="right"/>
      <protection hidden="1"/>
    </xf>
    <xf numFmtId="165" fontId="20" fillId="2" borderId="37" xfId="5" applyFont="1" applyFill="1" applyBorder="1" applyProtection="1">
      <protection hidden="1"/>
    </xf>
    <xf numFmtId="3" fontId="19" fillId="2" borderId="39" xfId="20" applyFont="1" applyFill="1" applyBorder="1" applyProtection="1">
      <protection hidden="1"/>
    </xf>
    <xf numFmtId="3" fontId="19" fillId="2" borderId="17" xfId="20" applyFont="1" applyFill="1" applyBorder="1" applyProtection="1">
      <protection hidden="1"/>
    </xf>
    <xf numFmtId="3" fontId="19" fillId="2" borderId="17" xfId="20" applyFont="1" applyFill="1" applyBorder="1" applyAlignment="1" applyProtection="1">
      <alignment horizontal="right"/>
      <protection hidden="1"/>
    </xf>
    <xf numFmtId="9" fontId="19" fillId="2" borderId="17" xfId="24" applyFont="1" applyFill="1" applyBorder="1" applyAlignment="1" applyProtection="1">
      <alignment horizontal="right"/>
      <protection hidden="1"/>
    </xf>
    <xf numFmtId="3" fontId="19" fillId="2" borderId="0" xfId="20" applyFont="1" applyFill="1" applyProtection="1">
      <protection hidden="1"/>
    </xf>
    <xf numFmtId="0" fontId="20" fillId="2" borderId="0" xfId="0" applyFont="1" applyFill="1" applyAlignment="1" applyProtection="1">
      <alignment horizontal="center"/>
      <protection hidden="1"/>
    </xf>
    <xf numFmtId="0" fontId="20" fillId="2" borderId="0" xfId="0" applyFont="1" applyFill="1" applyProtection="1">
      <protection hidden="1"/>
    </xf>
    <xf numFmtId="183" fontId="17" fillId="2" borderId="29" xfId="0" applyNumberFormat="1" applyFont="1" applyFill="1" applyBorder="1" applyProtection="1">
      <protection hidden="1"/>
    </xf>
    <xf numFmtId="10" fontId="17" fillId="2" borderId="29" xfId="2" applyNumberFormat="1" applyFont="1" applyFill="1" applyBorder="1" applyProtection="1">
      <protection hidden="1"/>
    </xf>
    <xf numFmtId="10" fontId="17" fillId="2" borderId="29" xfId="24" applyNumberFormat="1" applyFont="1" applyFill="1" applyBorder="1" applyProtection="1">
      <protection hidden="1"/>
    </xf>
    <xf numFmtId="182" fontId="17" fillId="2" borderId="29" xfId="0" applyNumberFormat="1" applyFont="1" applyFill="1" applyBorder="1" applyProtection="1">
      <protection hidden="1"/>
    </xf>
    <xf numFmtId="182" fontId="17" fillId="2" borderId="29" xfId="19" applyNumberFormat="1" applyFont="1" applyFill="1" applyBorder="1" applyProtection="1">
      <protection hidden="1"/>
    </xf>
    <xf numFmtId="165" fontId="18" fillId="2" borderId="29" xfId="2" applyFont="1" applyFill="1" applyBorder="1" applyProtection="1">
      <protection hidden="1"/>
    </xf>
    <xf numFmtId="165" fontId="18" fillId="2" borderId="40" xfId="2" applyFont="1" applyFill="1" applyBorder="1" applyProtection="1">
      <protection hidden="1"/>
    </xf>
    <xf numFmtId="168" fontId="17" fillId="2" borderId="0" xfId="2" applyNumberFormat="1" applyFont="1" applyFill="1" applyProtection="1">
      <protection hidden="1"/>
    </xf>
    <xf numFmtId="3" fontId="17" fillId="2" borderId="9" xfId="20" applyFont="1" applyFill="1" applyBorder="1" applyAlignment="1" applyProtection="1">
      <alignment horizontal="center"/>
      <protection hidden="1"/>
    </xf>
    <xf numFmtId="3" fontId="18" fillId="2" borderId="0" xfId="20" applyFont="1" applyFill="1" applyAlignment="1">
      <alignment horizontal="centerContinuous"/>
    </xf>
    <xf numFmtId="0" fontId="47" fillId="2" borderId="10" xfId="0" applyFont="1" applyFill="1" applyBorder="1" applyAlignment="1">
      <alignment horizontal="center"/>
    </xf>
    <xf numFmtId="0" fontId="47" fillId="2" borderId="0" xfId="0" applyFont="1" applyFill="1" applyAlignment="1">
      <alignment horizontal="center"/>
    </xf>
    <xf numFmtId="3" fontId="17" fillId="2" borderId="9" xfId="2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165" fontId="17" fillId="2" borderId="8" xfId="2" applyFont="1" applyFill="1" applyBorder="1" applyAlignment="1" applyProtection="1">
      <alignment horizontal="center"/>
      <protection hidden="1"/>
    </xf>
    <xf numFmtId="10" fontId="17" fillId="2" borderId="9" xfId="24" applyNumberFormat="1" applyFont="1" applyFill="1" applyBorder="1"/>
    <xf numFmtId="178" fontId="17" fillId="2" borderId="0" xfId="2" applyNumberFormat="1" applyFont="1" applyFill="1" applyProtection="1">
      <protection hidden="1"/>
    </xf>
    <xf numFmtId="165" fontId="36" fillId="2" borderId="0" xfId="2" applyFont="1" applyFill="1" applyAlignment="1" applyProtection="1">
      <alignment horizontal="centerContinuous"/>
      <protection hidden="1"/>
    </xf>
    <xf numFmtId="178" fontId="17" fillId="2" borderId="6" xfId="2" applyNumberFormat="1" applyFont="1" applyFill="1" applyBorder="1" applyProtection="1">
      <protection hidden="1"/>
    </xf>
    <xf numFmtId="3" fontId="17" fillId="2" borderId="6" xfId="20" applyFont="1" applyFill="1" applyBorder="1"/>
    <xf numFmtId="3" fontId="17" fillId="2" borderId="4" xfId="20" applyFont="1" applyFill="1" applyBorder="1" applyAlignment="1">
      <alignment horizontal="centerContinuous"/>
    </xf>
    <xf numFmtId="3" fontId="17" fillId="2" borderId="7" xfId="20" applyFont="1" applyFill="1" applyBorder="1" applyAlignment="1">
      <alignment horizontal="centerContinuous"/>
    </xf>
    <xf numFmtId="3" fontId="17" fillId="2" borderId="5" xfId="20" applyFont="1" applyFill="1" applyBorder="1" applyAlignment="1">
      <alignment horizontal="centerContinuous"/>
    </xf>
    <xf numFmtId="3" fontId="17" fillId="2" borderId="6" xfId="20" applyFont="1" applyFill="1" applyBorder="1" applyAlignment="1">
      <alignment horizontal="center"/>
    </xf>
    <xf numFmtId="165" fontId="17" fillId="2" borderId="10" xfId="2" applyFont="1" applyFill="1" applyBorder="1" applyAlignment="1" applyProtection="1">
      <alignment vertical="center"/>
      <protection hidden="1"/>
    </xf>
    <xf numFmtId="165" fontId="17" fillId="2" borderId="10" xfId="2" applyFont="1" applyFill="1" applyBorder="1" applyAlignment="1" applyProtection="1">
      <alignment horizontal="center" vertical="center"/>
      <protection hidden="1"/>
    </xf>
    <xf numFmtId="165" fontId="17" fillId="2" borderId="0" xfId="2" applyFont="1" applyFill="1" applyAlignment="1" applyProtection="1">
      <alignment horizontal="center" vertical="center"/>
      <protection hidden="1"/>
    </xf>
    <xf numFmtId="3" fontId="17" fillId="2" borderId="8" xfId="20" applyFont="1" applyFill="1" applyBorder="1" applyAlignment="1">
      <alignment horizontal="center"/>
    </xf>
    <xf numFmtId="3" fontId="17" fillId="2" borderId="0" xfId="20" applyFont="1" applyFill="1" applyAlignment="1">
      <alignment horizontal="center"/>
    </xf>
    <xf numFmtId="0" fontId="17" fillId="2" borderId="10" xfId="2" applyNumberFormat="1" applyFont="1" applyFill="1" applyBorder="1" applyAlignment="1" applyProtection="1">
      <alignment horizontal="center" vertical="center"/>
      <protection hidden="1"/>
    </xf>
    <xf numFmtId="166" fontId="17" fillId="2" borderId="0" xfId="2" applyNumberFormat="1" applyFont="1" applyFill="1" applyAlignment="1" applyProtection="1">
      <alignment vertical="center"/>
      <protection hidden="1"/>
    </xf>
    <xf numFmtId="1" fontId="17" fillId="2" borderId="11" xfId="20" applyNumberFormat="1" applyFont="1" applyFill="1" applyBorder="1" applyAlignment="1">
      <alignment horizontal="centerContinuous"/>
    </xf>
    <xf numFmtId="10" fontId="17" fillId="2" borderId="15" xfId="24" applyNumberFormat="1" applyFont="1" applyFill="1" applyBorder="1"/>
    <xf numFmtId="10" fontId="17" fillId="2" borderId="13" xfId="24" applyNumberFormat="1" applyFont="1" applyFill="1" applyBorder="1"/>
    <xf numFmtId="178" fontId="17" fillId="2" borderId="10" xfId="2" applyNumberFormat="1" applyFont="1" applyFill="1" applyBorder="1" applyAlignment="1" applyProtection="1">
      <alignment vertical="center"/>
      <protection hidden="1"/>
    </xf>
    <xf numFmtId="1" fontId="17" fillId="2" borderId="12" xfId="20" applyNumberFormat="1" applyFont="1" applyFill="1" applyBorder="1" applyAlignment="1">
      <alignment horizontal="centerContinuous"/>
    </xf>
    <xf numFmtId="10" fontId="17" fillId="2" borderId="0" xfId="24" applyNumberFormat="1" applyFont="1" applyFill="1"/>
    <xf numFmtId="10" fontId="17" fillId="2" borderId="14" xfId="24" applyNumberFormat="1" applyFont="1" applyFill="1" applyBorder="1"/>
    <xf numFmtId="165" fontId="17" fillId="2" borderId="8" xfId="2" applyFont="1" applyFill="1" applyBorder="1" applyAlignment="1" applyProtection="1">
      <alignment vertical="center"/>
      <protection hidden="1"/>
    </xf>
    <xf numFmtId="178" fontId="17" fillId="2" borderId="8" xfId="2" applyNumberFormat="1" applyFont="1" applyFill="1" applyBorder="1" applyAlignment="1" applyProtection="1">
      <alignment vertical="center"/>
      <protection hidden="1"/>
    </xf>
    <xf numFmtId="165" fontId="18" fillId="2" borderId="0" xfId="2" applyFont="1" applyFill="1" applyAlignment="1" applyProtection="1">
      <alignment horizontal="centerContinuous"/>
      <protection hidden="1"/>
    </xf>
    <xf numFmtId="10" fontId="17" fillId="2" borderId="0" xfId="24" applyNumberFormat="1" applyFont="1" applyFill="1" applyAlignment="1" applyProtection="1">
      <alignment vertical="top"/>
      <protection hidden="1"/>
    </xf>
    <xf numFmtId="165" fontId="17" fillId="2" borderId="9" xfId="2" applyFont="1" applyFill="1" applyBorder="1" applyAlignment="1" applyProtection="1">
      <alignment vertical="center"/>
      <protection hidden="1"/>
    </xf>
    <xf numFmtId="165" fontId="17" fillId="2" borderId="9" xfId="2" applyFont="1" applyFill="1" applyBorder="1" applyAlignment="1" applyProtection="1">
      <alignment horizontal="center" vertical="center"/>
      <protection hidden="1"/>
    </xf>
    <xf numFmtId="166" fontId="17" fillId="2" borderId="6" xfId="2" applyNumberFormat="1" applyFont="1" applyFill="1" applyBorder="1" applyAlignment="1" applyProtection="1">
      <alignment vertical="center"/>
      <protection hidden="1"/>
    </xf>
    <xf numFmtId="165" fontId="17" fillId="2" borderId="10" xfId="2" applyFont="1" applyFill="1" applyBorder="1" applyProtection="1">
      <protection hidden="1"/>
    </xf>
    <xf numFmtId="166" fontId="17" fillId="2" borderId="10" xfId="2" applyNumberFormat="1" applyFont="1" applyFill="1" applyBorder="1" applyProtection="1">
      <protection hidden="1"/>
    </xf>
    <xf numFmtId="165" fontId="17" fillId="2" borderId="8" xfId="2" applyFont="1" applyFill="1" applyBorder="1" applyProtection="1">
      <protection hidden="1"/>
    </xf>
    <xf numFmtId="166" fontId="17" fillId="2" borderId="8" xfId="2" applyNumberFormat="1" applyFont="1" applyFill="1" applyBorder="1" applyProtection="1">
      <protection hidden="1"/>
    </xf>
    <xf numFmtId="165" fontId="18" fillId="2" borderId="0" xfId="2" applyFont="1" applyFill="1" applyAlignment="1" applyProtection="1">
      <alignment horizontal="centerContinuous" vertical="center"/>
      <protection hidden="1"/>
    </xf>
    <xf numFmtId="165" fontId="17" fillId="2" borderId="6" xfId="2" applyFont="1" applyFill="1" applyBorder="1" applyAlignment="1" applyProtection="1">
      <alignment horizontal="center"/>
      <protection hidden="1"/>
    </xf>
    <xf numFmtId="165" fontId="17" fillId="2" borderId="10" xfId="2" applyFont="1" applyFill="1" applyBorder="1" applyAlignment="1" applyProtection="1">
      <alignment horizontal="center"/>
      <protection hidden="1"/>
    </xf>
    <xf numFmtId="10" fontId="17" fillId="2" borderId="6" xfId="2" applyNumberFormat="1" applyFont="1" applyFill="1" applyBorder="1" applyProtection="1">
      <protection hidden="1"/>
    </xf>
    <xf numFmtId="10" fontId="17" fillId="2" borderId="10" xfId="24" applyNumberFormat="1" applyFont="1" applyFill="1" applyBorder="1" applyProtection="1">
      <protection hidden="1"/>
    </xf>
    <xf numFmtId="10" fontId="17" fillId="2" borderId="8" xfId="24" applyNumberFormat="1" applyFont="1" applyFill="1" applyBorder="1" applyProtection="1">
      <protection hidden="1"/>
    </xf>
    <xf numFmtId="166" fontId="17" fillId="2" borderId="0" xfId="2" applyNumberFormat="1" applyFont="1" applyFill="1" applyProtection="1">
      <protection hidden="1"/>
    </xf>
    <xf numFmtId="176" fontId="17" fillId="2" borderId="0" xfId="2" applyNumberFormat="1" applyFont="1" applyFill="1" applyAlignment="1" applyProtection="1">
      <alignment vertical="center"/>
      <protection hidden="1"/>
    </xf>
    <xf numFmtId="176" fontId="17" fillId="2" borderId="6" xfId="2" applyNumberFormat="1" applyFont="1" applyFill="1" applyBorder="1" applyAlignment="1" applyProtection="1">
      <alignment vertical="center"/>
      <protection hidden="1"/>
    </xf>
    <xf numFmtId="176" fontId="17" fillId="2" borderId="10" xfId="2" applyNumberFormat="1" applyFont="1" applyFill="1" applyBorder="1" applyProtection="1">
      <protection hidden="1"/>
    </xf>
    <xf numFmtId="165" fontId="17" fillId="2" borderId="9" xfId="2" applyFont="1" applyFill="1" applyBorder="1" applyProtection="1">
      <protection hidden="1"/>
    </xf>
    <xf numFmtId="176" fontId="17" fillId="2" borderId="8" xfId="2" applyNumberFormat="1" applyFont="1" applyFill="1" applyBorder="1" applyProtection="1">
      <protection hidden="1"/>
    </xf>
    <xf numFmtId="3" fontId="18" fillId="2" borderId="0" xfId="20" applyFont="1" applyFill="1" applyAlignment="1" applyProtection="1">
      <alignment horizontal="center"/>
      <protection hidden="1"/>
    </xf>
    <xf numFmtId="1" fontId="17" fillId="2" borderId="20" xfId="20" applyNumberFormat="1" applyFont="1" applyFill="1" applyBorder="1" applyAlignment="1">
      <alignment horizontal="centerContinuous"/>
    </xf>
    <xf numFmtId="10" fontId="17" fillId="2" borderId="19" xfId="24" applyNumberFormat="1" applyFont="1" applyFill="1" applyBorder="1"/>
    <xf numFmtId="10" fontId="17" fillId="2" borderId="18" xfId="24" applyNumberFormat="1" applyFont="1" applyFill="1" applyBorder="1"/>
    <xf numFmtId="10" fontId="17" fillId="2" borderId="19" xfId="24" applyNumberFormat="1" applyFont="1" applyFill="1" applyBorder="1" applyProtection="1">
      <protection hidden="1"/>
    </xf>
    <xf numFmtId="0" fontId="19" fillId="2" borderId="0" xfId="0" applyFont="1" applyFill="1" applyAlignment="1">
      <alignment horizontal="centerContinuous"/>
    </xf>
    <xf numFmtId="3" fontId="18" fillId="2" borderId="6" xfId="20" applyFont="1" applyFill="1" applyBorder="1" applyAlignment="1" applyProtection="1">
      <alignment horizontal="center"/>
      <protection hidden="1"/>
    </xf>
    <xf numFmtId="39" fontId="17" fillId="2" borderId="10" xfId="2" applyNumberFormat="1" applyFont="1" applyFill="1" applyBorder="1" applyProtection="1">
      <protection hidden="1"/>
    </xf>
    <xf numFmtId="39" fontId="17" fillId="2" borderId="8" xfId="2" applyNumberFormat="1" applyFont="1" applyFill="1" applyBorder="1" applyProtection="1">
      <protection hidden="1"/>
    </xf>
    <xf numFmtId="3" fontId="18" fillId="2" borderId="0" xfId="20" applyFont="1" applyFill="1" applyAlignment="1" applyProtection="1">
      <alignment horizontal="centerContinuous"/>
      <protection hidden="1"/>
    </xf>
    <xf numFmtId="39" fontId="17" fillId="2" borderId="6" xfId="2" applyNumberFormat="1" applyFont="1" applyFill="1" applyBorder="1" applyProtection="1">
      <protection hidden="1"/>
    </xf>
    <xf numFmtId="178" fontId="20" fillId="2" borderId="0" xfId="3" applyNumberFormat="1" applyFont="1" applyFill="1" applyAlignment="1" applyProtection="1">
      <alignment horizontal="centerContinuous"/>
      <protection hidden="1"/>
    </xf>
    <xf numFmtId="165" fontId="20" fillId="2" borderId="0" xfId="2" applyFont="1" applyFill="1" applyAlignment="1" applyProtection="1">
      <alignment horizontal="centerContinuous"/>
      <protection hidden="1"/>
    </xf>
    <xf numFmtId="166" fontId="19" fillId="2" borderId="0" xfId="2" applyNumberFormat="1" applyFont="1" applyFill="1" applyAlignment="1" applyProtection="1">
      <alignment horizontal="center"/>
      <protection hidden="1"/>
    </xf>
    <xf numFmtId="0" fontId="21" fillId="2" borderId="0" xfId="0" applyFont="1" applyFill="1" applyAlignment="1">
      <alignment horizontal="centerContinuous"/>
    </xf>
    <xf numFmtId="10" fontId="21" fillId="2" borderId="0" xfId="24" applyNumberFormat="1" applyFont="1" applyFill="1" applyAlignment="1">
      <alignment horizontal="centerContinuous"/>
    </xf>
    <xf numFmtId="0" fontId="19" fillId="2" borderId="0" xfId="0" applyFont="1" applyFill="1"/>
    <xf numFmtId="1" fontId="17" fillId="2" borderId="0" xfId="20" applyNumberFormat="1" applyFont="1" applyFill="1" applyAlignment="1">
      <alignment horizontal="centerContinuous"/>
    </xf>
    <xf numFmtId="165" fontId="19" fillId="2" borderId="0" xfId="2" applyFont="1" applyFill="1" applyAlignment="1" applyProtection="1">
      <alignment vertical="top"/>
      <protection hidden="1"/>
    </xf>
    <xf numFmtId="178" fontId="20" fillId="2" borderId="0" xfId="3" applyNumberFormat="1" applyFont="1" applyFill="1" applyProtection="1">
      <protection hidden="1"/>
    </xf>
    <xf numFmtId="168" fontId="26" fillId="2" borderId="0" xfId="2" applyNumberFormat="1" applyFont="1" applyFill="1" applyProtection="1">
      <protection hidden="1"/>
    </xf>
    <xf numFmtId="1" fontId="17" fillId="2" borderId="35" xfId="20" applyNumberFormat="1" applyFont="1" applyFill="1" applyBorder="1" applyAlignment="1">
      <alignment horizontal="centerContinuous"/>
    </xf>
    <xf numFmtId="10" fontId="17" fillId="2" borderId="41" xfId="24" applyNumberFormat="1" applyFont="1" applyFill="1" applyBorder="1"/>
    <xf numFmtId="0" fontId="0" fillId="2" borderId="0" xfId="0" applyFill="1"/>
    <xf numFmtId="166" fontId="19" fillId="2" borderId="0" xfId="2" applyNumberFormat="1" applyFont="1" applyFill="1" applyAlignment="1" applyProtection="1">
      <alignment horizontal="centerContinuous"/>
      <protection hidden="1"/>
    </xf>
    <xf numFmtId="3" fontId="44" fillId="2" borderId="0" xfId="20" applyFont="1" applyFill="1" applyAlignment="1" applyProtection="1">
      <alignment horizontal="centerContinuous"/>
      <protection hidden="1"/>
    </xf>
    <xf numFmtId="166" fontId="19" fillId="2" borderId="4" xfId="2" applyNumberFormat="1" applyFont="1" applyFill="1" applyBorder="1" applyAlignment="1" applyProtection="1">
      <alignment horizontal="centerContinuous"/>
      <protection hidden="1"/>
    </xf>
    <xf numFmtId="3" fontId="17" fillId="2" borderId="4" xfId="20" applyFont="1" applyFill="1" applyBorder="1" applyAlignment="1" applyProtection="1">
      <alignment horizontal="centerContinuous"/>
      <protection hidden="1"/>
    </xf>
    <xf numFmtId="3" fontId="24" fillId="2" borderId="0" xfId="20" applyFont="1" applyFill="1" applyAlignment="1" applyProtection="1">
      <alignment horizontal="centerContinuous"/>
      <protection hidden="1"/>
    </xf>
    <xf numFmtId="3" fontId="33" fillId="2" borderId="0" xfId="20" applyFont="1" applyFill="1" applyAlignment="1" applyProtection="1">
      <alignment horizontal="centerContinuous"/>
      <protection hidden="1"/>
    </xf>
    <xf numFmtId="0" fontId="18" fillId="2" borderId="0" xfId="0" applyFont="1" applyFill="1" applyAlignment="1">
      <alignment horizontal="centerContinuous"/>
    </xf>
    <xf numFmtId="3" fontId="29" fillId="2" borderId="0" xfId="20" applyFont="1" applyFill="1" applyAlignment="1" applyProtection="1">
      <alignment horizontal="center"/>
      <protection hidden="1"/>
    </xf>
    <xf numFmtId="3" fontId="24" fillId="2" borderId="0" xfId="20" applyFont="1" applyFill="1" applyAlignment="1" applyProtection="1">
      <alignment horizontal="center"/>
      <protection hidden="1"/>
    </xf>
    <xf numFmtId="3" fontId="17" fillId="2" borderId="8" xfId="20" applyFont="1" applyFill="1" applyBorder="1" applyAlignment="1" applyProtection="1">
      <alignment horizontal="center"/>
      <protection hidden="1"/>
    </xf>
    <xf numFmtId="3" fontId="17" fillId="2" borderId="5" xfId="20" applyFont="1" applyFill="1" applyBorder="1" applyAlignment="1" applyProtection="1">
      <alignment horizontal="center"/>
      <protection hidden="1"/>
    </xf>
    <xf numFmtId="3" fontId="21" fillId="2" borderId="0" xfId="20" applyFont="1" applyFill="1" applyAlignment="1" applyProtection="1">
      <alignment horizontal="centerContinuous"/>
      <protection hidden="1"/>
    </xf>
    <xf numFmtId="0" fontId="17" fillId="2" borderId="6" xfId="0" applyFont="1" applyFill="1" applyBorder="1"/>
    <xf numFmtId="0" fontId="18" fillId="2" borderId="4" xfId="0" applyFont="1" applyFill="1" applyBorder="1" applyAlignment="1">
      <alignment horizontal="centerContinuous"/>
    </xf>
    <xf numFmtId="0" fontId="17" fillId="2" borderId="7" xfId="0" applyFont="1" applyFill="1" applyBorder="1" applyAlignment="1">
      <alignment horizontal="centerContinuous"/>
    </xf>
    <xf numFmtId="0" fontId="17" fillId="2" borderId="5" xfId="0" applyFont="1" applyFill="1" applyBorder="1" applyAlignment="1">
      <alignment horizontal="centerContinuous"/>
    </xf>
    <xf numFmtId="9" fontId="17" fillId="2" borderId="0" xfId="24" applyFont="1" applyFill="1" applyAlignment="1" applyProtection="1">
      <alignment horizontal="center"/>
      <protection hidden="1"/>
    </xf>
    <xf numFmtId="0" fontId="17" fillId="2" borderId="4" xfId="0" applyFont="1" applyFill="1" applyBorder="1" applyAlignment="1">
      <alignment horizontal="centerContinuous"/>
    </xf>
    <xf numFmtId="3" fontId="17" fillId="2" borderId="0" xfId="2" applyNumberFormat="1" applyFont="1" applyFill="1" applyProtection="1">
      <protection hidden="1"/>
    </xf>
    <xf numFmtId="39" fontId="17" fillId="2" borderId="0" xfId="2" applyNumberFormat="1" applyFont="1" applyFill="1" applyProtection="1">
      <protection hidden="1"/>
    </xf>
    <xf numFmtId="3" fontId="17" fillId="2" borderId="10" xfId="20" applyFont="1" applyFill="1" applyBorder="1" applyAlignment="1" applyProtection="1">
      <alignment horizontal="center"/>
      <protection hidden="1"/>
    </xf>
    <xf numFmtId="10" fontId="17" fillId="2" borderId="11" xfId="24" applyNumberFormat="1" applyFont="1" applyFill="1" applyBorder="1" applyProtection="1">
      <protection hidden="1"/>
    </xf>
    <xf numFmtId="10" fontId="17" fillId="2" borderId="13" xfId="24" applyNumberFormat="1" applyFont="1" applyFill="1" applyBorder="1" applyProtection="1">
      <protection hidden="1"/>
    </xf>
    <xf numFmtId="10" fontId="17" fillId="2" borderId="15" xfId="24" applyNumberFormat="1" applyFont="1" applyFill="1" applyBorder="1" applyProtection="1">
      <protection hidden="1"/>
    </xf>
    <xf numFmtId="10" fontId="17" fillId="2" borderId="6" xfId="24" applyNumberFormat="1" applyFont="1" applyFill="1" applyBorder="1" applyProtection="1">
      <protection hidden="1"/>
    </xf>
    <xf numFmtId="165" fontId="18" fillId="2" borderId="26" xfId="4" applyFont="1" applyFill="1" applyBorder="1" applyAlignment="1" applyProtection="1">
      <alignment horizontal="center"/>
      <protection hidden="1"/>
    </xf>
    <xf numFmtId="165" fontId="24" fillId="2" borderId="26" xfId="4" applyFont="1" applyFill="1" applyBorder="1" applyAlignment="1" applyProtection="1">
      <alignment horizontal="center"/>
      <protection hidden="1"/>
    </xf>
    <xf numFmtId="0" fontId="17" fillId="2" borderId="0" xfId="0" applyFont="1" applyFill="1" applyAlignment="1" applyProtection="1">
      <alignment horizontal="centerContinuous"/>
      <protection hidden="1"/>
    </xf>
    <xf numFmtId="10" fontId="17" fillId="2" borderId="12" xfId="24" applyNumberFormat="1" applyFont="1" applyFill="1" applyBorder="1" applyProtection="1">
      <protection hidden="1"/>
    </xf>
    <xf numFmtId="10" fontId="17" fillId="2" borderId="14" xfId="24" applyNumberFormat="1" applyFont="1" applyFill="1" applyBorder="1" applyProtection="1">
      <protection hidden="1"/>
    </xf>
    <xf numFmtId="0" fontId="19" fillId="2" borderId="25" xfId="0" applyFont="1" applyFill="1" applyBorder="1" applyAlignment="1" applyProtection="1">
      <alignment horizontal="center"/>
      <protection hidden="1"/>
    </xf>
    <xf numFmtId="176" fontId="19" fillId="2" borderId="42" xfId="2" applyNumberFormat="1" applyFont="1" applyFill="1" applyBorder="1" applyProtection="1">
      <protection hidden="1"/>
    </xf>
    <xf numFmtId="166" fontId="19" fillId="2" borderId="42" xfId="2" applyNumberFormat="1" applyFont="1" applyFill="1" applyBorder="1" applyProtection="1">
      <protection hidden="1"/>
    </xf>
    <xf numFmtId="166" fontId="19" fillId="2" borderId="43" xfId="2" applyNumberFormat="1" applyFont="1" applyFill="1" applyBorder="1" applyProtection="1">
      <protection hidden="1"/>
    </xf>
    <xf numFmtId="0" fontId="17" fillId="2" borderId="10" xfId="0" applyFont="1" applyFill="1" applyBorder="1" applyAlignment="1" applyProtection="1">
      <alignment horizontal="center"/>
      <protection hidden="1"/>
    </xf>
    <xf numFmtId="165" fontId="29" fillId="2" borderId="10" xfId="2" applyFont="1" applyFill="1" applyBorder="1" applyProtection="1">
      <protection hidden="1"/>
    </xf>
    <xf numFmtId="176" fontId="29" fillId="2" borderId="6" xfId="2" applyNumberFormat="1" applyFont="1" applyFill="1" applyBorder="1" applyProtection="1">
      <protection hidden="1"/>
    </xf>
    <xf numFmtId="166" fontId="29" fillId="2" borderId="0" xfId="2" applyNumberFormat="1" applyFont="1" applyFill="1" applyProtection="1">
      <protection hidden="1"/>
    </xf>
    <xf numFmtId="176" fontId="29" fillId="2" borderId="10" xfId="2" applyNumberFormat="1" applyFont="1" applyFill="1" applyBorder="1" applyProtection="1">
      <protection hidden="1"/>
    </xf>
    <xf numFmtId="0" fontId="17" fillId="2" borderId="6" xfId="0" applyFont="1" applyFill="1" applyBorder="1" applyAlignment="1">
      <alignment horizontal="center"/>
    </xf>
    <xf numFmtId="166" fontId="17" fillId="2" borderId="6" xfId="2" applyNumberFormat="1" applyFont="1" applyFill="1" applyBorder="1"/>
    <xf numFmtId="0" fontId="17" fillId="2" borderId="11" xfId="0" applyFont="1" applyFill="1" applyBorder="1" applyAlignment="1">
      <alignment horizontal="center"/>
    </xf>
    <xf numFmtId="166" fontId="17" fillId="2" borderId="15" xfId="2" applyNumberFormat="1" applyFont="1" applyFill="1" applyBorder="1"/>
    <xf numFmtId="166" fontId="17" fillId="2" borderId="13" xfId="2" applyNumberFormat="1" applyFont="1" applyFill="1" applyBorder="1"/>
    <xf numFmtId="1" fontId="17" fillId="2" borderId="11" xfId="0" applyNumberFormat="1" applyFont="1" applyFill="1" applyBorder="1" applyAlignment="1">
      <alignment horizontal="centerContinuous"/>
    </xf>
    <xf numFmtId="176" fontId="17" fillId="2" borderId="15" xfId="0" applyNumberFormat="1" applyFont="1" applyFill="1" applyBorder="1"/>
    <xf numFmtId="0" fontId="19" fillId="2" borderId="29" xfId="0" applyFont="1" applyFill="1" applyBorder="1" applyAlignment="1" applyProtection="1">
      <alignment horizontal="center"/>
      <protection hidden="1"/>
    </xf>
    <xf numFmtId="176" fontId="19" fillId="2" borderId="10" xfId="2" applyNumberFormat="1" applyFont="1" applyFill="1" applyBorder="1" applyProtection="1">
      <protection hidden="1"/>
    </xf>
    <xf numFmtId="166" fontId="19" fillId="2" borderId="10" xfId="2" applyNumberFormat="1" applyFont="1" applyFill="1" applyBorder="1" applyProtection="1">
      <protection hidden="1"/>
    </xf>
    <xf numFmtId="166" fontId="19" fillId="2" borderId="30" xfId="2" applyNumberFormat="1" applyFont="1" applyFill="1" applyBorder="1" applyProtection="1">
      <protection hidden="1"/>
    </xf>
    <xf numFmtId="0" fontId="17" fillId="2" borderId="10" xfId="0" applyFont="1" applyFill="1" applyBorder="1" applyAlignment="1">
      <alignment horizontal="center"/>
    </xf>
    <xf numFmtId="166" fontId="17" fillId="2" borderId="10" xfId="2" applyNumberFormat="1" applyFont="1" applyFill="1" applyBorder="1"/>
    <xf numFmtId="0" fontId="17" fillId="2" borderId="12" xfId="0" applyFont="1" applyFill="1" applyBorder="1" applyAlignment="1">
      <alignment horizontal="center"/>
    </xf>
    <xf numFmtId="166" fontId="17" fillId="2" borderId="0" xfId="2" applyNumberFormat="1" applyFont="1" applyFill="1"/>
    <xf numFmtId="166" fontId="17" fillId="2" borderId="14" xfId="2" applyNumberFormat="1" applyFont="1" applyFill="1" applyBorder="1"/>
    <xf numFmtId="1" fontId="17" fillId="2" borderId="12" xfId="0" applyNumberFormat="1" applyFont="1" applyFill="1" applyBorder="1" applyAlignment="1">
      <alignment horizontal="centerContinuous"/>
    </xf>
    <xf numFmtId="176" fontId="17" fillId="2" borderId="0" xfId="0" applyNumberFormat="1" applyFont="1" applyFill="1"/>
    <xf numFmtId="0" fontId="19" fillId="2" borderId="29" xfId="0" applyFont="1" applyFill="1" applyBorder="1" applyAlignment="1" applyProtection="1">
      <alignment horizontal="center" vertical="top"/>
      <protection hidden="1"/>
    </xf>
    <xf numFmtId="176" fontId="19" fillId="2" borderId="10" xfId="2" applyNumberFormat="1" applyFont="1" applyFill="1" applyBorder="1" applyAlignment="1" applyProtection="1">
      <alignment vertical="top"/>
      <protection hidden="1"/>
    </xf>
    <xf numFmtId="166" fontId="19" fillId="2" borderId="10" xfId="2" applyNumberFormat="1" applyFont="1" applyFill="1" applyBorder="1" applyAlignment="1" applyProtection="1">
      <alignment vertical="top"/>
      <protection hidden="1"/>
    </xf>
    <xf numFmtId="166" fontId="19" fillId="2" borderId="30" xfId="2" applyNumberFormat="1" applyFont="1" applyFill="1" applyBorder="1" applyAlignment="1" applyProtection="1">
      <alignment vertical="top"/>
      <protection hidden="1"/>
    </xf>
    <xf numFmtId="0" fontId="17" fillId="2" borderId="10" xfId="0" applyFont="1" applyFill="1" applyBorder="1" applyAlignment="1" applyProtection="1">
      <alignment horizontal="center" vertical="top"/>
      <protection hidden="1"/>
    </xf>
    <xf numFmtId="165" fontId="29" fillId="2" borderId="10" xfId="2" applyFont="1" applyFill="1" applyBorder="1" applyAlignment="1" applyProtection="1">
      <alignment vertical="top"/>
      <protection hidden="1"/>
    </xf>
    <xf numFmtId="176" fontId="29" fillId="2" borderId="10" xfId="2" applyNumberFormat="1" applyFont="1" applyFill="1" applyBorder="1" applyAlignment="1" applyProtection="1">
      <alignment vertical="top"/>
      <protection hidden="1"/>
    </xf>
    <xf numFmtId="166" fontId="29" fillId="2" borderId="0" xfId="2" applyNumberFormat="1" applyFont="1" applyFill="1" applyAlignment="1" applyProtection="1">
      <alignment vertical="top"/>
      <protection hidden="1"/>
    </xf>
    <xf numFmtId="166" fontId="17" fillId="2" borderId="10" xfId="2" applyNumberFormat="1" applyFont="1" applyFill="1" applyBorder="1" applyAlignment="1" applyProtection="1">
      <alignment vertical="top"/>
      <protection hidden="1"/>
    </xf>
    <xf numFmtId="9" fontId="29" fillId="2" borderId="0" xfId="24" applyFont="1" applyFill="1" applyProtection="1">
      <protection hidden="1"/>
    </xf>
    <xf numFmtId="166" fontId="17" fillId="2" borderId="0" xfId="0" applyNumberFormat="1" applyFont="1" applyFill="1"/>
    <xf numFmtId="1" fontId="17" fillId="2" borderId="10" xfId="2" applyNumberFormat="1" applyFont="1" applyFill="1" applyBorder="1" applyAlignment="1" applyProtection="1">
      <alignment horizontal="center"/>
      <protection hidden="1"/>
    </xf>
    <xf numFmtId="0" fontId="17" fillId="2" borderId="20" xfId="0" applyFont="1" applyFill="1" applyBorder="1" applyAlignment="1">
      <alignment horizontal="center"/>
    </xf>
    <xf numFmtId="166" fontId="17" fillId="2" borderId="19" xfId="2" applyNumberFormat="1" applyFont="1" applyFill="1" applyBorder="1"/>
    <xf numFmtId="166" fontId="17" fillId="2" borderId="18" xfId="2" applyNumberFormat="1" applyFont="1" applyFill="1" applyBorder="1"/>
    <xf numFmtId="1" fontId="17" fillId="2" borderId="20" xfId="0" applyNumberFormat="1" applyFont="1" applyFill="1" applyBorder="1" applyAlignment="1">
      <alignment horizontal="centerContinuous"/>
    </xf>
    <xf numFmtId="166" fontId="17" fillId="2" borderId="19" xfId="0" applyNumberFormat="1" applyFont="1" applyFill="1" applyBorder="1"/>
    <xf numFmtId="1" fontId="17" fillId="2" borderId="0" xfId="2" applyNumberFormat="1" applyFont="1" applyFill="1" applyAlignment="1" applyProtection="1">
      <alignment horizontal="center"/>
      <protection hidden="1"/>
    </xf>
    <xf numFmtId="165" fontId="17" fillId="2" borderId="15" xfId="2" applyFont="1" applyFill="1" applyBorder="1" applyProtection="1">
      <protection hidden="1"/>
    </xf>
    <xf numFmtId="0" fontId="19" fillId="2" borderId="32" xfId="0" applyFont="1" applyFill="1" applyBorder="1" applyAlignment="1" applyProtection="1">
      <alignment horizontal="center"/>
      <protection hidden="1"/>
    </xf>
    <xf numFmtId="176" fontId="19" fillId="2" borderId="31" xfId="2" applyNumberFormat="1" applyFont="1" applyFill="1" applyBorder="1" applyProtection="1">
      <protection hidden="1"/>
    </xf>
    <xf numFmtId="166" fontId="19" fillId="2" borderId="31" xfId="2" applyNumberFormat="1" applyFont="1" applyFill="1" applyBorder="1" applyProtection="1">
      <protection hidden="1"/>
    </xf>
    <xf numFmtId="166" fontId="19" fillId="2" borderId="33" xfId="2" applyNumberFormat="1" applyFont="1" applyFill="1" applyBorder="1" applyProtection="1">
      <protection hidden="1"/>
    </xf>
    <xf numFmtId="1" fontId="17" fillId="2" borderId="8" xfId="2" applyNumberFormat="1" applyFont="1" applyFill="1" applyBorder="1" applyAlignment="1" applyProtection="1">
      <alignment horizontal="center"/>
      <protection hidden="1"/>
    </xf>
    <xf numFmtId="166" fontId="17" fillId="2" borderId="8" xfId="2" applyNumberFormat="1" applyFont="1" applyFill="1" applyBorder="1"/>
    <xf numFmtId="10" fontId="17" fillId="2" borderId="20" xfId="24" applyNumberFormat="1" applyFont="1" applyFill="1" applyBorder="1" applyProtection="1">
      <protection hidden="1"/>
    </xf>
    <xf numFmtId="10" fontId="17" fillId="2" borderId="18" xfId="24" applyNumberFormat="1" applyFont="1" applyFill="1" applyBorder="1" applyProtection="1">
      <protection hidden="1"/>
    </xf>
    <xf numFmtId="179" fontId="55" fillId="0" borderId="0" xfId="2" applyNumberFormat="1" applyFont="1" applyAlignment="1" applyProtection="1">
      <alignment horizontal="centerContinuous"/>
      <protection hidden="1"/>
    </xf>
    <xf numFmtId="176" fontId="17" fillId="2" borderId="0" xfId="2" applyNumberFormat="1" applyFont="1" applyFill="1" applyProtection="1">
      <protection hidden="1"/>
    </xf>
    <xf numFmtId="165" fontId="17" fillId="2" borderId="7" xfId="4" applyFont="1" applyFill="1" applyBorder="1" applyAlignment="1" applyProtection="1">
      <alignment horizontal="centerContinuous"/>
      <protection hidden="1"/>
    </xf>
    <xf numFmtId="165" fontId="17" fillId="2" borderId="9" xfId="4" applyFont="1" applyFill="1" applyBorder="1" applyAlignment="1" applyProtection="1">
      <alignment horizontal="center"/>
      <protection hidden="1"/>
    </xf>
    <xf numFmtId="178" fontId="17" fillId="2" borderId="7" xfId="2" applyNumberFormat="1" applyFont="1" applyFill="1" applyBorder="1" applyProtection="1">
      <protection hidden="1"/>
    </xf>
    <xf numFmtId="165" fontId="17" fillId="2" borderId="9" xfId="4" applyFont="1" applyFill="1" applyBorder="1" applyProtection="1">
      <protection hidden="1"/>
    </xf>
    <xf numFmtId="3" fontId="25" fillId="2" borderId="0" xfId="20" applyFont="1" applyFill="1" applyProtection="1">
      <protection locked="0"/>
    </xf>
    <xf numFmtId="168" fontId="19" fillId="2" borderId="0" xfId="2" applyNumberFormat="1" applyFont="1" applyFill="1" applyProtection="1">
      <protection hidden="1"/>
    </xf>
    <xf numFmtId="10" fontId="25" fillId="2" borderId="0" xfId="24" applyNumberFormat="1" applyFont="1" applyFill="1" applyProtection="1">
      <protection locked="0"/>
    </xf>
    <xf numFmtId="178" fontId="25" fillId="2" borderId="0" xfId="3" applyNumberFormat="1" applyFont="1" applyFill="1" applyProtection="1">
      <protection locked="0"/>
    </xf>
    <xf numFmtId="168" fontId="25" fillId="2" borderId="0" xfId="2" applyNumberFormat="1" applyFont="1" applyFill="1" applyProtection="1">
      <protection locked="0"/>
    </xf>
    <xf numFmtId="178" fontId="25" fillId="2" borderId="0" xfId="0" applyNumberFormat="1" applyFont="1" applyFill="1" applyProtection="1">
      <protection locked="0"/>
    </xf>
    <xf numFmtId="3" fontId="34" fillId="2" borderId="0" xfId="20" applyFont="1" applyFill="1" applyProtection="1">
      <protection hidden="1"/>
    </xf>
    <xf numFmtId="168" fontId="25" fillId="2" borderId="0" xfId="2" applyNumberFormat="1" applyFont="1" applyFill="1" applyProtection="1">
      <protection hidden="1"/>
    </xf>
    <xf numFmtId="3" fontId="29" fillId="2" borderId="0" xfId="20" applyFont="1" applyFill="1" applyProtection="1">
      <protection hidden="1"/>
    </xf>
    <xf numFmtId="3" fontId="18" fillId="2" borderId="21" xfId="20" applyFont="1" applyFill="1" applyBorder="1" applyAlignment="1" applyProtection="1">
      <alignment horizontal="center"/>
      <protection hidden="1"/>
    </xf>
    <xf numFmtId="0" fontId="18" fillId="2" borderId="21" xfId="0" applyFont="1" applyFill="1" applyBorder="1" applyAlignment="1" applyProtection="1">
      <alignment horizontal="center"/>
      <protection hidden="1"/>
    </xf>
    <xf numFmtId="0" fontId="24" fillId="2" borderId="21" xfId="0" applyFont="1" applyFill="1" applyBorder="1" applyAlignment="1" applyProtection="1">
      <alignment horizontal="centerContinuous"/>
      <protection hidden="1"/>
    </xf>
    <xf numFmtId="0" fontId="24" fillId="2" borderId="24" xfId="0" applyFont="1" applyFill="1" applyBorder="1" applyAlignment="1" applyProtection="1">
      <alignment horizontal="centerContinuous"/>
      <protection hidden="1"/>
    </xf>
    <xf numFmtId="0" fontId="18" fillId="2" borderId="3" xfId="0" applyFont="1" applyFill="1" applyBorder="1" applyAlignment="1" applyProtection="1">
      <alignment horizontal="centerContinuous"/>
      <protection hidden="1"/>
    </xf>
    <xf numFmtId="0" fontId="18" fillId="2" borderId="24" xfId="0" applyFont="1" applyFill="1" applyBorder="1" applyAlignment="1" applyProtection="1">
      <alignment horizontal="center"/>
      <protection hidden="1"/>
    </xf>
    <xf numFmtId="0" fontId="37" fillId="2" borderId="21" xfId="0" applyFont="1" applyFill="1" applyBorder="1" applyAlignment="1" applyProtection="1">
      <alignment horizontal="centerContinuous"/>
      <protection hidden="1"/>
    </xf>
    <xf numFmtId="0" fontId="37" fillId="2" borderId="21" xfId="0" applyFont="1" applyFill="1" applyBorder="1" applyAlignment="1" applyProtection="1">
      <alignment horizontal="center"/>
      <protection hidden="1"/>
    </xf>
    <xf numFmtId="0" fontId="37" fillId="2" borderId="24" xfId="0" applyFont="1" applyFill="1" applyBorder="1" applyAlignment="1" applyProtection="1">
      <alignment horizontal="center"/>
      <protection hidden="1"/>
    </xf>
    <xf numFmtId="0" fontId="23" fillId="2" borderId="36" xfId="0" applyFont="1" applyFill="1" applyBorder="1" applyAlignment="1" applyProtection="1">
      <alignment horizontal="center"/>
      <protection hidden="1"/>
    </xf>
    <xf numFmtId="3" fontId="18" fillId="2" borderId="17" xfId="20" applyFont="1" applyFill="1" applyBorder="1" applyAlignment="1" applyProtection="1">
      <alignment horizontal="center"/>
      <protection hidden="1"/>
    </xf>
    <xf numFmtId="0" fontId="18" fillId="2" borderId="17" xfId="0" applyFont="1" applyFill="1" applyBorder="1" applyAlignment="1" applyProtection="1">
      <alignment horizontal="center"/>
      <protection hidden="1"/>
    </xf>
    <xf numFmtId="0" fontId="24" fillId="2" borderId="17" xfId="0" applyFont="1" applyFill="1" applyBorder="1" applyAlignment="1" applyProtection="1">
      <alignment horizontal="center"/>
      <protection hidden="1"/>
    </xf>
    <xf numFmtId="0" fontId="24" fillId="2" borderId="37" xfId="0" applyFont="1" applyFill="1" applyBorder="1" applyAlignment="1" applyProtection="1">
      <alignment horizontal="center"/>
      <protection hidden="1"/>
    </xf>
    <xf numFmtId="0" fontId="18" fillId="2" borderId="16" xfId="0" applyFont="1" applyFill="1" applyBorder="1" applyAlignment="1" applyProtection="1">
      <alignment horizontal="center"/>
      <protection hidden="1"/>
    </xf>
    <xf numFmtId="167" fontId="17" fillId="2" borderId="0" xfId="2" applyNumberFormat="1" applyFont="1" applyFill="1" applyProtection="1">
      <protection hidden="1"/>
    </xf>
    <xf numFmtId="10" fontId="17" fillId="2" borderId="11" xfId="2" applyNumberFormat="1" applyFont="1" applyFill="1" applyBorder="1" applyAlignment="1" applyProtection="1">
      <alignment horizontal="center"/>
      <protection hidden="1"/>
    </xf>
    <xf numFmtId="10" fontId="17" fillId="2" borderId="15" xfId="2" applyNumberFormat="1" applyFont="1" applyFill="1" applyBorder="1" applyAlignment="1" applyProtection="1">
      <alignment horizontal="center"/>
      <protection hidden="1"/>
    </xf>
    <xf numFmtId="3" fontId="20" fillId="2" borderId="23" xfId="20" applyFont="1" applyFill="1" applyBorder="1" applyAlignment="1" applyProtection="1">
      <alignment horizontal="centerContinuous"/>
      <protection hidden="1"/>
    </xf>
    <xf numFmtId="3" fontId="19" fillId="2" borderId="21" xfId="20" applyFont="1" applyFill="1" applyBorder="1" applyAlignment="1" applyProtection="1">
      <alignment horizontal="center"/>
      <protection hidden="1"/>
    </xf>
    <xf numFmtId="3" fontId="19" fillId="2" borderId="41" xfId="20" applyFont="1" applyFill="1" applyBorder="1" applyAlignment="1" applyProtection="1">
      <alignment horizontal="center"/>
      <protection hidden="1"/>
    </xf>
    <xf numFmtId="3" fontId="19" fillId="2" borderId="16" xfId="20" applyFont="1" applyFill="1" applyBorder="1" applyAlignment="1" applyProtection="1">
      <alignment horizontal="center"/>
      <protection hidden="1"/>
    </xf>
    <xf numFmtId="3" fontId="28" fillId="2" borderId="0" xfId="20" applyFont="1" applyFill="1" applyProtection="1">
      <protection hidden="1"/>
    </xf>
    <xf numFmtId="3" fontId="19" fillId="2" borderId="39" xfId="20" applyFont="1" applyFill="1" applyBorder="1" applyAlignment="1" applyProtection="1">
      <alignment horizontal="center"/>
      <protection hidden="1"/>
    </xf>
    <xf numFmtId="3" fontId="19" fillId="2" borderId="17" xfId="20" applyFont="1" applyFill="1" applyBorder="1" applyAlignment="1" applyProtection="1">
      <alignment horizontal="center"/>
      <protection hidden="1"/>
    </xf>
    <xf numFmtId="3" fontId="19" fillId="2" borderId="38" xfId="20" applyFont="1" applyFill="1" applyBorder="1" applyAlignment="1" applyProtection="1">
      <alignment horizontal="center"/>
      <protection hidden="1"/>
    </xf>
    <xf numFmtId="165" fontId="18" fillId="2" borderId="0" xfId="4" applyFont="1" applyFill="1" applyAlignment="1" applyProtection="1">
      <alignment horizontal="center"/>
      <protection hidden="1"/>
    </xf>
    <xf numFmtId="169" fontId="17" fillId="2" borderId="0" xfId="3" applyFont="1" applyFill="1" applyProtection="1">
      <protection hidden="1"/>
    </xf>
    <xf numFmtId="0" fontId="20" fillId="2" borderId="4" xfId="0" applyFont="1" applyFill="1" applyBorder="1" applyProtection="1">
      <protection hidden="1"/>
    </xf>
    <xf numFmtId="0" fontId="46" fillId="2" borderId="7" xfId="0" applyFont="1" applyFill="1" applyBorder="1" applyProtection="1">
      <protection hidden="1"/>
    </xf>
    <xf numFmtId="0" fontId="20" fillId="2" borderId="6" xfId="0" applyFont="1" applyFill="1" applyBorder="1" applyProtection="1">
      <protection hidden="1"/>
    </xf>
    <xf numFmtId="0" fontId="20" fillId="2" borderId="12" xfId="0" applyFont="1" applyFill="1" applyBorder="1" applyAlignment="1" applyProtection="1">
      <alignment horizontal="centerContinuous"/>
      <protection hidden="1"/>
    </xf>
    <xf numFmtId="165" fontId="17" fillId="2" borderId="36" xfId="2" applyFont="1" applyFill="1" applyBorder="1" applyProtection="1">
      <protection hidden="1"/>
    </xf>
    <xf numFmtId="0" fontId="17" fillId="2" borderId="35" xfId="19" applyFont="1" applyFill="1" applyBorder="1" applyProtection="1">
      <protection hidden="1"/>
    </xf>
    <xf numFmtId="165" fontId="17" fillId="2" borderId="41" xfId="2" applyFont="1" applyFill="1" applyBorder="1" applyProtection="1">
      <protection hidden="1"/>
    </xf>
    <xf numFmtId="0" fontId="17" fillId="2" borderId="35" xfId="0" applyFont="1" applyFill="1" applyBorder="1" applyProtection="1">
      <protection hidden="1"/>
    </xf>
    <xf numFmtId="165" fontId="17" fillId="2" borderId="41" xfId="2" applyFont="1" applyFill="1" applyBorder="1" applyAlignment="1" applyProtection="1">
      <alignment vertical="top"/>
      <protection hidden="1"/>
    </xf>
    <xf numFmtId="0" fontId="18" fillId="2" borderId="35" xfId="0" applyFont="1" applyFill="1" applyBorder="1" applyProtection="1">
      <protection hidden="1"/>
    </xf>
    <xf numFmtId="0" fontId="18" fillId="2" borderId="37" xfId="0" applyFont="1" applyFill="1" applyBorder="1" applyProtection="1">
      <protection hidden="1"/>
    </xf>
    <xf numFmtId="165" fontId="17" fillId="2" borderId="38" xfId="2" applyFont="1" applyFill="1" applyBorder="1" applyProtection="1">
      <protection hidden="1"/>
    </xf>
    <xf numFmtId="0" fontId="20" fillId="2" borderId="0" xfId="2" applyNumberFormat="1" applyFont="1" applyFill="1" applyProtection="1">
      <protection hidden="1"/>
    </xf>
    <xf numFmtId="165" fontId="18" fillId="2" borderId="0" xfId="4" applyFont="1" applyFill="1" applyProtection="1">
      <protection hidden="1"/>
    </xf>
    <xf numFmtId="165" fontId="17" fillId="2" borderId="0" xfId="4" applyFont="1" applyFill="1" applyAlignment="1" applyProtection="1">
      <alignment horizontal="centerContinuous"/>
      <protection hidden="1"/>
    </xf>
    <xf numFmtId="3" fontId="17" fillId="2" borderId="0" xfId="20" applyFont="1" applyFill="1" applyAlignment="1" applyProtection="1">
      <alignment horizontal="left"/>
      <protection hidden="1"/>
    </xf>
    <xf numFmtId="37" fontId="19" fillId="2" borderId="0" xfId="2" applyNumberFormat="1" applyFont="1" applyFill="1" applyAlignment="1" applyProtection="1">
      <alignment horizontal="center"/>
      <protection hidden="1"/>
    </xf>
    <xf numFmtId="165" fontId="44" fillId="2" borderId="4" xfId="2" applyFont="1" applyFill="1" applyBorder="1" applyAlignment="1" applyProtection="1">
      <alignment horizontal="centerContinuous"/>
      <protection hidden="1"/>
    </xf>
    <xf numFmtId="165" fontId="44" fillId="2" borderId="7" xfId="2" applyFont="1" applyFill="1" applyBorder="1" applyAlignment="1" applyProtection="1">
      <alignment horizontal="centerContinuous"/>
      <protection hidden="1"/>
    </xf>
    <xf numFmtId="165" fontId="18" fillId="2" borderId="7" xfId="4" applyFont="1" applyFill="1" applyBorder="1" applyAlignment="1" applyProtection="1">
      <alignment horizontal="centerContinuous"/>
      <protection hidden="1"/>
    </xf>
    <xf numFmtId="165" fontId="18" fillId="2" borderId="5" xfId="4" applyFont="1" applyFill="1" applyBorder="1" applyAlignment="1" applyProtection="1">
      <alignment horizontal="centerContinuous"/>
      <protection hidden="1"/>
    </xf>
    <xf numFmtId="0" fontId="18" fillId="2" borderId="9" xfId="23" applyFont="1" applyFill="1" applyBorder="1" applyAlignment="1" applyProtection="1">
      <alignment horizontal="center"/>
      <protection hidden="1"/>
    </xf>
    <xf numFmtId="0" fontId="18" fillId="2" borderId="4" xfId="23" applyFont="1" applyFill="1" applyBorder="1" applyAlignment="1" applyProtection="1">
      <alignment horizontal="centerContinuous"/>
      <protection hidden="1"/>
    </xf>
    <xf numFmtId="0" fontId="18" fillId="2" borderId="5" xfId="23" applyFont="1" applyFill="1" applyBorder="1" applyAlignment="1" applyProtection="1">
      <alignment horizontal="centerContinuous"/>
      <protection hidden="1"/>
    </xf>
    <xf numFmtId="0" fontId="18" fillId="2" borderId="9" xfId="23" applyFont="1" applyFill="1" applyBorder="1" applyProtection="1">
      <protection hidden="1"/>
    </xf>
    <xf numFmtId="0" fontId="18" fillId="2" borderId="0" xfId="23" applyFont="1" applyFill="1" applyProtection="1">
      <protection hidden="1"/>
    </xf>
    <xf numFmtId="178" fontId="18" fillId="2" borderId="36" xfId="23" applyNumberFormat="1" applyFont="1" applyFill="1" applyBorder="1" applyAlignment="1" applyProtection="1">
      <alignment horizontal="center"/>
      <protection hidden="1"/>
    </xf>
    <xf numFmtId="178" fontId="18" fillId="2" borderId="21" xfId="23" applyNumberFormat="1" applyFont="1" applyFill="1" applyBorder="1" applyAlignment="1" applyProtection="1">
      <alignment horizontal="center"/>
      <protection hidden="1"/>
    </xf>
    <xf numFmtId="166" fontId="29" fillId="2" borderId="23" xfId="2" applyNumberFormat="1" applyFont="1" applyFill="1" applyBorder="1" applyAlignment="1" applyProtection="1">
      <alignment horizontal="centerContinuous"/>
      <protection hidden="1"/>
    </xf>
    <xf numFmtId="165" fontId="17" fillId="2" borderId="22" xfId="2" applyFont="1" applyFill="1" applyBorder="1" applyAlignment="1" applyProtection="1">
      <alignment horizontal="centerContinuous"/>
      <protection hidden="1"/>
    </xf>
    <xf numFmtId="165" fontId="19" fillId="2" borderId="9" xfId="2" applyFont="1" applyFill="1" applyBorder="1" applyAlignment="1" applyProtection="1">
      <alignment horizontal="center"/>
      <protection hidden="1"/>
    </xf>
    <xf numFmtId="165" fontId="17" fillId="2" borderId="9" xfId="2" applyFont="1" applyFill="1" applyBorder="1" applyAlignment="1" applyProtection="1">
      <alignment horizontal="center"/>
      <protection hidden="1"/>
    </xf>
    <xf numFmtId="165" fontId="19" fillId="2" borderId="9" xfId="2" applyFont="1" applyFill="1" applyBorder="1" applyProtection="1">
      <protection hidden="1"/>
    </xf>
    <xf numFmtId="165" fontId="17" fillId="2" borderId="4" xfId="2" applyFont="1" applyFill="1" applyBorder="1" applyAlignment="1" applyProtection="1">
      <alignment horizontal="center"/>
      <protection hidden="1"/>
    </xf>
    <xf numFmtId="165" fontId="17" fillId="2" borderId="7" xfId="2" applyFont="1" applyFill="1" applyBorder="1" applyAlignment="1" applyProtection="1">
      <alignment horizontal="center"/>
      <protection hidden="1"/>
    </xf>
    <xf numFmtId="165" fontId="17" fillId="2" borderId="7" xfId="2" applyFont="1" applyFill="1" applyBorder="1" applyAlignment="1" applyProtection="1">
      <alignment horizontal="center" vertical="center"/>
      <protection hidden="1"/>
    </xf>
    <xf numFmtId="165" fontId="17" fillId="2" borderId="5" xfId="2" applyFont="1" applyFill="1" applyBorder="1" applyAlignment="1" applyProtection="1">
      <alignment horizontal="center" vertical="center"/>
      <protection hidden="1"/>
    </xf>
    <xf numFmtId="0" fontId="17" fillId="2" borderId="6" xfId="23" applyFont="1" applyFill="1" applyBorder="1" applyProtection="1">
      <protection hidden="1"/>
    </xf>
    <xf numFmtId="3" fontId="17" fillId="2" borderId="11" xfId="20" applyFont="1" applyFill="1" applyBorder="1" applyProtection="1">
      <protection hidden="1"/>
    </xf>
    <xf numFmtId="3" fontId="17" fillId="2" borderId="13" xfId="20" applyFont="1" applyFill="1" applyBorder="1" applyProtection="1">
      <protection hidden="1"/>
    </xf>
    <xf numFmtId="178" fontId="17" fillId="2" borderId="6" xfId="23" applyNumberFormat="1" applyFont="1" applyFill="1" applyBorder="1" applyProtection="1">
      <protection hidden="1"/>
    </xf>
    <xf numFmtId="178" fontId="17" fillId="2" borderId="0" xfId="23" applyNumberFormat="1" applyFont="1" applyFill="1" applyProtection="1">
      <protection hidden="1"/>
    </xf>
    <xf numFmtId="178" fontId="17" fillId="2" borderId="44" xfId="23" applyNumberFormat="1" applyFont="1" applyFill="1" applyBorder="1" applyAlignment="1" applyProtection="1">
      <alignment horizontal="center"/>
      <protection hidden="1"/>
    </xf>
    <xf numFmtId="178" fontId="17" fillId="2" borderId="10" xfId="23" applyNumberFormat="1" applyFont="1" applyFill="1" applyBorder="1" applyProtection="1">
      <protection hidden="1"/>
    </xf>
    <xf numFmtId="37" fontId="17" fillId="2" borderId="10" xfId="2" applyNumberFormat="1" applyFont="1" applyFill="1" applyBorder="1" applyAlignment="1" applyProtection="1">
      <alignment horizontal="center"/>
      <protection locked="0" hidden="1"/>
    </xf>
    <xf numFmtId="37" fontId="19" fillId="2" borderId="10" xfId="2" applyNumberFormat="1" applyFont="1" applyFill="1" applyBorder="1" applyAlignment="1" applyProtection="1">
      <alignment horizontal="center"/>
      <protection hidden="1"/>
    </xf>
    <xf numFmtId="165" fontId="19" fillId="2" borderId="10" xfId="2" applyFont="1" applyFill="1" applyBorder="1" applyProtection="1">
      <protection hidden="1"/>
    </xf>
    <xf numFmtId="1" fontId="17" fillId="2" borderId="12" xfId="2" applyNumberFormat="1" applyFont="1" applyFill="1" applyBorder="1" applyAlignment="1" applyProtection="1">
      <alignment horizontal="center"/>
      <protection hidden="1"/>
    </xf>
    <xf numFmtId="0" fontId="17" fillId="2" borderId="10" xfId="23" applyFont="1" applyFill="1" applyBorder="1" applyProtection="1">
      <protection hidden="1"/>
    </xf>
    <xf numFmtId="3" fontId="17" fillId="2" borderId="14" xfId="20" applyFont="1" applyFill="1" applyBorder="1" applyProtection="1">
      <protection hidden="1"/>
    </xf>
    <xf numFmtId="0" fontId="17" fillId="2" borderId="0" xfId="23" applyFont="1" applyFill="1" applyProtection="1">
      <protection hidden="1"/>
    </xf>
    <xf numFmtId="0" fontId="17" fillId="2" borderId="0" xfId="23" applyFont="1" applyFill="1" applyAlignment="1" applyProtection="1">
      <alignment horizontal="center"/>
      <protection hidden="1"/>
    </xf>
    <xf numFmtId="0" fontId="18" fillId="2" borderId="10" xfId="23" applyFont="1" applyFill="1" applyBorder="1" applyProtection="1">
      <protection hidden="1"/>
    </xf>
    <xf numFmtId="3" fontId="17" fillId="2" borderId="12" xfId="20" applyFont="1" applyFill="1" applyBorder="1" applyAlignment="1" applyProtection="1">
      <alignment horizontal="center"/>
      <protection hidden="1"/>
    </xf>
    <xf numFmtId="37" fontId="19" fillId="2" borderId="8" xfId="2" applyNumberFormat="1" applyFont="1" applyFill="1" applyBorder="1" applyAlignment="1" applyProtection="1">
      <alignment horizontal="center"/>
      <protection hidden="1"/>
    </xf>
    <xf numFmtId="165" fontId="19" fillId="2" borderId="8" xfId="2" applyFont="1" applyFill="1" applyBorder="1" applyProtection="1">
      <protection hidden="1"/>
    </xf>
    <xf numFmtId="1" fontId="17" fillId="2" borderId="12" xfId="2" applyNumberFormat="1" applyFont="1" applyFill="1" applyBorder="1" applyAlignment="1" applyProtection="1">
      <alignment horizontal="center" vertical="center"/>
      <protection hidden="1"/>
    </xf>
    <xf numFmtId="1" fontId="17" fillId="2" borderId="0" xfId="2" applyNumberFormat="1" applyFont="1" applyFill="1" applyAlignment="1" applyProtection="1">
      <alignment horizontal="center" vertical="center"/>
      <protection hidden="1"/>
    </xf>
    <xf numFmtId="10" fontId="17" fillId="2" borderId="14" xfId="24" applyNumberFormat="1" applyFont="1" applyFill="1" applyBorder="1" applyAlignment="1" applyProtection="1">
      <alignment vertical="center"/>
      <protection hidden="1"/>
    </xf>
    <xf numFmtId="0" fontId="41" fillId="2" borderId="5" xfId="23" applyFont="1" applyFill="1" applyBorder="1" applyAlignment="1" applyProtection="1">
      <alignment horizontal="right" vertical="center"/>
      <protection hidden="1"/>
    </xf>
    <xf numFmtId="178" fontId="17" fillId="2" borderId="0" xfId="3" applyNumberFormat="1" applyFont="1" applyFill="1" applyAlignment="1" applyProtection="1">
      <alignment vertical="top"/>
      <protection hidden="1"/>
    </xf>
    <xf numFmtId="0" fontId="18" fillId="2" borderId="12" xfId="23" applyFont="1" applyFill="1" applyBorder="1" applyProtection="1">
      <protection hidden="1"/>
    </xf>
    <xf numFmtId="178" fontId="18" fillId="2" borderId="14" xfId="20" applyNumberFormat="1" applyFont="1" applyFill="1" applyBorder="1" applyAlignment="1" applyProtection="1">
      <alignment horizontal="center"/>
      <protection hidden="1"/>
    </xf>
    <xf numFmtId="165" fontId="17" fillId="2" borderId="10" xfId="2" applyFont="1" applyFill="1" applyBorder="1" applyAlignment="1" applyProtection="1">
      <alignment vertical="top"/>
      <protection hidden="1"/>
    </xf>
    <xf numFmtId="1" fontId="17" fillId="2" borderId="12" xfId="4" applyNumberFormat="1" applyFont="1" applyFill="1" applyBorder="1" applyAlignment="1" applyProtection="1">
      <alignment horizontal="center"/>
      <protection hidden="1"/>
    </xf>
    <xf numFmtId="1" fontId="17" fillId="2" borderId="0" xfId="4" applyNumberFormat="1" applyFont="1" applyFill="1" applyAlignment="1" applyProtection="1">
      <alignment horizontal="center"/>
      <protection hidden="1"/>
    </xf>
    <xf numFmtId="9" fontId="17" fillId="2" borderId="0" xfId="24" applyFont="1" applyFill="1" applyProtection="1">
      <protection hidden="1"/>
    </xf>
    <xf numFmtId="1" fontId="17" fillId="2" borderId="12" xfId="20" applyNumberFormat="1" applyFont="1" applyFill="1" applyBorder="1" applyAlignment="1" applyProtection="1">
      <alignment horizontal="center"/>
      <protection hidden="1"/>
    </xf>
    <xf numFmtId="1" fontId="17" fillId="2" borderId="0" xfId="20" applyNumberFormat="1" applyFont="1" applyFill="1" applyAlignment="1" applyProtection="1">
      <alignment horizontal="center"/>
      <protection hidden="1"/>
    </xf>
    <xf numFmtId="0" fontId="18" fillId="2" borderId="8" xfId="23" applyFont="1" applyFill="1" applyBorder="1" applyProtection="1">
      <protection hidden="1"/>
    </xf>
    <xf numFmtId="0" fontId="18" fillId="2" borderId="20" xfId="23" applyFont="1" applyFill="1" applyBorder="1" applyProtection="1">
      <protection hidden="1"/>
    </xf>
    <xf numFmtId="178" fontId="18" fillId="2" borderId="18" xfId="20" applyNumberFormat="1" applyFont="1" applyFill="1" applyBorder="1" applyAlignment="1" applyProtection="1">
      <alignment horizontal="center"/>
      <protection hidden="1"/>
    </xf>
    <xf numFmtId="0" fontId="17" fillId="2" borderId="6" xfId="23" applyFont="1" applyFill="1" applyBorder="1" applyAlignment="1" applyProtection="1">
      <alignment horizontal="center"/>
      <protection locked="0"/>
    </xf>
    <xf numFmtId="3" fontId="17" fillId="2" borderId="6" xfId="20" applyFont="1" applyFill="1" applyBorder="1" applyProtection="1">
      <protection locked="0"/>
    </xf>
    <xf numFmtId="165" fontId="17" fillId="2" borderId="6" xfId="2" applyFont="1" applyFill="1" applyBorder="1" applyProtection="1">
      <protection locked="0"/>
    </xf>
    <xf numFmtId="37" fontId="17" fillId="2" borderId="6" xfId="2" applyNumberFormat="1" applyFont="1" applyFill="1" applyBorder="1" applyAlignment="1" applyProtection="1">
      <alignment horizontal="center"/>
      <protection locked="0"/>
    </xf>
    <xf numFmtId="1" fontId="17" fillId="2" borderId="20" xfId="24" applyNumberFormat="1" applyFont="1" applyFill="1" applyBorder="1" applyAlignment="1" applyProtection="1">
      <alignment horizontal="center" vertical="center"/>
      <protection hidden="1"/>
    </xf>
    <xf numFmtId="1" fontId="17" fillId="2" borderId="19" xfId="24" applyNumberFormat="1" applyFont="1" applyFill="1" applyBorder="1" applyAlignment="1" applyProtection="1">
      <alignment horizontal="center" vertical="center"/>
      <protection hidden="1"/>
    </xf>
    <xf numFmtId="165" fontId="17" fillId="2" borderId="19" xfId="2" applyFont="1" applyFill="1" applyBorder="1" applyAlignment="1" applyProtection="1">
      <alignment vertical="center"/>
      <protection hidden="1"/>
    </xf>
    <xf numFmtId="10" fontId="17" fillId="2" borderId="18" xfId="24" applyNumberFormat="1" applyFont="1" applyFill="1" applyBorder="1" applyAlignment="1" applyProtection="1">
      <alignment vertical="center"/>
      <protection hidden="1"/>
    </xf>
    <xf numFmtId="3" fontId="24" fillId="2" borderId="12" xfId="20" applyFont="1" applyFill="1" applyBorder="1" applyAlignment="1" applyProtection="1">
      <alignment horizontal="center"/>
      <protection locked="0"/>
    </xf>
    <xf numFmtId="3" fontId="17" fillId="2" borderId="10" xfId="20" applyFont="1" applyFill="1" applyBorder="1" applyProtection="1">
      <protection locked="0"/>
    </xf>
    <xf numFmtId="0" fontId="17" fillId="2" borderId="10" xfId="23" applyFont="1" applyFill="1" applyBorder="1" applyAlignment="1" applyProtection="1">
      <alignment horizontal="center"/>
      <protection locked="0"/>
    </xf>
    <xf numFmtId="165" fontId="17" fillId="2" borderId="10" xfId="2" applyFont="1" applyFill="1" applyBorder="1" applyProtection="1">
      <protection locked="0"/>
    </xf>
    <xf numFmtId="0" fontId="17" fillId="2" borderId="8" xfId="23" applyFont="1" applyFill="1" applyBorder="1" applyAlignment="1" applyProtection="1">
      <alignment horizontal="center"/>
      <protection locked="0"/>
    </xf>
    <xf numFmtId="3" fontId="17" fillId="2" borderId="8" xfId="20" applyFont="1" applyFill="1" applyBorder="1" applyProtection="1">
      <protection locked="0"/>
    </xf>
    <xf numFmtId="165" fontId="17" fillId="2" borderId="8" xfId="2" applyFont="1" applyFill="1" applyBorder="1" applyProtection="1">
      <protection locked="0"/>
    </xf>
    <xf numFmtId="165" fontId="29" fillId="2" borderId="0" xfId="2" applyFont="1" applyFill="1" applyProtection="1">
      <protection hidden="1"/>
    </xf>
    <xf numFmtId="165" fontId="17" fillId="2" borderId="7" xfId="2" applyFont="1" applyFill="1" applyBorder="1" applyAlignment="1" applyProtection="1">
      <alignment horizontal="centerContinuous" vertical="center"/>
      <protection hidden="1"/>
    </xf>
    <xf numFmtId="165" fontId="17" fillId="2" borderId="7" xfId="2" applyFont="1" applyFill="1" applyBorder="1" applyAlignment="1" applyProtection="1">
      <alignment horizontal="centerContinuous"/>
      <protection hidden="1"/>
    </xf>
    <xf numFmtId="165" fontId="17" fillId="2" borderId="3" xfId="2" applyFont="1" applyFill="1" applyBorder="1" applyProtection="1">
      <protection hidden="1"/>
    </xf>
    <xf numFmtId="165" fontId="17" fillId="2" borderId="4" xfId="4" applyFont="1" applyFill="1" applyBorder="1" applyAlignment="1" applyProtection="1">
      <alignment horizontal="center"/>
      <protection hidden="1"/>
    </xf>
    <xf numFmtId="3" fontId="17" fillId="2" borderId="11" xfId="20" applyFont="1" applyFill="1" applyBorder="1" applyAlignment="1" applyProtection="1">
      <alignment horizontal="center"/>
      <protection hidden="1"/>
    </xf>
    <xf numFmtId="3" fontId="17" fillId="2" borderId="13" xfId="20" applyFont="1" applyFill="1" applyBorder="1" applyAlignment="1" applyProtection="1">
      <alignment horizontal="center"/>
      <protection hidden="1"/>
    </xf>
    <xf numFmtId="3" fontId="17" fillId="2" borderId="44" xfId="20" applyFont="1" applyFill="1" applyBorder="1" applyAlignment="1" applyProtection="1">
      <alignment horizontal="center"/>
      <protection hidden="1"/>
    </xf>
    <xf numFmtId="3" fontId="17" fillId="2" borderId="44" xfId="20" applyFont="1" applyFill="1" applyBorder="1" applyProtection="1">
      <protection hidden="1"/>
    </xf>
    <xf numFmtId="3" fontId="17" fillId="2" borderId="36" xfId="20" applyFont="1" applyFill="1" applyBorder="1" applyAlignment="1" applyProtection="1">
      <alignment horizontal="center"/>
      <protection hidden="1"/>
    </xf>
    <xf numFmtId="165" fontId="17" fillId="2" borderId="21" xfId="2" applyFont="1" applyFill="1" applyBorder="1" applyProtection="1">
      <protection hidden="1"/>
    </xf>
    <xf numFmtId="178" fontId="17" fillId="2" borderId="4" xfId="2" applyNumberFormat="1" applyFont="1" applyFill="1" applyBorder="1" applyProtection="1">
      <protection hidden="1"/>
    </xf>
    <xf numFmtId="3" fontId="17" fillId="2" borderId="14" xfId="20" applyFont="1" applyFill="1" applyBorder="1" applyAlignment="1" applyProtection="1">
      <alignment horizontal="center"/>
      <protection hidden="1"/>
    </xf>
    <xf numFmtId="3" fontId="17" fillId="2" borderId="35" xfId="20" applyFont="1" applyFill="1" applyBorder="1" applyAlignment="1" applyProtection="1">
      <alignment horizontal="center"/>
      <protection hidden="1"/>
    </xf>
    <xf numFmtId="3" fontId="17" fillId="2" borderId="41" xfId="20" applyFont="1" applyFill="1" applyBorder="1" applyAlignment="1" applyProtection="1">
      <alignment horizontal="center"/>
      <protection hidden="1"/>
    </xf>
    <xf numFmtId="165" fontId="17" fillId="2" borderId="16" xfId="2" applyFont="1" applyFill="1" applyBorder="1" applyAlignment="1" applyProtection="1">
      <alignment vertical="top"/>
      <protection hidden="1"/>
    </xf>
    <xf numFmtId="178" fontId="17" fillId="2" borderId="10" xfId="3" applyNumberFormat="1" applyFont="1" applyFill="1" applyBorder="1" applyAlignment="1" applyProtection="1">
      <alignment vertical="top"/>
      <protection hidden="1"/>
    </xf>
    <xf numFmtId="3" fontId="17" fillId="2" borderId="20" xfId="20" applyFont="1" applyFill="1" applyBorder="1" applyAlignment="1" applyProtection="1">
      <alignment horizontal="center"/>
      <protection hidden="1"/>
    </xf>
    <xf numFmtId="3" fontId="17" fillId="2" borderId="18" xfId="20" applyFont="1" applyFill="1" applyBorder="1" applyAlignment="1" applyProtection="1">
      <alignment horizontal="center"/>
      <protection hidden="1"/>
    </xf>
    <xf numFmtId="3" fontId="17" fillId="2" borderId="20" xfId="20" applyFont="1" applyFill="1" applyBorder="1" applyProtection="1">
      <protection hidden="1"/>
    </xf>
    <xf numFmtId="3" fontId="17" fillId="2" borderId="18" xfId="20" applyFont="1" applyFill="1" applyBorder="1" applyProtection="1">
      <protection hidden="1"/>
    </xf>
    <xf numFmtId="165" fontId="17" fillId="2" borderId="17" xfId="2" applyFont="1" applyFill="1" applyBorder="1" applyAlignment="1" applyProtection="1">
      <alignment vertical="top"/>
      <protection hidden="1"/>
    </xf>
    <xf numFmtId="3" fontId="17" fillId="2" borderId="23" xfId="20" applyFont="1" applyFill="1" applyBorder="1" applyAlignment="1" applyProtection="1">
      <alignment horizontal="center"/>
      <protection hidden="1"/>
    </xf>
    <xf numFmtId="3" fontId="17" fillId="2" borderId="22" xfId="20" applyFont="1" applyFill="1" applyBorder="1" applyAlignment="1" applyProtection="1">
      <alignment horizontal="center"/>
      <protection hidden="1"/>
    </xf>
    <xf numFmtId="3" fontId="17" fillId="2" borderId="3" xfId="20" applyFont="1" applyFill="1" applyBorder="1" applyProtection="1">
      <protection hidden="1"/>
    </xf>
    <xf numFmtId="3" fontId="17" fillId="2" borderId="3" xfId="20" applyFont="1" applyFill="1" applyBorder="1" applyAlignment="1" applyProtection="1">
      <alignment horizontal="right"/>
      <protection hidden="1"/>
    </xf>
    <xf numFmtId="165" fontId="17" fillId="2" borderId="22" xfId="2" applyFont="1" applyFill="1" applyBorder="1" applyAlignment="1" applyProtection="1">
      <alignment vertical="top"/>
      <protection hidden="1"/>
    </xf>
    <xf numFmtId="3" fontId="17" fillId="2" borderId="23" xfId="20" applyFont="1" applyFill="1" applyBorder="1" applyProtection="1">
      <protection hidden="1"/>
    </xf>
    <xf numFmtId="3" fontId="17" fillId="2" borderId="2" xfId="20" applyFont="1" applyFill="1" applyBorder="1" applyProtection="1">
      <protection hidden="1"/>
    </xf>
    <xf numFmtId="181" fontId="17" fillId="2" borderId="22" xfId="2" applyNumberFormat="1" applyFont="1" applyFill="1" applyBorder="1" applyAlignment="1" applyProtection="1">
      <alignment horizontal="center"/>
      <protection hidden="1"/>
    </xf>
    <xf numFmtId="9" fontId="17" fillId="2" borderId="10" xfId="24" applyFont="1" applyFill="1" applyBorder="1" applyProtection="1">
      <protection hidden="1"/>
    </xf>
    <xf numFmtId="165" fontId="17" fillId="2" borderId="4" xfId="2" applyFont="1" applyFill="1" applyBorder="1" applyAlignment="1" applyProtection="1">
      <alignment horizontal="centerContinuous"/>
      <protection hidden="1"/>
    </xf>
    <xf numFmtId="165" fontId="17" fillId="2" borderId="5" xfId="2" applyFont="1" applyFill="1" applyBorder="1" applyAlignment="1" applyProtection="1">
      <alignment horizontal="centerContinuous"/>
      <protection hidden="1"/>
    </xf>
    <xf numFmtId="3" fontId="17" fillId="2" borderId="13" xfId="20" applyFont="1" applyFill="1" applyBorder="1" applyAlignment="1" applyProtection="1">
      <alignment horizontal="centerContinuous"/>
      <protection hidden="1"/>
    </xf>
    <xf numFmtId="37" fontId="17" fillId="2" borderId="14" xfId="2" applyNumberFormat="1" applyFont="1" applyFill="1" applyBorder="1" applyAlignment="1" applyProtection="1">
      <alignment horizontal="center"/>
      <protection hidden="1"/>
    </xf>
    <xf numFmtId="37" fontId="17" fillId="2" borderId="14" xfId="2" applyNumberFormat="1" applyFont="1" applyFill="1" applyBorder="1" applyAlignment="1" applyProtection="1">
      <alignment horizontal="centerContinuous"/>
      <protection hidden="1"/>
    </xf>
    <xf numFmtId="37" fontId="17" fillId="2" borderId="18" xfId="2" applyNumberFormat="1" applyFont="1" applyFill="1" applyBorder="1" applyAlignment="1" applyProtection="1">
      <alignment horizontal="centerContinuous"/>
      <protection hidden="1"/>
    </xf>
    <xf numFmtId="0" fontId="17" fillId="2" borderId="8" xfId="23" applyFont="1" applyFill="1" applyBorder="1" applyProtection="1">
      <protection hidden="1"/>
    </xf>
    <xf numFmtId="165" fontId="17" fillId="2" borderId="5" xfId="2" applyFont="1" applyFill="1" applyBorder="1" applyProtection="1">
      <protection hidden="1"/>
    </xf>
    <xf numFmtId="181" fontId="17" fillId="2" borderId="0" xfId="2" applyNumberFormat="1" applyFont="1" applyFill="1" applyAlignment="1" applyProtection="1">
      <alignment horizontal="center"/>
      <protection hidden="1"/>
    </xf>
    <xf numFmtId="3" fontId="24" fillId="2" borderId="0" xfId="20" applyFont="1" applyFill="1" applyProtection="1">
      <protection hidden="1"/>
    </xf>
    <xf numFmtId="165" fontId="24" fillId="2" borderId="4" xfId="2" applyFont="1" applyFill="1" applyBorder="1" applyAlignment="1" applyProtection="1">
      <alignment horizontal="centerContinuous"/>
      <protection hidden="1"/>
    </xf>
    <xf numFmtId="165" fontId="17" fillId="2" borderId="9" xfId="4" applyFont="1" applyFill="1" applyBorder="1" applyAlignment="1" applyProtection="1">
      <alignment horizontal="right"/>
      <protection hidden="1"/>
    </xf>
    <xf numFmtId="3" fontId="17" fillId="2" borderId="8" xfId="20" applyFont="1" applyFill="1" applyBorder="1" applyProtection="1">
      <protection hidden="1"/>
    </xf>
    <xf numFmtId="3" fontId="17" fillId="2" borderId="9" xfId="20" applyFont="1" applyFill="1" applyBorder="1" applyProtection="1">
      <protection hidden="1"/>
    </xf>
    <xf numFmtId="10" fontId="27" fillId="0" borderId="9" xfId="24" applyNumberFormat="1" applyFont="1" applyBorder="1" applyProtection="1">
      <protection hidden="1"/>
    </xf>
    <xf numFmtId="165" fontId="17" fillId="7" borderId="0" xfId="2" applyFont="1" applyFill="1" applyProtection="1">
      <protection hidden="1"/>
    </xf>
    <xf numFmtId="165" fontId="28" fillId="7" borderId="0" xfId="2" applyFont="1" applyFill="1" applyProtection="1">
      <protection hidden="1"/>
    </xf>
    <xf numFmtId="0" fontId="19" fillId="0" borderId="9" xfId="23" applyFont="1" applyBorder="1" applyAlignment="1" applyProtection="1">
      <alignment horizontal="center" vertical="center"/>
      <protection hidden="1"/>
    </xf>
    <xf numFmtId="178" fontId="19" fillId="0" borderId="9" xfId="3" applyNumberFormat="1" applyFont="1" applyBorder="1" applyAlignment="1" applyProtection="1">
      <alignment horizontal="center" vertical="center"/>
      <protection locked="0" hidden="1"/>
    </xf>
    <xf numFmtId="165" fontId="17" fillId="0" borderId="9" xfId="2" applyFont="1" applyBorder="1" applyProtection="1">
      <protection hidden="1"/>
    </xf>
    <xf numFmtId="165" fontId="17" fillId="0" borderId="9" xfId="2" applyFont="1" applyBorder="1" applyAlignment="1" applyProtection="1">
      <alignment horizontal="center" vertical="center"/>
      <protection hidden="1"/>
    </xf>
    <xf numFmtId="39" fontId="17" fillId="2" borderId="9" xfId="4" applyNumberFormat="1" applyFont="1" applyFill="1" applyBorder="1" applyAlignment="1" applyProtection="1">
      <alignment horizontal="center"/>
      <protection hidden="1"/>
    </xf>
    <xf numFmtId="3" fontId="17" fillId="2" borderId="22" xfId="20" applyFont="1" applyFill="1" applyBorder="1" applyAlignment="1" applyProtection="1">
      <alignment horizontal="centerContinuous"/>
      <protection hidden="1"/>
    </xf>
    <xf numFmtId="3" fontId="17" fillId="2" borderId="24" xfId="20" applyFont="1" applyFill="1" applyBorder="1" applyAlignment="1" applyProtection="1">
      <alignment vertical="top"/>
      <protection hidden="1"/>
    </xf>
    <xf numFmtId="3" fontId="17" fillId="2" borderId="45" xfId="20" applyFont="1" applyFill="1" applyBorder="1" applyAlignment="1" applyProtection="1">
      <alignment vertical="top"/>
      <protection hidden="1"/>
    </xf>
    <xf numFmtId="3" fontId="17" fillId="2" borderId="35" xfId="20" applyFont="1" applyFill="1" applyBorder="1" applyProtection="1">
      <protection hidden="1"/>
    </xf>
    <xf numFmtId="3" fontId="17" fillId="2" borderId="37" xfId="20" applyFont="1" applyFill="1" applyBorder="1" applyProtection="1">
      <protection hidden="1"/>
    </xf>
    <xf numFmtId="3" fontId="17" fillId="2" borderId="46" xfId="20" applyFont="1" applyFill="1" applyBorder="1" applyProtection="1">
      <protection hidden="1"/>
    </xf>
    <xf numFmtId="3" fontId="40" fillId="2" borderId="2" xfId="20" applyFont="1" applyFill="1" applyBorder="1" applyAlignment="1" applyProtection="1">
      <alignment horizontal="centerContinuous"/>
      <protection hidden="1"/>
    </xf>
    <xf numFmtId="3" fontId="40" fillId="2" borderId="22" xfId="20" applyFont="1" applyFill="1" applyBorder="1" applyAlignment="1" applyProtection="1">
      <alignment horizontal="centerContinuous"/>
      <protection hidden="1"/>
    </xf>
    <xf numFmtId="3" fontId="40" fillId="2" borderId="6" xfId="2" applyNumberFormat="1" applyFont="1" applyFill="1" applyBorder="1" applyProtection="1">
      <protection hidden="1"/>
    </xf>
    <xf numFmtId="3" fontId="40" fillId="2" borderId="10" xfId="2" applyNumberFormat="1" applyFont="1" applyFill="1" applyBorder="1" applyProtection="1">
      <protection hidden="1"/>
    </xf>
    <xf numFmtId="3" fontId="40" fillId="2" borderId="10" xfId="20" applyFont="1" applyFill="1" applyBorder="1" applyProtection="1">
      <protection hidden="1"/>
    </xf>
    <xf numFmtId="3" fontId="17" fillId="2" borderId="39" xfId="20" applyFont="1" applyFill="1" applyBorder="1" applyProtection="1">
      <protection hidden="1"/>
    </xf>
    <xf numFmtId="3" fontId="17" fillId="2" borderId="25" xfId="20" applyFont="1" applyFill="1" applyBorder="1" applyAlignment="1" applyProtection="1">
      <alignment horizontal="center"/>
      <protection hidden="1"/>
    </xf>
    <xf numFmtId="3" fontId="17" fillId="2" borderId="42" xfId="20" applyFont="1" applyFill="1" applyBorder="1" applyAlignment="1" applyProtection="1">
      <alignment horizontal="center"/>
      <protection hidden="1"/>
    </xf>
    <xf numFmtId="3" fontId="17" fillId="2" borderId="43" xfId="20" applyFont="1" applyFill="1" applyBorder="1" applyAlignment="1" applyProtection="1">
      <alignment horizontal="center"/>
      <protection hidden="1"/>
    </xf>
    <xf numFmtId="3" fontId="17" fillId="2" borderId="47" xfId="2" applyNumberFormat="1" applyFont="1" applyFill="1" applyBorder="1" applyProtection="1">
      <protection hidden="1"/>
    </xf>
    <xf numFmtId="3" fontId="17" fillId="2" borderId="48" xfId="2" applyNumberFormat="1" applyFont="1" applyFill="1" applyBorder="1" applyProtection="1">
      <protection hidden="1"/>
    </xf>
    <xf numFmtId="3" fontId="17" fillId="2" borderId="29" xfId="20" applyFont="1" applyFill="1" applyBorder="1" applyProtection="1">
      <protection hidden="1"/>
    </xf>
    <xf numFmtId="3" fontId="17" fillId="2" borderId="30" xfId="2" applyNumberFormat="1" applyFont="1" applyFill="1" applyBorder="1" applyProtection="1">
      <protection hidden="1"/>
    </xf>
    <xf numFmtId="3" fontId="17" fillId="2" borderId="32" xfId="20" applyFont="1" applyFill="1" applyBorder="1" applyProtection="1">
      <protection hidden="1"/>
    </xf>
    <xf numFmtId="3" fontId="17" fillId="2" borderId="31" xfId="20" applyFont="1" applyFill="1" applyBorder="1" applyProtection="1">
      <protection hidden="1"/>
    </xf>
    <xf numFmtId="3" fontId="17" fillId="2" borderId="31" xfId="2" applyNumberFormat="1" applyFont="1" applyFill="1" applyBorder="1" applyProtection="1">
      <protection hidden="1"/>
    </xf>
    <xf numFmtId="3" fontId="17" fillId="2" borderId="33" xfId="2" applyNumberFormat="1" applyFont="1" applyFill="1" applyBorder="1" applyProtection="1">
      <protection hidden="1"/>
    </xf>
    <xf numFmtId="3" fontId="40" fillId="2" borderId="42" xfId="20" applyFont="1" applyFill="1" applyBorder="1" applyAlignment="1" applyProtection="1">
      <alignment horizontal="center"/>
      <protection hidden="1"/>
    </xf>
    <xf numFmtId="3" fontId="40" fillId="2" borderId="43" xfId="20" applyFont="1" applyFill="1" applyBorder="1" applyAlignment="1" applyProtection="1">
      <alignment horizontal="center"/>
      <protection hidden="1"/>
    </xf>
    <xf numFmtId="3" fontId="40" fillId="2" borderId="48" xfId="2" applyNumberFormat="1" applyFont="1" applyFill="1" applyBorder="1" applyProtection="1">
      <protection hidden="1"/>
    </xf>
    <xf numFmtId="3" fontId="40" fillId="2" borderId="30" xfId="2" applyNumberFormat="1" applyFont="1" applyFill="1" applyBorder="1" applyProtection="1">
      <protection hidden="1"/>
    </xf>
    <xf numFmtId="3" fontId="40" fillId="2" borderId="31" xfId="2" applyNumberFormat="1" applyFont="1" applyFill="1" applyBorder="1" applyProtection="1">
      <protection hidden="1"/>
    </xf>
    <xf numFmtId="3" fontId="40" fillId="2" borderId="31" xfId="20" applyFont="1" applyFill="1" applyBorder="1" applyProtection="1">
      <protection hidden="1"/>
    </xf>
    <xf numFmtId="3" fontId="40" fillId="2" borderId="33" xfId="2" applyNumberFormat="1" applyFont="1" applyFill="1" applyBorder="1" applyProtection="1">
      <protection hidden="1"/>
    </xf>
    <xf numFmtId="3" fontId="18" fillId="2" borderId="14" xfId="20" applyFont="1" applyFill="1" applyBorder="1" applyAlignment="1" applyProtection="1">
      <alignment horizontal="center"/>
      <protection hidden="1"/>
    </xf>
    <xf numFmtId="14" fontId="19" fillId="7" borderId="0" xfId="23" applyNumberFormat="1" applyFont="1" applyFill="1" applyAlignment="1" applyProtection="1">
      <alignment horizontal="center"/>
      <protection locked="0"/>
    </xf>
    <xf numFmtId="166" fontId="56" fillId="2" borderId="0" xfId="2" applyNumberFormat="1" applyFont="1" applyFill="1" applyAlignment="1" applyProtection="1">
      <alignment horizontal="centerContinuous"/>
      <protection hidden="1"/>
    </xf>
    <xf numFmtId="3" fontId="44" fillId="2" borderId="0" xfId="20" applyFont="1" applyFill="1" applyAlignment="1">
      <alignment horizontal="centerContinuous"/>
    </xf>
    <xf numFmtId="165" fontId="44" fillId="8" borderId="7" xfId="2" applyFont="1" applyFill="1" applyBorder="1" applyAlignment="1" applyProtection="1">
      <alignment horizontal="centerContinuous" vertical="center"/>
      <protection hidden="1"/>
    </xf>
    <xf numFmtId="165" fontId="17" fillId="8" borderId="7" xfId="2" applyFont="1" applyFill="1" applyBorder="1" applyAlignment="1" applyProtection="1">
      <alignment horizontal="centerContinuous"/>
      <protection hidden="1"/>
    </xf>
    <xf numFmtId="165" fontId="17" fillId="8" borderId="5" xfId="2" applyFont="1" applyFill="1" applyBorder="1" applyAlignment="1" applyProtection="1">
      <alignment horizontal="centerContinuous"/>
      <protection hidden="1"/>
    </xf>
    <xf numFmtId="165" fontId="19" fillId="0" borderId="0" xfId="2" applyFont="1" applyAlignment="1" applyProtection="1">
      <alignment vertical="center"/>
      <protection hidden="1"/>
    </xf>
    <xf numFmtId="178" fontId="21" fillId="0" borderId="0" xfId="23" applyNumberFormat="1" applyFont="1" applyAlignment="1" applyProtection="1">
      <alignment horizontal="center"/>
      <protection hidden="1"/>
    </xf>
    <xf numFmtId="0" fontId="20" fillId="0" borderId="0" xfId="23" applyFont="1" applyAlignment="1" applyProtection="1">
      <alignment vertical="center"/>
      <protection hidden="1"/>
    </xf>
    <xf numFmtId="3" fontId="21" fillId="0" borderId="4" xfId="20" applyFont="1" applyBorder="1" applyAlignment="1" applyProtection="1">
      <alignment horizontal="centerContinuous" vertical="center"/>
      <protection hidden="1"/>
    </xf>
    <xf numFmtId="3" fontId="21" fillId="0" borderId="5" xfId="20" applyFont="1" applyBorder="1" applyAlignment="1" applyProtection="1">
      <alignment horizontal="centerContinuous" vertical="center"/>
      <protection hidden="1"/>
    </xf>
    <xf numFmtId="3" fontId="21" fillId="0" borderId="7" xfId="20" applyFont="1" applyBorder="1" applyAlignment="1" applyProtection="1">
      <alignment horizontal="centerContinuous" vertical="center"/>
      <protection hidden="1"/>
    </xf>
    <xf numFmtId="3" fontId="21" fillId="0" borderId="9" xfId="20" applyFont="1" applyBorder="1" applyAlignment="1" applyProtection="1">
      <alignment horizontal="center" vertical="center"/>
      <protection hidden="1"/>
    </xf>
    <xf numFmtId="3" fontId="13" fillId="0" borderId="6" xfId="20" applyBorder="1" applyProtection="1">
      <protection hidden="1"/>
    </xf>
    <xf numFmtId="3" fontId="13" fillId="0" borderId="10" xfId="20" applyBorder="1" applyProtection="1">
      <protection hidden="1"/>
    </xf>
    <xf numFmtId="3" fontId="13" fillId="0" borderId="8" xfId="20" applyBorder="1" applyProtection="1">
      <protection hidden="1"/>
    </xf>
    <xf numFmtId="3" fontId="21" fillId="0" borderId="4" xfId="20" applyFont="1" applyBorder="1" applyAlignment="1" applyProtection="1">
      <alignment vertical="center"/>
      <protection hidden="1"/>
    </xf>
    <xf numFmtId="3" fontId="13" fillId="0" borderId="5" xfId="20" applyBorder="1" applyAlignment="1" applyProtection="1">
      <alignment vertical="center"/>
      <protection hidden="1"/>
    </xf>
    <xf numFmtId="185" fontId="13" fillId="0" borderId="6" xfId="20" applyNumberFormat="1" applyBorder="1" applyAlignment="1" applyProtection="1">
      <alignment horizontal="center"/>
      <protection hidden="1"/>
    </xf>
    <xf numFmtId="185" fontId="13" fillId="0" borderId="10" xfId="20" applyNumberFormat="1" applyBorder="1" applyAlignment="1" applyProtection="1">
      <alignment horizontal="center"/>
      <protection hidden="1"/>
    </xf>
    <xf numFmtId="185" fontId="57" fillId="7" borderId="8" xfId="20" applyNumberFormat="1" applyFont="1" applyFill="1" applyBorder="1" applyAlignment="1" applyProtection="1">
      <alignment horizontal="center"/>
      <protection hidden="1"/>
    </xf>
    <xf numFmtId="165" fontId="25" fillId="7" borderId="0" xfId="2" applyFont="1" applyFill="1" applyProtection="1">
      <protection hidden="1"/>
    </xf>
    <xf numFmtId="10" fontId="25" fillId="7" borderId="49" xfId="24" applyNumberFormat="1" applyFont="1" applyFill="1" applyBorder="1" applyProtection="1">
      <protection hidden="1"/>
    </xf>
    <xf numFmtId="165" fontId="19" fillId="0" borderId="11" xfId="5" applyFont="1" applyBorder="1" applyProtection="1">
      <protection hidden="1"/>
    </xf>
    <xf numFmtId="165" fontId="19" fillId="0" borderId="13" xfId="5" applyFont="1" applyBorder="1" applyProtection="1">
      <protection hidden="1"/>
    </xf>
    <xf numFmtId="165" fontId="19" fillId="0" borderId="12" xfId="5" applyFont="1" applyBorder="1" applyProtection="1">
      <protection hidden="1"/>
    </xf>
    <xf numFmtId="165" fontId="19" fillId="0" borderId="14" xfId="5" applyFont="1" applyBorder="1" applyProtection="1">
      <protection hidden="1"/>
    </xf>
    <xf numFmtId="165" fontId="19" fillId="0" borderId="20" xfId="5" applyFont="1" applyBorder="1" applyProtection="1">
      <protection hidden="1"/>
    </xf>
    <xf numFmtId="165" fontId="19" fillId="0" borderId="18" xfId="5" applyFont="1" applyBorder="1" applyProtection="1">
      <protection hidden="1"/>
    </xf>
    <xf numFmtId="165" fontId="17" fillId="0" borderId="12" xfId="2" applyFont="1" applyBorder="1" applyProtection="1">
      <protection hidden="1"/>
    </xf>
    <xf numFmtId="165" fontId="20" fillId="8" borderId="6" xfId="5" applyFont="1" applyFill="1" applyBorder="1" applyAlignment="1" applyProtection="1">
      <alignment horizontal="center" vertical="center"/>
      <protection hidden="1"/>
    </xf>
    <xf numFmtId="165" fontId="20" fillId="8" borderId="8" xfId="5" applyFont="1" applyFill="1" applyBorder="1" applyAlignment="1" applyProtection="1">
      <alignment horizontal="center" vertical="center"/>
      <protection hidden="1"/>
    </xf>
    <xf numFmtId="10" fontId="17" fillId="2" borderId="9" xfId="2" applyNumberFormat="1" applyFont="1" applyFill="1" applyBorder="1" applyAlignment="1" applyProtection="1">
      <alignment horizontal="center"/>
      <protection hidden="1"/>
    </xf>
    <xf numFmtId="165" fontId="25" fillId="2" borderId="0" xfId="2" applyFont="1" applyFill="1" applyProtection="1">
      <protection hidden="1"/>
    </xf>
    <xf numFmtId="0" fontId="45" fillId="2" borderId="0" xfId="23" applyFont="1" applyFill="1" applyAlignment="1" applyProtection="1">
      <alignment horizontal="center" vertical="center"/>
      <protection hidden="1"/>
    </xf>
    <xf numFmtId="10" fontId="45" fillId="2" borderId="0" xfId="24" applyNumberFormat="1" applyFont="1" applyFill="1" applyAlignment="1" applyProtection="1">
      <alignment horizontal="center" vertical="center"/>
      <protection hidden="1"/>
    </xf>
    <xf numFmtId="178" fontId="25" fillId="2" borderId="0" xfId="0" applyNumberFormat="1" applyFont="1" applyFill="1" applyProtection="1">
      <protection hidden="1"/>
    </xf>
    <xf numFmtId="3" fontId="25" fillId="2" borderId="0" xfId="20" applyFont="1" applyFill="1" applyProtection="1">
      <protection hidden="1"/>
    </xf>
    <xf numFmtId="10" fontId="21" fillId="8" borderId="6" xfId="24" applyNumberFormat="1" applyFont="1" applyFill="1" applyBorder="1" applyAlignment="1" applyProtection="1">
      <alignment horizontal="center" vertical="center"/>
      <protection hidden="1"/>
    </xf>
    <xf numFmtId="0" fontId="21" fillId="8" borderId="6" xfId="23" applyFont="1" applyFill="1" applyBorder="1" applyAlignment="1" applyProtection="1">
      <alignment horizontal="center" vertical="center"/>
      <protection hidden="1"/>
    </xf>
    <xf numFmtId="0" fontId="21" fillId="8" borderId="4" xfId="0" applyFont="1" applyFill="1" applyBorder="1" applyAlignment="1" applyProtection="1">
      <alignment horizontal="left" vertical="center"/>
      <protection hidden="1"/>
    </xf>
    <xf numFmtId="0" fontId="21" fillId="8" borderId="7" xfId="23" applyFont="1" applyFill="1" applyBorder="1" applyAlignment="1" applyProtection="1">
      <alignment vertical="center"/>
      <protection hidden="1"/>
    </xf>
    <xf numFmtId="0" fontId="21" fillId="8" borderId="5" xfId="23" applyFont="1" applyFill="1" applyBorder="1" applyAlignment="1" applyProtection="1">
      <alignment vertical="center"/>
      <protection hidden="1"/>
    </xf>
    <xf numFmtId="0" fontId="21" fillId="8" borderId="4" xfId="23" applyFont="1" applyFill="1" applyBorder="1" applyAlignment="1" applyProtection="1">
      <alignment vertical="center"/>
      <protection hidden="1"/>
    </xf>
    <xf numFmtId="0" fontId="17" fillId="2" borderId="0" xfId="2" applyNumberFormat="1" applyFont="1" applyFill="1" applyProtection="1">
      <protection hidden="1"/>
    </xf>
    <xf numFmtId="0" fontId="17" fillId="2" borderId="0" xfId="20" applyNumberFormat="1" applyFont="1" applyFill="1" applyProtection="1">
      <protection hidden="1"/>
    </xf>
    <xf numFmtId="0" fontId="17" fillId="2" borderId="0" xfId="2" applyNumberFormat="1" applyFont="1" applyFill="1" applyAlignment="1" applyProtection="1">
      <alignment horizontal="centerContinuous"/>
      <protection hidden="1"/>
    </xf>
    <xf numFmtId="0" fontId="21" fillId="8" borderId="0" xfId="23" applyFont="1" applyFill="1" applyAlignment="1" applyProtection="1">
      <alignment vertical="center"/>
      <protection hidden="1"/>
    </xf>
    <xf numFmtId="10" fontId="17" fillId="2" borderId="10" xfId="2" applyNumberFormat="1" applyFont="1" applyFill="1" applyBorder="1" applyAlignment="1" applyProtection="1">
      <alignment horizontal="center"/>
      <protection hidden="1"/>
    </xf>
    <xf numFmtId="10" fontId="17" fillId="2" borderId="8" xfId="2" applyNumberFormat="1" applyFont="1" applyFill="1" applyBorder="1" applyAlignment="1" applyProtection="1">
      <alignment horizontal="center"/>
      <protection hidden="1"/>
    </xf>
    <xf numFmtId="0" fontId="17" fillId="0" borderId="0" xfId="2" applyNumberFormat="1" applyFont="1" applyProtection="1">
      <protection hidden="1"/>
    </xf>
    <xf numFmtId="0" fontId="17" fillId="0" borderId="0" xfId="20" applyNumberFormat="1" applyFont="1" applyProtection="1">
      <protection hidden="1"/>
    </xf>
    <xf numFmtId="165" fontId="17" fillId="8" borderId="7" xfId="2" applyFont="1" applyFill="1" applyBorder="1" applyProtection="1">
      <protection hidden="1"/>
    </xf>
    <xf numFmtId="3" fontId="17" fillId="8" borderId="7" xfId="20" applyFont="1" applyFill="1" applyBorder="1" applyProtection="1">
      <protection hidden="1"/>
    </xf>
    <xf numFmtId="10" fontId="21" fillId="8" borderId="9" xfId="24" applyNumberFormat="1" applyFont="1" applyFill="1" applyBorder="1" applyAlignment="1" applyProtection="1">
      <alignment horizontal="center" vertical="center"/>
      <protection hidden="1"/>
    </xf>
    <xf numFmtId="10" fontId="21" fillId="0" borderId="4" xfId="24" applyNumberFormat="1" applyFont="1" applyBorder="1" applyAlignment="1" applyProtection="1">
      <alignment horizontal="center" vertical="center"/>
      <protection hidden="1"/>
    </xf>
    <xf numFmtId="0" fontId="21" fillId="0" borderId="5" xfId="23" applyFont="1" applyBorder="1" applyAlignment="1" applyProtection="1">
      <alignment horizontal="center" vertical="center"/>
      <protection hidden="1"/>
    </xf>
    <xf numFmtId="0" fontId="21" fillId="8" borderId="4" xfId="23" applyFont="1" applyFill="1" applyBorder="1" applyAlignment="1" applyProtection="1">
      <alignment horizontal="centerContinuous" vertical="center"/>
      <protection hidden="1"/>
    </xf>
    <xf numFmtId="0" fontId="21" fillId="8" borderId="7" xfId="23" applyFont="1" applyFill="1" applyBorder="1" applyAlignment="1" applyProtection="1">
      <alignment horizontal="centerContinuous" vertical="center"/>
      <protection hidden="1"/>
    </xf>
    <xf numFmtId="166" fontId="17" fillId="2" borderId="0" xfId="2" applyNumberFormat="1" applyFont="1" applyFill="1" applyAlignment="1" applyProtection="1">
      <alignment horizontal="center"/>
      <protection hidden="1"/>
    </xf>
    <xf numFmtId="3" fontId="23" fillId="2" borderId="21" xfId="20" applyFont="1" applyFill="1" applyBorder="1" applyAlignment="1" applyProtection="1">
      <alignment horizontal="centerContinuous"/>
      <protection hidden="1"/>
    </xf>
    <xf numFmtId="0" fontId="23" fillId="2" borderId="24" xfId="0" applyFont="1" applyFill="1" applyBorder="1" applyAlignment="1" applyProtection="1">
      <alignment horizontal="centerContinuous"/>
      <protection hidden="1"/>
    </xf>
    <xf numFmtId="165" fontId="18" fillId="2" borderId="15" xfId="4" applyFont="1" applyFill="1" applyBorder="1" applyAlignment="1" applyProtection="1">
      <alignment horizontal="centerContinuous"/>
      <protection hidden="1"/>
    </xf>
    <xf numFmtId="165" fontId="18" fillId="2" borderId="13" xfId="4" applyFont="1" applyFill="1" applyBorder="1" applyAlignment="1" applyProtection="1">
      <alignment horizontal="centerContinuous"/>
      <protection hidden="1"/>
    </xf>
    <xf numFmtId="165" fontId="17" fillId="2" borderId="9" xfId="2" applyFont="1" applyFill="1" applyBorder="1" applyAlignment="1" applyProtection="1">
      <alignment horizontal="right" vertical="center"/>
      <protection hidden="1"/>
    </xf>
    <xf numFmtId="3" fontId="17" fillId="2" borderId="9" xfId="20" applyFont="1" applyFill="1" applyBorder="1" applyAlignment="1" applyProtection="1">
      <alignment horizontal="right"/>
      <protection hidden="1"/>
    </xf>
    <xf numFmtId="165" fontId="17" fillId="2" borderId="6" xfId="2" applyFont="1" applyFill="1" applyBorder="1" applyAlignment="1" applyProtection="1">
      <alignment horizontal="right" vertical="center"/>
      <protection hidden="1"/>
    </xf>
    <xf numFmtId="3" fontId="17" fillId="2" borderId="6" xfId="20" applyFont="1" applyFill="1" applyBorder="1" applyAlignment="1" applyProtection="1">
      <alignment horizontal="right"/>
      <protection hidden="1"/>
    </xf>
    <xf numFmtId="10" fontId="17" fillId="2" borderId="10" xfId="24" applyNumberFormat="1" applyFont="1" applyFill="1" applyBorder="1" applyAlignment="1" applyProtection="1">
      <alignment vertical="center"/>
      <protection hidden="1"/>
    </xf>
    <xf numFmtId="10" fontId="17" fillId="2" borderId="8" xfId="24" applyNumberFormat="1" applyFont="1" applyFill="1" applyBorder="1" applyAlignment="1" applyProtection="1">
      <alignment vertical="center"/>
      <protection hidden="1"/>
    </xf>
    <xf numFmtId="165" fontId="17" fillId="8" borderId="4" xfId="2" applyFont="1" applyFill="1" applyBorder="1" applyProtection="1">
      <protection hidden="1"/>
    </xf>
    <xf numFmtId="165" fontId="17" fillId="8" borderId="7" xfId="2" applyFont="1" applyFill="1" applyBorder="1" applyAlignment="1" applyProtection="1">
      <alignment horizontal="right"/>
      <protection hidden="1"/>
    </xf>
    <xf numFmtId="165" fontId="17" fillId="8" borderId="5" xfId="2" applyFont="1" applyFill="1" applyBorder="1" applyAlignment="1" applyProtection="1">
      <alignment horizontal="right"/>
      <protection hidden="1"/>
    </xf>
    <xf numFmtId="164" fontId="19" fillId="8" borderId="8" xfId="2" applyNumberFormat="1" applyFont="1" applyFill="1" applyBorder="1" applyAlignment="1" applyProtection="1">
      <alignment horizontal="center" vertical="center"/>
      <protection hidden="1"/>
    </xf>
    <xf numFmtId="10" fontId="17" fillId="6" borderId="0" xfId="24" applyNumberFormat="1" applyFont="1" applyFill="1" applyAlignment="1" applyProtection="1">
      <alignment horizontal="center"/>
      <protection hidden="1"/>
    </xf>
    <xf numFmtId="10" fontId="17" fillId="6" borderId="14" xfId="24" applyNumberFormat="1" applyFont="1" applyFill="1" applyBorder="1" applyAlignment="1" applyProtection="1">
      <alignment horizontal="center"/>
      <protection hidden="1"/>
    </xf>
    <xf numFmtId="0" fontId="20" fillId="9" borderId="0" xfId="2" applyNumberFormat="1" applyFont="1" applyFill="1" applyProtection="1">
      <protection hidden="1"/>
    </xf>
    <xf numFmtId="165" fontId="17" fillId="9" borderId="0" xfId="2" applyFont="1" applyFill="1" applyProtection="1">
      <protection hidden="1"/>
    </xf>
    <xf numFmtId="166" fontId="17" fillId="9" borderId="0" xfId="2" applyNumberFormat="1" applyFont="1" applyFill="1" applyProtection="1">
      <protection hidden="1"/>
    </xf>
    <xf numFmtId="168" fontId="17" fillId="9" borderId="0" xfId="2" applyNumberFormat="1" applyFont="1" applyFill="1" applyProtection="1">
      <protection hidden="1"/>
    </xf>
    <xf numFmtId="0" fontId="23" fillId="2" borderId="6" xfId="0" applyFont="1" applyFill="1" applyBorder="1" applyAlignment="1" applyProtection="1">
      <alignment horizontal="center"/>
      <protection hidden="1"/>
    </xf>
    <xf numFmtId="3" fontId="23" fillId="2" borderId="6" xfId="20" applyFont="1" applyFill="1" applyBorder="1" applyAlignment="1" applyProtection="1">
      <alignment horizontal="center"/>
      <protection hidden="1"/>
    </xf>
    <xf numFmtId="3" fontId="17" fillId="2" borderId="19" xfId="20" applyFont="1" applyFill="1" applyBorder="1" applyProtection="1">
      <protection hidden="1"/>
    </xf>
    <xf numFmtId="9" fontId="37" fillId="2" borderId="16" xfId="0" applyNumberFormat="1" applyFont="1" applyFill="1" applyBorder="1" applyAlignment="1" applyProtection="1">
      <alignment horizontal="center"/>
      <protection hidden="1"/>
    </xf>
    <xf numFmtId="0" fontId="37" fillId="2" borderId="16" xfId="0" applyFont="1" applyFill="1" applyBorder="1" applyAlignment="1" applyProtection="1">
      <alignment horizontal="center"/>
      <protection hidden="1"/>
    </xf>
    <xf numFmtId="0" fontId="37" fillId="2" borderId="35" xfId="0" applyFont="1" applyFill="1" applyBorder="1" applyAlignment="1" applyProtection="1">
      <alignment horizontal="center"/>
      <protection hidden="1"/>
    </xf>
    <xf numFmtId="0" fontId="23" fillId="2" borderId="41" xfId="0" applyFont="1" applyFill="1" applyBorder="1" applyAlignment="1" applyProtection="1">
      <alignment horizontal="center"/>
      <protection hidden="1"/>
    </xf>
    <xf numFmtId="0" fontId="23" fillId="2" borderId="16" xfId="0" applyFont="1" applyFill="1" applyBorder="1" applyAlignment="1" applyProtection="1">
      <alignment horizontal="center"/>
      <protection hidden="1"/>
    </xf>
    <xf numFmtId="165" fontId="17" fillId="2" borderId="11" xfId="2" applyFont="1" applyFill="1" applyBorder="1" applyProtection="1">
      <protection hidden="1"/>
    </xf>
    <xf numFmtId="176" fontId="38" fillId="2" borderId="15" xfId="2" applyNumberFormat="1" applyFont="1" applyFill="1" applyBorder="1" applyProtection="1">
      <protection hidden="1"/>
    </xf>
    <xf numFmtId="165" fontId="38" fillId="2" borderId="15" xfId="2" applyFont="1" applyFill="1" applyBorder="1" applyProtection="1">
      <protection hidden="1"/>
    </xf>
    <xf numFmtId="165" fontId="39" fillId="2" borderId="15" xfId="2" applyFont="1" applyFill="1" applyBorder="1" applyProtection="1">
      <protection hidden="1"/>
    </xf>
    <xf numFmtId="176" fontId="28" fillId="2" borderId="15" xfId="2" applyNumberFormat="1" applyFont="1" applyFill="1" applyBorder="1" applyProtection="1">
      <protection hidden="1"/>
    </xf>
    <xf numFmtId="165" fontId="28" fillId="2" borderId="15" xfId="2" applyFont="1" applyFill="1" applyBorder="1" applyProtection="1">
      <protection hidden="1"/>
    </xf>
    <xf numFmtId="167" fontId="17" fillId="2" borderId="15" xfId="2" applyNumberFormat="1" applyFont="1" applyFill="1" applyBorder="1" applyProtection="1">
      <protection hidden="1"/>
    </xf>
    <xf numFmtId="165" fontId="17" fillId="2" borderId="12" xfId="2" applyFont="1" applyFill="1" applyBorder="1" applyProtection="1">
      <protection hidden="1"/>
    </xf>
    <xf numFmtId="176" fontId="38" fillId="2" borderId="0" xfId="2" applyNumberFormat="1" applyFont="1" applyFill="1" applyProtection="1">
      <protection hidden="1"/>
    </xf>
    <xf numFmtId="165" fontId="38" fillId="2" borderId="0" xfId="2" applyFont="1" applyFill="1" applyProtection="1">
      <protection hidden="1"/>
    </xf>
    <xf numFmtId="165" fontId="39" fillId="2" borderId="0" xfId="2" applyFont="1" applyFill="1" applyProtection="1">
      <protection hidden="1"/>
    </xf>
    <xf numFmtId="176" fontId="28" fillId="2" borderId="0" xfId="2" applyNumberFormat="1" applyFont="1" applyFill="1" applyProtection="1">
      <protection hidden="1"/>
    </xf>
    <xf numFmtId="165" fontId="17" fillId="2" borderId="20" xfId="2" applyFont="1" applyFill="1" applyBorder="1" applyProtection="1">
      <protection hidden="1"/>
    </xf>
    <xf numFmtId="165" fontId="17" fillId="2" borderId="19" xfId="2" applyFont="1" applyFill="1" applyBorder="1" applyProtection="1">
      <protection hidden="1"/>
    </xf>
    <xf numFmtId="176" fontId="38" fillId="2" borderId="19" xfId="2" applyNumberFormat="1" applyFont="1" applyFill="1" applyBorder="1" applyProtection="1">
      <protection hidden="1"/>
    </xf>
    <xf numFmtId="165" fontId="38" fillId="2" borderId="19" xfId="2" applyFont="1" applyFill="1" applyBorder="1" applyProtection="1">
      <protection hidden="1"/>
    </xf>
    <xf numFmtId="165" fontId="39" fillId="2" borderId="19" xfId="2" applyFont="1" applyFill="1" applyBorder="1" applyProtection="1">
      <protection hidden="1"/>
    </xf>
    <xf numFmtId="176" fontId="28" fillId="2" borderId="19" xfId="2" applyNumberFormat="1" applyFont="1" applyFill="1" applyBorder="1" applyProtection="1">
      <protection hidden="1"/>
    </xf>
    <xf numFmtId="165" fontId="28" fillId="2" borderId="19" xfId="2" applyFont="1" applyFill="1" applyBorder="1" applyProtection="1">
      <protection hidden="1"/>
    </xf>
    <xf numFmtId="167" fontId="17" fillId="2" borderId="19" xfId="2" applyNumberFormat="1" applyFont="1" applyFill="1" applyBorder="1" applyProtection="1">
      <protection hidden="1"/>
    </xf>
    <xf numFmtId="0" fontId="19" fillId="2" borderId="15" xfId="0" applyFont="1" applyFill="1" applyBorder="1" applyProtection="1">
      <protection hidden="1"/>
    </xf>
    <xf numFmtId="185" fontId="24" fillId="2" borderId="29" xfId="0" applyNumberFormat="1" applyFont="1" applyFill="1" applyBorder="1" applyAlignment="1" applyProtection="1">
      <alignment horizontal="center"/>
      <protection hidden="1"/>
    </xf>
    <xf numFmtId="0" fontId="19" fillId="2" borderId="9" xfId="0" applyFont="1" applyFill="1" applyBorder="1" applyAlignment="1" applyProtection="1">
      <alignment horizontal="centerContinuous"/>
      <protection hidden="1"/>
    </xf>
    <xf numFmtId="0" fontId="17" fillId="11" borderId="6" xfId="22" applyFont="1" applyFill="1" applyBorder="1" applyAlignment="1">
      <alignment horizontal="center"/>
    </xf>
    <xf numFmtId="0" fontId="17" fillId="11" borderId="10" xfId="22" applyFont="1" applyFill="1" applyBorder="1" applyAlignment="1">
      <alignment horizontal="center"/>
    </xf>
    <xf numFmtId="165" fontId="17" fillId="11" borderId="12" xfId="2" applyFont="1" applyFill="1" applyBorder="1"/>
    <xf numFmtId="165" fontId="17" fillId="11" borderId="14" xfId="2" applyFont="1" applyFill="1" applyBorder="1"/>
    <xf numFmtId="165" fontId="17" fillId="11" borderId="0" xfId="2" applyFont="1" applyFill="1"/>
    <xf numFmtId="0" fontId="17" fillId="11" borderId="10" xfId="22" applyFont="1" applyFill="1" applyBorder="1" applyAlignment="1">
      <alignment horizontal="center" vertical="top"/>
    </xf>
    <xf numFmtId="3" fontId="61" fillId="2" borderId="0" xfId="20" applyFont="1" applyFill="1" applyAlignment="1">
      <alignment horizontal="centerContinuous"/>
    </xf>
    <xf numFmtId="0" fontId="17" fillId="12" borderId="10" xfId="22" applyFont="1" applyFill="1" applyBorder="1" applyAlignment="1">
      <alignment horizontal="center"/>
    </xf>
    <xf numFmtId="165" fontId="17" fillId="12" borderId="12" xfId="2" applyFont="1" applyFill="1" applyBorder="1"/>
    <xf numFmtId="165" fontId="17" fillId="12" borderId="14" xfId="2" applyFont="1" applyFill="1" applyBorder="1"/>
    <xf numFmtId="165" fontId="17" fillId="12" borderId="0" xfId="2" applyFont="1" applyFill="1"/>
    <xf numFmtId="0" fontId="17" fillId="13" borderId="10" xfId="22" applyFont="1" applyFill="1" applyBorder="1" applyAlignment="1">
      <alignment horizontal="center"/>
    </xf>
    <xf numFmtId="165" fontId="17" fillId="13" borderId="12" xfId="2" applyFont="1" applyFill="1" applyBorder="1"/>
    <xf numFmtId="165" fontId="17" fillId="13" borderId="14" xfId="2" applyFont="1" applyFill="1" applyBorder="1"/>
    <xf numFmtId="165" fontId="17" fillId="13" borderId="0" xfId="2" applyFont="1" applyFill="1"/>
    <xf numFmtId="1" fontId="17" fillId="13" borderId="10" xfId="2" applyNumberFormat="1" applyFont="1" applyFill="1" applyBorder="1" applyAlignment="1">
      <alignment horizontal="center"/>
    </xf>
    <xf numFmtId="1" fontId="17" fillId="13" borderId="8" xfId="2" applyNumberFormat="1" applyFont="1" applyFill="1" applyBorder="1" applyAlignment="1">
      <alignment horizontal="center"/>
    </xf>
    <xf numFmtId="165" fontId="17" fillId="13" borderId="20" xfId="2" applyFont="1" applyFill="1" applyBorder="1"/>
    <xf numFmtId="165" fontId="17" fillId="13" borderId="18" xfId="2" applyFont="1" applyFill="1" applyBorder="1"/>
    <xf numFmtId="165" fontId="17" fillId="13" borderId="19" xfId="2" applyFont="1" applyFill="1" applyBorder="1"/>
    <xf numFmtId="0" fontId="21" fillId="10" borderId="0" xfId="21" applyFont="1" applyFill="1"/>
    <xf numFmtId="0" fontId="21" fillId="8" borderId="9" xfId="23" applyFont="1" applyFill="1" applyBorder="1" applyAlignment="1" applyProtection="1">
      <alignment horizontal="center" vertical="center"/>
      <protection hidden="1"/>
    </xf>
    <xf numFmtId="0" fontId="21" fillId="0" borderId="0" xfId="23" applyFont="1" applyAlignment="1" applyProtection="1">
      <alignment horizontal="center" vertical="center"/>
      <protection hidden="1"/>
    </xf>
    <xf numFmtId="165" fontId="21" fillId="0" borderId="0" xfId="2" applyFont="1" applyAlignment="1" applyProtection="1">
      <alignment vertical="center"/>
      <protection hidden="1"/>
    </xf>
    <xf numFmtId="178" fontId="19" fillId="0" borderId="9" xfId="3" applyNumberFormat="1" applyFont="1" applyBorder="1" applyAlignment="1" applyProtection="1">
      <alignment horizontal="center" vertical="center"/>
      <protection hidden="1"/>
    </xf>
    <xf numFmtId="10" fontId="19" fillId="0" borderId="9" xfId="24" applyNumberFormat="1" applyFont="1" applyBorder="1" applyProtection="1">
      <protection hidden="1"/>
    </xf>
    <xf numFmtId="9" fontId="25" fillId="0" borderId="9" xfId="24" applyFont="1" applyBorder="1" applyProtection="1">
      <protection hidden="1"/>
    </xf>
    <xf numFmtId="165" fontId="62" fillId="0" borderId="5" xfId="5" applyFont="1" applyBorder="1" applyProtection="1">
      <protection hidden="1"/>
    </xf>
    <xf numFmtId="0" fontId="17" fillId="0" borderId="0" xfId="21" applyFont="1"/>
    <xf numFmtId="0" fontId="60" fillId="0" borderId="0" xfId="12" applyFont="1" applyAlignment="1" applyProtection="1">
      <alignment vertical="center"/>
    </xf>
    <xf numFmtId="0" fontId="63" fillId="14" borderId="0" xfId="12" applyFont="1" applyFill="1" applyAlignment="1" applyProtection="1">
      <protection hidden="1"/>
    </xf>
    <xf numFmtId="0" fontId="17" fillId="14" borderId="0" xfId="21" applyFont="1" applyFill="1" applyProtection="1">
      <protection hidden="1"/>
    </xf>
    <xf numFmtId="0" fontId="17" fillId="14" borderId="0" xfId="21" applyFont="1" applyFill="1"/>
    <xf numFmtId="165" fontId="64" fillId="0" borderId="18" xfId="2" applyFont="1" applyBorder="1" applyAlignment="1" applyProtection="1">
      <alignment horizontal="centerContinuous" vertical="center"/>
      <protection hidden="1"/>
    </xf>
    <xf numFmtId="178" fontId="19" fillId="15" borderId="9" xfId="3" applyNumberFormat="1" applyFont="1" applyFill="1" applyBorder="1" applyAlignment="1" applyProtection="1">
      <alignment vertical="center"/>
      <protection hidden="1"/>
    </xf>
    <xf numFmtId="0" fontId="4" fillId="0" borderId="0" xfId="0" applyFont="1"/>
    <xf numFmtId="0" fontId="4" fillId="2" borderId="6" xfId="0" applyFont="1" applyFill="1" applyBorder="1"/>
    <xf numFmtId="10" fontId="4" fillId="2" borderId="6" xfId="0" applyNumberFormat="1" applyFont="1" applyFill="1" applyBorder="1" applyAlignment="1">
      <alignment horizontal="centerContinuous"/>
    </xf>
    <xf numFmtId="0" fontId="4" fillId="2" borderId="8" xfId="0" applyFont="1" applyFill="1" applyBorder="1"/>
    <xf numFmtId="0" fontId="4" fillId="2" borderId="2" xfId="0" applyFont="1" applyFill="1" applyBorder="1" applyAlignment="1">
      <alignment horizontal="centerContinuous"/>
    </xf>
    <xf numFmtId="0" fontId="4" fillId="2" borderId="22" xfId="0" applyFont="1" applyFill="1" applyBorder="1" applyAlignment="1">
      <alignment horizontal="centerContinuous"/>
    </xf>
    <xf numFmtId="0" fontId="4" fillId="0" borderId="0" xfId="0" applyFont="1" applyAlignment="1">
      <alignment horizontal="centerContinuous"/>
    </xf>
    <xf numFmtId="0" fontId="4" fillId="2" borderId="0" xfId="0" applyFont="1" applyFill="1" applyAlignment="1">
      <alignment horizontal="centerContinuous"/>
    </xf>
    <xf numFmtId="0" fontId="4" fillId="2" borderId="9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5" fontId="4" fillId="8" borderId="5" xfId="2" applyFont="1" applyFill="1" applyBorder="1" applyAlignment="1" applyProtection="1">
      <alignment horizontal="centerContinuous" vertical="center"/>
      <protection hidden="1"/>
    </xf>
    <xf numFmtId="178" fontId="4" fillId="0" borderId="6" xfId="23" applyNumberFormat="1" applyBorder="1" applyAlignment="1" applyProtection="1">
      <alignment horizontal="center" vertical="center"/>
      <protection hidden="1"/>
    </xf>
    <xf numFmtId="10" fontId="4" fillId="0" borderId="15" xfId="24" applyNumberFormat="1" applyFont="1" applyBorder="1" applyAlignment="1" applyProtection="1">
      <alignment vertical="center"/>
      <protection hidden="1"/>
    </xf>
    <xf numFmtId="165" fontId="4" fillId="0" borderId="13" xfId="2" applyFont="1" applyBorder="1" applyAlignment="1" applyProtection="1">
      <alignment horizontal="centerContinuous" vertical="center"/>
      <protection hidden="1"/>
    </xf>
    <xf numFmtId="165" fontId="4" fillId="0" borderId="0" xfId="2" applyFont="1" applyProtection="1">
      <protection hidden="1"/>
    </xf>
    <xf numFmtId="0" fontId="4" fillId="0" borderId="0" xfId="23" applyProtection="1">
      <protection hidden="1"/>
    </xf>
    <xf numFmtId="0" fontId="4" fillId="0" borderId="5" xfId="0" applyFont="1" applyBorder="1" applyAlignment="1">
      <alignment vertical="center"/>
    </xf>
    <xf numFmtId="0" fontId="4" fillId="0" borderId="6" xfId="23" applyBorder="1" applyAlignment="1" applyProtection="1">
      <alignment horizontal="center" vertical="center"/>
      <protection hidden="1"/>
    </xf>
    <xf numFmtId="165" fontId="4" fillId="0" borderId="11" xfId="5" applyFont="1" applyBorder="1" applyProtection="1">
      <protection hidden="1"/>
    </xf>
    <xf numFmtId="165" fontId="4" fillId="0" borderId="13" xfId="5" applyFont="1" applyBorder="1" applyProtection="1">
      <protection hidden="1"/>
    </xf>
    <xf numFmtId="178" fontId="4" fillId="0" borderId="8" xfId="2" applyNumberFormat="1" applyFont="1" applyBorder="1" applyAlignment="1" applyProtection="1">
      <alignment horizontal="center" vertical="center"/>
      <protection hidden="1"/>
    </xf>
    <xf numFmtId="172" fontId="4" fillId="0" borderId="8" xfId="0" applyNumberFormat="1" applyFont="1" applyBorder="1" applyAlignment="1" applyProtection="1">
      <alignment horizontal="center" vertical="center"/>
      <protection hidden="1"/>
    </xf>
    <xf numFmtId="165" fontId="4" fillId="0" borderId="12" xfId="5" applyFont="1" applyBorder="1" applyProtection="1">
      <protection hidden="1"/>
    </xf>
    <xf numFmtId="165" fontId="4" fillId="0" borderId="14" xfId="5" applyFont="1" applyBorder="1" applyProtection="1">
      <protection hidden="1"/>
    </xf>
    <xf numFmtId="165" fontId="4" fillId="8" borderId="5" xfId="2" applyFont="1" applyFill="1" applyBorder="1" applyAlignment="1" applyProtection="1">
      <alignment vertical="center"/>
      <protection hidden="1"/>
    </xf>
    <xf numFmtId="165" fontId="4" fillId="0" borderId="11" xfId="5" applyFont="1" applyBorder="1" applyAlignment="1" applyProtection="1">
      <alignment vertical="center"/>
      <protection hidden="1"/>
    </xf>
    <xf numFmtId="165" fontId="4" fillId="0" borderId="15" xfId="5" applyFont="1" applyBorder="1" applyAlignment="1" applyProtection="1">
      <alignment vertical="center"/>
      <protection hidden="1"/>
    </xf>
    <xf numFmtId="186" fontId="4" fillId="0" borderId="6" xfId="2" applyNumberFormat="1" applyFont="1" applyBorder="1" applyAlignment="1" applyProtection="1">
      <alignment vertical="center"/>
      <protection hidden="1"/>
    </xf>
    <xf numFmtId="9" fontId="4" fillId="0" borderId="6" xfId="24" applyFont="1" applyBorder="1" applyAlignment="1" applyProtection="1">
      <alignment horizontal="center" vertical="center"/>
      <protection hidden="1"/>
    </xf>
    <xf numFmtId="186" fontId="4" fillId="0" borderId="12" xfId="2" applyNumberFormat="1" applyFont="1" applyBorder="1" applyAlignment="1" applyProtection="1">
      <alignment vertical="center"/>
      <protection hidden="1"/>
    </xf>
    <xf numFmtId="9" fontId="4" fillId="0" borderId="14" xfId="24" applyFont="1" applyBorder="1" applyAlignment="1" applyProtection="1">
      <alignment horizontal="center" vertical="center"/>
      <protection hidden="1"/>
    </xf>
    <xf numFmtId="178" fontId="4" fillId="0" borderId="6" xfId="2" applyNumberFormat="1" applyFont="1" applyBorder="1" applyAlignment="1" applyProtection="1">
      <alignment horizontal="center" vertical="center"/>
      <protection hidden="1"/>
    </xf>
    <xf numFmtId="165" fontId="4" fillId="0" borderId="20" xfId="5" applyFont="1" applyBorder="1" applyProtection="1">
      <protection hidden="1"/>
    </xf>
    <xf numFmtId="165" fontId="4" fillId="0" borderId="18" xfId="5" applyFont="1" applyBorder="1" applyProtection="1">
      <protection hidden="1"/>
    </xf>
    <xf numFmtId="165" fontId="4" fillId="0" borderId="12" xfId="5" applyFont="1" applyBorder="1" applyAlignment="1" applyProtection="1">
      <alignment vertical="center"/>
      <protection hidden="1"/>
    </xf>
    <xf numFmtId="165" fontId="4" fillId="0" borderId="0" xfId="5" applyFont="1" applyAlignment="1" applyProtection="1">
      <alignment vertical="center"/>
      <protection hidden="1"/>
    </xf>
    <xf numFmtId="186" fontId="4" fillId="0" borderId="10" xfId="2" applyNumberFormat="1" applyFont="1" applyBorder="1" applyAlignment="1" applyProtection="1">
      <alignment vertical="center"/>
      <protection hidden="1"/>
    </xf>
    <xf numFmtId="9" fontId="4" fillId="0" borderId="10" xfId="24" applyFont="1" applyBorder="1" applyAlignment="1" applyProtection="1">
      <alignment horizontal="center" vertical="center"/>
      <protection hidden="1"/>
    </xf>
    <xf numFmtId="178" fontId="4" fillId="0" borderId="10" xfId="2" applyNumberFormat="1" applyFont="1" applyBorder="1" applyAlignment="1" applyProtection="1">
      <alignment horizontal="center" vertical="center"/>
      <protection hidden="1"/>
    </xf>
    <xf numFmtId="165" fontId="4" fillId="0" borderId="20" xfId="5" applyFont="1" applyBorder="1" applyAlignment="1" applyProtection="1">
      <alignment vertical="center"/>
      <protection hidden="1"/>
    </xf>
    <xf numFmtId="165" fontId="4" fillId="0" borderId="19" xfId="5" applyFont="1" applyBorder="1" applyAlignment="1" applyProtection="1">
      <alignment vertical="center"/>
      <protection hidden="1"/>
    </xf>
    <xf numFmtId="168" fontId="4" fillId="0" borderId="8" xfId="2" applyNumberFormat="1" applyFont="1" applyBorder="1" applyAlignment="1" applyProtection="1">
      <alignment vertical="center"/>
      <protection hidden="1"/>
    </xf>
    <xf numFmtId="9" fontId="4" fillId="0" borderId="8" xfId="24" applyFont="1" applyBorder="1" applyAlignment="1" applyProtection="1">
      <alignment horizontal="center" vertical="center"/>
      <protection hidden="1"/>
    </xf>
    <xf numFmtId="168" fontId="4" fillId="0" borderId="20" xfId="2" applyNumberFormat="1" applyFont="1" applyBorder="1" applyAlignment="1" applyProtection="1">
      <alignment vertical="center"/>
      <protection hidden="1"/>
    </xf>
    <xf numFmtId="9" fontId="4" fillId="0" borderId="18" xfId="24" applyFont="1" applyBorder="1" applyAlignment="1" applyProtection="1">
      <alignment horizontal="center" vertical="center"/>
      <protection hidden="1"/>
    </xf>
    <xf numFmtId="0" fontId="4" fillId="8" borderId="5" xfId="0" applyFont="1" applyFill="1" applyBorder="1" applyAlignment="1" applyProtection="1">
      <alignment vertical="center"/>
      <protection hidden="1"/>
    </xf>
    <xf numFmtId="0" fontId="4" fillId="0" borderId="13" xfId="0" applyFont="1" applyBorder="1" applyAlignment="1" applyProtection="1">
      <alignment vertical="center"/>
      <protection hidden="1"/>
    </xf>
    <xf numFmtId="165" fontId="4" fillId="0" borderId="10" xfId="2" applyFont="1" applyBorder="1" applyAlignment="1" applyProtection="1">
      <alignment vertical="center"/>
      <protection hidden="1"/>
    </xf>
    <xf numFmtId="165" fontId="4" fillId="0" borderId="0" xfId="2" applyFont="1" applyAlignment="1" applyProtection="1">
      <alignment vertical="center"/>
      <protection hidden="1"/>
    </xf>
    <xf numFmtId="0" fontId="4" fillId="0" borderId="0" xfId="23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4" fillId="0" borderId="18" xfId="0" applyFont="1" applyBorder="1" applyAlignment="1" applyProtection="1">
      <alignment vertical="center"/>
      <protection hidden="1"/>
    </xf>
    <xf numFmtId="165" fontId="4" fillId="0" borderId="9" xfId="2" applyFont="1" applyBorder="1" applyAlignment="1" applyProtection="1">
      <alignment vertical="center"/>
      <protection hidden="1"/>
    </xf>
    <xf numFmtId="0" fontId="4" fillId="8" borderId="0" xfId="0" applyFont="1" applyFill="1" applyAlignment="1" applyProtection="1">
      <alignment vertical="center"/>
      <protection hidden="1"/>
    </xf>
    <xf numFmtId="165" fontId="4" fillId="8" borderId="0" xfId="2" applyFont="1" applyFill="1" applyAlignment="1" applyProtection="1">
      <alignment vertical="center"/>
      <protection hidden="1"/>
    </xf>
    <xf numFmtId="0" fontId="4" fillId="0" borderId="11" xfId="0" applyFont="1" applyBorder="1" applyAlignment="1" applyProtection="1">
      <alignment vertical="center"/>
      <protection hidden="1"/>
    </xf>
    <xf numFmtId="0" fontId="4" fillId="0" borderId="15" xfId="0" applyFont="1" applyBorder="1" applyAlignment="1" applyProtection="1">
      <alignment vertical="center"/>
      <protection hidden="1"/>
    </xf>
    <xf numFmtId="0" fontId="4" fillId="0" borderId="12" xfId="0" applyFont="1" applyBorder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14" xfId="0" applyFont="1" applyBorder="1" applyAlignment="1" applyProtection="1">
      <alignment vertical="center"/>
      <protection hidden="1"/>
    </xf>
    <xf numFmtId="0" fontId="4" fillId="0" borderId="20" xfId="0" applyFont="1" applyBorder="1" applyAlignment="1" applyProtection="1">
      <alignment vertical="center"/>
      <protection hidden="1"/>
    </xf>
    <xf numFmtId="0" fontId="4" fillId="0" borderId="19" xfId="0" applyFont="1" applyBorder="1" applyAlignment="1" applyProtection="1">
      <alignment vertical="center"/>
      <protection hidden="1"/>
    </xf>
    <xf numFmtId="165" fontId="4" fillId="8" borderId="9" xfId="2" applyFont="1" applyFill="1" applyBorder="1" applyAlignment="1" applyProtection="1">
      <alignment horizontal="center" vertical="center"/>
      <protection hidden="1"/>
    </xf>
    <xf numFmtId="165" fontId="4" fillId="8" borderId="4" xfId="2" applyFont="1" applyFill="1" applyBorder="1" applyAlignment="1" applyProtection="1">
      <alignment vertical="center"/>
      <protection hidden="1"/>
    </xf>
    <xf numFmtId="0" fontId="4" fillId="2" borderId="27" xfId="0" applyFont="1" applyFill="1" applyBorder="1" applyAlignment="1" applyProtection="1">
      <alignment horizontal="center"/>
      <protection hidden="1"/>
    </xf>
    <xf numFmtId="0" fontId="4" fillId="2" borderId="26" xfId="0" applyFont="1" applyFill="1" applyBorder="1" applyAlignment="1" applyProtection="1">
      <alignment horizontal="center"/>
      <protection hidden="1"/>
    </xf>
    <xf numFmtId="0" fontId="4" fillId="2" borderId="28" xfId="0" applyFont="1" applyFill="1" applyBorder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4" fillId="2" borderId="10" xfId="23" applyFill="1" applyBorder="1" applyProtection="1">
      <protection locked="0"/>
    </xf>
    <xf numFmtId="0" fontId="4" fillId="0" borderId="0" xfId="21" applyFont="1"/>
    <xf numFmtId="0" fontId="4" fillId="0" borderId="0" xfId="21" applyFont="1" applyProtection="1">
      <protection hidden="1"/>
    </xf>
    <xf numFmtId="0" fontId="4" fillId="10" borderId="0" xfId="21" applyFont="1" applyFill="1"/>
    <xf numFmtId="0" fontId="4" fillId="0" borderId="7" xfId="21" applyFont="1" applyBorder="1" applyProtection="1">
      <protection hidden="1"/>
    </xf>
    <xf numFmtId="0" fontId="4" fillId="0" borderId="7" xfId="21" applyFont="1" applyBorder="1" applyAlignment="1" applyProtection="1">
      <alignment horizontal="center"/>
      <protection hidden="1"/>
    </xf>
    <xf numFmtId="0" fontId="4" fillId="0" borderId="5" xfId="21" applyFont="1" applyBorder="1" applyProtection="1">
      <protection hidden="1"/>
    </xf>
    <xf numFmtId="0" fontId="4" fillId="0" borderId="11" xfId="21" applyFont="1" applyBorder="1" applyProtection="1">
      <protection hidden="1"/>
    </xf>
    <xf numFmtId="0" fontId="4" fillId="0" borderId="13" xfId="21" applyFont="1" applyBorder="1" applyAlignment="1" applyProtection="1">
      <alignment horizontal="center"/>
      <protection hidden="1"/>
    </xf>
    <xf numFmtId="0" fontId="4" fillId="0" borderId="15" xfId="21" applyFont="1" applyBorder="1" applyProtection="1">
      <protection hidden="1"/>
    </xf>
    <xf numFmtId="0" fontId="4" fillId="0" borderId="13" xfId="21" applyFont="1" applyBorder="1"/>
    <xf numFmtId="0" fontId="4" fillId="0" borderId="13" xfId="21" applyFont="1" applyBorder="1" applyProtection="1">
      <protection hidden="1"/>
    </xf>
    <xf numFmtId="0" fontId="4" fillId="0" borderId="4" xfId="21" applyFont="1" applyBorder="1" applyAlignment="1" applyProtection="1">
      <alignment horizontal="centerContinuous"/>
      <protection hidden="1"/>
    </xf>
    <xf numFmtId="0" fontId="4" fillId="0" borderId="5" xfId="21" applyFont="1" applyBorder="1" applyAlignment="1">
      <alignment horizontal="centerContinuous"/>
    </xf>
    <xf numFmtId="0" fontId="4" fillId="0" borderId="20" xfId="21" applyFont="1" applyBorder="1" applyProtection="1">
      <protection hidden="1"/>
    </xf>
    <xf numFmtId="0" fontId="4" fillId="0" borderId="19" xfId="21" applyFont="1" applyBorder="1" applyProtection="1">
      <protection hidden="1"/>
    </xf>
    <xf numFmtId="0" fontId="4" fillId="0" borderId="18" xfId="21" applyFont="1" applyBorder="1" applyProtection="1">
      <protection hidden="1"/>
    </xf>
    <xf numFmtId="0" fontId="4" fillId="0" borderId="14" xfId="21" applyFont="1" applyBorder="1" applyProtection="1">
      <protection hidden="1"/>
    </xf>
    <xf numFmtId="0" fontId="4" fillId="0" borderId="0" xfId="21" applyFont="1" applyAlignment="1" applyProtection="1">
      <alignment horizontal="centerContinuous"/>
      <protection hidden="1"/>
    </xf>
    <xf numFmtId="0" fontId="4" fillId="0" borderId="0" xfId="21" applyFont="1" applyAlignment="1">
      <alignment horizontal="centerContinuous"/>
    </xf>
    <xf numFmtId="0" fontId="4" fillId="0" borderId="0" xfId="21" applyFont="1" applyAlignment="1">
      <alignment horizontal="center"/>
    </xf>
    <xf numFmtId="168" fontId="4" fillId="0" borderId="0" xfId="2" applyNumberFormat="1" applyFont="1" applyAlignment="1" applyProtection="1">
      <alignment horizontal="centerContinuous"/>
      <protection hidden="1"/>
    </xf>
    <xf numFmtId="178" fontId="4" fillId="0" borderId="0" xfId="2" applyNumberFormat="1" applyFont="1" applyAlignment="1" applyProtection="1">
      <alignment horizontal="left"/>
      <protection hidden="1"/>
    </xf>
    <xf numFmtId="10" fontId="4" fillId="0" borderId="0" xfId="21" applyNumberFormat="1" applyFont="1" applyProtection="1">
      <protection hidden="1"/>
    </xf>
    <xf numFmtId="168" fontId="4" fillId="0" borderId="0" xfId="2" applyNumberFormat="1" applyFont="1"/>
    <xf numFmtId="168" fontId="4" fillId="0" borderId="0" xfId="2" applyNumberFormat="1" applyFont="1" applyProtection="1">
      <protection locked="0" hidden="1"/>
    </xf>
    <xf numFmtId="165" fontId="4" fillId="0" borderId="0" xfId="2" applyFont="1" applyAlignment="1" applyProtection="1">
      <alignment horizontal="centerContinuous"/>
      <protection hidden="1"/>
    </xf>
    <xf numFmtId="0" fontId="4" fillId="0" borderId="0" xfId="0" applyFont="1" applyAlignment="1" applyProtection="1">
      <alignment horizontal="centerContinuous"/>
      <protection hidden="1"/>
    </xf>
    <xf numFmtId="168" fontId="4" fillId="0" borderId="0" xfId="2" applyNumberFormat="1" applyFont="1" applyAlignment="1">
      <alignment horizontal="center"/>
    </xf>
    <xf numFmtId="168" fontId="4" fillId="0" borderId="0" xfId="2" applyNumberFormat="1" applyFont="1" applyAlignment="1" applyProtection="1">
      <alignment horizontal="center"/>
      <protection hidden="1"/>
    </xf>
    <xf numFmtId="0" fontId="4" fillId="0" borderId="0" xfId="21" applyFont="1" applyAlignment="1" applyProtection="1">
      <alignment horizontal="center"/>
      <protection hidden="1"/>
    </xf>
    <xf numFmtId="0" fontId="4" fillId="0" borderId="15" xfId="21" applyFont="1" applyBorder="1" applyAlignment="1" applyProtection="1">
      <alignment horizontal="centerContinuous"/>
      <protection hidden="1"/>
    </xf>
    <xf numFmtId="0" fontId="4" fillId="0" borderId="14" xfId="21" applyFont="1" applyBorder="1" applyAlignment="1" applyProtection="1">
      <alignment horizontal="center"/>
      <protection hidden="1"/>
    </xf>
    <xf numFmtId="0" fontId="4" fillId="0" borderId="12" xfId="21" applyFont="1" applyBorder="1" applyAlignment="1" applyProtection="1">
      <alignment horizontal="center"/>
      <protection hidden="1"/>
    </xf>
    <xf numFmtId="0" fontId="4" fillId="0" borderId="12" xfId="21" applyFont="1" applyBorder="1" applyProtection="1">
      <protection hidden="1"/>
    </xf>
    <xf numFmtId="165" fontId="42" fillId="0" borderId="0" xfId="2" quotePrefix="1" applyFont="1" applyProtection="1">
      <protection hidden="1"/>
    </xf>
    <xf numFmtId="0" fontId="21" fillId="8" borderId="4" xfId="23" applyFont="1" applyFill="1" applyBorder="1" applyAlignment="1" applyProtection="1">
      <alignment horizontal="center" vertical="center"/>
      <protection hidden="1"/>
    </xf>
    <xf numFmtId="4" fontId="19" fillId="7" borderId="0" xfId="20" applyNumberFormat="1" applyFont="1" applyFill="1" applyAlignment="1" applyProtection="1">
      <alignment horizontal="center"/>
      <protection locked="0"/>
    </xf>
    <xf numFmtId="165" fontId="17" fillId="16" borderId="11" xfId="2" applyFont="1" applyFill="1" applyBorder="1"/>
    <xf numFmtId="165" fontId="17" fillId="16" borderId="13" xfId="2" applyFont="1" applyFill="1" applyBorder="1"/>
    <xf numFmtId="165" fontId="17" fillId="16" borderId="15" xfId="2" applyFont="1" applyFill="1" applyBorder="1"/>
    <xf numFmtId="165" fontId="17" fillId="16" borderId="12" xfId="2" applyFont="1" applyFill="1" applyBorder="1"/>
    <xf numFmtId="165" fontId="17" fillId="16" borderId="14" xfId="2" applyFont="1" applyFill="1" applyBorder="1"/>
    <xf numFmtId="165" fontId="17" fillId="16" borderId="0" xfId="2" applyFont="1" applyFill="1"/>
    <xf numFmtId="191" fontId="17" fillId="2" borderId="0" xfId="24" applyNumberFormat="1" applyFont="1" applyFill="1" applyProtection="1">
      <protection hidden="1"/>
    </xf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0" fontId="18" fillId="0" borderId="0" xfId="0" applyFont="1"/>
    <xf numFmtId="0" fontId="17" fillId="0" borderId="0" xfId="0" applyFont="1"/>
    <xf numFmtId="0" fontId="17" fillId="0" borderId="5" xfId="0" applyFont="1" applyBorder="1" applyAlignment="1">
      <alignment horizontal="centerContinuous"/>
    </xf>
    <xf numFmtId="0" fontId="17" fillId="0" borderId="7" xfId="0" applyFont="1" applyBorder="1" applyAlignment="1">
      <alignment horizontal="centerContinuous"/>
    </xf>
    <xf numFmtId="0" fontId="17" fillId="0" borderId="6" xfId="0" applyFont="1" applyBorder="1"/>
    <xf numFmtId="0" fontId="17" fillId="0" borderId="8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65" fontId="17" fillId="0" borderId="0" xfId="2" applyFont="1"/>
    <xf numFmtId="0" fontId="17" fillId="0" borderId="6" xfId="22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165" fontId="17" fillId="0" borderId="6" xfId="2" applyFont="1" applyBorder="1"/>
    <xf numFmtId="165" fontId="17" fillId="0" borderId="10" xfId="2" applyFont="1" applyBorder="1"/>
    <xf numFmtId="165" fontId="17" fillId="0" borderId="15" xfId="2" applyFont="1" applyBorder="1"/>
    <xf numFmtId="0" fontId="17" fillId="0" borderId="10" xfId="22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1" fontId="17" fillId="0" borderId="10" xfId="2" applyNumberFormat="1" applyFont="1" applyFill="1" applyBorder="1" applyAlignment="1">
      <alignment horizontal="center"/>
    </xf>
    <xf numFmtId="1" fontId="17" fillId="0" borderId="8" xfId="2" applyNumberFormat="1" applyFont="1" applyFill="1" applyBorder="1" applyAlignment="1">
      <alignment horizontal="center"/>
    </xf>
    <xf numFmtId="165" fontId="17" fillId="0" borderId="8" xfId="2" applyFont="1" applyBorder="1"/>
    <xf numFmtId="191" fontId="19" fillId="0" borderId="10" xfId="24" applyNumberFormat="1" applyFont="1" applyBorder="1" applyProtection="1">
      <protection hidden="1"/>
    </xf>
    <xf numFmtId="4" fontId="28" fillId="7" borderId="0" xfId="2" applyNumberFormat="1" applyFont="1" applyFill="1" applyAlignment="1" applyProtection="1">
      <alignment horizontal="center" vertical="center"/>
      <protection hidden="1"/>
    </xf>
    <xf numFmtId="165" fontId="62" fillId="15" borderId="4" xfId="5" applyFont="1" applyFill="1" applyBorder="1" applyProtection="1">
      <protection hidden="1"/>
    </xf>
    <xf numFmtId="10" fontId="17" fillId="14" borderId="0" xfId="24" applyNumberFormat="1" applyFont="1" applyFill="1" applyAlignment="1" applyProtection="1">
      <alignment horizontal="center"/>
      <protection hidden="1"/>
    </xf>
    <xf numFmtId="191" fontId="28" fillId="7" borderId="0" xfId="24" applyNumberFormat="1" applyFont="1" applyFill="1" applyAlignment="1" applyProtection="1">
      <alignment horizontal="center" vertical="center"/>
      <protection hidden="1"/>
    </xf>
    <xf numFmtId="0" fontId="18" fillId="20" borderId="0" xfId="0" applyFont="1" applyFill="1" applyAlignment="1">
      <alignment horizontal="centerContinuous"/>
    </xf>
    <xf numFmtId="0" fontId="17" fillId="20" borderId="0" xfId="0" applyFont="1" applyFill="1" applyAlignment="1">
      <alignment horizontal="centerContinuous"/>
    </xf>
    <xf numFmtId="0" fontId="17" fillId="0" borderId="0" xfId="0" applyFont="1" applyAlignment="1">
      <alignment horizontal="center"/>
    </xf>
    <xf numFmtId="191" fontId="17" fillId="0" borderId="0" xfId="0" applyNumberFormat="1" applyFont="1"/>
    <xf numFmtId="0" fontId="17" fillId="21" borderId="0" xfId="0" applyFont="1" applyFill="1" applyAlignment="1">
      <alignment horizontal="center"/>
    </xf>
    <xf numFmtId="176" fontId="17" fillId="0" borderId="0" xfId="0" applyNumberFormat="1" applyFont="1"/>
    <xf numFmtId="176" fontId="17" fillId="0" borderId="0" xfId="2" applyNumberFormat="1" applyFont="1"/>
    <xf numFmtId="3" fontId="17" fillId="2" borderId="0" xfId="35" applyFont="1" applyFill="1" applyProtection="1">
      <protection hidden="1"/>
    </xf>
    <xf numFmtId="188" fontId="18" fillId="0" borderId="0" xfId="0" applyNumberFormat="1" applyFont="1" applyAlignment="1">
      <alignment horizontal="centerContinuous"/>
    </xf>
    <xf numFmtId="10" fontId="17" fillId="0" borderId="0" xfId="0" applyNumberFormat="1" applyFont="1"/>
    <xf numFmtId="167" fontId="17" fillId="0" borderId="0" xfId="2" applyNumberFormat="1" applyFont="1" applyFill="1" applyBorder="1"/>
    <xf numFmtId="188" fontId="18" fillId="0" borderId="0" xfId="0" applyNumberFormat="1" applyFont="1" applyAlignment="1">
      <alignment horizontal="center"/>
    </xf>
    <xf numFmtId="167" fontId="17" fillId="0" borderId="0" xfId="2" applyNumberFormat="1" applyFont="1"/>
    <xf numFmtId="192" fontId="17" fillId="0" borderId="0" xfId="0" applyNumberFormat="1" applyFont="1"/>
    <xf numFmtId="193" fontId="17" fillId="0" borderId="0" xfId="0" applyNumberFormat="1" applyFont="1"/>
    <xf numFmtId="165" fontId="17" fillId="0" borderId="0" xfId="0" applyNumberFormat="1" applyFont="1"/>
    <xf numFmtId="191" fontId="17" fillId="0" borderId="0" xfId="24" applyNumberFormat="1" applyFont="1"/>
    <xf numFmtId="165" fontId="17" fillId="2" borderId="0" xfId="2" applyFont="1" applyFill="1" applyBorder="1" applyProtection="1">
      <protection hidden="1"/>
    </xf>
    <xf numFmtId="0" fontId="18" fillId="0" borderId="4" xfId="0" applyFont="1" applyBorder="1"/>
    <xf numFmtId="0" fontId="18" fillId="0" borderId="7" xfId="0" applyFont="1" applyBorder="1" applyAlignment="1">
      <alignment horizontal="centerContinuous"/>
    </xf>
    <xf numFmtId="9" fontId="23" fillId="0" borderId="9" xfId="24" applyFont="1" applyFill="1" applyBorder="1" applyAlignment="1">
      <alignment horizontal="centerContinuous"/>
    </xf>
    <xf numFmtId="0" fontId="23" fillId="0" borderId="9" xfId="0" applyFont="1" applyBorder="1" applyAlignment="1">
      <alignment horizontal="right"/>
    </xf>
    <xf numFmtId="3" fontId="17" fillId="0" borderId="0" xfId="35" applyFont="1"/>
    <xf numFmtId="0" fontId="18" fillId="0" borderId="4" xfId="0" applyFont="1" applyBorder="1" applyAlignment="1">
      <alignment horizontal="centerContinuous"/>
    </xf>
    <xf numFmtId="10" fontId="18" fillId="0" borderId="7" xfId="24" applyNumberFormat="1" applyFont="1" applyFill="1" applyBorder="1" applyAlignment="1">
      <alignment horizontal="centerContinuous"/>
    </xf>
    <xf numFmtId="165" fontId="17" fillId="0" borderId="7" xfId="2" applyFont="1" applyBorder="1" applyAlignment="1">
      <alignment horizontal="centerContinuous"/>
    </xf>
    <xf numFmtId="191" fontId="17" fillId="0" borderId="7" xfId="24" applyNumberFormat="1" applyFont="1" applyBorder="1" applyAlignment="1">
      <alignment horizontal="centerContinuous"/>
    </xf>
    <xf numFmtId="3" fontId="17" fillId="2" borderId="0" xfId="35" applyFont="1" applyFill="1"/>
    <xf numFmtId="10" fontId="18" fillId="0" borderId="0" xfId="24" applyNumberFormat="1" applyFont="1"/>
    <xf numFmtId="0" fontId="18" fillId="0" borderId="10" xfId="0" applyFont="1" applyBorder="1" applyAlignment="1">
      <alignment horizontal="centerContinuous"/>
    </xf>
    <xf numFmtId="0" fontId="18" fillId="0" borderId="20" xfId="0" applyFont="1" applyBorder="1" applyAlignment="1">
      <alignment horizontal="centerContinuous"/>
    </xf>
    <xf numFmtId="0" fontId="18" fillId="0" borderId="19" xfId="0" applyFont="1" applyBorder="1" applyAlignment="1">
      <alignment horizontal="centerContinuous"/>
    </xf>
    <xf numFmtId="0" fontId="18" fillId="0" borderId="18" xfId="0" applyFont="1" applyBorder="1" applyAlignment="1">
      <alignment horizontal="centerContinuous"/>
    </xf>
    <xf numFmtId="0" fontId="18" fillId="0" borderId="9" xfId="0" applyFont="1" applyBorder="1" applyAlignment="1">
      <alignment horizontal="center"/>
    </xf>
    <xf numFmtId="0" fontId="18" fillId="0" borderId="23" xfId="0" applyFont="1" applyBorder="1" applyAlignment="1">
      <alignment horizontal="centerContinuous"/>
    </xf>
    <xf numFmtId="0" fontId="18" fillId="0" borderId="2" xfId="0" applyFont="1" applyBorder="1" applyAlignment="1">
      <alignment horizontal="centerContinuous"/>
    </xf>
    <xf numFmtId="10" fontId="18" fillId="0" borderId="22" xfId="24" applyNumberFormat="1" applyFont="1" applyFill="1" applyBorder="1" applyAlignment="1">
      <alignment horizontal="centerContinuous"/>
    </xf>
    <xf numFmtId="0" fontId="17" fillId="0" borderId="2" xfId="0" applyFont="1" applyBorder="1" applyAlignment="1">
      <alignment horizontal="centerContinuous"/>
    </xf>
    <xf numFmtId="0" fontId="17" fillId="0" borderId="22" xfId="0" applyFont="1" applyBorder="1" applyAlignment="1">
      <alignment horizontal="centerContinuous"/>
    </xf>
    <xf numFmtId="3" fontId="17" fillId="0" borderId="10" xfId="35" applyFont="1" applyBorder="1"/>
    <xf numFmtId="3" fontId="18" fillId="0" borderId="20" xfId="35" applyFont="1" applyBorder="1" applyAlignment="1">
      <alignment horizontal="centerContinuous"/>
    </xf>
    <xf numFmtId="3" fontId="17" fillId="0" borderId="19" xfId="35" applyFont="1" applyBorder="1" applyAlignment="1">
      <alignment horizontal="centerContinuous"/>
    </xf>
    <xf numFmtId="3" fontId="17" fillId="0" borderId="18" xfId="35" applyFont="1" applyBorder="1" applyAlignment="1">
      <alignment horizontal="centerContinuous"/>
    </xf>
    <xf numFmtId="3" fontId="18" fillId="0" borderId="8" xfId="35" applyFont="1" applyBorder="1" applyAlignment="1">
      <alignment horizontal="centerContinuous"/>
    </xf>
    <xf numFmtId="3" fontId="17" fillId="0" borderId="8" xfId="35" applyFont="1" applyBorder="1" applyAlignment="1">
      <alignment horizontal="centerContinuous"/>
    </xf>
    <xf numFmtId="3" fontId="17" fillId="0" borderId="20" xfId="35" applyFont="1" applyBorder="1" applyAlignment="1">
      <alignment horizontal="centerContinuous"/>
    </xf>
    <xf numFmtId="0" fontId="18" fillId="0" borderId="5" xfId="0" applyFont="1" applyBorder="1" applyAlignment="1">
      <alignment horizontal="centerContinuous"/>
    </xf>
    <xf numFmtId="3" fontId="18" fillId="0" borderId="4" xfId="35" applyFont="1" applyBorder="1" applyAlignment="1">
      <alignment horizontal="centerContinuous"/>
    </xf>
    <xf numFmtId="3" fontId="17" fillId="0" borderId="7" xfId="35" applyFont="1" applyBorder="1" applyAlignment="1">
      <alignment horizontal="centerContinuous"/>
    </xf>
    <xf numFmtId="3" fontId="17" fillId="0" borderId="5" xfId="35" applyFont="1" applyBorder="1" applyAlignment="1">
      <alignment horizontal="centerContinuous"/>
    </xf>
    <xf numFmtId="10" fontId="17" fillId="0" borderId="0" xfId="24" applyNumberFormat="1" applyFont="1"/>
    <xf numFmtId="0" fontId="17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Continuous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vertical="center"/>
    </xf>
    <xf numFmtId="0" fontId="17" fillId="0" borderId="8" xfId="0" applyFont="1" applyBorder="1"/>
    <xf numFmtId="3" fontId="17" fillId="0" borderId="8" xfId="35" applyFont="1" applyBorder="1" applyAlignment="1">
      <alignment horizontal="center"/>
    </xf>
    <xf numFmtId="3" fontId="17" fillId="0" borderId="5" xfId="35" applyFont="1" applyBorder="1" applyAlignment="1">
      <alignment horizontal="center"/>
    </xf>
    <xf numFmtId="3" fontId="17" fillId="0" borderId="9" xfId="35" applyFont="1" applyBorder="1" applyAlignment="1">
      <alignment horizontal="center"/>
    </xf>
    <xf numFmtId="3" fontId="18" fillId="0" borderId="8" xfId="35" applyFont="1" applyBorder="1" applyAlignment="1">
      <alignment horizontal="center"/>
    </xf>
    <xf numFmtId="165" fontId="18" fillId="0" borderId="8" xfId="2" applyFont="1" applyBorder="1" applyAlignment="1">
      <alignment horizontal="center"/>
    </xf>
    <xf numFmtId="0" fontId="17" fillId="0" borderId="7" xfId="0" applyFont="1" applyBorder="1"/>
    <xf numFmtId="0" fontId="17" fillId="0" borderId="9" xfId="0" applyFont="1" applyBorder="1"/>
    <xf numFmtId="167" fontId="17" fillId="0" borderId="9" xfId="2" applyNumberFormat="1" applyFont="1" applyFill="1" applyBorder="1"/>
    <xf numFmtId="165" fontId="17" fillId="0" borderId="13" xfId="2" applyFont="1" applyFill="1" applyBorder="1"/>
    <xf numFmtId="165" fontId="17" fillId="0" borderId="15" xfId="2" applyFont="1" applyFill="1" applyBorder="1"/>
    <xf numFmtId="1" fontId="17" fillId="0" borderId="11" xfId="2" applyNumberFormat="1" applyFont="1" applyFill="1" applyBorder="1" applyAlignment="1">
      <alignment horizontal="centerContinuous"/>
    </xf>
    <xf numFmtId="167" fontId="17" fillId="0" borderId="15" xfId="2" applyNumberFormat="1" applyFont="1" applyFill="1" applyBorder="1" applyProtection="1"/>
    <xf numFmtId="186" fontId="17" fillId="0" borderId="15" xfId="2" applyNumberFormat="1" applyFont="1" applyFill="1" applyBorder="1"/>
    <xf numFmtId="1" fontId="17" fillId="0" borderId="6" xfId="2" applyNumberFormat="1" applyFont="1" applyFill="1" applyBorder="1" applyAlignment="1">
      <alignment horizontal="centerContinuous"/>
    </xf>
    <xf numFmtId="10" fontId="17" fillId="0" borderId="6" xfId="24" applyNumberFormat="1" applyFont="1" applyBorder="1" applyAlignment="1">
      <alignment horizontal="center"/>
    </xf>
    <xf numFmtId="165" fontId="17" fillId="0" borderId="6" xfId="2" applyFont="1" applyBorder="1" applyAlignment="1">
      <alignment horizontal="center"/>
    </xf>
    <xf numFmtId="186" fontId="17" fillId="2" borderId="0" xfId="2" applyNumberFormat="1" applyFont="1" applyFill="1" applyBorder="1"/>
    <xf numFmtId="165" fontId="17" fillId="0" borderId="14" xfId="2" applyFont="1" applyFill="1" applyBorder="1"/>
    <xf numFmtId="165" fontId="17" fillId="0" borderId="0" xfId="2" applyFont="1" applyFill="1" applyBorder="1"/>
    <xf numFmtId="1" fontId="17" fillId="0" borderId="12" xfId="2" applyNumberFormat="1" applyFont="1" applyFill="1" applyBorder="1" applyAlignment="1">
      <alignment horizontal="centerContinuous"/>
    </xf>
    <xf numFmtId="167" fontId="17" fillId="0" borderId="0" xfId="2" applyNumberFormat="1" applyFont="1" applyBorder="1"/>
    <xf numFmtId="186" fontId="17" fillId="0" borderId="0" xfId="2" applyNumberFormat="1" applyFont="1" applyFill="1" applyBorder="1"/>
    <xf numFmtId="1" fontId="17" fillId="0" borderId="10" xfId="2" applyNumberFormat="1" applyFont="1" applyFill="1" applyBorder="1" applyAlignment="1">
      <alignment horizontal="centerContinuous"/>
    </xf>
    <xf numFmtId="10" fontId="17" fillId="0" borderId="10" xfId="24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/>
    <xf numFmtId="0" fontId="17" fillId="0" borderId="10" xfId="22" applyFont="1" applyBorder="1" applyAlignment="1">
      <alignment horizontal="center" vertical="top"/>
    </xf>
    <xf numFmtId="165" fontId="17" fillId="2" borderId="0" xfId="2" applyFont="1" applyFill="1" applyBorder="1" applyAlignment="1" applyProtection="1">
      <alignment vertical="top"/>
      <protection hidden="1"/>
    </xf>
    <xf numFmtId="0" fontId="17" fillId="0" borderId="5" xfId="0" applyFont="1" applyBorder="1" applyAlignment="1">
      <alignment horizontal="center"/>
    </xf>
    <xf numFmtId="166" fontId="17" fillId="0" borderId="6" xfId="2" applyNumberFormat="1" applyFont="1" applyFill="1" applyBorder="1"/>
    <xf numFmtId="0" fontId="17" fillId="0" borderId="0" xfId="2" applyNumberFormat="1" applyFont="1" applyFill="1" applyBorder="1"/>
    <xf numFmtId="0" fontId="17" fillId="0" borderId="10" xfId="0" applyFont="1" applyBorder="1"/>
    <xf numFmtId="166" fontId="17" fillId="0" borderId="10" xfId="2" applyNumberFormat="1" applyFont="1" applyFill="1" applyBorder="1"/>
    <xf numFmtId="0" fontId="17" fillId="21" borderId="10" xfId="0" applyFont="1" applyFill="1" applyBorder="1"/>
    <xf numFmtId="165" fontId="17" fillId="21" borderId="10" xfId="2" applyFont="1" applyFill="1" applyBorder="1"/>
    <xf numFmtId="0" fontId="17" fillId="0" borderId="12" xfId="0" applyFont="1" applyBorder="1"/>
    <xf numFmtId="167" fontId="17" fillId="0" borderId="0" xfId="2" applyNumberFormat="1" applyFont="1" applyAlignment="1">
      <alignment horizontal="center"/>
    </xf>
    <xf numFmtId="0" fontId="17" fillId="0" borderId="5" xfId="0" applyFont="1" applyBorder="1"/>
    <xf numFmtId="10" fontId="17" fillId="0" borderId="8" xfId="24" applyNumberFormat="1" applyFont="1" applyBorder="1" applyAlignment="1">
      <alignment horizontal="center"/>
    </xf>
    <xf numFmtId="0" fontId="17" fillId="0" borderId="20" xfId="0" applyFont="1" applyBorder="1"/>
    <xf numFmtId="167" fontId="17" fillId="0" borderId="0" xfId="2" applyNumberFormat="1" applyFont="1" applyFill="1" applyAlignment="1">
      <alignment horizontal="center"/>
    </xf>
    <xf numFmtId="165" fontId="28" fillId="2" borderId="0" xfId="2" applyFont="1" applyFill="1" applyBorder="1" applyProtection="1">
      <protection hidden="1"/>
    </xf>
    <xf numFmtId="0" fontId="17" fillId="0" borderId="0" xfId="0" applyFont="1" applyAlignment="1">
      <alignment horizontal="right"/>
    </xf>
    <xf numFmtId="0" fontId="47" fillId="0" borderId="0" xfId="0" applyFont="1"/>
    <xf numFmtId="166" fontId="17" fillId="0" borderId="0" xfId="2" applyNumberFormat="1" applyFont="1" applyFill="1" applyAlignment="1">
      <alignment horizontal="center"/>
    </xf>
    <xf numFmtId="166" fontId="17" fillId="0" borderId="0" xfId="2" applyNumberFormat="1" applyFont="1" applyFill="1"/>
    <xf numFmtId="0" fontId="17" fillId="21" borderId="12" xfId="0" applyFont="1" applyFill="1" applyBorder="1"/>
    <xf numFmtId="0" fontId="17" fillId="21" borderId="14" xfId="0" applyFont="1" applyFill="1" applyBorder="1"/>
    <xf numFmtId="167" fontId="18" fillId="0" borderId="0" xfId="2" applyNumberFormat="1" applyFont="1" applyFill="1" applyAlignment="1">
      <alignment horizontal="center"/>
    </xf>
    <xf numFmtId="167" fontId="17" fillId="0" borderId="0" xfId="2" applyNumberFormat="1" applyFont="1" applyFill="1"/>
    <xf numFmtId="166" fontId="17" fillId="0" borderId="8" xfId="2" applyNumberFormat="1" applyFont="1" applyFill="1" applyBorder="1"/>
    <xf numFmtId="167" fontId="17" fillId="0" borderId="0" xfId="2" applyNumberFormat="1" applyFont="1" applyFill="1" applyAlignment="1"/>
    <xf numFmtId="167" fontId="17" fillId="0" borderId="0" xfId="0" applyNumberFormat="1" applyFont="1"/>
    <xf numFmtId="0" fontId="18" fillId="0" borderId="9" xfId="0" applyFont="1" applyBorder="1"/>
    <xf numFmtId="168" fontId="17" fillId="0" borderId="0" xfId="2" applyNumberFormat="1" applyFont="1"/>
    <xf numFmtId="194" fontId="17" fillId="0" borderId="0" xfId="2" applyNumberFormat="1" applyFont="1"/>
    <xf numFmtId="0" fontId="17" fillId="0" borderId="0" xfId="0" applyFont="1" applyAlignment="1">
      <alignment wrapText="1"/>
    </xf>
    <xf numFmtId="10" fontId="17" fillId="0" borderId="9" xfId="24" applyNumberFormat="1" applyFont="1" applyBorder="1" applyAlignment="1">
      <alignment horizontal="center"/>
    </xf>
    <xf numFmtId="0" fontId="17" fillId="0" borderId="0" xfId="0" applyFont="1" applyAlignment="1">
      <alignment horizontal="center" wrapText="1"/>
    </xf>
    <xf numFmtId="195" fontId="17" fillId="0" borderId="0" xfId="0" applyNumberFormat="1" applyFont="1"/>
    <xf numFmtId="196" fontId="17" fillId="0" borderId="0" xfId="2" applyNumberFormat="1" applyFont="1" applyFill="1" applyAlignment="1">
      <alignment horizontal="center"/>
    </xf>
    <xf numFmtId="37" fontId="17" fillId="0" borderId="0" xfId="2" applyNumberFormat="1" applyFont="1" applyFill="1" applyAlignment="1">
      <alignment horizontal="center"/>
    </xf>
    <xf numFmtId="165" fontId="17" fillId="0" borderId="0" xfId="2" applyFont="1" applyFill="1" applyAlignment="1">
      <alignment horizontal="center"/>
    </xf>
    <xf numFmtId="165" fontId="17" fillId="0" borderId="0" xfId="2" applyFont="1" applyFill="1"/>
    <xf numFmtId="1" fontId="17" fillId="17" borderId="12" xfId="2" applyNumberFormat="1" applyFont="1" applyFill="1" applyBorder="1" applyAlignment="1">
      <alignment horizontal="centerContinuous"/>
    </xf>
    <xf numFmtId="167" fontId="17" fillId="17" borderId="0" xfId="2" applyNumberFormat="1" applyFont="1" applyFill="1" applyBorder="1"/>
    <xf numFmtId="186" fontId="17" fillId="17" borderId="0" xfId="2" applyNumberFormat="1" applyFont="1" applyFill="1" applyBorder="1"/>
    <xf numFmtId="165" fontId="17" fillId="17" borderId="0" xfId="2" applyFont="1" applyFill="1" applyBorder="1"/>
    <xf numFmtId="165" fontId="17" fillId="17" borderId="0" xfId="2" applyFont="1" applyFill="1"/>
    <xf numFmtId="165" fontId="17" fillId="17" borderId="14" xfId="2" applyFont="1" applyFill="1" applyBorder="1"/>
    <xf numFmtId="1" fontId="17" fillId="17" borderId="10" xfId="2" applyNumberFormat="1" applyFont="1" applyFill="1" applyBorder="1" applyAlignment="1">
      <alignment horizontal="centerContinuous"/>
    </xf>
    <xf numFmtId="167" fontId="17" fillId="0" borderId="0" xfId="2" applyNumberFormat="1" applyFont="1" applyFill="1" applyBorder="1" applyAlignment="1"/>
    <xf numFmtId="167" fontId="17" fillId="0" borderId="0" xfId="2" applyNumberFormat="1" applyFont="1" applyFill="1" applyBorder="1" applyAlignment="1">
      <alignment horizontal="center"/>
    </xf>
    <xf numFmtId="0" fontId="17" fillId="16" borderId="0" xfId="0" applyFont="1" applyFill="1" applyAlignment="1">
      <alignment horizontal="center"/>
    </xf>
    <xf numFmtId="196" fontId="17" fillId="16" borderId="0" xfId="2" applyNumberFormat="1" applyFont="1" applyFill="1" applyAlignment="1">
      <alignment horizontal="center"/>
    </xf>
    <xf numFmtId="167" fontId="17" fillId="16" borderId="0" xfId="2" applyNumberFormat="1" applyFont="1" applyFill="1" applyAlignment="1">
      <alignment horizontal="center"/>
    </xf>
    <xf numFmtId="37" fontId="17" fillId="16" borderId="0" xfId="2" applyNumberFormat="1" applyFont="1" applyFill="1" applyAlignment="1">
      <alignment horizontal="center"/>
    </xf>
    <xf numFmtId="166" fontId="17" fillId="16" borderId="0" xfId="2" applyNumberFormat="1" applyFont="1" applyFill="1" applyAlignment="1">
      <alignment horizontal="center"/>
    </xf>
    <xf numFmtId="1" fontId="17" fillId="22" borderId="12" xfId="2" applyNumberFormat="1" applyFont="1" applyFill="1" applyBorder="1" applyAlignment="1">
      <alignment horizontal="centerContinuous"/>
    </xf>
    <xf numFmtId="167" fontId="17" fillId="22" borderId="0" xfId="2" applyNumberFormat="1" applyFont="1" applyFill="1" applyBorder="1"/>
    <xf numFmtId="186" fontId="17" fillId="22" borderId="0" xfId="2" applyNumberFormat="1" applyFont="1" applyFill="1" applyBorder="1"/>
    <xf numFmtId="165" fontId="17" fillId="22" borderId="0" xfId="2" applyFont="1" applyFill="1" applyBorder="1"/>
    <xf numFmtId="165" fontId="17" fillId="22" borderId="0" xfId="2" applyFont="1" applyFill="1"/>
    <xf numFmtId="165" fontId="17" fillId="22" borderId="14" xfId="2" applyFont="1" applyFill="1" applyBorder="1"/>
    <xf numFmtId="1" fontId="17" fillId="22" borderId="10" xfId="2" applyNumberFormat="1" applyFont="1" applyFill="1" applyBorder="1" applyAlignment="1">
      <alignment horizontal="centerContinuous"/>
    </xf>
    <xf numFmtId="1" fontId="48" fillId="0" borderId="12" xfId="2" applyNumberFormat="1" applyFont="1" applyFill="1" applyBorder="1" applyAlignment="1">
      <alignment horizontal="centerContinuous"/>
    </xf>
    <xf numFmtId="1" fontId="48" fillId="0" borderId="10" xfId="2" applyNumberFormat="1" applyFont="1" applyFill="1" applyBorder="1" applyAlignment="1">
      <alignment horizontal="centerContinuous"/>
    </xf>
    <xf numFmtId="176" fontId="17" fillId="0" borderId="0" xfId="2" applyNumberFormat="1" applyFont="1" applyFill="1" applyBorder="1" applyAlignment="1">
      <alignment horizontal="center"/>
    </xf>
    <xf numFmtId="176" fontId="17" fillId="0" borderId="0" xfId="2" applyNumberFormat="1" applyFont="1" applyFill="1" applyBorder="1"/>
    <xf numFmtId="165" fontId="17" fillId="0" borderId="0" xfId="2" applyFont="1" applyFill="1" applyBorder="1" applyAlignment="1">
      <alignment horizontal="center"/>
    </xf>
    <xf numFmtId="166" fontId="17" fillId="0" borderId="0" xfId="2" applyNumberFormat="1" applyFont="1" applyFill="1" applyBorder="1" applyAlignment="1">
      <alignment horizontal="center"/>
    </xf>
    <xf numFmtId="176" fontId="17" fillId="0" borderId="0" xfId="2" applyNumberFormat="1" applyFont="1" applyFill="1" applyAlignment="1">
      <alignment horizontal="center"/>
    </xf>
    <xf numFmtId="10" fontId="17" fillId="0" borderId="0" xfId="24" applyNumberFormat="1" applyFont="1" applyFill="1" applyBorder="1" applyAlignment="1">
      <alignment horizontal="center"/>
    </xf>
    <xf numFmtId="166" fontId="17" fillId="0" borderId="0" xfId="0" applyNumberFormat="1" applyFont="1"/>
    <xf numFmtId="0" fontId="66" fillId="0" borderId="0" xfId="0" applyFont="1"/>
    <xf numFmtId="176" fontId="17" fillId="0" borderId="0" xfId="2" applyNumberFormat="1" applyFont="1" applyBorder="1"/>
    <xf numFmtId="1" fontId="17" fillId="0" borderId="8" xfId="2" applyNumberFormat="1" applyFont="1" applyFill="1" applyBorder="1" applyAlignment="1">
      <alignment horizontal="centerContinuous"/>
    </xf>
    <xf numFmtId="165" fontId="17" fillId="0" borderId="18" xfId="2" applyFont="1" applyFill="1" applyBorder="1"/>
    <xf numFmtId="165" fontId="17" fillId="0" borderId="19" xfId="2" applyFont="1" applyFill="1" applyBorder="1"/>
    <xf numFmtId="1" fontId="17" fillId="0" borderId="20" xfId="2" applyNumberFormat="1" applyFont="1" applyFill="1" applyBorder="1" applyAlignment="1">
      <alignment horizontal="centerContinuous"/>
    </xf>
    <xf numFmtId="176" fontId="17" fillId="0" borderId="19" xfId="2" applyNumberFormat="1" applyFont="1" applyBorder="1"/>
    <xf numFmtId="186" fontId="17" fillId="0" borderId="19" xfId="2" applyNumberFormat="1" applyFont="1" applyFill="1" applyBorder="1"/>
    <xf numFmtId="165" fontId="17" fillId="0" borderId="19" xfId="2" applyFont="1" applyBorder="1"/>
    <xf numFmtId="186" fontId="17" fillId="0" borderId="0" xfId="0" applyNumberFormat="1" applyFont="1"/>
    <xf numFmtId="0" fontId="18" fillId="13" borderId="0" xfId="0" applyFont="1" applyFill="1" applyAlignment="1">
      <alignment horizontal="centerContinuous"/>
    </xf>
    <xf numFmtId="0" fontId="17" fillId="13" borderId="0" xfId="0" applyFont="1" applyFill="1" applyAlignment="1">
      <alignment horizontal="centerContinuous"/>
    </xf>
    <xf numFmtId="178" fontId="17" fillId="2" borderId="0" xfId="0" applyNumberFormat="1" applyFont="1" applyFill="1" applyAlignment="1" applyProtection="1">
      <alignment horizontal="center"/>
      <protection hidden="1"/>
    </xf>
    <xf numFmtId="0" fontId="17" fillId="0" borderId="11" xfId="0" applyFont="1" applyBorder="1"/>
    <xf numFmtId="188" fontId="17" fillId="0" borderId="13" xfId="0" applyNumberFormat="1" applyFont="1" applyBorder="1" applyAlignment="1">
      <alignment horizontal="center"/>
    </xf>
    <xf numFmtId="188" fontId="18" fillId="0" borderId="9" xfId="0" applyNumberFormat="1" applyFont="1" applyBorder="1" applyAlignment="1">
      <alignment horizontal="center"/>
    </xf>
    <xf numFmtId="0" fontId="18" fillId="0" borderId="9" xfId="0" applyFont="1" applyBorder="1" applyAlignment="1">
      <alignment horizontal="right"/>
    </xf>
    <xf numFmtId="168" fontId="18" fillId="0" borderId="9" xfId="2" applyNumberFormat="1" applyFont="1" applyBorder="1"/>
    <xf numFmtId="178" fontId="18" fillId="2" borderId="0" xfId="3" applyNumberFormat="1" applyFont="1" applyFill="1" applyBorder="1" applyAlignment="1" applyProtection="1">
      <alignment horizontal="centerContinuous"/>
      <protection hidden="1"/>
    </xf>
    <xf numFmtId="0" fontId="17" fillId="0" borderId="4" xfId="0" applyFont="1" applyBorder="1"/>
    <xf numFmtId="0" fontId="17" fillId="0" borderId="12" xfId="0" applyFont="1" applyBorder="1" applyAlignment="1">
      <alignment vertical="center"/>
    </xf>
    <xf numFmtId="188" fontId="17" fillId="0" borderId="14" xfId="0" applyNumberFormat="1" applyFont="1" applyBorder="1" applyAlignment="1">
      <alignment horizontal="center"/>
    </xf>
    <xf numFmtId="167" fontId="17" fillId="0" borderId="6" xfId="2" applyNumberFormat="1" applyFont="1" applyBorder="1"/>
    <xf numFmtId="0" fontId="17" fillId="0" borderId="10" xfId="0" applyFont="1" applyBorder="1" applyAlignment="1">
      <alignment horizontal="right"/>
    </xf>
    <xf numFmtId="0" fontId="17" fillId="0" borderId="11" xfId="0" applyFont="1" applyBorder="1" applyAlignment="1">
      <alignment vertical="center"/>
    </xf>
    <xf numFmtId="0" fontId="17" fillId="0" borderId="13" xfId="0" applyFont="1" applyBorder="1"/>
    <xf numFmtId="188" fontId="17" fillId="19" borderId="6" xfId="0" applyNumberFormat="1" applyFont="1" applyFill="1" applyBorder="1" applyAlignment="1">
      <alignment horizontal="center"/>
    </xf>
    <xf numFmtId="0" fontId="18" fillId="0" borderId="9" xfId="0" applyFont="1" applyBorder="1" applyAlignment="1">
      <alignment horizontal="centerContinuous"/>
    </xf>
    <xf numFmtId="167" fontId="17" fillId="0" borderId="10" xfId="2" applyNumberFormat="1" applyFont="1" applyBorder="1"/>
    <xf numFmtId="0" fontId="17" fillId="0" borderId="14" xfId="0" applyFont="1" applyBorder="1"/>
    <xf numFmtId="188" fontId="17" fillId="19" borderId="10" xfId="0" applyNumberFormat="1" applyFont="1" applyFill="1" applyBorder="1" applyAlignment="1">
      <alignment horizontal="center"/>
    </xf>
    <xf numFmtId="0" fontId="18" fillId="0" borderId="8" xfId="0" applyFont="1" applyBorder="1" applyAlignment="1">
      <alignment horizontal="right"/>
    </xf>
    <xf numFmtId="165" fontId="18" fillId="0" borderId="8" xfId="2" applyFont="1" applyBorder="1"/>
    <xf numFmtId="10" fontId="18" fillId="2" borderId="0" xfId="24" applyNumberFormat="1" applyFont="1" applyFill="1" applyBorder="1" applyAlignment="1">
      <alignment horizontal="centerContinuous"/>
    </xf>
    <xf numFmtId="188" fontId="17" fillId="0" borderId="18" xfId="0" applyNumberFormat="1" applyFont="1" applyBorder="1" applyAlignment="1">
      <alignment horizontal="center"/>
    </xf>
    <xf numFmtId="10" fontId="17" fillId="0" borderId="8" xfId="24" applyNumberFormat="1" applyFont="1" applyBorder="1"/>
    <xf numFmtId="0" fontId="17" fillId="0" borderId="0" xfId="0" applyFont="1" applyAlignment="1">
      <alignment horizontal="left"/>
    </xf>
    <xf numFmtId="0" fontId="17" fillId="0" borderId="20" xfId="0" applyFont="1" applyBorder="1" applyAlignment="1">
      <alignment vertical="center"/>
    </xf>
    <xf numFmtId="0" fontId="17" fillId="0" borderId="18" xfId="0" applyFont="1" applyBorder="1"/>
    <xf numFmtId="188" fontId="17" fillId="19" borderId="8" xfId="0" applyNumberFormat="1" applyFont="1" applyFill="1" applyBorder="1" applyAlignment="1">
      <alignment horizontal="center"/>
    </xf>
    <xf numFmtId="188" fontId="17" fillId="0" borderId="9" xfId="0" applyNumberFormat="1" applyFont="1" applyBorder="1" applyAlignment="1">
      <alignment horizontal="center"/>
    </xf>
    <xf numFmtId="165" fontId="18" fillId="0" borderId="9" xfId="0" applyNumberFormat="1" applyFont="1" applyBorder="1" applyAlignment="1">
      <alignment horizontal="center"/>
    </xf>
    <xf numFmtId="188" fontId="17" fillId="0" borderId="6" xfId="0" applyNumberFormat="1" applyFont="1" applyBorder="1" applyAlignment="1">
      <alignment horizontal="center"/>
    </xf>
    <xf numFmtId="188" fontId="17" fillId="0" borderId="8" xfId="0" applyNumberFormat="1" applyFont="1" applyBorder="1" applyAlignment="1">
      <alignment horizontal="center"/>
    </xf>
    <xf numFmtId="0" fontId="18" fillId="0" borderId="6" xfId="0" applyFont="1" applyBorder="1" applyAlignment="1">
      <alignment horizontal="center" vertical="center"/>
    </xf>
    <xf numFmtId="167" fontId="18" fillId="0" borderId="8" xfId="0" applyNumberFormat="1" applyFont="1" applyBorder="1" applyAlignment="1">
      <alignment horizontal="center" vertical="center"/>
    </xf>
    <xf numFmtId="0" fontId="17" fillId="23" borderId="0" xfId="21" applyFont="1" applyFill="1"/>
    <xf numFmtId="0" fontId="17" fillId="23" borderId="0" xfId="21" applyFont="1" applyFill="1" applyProtection="1">
      <protection hidden="1"/>
    </xf>
    <xf numFmtId="0" fontId="18" fillId="18" borderId="4" xfId="0" applyFont="1" applyFill="1" applyBorder="1" applyAlignment="1">
      <alignment horizontal="centerContinuous"/>
    </xf>
    <xf numFmtId="0" fontId="18" fillId="18" borderId="7" xfId="0" applyFont="1" applyFill="1" applyBorder="1" applyAlignment="1">
      <alignment horizontal="centerContinuous"/>
    </xf>
    <xf numFmtId="0" fontId="18" fillId="18" borderId="5" xfId="0" applyFont="1" applyFill="1" applyBorder="1" applyAlignment="1">
      <alignment horizontal="centerContinuous"/>
    </xf>
    <xf numFmtId="0" fontId="17" fillId="24" borderId="0" xfId="0" applyFont="1" applyFill="1"/>
    <xf numFmtId="37" fontId="17" fillId="0" borderId="0" xfId="0" applyNumberFormat="1" applyFont="1" applyAlignment="1">
      <alignment horizontal="center"/>
    </xf>
    <xf numFmtId="0" fontId="18" fillId="18" borderId="0" xfId="0" applyFont="1" applyFill="1"/>
    <xf numFmtId="9" fontId="17" fillId="2" borderId="0" xfId="24" applyFont="1" applyFill="1" applyAlignment="1" applyProtection="1">
      <alignment vertical="center"/>
      <protection hidden="1"/>
    </xf>
    <xf numFmtId="10" fontId="17" fillId="18" borderId="8" xfId="24" applyNumberFormat="1" applyFont="1" applyFill="1" applyBorder="1" applyProtection="1">
      <protection hidden="1"/>
    </xf>
    <xf numFmtId="10" fontId="17" fillId="14" borderId="9" xfId="24" applyNumberFormat="1" applyFont="1" applyFill="1" applyBorder="1" applyAlignment="1" applyProtection="1">
      <alignment horizontal="center"/>
      <protection hidden="1"/>
    </xf>
    <xf numFmtId="0" fontId="17" fillId="14" borderId="9" xfId="0" applyFont="1" applyFill="1" applyBorder="1" applyAlignment="1">
      <alignment horizontal="center"/>
    </xf>
    <xf numFmtId="3" fontId="17" fillId="14" borderId="0" xfId="20" applyFont="1" applyFill="1" applyAlignment="1" applyProtection="1">
      <alignment horizontal="center"/>
      <protection hidden="1"/>
    </xf>
    <xf numFmtId="0" fontId="17" fillId="0" borderId="0" xfId="0" applyFont="1" applyAlignment="1" applyProtection="1">
      <alignment horizontal="right"/>
      <protection hidden="1"/>
    </xf>
    <xf numFmtId="167" fontId="17" fillId="10" borderId="0" xfId="2" applyNumberFormat="1" applyFont="1" applyFill="1" applyAlignment="1">
      <alignment horizontal="center"/>
    </xf>
    <xf numFmtId="166" fontId="17" fillId="7" borderId="0" xfId="2" applyNumberFormat="1" applyFont="1" applyFill="1" applyProtection="1">
      <protection hidden="1"/>
    </xf>
    <xf numFmtId="165" fontId="17" fillId="2" borderId="0" xfId="2" applyFont="1" applyFill="1" applyAlignment="1" applyProtection="1">
      <alignment horizontal="right"/>
      <protection hidden="1"/>
    </xf>
    <xf numFmtId="0" fontId="33" fillId="2" borderId="0" xfId="0" applyFont="1" applyFill="1" applyAlignment="1">
      <alignment horizontal="centerContinuous"/>
    </xf>
    <xf numFmtId="3" fontId="70" fillId="2" borderId="0" xfId="20" applyFont="1" applyFill="1" applyAlignment="1" applyProtection="1">
      <alignment horizontal="centerContinuous"/>
      <protection hidden="1"/>
    </xf>
    <xf numFmtId="3" fontId="71" fillId="2" borderId="0" xfId="20" applyFont="1" applyFill="1" applyAlignment="1" applyProtection="1">
      <alignment horizontal="centerContinuous"/>
      <protection hidden="1"/>
    </xf>
    <xf numFmtId="166" fontId="17" fillId="2" borderId="0" xfId="2" applyNumberFormat="1" applyFont="1" applyFill="1" applyAlignment="1" applyProtection="1">
      <alignment horizontal="centerContinuous"/>
      <protection hidden="1"/>
    </xf>
    <xf numFmtId="176" fontId="17" fillId="0" borderId="0" xfId="2" applyNumberFormat="1" applyFont="1" applyProtection="1">
      <protection hidden="1"/>
    </xf>
    <xf numFmtId="3" fontId="17" fillId="0" borderId="0" xfId="2" applyNumberFormat="1" applyFont="1" applyAlignment="1" applyProtection="1">
      <alignment horizontal="center" vertical="top"/>
      <protection hidden="1"/>
    </xf>
    <xf numFmtId="0" fontId="69" fillId="0" borderId="0" xfId="2" applyNumberFormat="1" applyFont="1" applyFill="1" applyProtection="1">
      <protection hidden="1"/>
    </xf>
    <xf numFmtId="3" fontId="17" fillId="15" borderId="0" xfId="20" applyFont="1" applyFill="1" applyProtection="1">
      <protection hidden="1"/>
    </xf>
    <xf numFmtId="165" fontId="17" fillId="15" borderId="0" xfId="2" applyFont="1" applyFill="1" applyProtection="1">
      <protection hidden="1"/>
    </xf>
    <xf numFmtId="165" fontId="17" fillId="15" borderId="0" xfId="2" applyFont="1" applyFill="1" applyAlignment="1" applyProtection="1">
      <alignment vertical="top"/>
      <protection hidden="1"/>
    </xf>
    <xf numFmtId="165" fontId="28" fillId="15" borderId="0" xfId="2" applyFont="1" applyFill="1" applyProtection="1">
      <protection hidden="1"/>
    </xf>
    <xf numFmtId="168" fontId="19" fillId="15" borderId="0" xfId="2" applyNumberFormat="1" applyFont="1" applyFill="1" applyProtection="1">
      <protection hidden="1"/>
    </xf>
    <xf numFmtId="3" fontId="44" fillId="2" borderId="2" xfId="20" applyFont="1" applyFill="1" applyBorder="1" applyAlignment="1" applyProtection="1">
      <alignment horizontal="centerContinuous"/>
      <protection hidden="1"/>
    </xf>
    <xf numFmtId="3" fontId="40" fillId="2" borderId="51" xfId="20" applyFont="1" applyFill="1" applyBorder="1" applyAlignment="1" applyProtection="1">
      <alignment horizontal="center"/>
      <protection hidden="1"/>
    </xf>
    <xf numFmtId="3" fontId="40" fillId="2" borderId="13" xfId="2" applyNumberFormat="1" applyFont="1" applyFill="1" applyBorder="1" applyProtection="1">
      <protection hidden="1"/>
    </xf>
    <xf numFmtId="3" fontId="40" fillId="2" borderId="14" xfId="20" applyFont="1" applyFill="1" applyBorder="1" applyProtection="1">
      <protection hidden="1"/>
    </xf>
    <xf numFmtId="3" fontId="40" fillId="2" borderId="50" xfId="20" applyFont="1" applyFill="1" applyBorder="1" applyProtection="1">
      <protection hidden="1"/>
    </xf>
    <xf numFmtId="169" fontId="17" fillId="15" borderId="0" xfId="2" applyNumberFormat="1" applyFont="1" applyFill="1"/>
    <xf numFmtId="187" fontId="17" fillId="15" borderId="0" xfId="2" applyNumberFormat="1" applyFont="1" applyFill="1"/>
    <xf numFmtId="166" fontId="19" fillId="15" borderId="0" xfId="2" applyNumberFormat="1" applyFont="1" applyFill="1" applyProtection="1">
      <protection hidden="1"/>
    </xf>
    <xf numFmtId="3" fontId="17" fillId="15" borderId="0" xfId="20" applyFont="1" applyFill="1" applyAlignment="1" applyProtection="1">
      <alignment horizontal="center"/>
      <protection hidden="1"/>
    </xf>
    <xf numFmtId="3" fontId="44" fillId="15" borderId="23" xfId="20" applyFont="1" applyFill="1" applyBorder="1" applyAlignment="1" applyProtection="1">
      <alignment horizontal="centerContinuous"/>
      <protection hidden="1"/>
    </xf>
    <xf numFmtId="3" fontId="40" fillId="15" borderId="25" xfId="20" applyFont="1" applyFill="1" applyBorder="1" applyAlignment="1" applyProtection="1">
      <alignment horizontal="center"/>
      <protection hidden="1"/>
    </xf>
    <xf numFmtId="3" fontId="40" fillId="15" borderId="47" xfId="2" applyNumberFormat="1" applyFont="1" applyFill="1" applyBorder="1" applyProtection="1">
      <protection hidden="1"/>
    </xf>
    <xf numFmtId="3" fontId="40" fillId="15" borderId="29" xfId="20" applyFont="1" applyFill="1" applyBorder="1" applyProtection="1">
      <protection hidden="1"/>
    </xf>
    <xf numFmtId="3" fontId="40" fillId="15" borderId="32" xfId="20" applyFont="1" applyFill="1" applyBorder="1" applyProtection="1">
      <protection hidden="1"/>
    </xf>
    <xf numFmtId="3" fontId="28" fillId="15" borderId="0" xfId="20" applyFont="1" applyFill="1" applyProtection="1">
      <protection hidden="1"/>
    </xf>
    <xf numFmtId="165" fontId="18" fillId="15" borderId="0" xfId="4" applyFont="1" applyFill="1" applyAlignment="1" applyProtection="1">
      <alignment horizontal="center"/>
      <protection hidden="1"/>
    </xf>
    <xf numFmtId="169" fontId="17" fillId="15" borderId="0" xfId="3" applyFont="1" applyFill="1" applyProtection="1">
      <protection hidden="1"/>
    </xf>
    <xf numFmtId="0" fontId="20" fillId="15" borderId="0" xfId="0" applyFont="1" applyFill="1" applyAlignment="1" applyProtection="1">
      <alignment horizontal="left"/>
      <protection hidden="1"/>
    </xf>
    <xf numFmtId="0" fontId="19" fillId="15" borderId="9" xfId="0" applyFont="1" applyFill="1" applyBorder="1" applyAlignment="1" applyProtection="1">
      <alignment horizontal="centerContinuous"/>
      <protection hidden="1"/>
    </xf>
    <xf numFmtId="185" fontId="24" fillId="15" borderId="29" xfId="0" applyNumberFormat="1" applyFont="1" applyFill="1" applyBorder="1" applyAlignment="1" applyProtection="1">
      <alignment horizontal="center"/>
      <protection hidden="1"/>
    </xf>
    <xf numFmtId="183" fontId="17" fillId="15" borderId="29" xfId="0" applyNumberFormat="1" applyFont="1" applyFill="1" applyBorder="1" applyProtection="1">
      <protection hidden="1"/>
    </xf>
    <xf numFmtId="10" fontId="17" fillId="15" borderId="29" xfId="2" applyNumberFormat="1" applyFont="1" applyFill="1" applyBorder="1" applyProtection="1">
      <protection hidden="1"/>
    </xf>
    <xf numFmtId="10" fontId="17" fillId="15" borderId="29" xfId="24" applyNumberFormat="1" applyFont="1" applyFill="1" applyBorder="1" applyProtection="1">
      <protection hidden="1"/>
    </xf>
    <xf numFmtId="182" fontId="17" fillId="15" borderId="29" xfId="0" applyNumberFormat="1" applyFont="1" applyFill="1" applyBorder="1" applyProtection="1">
      <protection hidden="1"/>
    </xf>
    <xf numFmtId="182" fontId="17" fillId="15" borderId="29" xfId="19" applyNumberFormat="1" applyFont="1" applyFill="1" applyBorder="1" applyProtection="1">
      <protection hidden="1"/>
    </xf>
    <xf numFmtId="165" fontId="18" fillId="15" borderId="29" xfId="2" applyFont="1" applyFill="1" applyBorder="1" applyProtection="1">
      <protection hidden="1"/>
    </xf>
    <xf numFmtId="165" fontId="18" fillId="15" borderId="40" xfId="2" applyFont="1" applyFill="1" applyBorder="1" applyProtection="1">
      <protection hidden="1"/>
    </xf>
    <xf numFmtId="168" fontId="17" fillId="15" borderId="0" xfId="2" applyNumberFormat="1" applyFont="1" applyFill="1" applyProtection="1">
      <protection hidden="1"/>
    </xf>
    <xf numFmtId="0" fontId="17" fillId="15" borderId="0" xfId="0" applyFont="1" applyFill="1"/>
    <xf numFmtId="179" fontId="17" fillId="0" borderId="0" xfId="23" applyNumberFormat="1" applyFont="1" applyAlignment="1" applyProtection="1">
      <alignment horizontal="center"/>
      <protection hidden="1"/>
    </xf>
    <xf numFmtId="3" fontId="10" fillId="4" borderId="0" xfId="12" applyNumberFormat="1" applyFill="1" applyAlignment="1" applyProtection="1">
      <alignment vertical="center"/>
      <protection hidden="1"/>
    </xf>
    <xf numFmtId="0" fontId="72" fillId="14" borderId="0" xfId="12" applyFont="1" applyFill="1" applyAlignment="1" applyProtection="1">
      <alignment horizontal="center" vertical="center"/>
      <protection hidden="1"/>
    </xf>
    <xf numFmtId="165" fontId="75" fillId="0" borderId="0" xfId="2" applyFont="1" applyAlignment="1" applyProtection="1">
      <alignment horizontal="right"/>
      <protection hidden="1"/>
    </xf>
    <xf numFmtId="165" fontId="75" fillId="0" borderId="0" xfId="2" applyFont="1" applyAlignment="1" applyProtection="1">
      <alignment horizontal="right" vertical="center"/>
      <protection hidden="1"/>
    </xf>
    <xf numFmtId="165" fontId="75" fillId="0" borderId="0" xfId="2" applyFont="1" applyAlignment="1" applyProtection="1">
      <alignment horizontal="centerContinuous" vertical="center"/>
      <protection hidden="1"/>
    </xf>
    <xf numFmtId="190" fontId="19" fillId="0" borderId="9" xfId="23" applyNumberFormat="1" applyFont="1" applyBorder="1" applyAlignment="1" applyProtection="1">
      <alignment horizontal="center" vertical="center"/>
      <protection locked="0"/>
    </xf>
    <xf numFmtId="37" fontId="19" fillId="0" borderId="6" xfId="0" applyNumberFormat="1" applyFont="1" applyBorder="1" applyProtection="1">
      <protection locked="0"/>
    </xf>
    <xf numFmtId="37" fontId="19" fillId="0" borderId="10" xfId="0" applyNumberFormat="1" applyFont="1" applyBorder="1" applyProtection="1">
      <protection locked="0"/>
    </xf>
    <xf numFmtId="37" fontId="19" fillId="0" borderId="8" xfId="0" applyNumberFormat="1" applyFont="1" applyBorder="1" applyProtection="1">
      <protection locked="0"/>
    </xf>
    <xf numFmtId="0" fontId="17" fillId="0" borderId="11" xfId="20" applyNumberFormat="1" applyFont="1" applyBorder="1" applyAlignment="1" applyProtection="1">
      <alignment horizontal="left" vertical="center" wrapText="1"/>
      <protection hidden="1"/>
    </xf>
    <xf numFmtId="0" fontId="0" fillId="0" borderId="15" xfId="0" applyBorder="1" applyAlignment="1" applyProtection="1">
      <alignment horizontal="left" vertical="center" wrapText="1"/>
      <protection hidden="1"/>
    </xf>
    <xf numFmtId="0" fontId="0" fillId="0" borderId="13" xfId="0" applyBorder="1" applyAlignment="1" applyProtection="1">
      <alignment horizontal="left" vertical="center" wrapText="1"/>
      <protection hidden="1"/>
    </xf>
    <xf numFmtId="0" fontId="0" fillId="0" borderId="12" xfId="0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14" xfId="0" applyBorder="1" applyAlignment="1" applyProtection="1">
      <alignment horizontal="left" vertical="center" wrapText="1"/>
      <protection hidden="1"/>
    </xf>
    <xf numFmtId="0" fontId="0" fillId="0" borderId="20" xfId="0" applyBorder="1" applyAlignment="1" applyProtection="1">
      <alignment horizontal="left" vertical="center" wrapText="1"/>
      <protection hidden="1"/>
    </xf>
    <xf numFmtId="0" fontId="0" fillId="0" borderId="19" xfId="0" applyBorder="1" applyAlignment="1" applyProtection="1">
      <alignment horizontal="left" vertical="center" wrapText="1"/>
      <protection hidden="1"/>
    </xf>
    <xf numFmtId="0" fontId="0" fillId="0" borderId="18" xfId="0" applyBorder="1" applyAlignment="1" applyProtection="1">
      <alignment horizontal="left" vertical="center" wrapText="1"/>
      <protection hidden="1"/>
    </xf>
    <xf numFmtId="3" fontId="10" fillId="4" borderId="0" xfId="12" applyNumberFormat="1" applyFill="1" applyAlignment="1" applyProtection="1">
      <alignment horizontal="center" vertical="center" wrapText="1"/>
      <protection hidden="1"/>
    </xf>
    <xf numFmtId="0" fontId="10" fillId="0" borderId="0" xfId="12" applyAlignment="1" applyProtection="1">
      <alignment vertical="center" wrapText="1"/>
    </xf>
    <xf numFmtId="0" fontId="21" fillId="0" borderId="20" xfId="23" applyFont="1" applyBorder="1" applyAlignment="1" applyProtection="1">
      <alignment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0" fontId="20" fillId="0" borderId="4" xfId="23" applyFont="1" applyBorder="1" applyAlignment="1" applyProtection="1">
      <alignment vertical="center"/>
      <protection locked="0" hidden="1"/>
    </xf>
    <xf numFmtId="0" fontId="0" fillId="0" borderId="7" xfId="0" applyBorder="1" applyAlignment="1" applyProtection="1">
      <alignment vertical="center"/>
      <protection locked="0" hidden="1"/>
    </xf>
    <xf numFmtId="0" fontId="0" fillId="0" borderId="5" xfId="0" applyBorder="1" applyAlignment="1" applyProtection="1">
      <alignment vertical="center"/>
      <protection locked="0" hidden="1"/>
    </xf>
    <xf numFmtId="189" fontId="4" fillId="0" borderId="12" xfId="5" applyNumberFormat="1" applyFont="1" applyBorder="1" applyAlignment="1" applyProtection="1">
      <alignment horizontal="left" vertical="center"/>
      <protection hidden="1"/>
    </xf>
    <xf numFmtId="0" fontId="0" fillId="0" borderId="14" xfId="0" applyBorder="1" applyAlignment="1" applyProtection="1">
      <alignment vertical="center"/>
      <protection hidden="1"/>
    </xf>
    <xf numFmtId="0" fontId="58" fillId="14" borderId="0" xfId="12" applyFont="1" applyFill="1" applyAlignment="1" applyProtection="1">
      <alignment horizontal="center" vertical="center"/>
      <protection hidden="1"/>
    </xf>
    <xf numFmtId="0" fontId="59" fillId="14" borderId="0" xfId="0" applyFont="1" applyFill="1" applyAlignment="1" applyProtection="1">
      <alignment horizontal="center" vertical="center"/>
      <protection hidden="1"/>
    </xf>
    <xf numFmtId="0" fontId="73" fillId="14" borderId="0" xfId="12" applyFont="1" applyFill="1" applyAlignment="1" applyProtection="1">
      <alignment horizontal="center" vertical="center"/>
      <protection hidden="1"/>
    </xf>
    <xf numFmtId="0" fontId="74" fillId="14" borderId="0" xfId="0" applyFont="1" applyFill="1" applyAlignment="1" applyProtection="1">
      <alignment horizontal="center" vertical="center"/>
      <protection hidden="1"/>
    </xf>
    <xf numFmtId="3" fontId="60" fillId="4" borderId="0" xfId="12" applyNumberFormat="1" applyFont="1" applyFill="1" applyAlignment="1" applyProtection="1">
      <alignment horizontal="center" vertical="center"/>
      <protection hidden="1"/>
    </xf>
    <xf numFmtId="179" fontId="17" fillId="0" borderId="0" xfId="23" applyNumberFormat="1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0" fontId="22" fillId="8" borderId="0" xfId="23" applyFont="1" applyFill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21" fillId="0" borderId="11" xfId="23" applyFont="1" applyBorder="1" applyAlignment="1" applyProtection="1">
      <alignment vertical="center"/>
      <protection hidden="1"/>
    </xf>
    <xf numFmtId="0" fontId="0" fillId="0" borderId="15" xfId="0" applyBorder="1" applyAlignment="1" applyProtection="1">
      <alignment vertical="center"/>
      <protection hidden="1"/>
    </xf>
    <xf numFmtId="3" fontId="60" fillId="0" borderId="19" xfId="12" applyNumberFormat="1" applyFont="1" applyBorder="1" applyAlignment="1" applyProtection="1">
      <alignment vertical="center" wrapText="1"/>
      <protection hidden="1"/>
    </xf>
    <xf numFmtId="0" fontId="60" fillId="0" borderId="19" xfId="12" applyFont="1" applyBorder="1" applyAlignment="1" applyProtection="1">
      <alignment vertical="center" wrapText="1"/>
    </xf>
    <xf numFmtId="178" fontId="76" fillId="0" borderId="8" xfId="23" applyNumberFormat="1" applyFont="1" applyBorder="1" applyAlignment="1" applyProtection="1">
      <alignment horizontal="center" vertical="center"/>
      <protection hidden="1"/>
    </xf>
    <xf numFmtId="10" fontId="76" fillId="0" borderId="19" xfId="24" applyNumberFormat="1" applyFont="1" applyBorder="1" applyAlignment="1" applyProtection="1">
      <alignment vertical="center"/>
      <protection hidden="1"/>
    </xf>
  </cellXfs>
  <cellStyles count="36">
    <cellStyle name="Calc Currency (0)" xfId="1" xr:uid="{00000000-0005-0000-0000-000000000000}"/>
    <cellStyle name="Comma" xfId="2" builtinId="3"/>
    <cellStyle name="Comma 2" xfId="32" xr:uid="{00000000-0005-0000-0000-000002000000}"/>
    <cellStyle name="Comma 3" xfId="34" xr:uid="{FB418782-F7F0-4225-AE00-DD967045EB4D}"/>
    <cellStyle name="Comma_Cotiza Protección Segura" xfId="3" xr:uid="{00000000-0005-0000-0000-000003000000}"/>
    <cellStyle name="Comma_Plus II Temporal Reliastar" xfId="4" xr:uid="{00000000-0005-0000-0000-000004000000}"/>
    <cellStyle name="Comma_TAR Cotiza Negocio 1" xfId="5" xr:uid="{00000000-0005-0000-0000-000005000000}"/>
    <cellStyle name="Copied" xfId="6" xr:uid="{00000000-0005-0000-0000-000006000000}"/>
    <cellStyle name="COST1" xfId="7" xr:uid="{00000000-0005-0000-0000-000007000000}"/>
    <cellStyle name="Entered" xfId="8" xr:uid="{00000000-0005-0000-0000-000008000000}"/>
    <cellStyle name="Grey" xfId="9" xr:uid="{00000000-0005-0000-0000-000009000000}"/>
    <cellStyle name="Header1" xfId="10" xr:uid="{00000000-0005-0000-0000-00000A000000}"/>
    <cellStyle name="Header2" xfId="11" xr:uid="{00000000-0005-0000-0000-00000B000000}"/>
    <cellStyle name="Hyperlink" xfId="12" builtinId="8"/>
    <cellStyle name="Input [yellow]" xfId="13" xr:uid="{00000000-0005-0000-0000-00000D000000}"/>
    <cellStyle name="Komma [0]_laroux" xfId="14" xr:uid="{00000000-0005-0000-0000-00000E000000}"/>
    <cellStyle name="Komma_laroux" xfId="15" xr:uid="{00000000-0005-0000-0000-00000F000000}"/>
    <cellStyle name="no dec" xfId="16" xr:uid="{00000000-0005-0000-0000-000014000000}"/>
    <cellStyle name="Normal" xfId="0" builtinId="0"/>
    <cellStyle name="Normal - Style1" xfId="17" xr:uid="{00000000-0005-0000-0000-000016000000}"/>
    <cellStyle name="Normal 2" xfId="31" xr:uid="{00000000-0005-0000-0000-000017000000}"/>
    <cellStyle name="Normal 3" xfId="33" xr:uid="{B0E85632-F047-469C-96D8-2214F7B69DB0}"/>
    <cellStyle name="Normal_Cotiza Protección Segura" xfId="18" xr:uid="{00000000-0005-0000-0000-000018000000}"/>
    <cellStyle name="Normal_Cotiza Renta Grupo Popular BP" xfId="19" xr:uid="{00000000-0005-0000-0000-000019000000}"/>
    <cellStyle name="Normal_Plus II Temporal Reliastar" xfId="20" xr:uid="{00000000-0005-0000-0000-00001A000000}"/>
    <cellStyle name="Normal_Plus II Temporal Reliastar 2" xfId="35" xr:uid="{613DCA7D-9E90-4778-8013-CB9D34354CD3}"/>
    <cellStyle name="Normal_Requisitos Médicos" xfId="21" xr:uid="{00000000-0005-0000-0000-00001B000000}"/>
    <cellStyle name="Normal_Tabla CSO 2001" xfId="22" xr:uid="{00000000-0005-0000-0000-00001C000000}"/>
    <cellStyle name="Normal_TAR Cotiza Negocio 1" xfId="23" xr:uid="{00000000-0005-0000-0000-00001D000000}"/>
    <cellStyle name="Percent" xfId="24" builtinId="5"/>
    <cellStyle name="Percent [2]" xfId="25" xr:uid="{00000000-0005-0000-0000-00001F000000}"/>
    <cellStyle name="RevList" xfId="26" xr:uid="{00000000-0005-0000-0000-000020000000}"/>
    <cellStyle name="Standaard_laroux" xfId="27" xr:uid="{00000000-0005-0000-0000-000021000000}"/>
    <cellStyle name="Subtotal" xfId="28" xr:uid="{00000000-0005-0000-0000-000022000000}"/>
    <cellStyle name="Valuta [0]_laroux" xfId="29" xr:uid="{00000000-0005-0000-0000-000023000000}"/>
    <cellStyle name="Valuta_laroux" xfId="30" xr:uid="{00000000-0005-0000-0000-000024000000}"/>
  </cellStyles>
  <dxfs count="27">
    <dxf>
      <fill>
        <patternFill>
          <bgColor indexed="41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/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ill>
        <patternFill>
          <bgColor indexed="41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/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/>
        <bottom/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/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ill>
        <patternFill>
          <bgColor indexed="41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6"/>
      </font>
    </dxf>
    <dxf>
      <fill>
        <patternFill>
          <bgColor indexed="13"/>
        </patternFill>
      </fill>
    </dxf>
    <dxf>
      <font>
        <b/>
        <i val="0"/>
        <condense val="0"/>
        <extend val="0"/>
        <color indexed="58"/>
      </font>
      <fill>
        <patternFill>
          <bgColor indexed="4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  <border>
        <left/>
        <right style="hair">
          <color indexed="64"/>
        </right>
        <top/>
        <bottom style="hair">
          <color indexed="64"/>
        </bottom>
      </border>
    </dxf>
    <dxf>
      <font>
        <condense val="0"/>
        <extend val="0"/>
        <color indexed="18"/>
      </font>
      <fill>
        <patternFill>
          <bgColor indexed="41"/>
        </patternFill>
      </fill>
      <border>
        <left/>
        <right style="hair">
          <color indexed="64"/>
        </right>
        <top/>
        <bottom/>
      </border>
    </dxf>
    <dxf>
      <font>
        <condense val="0"/>
        <extend val="0"/>
        <color indexed="18"/>
      </font>
      <fill>
        <patternFill>
          <bgColor indexed="41"/>
        </patternFill>
      </fill>
      <border>
        <left/>
        <right style="hair">
          <color indexed="64"/>
        </right>
        <top style="hair">
          <color indexed="64"/>
        </top>
        <bottom/>
      </border>
    </dxf>
    <dxf>
      <font>
        <b/>
        <i val="0"/>
        <condense val="0"/>
        <extend val="0"/>
        <color indexed="58"/>
      </font>
      <fill>
        <patternFill>
          <bgColor indexed="4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  <border>
        <left/>
        <right/>
        <top/>
        <bottom style="hair">
          <color indexed="64"/>
        </bottom>
      </border>
    </dxf>
    <dxf>
      <fill>
        <patternFill>
          <bgColor indexed="41"/>
        </patternFill>
      </fill>
    </dxf>
    <dxf>
      <font>
        <condense val="0"/>
        <extend val="0"/>
        <color indexed="18"/>
      </font>
      <fill>
        <patternFill>
          <bgColor indexed="27"/>
        </patternFill>
      </fill>
      <border>
        <left/>
        <right/>
        <top style="hair">
          <color indexed="64"/>
        </top>
        <bottom/>
      </border>
    </dxf>
    <dxf>
      <font>
        <b/>
        <i val="0"/>
        <condense val="0"/>
        <extend val="0"/>
        <color indexed="58"/>
      </font>
      <fill>
        <patternFill>
          <bgColor indexed="4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  <border>
        <left style="hair">
          <color indexed="64"/>
        </left>
        <right/>
        <top/>
        <bottom style="hair">
          <color indexed="64"/>
        </bottom>
      </border>
    </dxf>
    <dxf>
      <fill>
        <patternFill>
          <bgColor indexed="41"/>
        </patternFill>
      </fill>
      <border>
        <left style="hair">
          <color indexed="64"/>
        </left>
        <right/>
        <top/>
        <bottom/>
      </border>
    </dxf>
    <dxf>
      <font>
        <condense val="0"/>
        <extend val="0"/>
        <color indexed="18"/>
      </font>
      <fill>
        <patternFill>
          <bgColor indexed="27"/>
        </patternFill>
      </fill>
      <border>
        <left style="hair">
          <color indexed="64"/>
        </left>
        <right/>
        <top style="hair">
          <color indexed="64"/>
        </top>
        <bottom/>
      </border>
    </dxf>
    <dxf>
      <font>
        <b/>
        <i val="0"/>
        <strike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9" defaultPivotStyle="PivotStyleLight16"/>
  <colors>
    <mruColors>
      <color rgb="FFFFFF99"/>
      <color rgb="FF88CC00"/>
      <color rgb="FFC0E3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trlProps/ctrlProp1.xml><?xml version="1.0" encoding="utf-8"?>
<formControlPr xmlns="http://schemas.microsoft.com/office/spreadsheetml/2009/9/main" objectType="Drop" dropStyle="combo" dx="16" fmlaLink="$O$1060" fmlaRange="$O$1051:$O$1055" sel="1" val="0"/>
</file>

<file path=xl/ctrlProps/ctrlProp2.xml><?xml version="1.0" encoding="utf-8"?>
<formControlPr xmlns="http://schemas.microsoft.com/office/spreadsheetml/2009/9/main" objectType="Drop" dropStyle="combo" dx="16" fmlaLink="$K$1060" fmlaRange="$K$1051:$K$1054" sel="1" val="0"/>
</file>

<file path=xl/ctrlProps/ctrlProp3.xml><?xml version="1.0" encoding="utf-8"?>
<formControlPr xmlns="http://schemas.microsoft.com/office/spreadsheetml/2009/9/main" objectType="Drop" dropLines="9" dropStyle="combo" dx="16" fmlaLink="$O$1061" fmlaRange="$O$1051:$O$1055" sel="5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228</xdr:col>
      <xdr:colOff>28575</xdr:colOff>
      <xdr:row>24</xdr:row>
      <xdr:rowOff>1</xdr:rowOff>
    </xdr:from>
    <xdr:to>
      <xdr:col>233</xdr:col>
      <xdr:colOff>704851</xdr:colOff>
      <xdr:row>26</xdr:row>
      <xdr:rowOff>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8F0ACA-A8F8-41FB-A782-C72C3412B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" y="3855721"/>
          <a:ext cx="4874896" cy="328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</xdr:colOff>
          <xdr:row>11</xdr:row>
          <xdr:rowOff>22860</xdr:rowOff>
        </xdr:from>
        <xdr:to>
          <xdr:col>9</xdr:col>
          <xdr:colOff>365760</xdr:colOff>
          <xdr:row>12</xdr:row>
          <xdr:rowOff>22860</xdr:rowOff>
        </xdr:to>
        <xdr:sp macro="" textlink="">
          <xdr:nvSpPr>
            <xdr:cNvPr id="94213" name="Drop Down 5" hidden="1">
              <a:extLst>
                <a:ext uri="{63B3BB69-23CF-44E3-9099-C40C66FF867C}">
                  <a14:compatExt spid="_x0000_s94213"/>
                </a:ext>
                <a:ext uri="{FF2B5EF4-FFF2-40B4-BE49-F238E27FC236}">
                  <a16:creationId xmlns:a16="http://schemas.microsoft.com/office/drawing/2014/main" id="{00000000-0008-0000-0000-000005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15240</xdr:rowOff>
        </xdr:from>
        <xdr:to>
          <xdr:col>5</xdr:col>
          <xdr:colOff>22860</xdr:colOff>
          <xdr:row>17</xdr:row>
          <xdr:rowOff>53340</xdr:rowOff>
        </xdr:to>
        <xdr:sp macro="" textlink="">
          <xdr:nvSpPr>
            <xdr:cNvPr id="94214" name="Drop Down 6" hidden="1">
              <a:extLst>
                <a:ext uri="{63B3BB69-23CF-44E3-9099-C40C66FF867C}">
                  <a14:compatExt spid="_x0000_s94214"/>
                </a:ext>
                <a:ext uri="{FF2B5EF4-FFF2-40B4-BE49-F238E27FC236}">
                  <a16:creationId xmlns:a16="http://schemas.microsoft.com/office/drawing/2014/main" id="{00000000-0008-0000-0000-000006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</xdr:colOff>
          <xdr:row>12</xdr:row>
          <xdr:rowOff>30480</xdr:rowOff>
        </xdr:from>
        <xdr:to>
          <xdr:col>9</xdr:col>
          <xdr:colOff>365760</xdr:colOff>
          <xdr:row>12</xdr:row>
          <xdr:rowOff>182880</xdr:rowOff>
        </xdr:to>
        <xdr:sp macro="" textlink="">
          <xdr:nvSpPr>
            <xdr:cNvPr id="94215" name="Drop Down 7" hidden="1">
              <a:extLst>
                <a:ext uri="{63B3BB69-23CF-44E3-9099-C40C66FF867C}">
                  <a14:compatExt spid="_x0000_s94215"/>
                </a:ext>
                <a:ext uri="{FF2B5EF4-FFF2-40B4-BE49-F238E27FC236}">
                  <a16:creationId xmlns:a16="http://schemas.microsoft.com/office/drawing/2014/main" id="{00000000-0008-0000-0000-000007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2</xdr:col>
      <xdr:colOff>0</xdr:colOff>
      <xdr:row>0</xdr:row>
      <xdr:rowOff>25230</xdr:rowOff>
    </xdr:from>
    <xdr:to>
      <xdr:col>5</xdr:col>
      <xdr:colOff>53242</xdr:colOff>
      <xdr:row>2</xdr:row>
      <xdr:rowOff>134182</xdr:rowOff>
    </xdr:to>
    <xdr:pic>
      <xdr:nvPicPr>
        <xdr:cNvPr id="3" name="Picture 2" descr="Logo GoldLife2.png">
          <a:extLst>
            <a:ext uri="{FF2B5EF4-FFF2-40B4-BE49-F238E27FC236}">
              <a16:creationId xmlns:a16="http://schemas.microsoft.com/office/drawing/2014/main" id="{83498DA9-A9FE-46D3-B6D8-C8F3FC340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3391" y="25230"/>
          <a:ext cx="2803507" cy="431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0</xdr:row>
      <xdr:rowOff>20184</xdr:rowOff>
    </xdr:from>
    <xdr:to>
      <xdr:col>16</xdr:col>
      <xdr:colOff>98660</xdr:colOff>
      <xdr:row>2</xdr:row>
      <xdr:rowOff>129136</xdr:rowOff>
    </xdr:to>
    <xdr:pic>
      <xdr:nvPicPr>
        <xdr:cNvPr id="4" name="Picture 2" descr="Logo GoldLife2.png">
          <a:extLst>
            <a:ext uri="{FF2B5EF4-FFF2-40B4-BE49-F238E27FC236}">
              <a16:creationId xmlns:a16="http://schemas.microsoft.com/office/drawing/2014/main" id="{3B947743-E881-4B0A-9B05-472F500B4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1921" y="20184"/>
          <a:ext cx="2803507" cy="431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54</xdr:col>
      <xdr:colOff>206901</xdr:colOff>
      <xdr:row>0</xdr:row>
      <xdr:rowOff>20184</xdr:rowOff>
    </xdr:from>
    <xdr:to>
      <xdr:col>57</xdr:col>
      <xdr:colOff>33057</xdr:colOff>
      <xdr:row>2</xdr:row>
      <xdr:rowOff>129136</xdr:rowOff>
    </xdr:to>
    <xdr:pic>
      <xdr:nvPicPr>
        <xdr:cNvPr id="5" name="Picture 2" descr="Logo GoldLife2.png">
          <a:extLst>
            <a:ext uri="{FF2B5EF4-FFF2-40B4-BE49-F238E27FC236}">
              <a16:creationId xmlns:a16="http://schemas.microsoft.com/office/drawing/2014/main" id="{58268729-7ADA-4C1C-AECA-0D9CB6C0A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48146" y="20184"/>
          <a:ext cx="2803507" cy="431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22</xdr:col>
      <xdr:colOff>438150</xdr:colOff>
      <xdr:row>0</xdr:row>
      <xdr:rowOff>47625</xdr:rowOff>
    </xdr:from>
    <xdr:to>
      <xdr:col>26</xdr:col>
      <xdr:colOff>733425</xdr:colOff>
      <xdr:row>3</xdr:row>
      <xdr:rowOff>38100</xdr:rowOff>
    </xdr:to>
    <xdr:pic>
      <xdr:nvPicPr>
        <xdr:cNvPr id="55327" name="Picture 2" descr="Logo GoldLife2.png">
          <a:extLst>
            <a:ext uri="{FF2B5EF4-FFF2-40B4-BE49-F238E27FC236}">
              <a16:creationId xmlns:a16="http://schemas.microsoft.com/office/drawing/2014/main" id="{00000000-0008-0000-0100-00001FD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44550" y="47625"/>
          <a:ext cx="2514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38100</xdr:colOff>
      <xdr:row>0</xdr:row>
      <xdr:rowOff>47625</xdr:rowOff>
    </xdr:from>
    <xdr:to>
      <xdr:col>4</xdr:col>
      <xdr:colOff>495300</xdr:colOff>
      <xdr:row>3</xdr:row>
      <xdr:rowOff>9525</xdr:rowOff>
    </xdr:to>
    <xdr:pic>
      <xdr:nvPicPr>
        <xdr:cNvPr id="55336" name="Picture 2" descr="Logo GoldLife2.png">
          <a:extLst>
            <a:ext uri="{FF2B5EF4-FFF2-40B4-BE49-F238E27FC236}">
              <a16:creationId xmlns:a16="http://schemas.microsoft.com/office/drawing/2014/main" id="{00000000-0008-0000-0100-000028D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47625"/>
          <a:ext cx="23431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57150</xdr:colOff>
      <xdr:row>43</xdr:row>
      <xdr:rowOff>47625</xdr:rowOff>
    </xdr:from>
    <xdr:to>
      <xdr:col>25</xdr:col>
      <xdr:colOff>190500</xdr:colOff>
      <xdr:row>46</xdr:row>
      <xdr:rowOff>38100</xdr:rowOff>
    </xdr:to>
    <xdr:sp macro="" textlink="">
      <xdr:nvSpPr>
        <xdr:cNvPr id="55299" name="Object 3" hidden="1">
          <a:extLst>
            <a:ext uri="{63B3BB69-23CF-44E3-9099-C40C66FF867C}">
              <a14:compatExt xmlns:a14="http://schemas.microsoft.com/office/drawing/2010/main" spid="_x0000_s55299"/>
            </a:ext>
            <a:ext uri="{FF2B5EF4-FFF2-40B4-BE49-F238E27FC236}">
              <a16:creationId xmlns:a16="http://schemas.microsoft.com/office/drawing/2014/main" id="{00000000-0008-0000-0100-000003D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57150</xdr:colOff>
      <xdr:row>43</xdr:row>
      <xdr:rowOff>47625</xdr:rowOff>
    </xdr:from>
    <xdr:to>
      <xdr:col>25</xdr:col>
      <xdr:colOff>190500</xdr:colOff>
      <xdr:row>46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0350" y="7191375"/>
          <a:ext cx="7048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10422\My%20Documents\Excel\Renta%20Vitalicia%20Inmediata%2013%20pagos%20anuales%20Gor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utlook.office365.com/Documents%20and%20Settings/U10422/My%20Documents/Excel/Renta%20Vitalicia%20Inmediata%2013%20pagos%20anuales%20Gori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ntario"/>
      <sheetName val="Primas"/>
      <sheetName val="Tablas de Mortalidad"/>
      <sheetName val="Conmutados"/>
      <sheetName val="Gráfico de Tablas de Mortalidad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Edad</v>
          </cell>
          <cell r="B2" t="str">
            <v>qx*1000</v>
          </cell>
          <cell r="C2" t="str">
            <v>dx</v>
          </cell>
          <cell r="D2" t="str">
            <v>lx</v>
          </cell>
          <cell r="E2" t="str">
            <v>Dx</v>
          </cell>
          <cell r="F2" t="str">
            <v>Nx</v>
          </cell>
          <cell r="G2" t="str">
            <v>Cx</v>
          </cell>
          <cell r="H2" t="str">
            <v>Mx</v>
          </cell>
        </row>
        <row r="3">
          <cell r="A3">
            <v>1</v>
          </cell>
          <cell r="B3">
            <v>0</v>
          </cell>
          <cell r="C3">
            <v>0</v>
          </cell>
          <cell r="D3">
            <v>100000000</v>
          </cell>
          <cell r="E3">
            <v>96153846.153846145</v>
          </cell>
          <cell r="F3">
            <v>2345759484.7041144</v>
          </cell>
          <cell r="G3">
            <v>0</v>
          </cell>
          <cell r="H3">
            <v>5932327.5113799926</v>
          </cell>
        </row>
        <row r="4">
          <cell r="A4">
            <v>2</v>
          </cell>
          <cell r="B4">
            <v>0</v>
          </cell>
          <cell r="C4">
            <v>0</v>
          </cell>
          <cell r="D4">
            <v>100000000</v>
          </cell>
          <cell r="E4">
            <v>92455621.301775128</v>
          </cell>
          <cell r="F4">
            <v>2249605638.5502682</v>
          </cell>
          <cell r="G4">
            <v>0</v>
          </cell>
          <cell r="H4">
            <v>5932327.5113799926</v>
          </cell>
        </row>
        <row r="5">
          <cell r="A5">
            <v>3</v>
          </cell>
          <cell r="B5">
            <v>0</v>
          </cell>
          <cell r="C5">
            <v>0</v>
          </cell>
          <cell r="D5">
            <v>100000000</v>
          </cell>
          <cell r="E5">
            <v>88899635.867091462</v>
          </cell>
          <cell r="F5">
            <v>2157150017.2484932</v>
          </cell>
          <cell r="G5">
            <v>0</v>
          </cell>
          <cell r="H5">
            <v>5932327.5113799926</v>
          </cell>
        </row>
        <row r="6">
          <cell r="A6">
            <v>4</v>
          </cell>
          <cell r="B6">
            <v>0</v>
          </cell>
          <cell r="C6">
            <v>0</v>
          </cell>
          <cell r="D6">
            <v>100000000</v>
          </cell>
          <cell r="E6">
            <v>85480419.102972552</v>
          </cell>
          <cell r="F6">
            <v>2068250381.3814015</v>
          </cell>
          <cell r="G6">
            <v>0</v>
          </cell>
          <cell r="H6">
            <v>5932327.5113799926</v>
          </cell>
        </row>
        <row r="7">
          <cell r="A7">
            <v>5</v>
          </cell>
          <cell r="B7">
            <v>0</v>
          </cell>
          <cell r="C7">
            <v>0</v>
          </cell>
          <cell r="D7">
            <v>100000000</v>
          </cell>
          <cell r="E7">
            <v>82192710.675935134</v>
          </cell>
          <cell r="F7">
            <v>1982769962.278429</v>
          </cell>
          <cell r="G7">
            <v>0</v>
          </cell>
          <cell r="H7">
            <v>5932327.5113799926</v>
          </cell>
        </row>
        <row r="8">
          <cell r="A8">
            <v>6</v>
          </cell>
          <cell r="B8">
            <v>0</v>
          </cell>
          <cell r="C8">
            <v>0</v>
          </cell>
          <cell r="D8">
            <v>100000000</v>
          </cell>
          <cell r="E8">
            <v>79031452.573014542</v>
          </cell>
          <cell r="F8">
            <v>1900577251.602494</v>
          </cell>
          <cell r="G8">
            <v>0</v>
          </cell>
          <cell r="H8">
            <v>5932327.5113799926</v>
          </cell>
        </row>
        <row r="9">
          <cell r="A9">
            <v>7</v>
          </cell>
          <cell r="B9">
            <v>0</v>
          </cell>
          <cell r="C9">
            <v>0</v>
          </cell>
          <cell r="D9">
            <v>100000000</v>
          </cell>
          <cell r="E9">
            <v>75991781.320206285</v>
          </cell>
          <cell r="F9">
            <v>1821545799.0294795</v>
          </cell>
          <cell r="G9">
            <v>0</v>
          </cell>
          <cell r="H9">
            <v>5932327.5113799926</v>
          </cell>
        </row>
        <row r="10">
          <cell r="A10">
            <v>8</v>
          </cell>
          <cell r="B10">
            <v>0</v>
          </cell>
          <cell r="C10">
            <v>0</v>
          </cell>
          <cell r="D10">
            <v>100000000</v>
          </cell>
          <cell r="E10">
            <v>73069020.500198349</v>
          </cell>
          <cell r="F10">
            <v>1745554017.7092731</v>
          </cell>
          <cell r="G10">
            <v>0</v>
          </cell>
          <cell r="H10">
            <v>5932327.5113799926</v>
          </cell>
        </row>
        <row r="11">
          <cell r="A11">
            <v>9</v>
          </cell>
          <cell r="B11">
            <v>0</v>
          </cell>
          <cell r="C11">
            <v>0</v>
          </cell>
          <cell r="D11">
            <v>100000000</v>
          </cell>
          <cell r="E11">
            <v>70258673.557883024</v>
          </cell>
          <cell r="F11">
            <v>1672484997.2090747</v>
          </cell>
          <cell r="G11">
            <v>0</v>
          </cell>
          <cell r="H11">
            <v>5932327.5113799926</v>
          </cell>
        </row>
        <row r="12">
          <cell r="A12">
            <v>10</v>
          </cell>
          <cell r="B12">
            <v>0</v>
          </cell>
          <cell r="C12">
            <v>0</v>
          </cell>
          <cell r="D12">
            <v>100000000</v>
          </cell>
          <cell r="E12">
            <v>67556416.882579818</v>
          </cell>
          <cell r="F12">
            <v>1602226323.6511917</v>
          </cell>
          <cell r="G12">
            <v>0</v>
          </cell>
          <cell r="H12">
            <v>5932327.5113799926</v>
          </cell>
        </row>
        <row r="13">
          <cell r="A13">
            <v>11</v>
          </cell>
          <cell r="B13">
            <v>0</v>
          </cell>
          <cell r="C13">
            <v>0</v>
          </cell>
          <cell r="D13">
            <v>100000000</v>
          </cell>
          <cell r="E13">
            <v>64958093.156326748</v>
          </cell>
          <cell r="F13">
            <v>1534669906.7686119</v>
          </cell>
          <cell r="G13">
            <v>0</v>
          </cell>
          <cell r="H13">
            <v>5932327.5113799926</v>
          </cell>
        </row>
        <row r="14">
          <cell r="A14">
            <v>12</v>
          </cell>
          <cell r="B14">
            <v>0</v>
          </cell>
          <cell r="C14">
            <v>0</v>
          </cell>
          <cell r="D14">
            <v>100000000</v>
          </cell>
          <cell r="E14">
            <v>62459704.958006479</v>
          </cell>
          <cell r="F14">
            <v>1469711813.6122851</v>
          </cell>
          <cell r="G14">
            <v>0</v>
          </cell>
          <cell r="H14">
            <v>5932327.5113799926</v>
          </cell>
        </row>
        <row r="15">
          <cell r="A15">
            <v>13</v>
          </cell>
          <cell r="B15">
            <v>0</v>
          </cell>
          <cell r="C15">
            <v>0</v>
          </cell>
          <cell r="D15">
            <v>100000000</v>
          </cell>
          <cell r="E15">
            <v>60057408.613467753</v>
          </cell>
          <cell r="F15">
            <v>1407252108.6542788</v>
          </cell>
          <cell r="G15">
            <v>0</v>
          </cell>
          <cell r="H15">
            <v>5932327.5113799926</v>
          </cell>
        </row>
        <row r="16">
          <cell r="A16">
            <v>14</v>
          </cell>
          <cell r="B16">
            <v>0</v>
          </cell>
          <cell r="C16">
            <v>0</v>
          </cell>
          <cell r="D16">
            <v>100000000</v>
          </cell>
          <cell r="E16">
            <v>57747508.282180525</v>
          </cell>
          <cell r="F16">
            <v>1347194700.0408111</v>
          </cell>
          <cell r="G16">
            <v>0</v>
          </cell>
          <cell r="H16">
            <v>5932327.5113799926</v>
          </cell>
        </row>
        <row r="17">
          <cell r="A17">
            <v>15</v>
          </cell>
          <cell r="B17">
            <v>0.68799999999999994</v>
          </cell>
          <cell r="C17">
            <v>68800</v>
          </cell>
          <cell r="D17">
            <v>100000000</v>
          </cell>
          <cell r="E17">
            <v>55526450.271327429</v>
          </cell>
          <cell r="F17">
            <v>1289447191.7586305</v>
          </cell>
          <cell r="G17">
            <v>36732.882487185831</v>
          </cell>
          <cell r="H17">
            <v>5932327.5113799926</v>
          </cell>
        </row>
        <row r="18">
          <cell r="A18">
            <v>16</v>
          </cell>
          <cell r="B18">
            <v>0.69099999999999995</v>
          </cell>
          <cell r="C18">
            <v>69053</v>
          </cell>
          <cell r="D18">
            <v>99931200</v>
          </cell>
          <cell r="E18">
            <v>53354084.686096877</v>
          </cell>
          <cell r="F18">
            <v>1233920741.487303</v>
          </cell>
          <cell r="G18">
            <v>35449.962745802259</v>
          </cell>
          <cell r="H18">
            <v>5895594.6288928064</v>
          </cell>
        </row>
        <row r="19">
          <cell r="A19">
            <v>17</v>
          </cell>
          <cell r="B19">
            <v>0.69799999999999995</v>
          </cell>
          <cell r="C19">
            <v>69704</v>
          </cell>
          <cell r="D19">
            <v>99862147</v>
          </cell>
          <cell r="E19">
            <v>51266554.543116577</v>
          </cell>
          <cell r="F19">
            <v>1180566656.8012061</v>
          </cell>
          <cell r="G19">
            <v>34407.854546972841</v>
          </cell>
          <cell r="H19">
            <v>5860144.6661470039</v>
          </cell>
        </row>
        <row r="20">
          <cell r="A20">
            <v>18</v>
          </cell>
          <cell r="B20">
            <v>0.71299999999999997</v>
          </cell>
          <cell r="C20">
            <v>71153</v>
          </cell>
          <cell r="D20">
            <v>99792443</v>
          </cell>
          <cell r="E20">
            <v>49260356.129218951</v>
          </cell>
          <cell r="F20">
            <v>1129300102.2580895</v>
          </cell>
          <cell r="G20">
            <v>33772.232398382919</v>
          </cell>
          <cell r="H20">
            <v>5825736.8116000313</v>
          </cell>
        </row>
        <row r="21">
          <cell r="A21">
            <v>19</v>
          </cell>
          <cell r="B21">
            <v>0.73299999999999998</v>
          </cell>
          <cell r="C21">
            <v>73096</v>
          </cell>
          <cell r="D21">
            <v>99721290</v>
          </cell>
          <cell r="E21">
            <v>47331954.814927533</v>
          </cell>
          <cell r="F21">
            <v>1080039746.1288705</v>
          </cell>
          <cell r="G21">
            <v>33360.060219529601</v>
          </cell>
          <cell r="H21">
            <v>5791964.579201648</v>
          </cell>
        </row>
        <row r="22">
          <cell r="A22">
            <v>20</v>
          </cell>
          <cell r="B22">
            <v>0.76</v>
          </cell>
          <cell r="C22">
            <v>75733</v>
          </cell>
          <cell r="D22">
            <v>99648194</v>
          </cell>
          <cell r="E22">
            <v>45478134.954133861</v>
          </cell>
          <cell r="F22">
            <v>1032707791.3139429</v>
          </cell>
          <cell r="G22">
            <v>33234.185189098469</v>
          </cell>
          <cell r="H22">
            <v>5758604.518982118</v>
          </cell>
        </row>
        <row r="23">
          <cell r="A23">
            <v>21</v>
          </cell>
          <cell r="B23">
            <v>0.79300000000000004</v>
          </cell>
          <cell r="C23">
            <v>78961</v>
          </cell>
          <cell r="D23">
            <v>99572461</v>
          </cell>
          <cell r="E23">
            <v>43695741.7322473</v>
          </cell>
          <cell r="F23">
            <v>987229656.35980904</v>
          </cell>
          <cell r="G23">
            <v>33318.019285318202</v>
          </cell>
          <cell r="H23">
            <v>5725370.3337930199</v>
          </cell>
        </row>
        <row r="24">
          <cell r="A24">
            <v>22</v>
          </cell>
          <cell r="B24">
            <v>0.83099999999999996</v>
          </cell>
          <cell r="C24">
            <v>82680</v>
          </cell>
          <cell r="D24">
            <v>99493500</v>
          </cell>
          <cell r="E24">
            <v>41981818.261721693</v>
          </cell>
          <cell r="F24">
            <v>943533914.62756169</v>
          </cell>
          <cell r="G24">
            <v>33545.453238722876</v>
          </cell>
          <cell r="H24">
            <v>5692052.3145077014</v>
          </cell>
        </row>
        <row r="25">
          <cell r="A25">
            <v>23</v>
          </cell>
          <cell r="B25">
            <v>0.876</v>
          </cell>
          <cell r="C25">
            <v>87084</v>
          </cell>
          <cell r="D25">
            <v>99410820</v>
          </cell>
          <cell r="E25">
            <v>40333587.490724444</v>
          </cell>
          <cell r="F25">
            <v>901552096.36583996</v>
          </cell>
          <cell r="G25">
            <v>33973.338471783507</v>
          </cell>
          <cell r="H25">
            <v>5658506.8612689786</v>
          </cell>
        </row>
        <row r="26">
          <cell r="A26">
            <v>24</v>
          </cell>
          <cell r="B26">
            <v>0.92600000000000005</v>
          </cell>
          <cell r="C26">
            <v>91974</v>
          </cell>
          <cell r="D26">
            <v>99323736</v>
          </cell>
          <cell r="E26">
            <v>38748322.325686336</v>
          </cell>
          <cell r="F26">
            <v>861218508.87511551</v>
          </cell>
          <cell r="G26">
            <v>34500.992770506025</v>
          </cell>
          <cell r="H26">
            <v>5624533.5227971952</v>
          </cell>
        </row>
        <row r="27">
          <cell r="A27">
            <v>25</v>
          </cell>
          <cell r="B27">
            <v>0.98099999999999998</v>
          </cell>
          <cell r="C27">
            <v>97347</v>
          </cell>
          <cell r="D27">
            <v>99231762</v>
          </cell>
          <cell r="E27">
            <v>37223501.243466355</v>
          </cell>
          <cell r="F27">
            <v>822470186.54942918</v>
          </cell>
          <cell r="G27">
            <v>35112.014758669771</v>
          </cell>
          <cell r="H27">
            <v>5590032.5300266892</v>
          </cell>
        </row>
        <row r="28">
          <cell r="A28">
            <v>26</v>
          </cell>
          <cell r="B28">
            <v>1.042</v>
          </cell>
          <cell r="C28">
            <v>103299</v>
          </cell>
          <cell r="D28">
            <v>99134415</v>
          </cell>
          <cell r="E28">
            <v>35756716.103958972</v>
          </cell>
          <cell r="F28">
            <v>785246685.3059628</v>
          </cell>
          <cell r="G28">
            <v>35825.804877988303</v>
          </cell>
          <cell r="H28">
            <v>5554920.5152680194</v>
          </cell>
        </row>
        <row r="29">
          <cell r="A29">
            <v>27</v>
          </cell>
          <cell r="B29">
            <v>1.109</v>
          </cell>
          <cell r="C29">
            <v>109826</v>
          </cell>
          <cell r="D29">
            <v>99031116</v>
          </cell>
          <cell r="E29">
            <v>34345631.98739025</v>
          </cell>
          <cell r="F29">
            <v>749489969.20200384</v>
          </cell>
          <cell r="G29">
            <v>36624.496760802867</v>
          </cell>
          <cell r="H29">
            <v>5519094.7103900313</v>
          </cell>
        </row>
        <row r="30">
          <cell r="A30">
            <v>28</v>
          </cell>
          <cell r="B30">
            <v>1.181</v>
          </cell>
          <cell r="C30">
            <v>116827</v>
          </cell>
          <cell r="D30">
            <v>98921290</v>
          </cell>
          <cell r="E30">
            <v>32988021.644960586</v>
          </cell>
          <cell r="F30">
            <v>715144337.21461356</v>
          </cell>
          <cell r="G30">
            <v>37460.742824263943</v>
          </cell>
          <cell r="H30">
            <v>5482470.2136292281</v>
          </cell>
        </row>
        <row r="31">
          <cell r="A31">
            <v>29</v>
          </cell>
          <cell r="B31">
            <v>1.2609999999999999</v>
          </cell>
          <cell r="C31">
            <v>124593</v>
          </cell>
          <cell r="D31">
            <v>98804463</v>
          </cell>
          <cell r="E31">
            <v>31681790.838868603</v>
          </cell>
          <cell r="F31">
            <v>682156315.56965292</v>
          </cell>
          <cell r="G31">
            <v>38414.347798812283</v>
          </cell>
          <cell r="H31">
            <v>5445009.4708049642</v>
          </cell>
        </row>
        <row r="32">
          <cell r="A32">
            <v>30</v>
          </cell>
          <cell r="B32">
            <v>1.3460000000000001</v>
          </cell>
          <cell r="C32">
            <v>132824</v>
          </cell>
          <cell r="D32">
            <v>98679870</v>
          </cell>
          <cell r="E32">
            <v>30424846.074190222</v>
          </cell>
          <cell r="F32">
            <v>650474524.7307843</v>
          </cell>
          <cell r="G32">
            <v>39377.03726432837</v>
          </cell>
          <cell r="H32">
            <v>5406595.123006152</v>
          </cell>
        </row>
        <row r="33">
          <cell r="A33">
            <v>31</v>
          </cell>
          <cell r="B33">
            <v>1.4359999999999999</v>
          </cell>
          <cell r="C33">
            <v>141514</v>
          </cell>
          <cell r="D33">
            <v>98547046</v>
          </cell>
          <cell r="E33">
            <v>29215282.649457041</v>
          </cell>
          <cell r="F33">
            <v>620049678.65659404</v>
          </cell>
          <cell r="G33">
            <v>40339.689330242712</v>
          </cell>
          <cell r="H33">
            <v>5367218.0857418235</v>
          </cell>
        </row>
        <row r="34">
          <cell r="A34">
            <v>32</v>
          </cell>
          <cell r="B34">
            <v>1.5329999999999999</v>
          </cell>
          <cell r="C34">
            <v>150856</v>
          </cell>
          <cell r="D34">
            <v>98405532</v>
          </cell>
          <cell r="E34">
            <v>28051278.242839988</v>
          </cell>
          <cell r="F34">
            <v>590834396.00713694</v>
          </cell>
          <cell r="G34">
            <v>41348.750583002213</v>
          </cell>
          <cell r="H34">
            <v>5326878.396411581</v>
          </cell>
        </row>
        <row r="35">
          <cell r="A35">
            <v>33</v>
          </cell>
          <cell r="B35">
            <v>1.639</v>
          </cell>
          <cell r="C35">
            <v>161040</v>
          </cell>
          <cell r="D35">
            <v>98254676</v>
          </cell>
          <cell r="E35">
            <v>26931034.175224673</v>
          </cell>
          <cell r="F35">
            <v>562783117.76429701</v>
          </cell>
          <cell r="G35">
            <v>42442.428502159702</v>
          </cell>
          <cell r="H35">
            <v>5285529.6458285786</v>
          </cell>
        </row>
        <row r="36">
          <cell r="A36">
            <v>34</v>
          </cell>
          <cell r="B36">
            <v>1.7509999999999999</v>
          </cell>
          <cell r="C36">
            <v>171762</v>
          </cell>
          <cell r="D36">
            <v>98093636</v>
          </cell>
          <cell r="E36">
            <v>25852782.739983104</v>
          </cell>
          <cell r="F36">
            <v>535852083.58907235</v>
          </cell>
          <cell r="G36">
            <v>43527.148083060791</v>
          </cell>
          <cell r="H36">
            <v>5243087.2173264185</v>
          </cell>
        </row>
        <row r="37">
          <cell r="A37">
            <v>35</v>
          </cell>
          <cell r="B37">
            <v>1.867</v>
          </cell>
          <cell r="C37">
            <v>182821</v>
          </cell>
          <cell r="D37">
            <v>97921874</v>
          </cell>
          <cell r="E37">
            <v>24814917.794208385</v>
          </cell>
          <cell r="F37">
            <v>509999300.84908926</v>
          </cell>
          <cell r="G37">
            <v>44547.759397917194</v>
          </cell>
          <cell r="H37">
            <v>5199560.0692433575</v>
          </cell>
        </row>
        <row r="38">
          <cell r="A38">
            <v>36</v>
          </cell>
          <cell r="B38">
            <v>1.994</v>
          </cell>
          <cell r="C38">
            <v>194892</v>
          </cell>
          <cell r="D38">
            <v>97739053</v>
          </cell>
          <cell r="E38">
            <v>23815950.119648602</v>
          </cell>
          <cell r="F38">
            <v>485184383.05488086</v>
          </cell>
          <cell r="G38">
            <v>45662.58128789108</v>
          </cell>
          <cell r="H38">
            <v>5155012.3098454401</v>
          </cell>
        </row>
        <row r="39">
          <cell r="A39">
            <v>37</v>
          </cell>
          <cell r="B39">
            <v>2.1269999999999998</v>
          </cell>
          <cell r="C39">
            <v>207477</v>
          </cell>
          <cell r="D39">
            <v>97544161</v>
          </cell>
          <cell r="E39">
            <v>22854289.456835758</v>
          </cell>
          <cell r="F39">
            <v>461368432.93523228</v>
          </cell>
          <cell r="G39">
            <v>46741.545306886816</v>
          </cell>
          <cell r="H39">
            <v>5109349.7285575494</v>
          </cell>
        </row>
        <row r="40">
          <cell r="A40">
            <v>38</v>
          </cell>
          <cell r="B40">
            <v>2.2690000000000001</v>
          </cell>
          <cell r="C40">
            <v>220857</v>
          </cell>
          <cell r="D40">
            <v>97336684</v>
          </cell>
          <cell r="E40">
            <v>21928536.778573651</v>
          </cell>
          <cell r="F40">
            <v>438514143.47839653</v>
          </cell>
          <cell r="G40">
            <v>47842.177278607996</v>
          </cell>
          <cell r="H40">
            <v>5062608.1832506629</v>
          </cell>
        </row>
        <row r="41">
          <cell r="A41">
            <v>39</v>
          </cell>
          <cell r="B41">
            <v>2.4180000000000001</v>
          </cell>
          <cell r="C41">
            <v>234827</v>
          </cell>
          <cell r="D41">
            <v>97115827</v>
          </cell>
          <cell r="E41">
            <v>21037289.340580672</v>
          </cell>
          <cell r="F41">
            <v>416585606.6998229</v>
          </cell>
          <cell r="G41">
            <v>48911.891491064343</v>
          </cell>
          <cell r="H41">
            <v>5014766.0059720548</v>
          </cell>
        </row>
        <row r="42">
          <cell r="A42">
            <v>40</v>
          </cell>
          <cell r="B42">
            <v>2.577</v>
          </cell>
          <cell r="C42">
            <v>249663</v>
          </cell>
          <cell r="D42">
            <v>96881000</v>
          </cell>
          <cell r="E42">
            <v>20179250.935990345</v>
          </cell>
          <cell r="F42">
            <v>395548317.3592422</v>
          </cell>
          <cell r="G42">
            <v>50001.988228542054</v>
          </cell>
          <cell r="H42">
            <v>4965854.11448099</v>
          </cell>
        </row>
        <row r="43">
          <cell r="A43">
            <v>41</v>
          </cell>
          <cell r="B43">
            <v>2.7469999999999999</v>
          </cell>
          <cell r="C43">
            <v>265447</v>
          </cell>
          <cell r="D43">
            <v>96631337</v>
          </cell>
          <cell r="E43">
            <v>19353123.911762174</v>
          </cell>
          <cell r="F43">
            <v>375369066.42325187</v>
          </cell>
          <cell r="G43">
            <v>51118.437535728161</v>
          </cell>
          <cell r="H43">
            <v>4915852.1262524482</v>
          </cell>
        </row>
        <row r="44">
          <cell r="A44">
            <v>42</v>
          </cell>
          <cell r="B44">
            <v>2.927</v>
          </cell>
          <cell r="C44">
            <v>282063</v>
          </cell>
          <cell r="D44">
            <v>96365890</v>
          </cell>
          <cell r="E44">
            <v>18557654.554543283</v>
          </cell>
          <cell r="F44">
            <v>356015942.51148969</v>
          </cell>
          <cell r="G44">
            <v>52229.098633046298</v>
          </cell>
          <cell r="H44">
            <v>4864733.6887167199</v>
          </cell>
        </row>
        <row r="45">
          <cell r="A45">
            <v>43</v>
          </cell>
          <cell r="B45">
            <v>3.1190000000000002</v>
          </cell>
          <cell r="C45">
            <v>299686</v>
          </cell>
          <cell r="D45">
            <v>96083827</v>
          </cell>
          <cell r="E45">
            <v>17791669.511504725</v>
          </cell>
          <cell r="F45">
            <v>337458287.95694643</v>
          </cell>
          <cell r="G45">
            <v>53357.997943664224</v>
          </cell>
          <cell r="H45">
            <v>4812504.5900836736</v>
          </cell>
        </row>
        <row r="46">
          <cell r="A46">
            <v>44</v>
          </cell>
          <cell r="B46">
            <v>3.3279999999999998</v>
          </cell>
          <cell r="C46">
            <v>318770</v>
          </cell>
          <cell r="D46">
            <v>95784141</v>
          </cell>
          <cell r="E46">
            <v>17054016.532349341</v>
          </cell>
          <cell r="F46">
            <v>319666618.44544172</v>
          </cell>
          <cell r="G46">
            <v>54572.917745258761</v>
          </cell>
          <cell r="H46">
            <v>4759146.5921400096</v>
          </cell>
        </row>
        <row r="47">
          <cell r="A47">
            <v>45</v>
          </cell>
          <cell r="B47">
            <v>3.5470000000000002</v>
          </cell>
          <cell r="C47">
            <v>338616</v>
          </cell>
          <cell r="D47">
            <v>95465371</v>
          </cell>
          <cell r="E47">
            <v>16343519.90182141</v>
          </cell>
          <cell r="F47">
            <v>302612601.91309237</v>
          </cell>
          <cell r="G47">
            <v>55740.885987330323</v>
          </cell>
          <cell r="H47">
            <v>4704573.674394751</v>
          </cell>
        </row>
        <row r="48">
          <cell r="A48">
            <v>46</v>
          </cell>
          <cell r="B48">
            <v>3.7770000000000001</v>
          </cell>
          <cell r="C48">
            <v>359294</v>
          </cell>
          <cell r="D48">
            <v>95126755</v>
          </cell>
          <cell r="E48">
            <v>15659182.096533254</v>
          </cell>
          <cell r="F48">
            <v>286269082.01127094</v>
          </cell>
          <cell r="G48">
            <v>56869.972436249154</v>
          </cell>
          <cell r="H48">
            <v>4648832.7884074207</v>
          </cell>
        </row>
        <row r="49">
          <cell r="A49">
            <v>47</v>
          </cell>
          <cell r="B49">
            <v>4.0309999999999997</v>
          </cell>
          <cell r="C49">
            <v>382008</v>
          </cell>
          <cell r="D49">
            <v>94767461</v>
          </cell>
          <cell r="E49">
            <v>15000035.889614958</v>
          </cell>
          <cell r="F49">
            <v>270609899.9147377</v>
          </cell>
          <cell r="G49">
            <v>58139.617690490726</v>
          </cell>
          <cell r="H49">
            <v>4591962.8159711715</v>
          </cell>
        </row>
        <row r="50">
          <cell r="A50">
            <v>48</v>
          </cell>
          <cell r="B50">
            <v>4.3040000000000003</v>
          </cell>
          <cell r="C50">
            <v>406235</v>
          </cell>
          <cell r="D50">
            <v>94385453</v>
          </cell>
          <cell r="E50">
            <v>14364971.814631581</v>
          </cell>
          <cell r="F50">
            <v>255609864.02512276</v>
          </cell>
          <cell r="G50">
            <v>59448.884861494291</v>
          </cell>
          <cell r="H50">
            <v>4533823.1982806809</v>
          </cell>
        </row>
        <row r="51">
          <cell r="A51">
            <v>49</v>
          </cell>
          <cell r="B51">
            <v>4.5919999999999996</v>
          </cell>
          <cell r="C51">
            <v>431553</v>
          </cell>
          <cell r="D51">
            <v>93979218</v>
          </cell>
          <cell r="E51">
            <v>13753024.013822718</v>
          </cell>
          <cell r="F51">
            <v>241244892.21049118</v>
          </cell>
          <cell r="G51">
            <v>60724.951284905292</v>
          </cell>
          <cell r="H51">
            <v>4474374.3134191865</v>
          </cell>
        </row>
        <row r="52">
          <cell r="A52">
            <v>50</v>
          </cell>
          <cell r="B52">
            <v>4.91</v>
          </cell>
          <cell r="C52">
            <v>459320</v>
          </cell>
          <cell r="D52">
            <v>93547665</v>
          </cell>
          <cell r="E52">
            <v>13163336.600467706</v>
          </cell>
          <cell r="F52">
            <v>227491868.19666848</v>
          </cell>
          <cell r="G52">
            <v>62146.267764291668</v>
          </cell>
          <cell r="H52">
            <v>4413649.3621342815</v>
          </cell>
        </row>
        <row r="53">
          <cell r="A53">
            <v>51</v>
          </cell>
          <cell r="B53">
            <v>5.2469999999999999</v>
          </cell>
          <cell r="C53">
            <v>488435</v>
          </cell>
          <cell r="D53">
            <v>93088345</v>
          </cell>
          <cell r="E53">
            <v>12594908.155762348</v>
          </cell>
          <cell r="F53">
            <v>214328531.59620076</v>
          </cell>
          <cell r="G53">
            <v>63543.792779484625</v>
          </cell>
          <cell r="H53">
            <v>4351503.0943699898</v>
          </cell>
        </row>
        <row r="54">
          <cell r="A54">
            <v>52</v>
          </cell>
          <cell r="B54">
            <v>5.62</v>
          </cell>
          <cell r="C54">
            <v>520412</v>
          </cell>
          <cell r="D54">
            <v>92599910</v>
          </cell>
          <cell r="E54">
            <v>12046944.818530463</v>
          </cell>
          <cell r="F54">
            <v>201733623.44043842</v>
          </cell>
          <cell r="G54">
            <v>65099.899695253436</v>
          </cell>
          <cell r="H54">
            <v>4287959.3015905051</v>
          </cell>
        </row>
        <row r="55">
          <cell r="A55">
            <v>53</v>
          </cell>
          <cell r="B55">
            <v>6.024</v>
          </cell>
          <cell r="C55">
            <v>554687</v>
          </cell>
          <cell r="D55">
            <v>92079498</v>
          </cell>
          <cell r="E55">
            <v>11518500.887353269</v>
          </cell>
          <cell r="F55">
            <v>189686678.62190795</v>
          </cell>
          <cell r="G55">
            <v>66718.713808743094</v>
          </cell>
          <cell r="H55">
            <v>4222859.4018952521</v>
          </cell>
        </row>
        <row r="56">
          <cell r="A56">
            <v>54</v>
          </cell>
          <cell r="B56">
            <v>6.4809999999999999</v>
          </cell>
          <cell r="C56">
            <v>593173</v>
          </cell>
          <cell r="D56">
            <v>91524811</v>
          </cell>
          <cell r="E56">
            <v>11008762.908646319</v>
          </cell>
          <cell r="F56">
            <v>178168177.73455468</v>
          </cell>
          <cell r="G56">
            <v>68603.727497312007</v>
          </cell>
          <cell r="H56">
            <v>4156140.6880865088</v>
          </cell>
        </row>
        <row r="57">
          <cell r="A57">
            <v>55</v>
          </cell>
          <cell r="B57">
            <v>6.94</v>
          </cell>
          <cell r="C57">
            <v>631066</v>
          </cell>
          <cell r="D57">
            <v>90931638</v>
          </cell>
          <cell r="E57">
            <v>10516745.223124148</v>
          </cell>
          <cell r="F57">
            <v>167159414.82590836</v>
          </cell>
          <cell r="G57">
            <v>70179.097926967952</v>
          </cell>
          <cell r="H57">
            <v>4087536.9605891965</v>
          </cell>
        </row>
        <row r="58">
          <cell r="A58">
            <v>56</v>
          </cell>
          <cell r="B58">
            <v>7.4589999999999996</v>
          </cell>
          <cell r="C58">
            <v>673552</v>
          </cell>
          <cell r="D58">
            <v>90300572</v>
          </cell>
          <cell r="E58">
            <v>10042075.92430779</v>
          </cell>
          <cell r="F58">
            <v>156642669.60278422</v>
          </cell>
          <cell r="G58">
            <v>72022.930807226789</v>
          </cell>
          <cell r="H58">
            <v>4017357.8626622288</v>
          </cell>
        </row>
        <row r="59">
          <cell r="A59">
            <v>57</v>
          </cell>
          <cell r="B59">
            <v>8.0250000000000004</v>
          </cell>
          <cell r="C59">
            <v>719257</v>
          </cell>
          <cell r="D59">
            <v>89627020</v>
          </cell>
          <cell r="E59">
            <v>9583819.3041041102</v>
          </cell>
          <cell r="F59">
            <v>146600593.67847642</v>
          </cell>
          <cell r="G59">
            <v>73952.084139831</v>
          </cell>
          <cell r="H59">
            <v>3945334.931855002</v>
          </cell>
        </row>
        <row r="60">
          <cell r="A60">
            <v>58</v>
          </cell>
          <cell r="B60">
            <v>8.6419999999999995</v>
          </cell>
          <cell r="C60">
            <v>768341</v>
          </cell>
          <cell r="D60">
            <v>88907763</v>
          </cell>
          <cell r="E60">
            <v>9141258.7851910423</v>
          </cell>
          <cell r="F60">
            <v>137016774.3743723</v>
          </cell>
          <cell r="G60">
            <v>75960.355724034409</v>
          </cell>
          <cell r="H60">
            <v>3871382.8477151711</v>
          </cell>
        </row>
        <row r="61">
          <cell r="A61">
            <v>59</v>
          </cell>
          <cell r="B61">
            <v>9.3279999999999994</v>
          </cell>
          <cell r="C61">
            <v>822165</v>
          </cell>
          <cell r="D61">
            <v>88139422</v>
          </cell>
          <cell r="E61">
            <v>8713711.5531135071</v>
          </cell>
          <cell r="F61">
            <v>127875515.58918127</v>
          </cell>
          <cell r="G61">
            <v>78155.33460535144</v>
          </cell>
          <cell r="H61">
            <v>3795422.4919911367</v>
          </cell>
        </row>
        <row r="62">
          <cell r="A62">
            <v>60</v>
          </cell>
          <cell r="B62">
            <v>10.077999999999999</v>
          </cell>
          <cell r="C62">
            <v>879984</v>
          </cell>
          <cell r="D62">
            <v>87317257</v>
          </cell>
          <cell r="E62">
            <v>8300413.466465326</v>
          </cell>
          <cell r="F62">
            <v>119161804.03606777</v>
          </cell>
          <cell r="G62">
            <v>80434.261473056788</v>
          </cell>
          <cell r="H62">
            <v>3717267.1573857851</v>
          </cell>
        </row>
        <row r="63">
          <cell r="A63">
            <v>61</v>
          </cell>
          <cell r="B63">
            <v>10.898</v>
          </cell>
          <cell r="C63">
            <v>941994</v>
          </cell>
          <cell r="D63">
            <v>86437273</v>
          </cell>
          <cell r="E63">
            <v>7900732.5332051395</v>
          </cell>
          <cell r="F63">
            <v>110861390.56960244</v>
          </cell>
          <cell r="G63">
            <v>82790.613349930922</v>
          </cell>
          <cell r="H63">
            <v>3636832.8959127283</v>
          </cell>
        </row>
        <row r="64">
          <cell r="A64">
            <v>62</v>
          </cell>
          <cell r="B64">
            <v>11.795</v>
          </cell>
          <cell r="C64">
            <v>1008417</v>
          </cell>
          <cell r="D64">
            <v>85495279</v>
          </cell>
          <cell r="E64">
            <v>7514067.5916550094</v>
          </cell>
          <cell r="F64">
            <v>102960658.03639731</v>
          </cell>
          <cell r="G64">
            <v>85219.657146372178</v>
          </cell>
          <cell r="H64">
            <v>3554042.2825627974</v>
          </cell>
        </row>
        <row r="65">
          <cell r="A65">
            <v>63</v>
          </cell>
          <cell r="B65">
            <v>12.776999999999999</v>
          </cell>
          <cell r="C65">
            <v>1079489</v>
          </cell>
          <cell r="D65">
            <v>84486862</v>
          </cell>
          <cell r="E65">
            <v>7139845.3348295987</v>
          </cell>
          <cell r="F65">
            <v>95446590.444742292</v>
          </cell>
          <cell r="G65">
            <v>87717.148676207886</v>
          </cell>
          <cell r="H65">
            <v>3468822.6254164251</v>
          </cell>
        </row>
        <row r="66">
          <cell r="A66">
            <v>64</v>
          </cell>
          <cell r="B66">
            <v>13.872</v>
          </cell>
          <cell r="C66">
            <v>1157028</v>
          </cell>
          <cell r="D66">
            <v>83407373</v>
          </cell>
          <cell r="E66">
            <v>6777518.7501984062</v>
          </cell>
          <cell r="F66">
            <v>88306745.109912694</v>
          </cell>
          <cell r="G66">
            <v>90401.74519408957</v>
          </cell>
          <cell r="H66">
            <v>3381105.4767402173</v>
          </cell>
        </row>
        <row r="67">
          <cell r="A67">
            <v>65</v>
          </cell>
          <cell r="B67">
            <v>15.052</v>
          </cell>
          <cell r="C67">
            <v>1238033</v>
          </cell>
          <cell r="D67">
            <v>82250345</v>
          </cell>
          <cell r="E67">
            <v>6426443.2069197623</v>
          </cell>
          <cell r="F67">
            <v>81529226.359714285</v>
          </cell>
          <cell r="G67">
            <v>93010.467508028421</v>
          </cell>
          <cell r="H67">
            <v>3290703.7315461277</v>
          </cell>
        </row>
        <row r="68">
          <cell r="A68">
            <v>66</v>
          </cell>
          <cell r="B68">
            <v>16.369</v>
          </cell>
          <cell r="C68">
            <v>1326091</v>
          </cell>
          <cell r="D68">
            <v>81012312</v>
          </cell>
          <cell r="E68">
            <v>6086261.8468378969</v>
          </cell>
          <cell r="F68">
            <v>75102783.152794525</v>
          </cell>
          <cell r="G68">
            <v>95794.283745783177</v>
          </cell>
          <cell r="H68">
            <v>3197693.2640380994</v>
          </cell>
        </row>
        <row r="69">
          <cell r="A69">
            <v>67</v>
          </cell>
          <cell r="B69">
            <v>17.815000000000001</v>
          </cell>
          <cell r="C69">
            <v>1419611</v>
          </cell>
          <cell r="D69">
            <v>79686221</v>
          </cell>
          <cell r="E69">
            <v>5756380.5689829635</v>
          </cell>
          <cell r="F69">
            <v>69016521.305956632</v>
          </cell>
          <cell r="G69">
            <v>98605.759726718912</v>
          </cell>
          <cell r="H69">
            <v>3101898.9802923161</v>
          </cell>
        </row>
        <row r="70">
          <cell r="A70">
            <v>68</v>
          </cell>
          <cell r="B70">
            <v>19.405000000000001</v>
          </cell>
          <cell r="C70">
            <v>1518764</v>
          </cell>
          <cell r="D70">
            <v>78266610</v>
          </cell>
          <cell r="E70">
            <v>5436375.5566030527</v>
          </cell>
          <cell r="F70">
            <v>63260140.736973666</v>
          </cell>
          <cell r="G70">
            <v>101435.47860428946</v>
          </cell>
          <cell r="H70">
            <v>3003293.2205655971</v>
          </cell>
        </row>
        <row r="71">
          <cell r="A71">
            <v>69</v>
          </cell>
          <cell r="B71">
            <v>21.15</v>
          </cell>
          <cell r="C71">
            <v>1623217</v>
          </cell>
          <cell r="D71">
            <v>76747846</v>
          </cell>
          <cell r="E71">
            <v>5125848.7104371069</v>
          </cell>
          <cell r="F71">
            <v>57823765.180370614</v>
          </cell>
          <cell r="G71">
            <v>104242.02311475931</v>
          </cell>
          <cell r="H71">
            <v>2901857.7419613078</v>
          </cell>
        </row>
        <row r="72">
          <cell r="A72">
            <v>70</v>
          </cell>
          <cell r="B72">
            <v>23.103000000000002</v>
          </cell>
          <cell r="C72">
            <v>1735605</v>
          </cell>
          <cell r="D72">
            <v>75124629</v>
          </cell>
          <cell r="E72">
            <v>4824458.6599978423</v>
          </cell>
          <cell r="F72">
            <v>52697916.46993351</v>
          </cell>
          <cell r="G72">
            <v>107172.60878106908</v>
          </cell>
          <cell r="H72">
            <v>2797615.7188465483</v>
          </cell>
        </row>
        <row r="73">
          <cell r="A73">
            <v>71</v>
          </cell>
          <cell r="B73">
            <v>25.218</v>
          </cell>
          <cell r="C73">
            <v>1850725</v>
          </cell>
          <cell r="D73">
            <v>73389024</v>
          </cell>
          <cell r="E73">
            <v>4531729.9489091635</v>
          </cell>
          <cell r="F73">
            <v>47873457.809935667</v>
          </cell>
          <cell r="G73">
            <v>109885.77159103246</v>
          </cell>
          <cell r="H73">
            <v>2690443.1100654793</v>
          </cell>
        </row>
        <row r="74">
          <cell r="A74">
            <v>72</v>
          </cell>
          <cell r="B74">
            <v>27.542999999999999</v>
          </cell>
          <cell r="C74">
            <v>1970380</v>
          </cell>
          <cell r="D74">
            <v>71538299</v>
          </cell>
          <cell r="E74">
            <v>4247546.8715908555</v>
          </cell>
          <cell r="F74">
            <v>43341727.861026503</v>
          </cell>
          <cell r="G74">
            <v>112490.59704644776</v>
          </cell>
          <cell r="H74">
            <v>2580557.3384744469</v>
          </cell>
        </row>
        <row r="75">
          <cell r="A75">
            <v>73</v>
          </cell>
          <cell r="B75">
            <v>30.145</v>
          </cell>
          <cell r="C75">
            <v>2097125</v>
          </cell>
          <cell r="D75">
            <v>69567919</v>
          </cell>
          <cell r="E75">
            <v>3971689.0871755281</v>
          </cell>
          <cell r="F75">
            <v>39094180.98943565</v>
          </cell>
          <cell r="G75">
            <v>115121.70403826426</v>
          </cell>
          <cell r="H75">
            <v>2468066.741427999</v>
          </cell>
        </row>
        <row r="76">
          <cell r="A76">
            <v>74</v>
          </cell>
          <cell r="B76">
            <v>32.966000000000001</v>
          </cell>
          <cell r="C76">
            <v>2224243</v>
          </cell>
          <cell r="D76">
            <v>67470794</v>
          </cell>
          <cell r="E76">
            <v>3703810.1105535892</v>
          </cell>
          <cell r="F76">
            <v>35122491.902260125</v>
          </cell>
          <cell r="G76">
            <v>117403.70028343795</v>
          </cell>
          <cell r="H76">
            <v>2352945.0373897348</v>
          </cell>
        </row>
        <row r="77">
          <cell r="A77">
            <v>75</v>
          </cell>
          <cell r="B77">
            <v>36.124000000000002</v>
          </cell>
          <cell r="C77">
            <v>2356967</v>
          </cell>
          <cell r="D77">
            <v>65246551</v>
          </cell>
          <cell r="E77">
            <v>3443952.1752488595</v>
          </cell>
          <cell r="F77">
            <v>31418681.791706532</v>
          </cell>
          <cell r="G77">
            <v>119624.38423992146</v>
          </cell>
          <cell r="H77">
            <v>2235541.3371062968</v>
          </cell>
        </row>
        <row r="78">
          <cell r="A78">
            <v>76</v>
          </cell>
          <cell r="B78">
            <v>39.603999999999999</v>
          </cell>
          <cell r="C78">
            <v>2490680</v>
          </cell>
          <cell r="D78">
            <v>62889584</v>
          </cell>
          <cell r="E78">
            <v>3191868.0919609042</v>
          </cell>
          <cell r="F78">
            <v>27974729.616457671</v>
          </cell>
          <cell r="G78">
            <v>121548.83689124441</v>
          </cell>
          <cell r="H78">
            <v>2115916.9528663754</v>
          </cell>
        </row>
        <row r="79">
          <cell r="A79">
            <v>77</v>
          </cell>
          <cell r="B79">
            <v>43.381999999999998</v>
          </cell>
          <cell r="C79">
            <v>2620226</v>
          </cell>
          <cell r="D79">
            <v>60398904</v>
          </cell>
          <cell r="E79">
            <v>2947555.0976865473</v>
          </cell>
          <cell r="F79">
            <v>24782861.524496768</v>
          </cell>
          <cell r="G79">
            <v>122952.76123704469</v>
          </cell>
          <cell r="H79">
            <v>1994368.115975131</v>
          </cell>
        </row>
        <row r="80">
          <cell r="A80">
            <v>78</v>
          </cell>
          <cell r="B80">
            <v>47.61</v>
          </cell>
          <cell r="C80">
            <v>2750843</v>
          </cell>
          <cell r="D80">
            <v>57778678</v>
          </cell>
          <cell r="E80">
            <v>2711234.8326923274</v>
          </cell>
          <cell r="F80">
            <v>21835306.42681022</v>
          </cell>
          <cell r="G80">
            <v>124117.20862847906</v>
          </cell>
          <cell r="H80">
            <v>1871415.3547380865</v>
          </cell>
        </row>
        <row r="81">
          <cell r="A81">
            <v>79</v>
          </cell>
          <cell r="B81">
            <v>52.274000000000001</v>
          </cell>
          <cell r="C81">
            <v>2876526</v>
          </cell>
          <cell r="D81">
            <v>55027835</v>
          </cell>
          <cell r="E81">
            <v>2482839.36126799</v>
          </cell>
          <cell r="F81">
            <v>19124071.594117891</v>
          </cell>
          <cell r="G81">
            <v>124796.14209564551</v>
          </cell>
          <cell r="H81">
            <v>1747298.1461096073</v>
          </cell>
        </row>
        <row r="82">
          <cell r="A82">
            <v>80</v>
          </cell>
          <cell r="B82">
            <v>57.417999999999999</v>
          </cell>
          <cell r="C82">
            <v>2994424</v>
          </cell>
          <cell r="D82">
            <v>52151309</v>
          </cell>
          <cell r="E82">
            <v>2262549.3975851135</v>
          </cell>
          <cell r="F82">
            <v>16641232.2328499</v>
          </cell>
          <cell r="G82">
            <v>124914.48786280715</v>
          </cell>
          <cell r="H82">
            <v>1622502.0040139619</v>
          </cell>
        </row>
        <row r="83">
          <cell r="A83">
            <v>81</v>
          </cell>
          <cell r="B83">
            <v>63.003999999999998</v>
          </cell>
          <cell r="C83">
            <v>3097081</v>
          </cell>
          <cell r="D83">
            <v>49156885</v>
          </cell>
          <cell r="E83">
            <v>2050613.7790459557</v>
          </cell>
          <cell r="F83">
            <v>14378682.835264785</v>
          </cell>
          <cell r="G83">
            <v>124227.78489690997</v>
          </cell>
          <cell r="H83">
            <v>1497587.5161511546</v>
          </cell>
        </row>
        <row r="84">
          <cell r="A84">
            <v>82</v>
          </cell>
          <cell r="B84">
            <v>69.254000000000005</v>
          </cell>
          <cell r="C84">
            <v>3189826</v>
          </cell>
          <cell r="D84">
            <v>46059804</v>
          </cell>
          <cell r="E84">
            <v>1847516.2334165084</v>
          </cell>
          <cell r="F84">
            <v>12328069.056218829</v>
          </cell>
          <cell r="G84">
            <v>123026.82943992286</v>
          </cell>
          <cell r="H84">
            <v>1373359.7312542447</v>
          </cell>
        </row>
        <row r="85">
          <cell r="A85">
            <v>83</v>
          </cell>
          <cell r="B85">
            <v>76.040999999999997</v>
          </cell>
          <cell r="C85">
            <v>3259876</v>
          </cell>
          <cell r="D85">
            <v>42869978</v>
          </cell>
          <cell r="E85">
            <v>1653431.08730672</v>
          </cell>
          <cell r="F85">
            <v>10480552.82280232</v>
          </cell>
          <cell r="G85">
            <v>120892.83982866931</v>
          </cell>
          <cell r="H85">
            <v>1250332.9018143218</v>
          </cell>
        </row>
        <row r="86">
          <cell r="A86">
            <v>84</v>
          </cell>
          <cell r="B86">
            <v>83.63</v>
          </cell>
          <cell r="C86">
            <v>3312593</v>
          </cell>
          <cell r="D86">
            <v>39610102</v>
          </cell>
          <cell r="E86">
            <v>1468944.7441200996</v>
          </cell>
          <cell r="F86">
            <v>8827121.7354956008</v>
          </cell>
          <cell r="G86">
            <v>118122.93773614369</v>
          </cell>
          <cell r="H86">
            <v>1129440.0619856524</v>
          </cell>
        </row>
        <row r="87">
          <cell r="A87">
            <v>85</v>
          </cell>
          <cell r="B87">
            <v>93.411000000000001</v>
          </cell>
          <cell r="C87">
            <v>3390587</v>
          </cell>
          <cell r="D87">
            <v>36297509</v>
          </cell>
          <cell r="E87">
            <v>1294323.9316101058</v>
          </cell>
          <cell r="F87">
            <v>7358176.9913755003</v>
          </cell>
          <cell r="G87">
            <v>116253.94862353188</v>
          </cell>
          <cell r="H87">
            <v>1011317.1242495088</v>
          </cell>
        </row>
        <row r="88">
          <cell r="A88">
            <v>86</v>
          </cell>
          <cell r="B88">
            <v>104.012</v>
          </cell>
          <cell r="C88">
            <v>3422715</v>
          </cell>
          <cell r="D88">
            <v>32906922</v>
          </cell>
          <cell r="E88">
            <v>1128288.293309262</v>
          </cell>
          <cell r="F88">
            <v>6063853.0597653948</v>
          </cell>
          <cell r="G88">
            <v>112841.85558968446</v>
          </cell>
          <cell r="H88">
            <v>895063.17562597699</v>
          </cell>
        </row>
        <row r="89">
          <cell r="A89">
            <v>87</v>
          </cell>
          <cell r="B89">
            <v>115.619</v>
          </cell>
          <cell r="C89">
            <v>3408935</v>
          </cell>
          <cell r="D89">
            <v>29484207</v>
          </cell>
          <cell r="E89">
            <v>972050.73413075984</v>
          </cell>
          <cell r="F89">
            <v>4935564.7664561328</v>
          </cell>
          <cell r="G89">
            <v>108064.95130120525</v>
          </cell>
          <cell r="H89">
            <v>782221.32003629254</v>
          </cell>
        </row>
        <row r="90">
          <cell r="A90">
            <v>88</v>
          </cell>
          <cell r="B90">
            <v>128.124</v>
          </cell>
          <cell r="C90">
            <v>3340869</v>
          </cell>
          <cell r="D90">
            <v>26075272</v>
          </cell>
          <cell r="E90">
            <v>826599.21613221755</v>
          </cell>
          <cell r="F90">
            <v>3963514.0323253726</v>
          </cell>
          <cell r="G90">
            <v>101833.87011709</v>
          </cell>
          <cell r="H90">
            <v>674156.36873508734</v>
          </cell>
        </row>
        <row r="91">
          <cell r="A91">
            <v>89</v>
          </cell>
          <cell r="B91">
            <v>141.54</v>
          </cell>
          <cell r="C91">
            <v>3217828</v>
          </cell>
          <cell r="D91">
            <v>22734403</v>
          </cell>
          <cell r="E91">
            <v>692973.06847158074</v>
          </cell>
          <cell r="F91">
            <v>3136914.816193155</v>
          </cell>
          <cell r="G91">
            <v>94310.986905115744</v>
          </cell>
          <cell r="H91">
            <v>572322.49861799739</v>
          </cell>
        </row>
        <row r="92">
          <cell r="A92">
            <v>90</v>
          </cell>
          <cell r="B92">
            <v>155.87799999999999</v>
          </cell>
          <cell r="C92">
            <v>3042205</v>
          </cell>
          <cell r="D92">
            <v>19516575</v>
          </cell>
          <cell r="E92">
            <v>572009.27124063484</v>
          </cell>
          <cell r="F92">
            <v>2443941.7477215743</v>
          </cell>
          <cell r="G92">
            <v>85734.298677219791</v>
          </cell>
          <cell r="H92">
            <v>478011.51171288168</v>
          </cell>
        </row>
        <row r="93">
          <cell r="A93">
            <v>91</v>
          </cell>
          <cell r="B93">
            <v>171.37700000000001</v>
          </cell>
          <cell r="C93">
            <v>2823329</v>
          </cell>
          <cell r="D93">
            <v>16474370</v>
          </cell>
          <cell r="E93">
            <v>464274.61597723671</v>
          </cell>
          <cell r="F93">
            <v>1871932.4764809397</v>
          </cell>
          <cell r="G93">
            <v>76505.784629536865</v>
          </cell>
          <cell r="H93">
            <v>392277.2130356619</v>
          </cell>
        </row>
        <row r="94">
          <cell r="A94">
            <v>92</v>
          </cell>
          <cell r="B94">
            <v>187.83099999999999</v>
          </cell>
          <cell r="C94">
            <v>2564089</v>
          </cell>
          <cell r="D94">
            <v>13651041</v>
          </cell>
          <cell r="E94">
            <v>369912.11534857523</v>
          </cell>
          <cell r="F94">
            <v>1407657.8605037029</v>
          </cell>
          <cell r="G94">
            <v>66808.62610883647</v>
          </cell>
          <cell r="H94">
            <v>315771.42840612505</v>
          </cell>
        </row>
        <row r="95">
          <cell r="A95">
            <v>93</v>
          </cell>
          <cell r="B95">
            <v>205.22399999999999</v>
          </cell>
          <cell r="C95">
            <v>2275309</v>
          </cell>
          <cell r="D95">
            <v>11086952</v>
          </cell>
          <cell r="E95">
            <v>288876.1001878705</v>
          </cell>
          <cell r="F95">
            <v>1037745.7451551277</v>
          </cell>
          <cell r="G95">
            <v>57004.152150616334</v>
          </cell>
          <cell r="H95">
            <v>248962.80229728855</v>
          </cell>
        </row>
        <row r="96">
          <cell r="A96">
            <v>94</v>
          </cell>
          <cell r="B96">
            <v>223.52500000000001</v>
          </cell>
          <cell r="C96">
            <v>1969623</v>
          </cell>
          <cell r="D96">
            <v>8811643</v>
          </cell>
          <cell r="E96">
            <v>220761.32879925906</v>
          </cell>
          <cell r="F96">
            <v>748869.64496725716</v>
          </cell>
          <cell r="G96">
            <v>47447.777410652881</v>
          </cell>
          <cell r="H96">
            <v>191958.65014667221</v>
          </cell>
        </row>
        <row r="97">
          <cell r="A97">
            <v>95</v>
          </cell>
          <cell r="B97">
            <v>243.03100000000001</v>
          </cell>
          <cell r="C97">
            <v>1662823</v>
          </cell>
          <cell r="D97">
            <v>6842020</v>
          </cell>
          <cell r="E97">
            <v>164822.73105017317</v>
          </cell>
          <cell r="F97">
            <v>528108.31616799813</v>
          </cell>
          <cell r="G97">
            <v>38516.378894548528</v>
          </cell>
          <cell r="H97">
            <v>144510.87273601934</v>
          </cell>
        </row>
        <row r="98">
          <cell r="A98">
            <v>96</v>
          </cell>
          <cell r="B98">
            <v>263.40100000000001</v>
          </cell>
          <cell r="C98">
            <v>1364206</v>
          </cell>
          <cell r="D98">
            <v>5179197</v>
          </cell>
          <cell r="E98">
            <v>119967.01634600258</v>
          </cell>
          <cell r="F98">
            <v>363285.58511782496</v>
          </cell>
          <cell r="G98">
            <v>30384.076672747571</v>
          </cell>
          <cell r="H98">
            <v>105994.49384147082</v>
          </cell>
        </row>
        <row r="99">
          <cell r="A99">
            <v>97</v>
          </cell>
          <cell r="B99">
            <v>284.96499999999997</v>
          </cell>
          <cell r="C99">
            <v>1087139</v>
          </cell>
          <cell r="D99">
            <v>3814991</v>
          </cell>
          <cell r="E99">
            <v>84968.8236599472</v>
          </cell>
          <cell r="F99">
            <v>243318.56877182238</v>
          </cell>
          <cell r="G99">
            <v>23281.868107454589</v>
          </cell>
          <cell r="H99">
            <v>75610.417168723245</v>
          </cell>
        </row>
        <row r="100">
          <cell r="A100">
            <v>98</v>
          </cell>
          <cell r="B100">
            <v>307.29899999999998</v>
          </cell>
          <cell r="C100">
            <v>838267</v>
          </cell>
          <cell r="D100">
            <v>2727852</v>
          </cell>
          <cell r="E100">
            <v>58418.923873263877</v>
          </cell>
          <cell r="F100">
            <v>158349.74511187518</v>
          </cell>
          <cell r="G100">
            <v>17261.629035222475</v>
          </cell>
          <cell r="H100">
            <v>52328.549061268655</v>
          </cell>
        </row>
        <row r="101">
          <cell r="A101">
            <v>99</v>
          </cell>
          <cell r="B101">
            <v>330.30200000000002</v>
          </cell>
          <cell r="C101">
            <v>624134</v>
          </cell>
          <cell r="D101">
            <v>1889585</v>
          </cell>
          <cell r="E101">
            <v>38910.413150608169</v>
          </cell>
          <cell r="F101">
            <v>99930.821238611301</v>
          </cell>
          <cell r="G101">
            <v>12357.878236461402</v>
          </cell>
          <cell r="H101">
            <v>35066.92002604618</v>
          </cell>
        </row>
        <row r="102">
          <cell r="A102">
            <v>100</v>
          </cell>
          <cell r="B102">
            <v>354.351</v>
          </cell>
          <cell r="C102">
            <v>448414</v>
          </cell>
          <cell r="D102">
            <v>1265451</v>
          </cell>
          <cell r="E102">
            <v>25055.980562200293</v>
          </cell>
          <cell r="F102">
            <v>61020.408088003125</v>
          </cell>
          <cell r="G102">
            <v>8537.1299881186169</v>
          </cell>
          <cell r="H102">
            <v>22709.041789584779</v>
          </cell>
        </row>
        <row r="103">
          <cell r="A103">
            <v>101</v>
          </cell>
          <cell r="B103">
            <v>378.88200000000001</v>
          </cell>
          <cell r="C103">
            <v>309561</v>
          </cell>
          <cell r="D103">
            <v>817037</v>
          </cell>
          <cell r="E103">
            <v>15555.159013997045</v>
          </cell>
          <cell r="F103">
            <v>35964.427525802836</v>
          </cell>
          <cell r="G103">
            <v>5666.9010888546736</v>
          </cell>
          <cell r="H103">
            <v>14171.911801466162</v>
          </cell>
        </row>
        <row r="104">
          <cell r="A104">
            <v>102</v>
          </cell>
          <cell r="B104">
            <v>404.30099999999999</v>
          </cell>
          <cell r="C104">
            <v>205174</v>
          </cell>
          <cell r="D104">
            <v>507476</v>
          </cell>
          <cell r="E104">
            <v>9289.9825784501754</v>
          </cell>
          <cell r="F104">
            <v>20409.268511805793</v>
          </cell>
          <cell r="G104">
            <v>3611.5063068365953</v>
          </cell>
          <cell r="H104">
            <v>8505.010712611489</v>
          </cell>
        </row>
        <row r="105">
          <cell r="A105">
            <v>103</v>
          </cell>
          <cell r="B105">
            <v>430.54300000000001</v>
          </cell>
          <cell r="C105">
            <v>130155</v>
          </cell>
          <cell r="D105">
            <v>302302</v>
          </cell>
          <cell r="E105">
            <v>5321.1692493654973</v>
          </cell>
          <cell r="F105">
            <v>11119.285933355619</v>
          </cell>
          <cell r="G105">
            <v>2202.8938447287751</v>
          </cell>
          <cell r="H105">
            <v>4893.5044057748946</v>
          </cell>
        </row>
        <row r="106">
          <cell r="A106">
            <v>104</v>
          </cell>
          <cell r="B106">
            <v>456.88499999999999</v>
          </cell>
          <cell r="C106">
            <v>78652</v>
          </cell>
          <cell r="D106">
            <v>172147</v>
          </cell>
          <cell r="E106">
            <v>2913.6150488918938</v>
          </cell>
          <cell r="F106">
            <v>5798.1166839901225</v>
          </cell>
          <cell r="G106">
            <v>1279.9975670694971</v>
          </cell>
          <cell r="H106">
            <v>2690.6105610461191</v>
          </cell>
        </row>
        <row r="107">
          <cell r="A107">
            <v>105</v>
          </cell>
          <cell r="B107">
            <v>483.11900000000003</v>
          </cell>
          <cell r="C107">
            <v>45170</v>
          </cell>
          <cell r="D107">
            <v>93495</v>
          </cell>
          <cell r="E107">
            <v>1521.5553645573239</v>
          </cell>
          <cell r="F107">
            <v>2884.5016350982287</v>
          </cell>
          <cell r="G107">
            <v>706.83187312622942</v>
          </cell>
          <cell r="H107">
            <v>1410.6129939766222</v>
          </cell>
        </row>
        <row r="108">
          <cell r="A108">
            <v>106</v>
          </cell>
          <cell r="B108">
            <v>510.43700000000001</v>
          </cell>
          <cell r="C108">
            <v>24667</v>
          </cell>
          <cell r="D108">
            <v>48325</v>
          </cell>
          <cell r="E108">
            <v>756.20213125581222</v>
          </cell>
          <cell r="F108">
            <v>1362.9462705409046</v>
          </cell>
          <cell r="G108">
            <v>371.14962735658241</v>
          </cell>
          <cell r="H108">
            <v>703.78112085039277</v>
          </cell>
        </row>
        <row r="109">
          <cell r="A109">
            <v>107</v>
          </cell>
          <cell r="B109">
            <v>537.31500000000005</v>
          </cell>
          <cell r="C109">
            <v>12712</v>
          </cell>
          <cell r="D109">
            <v>23658</v>
          </cell>
          <cell r="E109">
            <v>355.96780654323703</v>
          </cell>
          <cell r="F109">
            <v>606.74413928509239</v>
          </cell>
          <cell r="G109">
            <v>183.91334354201331</v>
          </cell>
          <cell r="H109">
            <v>332.63149349381035</v>
          </cell>
        </row>
        <row r="110">
          <cell r="A110">
            <v>108</v>
          </cell>
          <cell r="B110">
            <v>564.28099999999995</v>
          </cell>
          <cell r="C110">
            <v>6177</v>
          </cell>
          <cell r="D110">
            <v>10946</v>
          </cell>
          <cell r="E110">
            <v>158.36339351879153</v>
          </cell>
          <cell r="F110">
            <v>250.7763327418553</v>
          </cell>
          <cell r="G110">
            <v>85.929763749804536</v>
          </cell>
          <cell r="H110">
            <v>148.71814995179705</v>
          </cell>
        </row>
        <row r="111">
          <cell r="A111">
            <v>109</v>
          </cell>
          <cell r="B111">
            <v>591.16999999999996</v>
          </cell>
          <cell r="C111">
            <v>2820</v>
          </cell>
          <cell r="D111">
            <v>4769</v>
          </cell>
          <cell r="E111">
            <v>66.342730018264177</v>
          </cell>
          <cell r="F111">
            <v>92.412939223063773</v>
          </cell>
          <cell r="G111">
            <v>37.720877351223642</v>
          </cell>
          <cell r="H111">
            <v>62.788386201992495</v>
          </cell>
        </row>
        <row r="112">
          <cell r="A112">
            <v>110</v>
          </cell>
          <cell r="B112">
            <v>1000</v>
          </cell>
          <cell r="C112">
            <v>1949</v>
          </cell>
          <cell r="D112">
            <v>1949</v>
          </cell>
          <cell r="E112">
            <v>26.0702092047996</v>
          </cell>
          <cell r="F112">
            <v>26.0702092047996</v>
          </cell>
          <cell r="G112">
            <v>25.067508850768849</v>
          </cell>
          <cell r="H112">
            <v>25.067508850768849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ntario"/>
      <sheetName val="Primas"/>
      <sheetName val="Tablas de Mortalidad"/>
      <sheetName val="Conmutados"/>
      <sheetName val="Gráfico de Tablas de Mortalidad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7AFF1-AA9D-495B-BCCB-41841751633F}">
  <sheetPr>
    <tabColor rgb="FF88CC00"/>
    <pageSetUpPr fitToPage="1"/>
  </sheetPr>
  <dimension ref="A1:MK1804"/>
  <sheetViews>
    <sheetView showGridLines="0" tabSelected="1" zoomScale="151" zoomScaleNormal="151" workbookViewId="0">
      <selection activeCell="C13" sqref="C13:G13"/>
    </sheetView>
  </sheetViews>
  <sheetFormatPr defaultColWidth="0" defaultRowHeight="10.199999999999999" x14ac:dyDescent="0.2"/>
  <cols>
    <col min="1" max="1" width="9.109375" style="1000" customWidth="1"/>
    <col min="2" max="2" width="4.21875" style="1000" customWidth="1"/>
    <col min="3" max="3" width="14.44140625" style="1000" customWidth="1"/>
    <col min="4" max="4" width="13.21875" style="1000" customWidth="1"/>
    <col min="5" max="5" width="12.44140625" style="1000" customWidth="1"/>
    <col min="6" max="6" width="11.44140625" style="1000" customWidth="1"/>
    <col min="7" max="7" width="13.6640625" style="1000" customWidth="1"/>
    <col min="8" max="8" width="11.44140625" style="1000" customWidth="1"/>
    <col min="9" max="9" width="12.44140625" style="1000" customWidth="1"/>
    <col min="10" max="10" width="13.6640625" style="1000" customWidth="1"/>
    <col min="11" max="11" width="6.88671875" style="1000" customWidth="1"/>
    <col min="12" max="12" width="11.109375" style="1000" customWidth="1"/>
    <col min="13" max="13" width="3.77734375" style="1000" customWidth="1"/>
    <col min="14" max="14" width="13.77734375" style="1000" customWidth="1"/>
    <col min="15" max="15" width="13.21875" style="1000" customWidth="1"/>
    <col min="16" max="18" width="12.44140625" style="1000" customWidth="1"/>
    <col min="19" max="19" width="11.77734375" style="1000" customWidth="1"/>
    <col min="20" max="21" width="13.6640625" style="1000" customWidth="1"/>
    <col min="22" max="22" width="11.33203125" style="1000" customWidth="1"/>
    <col min="23" max="23" width="12.77734375" style="1000" hidden="1" customWidth="1"/>
    <col min="24" max="24" width="11.21875" style="1000" hidden="1" customWidth="1"/>
    <col min="25" max="25" width="10.44140625" style="1000" hidden="1" customWidth="1"/>
    <col min="26" max="26" width="11.44140625" style="1000" hidden="1" customWidth="1"/>
    <col min="27" max="27" width="10.21875" style="1000" hidden="1" customWidth="1"/>
    <col min="28" max="28" width="9.6640625" style="1000" hidden="1" customWidth="1"/>
    <col min="29" max="29" width="8.77734375" style="1000" hidden="1" customWidth="1"/>
    <col min="30" max="33" width="11.77734375" style="1000" hidden="1" customWidth="1"/>
    <col min="34" max="34" width="12.44140625" style="1000" hidden="1" customWidth="1"/>
    <col min="35" max="35" width="4.88671875" style="1000" hidden="1" customWidth="1"/>
    <col min="36" max="36" width="6.88671875" style="1000" hidden="1" customWidth="1"/>
    <col min="37" max="37" width="9.33203125" style="1000" hidden="1" customWidth="1"/>
    <col min="38" max="38" width="7.44140625" style="1000" hidden="1" customWidth="1"/>
    <col min="39" max="39" width="9.33203125" style="1000" hidden="1" customWidth="1"/>
    <col min="40" max="40" width="10" style="1000" hidden="1" customWidth="1"/>
    <col min="41" max="41" width="7.33203125" style="1000" hidden="1" customWidth="1"/>
    <col min="42" max="42" width="8.21875" style="1000" hidden="1" customWidth="1"/>
    <col min="43" max="43" width="9" style="1000" hidden="1" customWidth="1"/>
    <col min="44" max="44" width="11.6640625" style="1000" hidden="1" customWidth="1"/>
    <col min="45" max="45" width="7.33203125" style="1000" hidden="1" customWidth="1"/>
    <col min="46" max="46" width="7.6640625" style="1000" hidden="1" customWidth="1"/>
    <col min="47" max="47" width="8.109375" style="1000" hidden="1" customWidth="1"/>
    <col min="48" max="48" width="8" style="1000" hidden="1" customWidth="1"/>
    <col min="49" max="49" width="9.109375" style="1000" hidden="1" customWidth="1"/>
    <col min="50" max="51" width="7.33203125" style="1000" hidden="1" customWidth="1"/>
    <col min="52" max="52" width="14.33203125" style="1000" hidden="1" customWidth="1"/>
    <col min="53" max="53" width="3.77734375" style="1275" customWidth="1"/>
    <col min="54" max="54" width="15.33203125" style="1000" customWidth="1"/>
    <col min="55" max="55" width="14.33203125" style="1000" customWidth="1"/>
    <col min="56" max="56" width="10.77734375" style="1000" customWidth="1"/>
    <col min="57" max="57" width="18.33203125" style="1000" customWidth="1"/>
    <col min="58" max="62" width="10.21875" style="1000" customWidth="1"/>
    <col min="63" max="63" width="8.88671875" style="1000" customWidth="1"/>
    <col min="64" max="231" width="8.88671875" style="1000" hidden="1" customWidth="1"/>
    <col min="232" max="232" width="11" style="1000" hidden="1" customWidth="1"/>
    <col min="233" max="241" width="8.88671875" style="1000" hidden="1" customWidth="1"/>
    <col min="242" max="242" width="15.44140625" style="1000" hidden="1" customWidth="1"/>
    <col min="243" max="243" width="21" style="1000" hidden="1" customWidth="1"/>
    <col min="244" max="244" width="10.77734375" style="1000" hidden="1" customWidth="1"/>
    <col min="245" max="245" width="10.6640625" style="1000" hidden="1" customWidth="1"/>
    <col min="246" max="246" width="7.6640625" style="1000" hidden="1" customWidth="1"/>
    <col min="247" max="247" width="8" style="1000" hidden="1" customWidth="1"/>
    <col min="248" max="248" width="7.33203125" style="1000" hidden="1" customWidth="1"/>
    <col min="249" max="259" width="8.88671875" style="1000" hidden="1" customWidth="1"/>
    <col min="260" max="260" width="6.33203125" style="1000" hidden="1" customWidth="1"/>
    <col min="261" max="261" width="7.77734375" style="1000" hidden="1" customWidth="1"/>
    <col min="262" max="262" width="9.33203125" style="1000" hidden="1" customWidth="1"/>
    <col min="263" max="263" width="7.44140625" style="1000" hidden="1" customWidth="1"/>
    <col min="264" max="264" width="9.33203125" style="1000" hidden="1" customWidth="1"/>
    <col min="265" max="265" width="10" style="1000" hidden="1" customWidth="1"/>
    <col min="266" max="266" width="7.88671875" style="1000" hidden="1" customWidth="1"/>
    <col min="267" max="267" width="8.21875" style="1000" hidden="1" customWidth="1"/>
    <col min="268" max="285" width="8.88671875" style="1000" hidden="1" customWidth="1"/>
    <col min="286" max="349" width="0" style="1000" hidden="1" customWidth="1"/>
    <col min="350" max="16384" width="8.88671875" style="1000" hidden="1"/>
  </cols>
  <sheetData>
    <row r="1" spans="1:349" ht="12.75" customHeight="1" x14ac:dyDescent="0.25">
      <c r="A1" s="233"/>
      <c r="B1" s="78"/>
      <c r="C1" s="8"/>
      <c r="D1" s="8"/>
      <c r="E1" s="8"/>
      <c r="F1" s="8"/>
      <c r="G1" s="8"/>
      <c r="H1" s="8"/>
      <c r="I1" s="1309">
        <f ca="1">TODAY()</f>
        <v>45985</v>
      </c>
      <c r="J1" s="1310"/>
      <c r="K1" s="78"/>
      <c r="L1" s="233"/>
      <c r="M1" s="1242"/>
      <c r="N1" s="8"/>
      <c r="O1" s="8"/>
      <c r="P1" s="8"/>
      <c r="Q1" s="8"/>
      <c r="R1" s="8"/>
      <c r="S1" s="8"/>
      <c r="T1" s="1309">
        <f ca="1">I1</f>
        <v>45985</v>
      </c>
      <c r="U1" s="1311"/>
      <c r="V1" s="39"/>
      <c r="W1" s="112" t="s">
        <v>0</v>
      </c>
      <c r="X1" s="113"/>
      <c r="Y1" s="114"/>
      <c r="Z1" s="8"/>
      <c r="AA1" s="39"/>
      <c r="AB1" s="236"/>
      <c r="AC1" s="237"/>
      <c r="AD1" s="238"/>
      <c r="AE1" s="239"/>
      <c r="AF1" s="239"/>
      <c r="AG1" s="239"/>
      <c r="AH1" s="239"/>
      <c r="AI1" s="240" t="s">
        <v>1</v>
      </c>
      <c r="AJ1" s="241">
        <f ca="1">IF($J12="",0,$J12)</f>
        <v>36</v>
      </c>
      <c r="AK1" s="39"/>
      <c r="AL1" s="239"/>
      <c r="AM1" s="239"/>
      <c r="AN1" s="884" t="s">
        <v>2</v>
      </c>
      <c r="AO1" s="885">
        <f>X125</f>
        <v>0.03</v>
      </c>
      <c r="AP1" s="239"/>
      <c r="AQ1" s="240"/>
      <c r="AR1" s="240" t="s">
        <v>1</v>
      </c>
      <c r="AS1" s="241" t="str">
        <f ca="1">IF($J12="",0,$J13)</f>
        <v/>
      </c>
      <c r="AT1" s="39"/>
      <c r="AU1" s="239"/>
      <c r="AV1" s="239"/>
      <c r="AW1" s="884" t="s">
        <v>2</v>
      </c>
      <c r="AX1" s="885">
        <f>X125</f>
        <v>0.03</v>
      </c>
      <c r="AY1" s="239"/>
      <c r="AZ1" s="39"/>
      <c r="BA1" s="1242"/>
      <c r="BB1" s="39"/>
      <c r="BC1" s="8"/>
      <c r="BD1" s="8"/>
      <c r="BE1" s="8"/>
      <c r="BF1" s="8"/>
      <c r="BG1" s="8"/>
      <c r="BH1" s="8"/>
      <c r="BI1" s="8"/>
      <c r="BJ1" s="8"/>
      <c r="BK1" s="62"/>
      <c r="BL1" s="241"/>
      <c r="BM1" s="241"/>
      <c r="BN1" s="241"/>
      <c r="BO1" s="241"/>
      <c r="BP1" s="241"/>
      <c r="BQ1" s="241"/>
      <c r="BR1" s="241"/>
      <c r="BS1" s="241"/>
      <c r="BT1" s="241"/>
      <c r="BU1" s="241"/>
      <c r="BV1" s="241"/>
      <c r="BW1" s="241"/>
      <c r="BX1" s="241"/>
      <c r="BY1" s="241"/>
      <c r="BZ1" s="241"/>
      <c r="CA1" s="241"/>
      <c r="CB1" s="241"/>
      <c r="CC1" s="241"/>
      <c r="CD1" s="241"/>
      <c r="CE1" s="241"/>
      <c r="CF1" s="241"/>
      <c r="CG1" s="241"/>
      <c r="CH1" s="241"/>
      <c r="CI1" s="241"/>
      <c r="CJ1" s="241"/>
      <c r="CK1" s="241"/>
      <c r="CL1" s="241"/>
      <c r="CM1" s="241"/>
      <c r="CN1" s="241"/>
      <c r="CO1" s="241"/>
      <c r="CP1" s="241"/>
      <c r="CQ1" s="241"/>
      <c r="CR1" s="241"/>
      <c r="CS1" s="241"/>
      <c r="CT1" s="241"/>
      <c r="CU1" s="241"/>
      <c r="CV1" s="241"/>
      <c r="CW1" s="241"/>
      <c r="CX1" s="241"/>
      <c r="CY1" s="241"/>
      <c r="CZ1" s="241"/>
      <c r="DA1" s="241"/>
      <c r="DB1" s="241"/>
      <c r="DC1" s="241"/>
      <c r="DD1" s="241"/>
      <c r="DE1" s="241"/>
      <c r="DF1" s="241"/>
      <c r="DG1" s="241"/>
      <c r="DH1" s="241"/>
      <c r="DI1" s="241"/>
      <c r="DJ1" s="241"/>
      <c r="DK1" s="241"/>
      <c r="DL1" s="241"/>
      <c r="DM1" s="241"/>
      <c r="DN1" s="241"/>
      <c r="DO1" s="241"/>
      <c r="DP1" s="241"/>
      <c r="DQ1" s="241"/>
      <c r="DR1" s="241"/>
      <c r="DS1" s="241"/>
      <c r="DT1" s="241"/>
      <c r="DU1" s="241"/>
      <c r="DV1" s="241"/>
      <c r="DW1" s="241"/>
      <c r="DX1" s="241"/>
      <c r="DY1" s="241"/>
      <c r="DZ1" s="241"/>
      <c r="EA1" s="241"/>
      <c r="EB1" s="241"/>
      <c r="EC1" s="241"/>
      <c r="ED1" s="241"/>
      <c r="EE1" s="241"/>
      <c r="EF1" s="241"/>
      <c r="EG1" s="241"/>
      <c r="EH1" s="241"/>
      <c r="EI1" s="241"/>
      <c r="EJ1" s="241"/>
      <c r="EK1" s="241"/>
      <c r="EL1" s="241"/>
      <c r="EM1" s="241"/>
      <c r="EN1" s="241"/>
      <c r="EO1" s="241"/>
      <c r="EP1" s="241"/>
      <c r="EQ1" s="241"/>
      <c r="ER1" s="241"/>
      <c r="ES1" s="241"/>
      <c r="ET1" s="241"/>
      <c r="EU1" s="241"/>
      <c r="EV1" s="241"/>
      <c r="EW1" s="241"/>
      <c r="EX1" s="241"/>
      <c r="EY1" s="241"/>
      <c r="EZ1" s="241"/>
      <c r="FA1" s="241"/>
      <c r="FB1" s="241"/>
      <c r="FC1" s="241"/>
      <c r="FD1" s="241"/>
      <c r="FE1" s="241"/>
      <c r="FF1" s="241"/>
      <c r="FG1" s="241"/>
      <c r="FH1" s="241"/>
      <c r="FI1" s="241"/>
      <c r="FJ1" s="241"/>
      <c r="FK1" s="241"/>
      <c r="FL1" s="241"/>
      <c r="FM1" s="241"/>
      <c r="FN1" s="241"/>
      <c r="FO1" s="241"/>
      <c r="FP1" s="241"/>
      <c r="FQ1" s="241"/>
      <c r="FR1" s="241"/>
      <c r="FS1" s="241"/>
      <c r="FT1" s="241"/>
      <c r="FU1" s="241"/>
      <c r="FV1" s="241"/>
      <c r="FW1" s="241"/>
      <c r="FX1" s="241"/>
      <c r="FY1" s="241"/>
      <c r="FZ1" s="241"/>
      <c r="GA1" s="241"/>
      <c r="GB1" s="241"/>
      <c r="GC1" s="241"/>
      <c r="GD1" s="241"/>
      <c r="GE1" s="241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U1" s="997" t="s">
        <v>421</v>
      </c>
      <c r="HV1" s="998"/>
      <c r="HW1" s="998"/>
      <c r="HX1" s="998"/>
      <c r="HY1" s="998"/>
      <c r="HZ1" s="998"/>
      <c r="IA1" s="998"/>
      <c r="IB1" s="998"/>
      <c r="IC1" s="997"/>
      <c r="ID1" s="997"/>
      <c r="IH1" s="1022" t="s">
        <v>422</v>
      </c>
      <c r="II1" s="1023"/>
      <c r="IK1" s="1182" t="s">
        <v>423</v>
      </c>
      <c r="IL1" s="1183"/>
      <c r="IM1" s="1183"/>
      <c r="IN1" s="1183"/>
      <c r="IQ1" s="1024"/>
      <c r="IS1" s="1024">
        <v>1</v>
      </c>
      <c r="IT1" s="1000" t="s">
        <v>424</v>
      </c>
      <c r="IZ1" s="1000" t="s">
        <v>425</v>
      </c>
      <c r="JA1" s="1025">
        <v>1</v>
      </c>
      <c r="JB1" s="1024"/>
      <c r="JD1" s="1026" t="s">
        <v>426</v>
      </c>
      <c r="JE1" s="1024">
        <v>2</v>
      </c>
      <c r="JF1" s="1000" t="s">
        <v>259</v>
      </c>
      <c r="JI1" s="999"/>
      <c r="JN1" s="1027"/>
      <c r="JO1" s="1027"/>
      <c r="JP1" s="1006"/>
      <c r="JQ1" s="1027"/>
      <c r="JR1" s="1027"/>
      <c r="JS1" s="1028"/>
      <c r="JT1" s="1024"/>
      <c r="JU1" s="1024"/>
      <c r="JV1" s="1024"/>
      <c r="JW1" s="1024"/>
      <c r="JX1" s="1027"/>
      <c r="JY1" s="1184"/>
      <c r="JZ1" s="1029"/>
      <c r="KA1" s="1029"/>
      <c r="KB1" s="1029"/>
      <c r="KC1" s="1029"/>
      <c r="KD1" s="1029"/>
      <c r="KE1" s="1029"/>
      <c r="KF1" s="1029"/>
      <c r="KG1" s="1029"/>
      <c r="KH1" s="1029"/>
      <c r="KI1" s="1029"/>
      <c r="KJ1" s="1029"/>
      <c r="KK1" s="1029"/>
      <c r="KL1" s="1029"/>
      <c r="KM1" s="1029"/>
      <c r="KN1" s="1029"/>
      <c r="KO1" s="1029"/>
      <c r="KP1" s="1029"/>
      <c r="KQ1" s="1029"/>
      <c r="KR1" s="1029"/>
      <c r="KS1" s="1029"/>
      <c r="KT1" s="1029"/>
      <c r="KU1" s="1029"/>
      <c r="KV1" s="1029"/>
      <c r="KW1" s="1029"/>
      <c r="KX1" s="1029"/>
      <c r="KY1" s="1029"/>
      <c r="KZ1" s="1029"/>
      <c r="LA1" s="1029"/>
      <c r="LB1" s="1029"/>
      <c r="LC1" s="1029"/>
      <c r="LD1" s="1029"/>
      <c r="LE1" s="1029"/>
      <c r="LF1" s="1029"/>
      <c r="LG1" s="1029"/>
      <c r="LH1" s="1029"/>
      <c r="LI1" s="1029"/>
      <c r="LJ1" s="1029"/>
      <c r="LK1" s="1029"/>
      <c r="LL1" s="1029"/>
      <c r="LM1" s="1029"/>
      <c r="LN1" s="1029"/>
      <c r="LO1" s="1029"/>
      <c r="LP1" s="1029"/>
      <c r="LQ1" s="1029"/>
      <c r="LR1" s="1029"/>
      <c r="LS1" s="1029"/>
      <c r="LT1" s="1029"/>
      <c r="LU1" s="1029"/>
      <c r="LV1" s="1029"/>
      <c r="LW1" s="1029"/>
      <c r="LX1" s="1029"/>
      <c r="LY1" s="1029"/>
      <c r="LZ1" s="1029"/>
      <c r="MA1" s="1029"/>
      <c r="MB1" s="1029"/>
      <c r="MC1" s="1029"/>
      <c r="MD1" s="1029"/>
      <c r="ME1" s="1029"/>
      <c r="MF1" s="1029"/>
      <c r="MG1" s="1029"/>
      <c r="MH1" s="1029"/>
      <c r="MI1" s="1029"/>
      <c r="MJ1" s="1029"/>
      <c r="MK1" s="1029"/>
    </row>
    <row r="2" spans="1:349" ht="12.75" customHeight="1" x14ac:dyDescent="0.25">
      <c r="A2" s="32"/>
      <c r="B2" s="10"/>
      <c r="C2" s="8"/>
      <c r="D2" s="8"/>
      <c r="E2" s="8"/>
      <c r="F2" s="8"/>
      <c r="G2" s="8"/>
      <c r="H2" s="8"/>
      <c r="I2" s="8"/>
      <c r="J2" s="56" t="str">
        <f>H1051</f>
        <v>GoldLife Temporal</v>
      </c>
      <c r="K2" s="10"/>
      <c r="L2" s="32"/>
      <c r="M2" s="1242"/>
      <c r="N2" s="8"/>
      <c r="O2" s="8"/>
      <c r="P2" s="8"/>
      <c r="Q2" s="8"/>
      <c r="R2" s="8"/>
      <c r="S2" s="8"/>
      <c r="T2" s="8"/>
      <c r="U2" s="56" t="str">
        <f>J2</f>
        <v>GoldLife Temporal</v>
      </c>
      <c r="V2" s="39"/>
      <c r="W2" s="109" t="s">
        <v>3</v>
      </c>
      <c r="X2" s="103"/>
      <c r="Y2" s="104">
        <f ca="1">IF($J$12&lt;18,"Error",$J$12)</f>
        <v>36</v>
      </c>
      <c r="Z2" s="104" t="str">
        <f>IF($J$13&lt;18,"Error",$J$13)</f>
        <v/>
      </c>
      <c r="AA2" s="39"/>
      <c r="AB2" s="39"/>
      <c r="AC2" s="242"/>
      <c r="AD2" s="450" t="s">
        <v>554</v>
      </c>
      <c r="AE2" s="1235"/>
      <c r="AF2" s="244"/>
      <c r="AG2" s="243"/>
      <c r="AH2" s="239"/>
      <c r="AI2" s="244" t="s">
        <v>4</v>
      </c>
      <c r="AJ2" s="31" t="str">
        <f>AD1053</f>
        <v>HNF</v>
      </c>
      <c r="AK2" s="39"/>
      <c r="AL2" s="239"/>
      <c r="AM2" s="239"/>
      <c r="AN2" s="886" t="s">
        <v>5</v>
      </c>
      <c r="AO2" s="59">
        <f>1/(1+AO1)</f>
        <v>0.970873786407767</v>
      </c>
      <c r="AP2" s="239"/>
      <c r="AQ2" s="244"/>
      <c r="AR2" s="244" t="s">
        <v>4</v>
      </c>
      <c r="AS2" s="31" t="str">
        <f>AE1053</f>
        <v>Sin Aseg</v>
      </c>
      <c r="AT2" s="39"/>
      <c r="AU2" s="239"/>
      <c r="AV2" s="239"/>
      <c r="AW2" s="886" t="s">
        <v>5</v>
      </c>
      <c r="AX2" s="59">
        <f>1/(1+AX1)</f>
        <v>0.970873786407767</v>
      </c>
      <c r="AY2" s="239"/>
      <c r="AZ2" s="39"/>
      <c r="BA2" s="1242"/>
      <c r="BB2" s="39"/>
      <c r="BC2" s="8"/>
      <c r="BD2" s="8"/>
      <c r="BE2" s="8"/>
      <c r="BF2" s="8"/>
      <c r="BG2" s="8"/>
      <c r="BH2" s="8"/>
      <c r="BI2" s="8"/>
      <c r="BJ2" s="8"/>
      <c r="BK2" s="9"/>
      <c r="BL2" s="426"/>
      <c r="BM2" s="244"/>
      <c r="BN2" s="424"/>
      <c r="BO2" s="244"/>
      <c r="BP2" s="426"/>
      <c r="BQ2" s="244"/>
      <c r="BR2" s="244"/>
      <c r="BS2" s="244"/>
      <c r="BT2" s="244"/>
      <c r="BU2" s="426"/>
      <c r="BV2" s="244"/>
      <c r="BW2" s="424"/>
      <c r="BX2" s="244"/>
      <c r="BY2" s="426"/>
      <c r="BZ2" s="244"/>
      <c r="CA2" s="244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1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U2" s="997" t="s">
        <v>427</v>
      </c>
      <c r="HV2" s="998"/>
      <c r="HW2" s="998"/>
      <c r="HX2" s="998"/>
      <c r="HY2" s="998"/>
      <c r="HZ2" s="998"/>
      <c r="IA2" s="998"/>
      <c r="IB2" s="998"/>
      <c r="IC2" s="1030"/>
      <c r="ID2" s="1030"/>
      <c r="IH2" s="1185" t="s">
        <v>428</v>
      </c>
      <c r="II2" s="1186">
        <v>40</v>
      </c>
      <c r="IK2" s="1003" t="s">
        <v>1</v>
      </c>
      <c r="IL2" s="1187">
        <f>II2</f>
        <v>40</v>
      </c>
      <c r="IM2" s="1188" t="s">
        <v>429</v>
      </c>
      <c r="IN2" s="1189">
        <v>100000</v>
      </c>
      <c r="IS2" s="1024"/>
      <c r="IZ2" s="1000" t="s">
        <v>431</v>
      </c>
      <c r="JA2" s="1031">
        <f>X125</f>
        <v>0.03</v>
      </c>
      <c r="JB2" s="1032">
        <f>1/(1+JA2)</f>
        <v>0.970873786407767</v>
      </c>
      <c r="JC2" s="1032"/>
      <c r="JE2" s="1024">
        <v>3</v>
      </c>
      <c r="JF2" s="1000" t="s">
        <v>267</v>
      </c>
      <c r="JJ2" s="1024"/>
      <c r="JK2" s="1024"/>
      <c r="JY2" s="1190"/>
      <c r="JZ2" s="1029"/>
      <c r="KA2" s="1029"/>
      <c r="KB2" s="1029"/>
      <c r="KC2" s="1029"/>
      <c r="KD2" s="1029"/>
      <c r="KE2" s="1029"/>
      <c r="KF2" s="1029"/>
      <c r="KG2" s="1029"/>
      <c r="KH2" s="1029"/>
      <c r="KI2" s="1029"/>
      <c r="KJ2" s="1029"/>
      <c r="KK2" s="1029"/>
      <c r="KL2" s="1029"/>
      <c r="KM2" s="1029"/>
      <c r="KN2" s="1029"/>
      <c r="KO2" s="1029"/>
      <c r="KP2" s="1029"/>
      <c r="KQ2" s="1029"/>
      <c r="KR2" s="1029"/>
      <c r="KS2" s="1029"/>
      <c r="KT2" s="1029"/>
      <c r="KU2" s="1029"/>
      <c r="KV2" s="1029"/>
      <c r="KW2" s="1029"/>
      <c r="KX2" s="1029"/>
      <c r="KY2" s="1029"/>
      <c r="KZ2" s="1029"/>
      <c r="LA2" s="1029"/>
      <c r="LB2" s="1029"/>
      <c r="LC2" s="1029"/>
      <c r="LD2" s="1029"/>
      <c r="LE2" s="1029"/>
      <c r="LF2" s="1029"/>
      <c r="LG2" s="1029"/>
      <c r="LH2" s="1029"/>
      <c r="LI2" s="1029"/>
      <c r="LJ2" s="1029"/>
      <c r="LK2" s="1029"/>
      <c r="LL2" s="1029"/>
      <c r="LM2" s="1029"/>
      <c r="LN2" s="1029"/>
      <c r="LO2" s="1029"/>
      <c r="LP2" s="1029"/>
      <c r="LQ2" s="1029"/>
      <c r="LR2" s="1029"/>
      <c r="LS2" s="1029"/>
      <c r="LT2" s="1029"/>
      <c r="LU2" s="1029"/>
      <c r="LV2" s="1029"/>
      <c r="LW2" s="1029"/>
      <c r="LX2" s="1029"/>
      <c r="LY2" s="1029"/>
      <c r="LZ2" s="1029"/>
      <c r="MA2" s="1029"/>
      <c r="MB2" s="1029"/>
      <c r="MC2" s="1029"/>
      <c r="MD2" s="1029"/>
      <c r="ME2" s="1029"/>
      <c r="MF2" s="1029"/>
      <c r="MG2" s="1029"/>
      <c r="MH2" s="1029"/>
      <c r="MI2" s="1029"/>
      <c r="MJ2" s="1029"/>
      <c r="MK2" s="1029"/>
    </row>
    <row r="3" spans="1:349" ht="12.75" customHeight="1" x14ac:dyDescent="0.25">
      <c r="A3" s="32"/>
      <c r="B3" s="10"/>
      <c r="C3" s="8"/>
      <c r="D3" s="8"/>
      <c r="E3" s="8"/>
      <c r="F3" s="8"/>
      <c r="G3" s="8"/>
      <c r="H3" s="8"/>
      <c r="I3" s="4"/>
      <c r="J3" s="57" t="s">
        <v>557</v>
      </c>
      <c r="K3" s="10"/>
      <c r="L3" s="32"/>
      <c r="M3" s="1243"/>
      <c r="N3" s="8"/>
      <c r="O3" s="8"/>
      <c r="P3" s="8"/>
      <c r="Q3" s="8"/>
      <c r="R3" s="8"/>
      <c r="S3" s="8"/>
      <c r="T3" s="4"/>
      <c r="U3" s="57" t="str">
        <f>J3</f>
        <v>Versión VN.1.0 - Nov 2025</v>
      </c>
      <c r="V3" s="33"/>
      <c r="W3" s="110" t="s">
        <v>6</v>
      </c>
      <c r="X3" s="105"/>
      <c r="Y3" s="6">
        <f ca="1">IF(J12&lt;18,"Error",IF(C17&lt;5,C17,IF(J12+C17&gt;100,100-J12,C17)))</f>
        <v>20</v>
      </c>
      <c r="Z3" s="6">
        <f ca="1">IF(J12&lt;18,"Error",IF(C17&lt;5,5,IF(J12+C17&gt;100,100-J12,C17)))</f>
        <v>20</v>
      </c>
      <c r="AA3" s="39"/>
      <c r="AB3" s="242"/>
      <c r="AC3" s="247"/>
      <c r="AD3" s="248" t="s">
        <v>8</v>
      </c>
      <c r="AE3" s="248"/>
      <c r="AF3" s="249">
        <v>1</v>
      </c>
      <c r="AG3" s="250" t="str">
        <f>VLOOKUP($O$1060,$G$1069:$I$1072,3)</f>
        <v>Hombre No Fuma</v>
      </c>
      <c r="AH3" s="239"/>
      <c r="AI3" s="239"/>
      <c r="AJ3" s="239"/>
      <c r="AK3" s="239"/>
      <c r="AL3" s="239"/>
      <c r="AM3" s="239"/>
      <c r="AN3" s="239"/>
      <c r="AO3" s="239"/>
      <c r="AP3" s="239"/>
      <c r="AQ3" s="244"/>
      <c r="AR3" s="239"/>
      <c r="AS3" s="239"/>
      <c r="AT3" s="239"/>
      <c r="AU3" s="239"/>
      <c r="AV3" s="239"/>
      <c r="AW3" s="239"/>
      <c r="AX3" s="239"/>
      <c r="AY3" s="239"/>
      <c r="AZ3" s="33"/>
      <c r="BA3" s="1243"/>
      <c r="BB3" s="33"/>
      <c r="BC3" s="4"/>
      <c r="BD3" s="4"/>
      <c r="BE3" s="4"/>
      <c r="BF3" s="4"/>
      <c r="BG3" s="4"/>
      <c r="BH3" s="4"/>
      <c r="BI3" s="4"/>
      <c r="BJ3" s="4"/>
      <c r="BK3" s="9"/>
      <c r="BL3" s="426"/>
      <c r="BM3" s="244"/>
      <c r="BN3" s="424"/>
      <c r="BO3" s="244"/>
      <c r="BP3" s="426"/>
      <c r="BQ3" s="244"/>
      <c r="BR3" s="244"/>
      <c r="BS3" s="424"/>
      <c r="BT3" s="244"/>
      <c r="BU3" s="426"/>
      <c r="BV3" s="244"/>
      <c r="BW3" s="424"/>
      <c r="BX3" s="244"/>
      <c r="BY3" s="426"/>
      <c r="BZ3" s="244"/>
      <c r="CA3" s="244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5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U3" s="1191" t="s">
        <v>432</v>
      </c>
      <c r="HV3" s="1115"/>
      <c r="HW3" s="1055">
        <v>4</v>
      </c>
      <c r="HX3" s="1055" t="str">
        <f>VLOOKUP(HW3,HZ5:IA8,2)</f>
        <v>TEMPORAL</v>
      </c>
      <c r="IC3" s="1033"/>
      <c r="ID3" s="1033"/>
      <c r="IH3" s="1192" t="s">
        <v>433</v>
      </c>
      <c r="II3" s="1193">
        <f ca="1">HW5</f>
        <v>20</v>
      </c>
      <c r="IK3" s="1003" t="s">
        <v>434</v>
      </c>
      <c r="IL3" s="1194">
        <f ca="1">VLOOKUP($IL$2,$HU$32:$IF$118,3,FALSE)*1000</f>
        <v>1.7217819432805965</v>
      </c>
      <c r="IM3" s="1195" t="s">
        <v>65</v>
      </c>
      <c r="IN3" s="1010">
        <f ca="1">ROUND(IN2*IL5/1000,2)</f>
        <v>203.73</v>
      </c>
      <c r="IS3" s="1040"/>
      <c r="IT3" s="1041" t="s">
        <v>8</v>
      </c>
      <c r="IU3" s="1041"/>
      <c r="IV3" s="1042"/>
      <c r="IW3" s="1043"/>
      <c r="IX3" s="1000" t="s">
        <v>9</v>
      </c>
      <c r="IZ3" s="1000" t="s">
        <v>250</v>
      </c>
      <c r="JA3" s="1224">
        <f>Q1060</f>
        <v>2</v>
      </c>
      <c r="JB3" s="1034"/>
      <c r="JC3" s="1035"/>
      <c r="JE3" s="1024">
        <v>4</v>
      </c>
      <c r="JF3" s="1000" t="s">
        <v>274</v>
      </c>
      <c r="JI3" s="1036"/>
      <c r="JJ3" s="1036"/>
      <c r="JM3" s="1006"/>
      <c r="JN3" s="1006"/>
      <c r="JO3" s="1006"/>
      <c r="JP3" s="1037"/>
      <c r="JQ3" s="1006"/>
      <c r="JR3" s="1006"/>
      <c r="JS3" s="1037"/>
      <c r="JT3" s="1038"/>
      <c r="JU3" s="1038"/>
      <c r="JV3" s="1038"/>
      <c r="JW3" s="1038"/>
      <c r="JY3" s="1190"/>
      <c r="JZ3" s="1039"/>
      <c r="KA3" s="1039"/>
      <c r="KB3" s="1039"/>
      <c r="KC3" s="1039"/>
      <c r="KD3" s="1039"/>
      <c r="KE3" s="1039"/>
      <c r="KF3" s="1039"/>
      <c r="KG3" s="1039"/>
      <c r="KH3" s="1039"/>
      <c r="KI3" s="1039"/>
      <c r="KJ3" s="1039"/>
      <c r="KK3" s="1039"/>
      <c r="KL3" s="1039"/>
      <c r="KM3" s="1039"/>
      <c r="KN3" s="1039"/>
      <c r="KO3" s="1039"/>
      <c r="KP3" s="1039"/>
      <c r="KQ3" s="1039"/>
      <c r="KR3" s="1039"/>
      <c r="KS3" s="1039"/>
      <c r="KT3" s="1039"/>
      <c r="KU3" s="1039"/>
      <c r="KV3" s="1039"/>
      <c r="KW3" s="1039"/>
      <c r="KX3" s="1039"/>
      <c r="KY3" s="1039"/>
      <c r="KZ3" s="1039"/>
      <c r="LA3" s="1039"/>
      <c r="LB3" s="1039"/>
      <c r="LC3" s="1039"/>
      <c r="LD3" s="1039"/>
      <c r="LE3" s="1039"/>
      <c r="LF3" s="1039"/>
      <c r="LG3" s="1039"/>
      <c r="LH3" s="1039"/>
      <c r="LI3" s="1039"/>
      <c r="LJ3" s="1039"/>
      <c r="LK3" s="1039"/>
      <c r="LL3" s="1039"/>
      <c r="LM3" s="1039"/>
      <c r="LN3" s="1039"/>
      <c r="LO3" s="1039"/>
      <c r="LP3" s="1039"/>
      <c r="LQ3" s="1039"/>
      <c r="LR3" s="1039"/>
      <c r="LS3" s="1039"/>
      <c r="LT3" s="1039"/>
      <c r="LU3" s="1039"/>
      <c r="LV3" s="1039"/>
      <c r="LW3" s="1039"/>
      <c r="LX3" s="1039"/>
      <c r="LY3" s="1039"/>
      <c r="LZ3" s="1039"/>
      <c r="MA3" s="1039"/>
      <c r="MB3" s="1039"/>
      <c r="MC3" s="1039"/>
      <c r="MD3" s="1039"/>
      <c r="ME3" s="1039"/>
      <c r="MF3" s="1039"/>
      <c r="MG3" s="1039"/>
      <c r="MH3" s="1039"/>
      <c r="MI3" s="1039"/>
      <c r="MJ3" s="1039"/>
      <c r="MK3" s="1039"/>
    </row>
    <row r="4" spans="1:349" ht="12.75" customHeight="1" x14ac:dyDescent="0.25">
      <c r="A4" s="32"/>
      <c r="B4" s="10"/>
      <c r="C4" s="8"/>
      <c r="D4" s="8"/>
      <c r="E4" s="8"/>
      <c r="F4" s="8"/>
      <c r="G4" s="8"/>
      <c r="H4" s="8"/>
      <c r="I4" s="4"/>
      <c r="J4" s="19" t="str">
        <f ca="1">CONCATENATE("I-",ROUND($C$1052,2)," / ",ROUND($C$1065*100,2),"%"," | ","S-",ROUND($D$1052,2)," / ",ROUND($D$1065*100,2),"%"," | ","G-",ROUND($E$1052,2)," / ",ROUND($E$1065*100,2),"%")</f>
        <v>I-58.27 / 40% | S-8.74 / 6% | G-2.91 / 2%</v>
      </c>
      <c r="K4" s="10"/>
      <c r="L4" s="32"/>
      <c r="M4" s="1243"/>
      <c r="N4" s="8"/>
      <c r="O4" s="8"/>
      <c r="P4" s="8"/>
      <c r="Q4" s="8"/>
      <c r="R4" s="8"/>
      <c r="S4" s="8"/>
      <c r="T4" s="4"/>
      <c r="U4" s="19"/>
      <c r="V4" s="33"/>
      <c r="W4" s="110" t="s">
        <v>7</v>
      </c>
      <c r="X4" s="105"/>
      <c r="Y4" s="6">
        <f ca="1">IF(J12&lt;18,"Error",IF(C17&lt;5,C17,IF(J12+D17&gt;100,100-J12,IF(D17&gt;C17,C17,D17))))</f>
        <v>20</v>
      </c>
      <c r="Z4" s="6">
        <f ca="1">IF(J12&lt;18,"Error",IF(C17&lt;5,5,IF(J12+D17&gt;100,100-J12,IF(D17&gt;C17,C17,D17))))</f>
        <v>20</v>
      </c>
      <c r="AA4" s="33"/>
      <c r="AB4" s="246"/>
      <c r="AC4" s="60"/>
      <c r="AD4" s="252" t="s">
        <v>13</v>
      </c>
      <c r="AE4" s="253"/>
      <c r="AF4" s="253"/>
      <c r="AG4" s="254"/>
      <c r="AH4" s="239" t="s">
        <v>9</v>
      </c>
      <c r="AI4" s="245" t="s">
        <v>10</v>
      </c>
      <c r="AJ4" s="239"/>
      <c r="AK4" s="239"/>
      <c r="AL4" s="239"/>
      <c r="AM4" s="239"/>
      <c r="AN4" s="239"/>
      <c r="AO4" s="239"/>
      <c r="AP4" s="239"/>
      <c r="AQ4" s="251"/>
      <c r="AR4" s="245" t="s">
        <v>11</v>
      </c>
      <c r="AS4" s="239"/>
      <c r="AT4" s="239"/>
      <c r="AU4" s="239"/>
      <c r="AV4" s="239"/>
      <c r="AW4" s="239"/>
      <c r="AX4" s="239"/>
      <c r="AY4" s="239"/>
      <c r="AZ4" s="33"/>
      <c r="BA4" s="1243"/>
      <c r="BB4" s="33"/>
      <c r="BC4" s="4"/>
      <c r="BD4" s="4"/>
      <c r="BE4" s="4"/>
      <c r="BF4" s="4"/>
      <c r="BG4" s="4"/>
      <c r="BH4" s="4"/>
      <c r="BI4" s="4"/>
      <c r="BJ4" s="4"/>
      <c r="BK4" s="58"/>
      <c r="BL4" s="239"/>
      <c r="BM4" s="239"/>
      <c r="BN4" s="239"/>
      <c r="BO4" s="239"/>
      <c r="BP4" s="239"/>
      <c r="BQ4" s="239"/>
      <c r="BR4" s="251"/>
      <c r="BS4" s="245"/>
      <c r="BT4" s="239"/>
      <c r="BU4" s="239"/>
      <c r="BV4" s="239"/>
      <c r="BW4" s="239"/>
      <c r="BX4" s="239"/>
      <c r="BY4" s="239"/>
      <c r="BZ4" s="239"/>
      <c r="CA4" s="427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U4" s="1196" t="s">
        <v>435</v>
      </c>
      <c r="HV4" s="1197"/>
      <c r="HW4" s="1198" t="s">
        <v>436</v>
      </c>
      <c r="HZ4" s="1199" t="s">
        <v>437</v>
      </c>
      <c r="IA4" s="1131" t="s">
        <v>438</v>
      </c>
      <c r="IH4" s="1192" t="s">
        <v>439</v>
      </c>
      <c r="II4" s="1193">
        <f ca="1">II3</f>
        <v>20</v>
      </c>
      <c r="IK4" s="1109" t="s">
        <v>440</v>
      </c>
      <c r="IL4" s="1200">
        <f ca="1">VLOOKUP($IL$2,$HU$32:$IF$118,2,FALSE)*1000</f>
        <v>26.089400968049418</v>
      </c>
      <c r="IM4" s="1195" t="s">
        <v>441</v>
      </c>
      <c r="IN4" s="1016">
        <f ca="1">ROUND(IN3*16%,2)</f>
        <v>32.6</v>
      </c>
      <c r="IS4" s="1051" t="s">
        <v>1</v>
      </c>
      <c r="IT4" s="1052" t="s">
        <v>13</v>
      </c>
      <c r="IU4" s="1053"/>
      <c r="IV4" s="1053"/>
      <c r="IW4" s="1054"/>
      <c r="IX4" s="1055" t="s">
        <v>430</v>
      </c>
      <c r="IZ4" s="1044" t="s">
        <v>237</v>
      </c>
      <c r="JA4" s="1024" t="str">
        <f>VLOOKUP(JA3,IS1:IT2,2)</f>
        <v>CSO-2001</v>
      </c>
      <c r="JB4" s="1225" t="str">
        <f>VLOOKUP(JA3,JE1:JF4,2,FALSE)</f>
        <v>Hombre No Fuma</v>
      </c>
      <c r="JC4" s="1225"/>
      <c r="JE4" s="1024">
        <v>5</v>
      </c>
      <c r="JF4" s="1000" t="s">
        <v>278</v>
      </c>
      <c r="JI4" s="1045" t="s">
        <v>442</v>
      </c>
      <c r="JJ4" s="1041"/>
      <c r="JK4" s="1046"/>
      <c r="JL4" s="1002"/>
      <c r="JM4" s="1002"/>
      <c r="JN4" s="1002"/>
      <c r="JO4" s="1002"/>
      <c r="JP4" s="1002"/>
      <c r="JQ4" s="1002"/>
      <c r="JR4" s="1002"/>
      <c r="JS4" s="1002"/>
      <c r="JT4" s="1047"/>
      <c r="JU4" s="1002"/>
      <c r="JV4" s="1048"/>
      <c r="JW4" s="1048"/>
      <c r="JX4" s="1001"/>
      <c r="JY4" s="1049"/>
      <c r="JZ4" s="1039"/>
      <c r="KA4" s="1039"/>
      <c r="KB4" s="1039"/>
      <c r="KC4" s="1039"/>
      <c r="KD4" s="1039"/>
      <c r="KE4" s="1039"/>
      <c r="KF4" s="1039"/>
      <c r="KG4" s="1039"/>
      <c r="KH4" s="1039"/>
      <c r="KI4" s="1039"/>
      <c r="KJ4" s="1039"/>
      <c r="KK4" s="1039"/>
      <c r="KL4" s="1039"/>
      <c r="KM4" s="1039"/>
      <c r="KN4" s="1039"/>
      <c r="KO4" s="1039"/>
      <c r="KP4" s="1039"/>
      <c r="KQ4" s="1039"/>
      <c r="KR4" s="1039"/>
      <c r="KS4" s="1039"/>
      <c r="KT4" s="1039"/>
      <c r="KU4" s="1039"/>
      <c r="KV4" s="1039"/>
      <c r="KW4" s="1039"/>
      <c r="KX4" s="1039"/>
      <c r="KY4" s="1039"/>
      <c r="KZ4" s="1039"/>
      <c r="LA4" s="1039"/>
      <c r="LB4" s="1039"/>
      <c r="LC4" s="1039"/>
      <c r="LD4" s="1039"/>
      <c r="LE4" s="1039"/>
      <c r="LF4" s="1039"/>
      <c r="LG4" s="1039"/>
      <c r="LH4" s="1039"/>
      <c r="LI4" s="1039"/>
      <c r="LJ4" s="1039"/>
      <c r="LK4" s="1039"/>
      <c r="LL4" s="1039"/>
      <c r="LM4" s="1039"/>
      <c r="LN4" s="1039"/>
      <c r="LO4" s="1039"/>
      <c r="LP4" s="1039"/>
      <c r="LQ4" s="1039"/>
      <c r="LR4" s="1039"/>
      <c r="LS4" s="1039"/>
      <c r="LT4" s="1039"/>
      <c r="LU4" s="1039"/>
      <c r="LV4" s="1039"/>
      <c r="LW4" s="1039"/>
      <c r="LX4" s="1039"/>
      <c r="LY4" s="1039"/>
      <c r="LZ4" s="1039"/>
      <c r="MA4" s="1039"/>
      <c r="MB4" s="1039"/>
      <c r="MC4" s="1039"/>
      <c r="MD4" s="1039"/>
      <c r="ME4" s="1039"/>
      <c r="MF4" s="1039"/>
      <c r="MG4" s="1039"/>
      <c r="MH4" s="1039"/>
      <c r="MI4" s="1039"/>
      <c r="MJ4" s="1039"/>
      <c r="MK4" s="1039"/>
    </row>
    <row r="5" spans="1:349" ht="12.75" customHeight="1" x14ac:dyDescent="0.25">
      <c r="A5" s="32"/>
      <c r="B5" s="10"/>
      <c r="C5" s="1241"/>
      <c r="D5" s="4"/>
      <c r="E5" s="4"/>
      <c r="F5" s="4"/>
      <c r="G5" s="4"/>
      <c r="H5" s="4"/>
      <c r="I5" s="4"/>
      <c r="J5" s="4"/>
      <c r="K5" s="10"/>
      <c r="L5" s="32"/>
      <c r="M5" s="1243"/>
      <c r="N5" s="4"/>
      <c r="O5" s="4"/>
      <c r="P5" s="4"/>
      <c r="Q5" s="4"/>
      <c r="R5" s="4"/>
      <c r="S5" s="4"/>
      <c r="T5" s="4"/>
      <c r="U5" s="4"/>
      <c r="V5" s="33"/>
      <c r="W5" s="110" t="s">
        <v>12</v>
      </c>
      <c r="X5" s="105"/>
      <c r="Y5" s="1017">
        <f ca="1">AD1082</f>
        <v>0</v>
      </c>
      <c r="Z5" s="15">
        <f ca="1">U1080</f>
        <v>0</v>
      </c>
      <c r="AA5" s="33"/>
      <c r="AB5" s="246"/>
      <c r="AC5" s="886"/>
      <c r="AD5" s="261" t="s">
        <v>17</v>
      </c>
      <c r="AE5" s="261" t="s">
        <v>18</v>
      </c>
      <c r="AF5" s="261" t="s">
        <v>19</v>
      </c>
      <c r="AG5" s="261" t="s">
        <v>20</v>
      </c>
      <c r="AH5" s="255" t="s">
        <v>9</v>
      </c>
      <c r="AI5" s="256" t="s">
        <v>14</v>
      </c>
      <c r="AJ5" s="257"/>
      <c r="AK5" s="258"/>
      <c r="AL5" s="887"/>
      <c r="AM5" s="887"/>
      <c r="AN5" s="887"/>
      <c r="AO5" s="887"/>
      <c r="AP5" s="888"/>
      <c r="AQ5" s="259"/>
      <c r="AR5" s="256" t="s">
        <v>14</v>
      </c>
      <c r="AS5" s="257"/>
      <c r="AT5" s="258"/>
      <c r="AU5" s="887"/>
      <c r="AV5" s="887"/>
      <c r="AW5" s="887"/>
      <c r="AX5" s="887"/>
      <c r="AY5" s="888"/>
      <c r="AZ5" s="33"/>
      <c r="BA5" s="1243"/>
      <c r="BB5" s="33"/>
      <c r="BC5" s="4"/>
      <c r="BD5" s="4"/>
      <c r="BE5" s="4"/>
      <c r="BF5" s="4"/>
      <c r="BG5" s="4"/>
      <c r="BH5" s="4"/>
      <c r="BI5" s="4"/>
      <c r="BJ5" s="4"/>
      <c r="BK5" s="889"/>
      <c r="BL5" s="430"/>
      <c r="BM5" s="890"/>
      <c r="BN5" s="890"/>
      <c r="BO5" s="890"/>
      <c r="BP5" s="890"/>
      <c r="BQ5" s="890"/>
      <c r="BR5" s="259"/>
      <c r="BS5" s="429"/>
      <c r="BT5" s="429"/>
      <c r="BU5" s="430"/>
      <c r="BV5" s="890"/>
      <c r="BW5" s="890"/>
      <c r="BX5" s="890"/>
      <c r="BY5" s="890"/>
      <c r="BZ5" s="890"/>
      <c r="CA5" s="428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239"/>
      <c r="DC5" s="243"/>
      <c r="DD5" s="243"/>
      <c r="DE5" s="243"/>
      <c r="DF5" s="243"/>
      <c r="DG5" s="382"/>
      <c r="DH5" s="382"/>
      <c r="DI5" s="382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U5" s="1113" t="str">
        <f>IF(HW4="Nivelado","PLAZO DE SEGURO","HASTA EDAD DE =&gt;")</f>
        <v>PLAZO DE SEGURO</v>
      </c>
      <c r="HV5" s="1201"/>
      <c r="HW5" s="1202">
        <f ca="1">Y3</f>
        <v>20</v>
      </c>
      <c r="HZ5" s="1008">
        <v>1</v>
      </c>
      <c r="IA5" s="1003" t="s">
        <v>443</v>
      </c>
      <c r="IC5" s="1050" t="s">
        <v>51</v>
      </c>
      <c r="IH5" s="1192" t="s">
        <v>444</v>
      </c>
      <c r="II5" s="1193">
        <f ca="1">II4</f>
        <v>20</v>
      </c>
      <c r="IK5" s="1109" t="s">
        <v>445</v>
      </c>
      <c r="IL5" s="1200">
        <f ca="1">VLOOKUP($IL$2,$HU$32:$IF$118,11,FALSE)</f>
        <v>2.0372904763739585</v>
      </c>
      <c r="IM5" s="1203" t="s">
        <v>270</v>
      </c>
      <c r="IN5" s="1204">
        <f ca="1">SUM(IN3:IN4)</f>
        <v>236.32999999999998</v>
      </c>
      <c r="IT5" s="1229" t="s">
        <v>549</v>
      </c>
      <c r="IU5" s="1229" t="s">
        <v>550</v>
      </c>
      <c r="IV5" s="1229" t="s">
        <v>547</v>
      </c>
      <c r="IW5" s="1229" t="s">
        <v>548</v>
      </c>
      <c r="IZ5" s="1056" t="s">
        <v>14</v>
      </c>
      <c r="JA5" s="1057"/>
      <c r="JB5" s="1058"/>
      <c r="JC5" s="1059"/>
      <c r="JD5" s="1059"/>
      <c r="JE5" s="1059"/>
      <c r="JF5" s="1059" t="s">
        <v>544</v>
      </c>
      <c r="JG5" s="1060"/>
      <c r="JI5" s="1061"/>
      <c r="JJ5" s="1062" t="s">
        <v>269</v>
      </c>
      <c r="JK5" s="1063"/>
      <c r="JL5" s="1063"/>
      <c r="JM5" s="1064"/>
      <c r="JN5" s="1065" t="s">
        <v>446</v>
      </c>
      <c r="JO5" s="1066"/>
      <c r="JP5" s="1067"/>
      <c r="JQ5" s="1066"/>
      <c r="JR5" s="1066"/>
      <c r="JS5" s="1045" t="s">
        <v>447</v>
      </c>
      <c r="JT5" s="1068"/>
      <c r="JU5" s="1069" t="s">
        <v>240</v>
      </c>
      <c r="JV5" s="1070"/>
      <c r="JW5" s="1070"/>
      <c r="JX5" s="1071"/>
      <c r="JY5" s="1205" t="s">
        <v>9</v>
      </c>
      <c r="JZ5" s="1039"/>
      <c r="KA5" s="1039"/>
      <c r="KB5" s="1039"/>
      <c r="KC5" s="1039"/>
      <c r="KD5" s="1039"/>
      <c r="KE5" s="1039"/>
      <c r="KF5" s="1039"/>
      <c r="KG5" s="1039"/>
      <c r="KH5" s="1039"/>
      <c r="KI5" s="1039"/>
      <c r="KJ5" s="1039"/>
      <c r="KK5" s="1039"/>
      <c r="KL5" s="1039"/>
      <c r="KM5" s="1039"/>
      <c r="KN5" s="1039"/>
      <c r="KO5" s="1039"/>
      <c r="KP5" s="1039"/>
      <c r="KQ5" s="1039"/>
      <c r="KR5" s="1039"/>
      <c r="KS5" s="1039"/>
      <c r="KT5" s="1039"/>
      <c r="KU5" s="1039"/>
      <c r="KV5" s="1039"/>
      <c r="KW5" s="1039"/>
      <c r="KX5" s="1039"/>
      <c r="KY5" s="1039"/>
      <c r="KZ5" s="1039"/>
      <c r="LA5" s="1039"/>
      <c r="LB5" s="1039"/>
      <c r="LC5" s="1039"/>
      <c r="LD5" s="1039"/>
      <c r="LE5" s="1039"/>
      <c r="LF5" s="1039"/>
      <c r="LG5" s="1039"/>
      <c r="LH5" s="1039"/>
      <c r="LI5" s="1039"/>
      <c r="LJ5" s="1039"/>
      <c r="LK5" s="1039"/>
      <c r="LL5" s="1039"/>
      <c r="LM5" s="1039"/>
      <c r="LN5" s="1039"/>
      <c r="LO5" s="1039"/>
      <c r="LP5" s="1039"/>
      <c r="LQ5" s="1039"/>
      <c r="LR5" s="1039"/>
      <c r="LS5" s="1039"/>
      <c r="LT5" s="1039"/>
      <c r="LU5" s="1039"/>
      <c r="LV5" s="1039"/>
      <c r="LW5" s="1039"/>
      <c r="LX5" s="1039"/>
      <c r="LY5" s="1039"/>
      <c r="LZ5" s="1039"/>
      <c r="MA5" s="1039"/>
      <c r="MB5" s="1039"/>
      <c r="MC5" s="1039"/>
      <c r="MD5" s="1039"/>
      <c r="ME5" s="1039"/>
      <c r="MF5" s="1039"/>
      <c r="MG5" s="1039"/>
      <c r="MH5" s="1039"/>
      <c r="MI5" s="1039"/>
      <c r="MJ5" s="1039"/>
      <c r="MK5" s="1039"/>
    </row>
    <row r="6" spans="1:349" ht="12.75" customHeight="1" x14ac:dyDescent="0.3">
      <c r="A6" s="32"/>
      <c r="B6" s="10"/>
      <c r="C6" s="1312" t="s">
        <v>15</v>
      </c>
      <c r="D6" s="1313"/>
      <c r="E6" s="1313"/>
      <c r="F6" s="1313"/>
      <c r="G6" s="1313"/>
      <c r="H6" s="1313"/>
      <c r="I6" s="1313"/>
      <c r="J6" s="1313"/>
      <c r="K6" s="10"/>
      <c r="L6" s="32"/>
      <c r="M6" s="1243"/>
      <c r="N6" s="224" t="str">
        <f>C6</f>
        <v>COTIZACION SEGURO DE VIDA TEMPORAL</v>
      </c>
      <c r="O6" s="221"/>
      <c r="P6" s="221"/>
      <c r="Q6" s="222"/>
      <c r="R6" s="222"/>
      <c r="S6" s="222"/>
      <c r="T6" s="223"/>
      <c r="U6" s="223"/>
      <c r="V6" s="33"/>
      <c r="W6" s="110" t="s">
        <v>16</v>
      </c>
      <c r="X6" s="105"/>
      <c r="Y6" s="15">
        <f ca="1">IF(J12&lt;18,"Error",AA1082)</f>
        <v>168.97719999999998</v>
      </c>
      <c r="Z6" s="15"/>
      <c r="AA6" s="33"/>
      <c r="AB6" s="260"/>
      <c r="AC6" s="60" t="s">
        <v>1</v>
      </c>
      <c r="AD6" s="1229" t="str">
        <f>IT5</f>
        <v>Al 45%</v>
      </c>
      <c r="AE6" s="1229" t="str">
        <f t="shared" ref="AE6:AG6" si="0">IU5</f>
        <v>Al 85%</v>
      </c>
      <c r="AF6" s="1229" t="str">
        <f t="shared" si="0"/>
        <v>Al 35%</v>
      </c>
      <c r="AG6" s="1229" t="str">
        <f t="shared" si="0"/>
        <v>Al 60%</v>
      </c>
      <c r="AH6" s="255"/>
      <c r="AI6" s="262" t="s">
        <v>1</v>
      </c>
      <c r="AJ6" s="263" t="s">
        <v>21</v>
      </c>
      <c r="AK6" s="263" t="s">
        <v>22</v>
      </c>
      <c r="AL6" s="263" t="s">
        <v>23</v>
      </c>
      <c r="AM6" s="263" t="s">
        <v>24</v>
      </c>
      <c r="AN6" s="263" t="s">
        <v>25</v>
      </c>
      <c r="AO6" s="263" t="s">
        <v>26</v>
      </c>
      <c r="AP6" s="263" t="s">
        <v>27</v>
      </c>
      <c r="AQ6" s="246"/>
      <c r="AR6" s="262" t="s">
        <v>1</v>
      </c>
      <c r="AS6" s="263" t="s">
        <v>21</v>
      </c>
      <c r="AT6" s="263" t="s">
        <v>22</v>
      </c>
      <c r="AU6" s="263" t="s">
        <v>23</v>
      </c>
      <c r="AV6" s="263" t="s">
        <v>24</v>
      </c>
      <c r="AW6" s="263" t="s">
        <v>25</v>
      </c>
      <c r="AX6" s="263" t="s">
        <v>26</v>
      </c>
      <c r="AY6" s="263" t="s">
        <v>27</v>
      </c>
      <c r="AZ6" s="33"/>
      <c r="BA6" s="1243"/>
      <c r="BB6" s="33"/>
      <c r="BC6" s="4"/>
      <c r="BD6" s="4"/>
      <c r="BE6" s="523" t="s">
        <v>28</v>
      </c>
      <c r="BF6" s="7"/>
      <c r="BG6" s="7"/>
      <c r="BH6" s="7"/>
      <c r="BI6" s="7"/>
      <c r="BJ6" s="7"/>
      <c r="BK6" s="73" t="s">
        <v>9</v>
      </c>
      <c r="BL6" s="420" t="s">
        <v>9</v>
      </c>
      <c r="BM6" s="420"/>
      <c r="BN6" s="420"/>
      <c r="BO6" s="420"/>
      <c r="BP6" s="420"/>
      <c r="BQ6" s="420"/>
      <c r="BR6" s="246"/>
      <c r="BS6" s="431"/>
      <c r="BT6" s="420"/>
      <c r="BU6" s="420"/>
      <c r="BV6" s="420"/>
      <c r="BW6" s="420"/>
      <c r="BX6" s="420"/>
      <c r="BY6" s="420"/>
      <c r="BZ6" s="420"/>
      <c r="CA6" s="246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82"/>
      <c r="DC6" s="382"/>
      <c r="DD6" s="382"/>
      <c r="DE6" s="382"/>
      <c r="DF6" s="382"/>
      <c r="DG6" s="382"/>
      <c r="DH6" s="382"/>
      <c r="DI6" s="382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U6" s="1192" t="s">
        <v>448</v>
      </c>
      <c r="HV6" s="1201"/>
      <c r="HW6" s="1202">
        <f ca="1">Y4</f>
        <v>20</v>
      </c>
      <c r="HZ6" s="1013">
        <v>2</v>
      </c>
      <c r="IA6" s="1109" t="s">
        <v>449</v>
      </c>
      <c r="IC6" s="1072" t="s">
        <v>436</v>
      </c>
      <c r="IH6" s="1117" t="s">
        <v>450</v>
      </c>
      <c r="II6" s="1206">
        <f ca="1">II2+II3</f>
        <v>60</v>
      </c>
      <c r="IK6" s="1077" t="s">
        <v>451</v>
      </c>
      <c r="IL6" s="1207">
        <f ca="1">VLOOKUP($IL$2,$HU$32:$IF$118,12,FALSE)</f>
        <v>0.15486673930509676</v>
      </c>
      <c r="IM6" s="1208"/>
      <c r="IN6" s="1006"/>
      <c r="IR6" s="1024"/>
      <c r="IS6" s="1005">
        <v>1</v>
      </c>
      <c r="IT6" s="1005">
        <v>2</v>
      </c>
      <c r="IU6" s="1005">
        <v>3</v>
      </c>
      <c r="IV6" s="1005">
        <v>4</v>
      </c>
      <c r="IW6" s="1005">
        <v>5</v>
      </c>
      <c r="IX6" s="1005">
        <v>6</v>
      </c>
      <c r="IZ6" s="1073" t="s">
        <v>1</v>
      </c>
      <c r="JA6" s="1074" t="s">
        <v>21</v>
      </c>
      <c r="JB6" s="1074" t="s">
        <v>22</v>
      </c>
      <c r="JC6" s="1074" t="s">
        <v>23</v>
      </c>
      <c r="JD6" s="1074" t="s">
        <v>24</v>
      </c>
      <c r="JE6" s="1074" t="s">
        <v>25</v>
      </c>
      <c r="JF6" s="1074" t="s">
        <v>26</v>
      </c>
      <c r="JG6" s="1074" t="s">
        <v>27</v>
      </c>
      <c r="JI6" s="1003"/>
      <c r="JJ6" s="1223"/>
      <c r="JK6" s="1223"/>
      <c r="JL6" s="1223"/>
      <c r="JM6" s="1223"/>
      <c r="JN6" s="1220" t="s">
        <v>452</v>
      </c>
      <c r="JO6" s="1221"/>
      <c r="JP6" s="1222"/>
      <c r="JQ6" s="1045" t="s">
        <v>453</v>
      </c>
      <c r="JR6" s="1068"/>
      <c r="JS6" s="1075" t="s">
        <v>454</v>
      </c>
      <c r="JT6" s="1075" t="s">
        <v>454</v>
      </c>
      <c r="JU6" s="1220" t="s">
        <v>452</v>
      </c>
      <c r="JV6" s="1222"/>
      <c r="JW6" s="1220" t="s">
        <v>455</v>
      </c>
      <c r="JX6" s="1222"/>
      <c r="JY6" s="255" t="s">
        <v>9</v>
      </c>
      <c r="JZ6" s="1039"/>
      <c r="KA6" s="1039"/>
      <c r="KB6" s="1039"/>
      <c r="KC6" s="1039"/>
      <c r="KD6" s="1039"/>
      <c r="KE6" s="1039"/>
      <c r="KF6" s="1039"/>
      <c r="KG6" s="1039"/>
      <c r="KH6" s="1039"/>
      <c r="KI6" s="1039"/>
      <c r="KJ6" s="1039"/>
      <c r="KK6" s="1039"/>
      <c r="KL6" s="1039"/>
      <c r="KM6" s="1039"/>
      <c r="KN6" s="1039"/>
      <c r="KO6" s="1039"/>
      <c r="KP6" s="1039"/>
      <c r="KQ6" s="1039"/>
      <c r="KR6" s="1039"/>
      <c r="KS6" s="1039"/>
      <c r="KT6" s="1039"/>
      <c r="KU6" s="1039"/>
      <c r="KV6" s="1039"/>
      <c r="KW6" s="1039"/>
      <c r="KX6" s="1039"/>
      <c r="KY6" s="1039"/>
      <c r="KZ6" s="1039"/>
      <c r="LA6" s="1039"/>
      <c r="LB6" s="1039"/>
      <c r="LC6" s="1039"/>
      <c r="LD6" s="1039"/>
      <c r="LE6" s="1039"/>
      <c r="LF6" s="1039"/>
      <c r="LG6" s="1039"/>
      <c r="LH6" s="1039"/>
      <c r="LI6" s="1039"/>
      <c r="LJ6" s="1039"/>
      <c r="LK6" s="1039"/>
      <c r="LL6" s="1039"/>
      <c r="LM6" s="1039"/>
      <c r="LN6" s="1039"/>
      <c r="LO6" s="1039"/>
      <c r="LP6" s="1039"/>
      <c r="LQ6" s="1039"/>
      <c r="LR6" s="1039"/>
      <c r="LS6" s="1039"/>
      <c r="LT6" s="1039"/>
      <c r="LU6" s="1039"/>
      <c r="LV6" s="1039"/>
      <c r="LW6" s="1039"/>
      <c r="LX6" s="1039"/>
      <c r="LY6" s="1039"/>
      <c r="LZ6" s="1039"/>
      <c r="MA6" s="1039"/>
      <c r="MB6" s="1039"/>
      <c r="MC6" s="1039"/>
      <c r="MD6" s="1039"/>
      <c r="ME6" s="1039"/>
      <c r="MF6" s="1039"/>
      <c r="MG6" s="1039"/>
      <c r="MH6" s="1039"/>
      <c r="MI6" s="1039"/>
      <c r="MJ6" s="1039"/>
      <c r="MK6" s="1039"/>
    </row>
    <row r="7" spans="1:349" ht="12.75" customHeight="1" x14ac:dyDescent="0.3">
      <c r="A7" s="32"/>
      <c r="B7" s="10"/>
      <c r="C7" s="4"/>
      <c r="D7" s="4"/>
      <c r="E7" s="4"/>
      <c r="F7" s="4"/>
      <c r="G7" s="4"/>
      <c r="H7" s="4"/>
      <c r="I7" s="4"/>
      <c r="J7" s="4"/>
      <c r="K7" s="10"/>
      <c r="L7" s="32"/>
      <c r="M7" s="1243"/>
      <c r="N7" s="4"/>
      <c r="O7" s="4"/>
      <c r="P7" s="4"/>
      <c r="Q7" s="4"/>
      <c r="R7" s="4"/>
      <c r="S7" s="4"/>
      <c r="T7" s="4"/>
      <c r="U7" s="4"/>
      <c r="V7" s="33"/>
      <c r="W7" s="110" t="s">
        <v>29</v>
      </c>
      <c r="X7" s="105"/>
      <c r="Y7" s="15">
        <v>0</v>
      </c>
      <c r="Z7" s="106">
        <v>50</v>
      </c>
      <c r="AA7" s="33"/>
      <c r="AB7" s="260"/>
      <c r="AC7" s="891">
        <v>1</v>
      </c>
      <c r="AD7" s="891">
        <v>2</v>
      </c>
      <c r="AE7" s="891">
        <v>3</v>
      </c>
      <c r="AF7" s="891">
        <v>4</v>
      </c>
      <c r="AG7" s="891">
        <v>5</v>
      </c>
      <c r="AH7" s="264"/>
      <c r="AI7" s="892">
        <v>1</v>
      </c>
      <c r="AJ7" s="892">
        <v>2</v>
      </c>
      <c r="AK7" s="892">
        <v>3</v>
      </c>
      <c r="AL7" s="892">
        <v>4</v>
      </c>
      <c r="AM7" s="892">
        <v>5</v>
      </c>
      <c r="AN7" s="892">
        <v>6</v>
      </c>
      <c r="AO7" s="892">
        <v>7</v>
      </c>
      <c r="AP7" s="892">
        <v>8</v>
      </c>
      <c r="AQ7" s="246"/>
      <c r="AR7" s="892">
        <v>1</v>
      </c>
      <c r="AS7" s="892">
        <v>2</v>
      </c>
      <c r="AT7" s="892">
        <v>3</v>
      </c>
      <c r="AU7" s="892">
        <v>4</v>
      </c>
      <c r="AV7" s="892">
        <v>5</v>
      </c>
      <c r="AW7" s="892">
        <v>6</v>
      </c>
      <c r="AX7" s="892">
        <v>7</v>
      </c>
      <c r="AY7" s="892">
        <v>8</v>
      </c>
      <c r="AZ7" s="33"/>
      <c r="BA7" s="1243"/>
      <c r="BB7" s="33"/>
      <c r="BC7" s="4"/>
      <c r="BD7" s="4"/>
      <c r="BE7" s="523" t="s">
        <v>30</v>
      </c>
      <c r="BF7" s="7"/>
      <c r="BG7" s="7"/>
      <c r="BH7" s="7"/>
      <c r="BI7" s="7"/>
      <c r="BJ7" s="7"/>
      <c r="BK7" s="893"/>
      <c r="BL7" s="892" t="s">
        <v>9</v>
      </c>
      <c r="BM7" s="892"/>
      <c r="BN7" s="892"/>
      <c r="BO7" s="892"/>
      <c r="BP7" s="892"/>
      <c r="BQ7" s="892"/>
      <c r="BR7" s="246"/>
      <c r="BS7" s="892"/>
      <c r="BT7" s="892"/>
      <c r="BU7" s="892"/>
      <c r="BV7" s="892"/>
      <c r="BW7" s="892"/>
      <c r="BX7" s="892"/>
      <c r="BY7" s="892"/>
      <c r="BZ7" s="892"/>
      <c r="CA7" s="246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432"/>
      <c r="DC7" s="390"/>
      <c r="DD7" s="390"/>
      <c r="DE7" s="390"/>
      <c r="DF7" s="390"/>
      <c r="DG7" s="390"/>
      <c r="DH7" s="390"/>
      <c r="DI7" s="390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U7" s="1209" t="s">
        <v>456</v>
      </c>
      <c r="HV7" s="1210"/>
      <c r="HW7" s="1211">
        <f ca="1">IF(HW6&lt;10,HW6,10)</f>
        <v>10</v>
      </c>
      <c r="HZ7" s="1013">
        <v>3</v>
      </c>
      <c r="IA7" s="1109" t="s">
        <v>457</v>
      </c>
      <c r="IC7" s="1000" t="s">
        <v>458</v>
      </c>
      <c r="IH7" s="999"/>
      <c r="IK7" s="1084" t="s">
        <v>459</v>
      </c>
      <c r="IL7" s="1085">
        <f ca="1">((1+$HY$20)*VLOOKUP($IL$2,$HU$32:$IF$118,2,FALSE)+($HY$17)*VLOOKUP($IL$2,$HU$32:$IF$118,7,FALSE)+($HY$16-$HY$17))/((1-($HY$18+$HY$19+$HY$21+$HY$23))*VLOOKUP($IL$2,$HU$32:$IF$118,7,FALSE)-($HY$12-$HY$13+$HY$14-$HY$15)-$HY$13*VLOOKUP($IL$2,$HU$32:$IF$118,8,FALSE)-$HY$15*VLOOKUP($IL$2,$HU$32:$IF$118,7,FALSE))*1000</f>
        <v>2.0372904763739585</v>
      </c>
      <c r="IN7" s="1037"/>
      <c r="IO7" s="1076"/>
      <c r="IR7" s="1032"/>
      <c r="IS7" s="1077"/>
      <c r="IT7" s="1005" t="s">
        <v>426</v>
      </c>
      <c r="IU7" s="1005" t="s">
        <v>18</v>
      </c>
      <c r="IV7" s="1005" t="s">
        <v>19</v>
      </c>
      <c r="IW7" s="1005" t="s">
        <v>20</v>
      </c>
      <c r="IX7" s="1024" t="s">
        <v>460</v>
      </c>
      <c r="IZ7" s="1024">
        <v>1</v>
      </c>
      <c r="JA7" s="1024">
        <v>2</v>
      </c>
      <c r="JB7" s="1024">
        <v>3</v>
      </c>
      <c r="JC7" s="1024">
        <v>4</v>
      </c>
      <c r="JD7" s="1024">
        <v>5</v>
      </c>
      <c r="JE7" s="1024">
        <v>6</v>
      </c>
      <c r="JF7" s="1024">
        <v>7</v>
      </c>
      <c r="JG7" s="1024">
        <v>8</v>
      </c>
      <c r="JI7" s="1078" t="s">
        <v>102</v>
      </c>
      <c r="JJ7" s="1079" t="s">
        <v>238</v>
      </c>
      <c r="JK7" s="1080" t="s">
        <v>172</v>
      </c>
      <c r="JL7" s="1080" t="s">
        <v>120</v>
      </c>
      <c r="JM7" s="1080" t="s">
        <v>270</v>
      </c>
      <c r="JN7" s="1078" t="s">
        <v>128</v>
      </c>
      <c r="JO7" s="1078" t="s">
        <v>69</v>
      </c>
      <c r="JP7" s="1081" t="s">
        <v>461</v>
      </c>
      <c r="JQ7" s="1078" t="s">
        <v>128</v>
      </c>
      <c r="JR7" s="1078" t="s">
        <v>69</v>
      </c>
      <c r="JS7" s="1082" t="s">
        <v>75</v>
      </c>
      <c r="JT7" s="1082" t="s">
        <v>429</v>
      </c>
      <c r="JU7" s="1078" t="s">
        <v>128</v>
      </c>
      <c r="JV7" s="1078" t="s">
        <v>69</v>
      </c>
      <c r="JW7" s="1078" t="s">
        <v>128</v>
      </c>
      <c r="JX7" s="1078" t="s">
        <v>69</v>
      </c>
      <c r="JY7" s="264"/>
      <c r="JZ7" s="1039"/>
      <c r="KA7" s="1039"/>
      <c r="KB7" s="1039"/>
      <c r="KC7" s="1039"/>
      <c r="KD7" s="1039"/>
      <c r="KE7" s="1039"/>
      <c r="KF7" s="1039"/>
      <c r="KG7" s="1039"/>
      <c r="KH7" s="1039"/>
      <c r="KI7" s="1039"/>
      <c r="KJ7" s="1039"/>
      <c r="KK7" s="1039"/>
      <c r="KL7" s="1039"/>
      <c r="KM7" s="1039"/>
      <c r="KN7" s="1039"/>
      <c r="KO7" s="1039"/>
      <c r="KP7" s="1039"/>
      <c r="KQ7" s="1039"/>
      <c r="KR7" s="1039"/>
      <c r="KS7" s="1039"/>
      <c r="KT7" s="1039"/>
      <c r="KU7" s="1039"/>
      <c r="KV7" s="1039"/>
      <c r="KW7" s="1039"/>
      <c r="KX7" s="1039"/>
      <c r="KY7" s="1039"/>
      <c r="KZ7" s="1039"/>
      <c r="LA7" s="1039"/>
      <c r="LB7" s="1039"/>
      <c r="LC7" s="1039"/>
      <c r="LD7" s="1039"/>
      <c r="LE7" s="1039"/>
      <c r="LF7" s="1039"/>
      <c r="LG7" s="1039"/>
      <c r="LH7" s="1039"/>
      <c r="LI7" s="1039"/>
      <c r="LJ7" s="1039"/>
      <c r="LK7" s="1039"/>
      <c r="LL7" s="1039"/>
      <c r="LM7" s="1039"/>
      <c r="LN7" s="1039"/>
      <c r="LO7" s="1039"/>
      <c r="LP7" s="1039"/>
      <c r="LQ7" s="1039"/>
      <c r="LR7" s="1039"/>
      <c r="LS7" s="1039"/>
      <c r="LT7" s="1039"/>
      <c r="LU7" s="1039"/>
      <c r="LV7" s="1039"/>
      <c r="LW7" s="1039"/>
      <c r="LX7" s="1039"/>
      <c r="LY7" s="1039"/>
      <c r="LZ7" s="1039"/>
      <c r="MA7" s="1039"/>
      <c r="MB7" s="1039"/>
      <c r="MC7" s="1039"/>
      <c r="MD7" s="1039"/>
      <c r="ME7" s="1039"/>
      <c r="MF7" s="1039"/>
      <c r="MG7" s="1039"/>
      <c r="MH7" s="1039"/>
      <c r="MI7" s="1039"/>
      <c r="MJ7" s="1039"/>
      <c r="MK7" s="1039"/>
    </row>
    <row r="8" spans="1:349" ht="12.75" customHeight="1" x14ac:dyDescent="0.25">
      <c r="A8" s="32"/>
      <c r="B8" s="10"/>
      <c r="C8" s="225" t="s">
        <v>31</v>
      </c>
      <c r="D8" s="1299" t="s">
        <v>411</v>
      </c>
      <c r="E8" s="1300"/>
      <c r="F8" s="1300"/>
      <c r="G8" s="1300"/>
      <c r="H8" s="1300"/>
      <c r="I8" s="1300"/>
      <c r="J8" s="1301"/>
      <c r="K8" s="10"/>
      <c r="L8" s="32"/>
      <c r="M8" s="1243"/>
      <c r="N8" s="780" t="s">
        <v>32</v>
      </c>
      <c r="O8" s="778"/>
      <c r="P8" s="778"/>
      <c r="Q8" s="778"/>
      <c r="R8" s="779"/>
      <c r="S8" s="988" t="s">
        <v>1</v>
      </c>
      <c r="T8" s="780" t="s">
        <v>33</v>
      </c>
      <c r="U8" s="894"/>
      <c r="V8" s="33"/>
      <c r="W8" s="111" t="s">
        <v>34</v>
      </c>
      <c r="X8" s="107"/>
      <c r="Y8" s="108">
        <v>0.16</v>
      </c>
      <c r="Z8" s="108"/>
      <c r="AA8" s="33"/>
      <c r="AB8" s="246"/>
      <c r="AC8" s="848">
        <v>0</v>
      </c>
      <c r="AD8" s="990">
        <f>IT8</f>
        <v>0.87</v>
      </c>
      <c r="AE8" s="991">
        <f t="shared" ref="AE8:AG8" si="1">IU8</f>
        <v>0.87</v>
      </c>
      <c r="AF8" s="992">
        <f t="shared" si="1"/>
        <v>0.87</v>
      </c>
      <c r="AG8" s="991">
        <f t="shared" si="1"/>
        <v>0.87</v>
      </c>
      <c r="AH8" s="265"/>
      <c r="AI8" s="266">
        <v>0</v>
      </c>
      <c r="AJ8" s="267">
        <f t="shared" ref="AJ8:AJ71" si="2">VLOOKUP(AI8,$AC$8:$AG$108,$AD$1054)</f>
        <v>0.87</v>
      </c>
      <c r="AK8" s="268">
        <v>100000</v>
      </c>
      <c r="AL8" s="268">
        <f t="shared" ref="AL8:AL39" si="3">(AK8*AJ8*$AF$3/1000)</f>
        <v>87</v>
      </c>
      <c r="AM8" s="269">
        <f t="shared" ref="AM8:AM71" si="4">AK8*($AO$2^AI8)</f>
        <v>100000</v>
      </c>
      <c r="AN8" s="270">
        <f>SUM(AM8:AM$107)</f>
        <v>3118316.5935960137</v>
      </c>
      <c r="AO8" s="270">
        <f t="shared" ref="AO8:AO71" si="5">AL8*($AO$2^(AI8+1))</f>
        <v>84.466019417475735</v>
      </c>
      <c r="AP8" s="270">
        <f>SUM(AO8:AO$107)</f>
        <v>8589.610306929535</v>
      </c>
      <c r="AQ8" s="33"/>
      <c r="AR8" s="266">
        <v>0</v>
      </c>
      <c r="AS8" s="267">
        <f ca="1">IF($AS$1="",0,VLOOKUP(AR8,$AC$8:$AG$108,$AE$1054))</f>
        <v>0</v>
      </c>
      <c r="AT8" s="268">
        <v>100000</v>
      </c>
      <c r="AU8" s="268">
        <f t="shared" ref="AU8:AU39" ca="1" si="6">(AT8*AS8*$AF$3/1000)</f>
        <v>0</v>
      </c>
      <c r="AV8" s="269">
        <f t="shared" ref="AV8:AV71" si="7">AT8*($AO$2^AR8)</f>
        <v>100000</v>
      </c>
      <c r="AW8" s="270">
        <f t="shared" ref="AW8:AW22" ca="1" si="8">AW9+AV8</f>
        <v>3250323.7120067007</v>
      </c>
      <c r="AX8" s="270">
        <f t="shared" ref="AX8:AX71" ca="1" si="9">AU8*($AO$2^(AR8+1))</f>
        <v>0</v>
      </c>
      <c r="AY8" s="271">
        <f t="shared" ref="AY8:AY22" ca="1" si="10">AY9+AX8</f>
        <v>166.06802766715512</v>
      </c>
      <c r="AZ8" s="33"/>
      <c r="BA8" s="1243"/>
      <c r="BB8" s="33"/>
      <c r="BC8" s="4"/>
      <c r="BD8" s="4"/>
      <c r="BE8" s="4"/>
      <c r="BF8" s="4"/>
      <c r="BG8" s="4"/>
      <c r="BH8" s="4"/>
      <c r="BI8" s="4"/>
      <c r="BJ8" s="4"/>
      <c r="BK8" s="74"/>
      <c r="BL8" s="273"/>
      <c r="BM8" s="273"/>
      <c r="BN8" s="274"/>
      <c r="BO8" s="275"/>
      <c r="BP8" s="275"/>
      <c r="BQ8" s="275"/>
      <c r="BR8" s="246"/>
      <c r="BS8" s="277"/>
      <c r="BT8" s="274"/>
      <c r="BU8" s="273"/>
      <c r="BV8" s="273"/>
      <c r="BW8" s="274"/>
      <c r="BX8" s="275"/>
      <c r="BY8" s="275"/>
      <c r="BZ8" s="275"/>
      <c r="CA8" s="246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432"/>
      <c r="DC8" s="390"/>
      <c r="DD8" s="390"/>
      <c r="DE8" s="390"/>
      <c r="DF8" s="390"/>
      <c r="DG8" s="390"/>
      <c r="DH8" s="390"/>
      <c r="DI8" s="390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U8" s="1191" t="s">
        <v>462</v>
      </c>
      <c r="HV8" s="1083"/>
      <c r="HW8" s="1212">
        <v>81</v>
      </c>
      <c r="HZ8" s="1004">
        <v>4</v>
      </c>
      <c r="IA8" s="1077" t="s">
        <v>463</v>
      </c>
      <c r="IH8" s="999" t="s">
        <v>464</v>
      </c>
      <c r="IK8" s="1084"/>
      <c r="IL8" s="1085">
        <f ca="1">IL5-IL7</f>
        <v>0</v>
      </c>
      <c r="IM8" s="1076"/>
      <c r="IN8" s="1076"/>
      <c r="IO8" s="1076"/>
      <c r="IR8" s="1032"/>
      <c r="IS8" s="1007">
        <v>0</v>
      </c>
      <c r="IT8" s="1086">
        <v>0.87</v>
      </c>
      <c r="IU8" s="1086">
        <v>0.87</v>
      </c>
      <c r="IV8" s="1087">
        <v>0.87</v>
      </c>
      <c r="IW8" s="1086">
        <v>0.87</v>
      </c>
      <c r="IX8" s="1086">
        <v>7.08</v>
      </c>
      <c r="IZ8" s="1088">
        <v>0</v>
      </c>
      <c r="JA8" s="1089">
        <f>VLOOKUP(IZ8,$IS$8:$IX$108,$JA$3)*$JA$1</f>
        <v>0.87</v>
      </c>
      <c r="JB8" s="1090">
        <v>100000</v>
      </c>
      <c r="JC8" s="1090">
        <f>(JB8*JA8*$JA$1)/1000</f>
        <v>87</v>
      </c>
      <c r="JD8" s="1087">
        <f>JB8*($JB$2^IZ8)</f>
        <v>100000</v>
      </c>
      <c r="JE8" s="1087">
        <f>SUM(JD8:JD$108)</f>
        <v>3118316.5935960137</v>
      </c>
      <c r="JF8" s="1011">
        <f>JC8*($JB$2^(IZ8+1))</f>
        <v>84.466019417475735</v>
      </c>
      <c r="JG8" s="1086">
        <f>SUM(JF8:JF$108)</f>
        <v>8589.610306929535</v>
      </c>
      <c r="JH8" s="1006"/>
      <c r="JI8" s="1091">
        <v>1</v>
      </c>
      <c r="JJ8" s="1092">
        <v>0.4</v>
      </c>
      <c r="JK8" s="1092">
        <v>0.06</v>
      </c>
      <c r="JL8" s="1092">
        <v>0.02</v>
      </c>
      <c r="JM8" s="1092">
        <f>SUM(JJ8:JL8)</f>
        <v>0.48000000000000004</v>
      </c>
      <c r="JN8" s="1092">
        <v>0.05</v>
      </c>
      <c r="JO8" s="1092">
        <v>0.05</v>
      </c>
      <c r="JP8" s="1092">
        <v>0</v>
      </c>
      <c r="JQ8" s="1093">
        <v>0</v>
      </c>
      <c r="JR8" s="1093">
        <v>0</v>
      </c>
      <c r="JS8" s="1092">
        <v>0</v>
      </c>
      <c r="JT8" s="1093">
        <v>0</v>
      </c>
      <c r="JU8" s="1092">
        <v>0.03</v>
      </c>
      <c r="JV8" s="1092">
        <v>0.03</v>
      </c>
      <c r="JW8" s="1093">
        <v>0</v>
      </c>
      <c r="JX8" s="1093">
        <v>0</v>
      </c>
      <c r="JY8" s="1094"/>
      <c r="JZ8" s="1039"/>
      <c r="KA8" s="1039"/>
      <c r="KB8" s="1039"/>
      <c r="KC8" s="1039"/>
      <c r="KD8" s="1039"/>
      <c r="KE8" s="1039"/>
      <c r="KF8" s="1039"/>
      <c r="KG8" s="1039"/>
      <c r="KH8" s="1039"/>
      <c r="KI8" s="1039"/>
      <c r="KJ8" s="1039"/>
      <c r="KK8" s="1039"/>
      <c r="KL8" s="1039"/>
      <c r="KM8" s="1039"/>
      <c r="KN8" s="1039"/>
      <c r="KO8" s="1039"/>
      <c r="KP8" s="1039"/>
      <c r="KQ8" s="1039"/>
      <c r="KR8" s="1039"/>
      <c r="KS8" s="1039"/>
      <c r="KT8" s="1039"/>
      <c r="KU8" s="1039"/>
      <c r="KV8" s="1039"/>
      <c r="KW8" s="1039"/>
      <c r="KX8" s="1039"/>
      <c r="KY8" s="1039"/>
      <c r="KZ8" s="1039"/>
      <c r="LA8" s="1039"/>
      <c r="LB8" s="1039"/>
      <c r="LC8" s="1039"/>
      <c r="LD8" s="1039"/>
      <c r="LE8" s="1039"/>
      <c r="LF8" s="1039"/>
      <c r="LG8" s="1039"/>
      <c r="LH8" s="1039"/>
      <c r="LI8" s="1039"/>
      <c r="LJ8" s="1039"/>
      <c r="LK8" s="1039"/>
      <c r="LL8" s="1039"/>
      <c r="LM8" s="1039"/>
      <c r="LN8" s="1039"/>
      <c r="LO8" s="1039"/>
      <c r="LP8" s="1039"/>
      <c r="LQ8" s="1039"/>
      <c r="LR8" s="1039"/>
      <c r="LS8" s="1039"/>
      <c r="LT8" s="1039"/>
      <c r="LU8" s="1039"/>
      <c r="LV8" s="1039"/>
      <c r="LW8" s="1039"/>
      <c r="LX8" s="1039"/>
      <c r="LY8" s="1039"/>
      <c r="LZ8" s="1039"/>
      <c r="MA8" s="1039"/>
      <c r="MB8" s="1039"/>
      <c r="MC8" s="1039"/>
      <c r="MD8" s="1039"/>
      <c r="ME8" s="1039"/>
      <c r="MF8" s="1039"/>
      <c r="MG8" s="1039"/>
      <c r="MH8" s="1039"/>
      <c r="MI8" s="1039"/>
      <c r="MJ8" s="1039"/>
      <c r="MK8" s="1039"/>
    </row>
    <row r="9" spans="1:349" ht="12.75" customHeight="1" x14ac:dyDescent="0.25">
      <c r="A9" s="32"/>
      <c r="B9" s="10"/>
      <c r="C9" s="225" t="s">
        <v>35</v>
      </c>
      <c r="D9" s="1299" t="s">
        <v>412</v>
      </c>
      <c r="E9" s="1300"/>
      <c r="F9" s="1300"/>
      <c r="G9" s="1300"/>
      <c r="H9" s="1300"/>
      <c r="I9" s="1300"/>
      <c r="J9" s="1301"/>
      <c r="K9" s="10"/>
      <c r="L9" s="32"/>
      <c r="M9" s="1243"/>
      <c r="N9" s="1314" t="str">
        <f ca="1">IF(J12&lt;&gt;"",CONCATENATE("1) ",UPPER(C12)),"")</f>
        <v>1) EJEMPLO</v>
      </c>
      <c r="O9" s="1315"/>
      <c r="P9" s="1315"/>
      <c r="Q9" s="1315"/>
      <c r="R9" s="1315"/>
      <c r="S9" s="895">
        <f ca="1">J12</f>
        <v>36</v>
      </c>
      <c r="T9" s="896" t="str">
        <f>VLOOKUP(O1060,G1069:I1072,3,FALSE)</f>
        <v>Hombre No Fuma</v>
      </c>
      <c r="U9" s="897"/>
      <c r="V9" s="33"/>
      <c r="W9" s="4"/>
      <c r="X9" s="4"/>
      <c r="Y9" s="4"/>
      <c r="Z9" s="4"/>
      <c r="AA9" s="33"/>
      <c r="AB9" s="246"/>
      <c r="AC9" s="849">
        <v>1</v>
      </c>
      <c r="AD9" s="993">
        <f t="shared" ref="AD9:AD72" si="11">IT9</f>
        <v>0.5</v>
      </c>
      <c r="AE9" s="994">
        <f t="shared" ref="AE9:AE72" si="12">IU9</f>
        <v>0.5</v>
      </c>
      <c r="AF9" s="995">
        <f t="shared" ref="AF9:AF72" si="13">IV9</f>
        <v>0.5</v>
      </c>
      <c r="AG9" s="994">
        <f t="shared" ref="AG9:AG72" si="14">IW9</f>
        <v>0.5</v>
      </c>
      <c r="AH9" s="265"/>
      <c r="AI9" s="272">
        <f t="shared" ref="AI9:AI23" si="15">AI8+1</f>
        <v>1</v>
      </c>
      <c r="AJ9" s="265">
        <f t="shared" si="2"/>
        <v>0.5</v>
      </c>
      <c r="AK9" s="273">
        <f t="shared" ref="AK9:AK23" si="16">AK8-AL8</f>
        <v>99913</v>
      </c>
      <c r="AL9" s="273">
        <f t="shared" si="3"/>
        <v>49.956499999999998</v>
      </c>
      <c r="AM9" s="274">
        <f t="shared" si="4"/>
        <v>97002.912621359224</v>
      </c>
      <c r="AN9" s="275">
        <f>SUM(AM9:AM$107)</f>
        <v>3018316.5935960142</v>
      </c>
      <c r="AO9" s="275">
        <f t="shared" si="5"/>
        <v>47.088792534640397</v>
      </c>
      <c r="AP9" s="275">
        <f>SUM(AO9:AO$107)</f>
        <v>8505.1442875120592</v>
      </c>
      <c r="AQ9" s="33"/>
      <c r="AR9" s="272">
        <f t="shared" ref="AR9:AR23" si="17">AR8+1</f>
        <v>1</v>
      </c>
      <c r="AS9" s="265">
        <f t="shared" ref="AS9:AS72" ca="1" si="18">IF($AS$1="",0,VLOOKUP(AR9,$AC$8:$AG$108,$AE$1054))</f>
        <v>0</v>
      </c>
      <c r="AT9" s="273">
        <f t="shared" ref="AT9:AT23" ca="1" si="19">AT8-AU8</f>
        <v>100000</v>
      </c>
      <c r="AU9" s="273">
        <f t="shared" ca="1" si="6"/>
        <v>0</v>
      </c>
      <c r="AV9" s="274">
        <f t="shared" ca="1" si="7"/>
        <v>97087.378640776704</v>
      </c>
      <c r="AW9" s="275">
        <f t="shared" ca="1" si="8"/>
        <v>3150323.7120067007</v>
      </c>
      <c r="AX9" s="275">
        <f t="shared" ca="1" si="9"/>
        <v>0</v>
      </c>
      <c r="AY9" s="276">
        <f t="shared" ca="1" si="10"/>
        <v>166.06802766715512</v>
      </c>
      <c r="AZ9" s="33"/>
      <c r="BA9" s="1243"/>
      <c r="BB9" s="33"/>
      <c r="BC9" s="4"/>
      <c r="BD9" s="117"/>
      <c r="BE9" s="118"/>
      <c r="BF9" s="1295" t="s">
        <v>36</v>
      </c>
      <c r="BG9" s="1296"/>
      <c r="BH9" s="1296"/>
      <c r="BI9" s="4"/>
      <c r="BJ9" s="4"/>
      <c r="BK9" s="74" t="s">
        <v>9</v>
      </c>
      <c r="BL9" s="273"/>
      <c r="BM9" s="273"/>
      <c r="BN9" s="274"/>
      <c r="BO9" s="275"/>
      <c r="BP9" s="275"/>
      <c r="BQ9" s="275"/>
      <c r="BR9" s="246"/>
      <c r="BS9" s="277"/>
      <c r="BT9" s="274"/>
      <c r="BU9" s="273"/>
      <c r="BV9" s="273"/>
      <c r="BW9" s="274"/>
      <c r="BX9" s="275"/>
      <c r="BY9" s="275"/>
      <c r="BZ9" s="275"/>
      <c r="CA9" s="246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U9" s="1191" t="s">
        <v>465</v>
      </c>
      <c r="HV9" s="1115"/>
      <c r="HW9" s="1213" t="s">
        <v>69</v>
      </c>
      <c r="IH9" s="1076"/>
      <c r="II9" s="1076"/>
      <c r="IJ9" s="1076"/>
      <c r="IK9" s="1076"/>
      <c r="IL9" s="1076"/>
      <c r="IM9" s="1076"/>
      <c r="IN9" s="1076"/>
      <c r="IO9" s="1076"/>
      <c r="IR9" s="1032"/>
      <c r="IS9" s="1012">
        <v>1</v>
      </c>
      <c r="IT9" s="1095">
        <v>0.5</v>
      </c>
      <c r="IU9" s="1095">
        <v>0.5</v>
      </c>
      <c r="IV9" s="1096">
        <v>0.5</v>
      </c>
      <c r="IW9" s="1095">
        <v>0.5</v>
      </c>
      <c r="IX9" s="1095">
        <v>1.76</v>
      </c>
      <c r="IZ9" s="1097">
        <f t="shared" ref="IZ9:IZ23" si="20">IZ8+1</f>
        <v>1</v>
      </c>
      <c r="JA9" s="1098">
        <f>VLOOKUP(IZ9,$IS$8:$IX$108,$JA$3)*$JA$1</f>
        <v>0.5</v>
      </c>
      <c r="JB9" s="1099">
        <f t="shared" ref="JB9:JB23" si="21">JB8-JC8</f>
        <v>99913</v>
      </c>
      <c r="JC9" s="1099">
        <f t="shared" ref="JC9:JC72" si="22">(JB9*JA9*$JA$1)/1000</f>
        <v>49.956499999999998</v>
      </c>
      <c r="JD9" s="1096">
        <f>JB9*($JB$2^IZ9)</f>
        <v>97002.912621359224</v>
      </c>
      <c r="JE9" s="1096">
        <f>SUM(JD9:JD$108)</f>
        <v>3018316.5935960142</v>
      </c>
      <c r="JF9" s="1006">
        <f t="shared" ref="JF9:JF72" si="23">JC9*($JB$2^(IZ9+1))</f>
        <v>47.088792534640397</v>
      </c>
      <c r="JG9" s="1095">
        <f>SUM(JF9:JF$108)</f>
        <v>8505.1442875120592</v>
      </c>
      <c r="JH9" s="1006"/>
      <c r="JI9" s="1100">
        <f t="shared" ref="JI9:JI23" si="24">JI8+1</f>
        <v>2</v>
      </c>
      <c r="JJ9" s="1101">
        <v>0.05</v>
      </c>
      <c r="JK9" s="1101">
        <v>0</v>
      </c>
      <c r="JL9" s="1101">
        <v>0.01</v>
      </c>
      <c r="JM9" s="1101">
        <f>SUM(JJ9:JL9)</f>
        <v>6.0000000000000005E-2</v>
      </c>
      <c r="JN9" s="1101">
        <f t="shared" ref="JN9:JX24" si="25">JN8</f>
        <v>0.05</v>
      </c>
      <c r="JO9" s="1101">
        <f t="shared" si="25"/>
        <v>0.05</v>
      </c>
      <c r="JP9" s="1101">
        <f t="shared" si="25"/>
        <v>0</v>
      </c>
      <c r="JQ9" s="1010">
        <f t="shared" si="25"/>
        <v>0</v>
      </c>
      <c r="JR9" s="1010">
        <f t="shared" si="25"/>
        <v>0</v>
      </c>
      <c r="JS9" s="1101">
        <f t="shared" si="25"/>
        <v>0</v>
      </c>
      <c r="JT9" s="1010">
        <f t="shared" si="25"/>
        <v>0</v>
      </c>
      <c r="JU9" s="1101">
        <f t="shared" si="25"/>
        <v>0.03</v>
      </c>
      <c r="JV9" s="1101">
        <f t="shared" si="25"/>
        <v>0.03</v>
      </c>
      <c r="JW9" s="1010">
        <f t="shared" si="25"/>
        <v>0</v>
      </c>
      <c r="JX9" s="1010">
        <f t="shared" si="25"/>
        <v>0</v>
      </c>
      <c r="JY9" s="1094"/>
      <c r="JZ9" s="1039"/>
      <c r="KA9" s="1039"/>
      <c r="KB9" s="1039"/>
      <c r="KC9" s="1039"/>
      <c r="KD9" s="1039"/>
      <c r="KE9" s="1039"/>
      <c r="KF9" s="1039"/>
      <c r="KG9" s="1039"/>
      <c r="KH9" s="1039"/>
      <c r="KI9" s="1039"/>
      <c r="KJ9" s="1039"/>
      <c r="KK9" s="1039"/>
      <c r="KL9" s="1039"/>
      <c r="KM9" s="1039"/>
      <c r="KN9" s="1039"/>
      <c r="KO9" s="1039"/>
      <c r="KP9" s="1039"/>
      <c r="KQ9" s="1039"/>
      <c r="KR9" s="1039"/>
      <c r="KS9" s="1039"/>
      <c r="KT9" s="1039"/>
      <c r="KU9" s="1039"/>
      <c r="KV9" s="1039"/>
      <c r="KW9" s="1039"/>
      <c r="KX9" s="1039"/>
      <c r="KY9" s="1039"/>
      <c r="KZ9" s="1039"/>
      <c r="LA9" s="1039"/>
      <c r="LB9" s="1039"/>
      <c r="LC9" s="1039"/>
      <c r="LD9" s="1039"/>
      <c r="LE9" s="1039"/>
      <c r="LF9" s="1039"/>
      <c r="LG9" s="1039"/>
      <c r="LH9" s="1039"/>
      <c r="LI9" s="1039"/>
      <c r="LJ9" s="1039"/>
      <c r="LK9" s="1039"/>
      <c r="LL9" s="1039"/>
      <c r="LM9" s="1039"/>
      <c r="LN9" s="1039"/>
      <c r="LO9" s="1039"/>
      <c r="LP9" s="1039"/>
      <c r="LQ9" s="1039"/>
      <c r="LR9" s="1039"/>
      <c r="LS9" s="1039"/>
      <c r="LT9" s="1039"/>
      <c r="LU9" s="1039"/>
      <c r="LV9" s="1039"/>
      <c r="LW9" s="1039"/>
      <c r="LX9" s="1039"/>
      <c r="LY9" s="1039"/>
      <c r="LZ9" s="1039"/>
      <c r="MA9" s="1039"/>
      <c r="MB9" s="1039"/>
      <c r="MC9" s="1039"/>
      <c r="MD9" s="1039"/>
      <c r="ME9" s="1039"/>
      <c r="MF9" s="1039"/>
      <c r="MG9" s="1039"/>
      <c r="MH9" s="1039"/>
      <c r="MI9" s="1039"/>
      <c r="MJ9" s="1039"/>
      <c r="MK9" s="1039"/>
    </row>
    <row r="10" spans="1:349" ht="12.75" customHeight="1" x14ac:dyDescent="0.25">
      <c r="A10" s="32"/>
      <c r="B10" s="10"/>
      <c r="C10" s="5"/>
      <c r="D10" s="5"/>
      <c r="E10" s="5"/>
      <c r="F10" s="5"/>
      <c r="G10" s="5"/>
      <c r="H10" s="1240"/>
      <c r="I10" s="5"/>
      <c r="J10" s="5"/>
      <c r="K10" s="10"/>
      <c r="L10" s="32"/>
      <c r="M10" s="1244"/>
      <c r="N10" s="1297" t="str">
        <f>IF(J13&lt;&gt;"",CONCATENATE("2) ",UPPER(C13)),"")</f>
        <v/>
      </c>
      <c r="O10" s="1298"/>
      <c r="P10" s="1298"/>
      <c r="Q10" s="1298"/>
      <c r="R10" s="1298"/>
      <c r="S10" s="1318" t="str">
        <f>IF(J13&lt;&gt;"",J13,"")</f>
        <v/>
      </c>
      <c r="T10" s="1319" t="str">
        <f>IF(J13&lt;&gt;"",IF(S10="","",VLOOKUP(O1061,G1069:I1073,3,FALSE)),"")</f>
        <v/>
      </c>
      <c r="U10" s="881"/>
      <c r="V10" s="278"/>
      <c r="W10" s="5"/>
      <c r="X10" s="5"/>
      <c r="Y10" s="5"/>
      <c r="Z10" s="5"/>
      <c r="AA10" s="33"/>
      <c r="AB10" s="246"/>
      <c r="AC10" s="853">
        <v>2</v>
      </c>
      <c r="AD10" s="993">
        <f t="shared" si="11"/>
        <v>0.35</v>
      </c>
      <c r="AE10" s="994">
        <f t="shared" si="12"/>
        <v>0.35</v>
      </c>
      <c r="AF10" s="995">
        <f t="shared" si="13"/>
        <v>0.35</v>
      </c>
      <c r="AG10" s="994">
        <f t="shared" si="14"/>
        <v>0.35</v>
      </c>
      <c r="AH10" s="265"/>
      <c r="AI10" s="272">
        <f t="shared" si="15"/>
        <v>2</v>
      </c>
      <c r="AJ10" s="265">
        <f t="shared" si="2"/>
        <v>0.35</v>
      </c>
      <c r="AK10" s="273">
        <f t="shared" si="16"/>
        <v>99863.0435</v>
      </c>
      <c r="AL10" s="273">
        <f t="shared" si="3"/>
        <v>34.952065224999998</v>
      </c>
      <c r="AM10" s="274">
        <f t="shared" si="4"/>
        <v>94130.496276746155</v>
      </c>
      <c r="AN10" s="275">
        <f>SUM(AM10:AM$107)</f>
        <v>2921313.6809746539</v>
      </c>
      <c r="AO10" s="275">
        <f t="shared" si="5"/>
        <v>31.986090967826364</v>
      </c>
      <c r="AP10" s="275">
        <f>SUM(AO10:AO$107)</f>
        <v>8458.0554949774196</v>
      </c>
      <c r="AQ10" s="33"/>
      <c r="AR10" s="272">
        <f t="shared" si="17"/>
        <v>2</v>
      </c>
      <c r="AS10" s="265">
        <f t="shared" ca="1" si="18"/>
        <v>0</v>
      </c>
      <c r="AT10" s="273">
        <f t="shared" ca="1" si="19"/>
        <v>100000</v>
      </c>
      <c r="AU10" s="273">
        <f t="shared" ca="1" si="6"/>
        <v>0</v>
      </c>
      <c r="AV10" s="274">
        <f t="shared" ca="1" si="7"/>
        <v>94259.590913375432</v>
      </c>
      <c r="AW10" s="275">
        <f t="shared" ca="1" si="8"/>
        <v>3053236.3333659242</v>
      </c>
      <c r="AX10" s="275">
        <f t="shared" ca="1" si="9"/>
        <v>0</v>
      </c>
      <c r="AY10" s="276">
        <f t="shared" ca="1" si="10"/>
        <v>166.06802766715512</v>
      </c>
      <c r="AZ10" s="278"/>
      <c r="BA10" s="1244"/>
      <c r="BB10" s="278"/>
      <c r="BC10" s="63"/>
      <c r="BD10" s="5"/>
      <c r="BE10" s="5"/>
      <c r="BF10" s="5"/>
      <c r="BG10" s="5"/>
      <c r="BH10" s="5"/>
      <c r="BI10" s="5"/>
      <c r="BJ10" s="5"/>
      <c r="BK10" s="74"/>
      <c r="BL10" s="273"/>
      <c r="BM10" s="273"/>
      <c r="BN10" s="274"/>
      <c r="BO10" s="275"/>
      <c r="BP10" s="275"/>
      <c r="BQ10" s="275"/>
      <c r="BR10" s="246"/>
      <c r="BS10" s="277"/>
      <c r="BT10" s="274"/>
      <c r="BU10" s="273"/>
      <c r="BV10" s="273"/>
      <c r="BW10" s="274"/>
      <c r="BX10" s="275"/>
      <c r="BY10" s="275"/>
      <c r="BZ10" s="275"/>
      <c r="CA10" s="246"/>
      <c r="CB10" s="278"/>
      <c r="CC10" s="278"/>
      <c r="CD10" s="278"/>
      <c r="CE10" s="278"/>
      <c r="CF10" s="278"/>
      <c r="CG10" s="278"/>
      <c r="CH10" s="278"/>
      <c r="CI10" s="278"/>
      <c r="CJ10" s="278"/>
      <c r="CK10" s="278"/>
      <c r="CL10" s="278"/>
      <c r="CM10" s="278"/>
      <c r="CN10" s="278"/>
      <c r="CO10" s="278"/>
      <c r="CP10" s="278"/>
      <c r="CQ10" s="278"/>
      <c r="CR10" s="278"/>
      <c r="CS10" s="278"/>
      <c r="CT10" s="278"/>
      <c r="CU10" s="278"/>
      <c r="CV10" s="278"/>
      <c r="CW10" s="278"/>
      <c r="CX10" s="278"/>
      <c r="CY10" s="278"/>
      <c r="CZ10" s="278"/>
      <c r="DA10" s="278"/>
      <c r="DB10" s="278"/>
      <c r="DC10" s="278"/>
      <c r="DD10" s="278"/>
      <c r="DE10" s="278"/>
      <c r="DF10" s="278"/>
      <c r="DG10" s="278"/>
      <c r="DH10" s="278"/>
      <c r="DI10" s="278"/>
      <c r="DJ10" s="278"/>
      <c r="DK10" s="278"/>
      <c r="DL10" s="278"/>
      <c r="DM10" s="278"/>
      <c r="DN10" s="278"/>
      <c r="DO10" s="278"/>
      <c r="DP10" s="278"/>
      <c r="DQ10" s="278"/>
      <c r="DR10" s="278"/>
      <c r="DS10" s="278"/>
      <c r="DT10" s="278"/>
      <c r="DU10" s="278"/>
      <c r="DV10" s="278"/>
      <c r="DW10" s="278"/>
      <c r="DX10" s="278"/>
      <c r="DY10" s="278"/>
      <c r="DZ10" s="278"/>
      <c r="EA10" s="278"/>
      <c r="EB10" s="278"/>
      <c r="EC10" s="278"/>
      <c r="ED10" s="278"/>
      <c r="EE10" s="278"/>
      <c r="EF10" s="278"/>
      <c r="EG10" s="278"/>
      <c r="EH10" s="278"/>
      <c r="EI10" s="278"/>
      <c r="EJ10" s="278"/>
      <c r="EK10" s="278"/>
      <c r="EL10" s="278"/>
      <c r="EM10" s="278"/>
      <c r="EN10" s="278"/>
      <c r="EO10" s="278"/>
      <c r="EP10" s="278"/>
      <c r="EQ10" s="278"/>
      <c r="ER10" s="278"/>
      <c r="ES10" s="278"/>
      <c r="ET10" s="278"/>
      <c r="EU10" s="278"/>
      <c r="EV10" s="278"/>
      <c r="EW10" s="278"/>
      <c r="EX10" s="278"/>
      <c r="EY10" s="278"/>
      <c r="EZ10" s="278"/>
      <c r="FA10" s="278"/>
      <c r="FB10" s="278"/>
      <c r="FC10" s="278"/>
      <c r="FD10" s="278"/>
      <c r="FE10" s="278"/>
      <c r="FF10" s="278"/>
      <c r="FG10" s="278"/>
      <c r="FH10" s="278"/>
      <c r="FI10" s="278"/>
      <c r="FJ10" s="278"/>
      <c r="FK10" s="278"/>
      <c r="FL10" s="278"/>
      <c r="FM10" s="278"/>
      <c r="FN10" s="278"/>
      <c r="FO10" s="278"/>
      <c r="FP10" s="278"/>
      <c r="FQ10" s="278"/>
      <c r="FR10" s="278"/>
      <c r="FS10" s="278"/>
      <c r="FT10" s="278"/>
      <c r="FU10" s="278"/>
      <c r="FV10" s="278"/>
      <c r="FW10" s="278"/>
      <c r="FX10" s="278"/>
      <c r="FY10" s="278"/>
      <c r="FZ10" s="278"/>
      <c r="GA10" s="278"/>
      <c r="GB10" s="278"/>
      <c r="GC10" s="278"/>
      <c r="GD10" s="278"/>
      <c r="GE10" s="278"/>
      <c r="GF10" s="278"/>
      <c r="GG10" s="278"/>
      <c r="GH10" s="278"/>
      <c r="GI10" s="278"/>
      <c r="GJ10" s="278"/>
      <c r="GK10" s="278"/>
      <c r="GL10" s="278"/>
      <c r="GM10" s="278"/>
      <c r="GN10" s="278"/>
      <c r="GO10" s="278"/>
      <c r="GP10" s="278"/>
      <c r="GQ10" s="278"/>
      <c r="GR10" s="278"/>
      <c r="GS10" s="278"/>
      <c r="GT10" s="278"/>
      <c r="GU10" s="278"/>
      <c r="GV10" s="278"/>
      <c r="GW10" s="278"/>
      <c r="GX10" s="278"/>
      <c r="GY10" s="278"/>
      <c r="GZ10" s="278"/>
      <c r="HA10" s="278"/>
      <c r="HB10" s="278"/>
      <c r="HC10" s="278"/>
      <c r="HD10" s="278"/>
      <c r="HE10" s="278"/>
      <c r="HF10" s="278"/>
      <c r="HG10" s="278"/>
      <c r="HH10" s="278"/>
      <c r="HI10" s="278"/>
      <c r="HJ10" s="278"/>
      <c r="HK10" s="278"/>
      <c r="HL10" s="278"/>
      <c r="HM10" s="278"/>
      <c r="HN10" s="278"/>
      <c r="HO10" s="278"/>
      <c r="HP10" s="278"/>
      <c r="HQ10" s="278"/>
      <c r="HR10" s="278"/>
      <c r="HS10" s="278"/>
      <c r="IH10" s="1102" t="s">
        <v>466</v>
      </c>
      <c r="II10" s="1103" t="s">
        <v>467</v>
      </c>
      <c r="IJ10" s="1055" t="s">
        <v>468</v>
      </c>
      <c r="IK10" s="1055" t="s">
        <v>469</v>
      </c>
      <c r="IL10" s="1055" t="s">
        <v>470</v>
      </c>
      <c r="IM10" s="1055" t="s">
        <v>471</v>
      </c>
      <c r="IN10" s="1055" t="s">
        <v>472</v>
      </c>
      <c r="IO10" s="1075"/>
      <c r="IR10" s="1032"/>
      <c r="IS10" s="1104">
        <v>2</v>
      </c>
      <c r="IT10" s="1095">
        <v>0.35</v>
      </c>
      <c r="IU10" s="1095">
        <v>0.35</v>
      </c>
      <c r="IV10" s="1096">
        <v>0.35</v>
      </c>
      <c r="IW10" s="1095">
        <v>0.35</v>
      </c>
      <c r="IX10" s="1095">
        <v>1.52</v>
      </c>
      <c r="IZ10" s="1097">
        <f t="shared" si="20"/>
        <v>2</v>
      </c>
      <c r="JA10" s="1098">
        <f t="shared" ref="JA10:JA73" si="26">VLOOKUP(IZ10,$IS$8:$IX$108,$JA$3)*$JA$1</f>
        <v>0.35</v>
      </c>
      <c r="JB10" s="1099">
        <f t="shared" si="21"/>
        <v>99863.0435</v>
      </c>
      <c r="JC10" s="1099">
        <f t="shared" si="22"/>
        <v>34.952065224999998</v>
      </c>
      <c r="JD10" s="1096">
        <f t="shared" ref="JD10:JD73" si="27">JB10*($JB$2^IZ10)</f>
        <v>94130.496276746155</v>
      </c>
      <c r="JE10" s="1096">
        <f>SUM(JD10:JD$108)</f>
        <v>2921313.6809746539</v>
      </c>
      <c r="JF10" s="1006">
        <f t="shared" si="23"/>
        <v>31.986090967826364</v>
      </c>
      <c r="JG10" s="1095">
        <f>SUM(JF10:JF$108)</f>
        <v>8458.0554949774196</v>
      </c>
      <c r="JH10" s="1006"/>
      <c r="JI10" s="1100">
        <f t="shared" si="24"/>
        <v>3</v>
      </c>
      <c r="JJ10" s="1101">
        <f t="shared" ref="JJ10:JJ73" ca="1" si="28">IF($JI10&lt;=$HW$7,JJ9,0)</f>
        <v>0.05</v>
      </c>
      <c r="JK10" s="1101">
        <v>0</v>
      </c>
      <c r="JL10" s="1101">
        <v>0</v>
      </c>
      <c r="JM10" s="1101">
        <f t="shared" ref="JM10:JM73" ca="1" si="29">SUM(JJ10:JL10)</f>
        <v>0.05</v>
      </c>
      <c r="JN10" s="1101">
        <f t="shared" si="25"/>
        <v>0.05</v>
      </c>
      <c r="JO10" s="1101">
        <f t="shared" si="25"/>
        <v>0.05</v>
      </c>
      <c r="JP10" s="1101">
        <f t="shared" si="25"/>
        <v>0</v>
      </c>
      <c r="JQ10" s="1010">
        <f t="shared" si="25"/>
        <v>0</v>
      </c>
      <c r="JR10" s="1010">
        <f t="shared" si="25"/>
        <v>0</v>
      </c>
      <c r="JS10" s="1101">
        <f>JS9</f>
        <v>0</v>
      </c>
      <c r="JT10" s="1010">
        <f t="shared" si="25"/>
        <v>0</v>
      </c>
      <c r="JU10" s="1101">
        <f t="shared" si="25"/>
        <v>0.03</v>
      </c>
      <c r="JV10" s="1101">
        <f t="shared" si="25"/>
        <v>0.03</v>
      </c>
      <c r="JW10" s="1010">
        <f t="shared" si="25"/>
        <v>0</v>
      </c>
      <c r="JX10" s="1010">
        <f t="shared" si="25"/>
        <v>0</v>
      </c>
      <c r="JY10" s="1094"/>
      <c r="JZ10" s="1105"/>
      <c r="KA10" s="1105"/>
      <c r="KB10" s="1105"/>
      <c r="KC10" s="1105"/>
      <c r="KD10" s="1105"/>
      <c r="KE10" s="1105"/>
      <c r="KF10" s="1105"/>
      <c r="KG10" s="1105"/>
      <c r="KH10" s="1105"/>
      <c r="KI10" s="1105"/>
      <c r="KJ10" s="1105"/>
      <c r="KK10" s="1105"/>
      <c r="KL10" s="1105"/>
      <c r="KM10" s="1105"/>
      <c r="KN10" s="1105"/>
      <c r="KO10" s="1105"/>
      <c r="KP10" s="1105"/>
      <c r="KQ10" s="1105"/>
      <c r="KR10" s="1105"/>
      <c r="KS10" s="1105"/>
      <c r="KT10" s="1105"/>
      <c r="KU10" s="1105"/>
      <c r="KV10" s="1105"/>
      <c r="KW10" s="1105"/>
      <c r="KX10" s="1105"/>
      <c r="KY10" s="1105"/>
      <c r="KZ10" s="1105"/>
      <c r="LA10" s="1105"/>
      <c r="LB10" s="1105"/>
      <c r="LC10" s="1105"/>
      <c r="LD10" s="1105"/>
      <c r="LE10" s="1105"/>
      <c r="LF10" s="1105"/>
      <c r="LG10" s="1105"/>
      <c r="LH10" s="1105"/>
      <c r="LI10" s="1105"/>
      <c r="LJ10" s="1105"/>
      <c r="LK10" s="1105"/>
      <c r="LL10" s="1105"/>
      <c r="LM10" s="1105"/>
      <c r="LN10" s="1105"/>
      <c r="LO10" s="1105"/>
      <c r="LP10" s="1105"/>
      <c r="LQ10" s="1105"/>
      <c r="LR10" s="1105"/>
      <c r="LS10" s="1105"/>
      <c r="LT10" s="1105"/>
      <c r="LU10" s="1105"/>
      <c r="LV10" s="1105"/>
      <c r="LW10" s="1105"/>
      <c r="LX10" s="1105"/>
      <c r="LY10" s="1105"/>
      <c r="LZ10" s="1105"/>
      <c r="MA10" s="1105"/>
      <c r="MB10" s="1105"/>
      <c r="MC10" s="1105"/>
      <c r="MD10" s="1105"/>
      <c r="ME10" s="1105"/>
      <c r="MF10" s="1105"/>
      <c r="MG10" s="1105"/>
      <c r="MH10" s="1105"/>
      <c r="MI10" s="1105"/>
      <c r="MJ10" s="1105"/>
      <c r="MK10" s="1105"/>
    </row>
    <row r="11" spans="1:349" ht="12.75" customHeight="1" x14ac:dyDescent="0.25">
      <c r="A11" s="32"/>
      <c r="B11" s="10"/>
      <c r="C11" s="226" t="s">
        <v>37</v>
      </c>
      <c r="D11" s="226"/>
      <c r="E11" s="226"/>
      <c r="F11" s="226"/>
      <c r="G11" s="226"/>
      <c r="H11" s="227" t="s">
        <v>38</v>
      </c>
      <c r="I11" s="228" t="s">
        <v>33</v>
      </c>
      <c r="J11" s="228" t="s">
        <v>39</v>
      </c>
      <c r="K11" s="10"/>
      <c r="L11" s="32"/>
      <c r="M11" s="1243"/>
      <c r="N11" s="898"/>
      <c r="O11" s="898"/>
      <c r="P11" s="898"/>
      <c r="Q11" s="898"/>
      <c r="R11" s="898"/>
      <c r="S11" s="898"/>
      <c r="T11" s="898"/>
      <c r="U11" s="898"/>
      <c r="V11" s="33"/>
      <c r="W11" s="100" t="s">
        <v>40</v>
      </c>
      <c r="X11" s="101"/>
      <c r="Y11" s="101"/>
      <c r="Z11" s="102"/>
      <c r="AA11" s="278"/>
      <c r="AB11" s="246"/>
      <c r="AC11" s="849">
        <v>3</v>
      </c>
      <c r="AD11" s="993">
        <f t="shared" si="11"/>
        <v>0.24</v>
      </c>
      <c r="AE11" s="994">
        <f t="shared" si="12"/>
        <v>0.24</v>
      </c>
      <c r="AF11" s="995">
        <f t="shared" si="13"/>
        <v>0.24</v>
      </c>
      <c r="AG11" s="994">
        <f t="shared" si="14"/>
        <v>0.24</v>
      </c>
      <c r="AH11" s="265"/>
      <c r="AI11" s="272">
        <f t="shared" si="15"/>
        <v>3</v>
      </c>
      <c r="AJ11" s="265">
        <f t="shared" si="2"/>
        <v>0.24</v>
      </c>
      <c r="AK11" s="273">
        <f t="shared" si="16"/>
        <v>99828.091434774993</v>
      </c>
      <c r="AL11" s="273">
        <f t="shared" si="3"/>
        <v>23.958741944345999</v>
      </c>
      <c r="AM11" s="274">
        <f t="shared" si="4"/>
        <v>91356.845245678924</v>
      </c>
      <c r="AN11" s="275">
        <f>SUM(AM11:AM$107)</f>
        <v>2827183.1846979074</v>
      </c>
      <c r="AO11" s="275">
        <f t="shared" si="5"/>
        <v>21.287031901905767</v>
      </c>
      <c r="AP11" s="275">
        <f>SUM(AO11:AO$107)</f>
        <v>8426.0694040095932</v>
      </c>
      <c r="AQ11" s="278"/>
      <c r="AR11" s="272">
        <f t="shared" si="17"/>
        <v>3</v>
      </c>
      <c r="AS11" s="265">
        <f t="shared" ca="1" si="18"/>
        <v>0</v>
      </c>
      <c r="AT11" s="273">
        <f t="shared" ca="1" si="19"/>
        <v>100000</v>
      </c>
      <c r="AU11" s="273">
        <f t="shared" ca="1" si="6"/>
        <v>0</v>
      </c>
      <c r="AV11" s="274">
        <f t="shared" ca="1" si="7"/>
        <v>91514.165935315963</v>
      </c>
      <c r="AW11" s="275">
        <f t="shared" ca="1" si="8"/>
        <v>2958976.7424525488</v>
      </c>
      <c r="AX11" s="275">
        <f t="shared" ca="1" si="9"/>
        <v>0</v>
      </c>
      <c r="AY11" s="276">
        <f t="shared" ca="1" si="10"/>
        <v>166.06802766715512</v>
      </c>
      <c r="AZ11" s="33"/>
      <c r="BA11" s="1243"/>
      <c r="BB11" s="33"/>
      <c r="BC11" s="63"/>
      <c r="BD11" s="753"/>
      <c r="BE11" s="754"/>
      <c r="BF11" s="746" t="s">
        <v>41</v>
      </c>
      <c r="BG11" s="747"/>
      <c r="BH11" s="746" t="s">
        <v>42</v>
      </c>
      <c r="BI11" s="748"/>
      <c r="BJ11" s="747"/>
      <c r="BK11" s="74"/>
      <c r="BL11" s="273"/>
      <c r="BM11" s="273"/>
      <c r="BN11" s="274"/>
      <c r="BO11" s="275"/>
      <c r="BP11" s="275"/>
      <c r="BQ11" s="275"/>
      <c r="BR11" s="433"/>
      <c r="BS11" s="277"/>
      <c r="BT11" s="274"/>
      <c r="BU11" s="273"/>
      <c r="BV11" s="273"/>
      <c r="BW11" s="274"/>
      <c r="BX11" s="275"/>
      <c r="BY11" s="275"/>
      <c r="BZ11" s="275"/>
      <c r="CA11" s="246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U11" s="1040" t="s">
        <v>473</v>
      </c>
      <c r="HV11" s="1083"/>
      <c r="HW11" s="1083"/>
      <c r="HX11" s="1106"/>
      <c r="HY11" s="1055" t="s">
        <v>474</v>
      </c>
      <c r="HZ11" s="1055" t="s">
        <v>128</v>
      </c>
      <c r="IA11" s="1055" t="s">
        <v>69</v>
      </c>
      <c r="IH11" s="1008">
        <v>1</v>
      </c>
      <c r="II11" s="1003" t="s">
        <v>475</v>
      </c>
      <c r="IJ11" s="1008">
        <v>0</v>
      </c>
      <c r="IK11" s="1008">
        <v>0</v>
      </c>
      <c r="IL11" s="1008">
        <v>0</v>
      </c>
      <c r="IM11" s="1008">
        <v>1</v>
      </c>
      <c r="IN11" s="1008">
        <v>1</v>
      </c>
      <c r="IO11" s="1024"/>
      <c r="IR11" s="1032"/>
      <c r="IS11" s="1012">
        <v>3</v>
      </c>
      <c r="IT11" s="1095">
        <v>0.24</v>
      </c>
      <c r="IU11" s="1095">
        <v>0.24</v>
      </c>
      <c r="IV11" s="1096">
        <v>0.24</v>
      </c>
      <c r="IW11" s="1095">
        <v>0.24</v>
      </c>
      <c r="IX11" s="1095">
        <v>1.46</v>
      </c>
      <c r="IZ11" s="1097">
        <f t="shared" si="20"/>
        <v>3</v>
      </c>
      <c r="JA11" s="1098">
        <f t="shared" si="26"/>
        <v>0.24</v>
      </c>
      <c r="JB11" s="1099">
        <f t="shared" si="21"/>
        <v>99828.091434774993</v>
      </c>
      <c r="JC11" s="1099">
        <f t="shared" si="22"/>
        <v>23.958741944345999</v>
      </c>
      <c r="JD11" s="1096">
        <f t="shared" si="27"/>
        <v>91356.845245678924</v>
      </c>
      <c r="JE11" s="1096">
        <f>SUM(JD11:JD$108)</f>
        <v>2827183.1846979074</v>
      </c>
      <c r="JF11" s="1006">
        <f t="shared" si="23"/>
        <v>21.287031901905767</v>
      </c>
      <c r="JG11" s="1095">
        <f>SUM(JF11:JF$108)</f>
        <v>8426.0694040095932</v>
      </c>
      <c r="JH11" s="1006"/>
      <c r="JI11" s="1100">
        <f t="shared" si="24"/>
        <v>4</v>
      </c>
      <c r="JJ11" s="1101">
        <f t="shared" ca="1" si="28"/>
        <v>0.05</v>
      </c>
      <c r="JK11" s="1101">
        <v>0</v>
      </c>
      <c r="JL11" s="1101">
        <v>0</v>
      </c>
      <c r="JM11" s="1101">
        <f t="shared" ca="1" si="29"/>
        <v>0.05</v>
      </c>
      <c r="JN11" s="1101">
        <f t="shared" si="25"/>
        <v>0.05</v>
      </c>
      <c r="JO11" s="1101">
        <f t="shared" si="25"/>
        <v>0.05</v>
      </c>
      <c r="JP11" s="1101">
        <f t="shared" si="25"/>
        <v>0</v>
      </c>
      <c r="JQ11" s="1010">
        <f t="shared" si="25"/>
        <v>0</v>
      </c>
      <c r="JR11" s="1010">
        <f t="shared" si="25"/>
        <v>0</v>
      </c>
      <c r="JS11" s="1101">
        <f t="shared" si="25"/>
        <v>0</v>
      </c>
      <c r="JT11" s="1010">
        <f t="shared" si="25"/>
        <v>0</v>
      </c>
      <c r="JU11" s="1101">
        <f t="shared" si="25"/>
        <v>0.03</v>
      </c>
      <c r="JV11" s="1101">
        <f t="shared" si="25"/>
        <v>0.03</v>
      </c>
      <c r="JW11" s="1010">
        <f t="shared" si="25"/>
        <v>0</v>
      </c>
      <c r="JX11" s="1010">
        <f t="shared" si="25"/>
        <v>0</v>
      </c>
      <c r="JY11" s="1094"/>
      <c r="JZ11" s="1039"/>
      <c r="KA11" s="1039"/>
      <c r="KB11" s="1039"/>
      <c r="KC11" s="1039"/>
      <c r="KD11" s="1039"/>
      <c r="KE11" s="1039"/>
      <c r="KF11" s="1039"/>
      <c r="KG11" s="1039"/>
      <c r="KH11" s="1039"/>
      <c r="KI11" s="1039"/>
      <c r="KJ11" s="1039"/>
      <c r="KK11" s="1039"/>
      <c r="KL11" s="1039"/>
      <c r="KM11" s="1039"/>
      <c r="KN11" s="1039"/>
      <c r="KO11" s="1039"/>
      <c r="KP11" s="1039"/>
      <c r="KQ11" s="1039"/>
      <c r="KR11" s="1039"/>
      <c r="KS11" s="1039"/>
      <c r="KT11" s="1039"/>
      <c r="KU11" s="1039"/>
      <c r="KV11" s="1039"/>
      <c r="KW11" s="1039"/>
      <c r="KX11" s="1039"/>
      <c r="KY11" s="1039"/>
      <c r="KZ11" s="1039"/>
      <c r="LA11" s="1039"/>
      <c r="LB11" s="1039"/>
      <c r="LC11" s="1039"/>
      <c r="LD11" s="1039"/>
      <c r="LE11" s="1039"/>
      <c r="LF11" s="1039"/>
      <c r="LG11" s="1039"/>
      <c r="LH11" s="1039"/>
      <c r="LI11" s="1039"/>
      <c r="LJ11" s="1039"/>
      <c r="LK11" s="1039"/>
      <c r="LL11" s="1039"/>
      <c r="LM11" s="1039"/>
      <c r="LN11" s="1039"/>
      <c r="LO11" s="1039"/>
      <c r="LP11" s="1039"/>
      <c r="LQ11" s="1039"/>
      <c r="LR11" s="1039"/>
      <c r="LS11" s="1039"/>
      <c r="LT11" s="1039"/>
      <c r="LU11" s="1039"/>
      <c r="LV11" s="1039"/>
      <c r="LW11" s="1039"/>
      <c r="LX11" s="1039"/>
      <c r="LY11" s="1039"/>
      <c r="LZ11" s="1039"/>
      <c r="MA11" s="1039"/>
      <c r="MB11" s="1039"/>
      <c r="MC11" s="1039"/>
      <c r="MD11" s="1039"/>
      <c r="ME11" s="1039"/>
      <c r="MF11" s="1039"/>
      <c r="MG11" s="1039"/>
      <c r="MH11" s="1039"/>
      <c r="MI11" s="1039"/>
      <c r="MJ11" s="1039"/>
      <c r="MK11" s="1039"/>
    </row>
    <row r="12" spans="1:349" ht="12.75" customHeight="1" x14ac:dyDescent="0.25">
      <c r="A12" s="32"/>
      <c r="B12" s="10"/>
      <c r="C12" s="1299" t="s">
        <v>558</v>
      </c>
      <c r="D12" s="1300"/>
      <c r="E12" s="1300"/>
      <c r="F12" s="1300"/>
      <c r="G12" s="1301"/>
      <c r="H12" s="1282">
        <v>33015</v>
      </c>
      <c r="I12" s="698"/>
      <c r="J12" s="115">
        <f ca="1">IF(H12&lt;&gt;" ",ROUND(YEARFRAC($I$1,$H12),0),"")</f>
        <v>36</v>
      </c>
      <c r="K12" s="10"/>
      <c r="L12" s="32"/>
      <c r="M12" s="1243"/>
      <c r="N12" s="794" t="s">
        <v>43</v>
      </c>
      <c r="O12" s="795"/>
      <c r="P12" s="894"/>
      <c r="Q12" s="899"/>
      <c r="R12" s="898"/>
      <c r="S12" s="744"/>
      <c r="T12" s="899"/>
      <c r="U12" s="898"/>
      <c r="V12" s="33"/>
      <c r="W12" s="94" t="s">
        <v>44</v>
      </c>
      <c r="X12" s="95"/>
      <c r="Y12" s="16"/>
      <c r="Z12" s="96" t="s">
        <v>45</v>
      </c>
      <c r="AA12" s="96" t="s">
        <v>46</v>
      </c>
      <c r="AB12" s="246"/>
      <c r="AC12" s="849">
        <v>4</v>
      </c>
      <c r="AD12" s="993">
        <f t="shared" si="11"/>
        <v>0.19</v>
      </c>
      <c r="AE12" s="994">
        <f t="shared" si="12"/>
        <v>0.19</v>
      </c>
      <c r="AF12" s="995">
        <f t="shared" si="13"/>
        <v>0.19</v>
      </c>
      <c r="AG12" s="994">
        <f t="shared" si="14"/>
        <v>0.19</v>
      </c>
      <c r="AH12" s="265"/>
      <c r="AI12" s="272">
        <f t="shared" si="15"/>
        <v>4</v>
      </c>
      <c r="AJ12" s="265">
        <f t="shared" si="2"/>
        <v>0.19</v>
      </c>
      <c r="AK12" s="273">
        <f t="shared" si="16"/>
        <v>99804.132692830652</v>
      </c>
      <c r="AL12" s="273">
        <f t="shared" si="3"/>
        <v>18.962785211637822</v>
      </c>
      <c r="AM12" s="274">
        <f t="shared" si="4"/>
        <v>88674.679226038803</v>
      </c>
      <c r="AN12" s="275">
        <f>SUM(AM12:AM$107)</f>
        <v>2735826.3394522294</v>
      </c>
      <c r="AO12" s="275">
        <f t="shared" si="5"/>
        <v>16.357465099948904</v>
      </c>
      <c r="AP12" s="275">
        <f>SUM(AO12:AO$107)</f>
        <v>8404.7823721076875</v>
      </c>
      <c r="AQ12" s="33"/>
      <c r="AR12" s="272">
        <f t="shared" si="17"/>
        <v>4</v>
      </c>
      <c r="AS12" s="265">
        <f t="shared" ca="1" si="18"/>
        <v>0</v>
      </c>
      <c r="AT12" s="273">
        <f t="shared" ca="1" si="19"/>
        <v>100000</v>
      </c>
      <c r="AU12" s="273">
        <f t="shared" ca="1" si="6"/>
        <v>0</v>
      </c>
      <c r="AV12" s="274">
        <f t="shared" ca="1" si="7"/>
        <v>88848.704791568889</v>
      </c>
      <c r="AW12" s="275">
        <f t="shared" ca="1" si="8"/>
        <v>2867462.5765172327</v>
      </c>
      <c r="AX12" s="275">
        <f t="shared" ca="1" si="9"/>
        <v>0</v>
      </c>
      <c r="AY12" s="276">
        <f t="shared" ca="1" si="10"/>
        <v>166.06802766715512</v>
      </c>
      <c r="AZ12" s="33"/>
      <c r="BA12" s="1243"/>
      <c r="BB12" s="33"/>
      <c r="BC12" s="63"/>
      <c r="BD12" s="753" t="s">
        <v>47</v>
      </c>
      <c r="BE12" s="900"/>
      <c r="BF12" s="749" t="s">
        <v>48</v>
      </c>
      <c r="BG12" s="749" t="s">
        <v>49</v>
      </c>
      <c r="BH12" s="749" t="s">
        <v>48</v>
      </c>
      <c r="BI12" s="749" t="s">
        <v>49</v>
      </c>
      <c r="BJ12" s="749" t="s">
        <v>50</v>
      </c>
      <c r="BK12" s="74"/>
      <c r="BL12" s="273"/>
      <c r="BM12" s="273"/>
      <c r="BN12" s="274"/>
      <c r="BO12" s="275"/>
      <c r="BP12" s="275"/>
      <c r="BQ12" s="275"/>
      <c r="BR12" s="246"/>
      <c r="BS12" s="277"/>
      <c r="BT12" s="274"/>
      <c r="BU12" s="273"/>
      <c r="BV12" s="273"/>
      <c r="BW12" s="274"/>
      <c r="BX12" s="275"/>
      <c r="BY12" s="275"/>
      <c r="BZ12" s="275"/>
      <c r="CA12" s="246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U12" s="1003" t="s">
        <v>476</v>
      </c>
      <c r="HV12" s="1003" t="s">
        <v>477</v>
      </c>
      <c r="HW12" s="1003"/>
      <c r="HX12" s="1009" t="s">
        <v>478</v>
      </c>
      <c r="HY12" s="1107">
        <f>IF($HW$9="Pesos",HZ12,IA12)</f>
        <v>0.48000000000000004</v>
      </c>
      <c r="HZ12" s="1107">
        <f>JM8</f>
        <v>0.48000000000000004</v>
      </c>
      <c r="IA12" s="1107">
        <f>JM8</f>
        <v>0.48000000000000004</v>
      </c>
      <c r="IB12" s="1108" t="s">
        <v>479</v>
      </c>
      <c r="IC12" s="1045" t="s">
        <v>480</v>
      </c>
      <c r="ID12" s="1002"/>
      <c r="IE12" s="1002"/>
      <c r="IF12" s="1001"/>
      <c r="IH12" s="1013">
        <v>2</v>
      </c>
      <c r="II12" s="1109" t="s">
        <v>481</v>
      </c>
      <c r="IJ12" s="1013">
        <v>0</v>
      </c>
      <c r="IK12" s="1013">
        <v>0</v>
      </c>
      <c r="IL12" s="1013">
        <v>1</v>
      </c>
      <c r="IM12" s="1013">
        <v>1</v>
      </c>
      <c r="IN12" s="1013">
        <v>1</v>
      </c>
      <c r="IO12" s="1024"/>
      <c r="IR12" s="1032"/>
      <c r="IS12" s="1012">
        <v>4</v>
      </c>
      <c r="IT12" s="1095">
        <v>0.19</v>
      </c>
      <c r="IU12" s="1095">
        <v>0.19</v>
      </c>
      <c r="IV12" s="1096">
        <v>0.19</v>
      </c>
      <c r="IW12" s="1095">
        <v>0.19</v>
      </c>
      <c r="IX12" s="1095">
        <v>1.4</v>
      </c>
      <c r="IZ12" s="1097">
        <f t="shared" si="20"/>
        <v>4</v>
      </c>
      <c r="JA12" s="1098">
        <f t="shared" si="26"/>
        <v>0.19</v>
      </c>
      <c r="JB12" s="1099">
        <f t="shared" si="21"/>
        <v>99804.132692830652</v>
      </c>
      <c r="JC12" s="1099">
        <f t="shared" si="22"/>
        <v>18.962785211637822</v>
      </c>
      <c r="JD12" s="1096">
        <f t="shared" si="27"/>
        <v>88674.679226038803</v>
      </c>
      <c r="JE12" s="1096">
        <f>SUM(JD12:JD$108)</f>
        <v>2735826.3394522294</v>
      </c>
      <c r="JF12" s="1006">
        <f t="shared" si="23"/>
        <v>16.357465099948904</v>
      </c>
      <c r="JG12" s="1095">
        <f>SUM(JF12:JF$108)</f>
        <v>8404.7823721076875</v>
      </c>
      <c r="JH12" s="1006"/>
      <c r="JI12" s="1100">
        <f t="shared" si="24"/>
        <v>5</v>
      </c>
      <c r="JJ12" s="1101">
        <f t="shared" ca="1" si="28"/>
        <v>0.05</v>
      </c>
      <c r="JK12" s="1101">
        <v>0</v>
      </c>
      <c r="JL12" s="1101">
        <v>0</v>
      </c>
      <c r="JM12" s="1101">
        <f t="shared" ca="1" si="29"/>
        <v>0.05</v>
      </c>
      <c r="JN12" s="1101">
        <f t="shared" si="25"/>
        <v>0.05</v>
      </c>
      <c r="JO12" s="1101">
        <f t="shared" si="25"/>
        <v>0.05</v>
      </c>
      <c r="JP12" s="1101">
        <f t="shared" si="25"/>
        <v>0</v>
      </c>
      <c r="JQ12" s="1010">
        <f t="shared" si="25"/>
        <v>0</v>
      </c>
      <c r="JR12" s="1010">
        <f t="shared" si="25"/>
        <v>0</v>
      </c>
      <c r="JS12" s="1101">
        <f t="shared" si="25"/>
        <v>0</v>
      </c>
      <c r="JT12" s="1010">
        <f t="shared" si="25"/>
        <v>0</v>
      </c>
      <c r="JU12" s="1101">
        <f t="shared" si="25"/>
        <v>0.03</v>
      </c>
      <c r="JV12" s="1101">
        <f t="shared" si="25"/>
        <v>0.03</v>
      </c>
      <c r="JW12" s="1010">
        <f t="shared" si="25"/>
        <v>0</v>
      </c>
      <c r="JX12" s="1010">
        <f t="shared" si="25"/>
        <v>0</v>
      </c>
      <c r="JY12" s="1094"/>
      <c r="JZ12" s="1039"/>
      <c r="KA12" s="1039"/>
      <c r="KB12" s="1039"/>
      <c r="KC12" s="1039"/>
      <c r="KD12" s="1039"/>
      <c r="KE12" s="1039"/>
      <c r="KF12" s="1039"/>
      <c r="KG12" s="1039"/>
      <c r="KH12" s="1039"/>
      <c r="KI12" s="1039"/>
      <c r="KJ12" s="1039"/>
      <c r="KK12" s="1039"/>
      <c r="KL12" s="1039"/>
      <c r="KM12" s="1039"/>
      <c r="KN12" s="1039"/>
      <c r="KO12" s="1039"/>
      <c r="KP12" s="1039"/>
      <c r="KQ12" s="1039"/>
      <c r="KR12" s="1039"/>
      <c r="KS12" s="1039"/>
      <c r="KT12" s="1039"/>
      <c r="KU12" s="1039"/>
      <c r="KV12" s="1039"/>
      <c r="KW12" s="1039"/>
      <c r="KX12" s="1039"/>
      <c r="KY12" s="1039"/>
      <c r="KZ12" s="1039"/>
      <c r="LA12" s="1039"/>
      <c r="LB12" s="1039"/>
      <c r="LC12" s="1039"/>
      <c r="LD12" s="1039"/>
      <c r="LE12" s="1039"/>
      <c r="LF12" s="1039"/>
      <c r="LG12" s="1039"/>
      <c r="LH12" s="1039"/>
      <c r="LI12" s="1039"/>
      <c r="LJ12" s="1039"/>
      <c r="LK12" s="1039"/>
      <c r="LL12" s="1039"/>
      <c r="LM12" s="1039"/>
      <c r="LN12" s="1039"/>
      <c r="LO12" s="1039"/>
      <c r="LP12" s="1039"/>
      <c r="LQ12" s="1039"/>
      <c r="LR12" s="1039"/>
      <c r="LS12" s="1039"/>
      <c r="LT12" s="1039"/>
      <c r="LU12" s="1039"/>
      <c r="LV12" s="1039"/>
      <c r="LW12" s="1039"/>
      <c r="LX12" s="1039"/>
      <c r="LY12" s="1039"/>
      <c r="LZ12" s="1039"/>
      <c r="MA12" s="1039"/>
      <c r="MB12" s="1039"/>
      <c r="MC12" s="1039"/>
      <c r="MD12" s="1039"/>
      <c r="ME12" s="1039"/>
      <c r="MF12" s="1039"/>
      <c r="MG12" s="1039"/>
      <c r="MH12" s="1039"/>
      <c r="MI12" s="1039"/>
      <c r="MJ12" s="1039"/>
      <c r="MK12" s="1039"/>
    </row>
    <row r="13" spans="1:349" ht="15" customHeight="1" x14ac:dyDescent="0.25">
      <c r="A13" s="32"/>
      <c r="B13" s="10"/>
      <c r="C13" s="1299"/>
      <c r="D13" s="1300"/>
      <c r="E13" s="1300"/>
      <c r="F13" s="1300"/>
      <c r="G13" s="1301"/>
      <c r="H13" s="1282" t="s">
        <v>9</v>
      </c>
      <c r="I13" s="698"/>
      <c r="J13" s="882" t="str">
        <f>IF(H13&lt;&gt;" ",ROUND(YEARFRAC($I$1,$H13),0),"")</f>
        <v/>
      </c>
      <c r="K13" s="10"/>
      <c r="L13" s="32"/>
      <c r="M13" s="1243"/>
      <c r="N13" s="901" t="s">
        <v>51</v>
      </c>
      <c r="O13" s="901" t="s">
        <v>52</v>
      </c>
      <c r="P13" s="901" t="s">
        <v>53</v>
      </c>
      <c r="Q13" s="898"/>
      <c r="R13" s="898"/>
      <c r="S13" s="898"/>
      <c r="T13" s="898"/>
      <c r="U13" s="898"/>
      <c r="V13" s="33"/>
      <c r="W13" s="87" t="s">
        <v>54</v>
      </c>
      <c r="X13" s="70"/>
      <c r="Y13" s="13"/>
      <c r="Z13" s="88">
        <f ca="1">IF($J$12="",0,Y3)</f>
        <v>20</v>
      </c>
      <c r="AA13" s="88">
        <f>IF($J$13="",0,Y3)</f>
        <v>0</v>
      </c>
      <c r="AB13" s="246"/>
      <c r="AC13" s="849">
        <v>5</v>
      </c>
      <c r="AD13" s="993">
        <f t="shared" si="11"/>
        <v>0.19</v>
      </c>
      <c r="AE13" s="994">
        <f t="shared" si="12"/>
        <v>0.19</v>
      </c>
      <c r="AF13" s="995">
        <f t="shared" si="13"/>
        <v>0.19</v>
      </c>
      <c r="AG13" s="994">
        <f t="shared" si="14"/>
        <v>0.19</v>
      </c>
      <c r="AH13" s="265"/>
      <c r="AI13" s="272">
        <f t="shared" si="15"/>
        <v>5</v>
      </c>
      <c r="AJ13" s="265">
        <f t="shared" si="2"/>
        <v>0.19</v>
      </c>
      <c r="AK13" s="273">
        <f t="shared" si="16"/>
        <v>99785.169907619013</v>
      </c>
      <c r="AL13" s="273">
        <f t="shared" si="3"/>
        <v>18.95918228244761</v>
      </c>
      <c r="AM13" s="274">
        <f t="shared" si="4"/>
        <v>86075.564113578497</v>
      </c>
      <c r="AN13" s="275">
        <f>SUM(AM13:AM$107)</f>
        <v>2647151.6602261914</v>
      </c>
      <c r="AO13" s="275">
        <f t="shared" si="5"/>
        <v>15.878016681145546</v>
      </c>
      <c r="AP13" s="275">
        <f>SUM(AO13:AO$107)</f>
        <v>8388.4249070077385</v>
      </c>
      <c r="AQ13" s="33"/>
      <c r="AR13" s="272">
        <f t="shared" si="17"/>
        <v>5</v>
      </c>
      <c r="AS13" s="265">
        <f t="shared" ca="1" si="18"/>
        <v>0</v>
      </c>
      <c r="AT13" s="273">
        <f t="shared" ca="1" si="19"/>
        <v>100000</v>
      </c>
      <c r="AU13" s="273">
        <f t="shared" ca="1" si="6"/>
        <v>0</v>
      </c>
      <c r="AV13" s="274">
        <f t="shared" ca="1" si="7"/>
        <v>86260.878438416403</v>
      </c>
      <c r="AW13" s="275">
        <f t="shared" ca="1" si="8"/>
        <v>2778613.871725664</v>
      </c>
      <c r="AX13" s="275">
        <f t="shared" ca="1" si="9"/>
        <v>0</v>
      </c>
      <c r="AY13" s="276">
        <f t="shared" ca="1" si="10"/>
        <v>166.06802766715512</v>
      </c>
      <c r="AZ13" s="33"/>
      <c r="BA13" s="1243"/>
      <c r="BB13" s="33"/>
      <c r="BC13" s="63"/>
      <c r="BD13" s="902" t="s">
        <v>55</v>
      </c>
      <c r="BE13" s="903"/>
      <c r="BF13" s="750">
        <v>20000</v>
      </c>
      <c r="BG13" s="750">
        <v>500000</v>
      </c>
      <c r="BH13" s="755">
        <v>18</v>
      </c>
      <c r="BI13" s="755">
        <v>70</v>
      </c>
      <c r="BJ13" s="755">
        <v>90</v>
      </c>
      <c r="BK13" s="74"/>
      <c r="BL13" s="273"/>
      <c r="BM13" s="273"/>
      <c r="BN13" s="274"/>
      <c r="BO13" s="275"/>
      <c r="BP13" s="275"/>
      <c r="BQ13" s="275"/>
      <c r="BR13" s="246"/>
      <c r="BS13" s="277"/>
      <c r="BT13" s="274"/>
      <c r="BU13" s="273"/>
      <c r="BV13" s="273"/>
      <c r="BW13" s="274"/>
      <c r="BX13" s="275"/>
      <c r="BY13" s="275"/>
      <c r="BZ13" s="275"/>
      <c r="CA13" s="246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U13" s="1109" t="s">
        <v>380</v>
      </c>
      <c r="HV13" s="1109" t="s">
        <v>482</v>
      </c>
      <c r="HW13" s="1109"/>
      <c r="HX13" s="1010" t="s">
        <v>483</v>
      </c>
      <c r="HY13" s="1110">
        <f t="shared" ref="HY13:HY23" si="30">IF($HW$9="Pesos",HZ13,IA13)</f>
        <v>6.0000000000000005E-2</v>
      </c>
      <c r="HZ13" s="1110">
        <f>JM9</f>
        <v>6.0000000000000005E-2</v>
      </c>
      <c r="IA13" s="1110">
        <f>JM9</f>
        <v>6.0000000000000005E-2</v>
      </c>
      <c r="IB13" s="1108" t="s">
        <v>479</v>
      </c>
      <c r="IC13" s="1040" t="s">
        <v>484</v>
      </c>
      <c r="ID13" s="1055" t="s">
        <v>414</v>
      </c>
      <c r="IE13" s="1055" t="s">
        <v>485</v>
      </c>
      <c r="IF13" s="1055" t="s">
        <v>461</v>
      </c>
      <c r="IG13" s="1076"/>
      <c r="IH13" s="1013">
        <v>3</v>
      </c>
      <c r="II13" s="1109" t="s">
        <v>457</v>
      </c>
      <c r="IJ13" s="1013">
        <v>1</v>
      </c>
      <c r="IK13" s="1013">
        <v>1</v>
      </c>
      <c r="IL13" s="1013">
        <v>1</v>
      </c>
      <c r="IM13" s="1013">
        <v>1</v>
      </c>
      <c r="IN13" s="1013">
        <v>1</v>
      </c>
      <c r="IO13" s="1024"/>
      <c r="IR13" s="1032"/>
      <c r="IS13" s="1012">
        <v>5</v>
      </c>
      <c r="IT13" s="1095">
        <v>0.19</v>
      </c>
      <c r="IU13" s="1095">
        <v>0.19</v>
      </c>
      <c r="IV13" s="1096">
        <v>0.19</v>
      </c>
      <c r="IW13" s="1095">
        <v>0.19</v>
      </c>
      <c r="IX13" s="1095">
        <v>1.35</v>
      </c>
      <c r="IZ13" s="1097">
        <f t="shared" si="20"/>
        <v>5</v>
      </c>
      <c r="JA13" s="1098">
        <f t="shared" si="26"/>
        <v>0.19</v>
      </c>
      <c r="JB13" s="1099">
        <f t="shared" si="21"/>
        <v>99785.169907619013</v>
      </c>
      <c r="JC13" s="1099">
        <f t="shared" si="22"/>
        <v>18.95918228244761</v>
      </c>
      <c r="JD13" s="1096">
        <f t="shared" si="27"/>
        <v>86075.564113578497</v>
      </c>
      <c r="JE13" s="1096">
        <f>SUM(JD13:JD$108)</f>
        <v>2647151.6602261914</v>
      </c>
      <c r="JF13" s="1006">
        <f t="shared" si="23"/>
        <v>15.878016681145546</v>
      </c>
      <c r="JG13" s="1095">
        <f>SUM(JF13:JF$108)</f>
        <v>8388.4249070077385</v>
      </c>
      <c r="JH13" s="1006"/>
      <c r="JI13" s="1100">
        <f t="shared" si="24"/>
        <v>6</v>
      </c>
      <c r="JJ13" s="1101">
        <f t="shared" ca="1" si="28"/>
        <v>0.05</v>
      </c>
      <c r="JK13" s="1101">
        <v>0</v>
      </c>
      <c r="JL13" s="1101">
        <v>0</v>
      </c>
      <c r="JM13" s="1101">
        <f t="shared" ca="1" si="29"/>
        <v>0.05</v>
      </c>
      <c r="JN13" s="1101">
        <f t="shared" si="25"/>
        <v>0.05</v>
      </c>
      <c r="JO13" s="1101">
        <f t="shared" si="25"/>
        <v>0.05</v>
      </c>
      <c r="JP13" s="1101">
        <f t="shared" si="25"/>
        <v>0</v>
      </c>
      <c r="JQ13" s="1010">
        <f t="shared" si="25"/>
        <v>0</v>
      </c>
      <c r="JR13" s="1010">
        <f t="shared" si="25"/>
        <v>0</v>
      </c>
      <c r="JS13" s="1101">
        <f t="shared" si="25"/>
        <v>0</v>
      </c>
      <c r="JT13" s="1010">
        <f t="shared" si="25"/>
        <v>0</v>
      </c>
      <c r="JU13" s="1101">
        <f t="shared" si="25"/>
        <v>0.03</v>
      </c>
      <c r="JV13" s="1101">
        <f t="shared" si="25"/>
        <v>0.03</v>
      </c>
      <c r="JW13" s="1010">
        <f t="shared" si="25"/>
        <v>0</v>
      </c>
      <c r="JX13" s="1010">
        <f t="shared" si="25"/>
        <v>0</v>
      </c>
      <c r="JY13" s="1094"/>
      <c r="JZ13" s="1039"/>
      <c r="KA13" s="1039"/>
      <c r="KB13" s="1039"/>
      <c r="KC13" s="1039"/>
      <c r="KD13" s="1039"/>
      <c r="KE13" s="1039"/>
      <c r="KF13" s="1039"/>
      <c r="KG13" s="1039"/>
      <c r="KH13" s="1039"/>
      <c r="KI13" s="1039"/>
      <c r="KJ13" s="1039"/>
      <c r="KK13" s="1039"/>
      <c r="KL13" s="1039"/>
      <c r="KM13" s="1039"/>
      <c r="KN13" s="1039"/>
      <c r="KO13" s="1039"/>
      <c r="KP13" s="1039"/>
      <c r="KQ13" s="1039"/>
      <c r="KR13" s="1039"/>
      <c r="KS13" s="1039"/>
      <c r="KT13" s="1039"/>
      <c r="KU13" s="1039"/>
      <c r="KV13" s="1039"/>
      <c r="KW13" s="1039"/>
      <c r="KX13" s="1039"/>
      <c r="KY13" s="1039"/>
      <c r="KZ13" s="1039"/>
      <c r="LA13" s="1039"/>
      <c r="LB13" s="1039"/>
      <c r="LC13" s="1039"/>
      <c r="LD13" s="1039"/>
      <c r="LE13" s="1039"/>
      <c r="LF13" s="1039"/>
      <c r="LG13" s="1039"/>
      <c r="LH13" s="1039"/>
      <c r="LI13" s="1039"/>
      <c r="LJ13" s="1039"/>
      <c r="LK13" s="1039"/>
      <c r="LL13" s="1039"/>
      <c r="LM13" s="1039"/>
      <c r="LN13" s="1039"/>
      <c r="LO13" s="1039"/>
      <c r="LP13" s="1039"/>
      <c r="LQ13" s="1039"/>
      <c r="LR13" s="1039"/>
      <c r="LS13" s="1039"/>
      <c r="LT13" s="1039"/>
      <c r="LU13" s="1039"/>
      <c r="LV13" s="1039"/>
      <c r="LW13" s="1039"/>
      <c r="LX13" s="1039"/>
      <c r="LY13" s="1039"/>
      <c r="LZ13" s="1039"/>
      <c r="MA13" s="1039"/>
      <c r="MB13" s="1039"/>
      <c r="MC13" s="1039"/>
      <c r="MD13" s="1039"/>
      <c r="ME13" s="1039"/>
      <c r="MF13" s="1039"/>
      <c r="MG13" s="1039"/>
      <c r="MH13" s="1039"/>
      <c r="MI13" s="1039"/>
      <c r="MJ13" s="1039"/>
      <c r="MK13" s="1039"/>
    </row>
    <row r="14" spans="1:349" ht="12.75" customHeight="1" x14ac:dyDescent="0.25">
      <c r="A14" s="32"/>
      <c r="B14" s="10"/>
      <c r="C14" s="28"/>
      <c r="D14" s="64"/>
      <c r="E14" s="65"/>
      <c r="F14" s="699"/>
      <c r="G14" s="699"/>
      <c r="H14" s="737"/>
      <c r="I14" s="66"/>
      <c r="J14" s="116"/>
      <c r="K14" s="10"/>
      <c r="L14" s="32"/>
      <c r="M14" s="1243"/>
      <c r="N14" s="904">
        <f ca="1">Z13</f>
        <v>20</v>
      </c>
      <c r="O14" s="904">
        <f ca="1">Y4</f>
        <v>20</v>
      </c>
      <c r="P14" s="905" t="str">
        <f>F17</f>
        <v>Dólares</v>
      </c>
      <c r="Q14" s="898"/>
      <c r="R14" s="898"/>
      <c r="S14" s="898"/>
      <c r="T14" s="898"/>
      <c r="U14" s="898"/>
      <c r="V14" s="33"/>
      <c r="W14" s="87" t="s">
        <v>56</v>
      </c>
      <c r="X14" s="70"/>
      <c r="Y14" s="13"/>
      <c r="Z14" s="88">
        <f ca="1">IF($J$12="",0,IF(E21&gt;0,IF(70-$J$12&lt;$Y$3,70-$J$12,$Y$3),0))</f>
        <v>0</v>
      </c>
      <c r="AA14" s="88">
        <f>IF($J$13="",0,IF(G21&gt;0,IF(70-$J$13&lt;$Y$3,70-$J$13,$Y$3),0))</f>
        <v>0</v>
      </c>
      <c r="AB14" s="246"/>
      <c r="AC14" s="849">
        <v>6</v>
      </c>
      <c r="AD14" s="993">
        <f t="shared" si="11"/>
        <v>0.2</v>
      </c>
      <c r="AE14" s="994">
        <f t="shared" si="12"/>
        <v>0.2</v>
      </c>
      <c r="AF14" s="995">
        <f t="shared" si="13"/>
        <v>0.2</v>
      </c>
      <c r="AG14" s="994">
        <f t="shared" si="14"/>
        <v>0.2</v>
      </c>
      <c r="AH14" s="265"/>
      <c r="AI14" s="272">
        <f t="shared" si="15"/>
        <v>6</v>
      </c>
      <c r="AJ14" s="265">
        <f t="shared" si="2"/>
        <v>0.2</v>
      </c>
      <c r="AK14" s="273">
        <f t="shared" si="16"/>
        <v>99766.210725336568</v>
      </c>
      <c r="AL14" s="273">
        <f t="shared" si="3"/>
        <v>19.953242145067314</v>
      </c>
      <c r="AM14" s="274">
        <f t="shared" si="4"/>
        <v>83552.630831453323</v>
      </c>
      <c r="AN14" s="275">
        <f>SUM(AM14:AM$107)</f>
        <v>2561076.0961126126</v>
      </c>
      <c r="AO14" s="275">
        <f t="shared" si="5"/>
        <v>16.223811811932684</v>
      </c>
      <c r="AP14" s="275">
        <f>SUM(AO14:AO$107)</f>
        <v>8372.5468903265937</v>
      </c>
      <c r="AQ14" s="33"/>
      <c r="AR14" s="272">
        <f t="shared" si="17"/>
        <v>6</v>
      </c>
      <c r="AS14" s="265">
        <f t="shared" ca="1" si="18"/>
        <v>0</v>
      </c>
      <c r="AT14" s="273">
        <f t="shared" ca="1" si="19"/>
        <v>100000</v>
      </c>
      <c r="AU14" s="273">
        <f t="shared" ca="1" si="6"/>
        <v>0</v>
      </c>
      <c r="AV14" s="274">
        <f t="shared" ca="1" si="7"/>
        <v>83748.425668365438</v>
      </c>
      <c r="AW14" s="275">
        <f t="shared" ca="1" si="8"/>
        <v>2692352.9932872476</v>
      </c>
      <c r="AX14" s="275">
        <f t="shared" ca="1" si="9"/>
        <v>0</v>
      </c>
      <c r="AY14" s="276">
        <f t="shared" ca="1" si="10"/>
        <v>166.06802766715512</v>
      </c>
      <c r="AZ14" s="33"/>
      <c r="BA14" s="1243"/>
      <c r="BB14" s="33"/>
      <c r="BC14" s="63"/>
      <c r="BD14" s="906" t="s">
        <v>57</v>
      </c>
      <c r="BE14" s="907"/>
      <c r="BF14" s="751">
        <v>20000</v>
      </c>
      <c r="BG14" s="751">
        <v>500000</v>
      </c>
      <c r="BH14" s="756">
        <v>18</v>
      </c>
      <c r="BI14" s="756">
        <v>65</v>
      </c>
      <c r="BJ14" s="756">
        <v>70</v>
      </c>
      <c r="BK14" s="74"/>
      <c r="BL14" s="273"/>
      <c r="BM14" s="273"/>
      <c r="BN14" s="274"/>
      <c r="BO14" s="275"/>
      <c r="BP14" s="275"/>
      <c r="BQ14" s="275"/>
      <c r="BR14" s="246"/>
      <c r="BS14" s="277"/>
      <c r="BT14" s="274"/>
      <c r="BU14" s="273"/>
      <c r="BV14" s="273"/>
      <c r="BW14" s="274"/>
      <c r="BX14" s="275"/>
      <c r="BY14" s="275"/>
      <c r="BZ14" s="275"/>
      <c r="CA14" s="246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U14" s="1111" t="s">
        <v>391</v>
      </c>
      <c r="HV14" s="1111" t="s">
        <v>486</v>
      </c>
      <c r="HW14" s="1111"/>
      <c r="HX14" s="1112" t="s">
        <v>487</v>
      </c>
      <c r="HY14" s="1110">
        <f t="shared" si="30"/>
        <v>0.05</v>
      </c>
      <c r="HZ14" s="1110">
        <f>JN8</f>
        <v>0.05</v>
      </c>
      <c r="IA14" s="1110">
        <f>JO8</f>
        <v>0.05</v>
      </c>
      <c r="IB14" s="1108" t="s">
        <v>479</v>
      </c>
      <c r="IC14" s="1113" t="s">
        <v>95</v>
      </c>
      <c r="ID14" s="1101">
        <f>JJ8</f>
        <v>0.4</v>
      </c>
      <c r="IE14" s="1101">
        <v>0.05</v>
      </c>
      <c r="IF14" s="1101">
        <v>0.05</v>
      </c>
      <c r="IG14" s="1076"/>
      <c r="IH14" s="1004">
        <v>4</v>
      </c>
      <c r="II14" s="1077" t="s">
        <v>463</v>
      </c>
      <c r="IJ14" s="1004">
        <v>1</v>
      </c>
      <c r="IK14" s="1004">
        <v>0</v>
      </c>
      <c r="IL14" s="1004">
        <v>1</v>
      </c>
      <c r="IM14" s="1004">
        <v>1</v>
      </c>
      <c r="IN14" s="1004">
        <v>1</v>
      </c>
      <c r="IO14" s="1024"/>
      <c r="IR14" s="1114"/>
      <c r="IS14" s="1012">
        <v>6</v>
      </c>
      <c r="IT14" s="1095">
        <v>0.2</v>
      </c>
      <c r="IU14" s="1095">
        <v>0.2</v>
      </c>
      <c r="IV14" s="1096">
        <v>0.2</v>
      </c>
      <c r="IW14" s="1095">
        <v>0.2</v>
      </c>
      <c r="IX14" s="1095">
        <v>1.3</v>
      </c>
      <c r="IZ14" s="1097">
        <f t="shared" si="20"/>
        <v>6</v>
      </c>
      <c r="JA14" s="1098">
        <f t="shared" si="26"/>
        <v>0.2</v>
      </c>
      <c r="JB14" s="1099">
        <f t="shared" si="21"/>
        <v>99766.210725336568</v>
      </c>
      <c r="JC14" s="1099">
        <f t="shared" si="22"/>
        <v>19.953242145067314</v>
      </c>
      <c r="JD14" s="1096">
        <f t="shared" si="27"/>
        <v>83552.630831453323</v>
      </c>
      <c r="JE14" s="1096">
        <f>SUM(JD14:JD$108)</f>
        <v>2561076.0961126126</v>
      </c>
      <c r="JF14" s="1006">
        <f t="shared" si="23"/>
        <v>16.223811811932684</v>
      </c>
      <c r="JG14" s="1095">
        <f>SUM(JF14:JF$108)</f>
        <v>8372.5468903265937</v>
      </c>
      <c r="JH14" s="1006"/>
      <c r="JI14" s="1100">
        <f t="shared" si="24"/>
        <v>7</v>
      </c>
      <c r="JJ14" s="1101">
        <f t="shared" ca="1" si="28"/>
        <v>0.05</v>
      </c>
      <c r="JK14" s="1101">
        <v>0</v>
      </c>
      <c r="JL14" s="1101">
        <v>0</v>
      </c>
      <c r="JM14" s="1101">
        <f t="shared" ca="1" si="29"/>
        <v>0.05</v>
      </c>
      <c r="JN14" s="1101">
        <f t="shared" si="25"/>
        <v>0.05</v>
      </c>
      <c r="JO14" s="1101">
        <f t="shared" si="25"/>
        <v>0.05</v>
      </c>
      <c r="JP14" s="1101">
        <f t="shared" si="25"/>
        <v>0</v>
      </c>
      <c r="JQ14" s="1010">
        <f t="shared" si="25"/>
        <v>0</v>
      </c>
      <c r="JR14" s="1010">
        <f t="shared" si="25"/>
        <v>0</v>
      </c>
      <c r="JS14" s="1101">
        <f t="shared" si="25"/>
        <v>0</v>
      </c>
      <c r="JT14" s="1010">
        <f t="shared" si="25"/>
        <v>0</v>
      </c>
      <c r="JU14" s="1101">
        <f t="shared" si="25"/>
        <v>0.03</v>
      </c>
      <c r="JV14" s="1101">
        <f t="shared" si="25"/>
        <v>0.03</v>
      </c>
      <c r="JW14" s="1010">
        <f t="shared" si="25"/>
        <v>0</v>
      </c>
      <c r="JX14" s="1010">
        <f t="shared" si="25"/>
        <v>0</v>
      </c>
      <c r="JY14" s="1094"/>
      <c r="JZ14" s="1039"/>
      <c r="KA14" s="1039"/>
      <c r="KB14" s="1039"/>
      <c r="KC14" s="1039"/>
      <c r="KD14" s="1039"/>
      <c r="KE14" s="1039"/>
      <c r="KF14" s="1039"/>
      <c r="KG14" s="1039"/>
      <c r="KH14" s="1039"/>
      <c r="KI14" s="1039"/>
      <c r="KJ14" s="1039"/>
      <c r="KK14" s="1039"/>
      <c r="KL14" s="1039"/>
      <c r="KM14" s="1039"/>
      <c r="KN14" s="1039"/>
      <c r="KO14" s="1039"/>
      <c r="KP14" s="1039"/>
      <c r="KQ14" s="1039"/>
      <c r="KR14" s="1039"/>
      <c r="KS14" s="1039"/>
      <c r="KT14" s="1039"/>
      <c r="KU14" s="1039"/>
      <c r="KV14" s="1039"/>
      <c r="KW14" s="1039"/>
      <c r="KX14" s="1039"/>
      <c r="KY14" s="1039"/>
      <c r="KZ14" s="1039"/>
      <c r="LA14" s="1039"/>
      <c r="LB14" s="1039"/>
      <c r="LC14" s="1039"/>
      <c r="LD14" s="1039"/>
      <c r="LE14" s="1039"/>
      <c r="LF14" s="1039"/>
      <c r="LG14" s="1039"/>
      <c r="LH14" s="1039"/>
      <c r="LI14" s="1039"/>
      <c r="LJ14" s="1039"/>
      <c r="LK14" s="1039"/>
      <c r="LL14" s="1039"/>
      <c r="LM14" s="1039"/>
      <c r="LN14" s="1039"/>
      <c r="LO14" s="1039"/>
      <c r="LP14" s="1039"/>
      <c r="LQ14" s="1039"/>
      <c r="LR14" s="1039"/>
      <c r="LS14" s="1039"/>
      <c r="LT14" s="1039"/>
      <c r="LU14" s="1039"/>
      <c r="LV14" s="1039"/>
      <c r="LW14" s="1039"/>
      <c r="LX14" s="1039"/>
      <c r="LY14" s="1039"/>
      <c r="LZ14" s="1039"/>
      <c r="MA14" s="1039"/>
      <c r="MB14" s="1039"/>
      <c r="MC14" s="1039"/>
      <c r="MD14" s="1039"/>
      <c r="ME14" s="1039"/>
      <c r="MF14" s="1039"/>
      <c r="MG14" s="1039"/>
      <c r="MH14" s="1039"/>
      <c r="MI14" s="1039"/>
      <c r="MJ14" s="1039"/>
      <c r="MK14" s="1039"/>
    </row>
    <row r="15" spans="1:349" ht="12.75" customHeight="1" x14ac:dyDescent="0.25">
      <c r="A15" s="32"/>
      <c r="B15" s="10"/>
      <c r="C15" s="232" t="s">
        <v>420</v>
      </c>
      <c r="D15" s="740"/>
      <c r="E15" s="741"/>
      <c r="F15" s="742"/>
      <c r="G15" s="766"/>
      <c r="H15" s="4"/>
      <c r="I15" s="1279" t="s">
        <v>545</v>
      </c>
      <c r="J15" s="1280">
        <f ca="1">IF(ISERROR(VLOOKUP($Y$3*12-1,$D$125:$W$964,18,FALSE)),0,(VLOOKUP($Y$3*12-1,$D$125:$W$964,18,FALSE)))</f>
        <v>46.889817331438437</v>
      </c>
      <c r="K15" s="10"/>
      <c r="L15" s="32"/>
      <c r="M15" s="1243"/>
      <c r="N15" s="898"/>
      <c r="O15" s="898"/>
      <c r="P15" s="898"/>
      <c r="Q15" s="898"/>
      <c r="R15" s="898"/>
      <c r="S15" s="898"/>
      <c r="T15" s="898"/>
      <c r="U15" s="898"/>
      <c r="V15" s="33"/>
      <c r="W15" s="87" t="s">
        <v>59</v>
      </c>
      <c r="X15" s="71"/>
      <c r="Y15" s="13"/>
      <c r="Z15" s="88">
        <f ca="1">IF($J$12="",0,IF(E22&gt;0,IF(65-$J$12&lt;$Y$3,60-$J$12,$Y$3),0))</f>
        <v>0</v>
      </c>
      <c r="AA15" s="88">
        <f>IF($J$13="",0,IF(G22&gt;0,IF(65-$J$13&lt;$Y$3,60-$J$13,$Y$3),0))</f>
        <v>0</v>
      </c>
      <c r="AB15" s="246"/>
      <c r="AC15" s="849">
        <v>7</v>
      </c>
      <c r="AD15" s="993">
        <f t="shared" si="11"/>
        <v>0.2</v>
      </c>
      <c r="AE15" s="994">
        <f t="shared" si="12"/>
        <v>0.2</v>
      </c>
      <c r="AF15" s="995">
        <f t="shared" si="13"/>
        <v>0.2</v>
      </c>
      <c r="AG15" s="994">
        <f t="shared" si="14"/>
        <v>0.2</v>
      </c>
      <c r="AH15" s="265"/>
      <c r="AI15" s="272">
        <f t="shared" si="15"/>
        <v>7</v>
      </c>
      <c r="AJ15" s="265">
        <f t="shared" si="2"/>
        <v>0.2</v>
      </c>
      <c r="AK15" s="273">
        <f t="shared" si="16"/>
        <v>99746.257483191497</v>
      </c>
      <c r="AL15" s="273">
        <f t="shared" si="3"/>
        <v>19.949251496638304</v>
      </c>
      <c r="AM15" s="274">
        <f t="shared" si="4"/>
        <v>81102.835247851486</v>
      </c>
      <c r="AN15" s="275">
        <f>SUM(AM15:AM$107)</f>
        <v>2477523.4652811601</v>
      </c>
      <c r="AO15" s="275">
        <f t="shared" si="5"/>
        <v>15.748123349097378</v>
      </c>
      <c r="AP15" s="275">
        <f>SUM(AO15:AO$107)</f>
        <v>8356.3230785146607</v>
      </c>
      <c r="AQ15" s="33"/>
      <c r="AR15" s="272">
        <f t="shared" si="17"/>
        <v>7</v>
      </c>
      <c r="AS15" s="265">
        <f t="shared" ca="1" si="18"/>
        <v>0</v>
      </c>
      <c r="AT15" s="273">
        <f t="shared" ca="1" si="19"/>
        <v>100000</v>
      </c>
      <c r="AU15" s="273">
        <f t="shared" ca="1" si="6"/>
        <v>0</v>
      </c>
      <c r="AV15" s="274">
        <f t="shared" ca="1" si="7"/>
        <v>81309.151134335378</v>
      </c>
      <c r="AW15" s="275">
        <f t="shared" ca="1" si="8"/>
        <v>2608604.5676188823</v>
      </c>
      <c r="AX15" s="275">
        <f t="shared" ca="1" si="9"/>
        <v>0</v>
      </c>
      <c r="AY15" s="276">
        <f t="shared" ca="1" si="10"/>
        <v>166.06802766715512</v>
      </c>
      <c r="AZ15" s="33"/>
      <c r="BA15" s="1243"/>
      <c r="BB15" s="33"/>
      <c r="BC15" s="63"/>
      <c r="BD15" s="906" t="s">
        <v>60</v>
      </c>
      <c r="BE15" s="907"/>
      <c r="BF15" s="751">
        <f>BF13</f>
        <v>20000</v>
      </c>
      <c r="BG15" s="751">
        <v>500000</v>
      </c>
      <c r="BH15" s="756">
        <v>18</v>
      </c>
      <c r="BI15" s="756">
        <v>60</v>
      </c>
      <c r="BJ15" s="756">
        <v>65</v>
      </c>
      <c r="BK15" s="74"/>
      <c r="BL15" s="273"/>
      <c r="BM15" s="273"/>
      <c r="BN15" s="274"/>
      <c r="BO15" s="275"/>
      <c r="BP15" s="275"/>
      <c r="BQ15" s="275"/>
      <c r="BR15" s="246"/>
      <c r="BS15" s="277"/>
      <c r="BT15" s="274"/>
      <c r="BU15" s="273"/>
      <c r="BV15" s="273"/>
      <c r="BW15" s="274"/>
      <c r="BX15" s="275"/>
      <c r="BY15" s="275"/>
      <c r="BZ15" s="275"/>
      <c r="CA15" s="246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U15" s="1111" t="s">
        <v>488</v>
      </c>
      <c r="HV15" s="1111" t="s">
        <v>489</v>
      </c>
      <c r="HW15" s="1111"/>
      <c r="HX15" s="1112" t="s">
        <v>490</v>
      </c>
      <c r="HY15" s="1110">
        <f>IF($HW$9="Pesos",HZ15,IA15)</f>
        <v>0.05</v>
      </c>
      <c r="HZ15" s="1110">
        <f>JN9</f>
        <v>0.05</v>
      </c>
      <c r="IA15" s="1110">
        <f>JO9</f>
        <v>0.05</v>
      </c>
      <c r="IB15" s="1108" t="s">
        <v>479</v>
      </c>
      <c r="IC15" s="1113" t="s">
        <v>119</v>
      </c>
      <c r="ID15" s="1101">
        <f>JK8</f>
        <v>0.06</v>
      </c>
      <c r="IE15" s="1101">
        <f>JK9</f>
        <v>0</v>
      </c>
      <c r="IF15" s="1101">
        <f>JK10</f>
        <v>0</v>
      </c>
      <c r="IH15" s="1040" t="s">
        <v>491</v>
      </c>
      <c r="II15" s="1115"/>
      <c r="IJ15" s="1055">
        <f>VLOOKUP($HW$3,$IH$11:$IL$14,3)</f>
        <v>1</v>
      </c>
      <c r="IK15" s="1055">
        <f>VLOOKUP($HW$3,$IH$11:$IL$14,4)</f>
        <v>0</v>
      </c>
      <c r="IL15" s="1055">
        <f>VLOOKUP($HW$3,$IH$11:$IL$14,5)</f>
        <v>1</v>
      </c>
      <c r="IM15" s="1055">
        <f>VLOOKUP($HW$3,$IH$11:$IN$14,6)</f>
        <v>1</v>
      </c>
      <c r="IN15" s="1055">
        <f>VLOOKUP($HW$3,$IH$11:$IN$14,7)</f>
        <v>1</v>
      </c>
      <c r="IO15" s="1075"/>
      <c r="IR15" s="1114"/>
      <c r="IS15" s="1012">
        <v>7</v>
      </c>
      <c r="IT15" s="1095">
        <v>0.2</v>
      </c>
      <c r="IU15" s="1095">
        <v>0.2</v>
      </c>
      <c r="IV15" s="1096">
        <v>0.2</v>
      </c>
      <c r="IW15" s="1095">
        <v>0.2</v>
      </c>
      <c r="IX15" s="1095">
        <v>1.26</v>
      </c>
      <c r="IZ15" s="1097">
        <f t="shared" si="20"/>
        <v>7</v>
      </c>
      <c r="JA15" s="1098">
        <f t="shared" si="26"/>
        <v>0.2</v>
      </c>
      <c r="JB15" s="1099">
        <f t="shared" si="21"/>
        <v>99746.257483191497</v>
      </c>
      <c r="JC15" s="1099">
        <f t="shared" si="22"/>
        <v>19.949251496638304</v>
      </c>
      <c r="JD15" s="1096">
        <f t="shared" si="27"/>
        <v>81102.835247851486</v>
      </c>
      <c r="JE15" s="1096">
        <f>SUM(JD15:JD$108)</f>
        <v>2477523.4652811601</v>
      </c>
      <c r="JF15" s="1006">
        <f t="shared" si="23"/>
        <v>15.748123349097378</v>
      </c>
      <c r="JG15" s="1095">
        <f>SUM(JF15:JF$108)</f>
        <v>8356.3230785146607</v>
      </c>
      <c r="JH15" s="1006"/>
      <c r="JI15" s="1100">
        <f t="shared" si="24"/>
        <v>8</v>
      </c>
      <c r="JJ15" s="1101">
        <f t="shared" ca="1" si="28"/>
        <v>0.05</v>
      </c>
      <c r="JK15" s="1101">
        <v>0</v>
      </c>
      <c r="JL15" s="1101">
        <v>0</v>
      </c>
      <c r="JM15" s="1101">
        <f t="shared" ca="1" si="29"/>
        <v>0.05</v>
      </c>
      <c r="JN15" s="1101">
        <f t="shared" si="25"/>
        <v>0.05</v>
      </c>
      <c r="JO15" s="1101">
        <f t="shared" si="25"/>
        <v>0.05</v>
      </c>
      <c r="JP15" s="1101">
        <f t="shared" si="25"/>
        <v>0</v>
      </c>
      <c r="JQ15" s="1010">
        <f t="shared" si="25"/>
        <v>0</v>
      </c>
      <c r="JR15" s="1010">
        <f t="shared" si="25"/>
        <v>0</v>
      </c>
      <c r="JS15" s="1101">
        <f t="shared" si="25"/>
        <v>0</v>
      </c>
      <c r="JT15" s="1010">
        <f t="shared" si="25"/>
        <v>0</v>
      </c>
      <c r="JU15" s="1101">
        <f t="shared" si="25"/>
        <v>0.03</v>
      </c>
      <c r="JV15" s="1101">
        <f t="shared" si="25"/>
        <v>0.03</v>
      </c>
      <c r="JW15" s="1010">
        <f t="shared" si="25"/>
        <v>0</v>
      </c>
      <c r="JX15" s="1010">
        <f t="shared" si="25"/>
        <v>0</v>
      </c>
      <c r="JY15" s="1039"/>
      <c r="JZ15" s="1039"/>
      <c r="KA15" s="1039"/>
      <c r="KB15" s="1039"/>
      <c r="KC15" s="1039"/>
      <c r="KD15" s="1039"/>
      <c r="KE15" s="1039"/>
      <c r="KF15" s="1039"/>
      <c r="KG15" s="1039"/>
      <c r="KH15" s="1039"/>
      <c r="KI15" s="1039"/>
      <c r="KJ15" s="1039"/>
      <c r="KK15" s="1039"/>
      <c r="KL15" s="1039"/>
      <c r="KM15" s="1039"/>
      <c r="KN15" s="1039"/>
      <c r="KO15" s="1039"/>
      <c r="KP15" s="1039"/>
      <c r="KQ15" s="1039"/>
      <c r="KR15" s="1039"/>
      <c r="KS15" s="1039"/>
      <c r="KT15" s="1039"/>
      <c r="KU15" s="1039"/>
      <c r="KV15" s="1039"/>
      <c r="KW15" s="1039"/>
      <c r="KX15" s="1039"/>
      <c r="KY15" s="1039"/>
      <c r="KZ15" s="1039"/>
      <c r="LA15" s="1039"/>
      <c r="LB15" s="1039"/>
      <c r="LC15" s="1039"/>
      <c r="LD15" s="1039"/>
      <c r="LE15" s="1039"/>
      <c r="LF15" s="1039"/>
      <c r="LG15" s="1039"/>
      <c r="LH15" s="1039"/>
      <c r="LI15" s="1039"/>
      <c r="LJ15" s="1039"/>
      <c r="LK15" s="1039"/>
      <c r="LL15" s="1039"/>
      <c r="LM15" s="1039"/>
      <c r="LN15" s="1039"/>
      <c r="LO15" s="1039"/>
      <c r="LP15" s="1039"/>
      <c r="LQ15" s="1039"/>
      <c r="LR15" s="1039"/>
      <c r="LS15" s="1039"/>
      <c r="LT15" s="1039"/>
      <c r="LU15" s="1039"/>
      <c r="LV15" s="1039"/>
      <c r="LW15" s="1039"/>
      <c r="LX15" s="1039"/>
      <c r="LY15" s="1039"/>
      <c r="LZ15" s="1039"/>
      <c r="MA15" s="1039"/>
      <c r="MB15" s="1039"/>
      <c r="MC15" s="1039"/>
      <c r="MD15" s="1039"/>
      <c r="ME15" s="1039"/>
      <c r="MF15" s="1039"/>
      <c r="MG15" s="1039"/>
      <c r="MH15" s="1039"/>
      <c r="MI15" s="1039"/>
      <c r="MJ15" s="1039"/>
      <c r="MK15" s="1039"/>
    </row>
    <row r="16" spans="1:349" ht="12.75" customHeight="1" x14ac:dyDescent="0.25">
      <c r="A16" s="32"/>
      <c r="B16" s="10"/>
      <c r="C16" s="701" t="s">
        <v>61</v>
      </c>
      <c r="D16" s="701" t="s">
        <v>52</v>
      </c>
      <c r="E16" s="701" t="s">
        <v>62</v>
      </c>
      <c r="F16" s="701" t="s">
        <v>53</v>
      </c>
      <c r="G16" s="699"/>
      <c r="H16" s="4"/>
      <c r="I16" s="1279" t="s">
        <v>58</v>
      </c>
      <c r="J16" s="1281">
        <f ca="1">IF(ISERROR(VLOOKUP($Y$3*12,$D$125:$W$964,18,FALSE)),0,(VLOOKUP($Y$3*12,$D$125:$W$964,18,FALSE)))</f>
        <v>23.854013472453552</v>
      </c>
      <c r="K16" s="10"/>
      <c r="L16" s="32"/>
      <c r="M16" s="1243"/>
      <c r="N16" s="777" t="s">
        <v>63</v>
      </c>
      <c r="O16" s="908"/>
      <c r="P16" s="775" t="s">
        <v>64</v>
      </c>
      <c r="Q16" s="776" t="s">
        <v>65</v>
      </c>
      <c r="R16" s="792" t="str">
        <f>IF(J13&lt;&gt;"","Solicitante 2","")</f>
        <v/>
      </c>
      <c r="S16" s="793" t="str">
        <f>IF(J13&lt;&gt;"","Tarifa","")</f>
        <v/>
      </c>
      <c r="T16" s="791" t="s">
        <v>66</v>
      </c>
      <c r="U16" s="119"/>
      <c r="V16" s="33"/>
      <c r="W16" s="87" t="s">
        <v>67</v>
      </c>
      <c r="X16" s="71"/>
      <c r="Y16" s="13"/>
      <c r="Z16" s="88">
        <f ca="1">IF($J$12="",0,IF(E23&gt;0,IF(65-$J$12&lt;$Y$3,65-$J$12,$Y$3),0))</f>
        <v>0</v>
      </c>
      <c r="AA16" s="88">
        <f>IF($J$13="",0,IF(G23&gt;0,IF(65-$J$13&lt;$Y$3,65-$J$13,$Y$3),0))</f>
        <v>0</v>
      </c>
      <c r="AB16" s="246"/>
      <c r="AC16" s="849">
        <v>8</v>
      </c>
      <c r="AD16" s="993">
        <f t="shared" si="11"/>
        <v>0.2</v>
      </c>
      <c r="AE16" s="994">
        <f t="shared" si="12"/>
        <v>0.2</v>
      </c>
      <c r="AF16" s="995">
        <f t="shared" si="13"/>
        <v>0.2</v>
      </c>
      <c r="AG16" s="994">
        <f t="shared" si="14"/>
        <v>0.2</v>
      </c>
      <c r="AH16" s="265"/>
      <c r="AI16" s="272">
        <f t="shared" si="15"/>
        <v>8</v>
      </c>
      <c r="AJ16" s="265">
        <f t="shared" si="2"/>
        <v>0.2</v>
      </c>
      <c r="AK16" s="273">
        <f t="shared" si="16"/>
        <v>99726.308231694857</v>
      </c>
      <c r="AL16" s="273">
        <f t="shared" si="3"/>
        <v>19.94526164633897</v>
      </c>
      <c r="AM16" s="274">
        <f t="shared" si="4"/>
        <v>78724.868622137772</v>
      </c>
      <c r="AN16" s="275">
        <f>SUM(AM16:AM$107)</f>
        <v>2396420.6300333082</v>
      </c>
      <c r="AO16" s="275">
        <f t="shared" si="5"/>
        <v>15.28638225672578</v>
      </c>
      <c r="AP16" s="275">
        <f>SUM(AO16:AO$107)</f>
        <v>8340.5749551655626</v>
      </c>
      <c r="AQ16" s="33"/>
      <c r="AR16" s="272">
        <f t="shared" si="17"/>
        <v>8</v>
      </c>
      <c r="AS16" s="265">
        <f t="shared" ca="1" si="18"/>
        <v>0</v>
      </c>
      <c r="AT16" s="273">
        <f t="shared" ca="1" si="19"/>
        <v>100000</v>
      </c>
      <c r="AU16" s="273">
        <f t="shared" ca="1" si="6"/>
        <v>0</v>
      </c>
      <c r="AV16" s="274">
        <f t="shared" ca="1" si="7"/>
        <v>78940.923431393559</v>
      </c>
      <c r="AW16" s="275">
        <f t="shared" ca="1" si="8"/>
        <v>2527295.4164845468</v>
      </c>
      <c r="AX16" s="275">
        <f t="shared" ca="1" si="9"/>
        <v>0</v>
      </c>
      <c r="AY16" s="276">
        <f t="shared" ca="1" si="10"/>
        <v>166.06802766715512</v>
      </c>
      <c r="AZ16" s="33"/>
      <c r="BA16" s="1243"/>
      <c r="BB16" s="33"/>
      <c r="BC16" s="63"/>
      <c r="BD16" s="906" t="s">
        <v>68</v>
      </c>
      <c r="BE16" s="907"/>
      <c r="BF16" s="751">
        <f>BF13</f>
        <v>20000</v>
      </c>
      <c r="BG16" s="751">
        <v>500000</v>
      </c>
      <c r="BH16" s="756">
        <v>18</v>
      </c>
      <c r="BI16" s="756">
        <v>60</v>
      </c>
      <c r="BJ16" s="756">
        <v>65</v>
      </c>
      <c r="BK16" s="74"/>
      <c r="BL16" s="273"/>
      <c r="BM16" s="273"/>
      <c r="BN16" s="274"/>
      <c r="BO16" s="275"/>
      <c r="BP16" s="275"/>
      <c r="BQ16" s="275"/>
      <c r="BR16" s="246"/>
      <c r="BS16" s="277"/>
      <c r="BT16" s="274"/>
      <c r="BU16" s="273"/>
      <c r="BV16" s="273"/>
      <c r="BW16" s="274"/>
      <c r="BX16" s="275"/>
      <c r="BY16" s="275"/>
      <c r="BZ16" s="275"/>
      <c r="CA16" s="246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U16" s="1109" t="s">
        <v>492</v>
      </c>
      <c r="HV16" s="1109" t="s">
        <v>493</v>
      </c>
      <c r="HW16" s="1109"/>
      <c r="HX16" s="1010" t="s">
        <v>494</v>
      </c>
      <c r="HY16" s="1110">
        <f t="shared" si="30"/>
        <v>0</v>
      </c>
      <c r="HZ16" s="1110">
        <f>JQ8</f>
        <v>0</v>
      </c>
      <c r="IA16" s="1110">
        <f>JR8</f>
        <v>0</v>
      </c>
      <c r="IB16" s="1108" t="s">
        <v>495</v>
      </c>
      <c r="IC16" s="1113" t="s">
        <v>120</v>
      </c>
      <c r="ID16" s="1116">
        <f>JL8</f>
        <v>0.02</v>
      </c>
      <c r="IE16" s="1116">
        <f>JL9</f>
        <v>0.01</v>
      </c>
      <c r="IF16" s="1116">
        <v>0.01</v>
      </c>
      <c r="IS16" s="1012">
        <v>8</v>
      </c>
      <c r="IT16" s="1095">
        <v>0.2</v>
      </c>
      <c r="IU16" s="1095">
        <v>0.2</v>
      </c>
      <c r="IV16" s="1096">
        <v>0.2</v>
      </c>
      <c r="IW16" s="1095">
        <v>0.2</v>
      </c>
      <c r="IX16" s="1095">
        <v>1.23</v>
      </c>
      <c r="IZ16" s="1097">
        <f t="shared" si="20"/>
        <v>8</v>
      </c>
      <c r="JA16" s="1098">
        <f t="shared" si="26"/>
        <v>0.2</v>
      </c>
      <c r="JB16" s="1099">
        <f t="shared" si="21"/>
        <v>99726.308231694857</v>
      </c>
      <c r="JC16" s="1099">
        <f t="shared" si="22"/>
        <v>19.94526164633897</v>
      </c>
      <c r="JD16" s="1096">
        <f t="shared" si="27"/>
        <v>78724.868622137772</v>
      </c>
      <c r="JE16" s="1096">
        <f>SUM(JD16:JD$108)</f>
        <v>2396420.6300333082</v>
      </c>
      <c r="JF16" s="1006">
        <f t="shared" si="23"/>
        <v>15.28638225672578</v>
      </c>
      <c r="JG16" s="1095">
        <f>SUM(JF16:JF$108)</f>
        <v>8340.5749551655626</v>
      </c>
      <c r="JH16" s="1006"/>
      <c r="JI16" s="1100">
        <f t="shared" si="24"/>
        <v>9</v>
      </c>
      <c r="JJ16" s="1101">
        <f t="shared" ca="1" si="28"/>
        <v>0.05</v>
      </c>
      <c r="JK16" s="1101">
        <v>0</v>
      </c>
      <c r="JL16" s="1101">
        <v>0</v>
      </c>
      <c r="JM16" s="1101">
        <f t="shared" ca="1" si="29"/>
        <v>0.05</v>
      </c>
      <c r="JN16" s="1101">
        <f t="shared" si="25"/>
        <v>0.05</v>
      </c>
      <c r="JO16" s="1101">
        <f t="shared" si="25"/>
        <v>0.05</v>
      </c>
      <c r="JP16" s="1101">
        <f t="shared" si="25"/>
        <v>0</v>
      </c>
      <c r="JQ16" s="1010">
        <f t="shared" si="25"/>
        <v>0</v>
      </c>
      <c r="JR16" s="1010">
        <f t="shared" si="25"/>
        <v>0</v>
      </c>
      <c r="JS16" s="1101">
        <f t="shared" si="25"/>
        <v>0</v>
      </c>
      <c r="JT16" s="1010">
        <f t="shared" si="25"/>
        <v>0</v>
      </c>
      <c r="JU16" s="1101">
        <f t="shared" si="25"/>
        <v>0.03</v>
      </c>
      <c r="JV16" s="1101">
        <f t="shared" si="25"/>
        <v>0.03</v>
      </c>
      <c r="JW16" s="1010">
        <f t="shared" si="25"/>
        <v>0</v>
      </c>
      <c r="JX16" s="1010">
        <f t="shared" si="25"/>
        <v>0</v>
      </c>
      <c r="JY16" s="1094"/>
      <c r="JZ16" s="1039"/>
      <c r="KA16" s="1039"/>
      <c r="KB16" s="1039"/>
      <c r="KC16" s="1039"/>
      <c r="KD16" s="1039"/>
      <c r="KE16" s="1039"/>
      <c r="KF16" s="1039"/>
      <c r="KG16" s="1039"/>
      <c r="KH16" s="1039"/>
      <c r="KI16" s="1039"/>
      <c r="KJ16" s="1039"/>
      <c r="KK16" s="1039"/>
      <c r="KL16" s="1039"/>
      <c r="KM16" s="1039"/>
      <c r="KN16" s="1039"/>
      <c r="KO16" s="1039"/>
      <c r="KP16" s="1039"/>
      <c r="KQ16" s="1039"/>
      <c r="KR16" s="1039"/>
      <c r="KS16" s="1039"/>
      <c r="KT16" s="1039"/>
      <c r="KU16" s="1039"/>
      <c r="KV16" s="1039"/>
      <c r="KW16" s="1039"/>
      <c r="KX16" s="1039"/>
      <c r="KY16" s="1039"/>
      <c r="KZ16" s="1039"/>
      <c r="LA16" s="1039"/>
      <c r="LB16" s="1039"/>
      <c r="LC16" s="1039"/>
      <c r="LD16" s="1039"/>
      <c r="LE16" s="1039"/>
      <c r="LF16" s="1039"/>
      <c r="LG16" s="1039"/>
      <c r="LH16" s="1039"/>
      <c r="LI16" s="1039"/>
      <c r="LJ16" s="1039"/>
      <c r="LK16" s="1039"/>
      <c r="LL16" s="1039"/>
      <c r="LM16" s="1039"/>
      <c r="LN16" s="1039"/>
      <c r="LO16" s="1039"/>
      <c r="LP16" s="1039"/>
      <c r="LQ16" s="1039"/>
      <c r="LR16" s="1039"/>
      <c r="LS16" s="1039"/>
      <c r="LT16" s="1039"/>
      <c r="LU16" s="1039"/>
      <c r="LV16" s="1039"/>
      <c r="LW16" s="1039"/>
      <c r="LX16" s="1039"/>
      <c r="LY16" s="1039"/>
      <c r="LZ16" s="1039"/>
      <c r="MA16" s="1039"/>
      <c r="MB16" s="1039"/>
      <c r="MC16" s="1039"/>
      <c r="MD16" s="1039"/>
      <c r="ME16" s="1039"/>
      <c r="MF16" s="1039"/>
      <c r="MG16" s="1039"/>
      <c r="MH16" s="1039"/>
      <c r="MI16" s="1039"/>
      <c r="MJ16" s="1039"/>
      <c r="MK16" s="1039"/>
    </row>
    <row r="17" spans="1:349" ht="12.75" customHeight="1" x14ac:dyDescent="0.25">
      <c r="A17" s="32"/>
      <c r="B17" s="10"/>
      <c r="C17" s="702">
        <v>20</v>
      </c>
      <c r="D17" s="872">
        <f>C17</f>
        <v>20</v>
      </c>
      <c r="E17" s="703"/>
      <c r="F17" s="704" t="s">
        <v>69</v>
      </c>
      <c r="G17" s="699"/>
      <c r="H17" s="1233"/>
      <c r="I17" s="699"/>
      <c r="J17" s="767" t="s">
        <v>75</v>
      </c>
      <c r="K17" s="10"/>
      <c r="L17" s="32"/>
      <c r="M17" s="1243"/>
      <c r="N17" s="909" t="s">
        <v>55</v>
      </c>
      <c r="O17" s="910"/>
      <c r="P17" s="911">
        <f ca="1">Z22</f>
        <v>100000</v>
      </c>
      <c r="Q17" s="912" t="str">
        <f ca="1">IF(P17&lt;=0,"",IF(F20&lt;&gt;0,F20,"Normal"))</f>
        <v>Normal</v>
      </c>
      <c r="R17" s="913" t="str">
        <f>IF($J$13&lt;&gt;"",AA22,"")</f>
        <v/>
      </c>
      <c r="S17" s="914" t="str">
        <f>IF(OR(R17="",R17=0),"",IF(H20&lt;&gt;0,H20,"Normal"))</f>
        <v/>
      </c>
      <c r="T17" s="915">
        <f ca="1">IF(P17=0,"",Z13+$J$12)</f>
        <v>56</v>
      </c>
      <c r="U17" s="898"/>
      <c r="V17" s="33"/>
      <c r="W17" s="90" t="s">
        <v>70</v>
      </c>
      <c r="X17" s="91"/>
      <c r="Y17" s="24"/>
      <c r="Z17" s="92">
        <f ca="1">IF($J$12="",0,IF(E24&gt;0,IF(60-$J$12&lt;$Y$3,60-$J$12,$Y$3),0))</f>
        <v>0</v>
      </c>
      <c r="AA17" s="92">
        <f>IF($J$13="",0,IF(G24&gt;0,IF(60-$J$13&lt;$Y$3,60-$J$13,$Y$3),0))</f>
        <v>0</v>
      </c>
      <c r="AB17" s="246"/>
      <c r="AC17" s="849">
        <v>9</v>
      </c>
      <c r="AD17" s="993">
        <f t="shared" si="11"/>
        <v>0.21</v>
      </c>
      <c r="AE17" s="994">
        <f t="shared" si="12"/>
        <v>0.21</v>
      </c>
      <c r="AF17" s="995">
        <f t="shared" si="13"/>
        <v>0.21</v>
      </c>
      <c r="AG17" s="994">
        <f t="shared" si="14"/>
        <v>0.21</v>
      </c>
      <c r="AH17" s="265"/>
      <c r="AI17" s="272">
        <f t="shared" si="15"/>
        <v>9</v>
      </c>
      <c r="AJ17" s="265">
        <f t="shared" si="2"/>
        <v>0.21</v>
      </c>
      <c r="AK17" s="273">
        <f t="shared" si="16"/>
        <v>99706.362970048518</v>
      </c>
      <c r="AL17" s="273">
        <f t="shared" si="3"/>
        <v>20.938336223710188</v>
      </c>
      <c r="AM17" s="274">
        <f t="shared" si="4"/>
        <v>76416.624901372183</v>
      </c>
      <c r="AN17" s="275">
        <f>SUM(AM17:AM$107)</f>
        <v>2317695.7614111709</v>
      </c>
      <c r="AO17" s="275">
        <f t="shared" si="5"/>
        <v>15.580088572124424</v>
      </c>
      <c r="AP17" s="275">
        <f>SUM(AO17:AO$107)</f>
        <v>8325.2885729088375</v>
      </c>
      <c r="AQ17" s="33"/>
      <c r="AR17" s="272">
        <f t="shared" si="17"/>
        <v>9</v>
      </c>
      <c r="AS17" s="265">
        <f t="shared" ca="1" si="18"/>
        <v>0</v>
      </c>
      <c r="AT17" s="273">
        <f t="shared" ca="1" si="19"/>
        <v>100000</v>
      </c>
      <c r="AU17" s="273">
        <f t="shared" ca="1" si="6"/>
        <v>0</v>
      </c>
      <c r="AV17" s="274">
        <f t="shared" ca="1" si="7"/>
        <v>76641.673234362679</v>
      </c>
      <c r="AW17" s="275">
        <f t="shared" ca="1" si="8"/>
        <v>2448354.4930531532</v>
      </c>
      <c r="AX17" s="275">
        <f t="shared" ca="1" si="9"/>
        <v>0</v>
      </c>
      <c r="AY17" s="276">
        <f t="shared" ca="1" si="10"/>
        <v>166.06802766715512</v>
      </c>
      <c r="AZ17" s="33"/>
      <c r="BA17" s="1243"/>
      <c r="BB17" s="33"/>
      <c r="BC17" s="63"/>
      <c r="BD17" s="916" t="s">
        <v>71</v>
      </c>
      <c r="BE17" s="917"/>
      <c r="BF17" s="752">
        <v>10000</v>
      </c>
      <c r="BG17" s="752">
        <v>100000</v>
      </c>
      <c r="BH17" s="757">
        <v>18</v>
      </c>
      <c r="BI17" s="757">
        <v>60</v>
      </c>
      <c r="BJ17" s="757">
        <v>65</v>
      </c>
      <c r="BK17" s="74"/>
      <c r="BL17" s="273"/>
      <c r="BM17" s="273"/>
      <c r="BN17" s="274"/>
      <c r="BO17" s="275"/>
      <c r="BP17" s="275"/>
      <c r="BQ17" s="275"/>
      <c r="BR17" s="246"/>
      <c r="BS17" s="277"/>
      <c r="BT17" s="274"/>
      <c r="BU17" s="273"/>
      <c r="BV17" s="273"/>
      <c r="BW17" s="274"/>
      <c r="BX17" s="275"/>
      <c r="BY17" s="275"/>
      <c r="BZ17" s="275"/>
      <c r="CA17" s="246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U17" s="1109" t="s">
        <v>496</v>
      </c>
      <c r="HV17" s="1109" t="s">
        <v>497</v>
      </c>
      <c r="HW17" s="1109"/>
      <c r="HX17" s="1010" t="s">
        <v>498</v>
      </c>
      <c r="HY17" s="1110">
        <f t="shared" si="30"/>
        <v>0</v>
      </c>
      <c r="HZ17" s="1110">
        <f>JQ9</f>
        <v>0</v>
      </c>
      <c r="IA17" s="1110">
        <f>JR9</f>
        <v>0</v>
      </c>
      <c r="IB17" s="1108" t="s">
        <v>495</v>
      </c>
      <c r="IC17" s="1117" t="s">
        <v>270</v>
      </c>
      <c r="ID17" s="1116">
        <f>SUM(ID14:ID16)</f>
        <v>0.48000000000000004</v>
      </c>
      <c r="IE17" s="1116">
        <f>SUM(IE14:IE16)</f>
        <v>6.0000000000000005E-2</v>
      </c>
      <c r="IF17" s="1116">
        <f>SUM(IF14:IF16)</f>
        <v>6.0000000000000005E-2</v>
      </c>
      <c r="IH17" s="1118"/>
      <c r="II17" s="1118"/>
      <c r="IJ17" s="1118"/>
      <c r="IK17" s="1118"/>
      <c r="IL17" s="1118"/>
      <c r="IM17" s="1118"/>
      <c r="IN17" s="1118"/>
      <c r="IO17" s="1118"/>
      <c r="IS17" s="1012">
        <v>9</v>
      </c>
      <c r="IT17" s="1095">
        <v>0.21</v>
      </c>
      <c r="IU17" s="1095">
        <v>0.21</v>
      </c>
      <c r="IV17" s="1096">
        <v>0.21</v>
      </c>
      <c r="IW17" s="1095">
        <v>0.21</v>
      </c>
      <c r="IX17" s="1095">
        <v>1.21</v>
      </c>
      <c r="IZ17" s="1097">
        <f t="shared" si="20"/>
        <v>9</v>
      </c>
      <c r="JA17" s="1098">
        <f t="shared" si="26"/>
        <v>0.21</v>
      </c>
      <c r="JB17" s="1099">
        <f t="shared" si="21"/>
        <v>99706.362970048518</v>
      </c>
      <c r="JC17" s="1099">
        <f t="shared" si="22"/>
        <v>20.938336223710188</v>
      </c>
      <c r="JD17" s="1096">
        <f t="shared" si="27"/>
        <v>76416.624901372183</v>
      </c>
      <c r="JE17" s="1096">
        <f>SUM(JD17:JD$108)</f>
        <v>2317695.7614111709</v>
      </c>
      <c r="JF17" s="1006">
        <f t="shared" si="23"/>
        <v>15.580088572124424</v>
      </c>
      <c r="JG17" s="1095">
        <f>SUM(JF17:JF$108)</f>
        <v>8325.2885729088375</v>
      </c>
      <c r="JH17" s="1006"/>
      <c r="JI17" s="1100">
        <f t="shared" si="24"/>
        <v>10</v>
      </c>
      <c r="JJ17" s="1101">
        <f t="shared" ca="1" si="28"/>
        <v>0.05</v>
      </c>
      <c r="JK17" s="1101">
        <v>0</v>
      </c>
      <c r="JL17" s="1101">
        <v>0</v>
      </c>
      <c r="JM17" s="1101">
        <f t="shared" ca="1" si="29"/>
        <v>0.05</v>
      </c>
      <c r="JN17" s="1101">
        <f t="shared" si="25"/>
        <v>0.05</v>
      </c>
      <c r="JO17" s="1101">
        <f t="shared" si="25"/>
        <v>0.05</v>
      </c>
      <c r="JP17" s="1101">
        <f t="shared" si="25"/>
        <v>0</v>
      </c>
      <c r="JQ17" s="1010">
        <f t="shared" si="25"/>
        <v>0</v>
      </c>
      <c r="JR17" s="1010">
        <f t="shared" si="25"/>
        <v>0</v>
      </c>
      <c r="JS17" s="1101">
        <f t="shared" si="25"/>
        <v>0</v>
      </c>
      <c r="JT17" s="1010">
        <f t="shared" si="25"/>
        <v>0</v>
      </c>
      <c r="JU17" s="1101">
        <f t="shared" si="25"/>
        <v>0.03</v>
      </c>
      <c r="JV17" s="1101">
        <f t="shared" si="25"/>
        <v>0.03</v>
      </c>
      <c r="JW17" s="1010">
        <f t="shared" si="25"/>
        <v>0</v>
      </c>
      <c r="JX17" s="1010">
        <f t="shared" si="25"/>
        <v>0</v>
      </c>
      <c r="JY17" s="1094"/>
      <c r="JZ17" s="1039"/>
      <c r="KA17" s="1039"/>
      <c r="KB17" s="1039"/>
      <c r="KC17" s="1039"/>
      <c r="KD17" s="1039"/>
      <c r="KE17" s="1039"/>
      <c r="KF17" s="1039"/>
      <c r="KG17" s="1039"/>
      <c r="KH17" s="1039"/>
      <c r="KI17" s="1039"/>
      <c r="KJ17" s="1039"/>
      <c r="KK17" s="1039"/>
      <c r="KL17" s="1039"/>
      <c r="KM17" s="1039"/>
      <c r="KN17" s="1039"/>
      <c r="KO17" s="1039"/>
      <c r="KP17" s="1039"/>
      <c r="KQ17" s="1039"/>
      <c r="KR17" s="1039"/>
      <c r="KS17" s="1039"/>
      <c r="KT17" s="1039"/>
      <c r="KU17" s="1039"/>
      <c r="KV17" s="1039"/>
      <c r="KW17" s="1039"/>
      <c r="KX17" s="1039"/>
      <c r="KY17" s="1039"/>
      <c r="KZ17" s="1039"/>
      <c r="LA17" s="1039"/>
      <c r="LB17" s="1039"/>
      <c r="LC17" s="1039"/>
      <c r="LD17" s="1039"/>
      <c r="LE17" s="1039"/>
      <c r="LF17" s="1039"/>
      <c r="LG17" s="1039"/>
      <c r="LH17" s="1039"/>
      <c r="LI17" s="1039"/>
      <c r="LJ17" s="1039"/>
      <c r="LK17" s="1039"/>
      <c r="LL17" s="1039"/>
      <c r="LM17" s="1039"/>
      <c r="LN17" s="1039"/>
      <c r="LO17" s="1039"/>
      <c r="LP17" s="1039"/>
      <c r="LQ17" s="1039"/>
      <c r="LR17" s="1039"/>
      <c r="LS17" s="1039"/>
      <c r="LT17" s="1039"/>
      <c r="LU17" s="1039"/>
      <c r="LV17" s="1039"/>
      <c r="LW17" s="1039"/>
      <c r="LX17" s="1039"/>
      <c r="LY17" s="1039"/>
      <c r="LZ17" s="1039"/>
      <c r="MA17" s="1039"/>
      <c r="MB17" s="1039"/>
      <c r="MC17" s="1039"/>
      <c r="MD17" s="1039"/>
      <c r="ME17" s="1039"/>
      <c r="MF17" s="1039"/>
      <c r="MG17" s="1039"/>
      <c r="MH17" s="1039"/>
      <c r="MI17" s="1039"/>
      <c r="MJ17" s="1039"/>
      <c r="MK17" s="1039"/>
    </row>
    <row r="18" spans="1:349" ht="12.75" customHeight="1" x14ac:dyDescent="0.25">
      <c r="A18" s="32"/>
      <c r="B18" s="10"/>
      <c r="C18" s="1021"/>
      <c r="D18" s="1018"/>
      <c r="E18" s="699"/>
      <c r="F18" s="700"/>
      <c r="G18" s="700"/>
      <c r="H18" s="700"/>
      <c r="I18" s="700"/>
      <c r="J18" s="768" t="str">
        <f>O1073</f>
        <v>Anual</v>
      </c>
      <c r="K18" s="10"/>
      <c r="L18" s="32"/>
      <c r="M18" s="1245"/>
      <c r="N18" s="918" t="s">
        <v>57</v>
      </c>
      <c r="O18" s="919"/>
      <c r="P18" s="920">
        <f ca="1">Z23</f>
        <v>0</v>
      </c>
      <c r="Q18" s="921" t="str">
        <f ca="1">IF(P18&lt;=0,"",IF(F21&lt;&gt;0,F21,"Normal"))</f>
        <v/>
      </c>
      <c r="R18" s="913" t="str">
        <f>IF($J$13&lt;&gt;"",AA23,"")</f>
        <v/>
      </c>
      <c r="S18" s="914" t="str">
        <f>IF(OR(R18="",R18=0),"",IF(H21&lt;&gt;0,H21,"Normal"))</f>
        <v/>
      </c>
      <c r="T18" s="922" t="str">
        <f ca="1">IF(P18=0,"",Z14+$J$12)</f>
        <v/>
      </c>
      <c r="U18" s="898"/>
      <c r="V18" s="34"/>
      <c r="W18" s="34"/>
      <c r="X18" s="34"/>
      <c r="Y18" s="34"/>
      <c r="Z18" s="34"/>
      <c r="AA18" s="34"/>
      <c r="AB18" s="246"/>
      <c r="AC18" s="849">
        <v>10</v>
      </c>
      <c r="AD18" s="993">
        <f t="shared" si="11"/>
        <v>0.21</v>
      </c>
      <c r="AE18" s="994">
        <f t="shared" si="12"/>
        <v>0.21</v>
      </c>
      <c r="AF18" s="995">
        <f t="shared" si="13"/>
        <v>0.21</v>
      </c>
      <c r="AG18" s="994">
        <f t="shared" si="14"/>
        <v>0.21</v>
      </c>
      <c r="AH18" s="265"/>
      <c r="AI18" s="272">
        <f t="shared" si="15"/>
        <v>10</v>
      </c>
      <c r="AJ18" s="265">
        <f t="shared" si="2"/>
        <v>0.21</v>
      </c>
      <c r="AK18" s="273">
        <f t="shared" si="16"/>
        <v>99685.424633824805</v>
      </c>
      <c r="AL18" s="273">
        <f t="shared" si="3"/>
        <v>20.933939173103209</v>
      </c>
      <c r="AM18" s="274">
        <f t="shared" si="4"/>
        <v>74175.317873925131</v>
      </c>
      <c r="AN18" s="275">
        <f>SUM(AM18:AM$107)</f>
        <v>2241279.1365097985</v>
      </c>
      <c r="AO18" s="275">
        <f t="shared" si="5"/>
        <v>15.123123061674056</v>
      </c>
      <c r="AP18" s="275">
        <f>SUM(AO18:AO$107)</f>
        <v>8309.708484336712</v>
      </c>
      <c r="AQ18" s="33"/>
      <c r="AR18" s="272">
        <f t="shared" si="17"/>
        <v>10</v>
      </c>
      <c r="AS18" s="265">
        <f t="shared" ca="1" si="18"/>
        <v>0</v>
      </c>
      <c r="AT18" s="273">
        <f t="shared" ca="1" si="19"/>
        <v>100000</v>
      </c>
      <c r="AU18" s="273">
        <f t="shared" ca="1" si="6"/>
        <v>0</v>
      </c>
      <c r="AV18" s="274">
        <f t="shared" ca="1" si="7"/>
        <v>74409.391489672504</v>
      </c>
      <c r="AW18" s="275">
        <f t="shared" ca="1" si="8"/>
        <v>2371712.8198187905</v>
      </c>
      <c r="AX18" s="275">
        <f t="shared" ca="1" si="9"/>
        <v>0</v>
      </c>
      <c r="AY18" s="276">
        <f t="shared" ca="1" si="10"/>
        <v>166.06802766715512</v>
      </c>
      <c r="AZ18" s="34"/>
      <c r="BA18" s="1245"/>
      <c r="BB18" s="34"/>
      <c r="BC18" s="63"/>
      <c r="BD18" s="63"/>
      <c r="BE18" s="63"/>
      <c r="BF18" s="63"/>
      <c r="BG18" s="63"/>
      <c r="BH18" s="63"/>
      <c r="BI18" s="63"/>
      <c r="BJ18" s="74"/>
      <c r="BK18" s="74"/>
      <c r="BL18" s="273"/>
      <c r="BM18" s="273"/>
      <c r="BN18" s="274"/>
      <c r="BO18" s="275"/>
      <c r="BP18" s="275"/>
      <c r="BQ18" s="275"/>
      <c r="BR18" s="246"/>
      <c r="BS18" s="277"/>
      <c r="BT18" s="274"/>
      <c r="BU18" s="273"/>
      <c r="BV18" s="273"/>
      <c r="BW18" s="274"/>
      <c r="BX18" s="275"/>
      <c r="BY18" s="275"/>
      <c r="BZ18" s="275"/>
      <c r="CA18" s="246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U18" s="1109" t="s">
        <v>396</v>
      </c>
      <c r="HV18" s="1109" t="s">
        <v>499</v>
      </c>
      <c r="HW18" s="1109"/>
      <c r="HX18" s="1010" t="s">
        <v>500</v>
      </c>
      <c r="HY18" s="1110">
        <f t="shared" si="30"/>
        <v>0</v>
      </c>
      <c r="HZ18" s="1110">
        <f>JP8</f>
        <v>0</v>
      </c>
      <c r="IA18" s="1110">
        <f>JP8</f>
        <v>0</v>
      </c>
      <c r="IB18" s="1108" t="s">
        <v>479</v>
      </c>
      <c r="IH18" s="999" t="s">
        <v>501</v>
      </c>
      <c r="IK18" s="1118"/>
      <c r="IL18" s="1118" t="s">
        <v>502</v>
      </c>
      <c r="IM18" s="1118" t="s">
        <v>503</v>
      </c>
      <c r="IN18" s="1118" t="s">
        <v>415</v>
      </c>
      <c r="IO18" s="1118"/>
      <c r="IS18" s="1012">
        <v>10</v>
      </c>
      <c r="IT18" s="1095">
        <v>0.21</v>
      </c>
      <c r="IU18" s="1095">
        <v>0.21</v>
      </c>
      <c r="IV18" s="1096">
        <v>0.21</v>
      </c>
      <c r="IW18" s="1095">
        <v>0.21</v>
      </c>
      <c r="IX18" s="1095">
        <v>1.21</v>
      </c>
      <c r="IZ18" s="1097">
        <f t="shared" si="20"/>
        <v>10</v>
      </c>
      <c r="JA18" s="1098">
        <f t="shared" si="26"/>
        <v>0.21</v>
      </c>
      <c r="JB18" s="1099">
        <f t="shared" si="21"/>
        <v>99685.424633824805</v>
      </c>
      <c r="JC18" s="1099">
        <f t="shared" si="22"/>
        <v>20.933939173103209</v>
      </c>
      <c r="JD18" s="1096">
        <f t="shared" si="27"/>
        <v>74175.317873925131</v>
      </c>
      <c r="JE18" s="1096">
        <f>SUM(JD18:JD$108)</f>
        <v>2241279.1365097985</v>
      </c>
      <c r="JF18" s="1006">
        <f t="shared" si="23"/>
        <v>15.123123061674056</v>
      </c>
      <c r="JG18" s="1095">
        <f>SUM(JF18:JF$108)</f>
        <v>8309.708484336712</v>
      </c>
      <c r="JH18" s="1034"/>
      <c r="JI18" s="1100">
        <f t="shared" si="24"/>
        <v>11</v>
      </c>
      <c r="JJ18" s="1101">
        <f t="shared" ca="1" si="28"/>
        <v>0</v>
      </c>
      <c r="JK18" s="1101">
        <v>0</v>
      </c>
      <c r="JL18" s="1101">
        <v>0</v>
      </c>
      <c r="JM18" s="1101">
        <f t="shared" ca="1" si="29"/>
        <v>0</v>
      </c>
      <c r="JN18" s="1101">
        <f t="shared" si="25"/>
        <v>0.05</v>
      </c>
      <c r="JO18" s="1101">
        <f t="shared" si="25"/>
        <v>0.05</v>
      </c>
      <c r="JP18" s="1101">
        <f t="shared" si="25"/>
        <v>0</v>
      </c>
      <c r="JQ18" s="1010">
        <f t="shared" si="25"/>
        <v>0</v>
      </c>
      <c r="JR18" s="1010">
        <f t="shared" si="25"/>
        <v>0</v>
      </c>
      <c r="JS18" s="1101">
        <f t="shared" si="25"/>
        <v>0</v>
      </c>
      <c r="JT18" s="1010">
        <f t="shared" si="25"/>
        <v>0</v>
      </c>
      <c r="JU18" s="1101">
        <f t="shared" si="25"/>
        <v>0.03</v>
      </c>
      <c r="JV18" s="1101">
        <f t="shared" si="25"/>
        <v>0.03</v>
      </c>
      <c r="JW18" s="1010">
        <f t="shared" si="25"/>
        <v>0</v>
      </c>
      <c r="JX18" s="1010">
        <f t="shared" si="25"/>
        <v>0</v>
      </c>
      <c r="JY18" s="1094"/>
      <c r="JZ18" s="1119"/>
      <c r="KA18" s="1119"/>
      <c r="KB18" s="1119"/>
      <c r="KC18" s="1119"/>
      <c r="KD18" s="1119"/>
      <c r="KE18" s="1119"/>
      <c r="KF18" s="1119"/>
      <c r="KG18" s="1119"/>
      <c r="KH18" s="1119"/>
      <c r="KI18" s="1119"/>
      <c r="KJ18" s="1119"/>
      <c r="KK18" s="1119"/>
      <c r="KL18" s="1119"/>
      <c r="KM18" s="1119"/>
      <c r="KN18" s="1119"/>
      <c r="KO18" s="1119"/>
      <c r="KP18" s="1119"/>
      <c r="KQ18" s="1119"/>
      <c r="KR18" s="1119"/>
      <c r="KS18" s="1119"/>
      <c r="KT18" s="1119"/>
      <c r="KU18" s="1119"/>
      <c r="KV18" s="1119"/>
      <c r="KW18" s="1119"/>
      <c r="KX18" s="1119"/>
      <c r="KY18" s="1119"/>
      <c r="KZ18" s="1119"/>
      <c r="LA18" s="1119"/>
      <c r="LB18" s="1119"/>
      <c r="LC18" s="1119"/>
      <c r="LD18" s="1119"/>
      <c r="LE18" s="1119"/>
      <c r="LF18" s="1119"/>
      <c r="LG18" s="1119"/>
      <c r="LH18" s="1119"/>
      <c r="LI18" s="1119"/>
      <c r="LJ18" s="1119"/>
      <c r="LK18" s="1119"/>
      <c r="LL18" s="1119"/>
      <c r="LM18" s="1119"/>
      <c r="LN18" s="1119"/>
      <c r="LO18" s="1119"/>
      <c r="LP18" s="1119"/>
      <c r="LQ18" s="1119"/>
      <c r="LR18" s="1119"/>
      <c r="LS18" s="1119"/>
      <c r="LT18" s="1119"/>
      <c r="LU18" s="1119"/>
      <c r="LV18" s="1119"/>
      <c r="LW18" s="1119"/>
      <c r="LX18" s="1119"/>
      <c r="LY18" s="1119"/>
      <c r="LZ18" s="1119"/>
      <c r="MA18" s="1119"/>
      <c r="MB18" s="1119"/>
      <c r="MC18" s="1119"/>
      <c r="MD18" s="1119"/>
      <c r="ME18" s="1119"/>
      <c r="MF18" s="1119"/>
      <c r="MG18" s="1119"/>
      <c r="MH18" s="1119"/>
      <c r="MI18" s="1119"/>
      <c r="MJ18" s="1119"/>
      <c r="MK18" s="1119"/>
    </row>
    <row r="19" spans="1:349" ht="12.75" customHeight="1" x14ac:dyDescent="0.25">
      <c r="A19" s="32"/>
      <c r="B19" s="10"/>
      <c r="C19" s="229" t="s">
        <v>44</v>
      </c>
      <c r="D19" s="230"/>
      <c r="E19" s="231" t="s">
        <v>72</v>
      </c>
      <c r="F19" s="231" t="s">
        <v>73</v>
      </c>
      <c r="G19" s="231" t="s">
        <v>74</v>
      </c>
      <c r="H19" s="231" t="s">
        <v>73</v>
      </c>
      <c r="I19" s="4"/>
      <c r="J19" s="810">
        <f ca="1">IF(OR(J12&lt;18,J12&gt;70),"Verificar edad",IF(J12+C17&gt;90,"Verificar, edad + plazo pasa de 90 años",IF(E20=0,"Verificar SA",Y6)))</f>
        <v>168.97719999999998</v>
      </c>
      <c r="K19" s="4"/>
      <c r="L19" s="32"/>
      <c r="M19" s="1243"/>
      <c r="N19" s="918" t="s">
        <v>60</v>
      </c>
      <c r="O19" s="919"/>
      <c r="P19" s="920">
        <f ca="1">Z24</f>
        <v>0</v>
      </c>
      <c r="Q19" s="921" t="str">
        <f ca="1">IF(P19&lt;=0,"",IF(F22&lt;&gt;0,F22,"Normal"))</f>
        <v/>
      </c>
      <c r="R19" s="913" t="str">
        <f>IF($J$13&lt;&gt;"",AA24,"")</f>
        <v/>
      </c>
      <c r="S19" s="914" t="str">
        <f>IF(OR(R19="",R19=0),"",IF(H22&lt;&gt;0,H22,"Normal"))</f>
        <v/>
      </c>
      <c r="T19" s="922" t="str">
        <f ca="1">IF(P19=0,"",Z15+$J$12)</f>
        <v/>
      </c>
      <c r="U19" s="898"/>
      <c r="V19" s="33"/>
      <c r="W19" s="4"/>
      <c r="X19" s="4"/>
      <c r="Y19" s="4"/>
      <c r="Z19" s="4"/>
      <c r="AA19" s="33"/>
      <c r="AB19" s="246"/>
      <c r="AC19" s="849">
        <v>11</v>
      </c>
      <c r="AD19" s="993">
        <f t="shared" si="11"/>
        <v>0.24</v>
      </c>
      <c r="AE19" s="994">
        <f t="shared" si="12"/>
        <v>0.24</v>
      </c>
      <c r="AF19" s="995">
        <f t="shared" si="13"/>
        <v>0.24</v>
      </c>
      <c r="AG19" s="994">
        <f t="shared" si="14"/>
        <v>0.24</v>
      </c>
      <c r="AH19" s="265"/>
      <c r="AI19" s="272">
        <f t="shared" si="15"/>
        <v>11</v>
      </c>
      <c r="AJ19" s="265">
        <f t="shared" si="2"/>
        <v>0.24</v>
      </c>
      <c r="AK19" s="273">
        <f t="shared" si="16"/>
        <v>99664.4906946517</v>
      </c>
      <c r="AL19" s="273">
        <f t="shared" si="3"/>
        <v>23.919477766716408</v>
      </c>
      <c r="AM19" s="274">
        <f t="shared" si="4"/>
        <v>71999.748599195736</v>
      </c>
      <c r="AN19" s="275">
        <f>SUM(AM19:AM$107)</f>
        <v>2167103.8186358735</v>
      </c>
      <c r="AO19" s="275">
        <f t="shared" si="5"/>
        <v>16.776640450298036</v>
      </c>
      <c r="AP19" s="275">
        <f>SUM(AO19:AO$107)</f>
        <v>8294.5853612750379</v>
      </c>
      <c r="AQ19" s="33"/>
      <c r="AR19" s="272">
        <f t="shared" si="17"/>
        <v>11</v>
      </c>
      <c r="AS19" s="265">
        <f t="shared" ca="1" si="18"/>
        <v>0</v>
      </c>
      <c r="AT19" s="273">
        <f t="shared" ca="1" si="19"/>
        <v>100000</v>
      </c>
      <c r="AU19" s="273">
        <f t="shared" ca="1" si="6"/>
        <v>0</v>
      </c>
      <c r="AV19" s="274">
        <f t="shared" ca="1" si="7"/>
        <v>72242.12765987622</v>
      </c>
      <c r="AW19" s="275">
        <f t="shared" ca="1" si="8"/>
        <v>2297303.4283291181</v>
      </c>
      <c r="AX19" s="275">
        <f t="shared" ca="1" si="9"/>
        <v>0</v>
      </c>
      <c r="AY19" s="276">
        <f t="shared" ca="1" si="10"/>
        <v>166.06802766715512</v>
      </c>
      <c r="AZ19" s="33"/>
      <c r="BA19" s="1243"/>
      <c r="BB19" s="33"/>
      <c r="BC19" s="63"/>
      <c r="BD19" s="63"/>
      <c r="BE19" s="63"/>
      <c r="BF19" s="63"/>
      <c r="BG19" s="63"/>
      <c r="BH19" s="63"/>
      <c r="BI19" s="63"/>
      <c r="BJ19" s="74"/>
      <c r="BK19" s="74"/>
      <c r="BL19" s="273"/>
      <c r="BM19" s="273"/>
      <c r="BN19" s="274"/>
      <c r="BO19" s="275"/>
      <c r="BP19" s="275"/>
      <c r="BQ19" s="275"/>
      <c r="BR19" s="246"/>
      <c r="BS19" s="277"/>
      <c r="BT19" s="274"/>
      <c r="BU19" s="273"/>
      <c r="BV19" s="273"/>
      <c r="BW19" s="274"/>
      <c r="BX19" s="275"/>
      <c r="BY19" s="275"/>
      <c r="BZ19" s="275"/>
      <c r="CA19" s="246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U19" s="1111" t="s">
        <v>400</v>
      </c>
      <c r="HV19" s="1111" t="s">
        <v>504</v>
      </c>
      <c r="HW19" s="1111"/>
      <c r="HX19" s="1112" t="s">
        <v>505</v>
      </c>
      <c r="HY19" s="1110">
        <f t="shared" si="30"/>
        <v>0</v>
      </c>
      <c r="HZ19" s="1110">
        <f>JS8</f>
        <v>0</v>
      </c>
      <c r="IA19" s="1110">
        <f>JS8</f>
        <v>0</v>
      </c>
      <c r="IB19" s="1108" t="s">
        <v>479</v>
      </c>
      <c r="IG19" s="998"/>
      <c r="IH19" s="1120" t="s">
        <v>506</v>
      </c>
      <c r="II19" s="1000" t="s">
        <v>507</v>
      </c>
      <c r="IJ19" s="1121"/>
      <c r="IL19" s="1122">
        <f ca="1">(VLOOKUP(II2,$IZ$8:$JG$108,8,FALSE)-IJ15*VLOOKUP(II2+II3,$IZ$8:$JG$108,8,FALSE)+IK15*VLOOKUP(II2+II3,$IZ$8:$JG$108,5,FALSE))/VLOOKUP(II2,$IZ$8:$JG$108,5,FALSE)*1000</f>
        <v>26.089400968049418</v>
      </c>
      <c r="IM19" s="1122">
        <f ca="1">VLOOKUP(II2,$HU$32:$IF$118,2,FALSE)*1000</f>
        <v>26.089400968049418</v>
      </c>
      <c r="IN19" s="1123">
        <f ca="1">IL19-IM19</f>
        <v>0</v>
      </c>
      <c r="IS19" s="1012">
        <v>11</v>
      </c>
      <c r="IT19" s="1095">
        <v>0.24</v>
      </c>
      <c r="IU19" s="1095">
        <v>0.24</v>
      </c>
      <c r="IV19" s="1096">
        <v>0.24</v>
      </c>
      <c r="IW19" s="1095">
        <v>0.24</v>
      </c>
      <c r="IX19" s="1095">
        <v>1.23</v>
      </c>
      <c r="IZ19" s="1097">
        <f t="shared" si="20"/>
        <v>11</v>
      </c>
      <c r="JA19" s="1098">
        <f t="shared" si="26"/>
        <v>0.24</v>
      </c>
      <c r="JB19" s="1099">
        <f t="shared" si="21"/>
        <v>99664.4906946517</v>
      </c>
      <c r="JC19" s="1099">
        <f t="shared" si="22"/>
        <v>23.919477766716408</v>
      </c>
      <c r="JD19" s="1096">
        <f t="shared" si="27"/>
        <v>71999.748599195736</v>
      </c>
      <c r="JE19" s="1096">
        <f>SUM(JD19:JD$108)</f>
        <v>2167103.8186358735</v>
      </c>
      <c r="JF19" s="1006">
        <f t="shared" si="23"/>
        <v>16.776640450298036</v>
      </c>
      <c r="JG19" s="1095">
        <f>SUM(JF19:JF$108)</f>
        <v>8294.5853612750379</v>
      </c>
      <c r="JH19" s="1034"/>
      <c r="JI19" s="1100">
        <f t="shared" si="24"/>
        <v>12</v>
      </c>
      <c r="JJ19" s="1101">
        <f t="shared" ca="1" si="28"/>
        <v>0</v>
      </c>
      <c r="JK19" s="1101">
        <v>0</v>
      </c>
      <c r="JL19" s="1101">
        <v>0</v>
      </c>
      <c r="JM19" s="1101">
        <f t="shared" ca="1" si="29"/>
        <v>0</v>
      </c>
      <c r="JN19" s="1101">
        <f t="shared" si="25"/>
        <v>0.05</v>
      </c>
      <c r="JO19" s="1101">
        <f t="shared" si="25"/>
        <v>0.05</v>
      </c>
      <c r="JP19" s="1101">
        <f t="shared" si="25"/>
        <v>0</v>
      </c>
      <c r="JQ19" s="1010">
        <f t="shared" si="25"/>
        <v>0</v>
      </c>
      <c r="JR19" s="1010">
        <f t="shared" si="25"/>
        <v>0</v>
      </c>
      <c r="JS19" s="1101">
        <f t="shared" si="25"/>
        <v>0</v>
      </c>
      <c r="JT19" s="1010">
        <f t="shared" si="25"/>
        <v>0</v>
      </c>
      <c r="JU19" s="1101">
        <f t="shared" si="25"/>
        <v>0.03</v>
      </c>
      <c r="JV19" s="1101">
        <f t="shared" si="25"/>
        <v>0.03</v>
      </c>
      <c r="JW19" s="1010">
        <f t="shared" si="25"/>
        <v>0</v>
      </c>
      <c r="JX19" s="1010">
        <f t="shared" si="25"/>
        <v>0</v>
      </c>
      <c r="JY19" s="1094"/>
      <c r="JZ19" s="1039"/>
      <c r="KA19" s="1039"/>
      <c r="KB19" s="1039"/>
      <c r="KC19" s="1039"/>
      <c r="KD19" s="1039"/>
      <c r="KE19" s="1039"/>
      <c r="KF19" s="1039"/>
      <c r="KG19" s="1039"/>
      <c r="KH19" s="1039"/>
      <c r="KI19" s="1039"/>
      <c r="KJ19" s="1039"/>
      <c r="KK19" s="1039"/>
      <c r="KL19" s="1039"/>
      <c r="KM19" s="1039"/>
      <c r="KN19" s="1039"/>
      <c r="KO19" s="1039"/>
      <c r="KP19" s="1039"/>
      <c r="KQ19" s="1039"/>
      <c r="KR19" s="1039"/>
      <c r="KS19" s="1039"/>
      <c r="KT19" s="1039"/>
      <c r="KU19" s="1039"/>
      <c r="KV19" s="1039"/>
      <c r="KW19" s="1039"/>
      <c r="KX19" s="1039"/>
      <c r="KY19" s="1039"/>
      <c r="KZ19" s="1039"/>
      <c r="LA19" s="1039"/>
      <c r="LB19" s="1039"/>
      <c r="LC19" s="1039"/>
      <c r="LD19" s="1039"/>
      <c r="LE19" s="1039"/>
      <c r="LF19" s="1039"/>
      <c r="LG19" s="1039"/>
      <c r="LH19" s="1039"/>
      <c r="LI19" s="1039"/>
      <c r="LJ19" s="1039"/>
      <c r="LK19" s="1039"/>
      <c r="LL19" s="1039"/>
      <c r="LM19" s="1039"/>
      <c r="LN19" s="1039"/>
      <c r="LO19" s="1039"/>
      <c r="LP19" s="1039"/>
      <c r="LQ19" s="1039"/>
      <c r="LR19" s="1039"/>
      <c r="LS19" s="1039"/>
      <c r="LT19" s="1039"/>
      <c r="LU19" s="1039"/>
      <c r="LV19" s="1039"/>
      <c r="LW19" s="1039"/>
      <c r="LX19" s="1039"/>
      <c r="LY19" s="1039"/>
      <c r="LZ19" s="1039"/>
      <c r="MA19" s="1039"/>
      <c r="MB19" s="1039"/>
      <c r="MC19" s="1039"/>
      <c r="MD19" s="1039"/>
      <c r="ME19" s="1039"/>
      <c r="MF19" s="1039"/>
      <c r="MG19" s="1039"/>
      <c r="MH19" s="1039"/>
      <c r="MI19" s="1039"/>
      <c r="MJ19" s="1039"/>
      <c r="MK19" s="1039"/>
    </row>
    <row r="20" spans="1:349" ht="12.75" customHeight="1" x14ac:dyDescent="0.25">
      <c r="A20" s="32"/>
      <c r="B20" s="10"/>
      <c r="C20" s="760" t="s">
        <v>55</v>
      </c>
      <c r="D20" s="761"/>
      <c r="E20" s="1283">
        <v>100000</v>
      </c>
      <c r="F20" s="123">
        <v>0</v>
      </c>
      <c r="G20" s="1283">
        <v>100000</v>
      </c>
      <c r="H20" s="123">
        <v>0</v>
      </c>
      <c r="I20" s="1239"/>
      <c r="J20" s="989"/>
      <c r="K20" s="4"/>
      <c r="L20" s="32"/>
      <c r="M20" s="1243"/>
      <c r="N20" s="918" t="s">
        <v>68</v>
      </c>
      <c r="O20" s="919"/>
      <c r="P20" s="920">
        <f ca="1">Z25</f>
        <v>0</v>
      </c>
      <c r="Q20" s="921" t="str">
        <f ca="1">IF(P20&lt;=0,"",IF(F23&lt;&gt;0,F23,"Normal"))</f>
        <v/>
      </c>
      <c r="R20" s="913" t="str">
        <f>IF($J$13&lt;&gt;"",AA25,"")</f>
        <v/>
      </c>
      <c r="S20" s="914" t="str">
        <f>IF(OR(R20="",R20=0),"",IF(H23&lt;&gt;0,H23,"Normal"))</f>
        <v/>
      </c>
      <c r="T20" s="922" t="str">
        <f ca="1">IF(P20=0,"",Z16+$J$12)</f>
        <v/>
      </c>
      <c r="U20" s="898"/>
      <c r="V20" s="33"/>
      <c r="W20" s="100" t="s">
        <v>76</v>
      </c>
      <c r="X20" s="101"/>
      <c r="Y20" s="101"/>
      <c r="Z20" s="102"/>
      <c r="AA20" s="33"/>
      <c r="AB20" s="246"/>
      <c r="AC20" s="849">
        <v>12</v>
      </c>
      <c r="AD20" s="993">
        <f t="shared" si="11"/>
        <v>0.3</v>
      </c>
      <c r="AE20" s="994">
        <f t="shared" si="12"/>
        <v>0.3</v>
      </c>
      <c r="AF20" s="995">
        <f t="shared" si="13"/>
        <v>0.3</v>
      </c>
      <c r="AG20" s="994">
        <f t="shared" si="14"/>
        <v>0.3</v>
      </c>
      <c r="AH20" s="265"/>
      <c r="AI20" s="272">
        <f t="shared" si="15"/>
        <v>12</v>
      </c>
      <c r="AJ20" s="265">
        <f t="shared" si="2"/>
        <v>0.3</v>
      </c>
      <c r="AK20" s="273">
        <f t="shared" si="16"/>
        <v>99640.571216884986</v>
      </c>
      <c r="AL20" s="273">
        <f t="shared" si="3"/>
        <v>29.892171365065494</v>
      </c>
      <c r="AM20" s="274">
        <f t="shared" si="4"/>
        <v>69885.891902458185</v>
      </c>
      <c r="AN20" s="275">
        <f>SUM(AM20:AM$107)</f>
        <v>2095104.0700366781</v>
      </c>
      <c r="AO20" s="275">
        <f t="shared" si="5"/>
        <v>20.355114146347045</v>
      </c>
      <c r="AP20" s="275">
        <f>SUM(AO20:AO$107)</f>
        <v>8277.8087208247398</v>
      </c>
      <c r="AQ20" s="33"/>
      <c r="AR20" s="272">
        <f t="shared" si="17"/>
        <v>12</v>
      </c>
      <c r="AS20" s="265">
        <f t="shared" ca="1" si="18"/>
        <v>0</v>
      </c>
      <c r="AT20" s="273">
        <f t="shared" ca="1" si="19"/>
        <v>100000</v>
      </c>
      <c r="AU20" s="273">
        <f t="shared" ca="1" si="6"/>
        <v>0</v>
      </c>
      <c r="AV20" s="274">
        <f t="shared" ca="1" si="7"/>
        <v>70137.988019297307</v>
      </c>
      <c r="AW20" s="275">
        <f t="shared" ca="1" si="8"/>
        <v>2225061.3006692417</v>
      </c>
      <c r="AX20" s="275">
        <f t="shared" ca="1" si="9"/>
        <v>0</v>
      </c>
      <c r="AY20" s="276">
        <f t="shared" ca="1" si="10"/>
        <v>166.06802766715512</v>
      </c>
      <c r="AZ20" s="33"/>
      <c r="BA20" s="1243"/>
      <c r="BB20" s="33"/>
      <c r="BC20" s="63"/>
      <c r="BD20" s="63"/>
      <c r="BE20" s="63"/>
      <c r="BF20" s="63"/>
      <c r="BG20" s="63"/>
      <c r="BH20" s="63"/>
      <c r="BI20" s="63"/>
      <c r="BJ20" s="74"/>
      <c r="BK20" s="74"/>
      <c r="BL20" s="273"/>
      <c r="BM20" s="273"/>
      <c r="BN20" s="274"/>
      <c r="BO20" s="275"/>
      <c r="BP20" s="275"/>
      <c r="BQ20" s="275"/>
      <c r="BR20" s="246"/>
      <c r="BS20" s="277"/>
      <c r="BT20" s="274"/>
      <c r="BU20" s="273"/>
      <c r="BV20" s="273"/>
      <c r="BW20" s="274"/>
      <c r="BX20" s="275"/>
      <c r="BY20" s="275"/>
      <c r="BZ20" s="275"/>
      <c r="CA20" s="246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U20" s="1109" t="s">
        <v>508</v>
      </c>
      <c r="HV20" s="1109" t="s">
        <v>509</v>
      </c>
      <c r="HW20" s="1109"/>
      <c r="HX20" s="1010" t="s">
        <v>510</v>
      </c>
      <c r="HY20" s="1110">
        <f t="shared" si="30"/>
        <v>0</v>
      </c>
      <c r="HZ20" s="1110">
        <f>JT8</f>
        <v>0</v>
      </c>
      <c r="IA20" s="1110">
        <f>JT8</f>
        <v>0</v>
      </c>
      <c r="IB20" s="1108" t="s">
        <v>495</v>
      </c>
      <c r="IC20" s="1045" t="s">
        <v>511</v>
      </c>
      <c r="ID20" s="1001"/>
      <c r="IE20" s="1055" t="s">
        <v>128</v>
      </c>
      <c r="IF20" s="1055" t="s">
        <v>69</v>
      </c>
      <c r="IG20" s="1055" t="s">
        <v>128</v>
      </c>
      <c r="II20" s="1024"/>
      <c r="IJ20" s="998"/>
      <c r="IK20" s="1118"/>
      <c r="IL20" s="1122"/>
      <c r="IN20" s="1123"/>
      <c r="IS20" s="1012">
        <v>12</v>
      </c>
      <c r="IT20" s="1095">
        <v>0.3</v>
      </c>
      <c r="IU20" s="1095">
        <v>0.3</v>
      </c>
      <c r="IV20" s="1096">
        <v>0.3</v>
      </c>
      <c r="IW20" s="1095">
        <v>0.3</v>
      </c>
      <c r="IX20" s="1095">
        <v>1.26</v>
      </c>
      <c r="IZ20" s="1097">
        <f t="shared" si="20"/>
        <v>12</v>
      </c>
      <c r="JA20" s="1098">
        <f t="shared" si="26"/>
        <v>0.3</v>
      </c>
      <c r="JB20" s="1099">
        <f t="shared" si="21"/>
        <v>99640.571216884986</v>
      </c>
      <c r="JC20" s="1099">
        <f t="shared" si="22"/>
        <v>29.892171365065494</v>
      </c>
      <c r="JD20" s="1096">
        <f t="shared" si="27"/>
        <v>69885.891902458185</v>
      </c>
      <c r="JE20" s="1096">
        <f>SUM(JD20:JD$108)</f>
        <v>2095104.0700366781</v>
      </c>
      <c r="JF20" s="1006">
        <f t="shared" si="23"/>
        <v>20.355114146347045</v>
      </c>
      <c r="JG20" s="1095">
        <f>SUM(JF20:JF$108)</f>
        <v>8277.8087208247398</v>
      </c>
      <c r="JH20" s="1034"/>
      <c r="JI20" s="1100">
        <f t="shared" si="24"/>
        <v>13</v>
      </c>
      <c r="JJ20" s="1101">
        <f t="shared" ca="1" si="28"/>
        <v>0</v>
      </c>
      <c r="JK20" s="1101">
        <v>0</v>
      </c>
      <c r="JL20" s="1101">
        <v>0</v>
      </c>
      <c r="JM20" s="1101">
        <f t="shared" ca="1" si="29"/>
        <v>0</v>
      </c>
      <c r="JN20" s="1101">
        <f t="shared" si="25"/>
        <v>0.05</v>
      </c>
      <c r="JO20" s="1101">
        <f t="shared" si="25"/>
        <v>0.05</v>
      </c>
      <c r="JP20" s="1101">
        <f t="shared" si="25"/>
        <v>0</v>
      </c>
      <c r="JQ20" s="1010">
        <f t="shared" si="25"/>
        <v>0</v>
      </c>
      <c r="JR20" s="1010">
        <f t="shared" si="25"/>
        <v>0</v>
      </c>
      <c r="JS20" s="1101">
        <f t="shared" si="25"/>
        <v>0</v>
      </c>
      <c r="JT20" s="1010">
        <f t="shared" si="25"/>
        <v>0</v>
      </c>
      <c r="JU20" s="1101">
        <f t="shared" si="25"/>
        <v>0.03</v>
      </c>
      <c r="JV20" s="1101">
        <f t="shared" si="25"/>
        <v>0.03</v>
      </c>
      <c r="JW20" s="1010">
        <f t="shared" si="25"/>
        <v>0</v>
      </c>
      <c r="JX20" s="1010">
        <f t="shared" si="25"/>
        <v>0</v>
      </c>
      <c r="JY20" s="1094"/>
      <c r="JZ20" s="1039"/>
      <c r="KA20" s="1039"/>
      <c r="KB20" s="1039"/>
      <c r="KC20" s="1039"/>
      <c r="KD20" s="1039"/>
      <c r="KE20" s="1039"/>
      <c r="KF20" s="1039"/>
      <c r="KG20" s="1039"/>
      <c r="KH20" s="1039"/>
      <c r="KI20" s="1039"/>
      <c r="KJ20" s="1039"/>
      <c r="KK20" s="1039"/>
      <c r="KL20" s="1039"/>
      <c r="KM20" s="1039"/>
      <c r="KN20" s="1039"/>
      <c r="KO20" s="1039"/>
      <c r="KP20" s="1039"/>
      <c r="KQ20" s="1039"/>
      <c r="KR20" s="1039"/>
      <c r="KS20" s="1039"/>
      <c r="KT20" s="1039"/>
      <c r="KU20" s="1039"/>
      <c r="KV20" s="1039"/>
      <c r="KW20" s="1039"/>
      <c r="KX20" s="1039"/>
      <c r="KY20" s="1039"/>
      <c r="KZ20" s="1039"/>
      <c r="LA20" s="1039"/>
      <c r="LB20" s="1039"/>
      <c r="LC20" s="1039"/>
      <c r="LD20" s="1039"/>
      <c r="LE20" s="1039"/>
      <c r="LF20" s="1039"/>
      <c r="LG20" s="1039"/>
      <c r="LH20" s="1039"/>
      <c r="LI20" s="1039"/>
      <c r="LJ20" s="1039"/>
      <c r="LK20" s="1039"/>
      <c r="LL20" s="1039"/>
      <c r="LM20" s="1039"/>
      <c r="LN20" s="1039"/>
      <c r="LO20" s="1039"/>
      <c r="LP20" s="1039"/>
      <c r="LQ20" s="1039"/>
      <c r="LR20" s="1039"/>
      <c r="LS20" s="1039"/>
      <c r="LT20" s="1039"/>
      <c r="LU20" s="1039"/>
      <c r="LV20" s="1039"/>
      <c r="LW20" s="1039"/>
      <c r="LX20" s="1039"/>
      <c r="LY20" s="1039"/>
      <c r="LZ20" s="1039"/>
      <c r="MA20" s="1039"/>
      <c r="MB20" s="1039"/>
      <c r="MC20" s="1039"/>
      <c r="MD20" s="1039"/>
      <c r="ME20" s="1039"/>
      <c r="MF20" s="1039"/>
      <c r="MG20" s="1039"/>
      <c r="MH20" s="1039"/>
      <c r="MI20" s="1039"/>
      <c r="MJ20" s="1039"/>
      <c r="MK20" s="1039"/>
    </row>
    <row r="21" spans="1:349" ht="12.75" customHeight="1" x14ac:dyDescent="0.25">
      <c r="A21" s="32"/>
      <c r="B21" s="10"/>
      <c r="C21" s="762" t="s">
        <v>57</v>
      </c>
      <c r="D21" s="763"/>
      <c r="E21" s="1284">
        <v>0</v>
      </c>
      <c r="F21" s="124">
        <v>0</v>
      </c>
      <c r="G21" s="1284">
        <v>0</v>
      </c>
      <c r="H21" s="124">
        <v>0</v>
      </c>
      <c r="I21" s="4"/>
      <c r="J21" s="989"/>
      <c r="K21" s="4"/>
      <c r="L21" s="32"/>
      <c r="M21" s="1243"/>
      <c r="N21" s="923" t="s">
        <v>71</v>
      </c>
      <c r="O21" s="924"/>
      <c r="P21" s="925">
        <f ca="1">Z26</f>
        <v>0</v>
      </c>
      <c r="Q21" s="926" t="str">
        <f ca="1">IF(P21&lt;=0,"",IF(F24&lt;&gt;0,F24,"Normal"))</f>
        <v/>
      </c>
      <c r="R21" s="927" t="str">
        <f>IF($J$13&lt;&gt;"",AA26,"")</f>
        <v/>
      </c>
      <c r="S21" s="928" t="str">
        <f>IF(OR(R21="",R21=0),"",IF(H24&lt;&gt;0,H24,"Normal"))</f>
        <v/>
      </c>
      <c r="T21" s="904" t="str">
        <f ca="1">IF(P21=0,"",Z17+$J$12)</f>
        <v/>
      </c>
      <c r="U21" s="898"/>
      <c r="V21" s="33"/>
      <c r="W21" s="97" t="s">
        <v>44</v>
      </c>
      <c r="X21" s="95"/>
      <c r="Y21" s="16"/>
      <c r="Z21" s="98" t="s">
        <v>45</v>
      </c>
      <c r="AA21" s="98" t="s">
        <v>46</v>
      </c>
      <c r="AB21" s="246"/>
      <c r="AC21" s="849">
        <v>13</v>
      </c>
      <c r="AD21" s="993">
        <f t="shared" si="11"/>
        <v>0.35</v>
      </c>
      <c r="AE21" s="994">
        <f t="shared" si="12"/>
        <v>0.35</v>
      </c>
      <c r="AF21" s="995">
        <f t="shared" si="13"/>
        <v>0.35</v>
      </c>
      <c r="AG21" s="994">
        <f t="shared" si="14"/>
        <v>0.35</v>
      </c>
      <c r="AH21" s="265"/>
      <c r="AI21" s="272">
        <f t="shared" si="15"/>
        <v>13</v>
      </c>
      <c r="AJ21" s="265">
        <f t="shared" si="2"/>
        <v>0.35</v>
      </c>
      <c r="AK21" s="273">
        <f t="shared" si="16"/>
        <v>99610.679045519923</v>
      </c>
      <c r="AL21" s="273">
        <f t="shared" si="3"/>
        <v>34.863737665931971</v>
      </c>
      <c r="AM21" s="274">
        <f t="shared" si="4"/>
        <v>67830.025373677141</v>
      </c>
      <c r="AN21" s="275">
        <f>SUM(AM21:AM$107)</f>
        <v>2025218.1781342197</v>
      </c>
      <c r="AO21" s="275">
        <f t="shared" si="5"/>
        <v>23.04903774833689</v>
      </c>
      <c r="AP21" s="275">
        <f>SUM(AO21:AO$107)</f>
        <v>8257.453606678393</v>
      </c>
      <c r="AQ21" s="33"/>
      <c r="AR21" s="272">
        <f t="shared" si="17"/>
        <v>13</v>
      </c>
      <c r="AS21" s="265">
        <f t="shared" ca="1" si="18"/>
        <v>0</v>
      </c>
      <c r="AT21" s="273">
        <f t="shared" ca="1" si="19"/>
        <v>100000</v>
      </c>
      <c r="AU21" s="273">
        <f t="shared" ca="1" si="6"/>
        <v>0</v>
      </c>
      <c r="AV21" s="274">
        <f t="shared" ca="1" si="7"/>
        <v>68095.133999317768</v>
      </c>
      <c r="AW21" s="275">
        <f t="shared" ca="1" si="8"/>
        <v>2154923.3126499443</v>
      </c>
      <c r="AX21" s="275">
        <f t="shared" ca="1" si="9"/>
        <v>0</v>
      </c>
      <c r="AY21" s="276">
        <f t="shared" ca="1" si="10"/>
        <v>166.06802766715512</v>
      </c>
      <c r="AZ21" s="33"/>
      <c r="BA21" s="1243"/>
      <c r="BB21" s="33"/>
      <c r="BC21" s="63"/>
      <c r="BD21" s="63"/>
      <c r="BE21" s="63"/>
      <c r="BF21" s="63"/>
      <c r="BG21" s="63"/>
      <c r="BH21" s="63"/>
      <c r="BI21" s="63"/>
      <c r="BJ21" s="74"/>
      <c r="BK21" s="74"/>
      <c r="BL21" s="273"/>
      <c r="BM21" s="273"/>
      <c r="BN21" s="274"/>
      <c r="BO21" s="275"/>
      <c r="BP21" s="275"/>
      <c r="BQ21" s="275"/>
      <c r="BR21" s="246"/>
      <c r="BS21" s="277"/>
      <c r="BT21" s="274"/>
      <c r="BU21" s="273"/>
      <c r="BV21" s="273"/>
      <c r="BW21" s="274"/>
      <c r="BX21" s="275"/>
      <c r="BY21" s="275"/>
      <c r="BZ21" s="275"/>
      <c r="CA21" s="246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U21" s="1111" t="s">
        <v>512</v>
      </c>
      <c r="HV21" s="1124" t="s">
        <v>513</v>
      </c>
      <c r="HW21" s="1125"/>
      <c r="HX21" s="1112" t="s">
        <v>514</v>
      </c>
      <c r="HY21" s="1110">
        <f t="shared" si="30"/>
        <v>0.03</v>
      </c>
      <c r="HZ21" s="1110">
        <f>JU8</f>
        <v>0.03</v>
      </c>
      <c r="IA21" s="1110">
        <f>JV8</f>
        <v>0.03</v>
      </c>
      <c r="IB21" s="1108" t="s">
        <v>479</v>
      </c>
      <c r="IC21" s="1003" t="s">
        <v>515</v>
      </c>
      <c r="ID21" s="1214">
        <v>70</v>
      </c>
      <c r="IE21" s="1101">
        <v>0</v>
      </c>
      <c r="IF21" s="1101">
        <v>1.2500000000000001E-2</v>
      </c>
      <c r="IG21" s="1101">
        <v>1.7500000000000002E-2</v>
      </c>
      <c r="IH21" s="999" t="s">
        <v>516</v>
      </c>
      <c r="II21" s="999"/>
      <c r="IJ21" s="1126"/>
      <c r="IK21" s="1118"/>
      <c r="IL21" s="1122"/>
      <c r="IM21" s="1122"/>
      <c r="IN21" s="1123"/>
      <c r="IS21" s="1012">
        <v>13</v>
      </c>
      <c r="IT21" s="1095">
        <v>0.35</v>
      </c>
      <c r="IU21" s="1095">
        <v>0.35</v>
      </c>
      <c r="IV21" s="1096">
        <v>0.35</v>
      </c>
      <c r="IW21" s="1095">
        <v>0.35</v>
      </c>
      <c r="IX21" s="1095">
        <v>1.32</v>
      </c>
      <c r="IZ21" s="1097">
        <f t="shared" si="20"/>
        <v>13</v>
      </c>
      <c r="JA21" s="1098">
        <f t="shared" si="26"/>
        <v>0.35</v>
      </c>
      <c r="JB21" s="1099">
        <f t="shared" si="21"/>
        <v>99610.679045519923</v>
      </c>
      <c r="JC21" s="1099">
        <f t="shared" si="22"/>
        <v>34.863737665931971</v>
      </c>
      <c r="JD21" s="1096">
        <f t="shared" si="27"/>
        <v>67830.025373677141</v>
      </c>
      <c r="JE21" s="1096">
        <f>SUM(JD21:JD$108)</f>
        <v>2025218.1781342197</v>
      </c>
      <c r="JF21" s="1006">
        <f t="shared" si="23"/>
        <v>23.04903774833689</v>
      </c>
      <c r="JG21" s="1095">
        <f>SUM(JF21:JF$108)</f>
        <v>8257.453606678393</v>
      </c>
      <c r="JH21" s="1034"/>
      <c r="JI21" s="1100">
        <f t="shared" si="24"/>
        <v>14</v>
      </c>
      <c r="JJ21" s="1101">
        <f t="shared" ca="1" si="28"/>
        <v>0</v>
      </c>
      <c r="JK21" s="1101">
        <v>0</v>
      </c>
      <c r="JL21" s="1101">
        <v>0</v>
      </c>
      <c r="JM21" s="1101">
        <f t="shared" ca="1" si="29"/>
        <v>0</v>
      </c>
      <c r="JN21" s="1101">
        <f t="shared" si="25"/>
        <v>0.05</v>
      </c>
      <c r="JO21" s="1101">
        <f t="shared" si="25"/>
        <v>0.05</v>
      </c>
      <c r="JP21" s="1101">
        <f t="shared" si="25"/>
        <v>0</v>
      </c>
      <c r="JQ21" s="1010">
        <f t="shared" si="25"/>
        <v>0</v>
      </c>
      <c r="JR21" s="1010">
        <f t="shared" si="25"/>
        <v>0</v>
      </c>
      <c r="JS21" s="1101">
        <f t="shared" si="25"/>
        <v>0</v>
      </c>
      <c r="JT21" s="1010">
        <f t="shared" si="25"/>
        <v>0</v>
      </c>
      <c r="JU21" s="1101">
        <f t="shared" si="25"/>
        <v>0.03</v>
      </c>
      <c r="JV21" s="1101">
        <f t="shared" si="25"/>
        <v>0.03</v>
      </c>
      <c r="JW21" s="1010">
        <f t="shared" si="25"/>
        <v>0</v>
      </c>
      <c r="JX21" s="1010">
        <f t="shared" si="25"/>
        <v>0</v>
      </c>
      <c r="JY21" s="1094"/>
      <c r="JZ21" s="1039"/>
      <c r="KA21" s="1039"/>
      <c r="KB21" s="1039"/>
      <c r="KC21" s="1039"/>
      <c r="KD21" s="1039"/>
      <c r="KE21" s="1039"/>
      <c r="KF21" s="1039"/>
      <c r="KG21" s="1039"/>
      <c r="KH21" s="1039"/>
      <c r="KI21" s="1039"/>
      <c r="KJ21" s="1039"/>
      <c r="KK21" s="1039"/>
      <c r="KL21" s="1039"/>
      <c r="KM21" s="1039"/>
      <c r="KN21" s="1039"/>
      <c r="KO21" s="1039"/>
      <c r="KP21" s="1039"/>
      <c r="KQ21" s="1039"/>
      <c r="KR21" s="1039"/>
      <c r="KS21" s="1039"/>
      <c r="KT21" s="1039"/>
      <c r="KU21" s="1039"/>
      <c r="KV21" s="1039"/>
      <c r="KW21" s="1039"/>
      <c r="KX21" s="1039"/>
      <c r="KY21" s="1039"/>
      <c r="KZ21" s="1039"/>
      <c r="LA21" s="1039"/>
      <c r="LB21" s="1039"/>
      <c r="LC21" s="1039"/>
      <c r="LD21" s="1039"/>
      <c r="LE21" s="1039"/>
      <c r="LF21" s="1039"/>
      <c r="LG21" s="1039"/>
      <c r="LH21" s="1039"/>
      <c r="LI21" s="1039"/>
      <c r="LJ21" s="1039"/>
      <c r="LK21" s="1039"/>
      <c r="LL21" s="1039"/>
      <c r="LM21" s="1039"/>
      <c r="LN21" s="1039"/>
      <c r="LO21" s="1039"/>
      <c r="LP21" s="1039"/>
      <c r="LQ21" s="1039"/>
      <c r="LR21" s="1039"/>
      <c r="LS21" s="1039"/>
      <c r="LT21" s="1039"/>
      <c r="LU21" s="1039"/>
      <c r="LV21" s="1039"/>
      <c r="LW21" s="1039"/>
      <c r="LX21" s="1039"/>
      <c r="LY21" s="1039"/>
      <c r="LZ21" s="1039"/>
      <c r="MA21" s="1039"/>
      <c r="MB21" s="1039"/>
      <c r="MC21" s="1039"/>
      <c r="MD21" s="1039"/>
      <c r="ME21" s="1039"/>
      <c r="MF21" s="1039"/>
      <c r="MG21" s="1039"/>
      <c r="MH21" s="1039"/>
      <c r="MI21" s="1039"/>
      <c r="MJ21" s="1039"/>
      <c r="MK21" s="1039"/>
    </row>
    <row r="22" spans="1:349" ht="12.75" customHeight="1" x14ac:dyDescent="0.25">
      <c r="A22" s="32"/>
      <c r="B22" s="10"/>
      <c r="C22" s="762" t="s">
        <v>60</v>
      </c>
      <c r="D22" s="763"/>
      <c r="E22" s="1284">
        <v>0</v>
      </c>
      <c r="F22" s="124">
        <v>0</v>
      </c>
      <c r="G22" s="1284">
        <v>0</v>
      </c>
      <c r="H22" s="124">
        <v>0</v>
      </c>
      <c r="I22" s="699"/>
      <c r="J22" s="989"/>
      <c r="K22" s="10"/>
      <c r="L22" s="32"/>
      <c r="M22" s="1243"/>
      <c r="N22" s="4"/>
      <c r="O22" s="4"/>
      <c r="P22" s="4"/>
      <c r="Q22" s="4"/>
      <c r="R22" s="4"/>
      <c r="S22" s="898"/>
      <c r="T22" s="898"/>
      <c r="U22" s="898"/>
      <c r="V22" s="33"/>
      <c r="W22" s="99" t="s">
        <v>54</v>
      </c>
      <c r="X22" s="93"/>
      <c r="Y22" s="3"/>
      <c r="Z22" s="53">
        <f ca="1">IF($J$12="",0,IF(J12&lt;18,0,IF(AND(E20&gt;0,E20&lt;BF13),BF13,E20)))</f>
        <v>100000</v>
      </c>
      <c r="AA22" s="53">
        <f>IF(OR($J$13="",J13&lt;18,J13&gt;70),0,IF(AND(G20&gt;0,G20&lt;20000),20000,G20))</f>
        <v>0</v>
      </c>
      <c r="AB22" s="246"/>
      <c r="AC22" s="849">
        <v>14</v>
      </c>
      <c r="AD22" s="993">
        <f t="shared" si="11"/>
        <v>0.42</v>
      </c>
      <c r="AE22" s="994">
        <f t="shared" si="12"/>
        <v>0.42</v>
      </c>
      <c r="AF22" s="995">
        <f t="shared" si="13"/>
        <v>0.42</v>
      </c>
      <c r="AG22" s="994">
        <f t="shared" si="14"/>
        <v>0.42</v>
      </c>
      <c r="AH22" s="265"/>
      <c r="AI22" s="272">
        <f t="shared" si="15"/>
        <v>14</v>
      </c>
      <c r="AJ22" s="265">
        <f t="shared" si="2"/>
        <v>0.42</v>
      </c>
      <c r="AK22" s="273">
        <f t="shared" si="16"/>
        <v>99575.815307853991</v>
      </c>
      <c r="AL22" s="273">
        <f t="shared" si="3"/>
        <v>41.821842429298677</v>
      </c>
      <c r="AM22" s="274">
        <f t="shared" si="4"/>
        <v>65831.344528928501</v>
      </c>
      <c r="AN22" s="275">
        <f>SUM(AM22:AM$107)</f>
        <v>1957388.1527605425</v>
      </c>
      <c r="AO22" s="275">
        <f t="shared" si="5"/>
        <v>26.843849225388322</v>
      </c>
      <c r="AP22" s="275">
        <f>SUM(AO22:AO$107)</f>
        <v>8234.4045689300565</v>
      </c>
      <c r="AQ22" s="33"/>
      <c r="AR22" s="272">
        <f t="shared" si="17"/>
        <v>14</v>
      </c>
      <c r="AS22" s="265">
        <f t="shared" ca="1" si="18"/>
        <v>0</v>
      </c>
      <c r="AT22" s="273">
        <f t="shared" ca="1" si="19"/>
        <v>100000</v>
      </c>
      <c r="AU22" s="273">
        <f t="shared" ca="1" si="6"/>
        <v>0</v>
      </c>
      <c r="AV22" s="274">
        <f t="shared" ca="1" si="7"/>
        <v>66111.780581861909</v>
      </c>
      <c r="AW22" s="275">
        <f t="shared" ca="1" si="8"/>
        <v>2086828.1786506264</v>
      </c>
      <c r="AX22" s="275">
        <f t="shared" ca="1" si="9"/>
        <v>0</v>
      </c>
      <c r="AY22" s="276">
        <f t="shared" ca="1" si="10"/>
        <v>166.06802766715512</v>
      </c>
      <c r="AZ22" s="33"/>
      <c r="BA22" s="1243"/>
      <c r="BB22" s="33"/>
      <c r="BC22" s="63"/>
      <c r="BD22" s="63"/>
      <c r="BE22" s="63"/>
      <c r="BF22" s="63"/>
      <c r="BG22" s="63"/>
      <c r="BH22" s="63"/>
      <c r="BI22" s="63"/>
      <c r="BJ22" s="74"/>
      <c r="BK22" s="74"/>
      <c r="BL22" s="273"/>
      <c r="BM22" s="273"/>
      <c r="BN22" s="274"/>
      <c r="BO22" s="275"/>
      <c r="BP22" s="275"/>
      <c r="BQ22" s="275"/>
      <c r="BR22" s="246"/>
      <c r="BS22" s="277"/>
      <c r="BT22" s="274"/>
      <c r="BU22" s="273"/>
      <c r="BV22" s="273"/>
      <c r="BW22" s="274"/>
      <c r="BX22" s="275"/>
      <c r="BY22" s="275"/>
      <c r="BZ22" s="275"/>
      <c r="CA22" s="246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U22" s="1109" t="s">
        <v>517</v>
      </c>
      <c r="HV22" s="1109" t="s">
        <v>518</v>
      </c>
      <c r="HW22" s="1109"/>
      <c r="HX22" s="1010" t="s">
        <v>519</v>
      </c>
      <c r="HY22" s="1110">
        <f t="shared" si="30"/>
        <v>0</v>
      </c>
      <c r="HZ22" s="1110">
        <f>JW8</f>
        <v>0</v>
      </c>
      <c r="IA22" s="1110">
        <f>JX8</f>
        <v>0</v>
      </c>
      <c r="IB22" s="1108" t="s">
        <v>495</v>
      </c>
      <c r="IC22" s="1077" t="s">
        <v>515</v>
      </c>
      <c r="ID22" s="1215">
        <v>100</v>
      </c>
      <c r="IE22" s="1116">
        <v>0</v>
      </c>
      <c r="IF22" s="1116">
        <v>2.5000000000000001E-3</v>
      </c>
      <c r="IG22" s="1116">
        <v>0.01</v>
      </c>
      <c r="IH22" s="1120" t="s">
        <v>520</v>
      </c>
      <c r="II22" s="1000" t="s">
        <v>521</v>
      </c>
      <c r="IJ22" s="1118"/>
      <c r="IK22" s="1118"/>
      <c r="IL22" s="1118">
        <f ca="1">(VLOOKUP(II2,$IZ$8:$JG$108,8,FALSE)-IJ15*VLOOKUP(II2+II3,$IZ$8:$JG$108,8,FALSE)+IK15*VLOOKUP(II2+II3,$IZ$8:$JG$108,5,FALSE))/(VLOOKUP(II2,$IZ$8:$JG$108,6,FALSE)-VLOOKUP(II2+II4,$IZ$8:$JG$108,6,FALSE))*1000</f>
        <v>1.7217819432805965</v>
      </c>
      <c r="IM22" s="1118">
        <f ca="1">VLOOKUP($II$2,$HU$32:$IF$118,3,FALSE)*1000</f>
        <v>1.7217819432805965</v>
      </c>
      <c r="IN22" s="1127">
        <f ca="1">IL22-IM22</f>
        <v>0</v>
      </c>
      <c r="IS22" s="1012">
        <v>14</v>
      </c>
      <c r="IT22" s="1095">
        <v>0.42</v>
      </c>
      <c r="IU22" s="1095">
        <v>0.42</v>
      </c>
      <c r="IV22" s="1096">
        <v>0.42</v>
      </c>
      <c r="IW22" s="1095">
        <v>0.42</v>
      </c>
      <c r="IX22" s="1095">
        <v>1.39</v>
      </c>
      <c r="IZ22" s="1097">
        <f t="shared" si="20"/>
        <v>14</v>
      </c>
      <c r="JA22" s="1098">
        <f t="shared" si="26"/>
        <v>0.42</v>
      </c>
      <c r="JB22" s="1099">
        <f t="shared" si="21"/>
        <v>99575.815307853991</v>
      </c>
      <c r="JC22" s="1099">
        <f t="shared" si="22"/>
        <v>41.821842429298677</v>
      </c>
      <c r="JD22" s="1096">
        <f t="shared" si="27"/>
        <v>65831.344528928501</v>
      </c>
      <c r="JE22" s="1096">
        <f>SUM(JD22:JD$108)</f>
        <v>1957388.1527605425</v>
      </c>
      <c r="JF22" s="1006">
        <f t="shared" si="23"/>
        <v>26.843849225388322</v>
      </c>
      <c r="JG22" s="1095">
        <f>SUM(JF22:JF$108)</f>
        <v>8234.4045689300565</v>
      </c>
      <c r="JH22" s="1034"/>
      <c r="JI22" s="1100">
        <f t="shared" si="24"/>
        <v>15</v>
      </c>
      <c r="JJ22" s="1101">
        <f t="shared" ca="1" si="28"/>
        <v>0</v>
      </c>
      <c r="JK22" s="1101">
        <v>0</v>
      </c>
      <c r="JL22" s="1101">
        <v>0</v>
      </c>
      <c r="JM22" s="1101">
        <f t="shared" ca="1" si="29"/>
        <v>0</v>
      </c>
      <c r="JN22" s="1101">
        <f t="shared" si="25"/>
        <v>0.05</v>
      </c>
      <c r="JO22" s="1101">
        <f t="shared" si="25"/>
        <v>0.05</v>
      </c>
      <c r="JP22" s="1101">
        <f t="shared" si="25"/>
        <v>0</v>
      </c>
      <c r="JQ22" s="1010">
        <f t="shared" si="25"/>
        <v>0</v>
      </c>
      <c r="JR22" s="1010">
        <f t="shared" si="25"/>
        <v>0</v>
      </c>
      <c r="JS22" s="1101">
        <f t="shared" si="25"/>
        <v>0</v>
      </c>
      <c r="JT22" s="1010">
        <f t="shared" si="25"/>
        <v>0</v>
      </c>
      <c r="JU22" s="1101">
        <f t="shared" si="25"/>
        <v>0.03</v>
      </c>
      <c r="JV22" s="1101">
        <f t="shared" si="25"/>
        <v>0.03</v>
      </c>
      <c r="JW22" s="1010">
        <f t="shared" si="25"/>
        <v>0</v>
      </c>
      <c r="JX22" s="1010">
        <f t="shared" si="25"/>
        <v>0</v>
      </c>
      <c r="JY22" s="1094"/>
      <c r="JZ22" s="1039"/>
      <c r="KA22" s="1039"/>
      <c r="KB22" s="1039"/>
      <c r="KC22" s="1039"/>
      <c r="KD22" s="1039"/>
      <c r="KE22" s="1039"/>
      <c r="KF22" s="1039"/>
      <c r="KG22" s="1039"/>
      <c r="KH22" s="1039"/>
      <c r="KI22" s="1039"/>
      <c r="KJ22" s="1039"/>
      <c r="KK22" s="1039"/>
      <c r="KL22" s="1039"/>
      <c r="KM22" s="1039"/>
      <c r="KN22" s="1039"/>
      <c r="KO22" s="1039"/>
      <c r="KP22" s="1039"/>
      <c r="KQ22" s="1039"/>
      <c r="KR22" s="1039"/>
      <c r="KS22" s="1039"/>
      <c r="KT22" s="1039"/>
      <c r="KU22" s="1039"/>
      <c r="KV22" s="1039"/>
      <c r="KW22" s="1039"/>
      <c r="KX22" s="1039"/>
      <c r="KY22" s="1039"/>
      <c r="KZ22" s="1039"/>
      <c r="LA22" s="1039"/>
      <c r="LB22" s="1039"/>
      <c r="LC22" s="1039"/>
      <c r="LD22" s="1039"/>
      <c r="LE22" s="1039"/>
      <c r="LF22" s="1039"/>
      <c r="LG22" s="1039"/>
      <c r="LH22" s="1039"/>
      <c r="LI22" s="1039"/>
      <c r="LJ22" s="1039"/>
      <c r="LK22" s="1039"/>
      <c r="LL22" s="1039"/>
      <c r="LM22" s="1039"/>
      <c r="LN22" s="1039"/>
      <c r="LO22" s="1039"/>
      <c r="LP22" s="1039"/>
      <c r="LQ22" s="1039"/>
      <c r="LR22" s="1039"/>
      <c r="LS22" s="1039"/>
      <c r="LT22" s="1039"/>
      <c r="LU22" s="1039"/>
      <c r="LV22" s="1039"/>
      <c r="LW22" s="1039"/>
      <c r="LX22" s="1039"/>
      <c r="LY22" s="1039"/>
      <c r="LZ22" s="1039"/>
      <c r="MA22" s="1039"/>
      <c r="MB22" s="1039"/>
      <c r="MC22" s="1039"/>
      <c r="MD22" s="1039"/>
      <c r="ME22" s="1039"/>
      <c r="MF22" s="1039"/>
      <c r="MG22" s="1039"/>
      <c r="MH22" s="1039"/>
      <c r="MI22" s="1039"/>
      <c r="MJ22" s="1039"/>
      <c r="MK22" s="1039"/>
    </row>
    <row r="23" spans="1:349" ht="12.75" customHeight="1" x14ac:dyDescent="0.25">
      <c r="A23" s="33"/>
      <c r="B23" s="699"/>
      <c r="C23" s="762" t="s">
        <v>68</v>
      </c>
      <c r="D23" s="763"/>
      <c r="E23" s="1284">
        <v>0</v>
      </c>
      <c r="F23" s="124">
        <v>0</v>
      </c>
      <c r="G23" s="1284">
        <v>0</v>
      </c>
      <c r="H23" s="124">
        <v>0</v>
      </c>
      <c r="I23" s="699"/>
      <c r="J23" s="989"/>
      <c r="K23" s="699"/>
      <c r="L23" s="32"/>
      <c r="M23" s="1243"/>
      <c r="N23" s="780" t="s">
        <v>77</v>
      </c>
      <c r="O23" s="929"/>
      <c r="P23" s="869" t="s">
        <v>64</v>
      </c>
      <c r="Q23" s="870" t="str">
        <f>IF($J$13="","","Solicitante 2")</f>
        <v/>
      </c>
      <c r="R23" s="870" t="str">
        <f>IF($J$13="","","Total")</f>
        <v/>
      </c>
      <c r="S23" s="4"/>
      <c r="T23" s="898"/>
      <c r="U23" s="898"/>
      <c r="V23" s="33"/>
      <c r="W23" s="87" t="s">
        <v>56</v>
      </c>
      <c r="X23" s="70"/>
      <c r="Y23" s="13"/>
      <c r="Z23" s="54">
        <f ca="1">IF(OR($J$12&gt;65,$J$12="",$J$12&lt;18),0,IF(E21&gt;Z22,Z22,IF(AND(E21&gt;0,E21&lt;BF14),BF14,IF(E21&gt;BG14,BG14,E21))))</f>
        <v>0</v>
      </c>
      <c r="AA23" s="54">
        <f>IF(OR($J$13&gt;65,$J$13="",$J$13&lt;18),0,IF(G21&gt;AA22,AA22,IF(AND(G21&gt;0,G21&lt;50000),25000,IF(G21&gt;1000000,1000000,G21))))</f>
        <v>0</v>
      </c>
      <c r="AB23" s="246"/>
      <c r="AC23" s="849">
        <v>15</v>
      </c>
      <c r="AD23" s="993">
        <f t="shared" si="11"/>
        <v>0.55000000000000004</v>
      </c>
      <c r="AE23" s="994">
        <f t="shared" si="12"/>
        <v>0.55000000000000004</v>
      </c>
      <c r="AF23" s="995">
        <f t="shared" si="13"/>
        <v>0.55000000000000004</v>
      </c>
      <c r="AG23" s="994">
        <f t="shared" si="14"/>
        <v>0.55000000000000004</v>
      </c>
      <c r="AH23" s="265"/>
      <c r="AI23" s="272">
        <f t="shared" si="15"/>
        <v>15</v>
      </c>
      <c r="AJ23" s="265">
        <f t="shared" si="2"/>
        <v>0.55000000000000004</v>
      </c>
      <c r="AK23" s="273">
        <f t="shared" si="16"/>
        <v>99533.99346542469</v>
      </c>
      <c r="AL23" s="273">
        <f t="shared" si="3"/>
        <v>54.743696405983584</v>
      </c>
      <c r="AM23" s="274">
        <f t="shared" si="4"/>
        <v>63887.082877889661</v>
      </c>
      <c r="AN23" s="275">
        <f>SUM(AM23:AM$107)</f>
        <v>1891556.8082316141</v>
      </c>
      <c r="AO23" s="275">
        <f t="shared" si="5"/>
        <v>34.114461730911955</v>
      </c>
      <c r="AP23" s="275">
        <f>SUM(AO23:AO$107)</f>
        <v>8207.5607197046684</v>
      </c>
      <c r="AQ23" s="33"/>
      <c r="AR23" s="272">
        <f t="shared" si="17"/>
        <v>15</v>
      </c>
      <c r="AS23" s="265">
        <f t="shared" ca="1" si="18"/>
        <v>0</v>
      </c>
      <c r="AT23" s="273">
        <f t="shared" ca="1" si="19"/>
        <v>100000</v>
      </c>
      <c r="AU23" s="273">
        <f t="shared" ca="1" si="6"/>
        <v>0</v>
      </c>
      <c r="AV23" s="274">
        <f t="shared" ca="1" si="7"/>
        <v>64186.194739671766</v>
      </c>
      <c r="AW23" s="275">
        <f ca="1">AW24+AV23</f>
        <v>2020716.3980687645</v>
      </c>
      <c r="AX23" s="275">
        <f t="shared" ca="1" si="9"/>
        <v>0</v>
      </c>
      <c r="AY23" s="276">
        <f ca="1">AY24+AX23</f>
        <v>166.06802766715512</v>
      </c>
      <c r="AZ23" s="33"/>
      <c r="BA23" s="1243"/>
      <c r="BB23" s="33"/>
      <c r="BC23" s="63"/>
      <c r="BD23" s="63"/>
      <c r="BE23" s="63"/>
      <c r="BF23" s="63"/>
      <c r="BG23" s="63"/>
      <c r="BH23" s="63"/>
      <c r="BI23" s="63"/>
      <c r="BJ23" s="74"/>
      <c r="BK23" s="74"/>
      <c r="BL23" s="273"/>
      <c r="BM23" s="273"/>
      <c r="BN23" s="274"/>
      <c r="BO23" s="275"/>
      <c r="BP23" s="275"/>
      <c r="BQ23" s="275"/>
      <c r="BR23" s="246"/>
      <c r="BS23" s="277"/>
      <c r="BT23" s="274"/>
      <c r="BU23" s="273"/>
      <c r="BV23" s="273"/>
      <c r="BW23" s="274"/>
      <c r="BX23" s="275"/>
      <c r="BY23" s="275"/>
      <c r="BZ23" s="275"/>
      <c r="CA23" s="246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U23" s="1077" t="s">
        <v>522</v>
      </c>
      <c r="HV23" s="1077" t="s">
        <v>523</v>
      </c>
      <c r="HW23" s="1077"/>
      <c r="HX23" s="1016" t="s">
        <v>524</v>
      </c>
      <c r="HY23" s="1128">
        <f t="shared" ca="1" si="30"/>
        <v>1.2500000000000001E-2</v>
      </c>
      <c r="HZ23" s="1128">
        <f ca="1">IF(HW5&lt;=70,IE21,IE22)</f>
        <v>0</v>
      </c>
      <c r="IA23" s="1128">
        <f ca="1">IF(HW5&lt;=70,IF21,IF22)</f>
        <v>1.2500000000000001E-2</v>
      </c>
      <c r="IE23" s="1038"/>
      <c r="IF23" s="1038"/>
      <c r="IG23" s="1118"/>
      <c r="IH23" s="1120" t="s">
        <v>520</v>
      </c>
      <c r="II23" s="1129" t="s">
        <v>525</v>
      </c>
      <c r="IJ23" s="1118"/>
      <c r="IK23" s="1118"/>
      <c r="IL23" s="1118">
        <f ca="1">IL19/IL26</f>
        <v>1.7217819432805967</v>
      </c>
      <c r="IM23" s="1118"/>
      <c r="IN23" s="1118"/>
      <c r="IO23" s="1130"/>
      <c r="IS23" s="1012">
        <v>15</v>
      </c>
      <c r="IT23" s="1095">
        <v>0.55000000000000004</v>
      </c>
      <c r="IU23" s="1095">
        <v>0.55000000000000004</v>
      </c>
      <c r="IV23" s="1096">
        <v>0.55000000000000004</v>
      </c>
      <c r="IW23" s="1095">
        <v>0.55000000000000004</v>
      </c>
      <c r="IX23" s="1095">
        <v>1.46</v>
      </c>
      <c r="IZ23" s="1097">
        <f t="shared" si="20"/>
        <v>15</v>
      </c>
      <c r="JA23" s="1098">
        <f t="shared" si="26"/>
        <v>0.55000000000000004</v>
      </c>
      <c r="JB23" s="1099">
        <f t="shared" si="21"/>
        <v>99533.99346542469</v>
      </c>
      <c r="JC23" s="1099">
        <f t="shared" si="22"/>
        <v>54.743696405983584</v>
      </c>
      <c r="JD23" s="1096">
        <f t="shared" si="27"/>
        <v>63887.082877889661</v>
      </c>
      <c r="JE23" s="1096">
        <f>SUM(JD23:JD$108)</f>
        <v>1891556.8082316141</v>
      </c>
      <c r="JF23" s="1006">
        <f t="shared" si="23"/>
        <v>34.114461730911955</v>
      </c>
      <c r="JG23" s="1095">
        <f>SUM(JF23:JF$108)</f>
        <v>8207.5607197046684</v>
      </c>
      <c r="JH23" s="1034"/>
      <c r="JI23" s="1100">
        <f t="shared" si="24"/>
        <v>16</v>
      </c>
      <c r="JJ23" s="1101">
        <f t="shared" ca="1" si="28"/>
        <v>0</v>
      </c>
      <c r="JK23" s="1101">
        <v>0</v>
      </c>
      <c r="JL23" s="1101">
        <v>0</v>
      </c>
      <c r="JM23" s="1101">
        <f t="shared" ca="1" si="29"/>
        <v>0</v>
      </c>
      <c r="JN23" s="1101">
        <f t="shared" si="25"/>
        <v>0.05</v>
      </c>
      <c r="JO23" s="1101">
        <f t="shared" si="25"/>
        <v>0.05</v>
      </c>
      <c r="JP23" s="1101">
        <f t="shared" si="25"/>
        <v>0</v>
      </c>
      <c r="JQ23" s="1010">
        <f t="shared" si="25"/>
        <v>0</v>
      </c>
      <c r="JR23" s="1010">
        <f t="shared" si="25"/>
        <v>0</v>
      </c>
      <c r="JS23" s="1101">
        <f t="shared" si="25"/>
        <v>0</v>
      </c>
      <c r="JT23" s="1010">
        <f t="shared" si="25"/>
        <v>0</v>
      </c>
      <c r="JU23" s="1101">
        <f t="shared" si="25"/>
        <v>0.03</v>
      </c>
      <c r="JV23" s="1101">
        <f t="shared" si="25"/>
        <v>0.03</v>
      </c>
      <c r="JW23" s="1010">
        <f t="shared" si="25"/>
        <v>0</v>
      </c>
      <c r="JX23" s="1010">
        <f t="shared" si="25"/>
        <v>0</v>
      </c>
      <c r="JY23" s="1094"/>
      <c r="JZ23" s="1039"/>
      <c r="KA23" s="1039"/>
      <c r="KB23" s="1039"/>
      <c r="KC23" s="1039"/>
      <c r="KD23" s="1039"/>
      <c r="KE23" s="1039"/>
      <c r="KF23" s="1039"/>
      <c r="KG23" s="1039"/>
      <c r="KH23" s="1039"/>
      <c r="KI23" s="1039"/>
      <c r="KJ23" s="1039"/>
      <c r="KK23" s="1039"/>
      <c r="KL23" s="1039"/>
      <c r="KM23" s="1039"/>
      <c r="KN23" s="1039"/>
      <c r="KO23" s="1039"/>
      <c r="KP23" s="1039"/>
      <c r="KQ23" s="1039"/>
      <c r="KR23" s="1039"/>
      <c r="KS23" s="1039"/>
      <c r="KT23" s="1039"/>
      <c r="KU23" s="1039"/>
      <c r="KV23" s="1039"/>
      <c r="KW23" s="1039"/>
      <c r="KX23" s="1039"/>
      <c r="KY23" s="1039"/>
      <c r="KZ23" s="1039"/>
      <c r="LA23" s="1039"/>
      <c r="LB23" s="1039"/>
      <c r="LC23" s="1039"/>
      <c r="LD23" s="1039"/>
      <c r="LE23" s="1039"/>
      <c r="LF23" s="1039"/>
      <c r="LG23" s="1039"/>
      <c r="LH23" s="1039"/>
      <c r="LI23" s="1039"/>
      <c r="LJ23" s="1039"/>
      <c r="LK23" s="1039"/>
      <c r="LL23" s="1039"/>
      <c r="LM23" s="1039"/>
      <c r="LN23" s="1039"/>
      <c r="LO23" s="1039"/>
      <c r="LP23" s="1039"/>
      <c r="LQ23" s="1039"/>
      <c r="LR23" s="1039"/>
      <c r="LS23" s="1039"/>
      <c r="LT23" s="1039"/>
      <c r="LU23" s="1039"/>
      <c r="LV23" s="1039"/>
      <c r="LW23" s="1039"/>
      <c r="LX23" s="1039"/>
      <c r="LY23" s="1039"/>
      <c r="LZ23" s="1039"/>
      <c r="MA23" s="1039"/>
      <c r="MB23" s="1039"/>
      <c r="MC23" s="1039"/>
      <c r="MD23" s="1039"/>
      <c r="ME23" s="1039"/>
      <c r="MF23" s="1039"/>
      <c r="MG23" s="1039"/>
      <c r="MH23" s="1039"/>
      <c r="MI23" s="1039"/>
      <c r="MJ23" s="1039"/>
      <c r="MK23" s="1039"/>
    </row>
    <row r="24" spans="1:349" ht="12.75" customHeight="1" x14ac:dyDescent="0.25">
      <c r="A24" s="33"/>
      <c r="B24" s="699"/>
      <c r="C24" s="764" t="s">
        <v>71</v>
      </c>
      <c r="D24" s="765"/>
      <c r="E24" s="1285">
        <v>0</v>
      </c>
      <c r="F24" s="125">
        <v>0</v>
      </c>
      <c r="G24" s="1285">
        <v>0</v>
      </c>
      <c r="H24" s="125">
        <v>0</v>
      </c>
      <c r="I24" s="699"/>
      <c r="J24" s="989"/>
      <c r="K24" s="699"/>
      <c r="L24" s="39"/>
      <c r="M24" s="1243"/>
      <c r="N24" s="909" t="s">
        <v>78</v>
      </c>
      <c r="O24" s="930"/>
      <c r="P24" s="931">
        <f ca="1">SUM(T1078+T1079)</f>
        <v>145.66999999999999</v>
      </c>
      <c r="Q24" s="932" t="str">
        <f>IF($J$13="","",SUM(U1078+U1079))</f>
        <v/>
      </c>
      <c r="R24" s="932" t="str">
        <f>IF($J$13="","",SUM(P24:Q24))</f>
        <v/>
      </c>
      <c r="S24" s="898"/>
      <c r="T24" s="933"/>
      <c r="U24" s="932"/>
      <c r="V24" s="33"/>
      <c r="W24" s="87" t="s">
        <v>59</v>
      </c>
      <c r="X24" s="71"/>
      <c r="Y24" s="13"/>
      <c r="Z24" s="54">
        <f ca="1">IF(OR($J$12&gt;60,$J$12="",E23&gt;0,$J$12&lt;18),0,IF(AND(E22&gt;=$Z$22,E22&lt;BF15),$Z$22,IF(AND(E22&gt;0,E22&lt;BF15),BF15,IF(E22&gt;BG15,BG15,E22))))</f>
        <v>0</v>
      </c>
      <c r="AA24" s="54">
        <f>IF(OR($J$13&gt;60,$J$13="",G23&gt;0,$J$13&lt;18),0,IF(AND(G22&gt;=$AA$22,G22&lt;1000000),$AA$22,IF(AND(G22&gt;0,G22&lt;50000),50000,IF(G22&gt;1000000,1000000,G22))))</f>
        <v>0</v>
      </c>
      <c r="AB24" s="246"/>
      <c r="AC24" s="849">
        <v>16</v>
      </c>
      <c r="AD24" s="993">
        <f t="shared" si="11"/>
        <v>0.67</v>
      </c>
      <c r="AE24" s="994">
        <f t="shared" si="12"/>
        <v>0.67</v>
      </c>
      <c r="AF24" s="995">
        <f t="shared" si="13"/>
        <v>0.67</v>
      </c>
      <c r="AG24" s="994">
        <f t="shared" si="14"/>
        <v>0.67</v>
      </c>
      <c r="AH24" s="265"/>
      <c r="AI24" s="272">
        <f>AI23+1</f>
        <v>16</v>
      </c>
      <c r="AJ24" s="265">
        <f t="shared" si="2"/>
        <v>0.67</v>
      </c>
      <c r="AK24" s="273">
        <f>AK23-AL23</f>
        <v>99479.249769018701</v>
      </c>
      <c r="AL24" s="273">
        <f t="shared" si="3"/>
        <v>66.651097345242533</v>
      </c>
      <c r="AM24" s="274">
        <f t="shared" si="4"/>
        <v>61992.179594472625</v>
      </c>
      <c r="AN24" s="275">
        <f>SUM(AM24:AM$107)</f>
        <v>1827669.7253537243</v>
      </c>
      <c r="AO24" s="275">
        <f t="shared" si="5"/>
        <v>40.325010027472487</v>
      </c>
      <c r="AP24" s="275">
        <f>SUM(AO24:AO$107)</f>
        <v>8173.4462579737556</v>
      </c>
      <c r="AQ24" s="33"/>
      <c r="AR24" s="272">
        <f>AR23+1</f>
        <v>16</v>
      </c>
      <c r="AS24" s="265">
        <f t="shared" ca="1" si="18"/>
        <v>0</v>
      </c>
      <c r="AT24" s="273">
        <f ca="1">AT23-AU23</f>
        <v>100000</v>
      </c>
      <c r="AU24" s="273">
        <f t="shared" ca="1" si="6"/>
        <v>0</v>
      </c>
      <c r="AV24" s="274">
        <f t="shared" ca="1" si="7"/>
        <v>62316.693922011415</v>
      </c>
      <c r="AW24" s="275">
        <f ca="1">AW25+AV24</f>
        <v>1956530.2033290928</v>
      </c>
      <c r="AX24" s="275">
        <f t="shared" ca="1" si="9"/>
        <v>0</v>
      </c>
      <c r="AY24" s="276">
        <f ca="1">AY25+AX24</f>
        <v>166.06802766715512</v>
      </c>
      <c r="AZ24" s="33"/>
      <c r="BA24" s="1243"/>
      <c r="BB24" s="33"/>
      <c r="BC24" s="63"/>
      <c r="BD24" s="63"/>
      <c r="BE24" s="63"/>
      <c r="BF24" s="63"/>
      <c r="BG24" s="63"/>
      <c r="BH24" s="63"/>
      <c r="BI24" s="63"/>
      <c r="BJ24" s="74"/>
      <c r="BK24" s="74"/>
      <c r="BL24" s="273"/>
      <c r="BM24" s="273"/>
      <c r="BN24" s="274"/>
      <c r="BO24" s="275"/>
      <c r="BP24" s="275"/>
      <c r="BQ24" s="275"/>
      <c r="BR24" s="246"/>
      <c r="BS24" s="277"/>
      <c r="BT24" s="274"/>
      <c r="BU24" s="273"/>
      <c r="BV24" s="273"/>
      <c r="BW24" s="274"/>
      <c r="BX24" s="275"/>
      <c r="BY24" s="275"/>
      <c r="BZ24" s="275"/>
      <c r="CA24" s="246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IC24" s="1131" t="s">
        <v>53</v>
      </c>
      <c r="ID24" s="1055" t="s">
        <v>526</v>
      </c>
      <c r="IE24" s="1072"/>
      <c r="IF24" s="1072" t="s">
        <v>51</v>
      </c>
      <c r="IG24" s="1118"/>
      <c r="IO24" s="1130"/>
      <c r="IS24" s="1012">
        <v>16</v>
      </c>
      <c r="IT24" s="1095">
        <v>0.67</v>
      </c>
      <c r="IU24" s="1095">
        <v>0.67</v>
      </c>
      <c r="IV24" s="1096">
        <v>0.67</v>
      </c>
      <c r="IW24" s="1095">
        <v>0.67</v>
      </c>
      <c r="IX24" s="1095">
        <v>1.54</v>
      </c>
      <c r="IZ24" s="1097">
        <f>IZ23+1</f>
        <v>16</v>
      </c>
      <c r="JA24" s="1098">
        <f t="shared" si="26"/>
        <v>0.67</v>
      </c>
      <c r="JB24" s="1099">
        <f>JB23-JC23</f>
        <v>99479.249769018701</v>
      </c>
      <c r="JC24" s="1099">
        <f t="shared" si="22"/>
        <v>66.651097345242533</v>
      </c>
      <c r="JD24" s="1096">
        <f t="shared" si="27"/>
        <v>61992.179594472625</v>
      </c>
      <c r="JE24" s="1096">
        <f>SUM(JD24:JD$108)</f>
        <v>1827669.7253537243</v>
      </c>
      <c r="JF24" s="1006">
        <f t="shared" si="23"/>
        <v>40.325010027472487</v>
      </c>
      <c r="JG24" s="1095">
        <f>SUM(JF24:JF$108)</f>
        <v>8173.4462579737556</v>
      </c>
      <c r="JH24" s="1034"/>
      <c r="JI24" s="1100">
        <f>JI23+1</f>
        <v>17</v>
      </c>
      <c r="JJ24" s="1101">
        <f t="shared" ca="1" si="28"/>
        <v>0</v>
      </c>
      <c r="JK24" s="1101">
        <v>0</v>
      </c>
      <c r="JL24" s="1101">
        <v>0</v>
      </c>
      <c r="JM24" s="1101">
        <f t="shared" ca="1" si="29"/>
        <v>0</v>
      </c>
      <c r="JN24" s="1101">
        <f t="shared" si="25"/>
        <v>0.05</v>
      </c>
      <c r="JO24" s="1101">
        <f t="shared" si="25"/>
        <v>0.05</v>
      </c>
      <c r="JP24" s="1101">
        <f t="shared" si="25"/>
        <v>0</v>
      </c>
      <c r="JQ24" s="1010">
        <f t="shared" si="25"/>
        <v>0</v>
      </c>
      <c r="JR24" s="1010">
        <f t="shared" si="25"/>
        <v>0</v>
      </c>
      <c r="JS24" s="1101">
        <f t="shared" si="25"/>
        <v>0</v>
      </c>
      <c r="JT24" s="1010">
        <f t="shared" si="25"/>
        <v>0</v>
      </c>
      <c r="JU24" s="1101">
        <f t="shared" si="25"/>
        <v>0.03</v>
      </c>
      <c r="JV24" s="1101">
        <f t="shared" si="25"/>
        <v>0.03</v>
      </c>
      <c r="JW24" s="1010">
        <f t="shared" si="25"/>
        <v>0</v>
      </c>
      <c r="JX24" s="1010">
        <f t="shared" si="25"/>
        <v>0</v>
      </c>
      <c r="JY24" s="1094"/>
      <c r="JZ24" s="1039"/>
      <c r="KA24" s="1039"/>
      <c r="KB24" s="1039"/>
      <c r="KC24" s="1039"/>
      <c r="KD24" s="1039"/>
      <c r="KE24" s="1039"/>
      <c r="KF24" s="1039"/>
      <c r="KG24" s="1039"/>
      <c r="KH24" s="1039"/>
      <c r="KI24" s="1039"/>
      <c r="KJ24" s="1039"/>
      <c r="KK24" s="1039"/>
      <c r="KL24" s="1039"/>
      <c r="KM24" s="1039"/>
      <c r="KN24" s="1039"/>
      <c r="KO24" s="1039"/>
      <c r="KP24" s="1039"/>
      <c r="KQ24" s="1039"/>
      <c r="KR24" s="1039"/>
      <c r="KS24" s="1039"/>
      <c r="KT24" s="1039"/>
      <c r="KU24" s="1039"/>
      <c r="KV24" s="1039"/>
      <c r="KW24" s="1039"/>
      <c r="KX24" s="1039"/>
      <c r="KY24" s="1039"/>
      <c r="KZ24" s="1039"/>
      <c r="LA24" s="1039"/>
      <c r="LB24" s="1039"/>
      <c r="LC24" s="1039"/>
      <c r="LD24" s="1039"/>
      <c r="LE24" s="1039"/>
      <c r="LF24" s="1039"/>
      <c r="LG24" s="1039"/>
      <c r="LH24" s="1039"/>
      <c r="LI24" s="1039"/>
      <c r="LJ24" s="1039"/>
      <c r="LK24" s="1039"/>
      <c r="LL24" s="1039"/>
      <c r="LM24" s="1039"/>
      <c r="LN24" s="1039"/>
      <c r="LO24" s="1039"/>
      <c r="LP24" s="1039"/>
      <c r="LQ24" s="1039"/>
      <c r="LR24" s="1039"/>
      <c r="LS24" s="1039"/>
      <c r="LT24" s="1039"/>
      <c r="LU24" s="1039"/>
      <c r="LV24" s="1039"/>
      <c r="LW24" s="1039"/>
      <c r="LX24" s="1039"/>
      <c r="LY24" s="1039"/>
      <c r="LZ24" s="1039"/>
      <c r="MA24" s="1039"/>
      <c r="MB24" s="1039"/>
      <c r="MC24" s="1039"/>
      <c r="MD24" s="1039"/>
      <c r="ME24" s="1039"/>
      <c r="MF24" s="1039"/>
      <c r="MG24" s="1039"/>
      <c r="MH24" s="1039"/>
      <c r="MI24" s="1039"/>
      <c r="MJ24" s="1039"/>
      <c r="MK24" s="1039"/>
    </row>
    <row r="25" spans="1:349" ht="12.75" customHeight="1" x14ac:dyDescent="0.25">
      <c r="A25" s="33"/>
      <c r="B25" s="699"/>
      <c r="C25" s="1019" t="s">
        <v>12</v>
      </c>
      <c r="D25" s="875"/>
      <c r="E25" s="873">
        <v>0</v>
      </c>
      <c r="F25" s="874"/>
      <c r="G25" s="873">
        <v>0</v>
      </c>
      <c r="H25" s="874"/>
      <c r="I25" s="699"/>
      <c r="J25" s="989"/>
      <c r="K25" s="699"/>
      <c r="L25" s="39"/>
      <c r="M25" s="1243"/>
      <c r="N25" s="1302">
        <f>Y8</f>
        <v>0.16</v>
      </c>
      <c r="O25" s="1303"/>
      <c r="P25" s="931">
        <f ca="1">T1081</f>
        <v>23.307199999999998</v>
      </c>
      <c r="Q25" s="932" t="str">
        <f>IF($J$13="","",U1081)</f>
        <v/>
      </c>
      <c r="R25" s="932" t="str">
        <f>IF($J$13="","",SUM(P25:Q25))</f>
        <v/>
      </c>
      <c r="S25" s="934"/>
      <c r="T25" s="898"/>
      <c r="U25" s="898"/>
      <c r="V25" s="33"/>
      <c r="W25" s="87" t="s">
        <v>67</v>
      </c>
      <c r="X25" s="71"/>
      <c r="Y25" s="13"/>
      <c r="Z25" s="54">
        <f ca="1">IF(OR($J$12&gt;60,$J$12="",$J$12&lt;18),0,IF(AND(E23&gt;=$Z$22,E23&lt;BF16),BF16,IF(AND(E23&gt;0,E23&lt;BF16),BF16,IF(E23&gt;BG16,BG16,E23))))</f>
        <v>0</v>
      </c>
      <c r="AA25" s="54">
        <f>IF(OR($J$13&gt;60,$J$13="",$J$13&lt;18),0,IF(AND(G23&gt;=$AA$22,G23&lt;1000000),$AA$22,IF(AND(G23&gt;0,G23&lt;50000),50000,IF(G23&gt;1000000,1000000,G23))))</f>
        <v>0</v>
      </c>
      <c r="AB25" s="246"/>
      <c r="AC25" s="849">
        <v>17</v>
      </c>
      <c r="AD25" s="993">
        <f t="shared" si="11"/>
        <v>0.78</v>
      </c>
      <c r="AE25" s="994">
        <f t="shared" si="12"/>
        <v>0.78</v>
      </c>
      <c r="AF25" s="995">
        <f t="shared" si="13"/>
        <v>0.78</v>
      </c>
      <c r="AG25" s="994">
        <f t="shared" si="14"/>
        <v>0.78</v>
      </c>
      <c r="AH25" s="265"/>
      <c r="AI25" s="272">
        <f>AI24+1</f>
        <v>17</v>
      </c>
      <c r="AJ25" s="265">
        <f t="shared" si="2"/>
        <v>0.78</v>
      </c>
      <c r="AK25" s="273">
        <f>AK24-AL24</f>
        <v>99412.598671673462</v>
      </c>
      <c r="AL25" s="273">
        <f t="shared" si="3"/>
        <v>77.541826963905308</v>
      </c>
      <c r="AM25" s="274">
        <f t="shared" si="4"/>
        <v>60146.257120528477</v>
      </c>
      <c r="AN25" s="275">
        <f>SUM(AM25:AM$107)</f>
        <v>1765677.5457592518</v>
      </c>
      <c r="AO25" s="275">
        <f t="shared" si="5"/>
        <v>45.547651023312831</v>
      </c>
      <c r="AP25" s="275">
        <f>SUM(AO25:AO$107)</f>
        <v>8133.1212479462829</v>
      </c>
      <c r="AQ25" s="33"/>
      <c r="AR25" s="272">
        <f>AR24+1</f>
        <v>17</v>
      </c>
      <c r="AS25" s="265">
        <f t="shared" ca="1" si="18"/>
        <v>0</v>
      </c>
      <c r="AT25" s="273">
        <f ca="1">AT24-AU24</f>
        <v>100000</v>
      </c>
      <c r="AU25" s="273">
        <f t="shared" ca="1" si="6"/>
        <v>0</v>
      </c>
      <c r="AV25" s="274">
        <f t="shared" ca="1" si="7"/>
        <v>60501.644584477101</v>
      </c>
      <c r="AW25" s="275">
        <f ca="1">AW26+AV25</f>
        <v>1894213.5094070814</v>
      </c>
      <c r="AX25" s="275">
        <f t="shared" ca="1" si="9"/>
        <v>0</v>
      </c>
      <c r="AY25" s="276">
        <f ca="1">AY26+AX25</f>
        <v>166.06802766715512</v>
      </c>
      <c r="AZ25" s="33"/>
      <c r="BA25" s="1243"/>
      <c r="BB25" s="33"/>
      <c r="BC25" s="63"/>
      <c r="BD25" s="63"/>
      <c r="BE25" s="63"/>
      <c r="BF25" s="63"/>
      <c r="BG25" s="63"/>
      <c r="BH25" s="63"/>
      <c r="BI25" s="63"/>
      <c r="BJ25" s="74"/>
      <c r="BK25" s="74"/>
      <c r="BL25" s="273"/>
      <c r="BM25" s="273"/>
      <c r="BN25" s="274"/>
      <c r="BO25" s="275"/>
      <c r="BP25" s="275"/>
      <c r="BQ25" s="275"/>
      <c r="BR25" s="246"/>
      <c r="BS25" s="277"/>
      <c r="BT25" s="274"/>
      <c r="BU25" s="273"/>
      <c r="BV25" s="273"/>
      <c r="BW25" s="274"/>
      <c r="BX25" s="275"/>
      <c r="BY25" s="275"/>
      <c r="BZ25" s="275"/>
      <c r="CA25" s="246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283"/>
      <c r="DC25" s="246"/>
      <c r="DD25" s="33"/>
      <c r="DE25" s="246"/>
      <c r="DF25" s="283"/>
      <c r="DG25" s="246"/>
      <c r="DH25" s="33"/>
      <c r="DI25" s="246"/>
      <c r="DJ25" s="283"/>
      <c r="DK25" s="246"/>
      <c r="DL25" s="33"/>
      <c r="DM25" s="246"/>
      <c r="DN25" s="283"/>
      <c r="DO25" s="246"/>
      <c r="DP25" s="33"/>
      <c r="DQ25" s="246"/>
      <c r="DR25" s="283"/>
      <c r="DS25" s="246"/>
      <c r="DT25" s="33"/>
      <c r="DU25" s="246"/>
      <c r="DV25" s="283"/>
      <c r="DW25" s="246"/>
      <c r="DX25" s="33"/>
      <c r="DY25" s="246"/>
      <c r="DZ25" s="283"/>
      <c r="EA25" s="246"/>
      <c r="EB25" s="33"/>
      <c r="EC25" s="246"/>
      <c r="ED25" s="283"/>
      <c r="EE25" s="246"/>
      <c r="EF25" s="33"/>
      <c r="EG25" s="246"/>
      <c r="EH25" s="283"/>
      <c r="EI25" s="246"/>
      <c r="EJ25" s="33"/>
      <c r="EK25" s="246"/>
      <c r="EL25" s="283"/>
      <c r="EM25" s="246"/>
      <c r="EN25" s="33"/>
      <c r="EO25" s="246"/>
      <c r="EP25" s="283"/>
      <c r="EQ25" s="246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IA25" s="1132"/>
      <c r="IC25" s="1109" t="s">
        <v>128</v>
      </c>
      <c r="ID25" s="1101">
        <f>X125</f>
        <v>0.03</v>
      </c>
      <c r="IE25" s="1072"/>
      <c r="IF25" s="1072" t="s">
        <v>436</v>
      </c>
      <c r="IG25" s="1118"/>
      <c r="IH25" s="999" t="s">
        <v>527</v>
      </c>
      <c r="II25" s="999"/>
      <c r="IJ25" s="1126"/>
      <c r="IK25" s="1118"/>
      <c r="IL25" s="1118"/>
      <c r="IM25" s="1118"/>
      <c r="IN25" s="1118"/>
      <c r="IO25" s="1130"/>
      <c r="IS25" s="1012">
        <v>17</v>
      </c>
      <c r="IT25" s="1095">
        <v>0.78</v>
      </c>
      <c r="IU25" s="1095">
        <v>0.78</v>
      </c>
      <c r="IV25" s="1096">
        <v>0.78</v>
      </c>
      <c r="IW25" s="1095">
        <v>0.78</v>
      </c>
      <c r="IX25" s="1095">
        <v>1.62</v>
      </c>
      <c r="IZ25" s="1097">
        <f>IZ24+1</f>
        <v>17</v>
      </c>
      <c r="JA25" s="1098">
        <f t="shared" si="26"/>
        <v>0.78</v>
      </c>
      <c r="JB25" s="1099">
        <f>JB24-JC24</f>
        <v>99412.598671673462</v>
      </c>
      <c r="JC25" s="1099">
        <f t="shared" si="22"/>
        <v>77.541826963905308</v>
      </c>
      <c r="JD25" s="1096">
        <f t="shared" si="27"/>
        <v>60146.257120528477</v>
      </c>
      <c r="JE25" s="1096">
        <f>SUM(JD25:JD$108)</f>
        <v>1765677.5457592518</v>
      </c>
      <c r="JF25" s="1006">
        <f t="shared" si="23"/>
        <v>45.547651023312831</v>
      </c>
      <c r="JG25" s="1095">
        <f>SUM(JF25:JF$108)</f>
        <v>8133.1212479462829</v>
      </c>
      <c r="JH25" s="1034"/>
      <c r="JI25" s="1100">
        <f>JI24+1</f>
        <v>18</v>
      </c>
      <c r="JJ25" s="1101">
        <f t="shared" ca="1" si="28"/>
        <v>0</v>
      </c>
      <c r="JK25" s="1101">
        <v>0</v>
      </c>
      <c r="JL25" s="1101">
        <v>0</v>
      </c>
      <c r="JM25" s="1101">
        <f t="shared" ca="1" si="29"/>
        <v>0</v>
      </c>
      <c r="JN25" s="1101">
        <f t="shared" ref="JN25:JX40" si="31">JN24</f>
        <v>0.05</v>
      </c>
      <c r="JO25" s="1101">
        <f t="shared" si="31"/>
        <v>0.05</v>
      </c>
      <c r="JP25" s="1101">
        <f t="shared" si="31"/>
        <v>0</v>
      </c>
      <c r="JQ25" s="1010">
        <f t="shared" si="31"/>
        <v>0</v>
      </c>
      <c r="JR25" s="1010">
        <f t="shared" si="31"/>
        <v>0</v>
      </c>
      <c r="JS25" s="1101">
        <f t="shared" si="31"/>
        <v>0</v>
      </c>
      <c r="JT25" s="1010">
        <f t="shared" si="31"/>
        <v>0</v>
      </c>
      <c r="JU25" s="1101">
        <f t="shared" si="31"/>
        <v>0.03</v>
      </c>
      <c r="JV25" s="1101">
        <f t="shared" si="31"/>
        <v>0.03</v>
      </c>
      <c r="JW25" s="1010">
        <f t="shared" si="31"/>
        <v>0</v>
      </c>
      <c r="JX25" s="1010">
        <f t="shared" si="31"/>
        <v>0</v>
      </c>
      <c r="JY25" s="1094"/>
      <c r="JZ25" s="1039"/>
      <c r="KA25" s="1039"/>
      <c r="KB25" s="1039"/>
      <c r="KC25" s="1039"/>
      <c r="KD25" s="1039"/>
      <c r="KE25" s="1039"/>
      <c r="KF25" s="1039"/>
      <c r="KG25" s="1039"/>
      <c r="KH25" s="1039"/>
      <c r="KI25" s="1039"/>
      <c r="KJ25" s="1039"/>
      <c r="KK25" s="1039"/>
      <c r="KL25" s="1039"/>
      <c r="KM25" s="1039"/>
      <c r="KN25" s="1039"/>
      <c r="KO25" s="1039"/>
      <c r="KP25" s="1039"/>
      <c r="KQ25" s="1039"/>
      <c r="KR25" s="1039"/>
      <c r="KS25" s="1039"/>
      <c r="KT25" s="1039"/>
      <c r="KU25" s="1039"/>
      <c r="KV25" s="1039"/>
      <c r="KW25" s="1039"/>
      <c r="KX25" s="1039"/>
      <c r="KY25" s="1039"/>
      <c r="KZ25" s="1039"/>
      <c r="LA25" s="1039"/>
      <c r="LB25" s="1039"/>
      <c r="LC25" s="1039"/>
      <c r="LD25" s="1039"/>
      <c r="LE25" s="1039"/>
      <c r="LF25" s="1039"/>
      <c r="LG25" s="1039"/>
      <c r="LH25" s="1039"/>
      <c r="LI25" s="1039"/>
      <c r="LJ25" s="1039"/>
      <c r="LK25" s="1039"/>
      <c r="LL25" s="1039"/>
      <c r="LM25" s="1039"/>
      <c r="LN25" s="1039"/>
      <c r="LO25" s="1039"/>
      <c r="LP25" s="1039"/>
      <c r="LQ25" s="1039"/>
      <c r="LR25" s="1039"/>
      <c r="LS25" s="1039"/>
      <c r="LT25" s="1039"/>
      <c r="LU25" s="1039"/>
      <c r="LV25" s="1039"/>
      <c r="LW25" s="1039"/>
      <c r="LX25" s="1039"/>
      <c r="LY25" s="1039"/>
      <c r="LZ25" s="1039"/>
      <c r="MA25" s="1039"/>
      <c r="MB25" s="1039"/>
      <c r="MC25" s="1039"/>
      <c r="MD25" s="1039"/>
      <c r="ME25" s="1039"/>
      <c r="MF25" s="1039"/>
      <c r="MG25" s="1039"/>
      <c r="MH25" s="1039"/>
      <c r="MI25" s="1039"/>
      <c r="MJ25" s="1039"/>
      <c r="MK25" s="1039"/>
    </row>
    <row r="26" spans="1:349" ht="12.75" customHeight="1" x14ac:dyDescent="0.25">
      <c r="A26" s="33"/>
      <c r="B26" s="699"/>
      <c r="C26" s="699"/>
      <c r="D26" s="699"/>
      <c r="E26" s="699"/>
      <c r="F26" s="699"/>
      <c r="G26" s="699"/>
      <c r="H26" s="699"/>
      <c r="I26" s="4"/>
      <c r="J26" s="989"/>
      <c r="K26" s="699"/>
      <c r="L26" s="39"/>
      <c r="M26" s="1243"/>
      <c r="N26" s="923" t="str">
        <f>CONCATENATE("* Prima ",$O$1073)</f>
        <v>* Prima Anual</v>
      </c>
      <c r="O26" s="935"/>
      <c r="P26" s="936">
        <f ca="1">SUM(P24:P25)</f>
        <v>168.97719999999998</v>
      </c>
      <c r="Q26" s="871" t="str">
        <f>IF($J$13="","",SUM(Q24:Q25))</f>
        <v/>
      </c>
      <c r="R26" s="871" t="str">
        <f>IF($J$13="","",SUM(R24:R25))</f>
        <v/>
      </c>
      <c r="S26" s="898"/>
      <c r="T26" s="898"/>
      <c r="U26" s="898"/>
      <c r="V26" s="33"/>
      <c r="W26" s="90" t="s">
        <v>70</v>
      </c>
      <c r="X26" s="91"/>
      <c r="Y26" s="24"/>
      <c r="Z26" s="55">
        <f ca="1">IF(OR($J$12&gt;60,$J$12="",$J$12&lt;18),0,IF(E24*1&gt;BG17,BG17,IF(E24&gt;=$Z$22,$Z$22*1,IF(E24&gt;$Z$22*1,$Z$22*1,IF(AND(E24&gt;0,E24&lt;=BF17),BF17,IF(E24&gt;BG17,BG17,E24))))))</f>
        <v>0</v>
      </c>
      <c r="AA26" s="55">
        <f>IF(OR($J$13&gt;60,$J$13="",$J$13&lt;18),0,IF(G24*50%&gt;250000,250000,IF(G24&gt;=$AA$22,$AA$22*50%,IF(G24&gt;$AA$22*50%,$AA$22*50%,IF(AND(G24&gt;0,G24&lt;50000),25000,IF(G24&gt;250000,250000,G24))))))</f>
        <v>0</v>
      </c>
      <c r="AB26" s="246"/>
      <c r="AC26" s="849">
        <v>18</v>
      </c>
      <c r="AD26" s="850">
        <f t="shared" si="11"/>
        <v>0.42</v>
      </c>
      <c r="AE26" s="851">
        <f t="shared" si="12"/>
        <v>0.8</v>
      </c>
      <c r="AF26" s="852">
        <f t="shared" si="13"/>
        <v>0.33</v>
      </c>
      <c r="AG26" s="851">
        <f t="shared" si="14"/>
        <v>0.56000000000000005</v>
      </c>
      <c r="AH26" s="265"/>
      <c r="AI26" s="272">
        <f>AI25+1</f>
        <v>18</v>
      </c>
      <c r="AJ26" s="265">
        <f t="shared" si="2"/>
        <v>0.42</v>
      </c>
      <c r="AK26" s="273">
        <f>AK25-AL25</f>
        <v>99335.056844709557</v>
      </c>
      <c r="AL26" s="273">
        <f t="shared" si="3"/>
        <v>41.720723874778017</v>
      </c>
      <c r="AM26" s="274">
        <f t="shared" si="4"/>
        <v>58348.876737839288</v>
      </c>
      <c r="AN26" s="275">
        <f>SUM(AM26:AM$107)</f>
        <v>1705531.2886387235</v>
      </c>
      <c r="AO26" s="275">
        <f t="shared" si="5"/>
        <v>23.792745854264567</v>
      </c>
      <c r="AP26" s="275">
        <f>SUM(AO26:AO$107)</f>
        <v>8087.57359692297</v>
      </c>
      <c r="AQ26" s="33"/>
      <c r="AR26" s="272">
        <f>AR25+1</f>
        <v>18</v>
      </c>
      <c r="AS26" s="265">
        <f t="shared" ca="1" si="18"/>
        <v>0</v>
      </c>
      <c r="AT26" s="273">
        <f ca="1">AT25-AU25</f>
        <v>100000</v>
      </c>
      <c r="AU26" s="273">
        <f t="shared" ca="1" si="6"/>
        <v>0</v>
      </c>
      <c r="AV26" s="274">
        <f t="shared" ca="1" si="7"/>
        <v>58739.460761628245</v>
      </c>
      <c r="AW26" s="275">
        <f ca="1">AW27+AV26</f>
        <v>1833711.8648226042</v>
      </c>
      <c r="AX26" s="275">
        <f t="shared" ca="1" si="9"/>
        <v>0</v>
      </c>
      <c r="AY26" s="276">
        <f ca="1">AY27+AX26</f>
        <v>166.06802766715512</v>
      </c>
      <c r="AZ26" s="33"/>
      <c r="BA26" s="1243"/>
      <c r="BB26" s="33"/>
      <c r="BC26" s="63"/>
      <c r="BD26" s="63"/>
      <c r="BE26" s="63"/>
      <c r="BF26" s="63"/>
      <c r="BG26" s="63"/>
      <c r="BH26" s="63"/>
      <c r="BI26" s="63"/>
      <c r="BJ26" s="74"/>
      <c r="BK26" s="74"/>
      <c r="BL26" s="273"/>
      <c r="BM26" s="273"/>
      <c r="BN26" s="274"/>
      <c r="BO26" s="275"/>
      <c r="BP26" s="275"/>
      <c r="BQ26" s="275"/>
      <c r="BR26" s="246"/>
      <c r="BS26" s="277"/>
      <c r="BT26" s="274"/>
      <c r="BU26" s="273"/>
      <c r="BV26" s="273"/>
      <c r="BW26" s="274"/>
      <c r="BX26" s="275"/>
      <c r="BY26" s="275"/>
      <c r="BZ26" s="275"/>
      <c r="CA26" s="246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283"/>
      <c r="DC26" s="246"/>
      <c r="DD26" s="33"/>
      <c r="DE26" s="246"/>
      <c r="DF26" s="283"/>
      <c r="DG26" s="246"/>
      <c r="DH26" s="33"/>
      <c r="DI26" s="246"/>
      <c r="DJ26" s="283"/>
      <c r="DK26" s="246"/>
      <c r="DL26" s="33"/>
      <c r="DM26" s="246"/>
      <c r="DN26" s="283"/>
      <c r="DO26" s="246"/>
      <c r="DP26" s="33"/>
      <c r="DQ26" s="246"/>
      <c r="DR26" s="283"/>
      <c r="DS26" s="246"/>
      <c r="DT26" s="33"/>
      <c r="DU26" s="246"/>
      <c r="DV26" s="283"/>
      <c r="DW26" s="246"/>
      <c r="DX26" s="33"/>
      <c r="DY26" s="246"/>
      <c r="DZ26" s="283"/>
      <c r="EA26" s="246"/>
      <c r="EB26" s="33"/>
      <c r="EC26" s="246"/>
      <c r="ED26" s="283"/>
      <c r="EE26" s="246"/>
      <c r="EF26" s="33"/>
      <c r="EG26" s="246"/>
      <c r="EH26" s="283"/>
      <c r="EI26" s="246"/>
      <c r="EJ26" s="33"/>
      <c r="EK26" s="246"/>
      <c r="EL26" s="283"/>
      <c r="EM26" s="246"/>
      <c r="EN26" s="33"/>
      <c r="EO26" s="246"/>
      <c r="EP26" s="283"/>
      <c r="EQ26" s="246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IA26" s="1133"/>
      <c r="IC26" s="1077" t="s">
        <v>69</v>
      </c>
      <c r="ID26" s="1116">
        <f>X125</f>
        <v>0.03</v>
      </c>
      <c r="IF26" s="1000" t="s">
        <v>458</v>
      </c>
      <c r="IG26" s="1118"/>
      <c r="IH26" s="1120" t="s">
        <v>542</v>
      </c>
      <c r="II26" s="1000" t="s">
        <v>528</v>
      </c>
      <c r="IJ26" s="1118"/>
      <c r="IK26" s="1118"/>
      <c r="IL26" s="1118">
        <f ca="1">(VLOOKUP(II2,$IZ$8:$JG$108,6,FALSE)-IM15*VLOOKUP(II2+II4,$IZ$8:$JG$108,6,FALSE))/VLOOKUP(II2,$IZ$8:$JG$108,5,FALSE)</f>
        <v>15.152558121465709</v>
      </c>
      <c r="IM26" s="1118">
        <f ca="1">VLOOKUP($II$2,$HU$32:$IF$118,7,FALSE)</f>
        <v>15.152558121465709</v>
      </c>
      <c r="IN26" s="1127">
        <f ca="1">IL26-IM26</f>
        <v>0</v>
      </c>
      <c r="IO26" s="1130"/>
      <c r="IP26" s="1134"/>
      <c r="IS26" s="1012">
        <v>18</v>
      </c>
      <c r="IT26" s="1095">
        <v>0.42</v>
      </c>
      <c r="IU26" s="1095">
        <v>0.8</v>
      </c>
      <c r="IV26" s="1096">
        <v>0.33</v>
      </c>
      <c r="IW26" s="1095">
        <v>0.56000000000000005</v>
      </c>
      <c r="IX26" s="1095">
        <v>1.69</v>
      </c>
      <c r="IZ26" s="1097">
        <f>IZ25+1</f>
        <v>18</v>
      </c>
      <c r="JA26" s="1098">
        <f t="shared" si="26"/>
        <v>0.42</v>
      </c>
      <c r="JB26" s="1099">
        <f>JB25-JC25</f>
        <v>99335.056844709557</v>
      </c>
      <c r="JC26" s="1099">
        <f t="shared" si="22"/>
        <v>41.720723874778017</v>
      </c>
      <c r="JD26" s="1096">
        <f t="shared" si="27"/>
        <v>58348.876737839288</v>
      </c>
      <c r="JE26" s="1096">
        <f>SUM(JD26:JD$108)</f>
        <v>1705531.2886387235</v>
      </c>
      <c r="JF26" s="1006">
        <f t="shared" si="23"/>
        <v>23.792745854264567</v>
      </c>
      <c r="JG26" s="1095">
        <f>SUM(JF26:JF$108)</f>
        <v>8087.57359692297</v>
      </c>
      <c r="JH26" s="1034"/>
      <c r="JI26" s="1100">
        <f>JI25+1</f>
        <v>19</v>
      </c>
      <c r="JJ26" s="1101">
        <f t="shared" ca="1" si="28"/>
        <v>0</v>
      </c>
      <c r="JK26" s="1101">
        <v>0</v>
      </c>
      <c r="JL26" s="1101">
        <v>0</v>
      </c>
      <c r="JM26" s="1101">
        <f t="shared" ca="1" si="29"/>
        <v>0</v>
      </c>
      <c r="JN26" s="1101">
        <f t="shared" si="31"/>
        <v>0.05</v>
      </c>
      <c r="JO26" s="1101">
        <f t="shared" si="31"/>
        <v>0.05</v>
      </c>
      <c r="JP26" s="1101">
        <f t="shared" si="31"/>
        <v>0</v>
      </c>
      <c r="JQ26" s="1010">
        <f t="shared" si="31"/>
        <v>0</v>
      </c>
      <c r="JR26" s="1010">
        <f t="shared" si="31"/>
        <v>0</v>
      </c>
      <c r="JS26" s="1101">
        <f t="shared" si="31"/>
        <v>0</v>
      </c>
      <c r="JT26" s="1010">
        <f t="shared" si="31"/>
        <v>0</v>
      </c>
      <c r="JU26" s="1101">
        <f t="shared" si="31"/>
        <v>0.03</v>
      </c>
      <c r="JV26" s="1101">
        <f t="shared" si="31"/>
        <v>0.03</v>
      </c>
      <c r="JW26" s="1010">
        <f t="shared" si="31"/>
        <v>0</v>
      </c>
      <c r="JX26" s="1010">
        <f t="shared" si="31"/>
        <v>0</v>
      </c>
      <c r="JY26" s="1094"/>
      <c r="JZ26" s="1039"/>
      <c r="KA26" s="1039"/>
      <c r="KB26" s="1039"/>
      <c r="KC26" s="1039"/>
      <c r="KD26" s="1039"/>
      <c r="KE26" s="1039"/>
      <c r="KF26" s="1039"/>
      <c r="KG26" s="1039"/>
      <c r="KH26" s="1039"/>
      <c r="KI26" s="1039"/>
      <c r="KJ26" s="1039"/>
      <c r="KK26" s="1039"/>
      <c r="KL26" s="1039"/>
      <c r="KM26" s="1039"/>
      <c r="KN26" s="1039"/>
      <c r="KO26" s="1039"/>
      <c r="KP26" s="1039"/>
      <c r="KQ26" s="1039"/>
      <c r="KR26" s="1039"/>
      <c r="KS26" s="1039"/>
      <c r="KT26" s="1039"/>
      <c r="KU26" s="1039"/>
      <c r="KV26" s="1039"/>
      <c r="KW26" s="1039"/>
      <c r="KX26" s="1039"/>
      <c r="KY26" s="1039"/>
      <c r="KZ26" s="1039"/>
      <c r="LA26" s="1039"/>
      <c r="LB26" s="1039"/>
      <c r="LC26" s="1039"/>
      <c r="LD26" s="1039"/>
      <c r="LE26" s="1039"/>
      <c r="LF26" s="1039"/>
      <c r="LG26" s="1039"/>
      <c r="LH26" s="1039"/>
      <c r="LI26" s="1039"/>
      <c r="LJ26" s="1039"/>
      <c r="LK26" s="1039"/>
      <c r="LL26" s="1039"/>
      <c r="LM26" s="1039"/>
      <c r="LN26" s="1039"/>
      <c r="LO26" s="1039"/>
      <c r="LP26" s="1039"/>
      <c r="LQ26" s="1039"/>
      <c r="LR26" s="1039"/>
      <c r="LS26" s="1039"/>
      <c r="LT26" s="1039"/>
      <c r="LU26" s="1039"/>
      <c r="LV26" s="1039"/>
      <c r="LW26" s="1039"/>
      <c r="LX26" s="1039"/>
      <c r="LY26" s="1039"/>
      <c r="LZ26" s="1039"/>
      <c r="MA26" s="1039"/>
      <c r="MB26" s="1039"/>
      <c r="MC26" s="1039"/>
      <c r="MD26" s="1039"/>
      <c r="ME26" s="1039"/>
      <c r="MF26" s="1039"/>
      <c r="MG26" s="1039"/>
      <c r="MH26" s="1039"/>
      <c r="MI26" s="1039"/>
      <c r="MJ26" s="1039"/>
      <c r="MK26" s="1039"/>
    </row>
    <row r="27" spans="1:349" ht="12.75" customHeight="1" x14ac:dyDescent="0.25">
      <c r="A27" s="32"/>
      <c r="B27" s="10"/>
      <c r="C27" s="1278" t="str">
        <f ca="1">IF(A51&gt;0,"VER ERRORES","")</f>
        <v/>
      </c>
      <c r="D27" s="1304" t="s">
        <v>79</v>
      </c>
      <c r="E27" s="1305"/>
      <c r="F27" s="1306" t="s">
        <v>80</v>
      </c>
      <c r="G27" s="1307"/>
      <c r="H27" s="1308" t="s">
        <v>81</v>
      </c>
      <c r="I27" s="1308"/>
      <c r="J27" s="1308"/>
      <c r="K27" s="10"/>
      <c r="L27" s="39"/>
      <c r="M27" s="1243"/>
      <c r="N27" s="743"/>
      <c r="O27" s="745"/>
      <c r="P27" s="932"/>
      <c r="Q27" s="932"/>
      <c r="R27" s="932"/>
      <c r="S27" s="932"/>
      <c r="T27" s="932"/>
      <c r="U27" s="932"/>
      <c r="V27" s="33"/>
      <c r="W27" s="4"/>
      <c r="X27" s="4"/>
      <c r="Y27" s="4"/>
      <c r="Z27" s="4"/>
      <c r="AA27" s="33"/>
      <c r="AB27" s="246"/>
      <c r="AC27" s="849">
        <v>19</v>
      </c>
      <c r="AD27" s="850">
        <f t="shared" si="11"/>
        <v>0.44</v>
      </c>
      <c r="AE27" s="851">
        <f t="shared" si="12"/>
        <v>0.83</v>
      </c>
      <c r="AF27" s="852">
        <f t="shared" si="13"/>
        <v>0.34</v>
      </c>
      <c r="AG27" s="851">
        <f t="shared" si="14"/>
        <v>0.59</v>
      </c>
      <c r="AH27" s="265"/>
      <c r="AI27" s="272">
        <f>AI26+1</f>
        <v>19</v>
      </c>
      <c r="AJ27" s="265">
        <f t="shared" si="2"/>
        <v>0.44</v>
      </c>
      <c r="AK27" s="273">
        <f>AK26-AL26</f>
        <v>99293.336120834778</v>
      </c>
      <c r="AL27" s="273">
        <f t="shared" si="3"/>
        <v>43.689067893167305</v>
      </c>
      <c r="AM27" s="274">
        <f t="shared" si="4"/>
        <v>56625.60214525184</v>
      </c>
      <c r="AN27" s="275">
        <f>SUM(AM27:AM$107)</f>
        <v>1647182.411900884</v>
      </c>
      <c r="AO27" s="275">
        <f t="shared" si="5"/>
        <v>24.189577615447391</v>
      </c>
      <c r="AP27" s="275">
        <f>SUM(AO27:AO$107)</f>
        <v>8063.7808510687055</v>
      </c>
      <c r="AQ27" s="33"/>
      <c r="AR27" s="272">
        <f>AR26+1</f>
        <v>19</v>
      </c>
      <c r="AS27" s="265">
        <f t="shared" ca="1" si="18"/>
        <v>0</v>
      </c>
      <c r="AT27" s="273">
        <f ca="1">AT26-AU26</f>
        <v>100000</v>
      </c>
      <c r="AU27" s="273">
        <f t="shared" ca="1" si="6"/>
        <v>0</v>
      </c>
      <c r="AV27" s="274">
        <f t="shared" ca="1" si="7"/>
        <v>57028.602681192475</v>
      </c>
      <c r="AW27" s="275">
        <f ca="1">AW28+AV27</f>
        <v>1774972.4040609759</v>
      </c>
      <c r="AX27" s="275">
        <f t="shared" ca="1" si="9"/>
        <v>0</v>
      </c>
      <c r="AY27" s="276">
        <f ca="1">AY28+AX27</f>
        <v>166.06802766715512</v>
      </c>
      <c r="AZ27" s="33"/>
      <c r="BA27" s="1243"/>
      <c r="BB27" s="33"/>
      <c r="BC27" s="63"/>
      <c r="BD27" s="63"/>
      <c r="BE27" s="63"/>
      <c r="BF27" s="63"/>
      <c r="BG27" s="63"/>
      <c r="BH27" s="63"/>
      <c r="BI27" s="63"/>
      <c r="BJ27" s="74"/>
      <c r="BK27" s="74"/>
      <c r="BL27" s="273"/>
      <c r="BM27" s="273"/>
      <c r="BN27" s="274"/>
      <c r="BO27" s="275"/>
      <c r="BP27" s="275"/>
      <c r="BQ27" s="275"/>
      <c r="BR27" s="246"/>
      <c r="BS27" s="277"/>
      <c r="BT27" s="274"/>
      <c r="BU27" s="273"/>
      <c r="BV27" s="273"/>
      <c r="BW27" s="274"/>
      <c r="BX27" s="275"/>
      <c r="BY27" s="275"/>
      <c r="BZ27" s="275"/>
      <c r="CA27" s="246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283"/>
      <c r="DC27" s="246"/>
      <c r="DD27" s="33"/>
      <c r="DE27" s="246"/>
      <c r="DF27" s="283"/>
      <c r="DG27" s="246"/>
      <c r="DH27" s="33"/>
      <c r="DI27" s="246"/>
      <c r="DJ27" s="283"/>
      <c r="DK27" s="246"/>
      <c r="DL27" s="33"/>
      <c r="DM27" s="246"/>
      <c r="DN27" s="283"/>
      <c r="DO27" s="246"/>
      <c r="DP27" s="33"/>
      <c r="DQ27" s="246"/>
      <c r="DR27" s="283"/>
      <c r="DS27" s="246"/>
      <c r="DT27" s="33"/>
      <c r="DU27" s="246"/>
      <c r="DV27" s="283"/>
      <c r="DW27" s="246"/>
      <c r="DX27" s="33"/>
      <c r="DY27" s="246"/>
      <c r="DZ27" s="283"/>
      <c r="EA27" s="246"/>
      <c r="EB27" s="33"/>
      <c r="EC27" s="246"/>
      <c r="ED27" s="283"/>
      <c r="EE27" s="246"/>
      <c r="EF27" s="33"/>
      <c r="EG27" s="246"/>
      <c r="EH27" s="283"/>
      <c r="EI27" s="246"/>
      <c r="EJ27" s="33"/>
      <c r="EK27" s="246"/>
      <c r="EL27" s="283"/>
      <c r="EM27" s="246"/>
      <c r="EN27" s="33"/>
      <c r="EO27" s="246"/>
      <c r="EP27" s="283"/>
      <c r="EQ27" s="246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IA27" s="1133"/>
      <c r="IC27" s="1084" t="s">
        <v>529</v>
      </c>
      <c r="ID27" s="1135">
        <f>VLOOKUP(HW9,IC25:ID26,2,FALSE)</f>
        <v>0.03</v>
      </c>
      <c r="IG27" s="1118"/>
      <c r="IH27" s="1118"/>
      <c r="IJ27" s="1118"/>
      <c r="IK27" s="1118"/>
      <c r="IL27" s="1118"/>
      <c r="IM27" s="1118"/>
      <c r="IN27" s="1118"/>
      <c r="IO27" s="1127"/>
      <c r="IP27" s="1136"/>
      <c r="IS27" s="1012">
        <v>19</v>
      </c>
      <c r="IT27" s="1095">
        <v>0.44</v>
      </c>
      <c r="IU27" s="1095">
        <v>0.83</v>
      </c>
      <c r="IV27" s="1096">
        <v>0.34</v>
      </c>
      <c r="IW27" s="1095">
        <v>0.59</v>
      </c>
      <c r="IX27" s="1095">
        <v>1.74</v>
      </c>
      <c r="IZ27" s="1097">
        <f>IZ26+1</f>
        <v>19</v>
      </c>
      <c r="JA27" s="1098">
        <f t="shared" si="26"/>
        <v>0.44</v>
      </c>
      <c r="JB27" s="1099">
        <f>JB26-JC26</f>
        <v>99293.336120834778</v>
      </c>
      <c r="JC27" s="1099">
        <f t="shared" si="22"/>
        <v>43.689067893167305</v>
      </c>
      <c r="JD27" s="1096">
        <f t="shared" si="27"/>
        <v>56625.60214525184</v>
      </c>
      <c r="JE27" s="1096">
        <f>SUM(JD27:JD$108)</f>
        <v>1647182.411900884</v>
      </c>
      <c r="JF27" s="1006">
        <f t="shared" si="23"/>
        <v>24.189577615447391</v>
      </c>
      <c r="JG27" s="1095">
        <f>SUM(JF27:JF$108)</f>
        <v>8063.7808510687055</v>
      </c>
      <c r="JH27" s="1034"/>
      <c r="JI27" s="1100">
        <f>JI26+1</f>
        <v>20</v>
      </c>
      <c r="JJ27" s="1101">
        <f t="shared" ca="1" si="28"/>
        <v>0</v>
      </c>
      <c r="JK27" s="1101">
        <v>0</v>
      </c>
      <c r="JL27" s="1101">
        <v>0</v>
      </c>
      <c r="JM27" s="1101">
        <f t="shared" ca="1" si="29"/>
        <v>0</v>
      </c>
      <c r="JN27" s="1101">
        <f t="shared" si="31"/>
        <v>0.05</v>
      </c>
      <c r="JO27" s="1101">
        <f t="shared" si="31"/>
        <v>0.05</v>
      </c>
      <c r="JP27" s="1101">
        <f t="shared" si="31"/>
        <v>0</v>
      </c>
      <c r="JQ27" s="1010">
        <f t="shared" si="31"/>
        <v>0</v>
      </c>
      <c r="JR27" s="1010">
        <f t="shared" si="31"/>
        <v>0</v>
      </c>
      <c r="JS27" s="1101">
        <f t="shared" si="31"/>
        <v>0</v>
      </c>
      <c r="JT27" s="1010">
        <f t="shared" si="31"/>
        <v>0</v>
      </c>
      <c r="JU27" s="1101">
        <f t="shared" si="31"/>
        <v>0.03</v>
      </c>
      <c r="JV27" s="1101">
        <f t="shared" si="31"/>
        <v>0.03</v>
      </c>
      <c r="JW27" s="1010">
        <f t="shared" si="31"/>
        <v>0</v>
      </c>
      <c r="JX27" s="1010">
        <f t="shared" si="31"/>
        <v>0</v>
      </c>
      <c r="JY27" s="1094"/>
      <c r="JZ27" s="1039"/>
      <c r="KA27" s="1039"/>
      <c r="KB27" s="1039"/>
      <c r="KC27" s="1039"/>
      <c r="KD27" s="1039"/>
      <c r="KE27" s="1039"/>
      <c r="KF27" s="1039"/>
      <c r="KG27" s="1039"/>
      <c r="KH27" s="1039"/>
      <c r="KI27" s="1039"/>
      <c r="KJ27" s="1039"/>
      <c r="KK27" s="1039"/>
      <c r="KL27" s="1039"/>
      <c r="KM27" s="1039"/>
      <c r="KN27" s="1039"/>
      <c r="KO27" s="1039"/>
      <c r="KP27" s="1039"/>
      <c r="KQ27" s="1039"/>
      <c r="KR27" s="1039"/>
      <c r="KS27" s="1039"/>
      <c r="KT27" s="1039"/>
      <c r="KU27" s="1039"/>
      <c r="KV27" s="1039"/>
      <c r="KW27" s="1039"/>
      <c r="KX27" s="1039"/>
      <c r="KY27" s="1039"/>
      <c r="KZ27" s="1039"/>
      <c r="LA27" s="1039"/>
      <c r="LB27" s="1039"/>
      <c r="LC27" s="1039"/>
      <c r="LD27" s="1039"/>
      <c r="LE27" s="1039"/>
      <c r="LF27" s="1039"/>
      <c r="LG27" s="1039"/>
      <c r="LH27" s="1039"/>
      <c r="LI27" s="1039"/>
      <c r="LJ27" s="1039"/>
      <c r="LK27" s="1039"/>
      <c r="LL27" s="1039"/>
      <c r="LM27" s="1039"/>
      <c r="LN27" s="1039"/>
      <c r="LO27" s="1039"/>
      <c r="LP27" s="1039"/>
      <c r="LQ27" s="1039"/>
      <c r="LR27" s="1039"/>
      <c r="LS27" s="1039"/>
      <c r="LT27" s="1039"/>
      <c r="LU27" s="1039"/>
      <c r="LV27" s="1039"/>
      <c r="LW27" s="1039"/>
      <c r="LX27" s="1039"/>
      <c r="LY27" s="1039"/>
      <c r="LZ27" s="1039"/>
      <c r="MA27" s="1039"/>
      <c r="MB27" s="1039"/>
      <c r="MC27" s="1039"/>
      <c r="MD27" s="1039"/>
      <c r="ME27" s="1039"/>
      <c r="MF27" s="1039"/>
      <c r="MG27" s="1039"/>
      <c r="MH27" s="1039"/>
      <c r="MI27" s="1039"/>
      <c r="MJ27" s="1039"/>
      <c r="MK27" s="1039"/>
    </row>
    <row r="28" spans="1:349" ht="12.75" customHeight="1" x14ac:dyDescent="0.25">
      <c r="A28" s="235" t="str">
        <f ca="1">IF(C29&lt;&gt;"",1,"")</f>
        <v/>
      </c>
      <c r="B28" s="8"/>
      <c r="C28" s="119" t="str">
        <f ca="1">IF(A51&gt;0,"SOLICTANTE NO. 1","")</f>
        <v/>
      </c>
      <c r="D28" s="4"/>
      <c r="E28" s="4"/>
      <c r="F28" s="4"/>
      <c r="G28" s="119" t="str">
        <f ca="1">IF(A51&gt;0,"SOLICTANTE NO. 2","")</f>
        <v/>
      </c>
      <c r="H28" s="4"/>
      <c r="I28" s="4"/>
      <c r="J28" s="4"/>
      <c r="K28" s="8"/>
      <c r="L28" s="39"/>
      <c r="M28" s="1243"/>
      <c r="N28" s="784" t="s">
        <v>82</v>
      </c>
      <c r="O28" s="937"/>
      <c r="P28" s="937"/>
      <c r="Q28" s="937"/>
      <c r="R28" s="937"/>
      <c r="S28" s="937"/>
      <c r="T28" s="937"/>
      <c r="U28" s="938"/>
      <c r="V28" s="33"/>
      <c r="W28" s="81" t="s">
        <v>83</v>
      </c>
      <c r="X28" s="16"/>
      <c r="Y28" s="16"/>
      <c r="Z28" s="1"/>
      <c r="AA28" s="33"/>
      <c r="AB28" s="279">
        <f ca="1">ROUND((((VLOOKUP(AC28,$AI$8:$AP$108,8)-VLOOKUP(AC28+$AD$1055,$AI$8:$AP$108,8))/((VLOOKUP(AC28,$AI$8:$AP$108,6)-VLOOKUP(AC28+$AD$1055,$AI$8:$AP$108,6))))*1000)/(1-$AD$1068),4)</f>
        <v>0.5917</v>
      </c>
      <c r="AC28" s="849">
        <v>20</v>
      </c>
      <c r="AD28" s="850">
        <f t="shared" si="11"/>
        <v>0.45</v>
      </c>
      <c r="AE28" s="851">
        <f t="shared" si="12"/>
        <v>0.85</v>
      </c>
      <c r="AF28" s="852">
        <f t="shared" si="13"/>
        <v>0.35</v>
      </c>
      <c r="AG28" s="851">
        <f t="shared" si="14"/>
        <v>0.6</v>
      </c>
      <c r="AH28" s="265"/>
      <c r="AI28" s="272">
        <f>AI27+1</f>
        <v>20</v>
      </c>
      <c r="AJ28" s="265">
        <f t="shared" si="2"/>
        <v>0.45</v>
      </c>
      <c r="AK28" s="273">
        <f>AK27-AL27</f>
        <v>99249.647052941611</v>
      </c>
      <c r="AL28" s="273">
        <f t="shared" si="3"/>
        <v>44.662341173823727</v>
      </c>
      <c r="AM28" s="274">
        <f t="shared" si="4"/>
        <v>54952.123184764983</v>
      </c>
      <c r="AN28" s="275">
        <f>SUM(AM28:AM$107)</f>
        <v>1590556.8097556322</v>
      </c>
      <c r="AO28" s="275">
        <f t="shared" si="5"/>
        <v>24.008209158392468</v>
      </c>
      <c r="AP28" s="275">
        <f>SUM(AO28:AO$107)</f>
        <v>8039.5912734532576</v>
      </c>
      <c r="AQ28" s="33"/>
      <c r="AR28" s="272">
        <f>AR27+1</f>
        <v>20</v>
      </c>
      <c r="AS28" s="265">
        <f t="shared" ca="1" si="18"/>
        <v>0</v>
      </c>
      <c r="AT28" s="273">
        <f ca="1">AT27-AU27</f>
        <v>100000</v>
      </c>
      <c r="AU28" s="273">
        <f t="shared" ca="1" si="6"/>
        <v>0</v>
      </c>
      <c r="AV28" s="274">
        <f t="shared" ca="1" si="7"/>
        <v>55367.575418633474</v>
      </c>
      <c r="AW28" s="275">
        <f t="shared" ref="AW28:AW91" ca="1" si="32">AW29+AV28</f>
        <v>1717943.8013797833</v>
      </c>
      <c r="AX28" s="275">
        <f t="shared" ca="1" si="9"/>
        <v>0</v>
      </c>
      <c r="AY28" s="276">
        <f t="shared" ref="AY28:AY91" ca="1" si="33">AY29+AX28</f>
        <v>166.06802766715512</v>
      </c>
      <c r="AZ28" s="33"/>
      <c r="BA28" s="1243"/>
      <c r="BB28" s="33"/>
      <c r="BC28" s="63"/>
      <c r="BD28" s="63"/>
      <c r="BE28" s="63"/>
      <c r="BF28" s="63"/>
      <c r="BG28" s="63"/>
      <c r="BH28" s="63"/>
      <c r="BI28" s="63"/>
      <c r="BJ28" s="74"/>
      <c r="BK28" s="74"/>
      <c r="BL28" s="273"/>
      <c r="BM28" s="273"/>
      <c r="BN28" s="274"/>
      <c r="BO28" s="275"/>
      <c r="BP28" s="275"/>
      <c r="BQ28" s="275"/>
      <c r="BR28" s="246"/>
      <c r="BS28" s="277"/>
      <c r="BT28" s="274"/>
      <c r="BU28" s="273"/>
      <c r="BV28" s="273"/>
      <c r="BW28" s="274"/>
      <c r="BX28" s="275"/>
      <c r="BY28" s="275"/>
      <c r="BZ28" s="275"/>
      <c r="CA28" s="246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283"/>
      <c r="DC28" s="246"/>
      <c r="DD28" s="33"/>
      <c r="DE28" s="246"/>
      <c r="DF28" s="283"/>
      <c r="DG28" s="246"/>
      <c r="DH28" s="33"/>
      <c r="DI28" s="246"/>
      <c r="DJ28" s="283"/>
      <c r="DK28" s="246"/>
      <c r="DL28" s="33"/>
      <c r="DM28" s="246"/>
      <c r="DN28" s="283"/>
      <c r="DO28" s="246"/>
      <c r="DP28" s="33"/>
      <c r="DQ28" s="246"/>
      <c r="DR28" s="283"/>
      <c r="DS28" s="246"/>
      <c r="DT28" s="33"/>
      <c r="DU28" s="246"/>
      <c r="DV28" s="283"/>
      <c r="DW28" s="246"/>
      <c r="DX28" s="33"/>
      <c r="DY28" s="246"/>
      <c r="DZ28" s="283"/>
      <c r="EA28" s="246"/>
      <c r="EB28" s="33"/>
      <c r="EC28" s="246"/>
      <c r="ED28" s="283"/>
      <c r="EE28" s="246"/>
      <c r="EF28" s="33"/>
      <c r="EG28" s="246"/>
      <c r="EH28" s="283"/>
      <c r="EI28" s="246"/>
      <c r="EJ28" s="33"/>
      <c r="EK28" s="246"/>
      <c r="EL28" s="283"/>
      <c r="EM28" s="246"/>
      <c r="EN28" s="33"/>
      <c r="EO28" s="246"/>
      <c r="EP28" s="283"/>
      <c r="EQ28" s="246"/>
      <c r="ER28" s="33"/>
      <c r="ES28" s="246"/>
      <c r="ET28" s="283"/>
      <c r="EU28" s="246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IA28" s="1006"/>
      <c r="IG28" s="1118"/>
      <c r="IH28" s="999" t="s">
        <v>530</v>
      </c>
      <c r="II28" s="999"/>
      <c r="IJ28" s="1126"/>
      <c r="IK28" s="1118"/>
      <c r="IL28" s="1118"/>
      <c r="IM28" s="1118"/>
      <c r="IN28" s="1118"/>
      <c r="IO28" s="1127"/>
      <c r="IS28" s="1012">
        <v>20</v>
      </c>
      <c r="IT28" s="1095">
        <v>0.45</v>
      </c>
      <c r="IU28" s="1095">
        <v>0.85</v>
      </c>
      <c r="IV28" s="1096">
        <v>0.35</v>
      </c>
      <c r="IW28" s="1095">
        <v>0.6</v>
      </c>
      <c r="IX28" s="1095">
        <v>1.79</v>
      </c>
      <c r="IZ28" s="1097">
        <f>IZ27+1</f>
        <v>20</v>
      </c>
      <c r="JA28" s="1098">
        <f t="shared" si="26"/>
        <v>0.45</v>
      </c>
      <c r="JB28" s="1099">
        <f>JB27-JC27</f>
        <v>99249.647052941611</v>
      </c>
      <c r="JC28" s="1099">
        <f t="shared" si="22"/>
        <v>44.662341173823727</v>
      </c>
      <c r="JD28" s="1096">
        <f t="shared" si="27"/>
        <v>54952.123184764983</v>
      </c>
      <c r="JE28" s="1096">
        <f>SUM(JD28:JD$108)</f>
        <v>1590556.8097556322</v>
      </c>
      <c r="JF28" s="1006">
        <f t="shared" si="23"/>
        <v>24.008209158392468</v>
      </c>
      <c r="JG28" s="1095">
        <f>SUM(JF28:JF$108)</f>
        <v>8039.5912734532576</v>
      </c>
      <c r="JH28" s="1034"/>
      <c r="JI28" s="1100">
        <f>JI27+1</f>
        <v>21</v>
      </c>
      <c r="JJ28" s="1101">
        <f t="shared" ca="1" si="28"/>
        <v>0</v>
      </c>
      <c r="JK28" s="1101">
        <v>0</v>
      </c>
      <c r="JL28" s="1101">
        <v>0</v>
      </c>
      <c r="JM28" s="1101">
        <f t="shared" ca="1" si="29"/>
        <v>0</v>
      </c>
      <c r="JN28" s="1101">
        <f t="shared" si="31"/>
        <v>0.05</v>
      </c>
      <c r="JO28" s="1101">
        <f t="shared" si="31"/>
        <v>0.05</v>
      </c>
      <c r="JP28" s="1101">
        <f t="shared" si="31"/>
        <v>0</v>
      </c>
      <c r="JQ28" s="1010">
        <f t="shared" si="31"/>
        <v>0</v>
      </c>
      <c r="JR28" s="1010">
        <f t="shared" si="31"/>
        <v>0</v>
      </c>
      <c r="JS28" s="1101">
        <f t="shared" si="31"/>
        <v>0</v>
      </c>
      <c r="JT28" s="1010">
        <f t="shared" si="31"/>
        <v>0</v>
      </c>
      <c r="JU28" s="1101">
        <f t="shared" si="31"/>
        <v>0.03</v>
      </c>
      <c r="JV28" s="1101">
        <f t="shared" si="31"/>
        <v>0.03</v>
      </c>
      <c r="JW28" s="1010">
        <f t="shared" si="31"/>
        <v>0</v>
      </c>
      <c r="JX28" s="1010">
        <f t="shared" si="31"/>
        <v>0</v>
      </c>
      <c r="JY28" s="1094"/>
      <c r="JZ28" s="1039"/>
      <c r="KA28" s="1039"/>
      <c r="KB28" s="1039"/>
      <c r="KC28" s="1039"/>
      <c r="KD28" s="1039"/>
      <c r="KE28" s="1039"/>
      <c r="KF28" s="1039"/>
      <c r="KG28" s="1039"/>
      <c r="KH28" s="1039"/>
      <c r="KI28" s="1039"/>
      <c r="KJ28" s="1039"/>
      <c r="KK28" s="1039"/>
      <c r="KL28" s="1039"/>
      <c r="KM28" s="1039"/>
      <c r="KN28" s="1039"/>
      <c r="KO28" s="1039"/>
      <c r="KP28" s="1039"/>
      <c r="KQ28" s="1039"/>
      <c r="KR28" s="1039"/>
      <c r="KS28" s="1039"/>
      <c r="KT28" s="1039"/>
      <c r="KU28" s="1039"/>
      <c r="KV28" s="1039"/>
      <c r="KW28" s="1039"/>
      <c r="KX28" s="1039"/>
      <c r="KY28" s="1039"/>
      <c r="KZ28" s="1039"/>
      <c r="LA28" s="1039"/>
      <c r="LB28" s="1039"/>
      <c r="LC28" s="1039"/>
      <c r="LD28" s="1039"/>
      <c r="LE28" s="1039"/>
      <c r="LF28" s="1039"/>
      <c r="LG28" s="1039"/>
      <c r="LH28" s="1039"/>
      <c r="LI28" s="1039"/>
      <c r="LJ28" s="1039"/>
      <c r="LK28" s="1039"/>
      <c r="LL28" s="1039"/>
      <c r="LM28" s="1039"/>
      <c r="LN28" s="1039"/>
      <c r="LO28" s="1039"/>
      <c r="LP28" s="1039"/>
      <c r="LQ28" s="1039"/>
      <c r="LR28" s="1039"/>
      <c r="LS28" s="1039"/>
      <c r="LT28" s="1039"/>
      <c r="LU28" s="1039"/>
      <c r="LV28" s="1039"/>
      <c r="LW28" s="1039"/>
      <c r="LX28" s="1039"/>
      <c r="LY28" s="1039"/>
      <c r="LZ28" s="1039"/>
      <c r="MA28" s="1039"/>
      <c r="MB28" s="1039"/>
      <c r="MC28" s="1039"/>
      <c r="MD28" s="1039"/>
      <c r="ME28" s="1039"/>
      <c r="MF28" s="1039"/>
      <c r="MG28" s="1039"/>
      <c r="MH28" s="1039"/>
      <c r="MI28" s="1039"/>
      <c r="MJ28" s="1039"/>
      <c r="MK28" s="1039"/>
    </row>
    <row r="29" spans="1:349" ht="12.75" customHeight="1" x14ac:dyDescent="0.25">
      <c r="A29" s="235" t="str">
        <f ca="1">IF(OR(C29&lt;&gt;"",G29&lt;&gt;""),1,"")</f>
        <v/>
      </c>
      <c r="B29" s="8"/>
      <c r="C29" s="119" t="str">
        <f ca="1">IF(OR(J12&lt;18,J12&gt;70),"Edad de Aceptación Mínma es 18 y la Máxima 70 años","")</f>
        <v/>
      </c>
      <c r="D29" s="4"/>
      <c r="E29" s="4"/>
      <c r="F29" s="4"/>
      <c r="G29" s="119" t="str">
        <f>IF(J13="","",IF(OR(J13&lt;18,J13&gt;70),"Edad de Aceptación  Mínma es 18 y la Máxima 70 años",""))</f>
        <v/>
      </c>
      <c r="H29" s="4"/>
      <c r="I29" s="4"/>
      <c r="J29" s="4"/>
      <c r="K29" s="8"/>
      <c r="L29" s="39"/>
      <c r="M29" s="1243"/>
      <c r="N29" s="939" t="s">
        <v>84</v>
      </c>
      <c r="O29" s="940"/>
      <c r="P29" s="940"/>
      <c r="Q29" s="940"/>
      <c r="R29" s="940"/>
      <c r="S29" s="940"/>
      <c r="T29" s="940"/>
      <c r="U29" s="930"/>
      <c r="V29" s="33"/>
      <c r="W29" s="79" t="s">
        <v>85</v>
      </c>
      <c r="X29" s="2"/>
      <c r="Y29" s="80">
        <v>0</v>
      </c>
      <c r="Z29" s="80">
        <v>0</v>
      </c>
      <c r="AA29" s="33"/>
      <c r="AB29" s="279">
        <f t="shared" ref="AB29" ca="1" si="34">ROUND((((VLOOKUP(AC29,$AI$8:$AP$108,8)-VLOOKUP(AC29+$AD$1055,$AI$8:$AP$108,8))/((VLOOKUP(AC29,$AI$8:$AP$108,6)-VLOOKUP(AC29+$AD$1055,$AI$8:$AP$108,6))))*1000)/(1-$AD$1068),4)</f>
        <v>0.60629999999999995</v>
      </c>
      <c r="AC29" s="849">
        <v>21</v>
      </c>
      <c r="AD29" s="850">
        <f t="shared" si="11"/>
        <v>0.45</v>
      </c>
      <c r="AE29" s="851">
        <f t="shared" si="12"/>
        <v>0.85</v>
      </c>
      <c r="AF29" s="852">
        <f t="shared" si="13"/>
        <v>0.35</v>
      </c>
      <c r="AG29" s="851">
        <f t="shared" si="14"/>
        <v>0.6</v>
      </c>
      <c r="AH29" s="265"/>
      <c r="AI29" s="272">
        <f t="shared" ref="AI29:AI92" si="35">AI28+1</f>
        <v>21</v>
      </c>
      <c r="AJ29" s="265">
        <f t="shared" si="2"/>
        <v>0.45</v>
      </c>
      <c r="AK29" s="273">
        <f t="shared" ref="AK29:AK92" si="36">AK28-AL28</f>
        <v>99204.984711767785</v>
      </c>
      <c r="AL29" s="273">
        <f t="shared" si="3"/>
        <v>44.642243120295504</v>
      </c>
      <c r="AM29" s="274">
        <f t="shared" si="4"/>
        <v>53327.567698380422</v>
      </c>
      <c r="AN29" s="275">
        <f>SUM(AM29:AM$107)</f>
        <v>1535604.6865708674</v>
      </c>
      <c r="AO29" s="275">
        <f t="shared" si="5"/>
        <v>23.298451907059409</v>
      </c>
      <c r="AP29" s="275">
        <f>SUM(AO29:AO$107)</f>
        <v>8015.5830642948649</v>
      </c>
      <c r="AQ29" s="33"/>
      <c r="AR29" s="272">
        <f t="shared" ref="AR29:AR90" si="37">AR28+1</f>
        <v>21</v>
      </c>
      <c r="AS29" s="265">
        <f t="shared" ca="1" si="18"/>
        <v>0</v>
      </c>
      <c r="AT29" s="273">
        <f t="shared" ref="AT29:AT90" ca="1" si="38">AT28-AU28</f>
        <v>100000</v>
      </c>
      <c r="AU29" s="273">
        <f t="shared" ca="1" si="6"/>
        <v>0</v>
      </c>
      <c r="AV29" s="274">
        <f t="shared" ca="1" si="7"/>
        <v>53754.927590906285</v>
      </c>
      <c r="AW29" s="275">
        <f t="shared" ca="1" si="32"/>
        <v>1662576.2259611499</v>
      </c>
      <c r="AX29" s="275">
        <f t="shared" ca="1" si="9"/>
        <v>0</v>
      </c>
      <c r="AY29" s="276">
        <f t="shared" ca="1" si="33"/>
        <v>166.06802766715512</v>
      </c>
      <c r="AZ29" s="33"/>
      <c r="BA29" s="1243"/>
      <c r="BB29" s="33"/>
      <c r="BC29" s="63"/>
      <c r="BD29" s="63"/>
      <c r="BE29" s="63"/>
      <c r="BF29" s="63"/>
      <c r="BG29" s="63"/>
      <c r="BH29" s="63"/>
      <c r="BI29" s="63"/>
      <c r="BJ29" s="74"/>
      <c r="BK29" s="74"/>
      <c r="BL29" s="273"/>
      <c r="BM29" s="273"/>
      <c r="BN29" s="274"/>
      <c r="BO29" s="275"/>
      <c r="BP29" s="275"/>
      <c r="BQ29" s="275"/>
      <c r="BR29" s="246"/>
      <c r="BS29" s="277"/>
      <c r="BT29" s="274"/>
      <c r="BU29" s="273"/>
      <c r="BV29" s="273"/>
      <c r="BW29" s="274"/>
      <c r="BX29" s="275"/>
      <c r="BY29" s="275"/>
      <c r="BZ29" s="275"/>
      <c r="CA29" s="246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283"/>
      <c r="DC29" s="246"/>
      <c r="DD29" s="33"/>
      <c r="DE29" s="246"/>
      <c r="DF29" s="283"/>
      <c r="DG29" s="246"/>
      <c r="DH29" s="33"/>
      <c r="DI29" s="246"/>
      <c r="DJ29" s="283"/>
      <c r="DK29" s="246"/>
      <c r="DL29" s="33"/>
      <c r="DM29" s="246"/>
      <c r="DN29" s="283"/>
      <c r="DO29" s="246"/>
      <c r="DP29" s="33"/>
      <c r="DQ29" s="246"/>
      <c r="DR29" s="283"/>
      <c r="DS29" s="246"/>
      <c r="DT29" s="33"/>
      <c r="DU29" s="246"/>
      <c r="DV29" s="283"/>
      <c r="DW29" s="246"/>
      <c r="DX29" s="33"/>
      <c r="DY29" s="246"/>
      <c r="DZ29" s="283"/>
      <c r="EA29" s="246"/>
      <c r="EB29" s="33"/>
      <c r="EC29" s="246"/>
      <c r="ED29" s="283"/>
      <c r="EE29" s="246"/>
      <c r="EF29" s="33"/>
      <c r="EG29" s="246"/>
      <c r="EH29" s="283"/>
      <c r="EI29" s="246"/>
      <c r="EJ29" s="33"/>
      <c r="EK29" s="246"/>
      <c r="EL29" s="283"/>
      <c r="EM29" s="246"/>
      <c r="EN29" s="33"/>
      <c r="EO29" s="246"/>
      <c r="EP29" s="283"/>
      <c r="EQ29" s="246"/>
      <c r="ER29" s="33"/>
      <c r="ES29" s="246"/>
      <c r="ET29" s="283"/>
      <c r="EU29" s="246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U29" s="999" t="str">
        <f ca="1">CONCATENATE("TIPO DE PLAN =&gt; "," ",HX3," A ",HU5," ",HW5," AÑOS")</f>
        <v>TIPO DE PLAN =&gt;  TEMPORAL A PLAZO DE SEGURO 20 AÑOS</v>
      </c>
      <c r="HV29" s="999"/>
      <c r="IC29" s="1137"/>
      <c r="IG29" s="1118"/>
      <c r="IH29" s="1120" t="s">
        <v>542</v>
      </c>
      <c r="II29" s="1000" t="s">
        <v>531</v>
      </c>
      <c r="IJ29" s="1118"/>
      <c r="IK29" s="1118"/>
      <c r="IL29" s="1118">
        <f ca="1">(VLOOKUP(II2,$IZ$8:$JG$108,6,FALSE)-IN15*VLOOKUP(II2+II5,$IZ$8:$JG$108,6,FALSE))/VLOOKUP(II2,$IZ$8:$JG$108,5,FALSE)</f>
        <v>15.152558121465709</v>
      </c>
      <c r="IM29" s="1118">
        <f ca="1">VLOOKUP($II$2,$HU$32:$IF$118,8,FALSE)</f>
        <v>8.750260702779622</v>
      </c>
      <c r="IN29" s="1127">
        <f ca="1">IL29-IM29</f>
        <v>6.4022974186860875</v>
      </c>
      <c r="IO29" s="1127"/>
      <c r="IP29" s="1136"/>
      <c r="IS29" s="1012">
        <v>21</v>
      </c>
      <c r="IT29" s="1095">
        <v>0.45</v>
      </c>
      <c r="IU29" s="1095">
        <v>0.85</v>
      </c>
      <c r="IV29" s="1096">
        <v>0.35</v>
      </c>
      <c r="IW29" s="1095">
        <v>0.6</v>
      </c>
      <c r="IX29" s="1095">
        <v>1.83</v>
      </c>
      <c r="IZ29" s="1097">
        <f t="shared" ref="IZ29:IZ92" si="39">IZ28+1</f>
        <v>21</v>
      </c>
      <c r="JA29" s="1098">
        <f t="shared" si="26"/>
        <v>0.45</v>
      </c>
      <c r="JB29" s="1099">
        <f t="shared" ref="JB29:JB90" si="40">JB28-JC28</f>
        <v>99204.984711767785</v>
      </c>
      <c r="JC29" s="1099">
        <f t="shared" si="22"/>
        <v>44.642243120295504</v>
      </c>
      <c r="JD29" s="1096">
        <f t="shared" si="27"/>
        <v>53327.567698380422</v>
      </c>
      <c r="JE29" s="1096">
        <f>SUM(JD29:JD$108)</f>
        <v>1535604.6865708674</v>
      </c>
      <c r="JF29" s="1006">
        <f t="shared" si="23"/>
        <v>23.298451907059409</v>
      </c>
      <c r="JG29" s="1095">
        <f>SUM(JF29:JF$108)</f>
        <v>8015.5830642948649</v>
      </c>
      <c r="JH29" s="1034"/>
      <c r="JI29" s="1100">
        <f t="shared" ref="JI29:JI92" si="41">JI28+1</f>
        <v>22</v>
      </c>
      <c r="JJ29" s="1101">
        <f t="shared" ca="1" si="28"/>
        <v>0</v>
      </c>
      <c r="JK29" s="1101">
        <v>0</v>
      </c>
      <c r="JL29" s="1101">
        <v>0</v>
      </c>
      <c r="JM29" s="1101">
        <f t="shared" ca="1" si="29"/>
        <v>0</v>
      </c>
      <c r="JN29" s="1101">
        <f t="shared" si="31"/>
        <v>0.05</v>
      </c>
      <c r="JO29" s="1101">
        <f t="shared" si="31"/>
        <v>0.05</v>
      </c>
      <c r="JP29" s="1101">
        <f t="shared" si="31"/>
        <v>0</v>
      </c>
      <c r="JQ29" s="1010">
        <f t="shared" si="31"/>
        <v>0</v>
      </c>
      <c r="JR29" s="1010">
        <f t="shared" si="31"/>
        <v>0</v>
      </c>
      <c r="JS29" s="1101">
        <f t="shared" si="31"/>
        <v>0</v>
      </c>
      <c r="JT29" s="1010">
        <f t="shared" si="31"/>
        <v>0</v>
      </c>
      <c r="JU29" s="1101">
        <f t="shared" si="31"/>
        <v>0.03</v>
      </c>
      <c r="JV29" s="1101">
        <f t="shared" si="31"/>
        <v>0.03</v>
      </c>
      <c r="JW29" s="1010">
        <f t="shared" si="31"/>
        <v>0</v>
      </c>
      <c r="JX29" s="1010">
        <f t="shared" si="31"/>
        <v>0</v>
      </c>
      <c r="JY29" s="1094"/>
      <c r="JZ29" s="1039"/>
      <c r="KA29" s="1039"/>
      <c r="KB29" s="1039"/>
      <c r="KC29" s="1039"/>
      <c r="KD29" s="1039"/>
      <c r="KE29" s="1039"/>
      <c r="KF29" s="1039"/>
      <c r="KG29" s="1039"/>
      <c r="KH29" s="1039"/>
      <c r="KI29" s="1039"/>
      <c r="KJ29" s="1039"/>
      <c r="KK29" s="1039"/>
      <c r="KL29" s="1039"/>
      <c r="KM29" s="1039"/>
      <c r="KN29" s="1039"/>
      <c r="KO29" s="1039"/>
      <c r="KP29" s="1039"/>
      <c r="KQ29" s="1039"/>
      <c r="KR29" s="1039"/>
      <c r="KS29" s="1039"/>
      <c r="KT29" s="1039"/>
      <c r="KU29" s="1039"/>
      <c r="KV29" s="1039"/>
      <c r="KW29" s="1039"/>
      <c r="KX29" s="1039"/>
      <c r="KY29" s="1039"/>
      <c r="KZ29" s="1039"/>
      <c r="LA29" s="1039"/>
      <c r="LB29" s="1039"/>
      <c r="LC29" s="1039"/>
      <c r="LD29" s="1039"/>
      <c r="LE29" s="1039"/>
      <c r="LF29" s="1039"/>
      <c r="LG29" s="1039"/>
      <c r="LH29" s="1039"/>
      <c r="LI29" s="1039"/>
      <c r="LJ29" s="1039"/>
      <c r="LK29" s="1039"/>
      <c r="LL29" s="1039"/>
      <c r="LM29" s="1039"/>
      <c r="LN29" s="1039"/>
      <c r="LO29" s="1039"/>
      <c r="LP29" s="1039"/>
      <c r="LQ29" s="1039"/>
      <c r="LR29" s="1039"/>
      <c r="LS29" s="1039"/>
      <c r="LT29" s="1039"/>
      <c r="LU29" s="1039"/>
      <c r="LV29" s="1039"/>
      <c r="LW29" s="1039"/>
      <c r="LX29" s="1039"/>
      <c r="LY29" s="1039"/>
      <c r="LZ29" s="1039"/>
      <c r="MA29" s="1039"/>
      <c r="MB29" s="1039"/>
      <c r="MC29" s="1039"/>
      <c r="MD29" s="1039"/>
      <c r="ME29" s="1039"/>
      <c r="MF29" s="1039"/>
      <c r="MG29" s="1039"/>
      <c r="MH29" s="1039"/>
      <c r="MI29" s="1039"/>
      <c r="MJ29" s="1039"/>
      <c r="MK29" s="1039"/>
    </row>
    <row r="30" spans="1:349" ht="12.75" customHeight="1" x14ac:dyDescent="0.25">
      <c r="A30" s="235" t="str">
        <f>IF(OR(C30&lt;&gt;"",G30&lt;&gt;""),1+COUNT($A$29:A29),"")</f>
        <v/>
      </c>
      <c r="B30" s="8"/>
      <c r="C30" s="119" t="str">
        <f>IF(E20&lt;BF13,CONCATENATE("Suma Mínima de Vida es ",TEXT(BF13,"#,##")),"")</f>
        <v/>
      </c>
      <c r="D30" s="4"/>
      <c r="E30" s="4"/>
      <c r="F30" s="4"/>
      <c r="G30" s="119" t="str">
        <f>IF(J13="","",IF(G20&lt;20000,"Suma Mínima de Vida es 20,000",""))</f>
        <v/>
      </c>
      <c r="H30" s="4"/>
      <c r="I30" s="4"/>
      <c r="J30" s="4"/>
      <c r="K30" s="8"/>
      <c r="L30" s="39"/>
      <c r="M30" s="1243"/>
      <c r="N30" s="941" t="s">
        <v>86</v>
      </c>
      <c r="O30" s="942"/>
      <c r="P30" s="942"/>
      <c r="Q30" s="942"/>
      <c r="R30" s="942"/>
      <c r="S30" s="942"/>
      <c r="T30" s="942"/>
      <c r="U30" s="943"/>
      <c r="V30" s="33"/>
      <c r="W30" s="87" t="s">
        <v>85</v>
      </c>
      <c r="X30" s="89"/>
      <c r="Y30" s="88">
        <f ca="1">IF($J$12="",0,IF(Y29&gt;0,IF(65-$J$12&lt;$Y$3,65-$J$12,$Y$3),0))</f>
        <v>0</v>
      </c>
      <c r="Z30" s="88">
        <f>IF($J$13="",0,IF(Z29&gt;0,IF(65-$J$13&lt;$Y$3,65-$J$13,$Y$3),0))</f>
        <v>0</v>
      </c>
      <c r="AA30" s="33"/>
      <c r="AB30" s="279">
        <f t="shared" ref="AB30:AB61" ca="1" si="42">ROUND((((VLOOKUP(AC30,$AI$8:$AP$108,8)-VLOOKUP(AC30+$AD$1055,$AI$8:$AP$108,8))/((VLOOKUP(AC30,$AI$8:$AP$108,6)-VLOOKUP(AC30+$AD$1055,$AI$8:$AP$108,6))))*1000)/(1-$AD$1079),4)</f>
        <v>0.62429999999999997</v>
      </c>
      <c r="AC30" s="849">
        <v>22</v>
      </c>
      <c r="AD30" s="850">
        <f t="shared" si="11"/>
        <v>0.46</v>
      </c>
      <c r="AE30" s="851">
        <f t="shared" si="12"/>
        <v>0.87</v>
      </c>
      <c r="AF30" s="852">
        <f t="shared" si="13"/>
        <v>0.36</v>
      </c>
      <c r="AG30" s="851">
        <f t="shared" si="14"/>
        <v>0.61</v>
      </c>
      <c r="AH30" s="265"/>
      <c r="AI30" s="272">
        <f t="shared" si="35"/>
        <v>22</v>
      </c>
      <c r="AJ30" s="265">
        <f t="shared" si="2"/>
        <v>0.46</v>
      </c>
      <c r="AK30" s="273">
        <f t="shared" si="36"/>
        <v>99160.34246864749</v>
      </c>
      <c r="AL30" s="273">
        <f t="shared" si="3"/>
        <v>45.613757535577847</v>
      </c>
      <c r="AM30" s="274">
        <f t="shared" si="4"/>
        <v>51751.03911933607</v>
      </c>
      <c r="AN30" s="275">
        <f>SUM(AM30:AM$107)</f>
        <v>1482277.118872487</v>
      </c>
      <c r="AO30" s="275">
        <f t="shared" si="5"/>
        <v>23.11211455815009</v>
      </c>
      <c r="AP30" s="275">
        <f>SUM(AO30:AO$107)</f>
        <v>7992.2846123878062</v>
      </c>
      <c r="AQ30" s="33"/>
      <c r="AR30" s="272">
        <f t="shared" si="37"/>
        <v>22</v>
      </c>
      <c r="AS30" s="265">
        <f t="shared" ca="1" si="18"/>
        <v>0</v>
      </c>
      <c r="AT30" s="273">
        <f t="shared" ca="1" si="38"/>
        <v>100000</v>
      </c>
      <c r="AU30" s="273">
        <f t="shared" ca="1" si="6"/>
        <v>0</v>
      </c>
      <c r="AV30" s="274">
        <f t="shared" ca="1" si="7"/>
        <v>52189.25008825853</v>
      </c>
      <c r="AW30" s="275">
        <f t="shared" ca="1" si="32"/>
        <v>1608821.2983702435</v>
      </c>
      <c r="AX30" s="275">
        <f t="shared" ca="1" si="9"/>
        <v>0</v>
      </c>
      <c r="AY30" s="276">
        <f t="shared" ca="1" si="33"/>
        <v>166.06802766715512</v>
      </c>
      <c r="AZ30" s="33"/>
      <c r="BA30" s="1243"/>
      <c r="BB30" s="33"/>
      <c r="BC30" s="63"/>
      <c r="BD30" s="63"/>
      <c r="BE30" s="63"/>
      <c r="BF30" s="63"/>
      <c r="BG30" s="63"/>
      <c r="BH30" s="63"/>
      <c r="BI30" s="63"/>
      <c r="BJ30" s="74"/>
      <c r="BK30" s="74"/>
      <c r="BL30" s="273"/>
      <c r="BM30" s="273"/>
      <c r="BN30" s="274"/>
      <c r="BO30" s="275"/>
      <c r="BP30" s="275"/>
      <c r="BQ30" s="275"/>
      <c r="BR30" s="246"/>
      <c r="BS30" s="277"/>
      <c r="BT30" s="274"/>
      <c r="BU30" s="273"/>
      <c r="BV30" s="273"/>
      <c r="BW30" s="274"/>
      <c r="BX30" s="275"/>
      <c r="BY30" s="275"/>
      <c r="BZ30" s="275"/>
      <c r="CA30" s="246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283"/>
      <c r="DC30" s="246"/>
      <c r="DD30" s="33"/>
      <c r="DE30" s="246"/>
      <c r="DF30" s="283"/>
      <c r="DG30" s="246"/>
      <c r="DH30" s="33"/>
      <c r="DI30" s="246"/>
      <c r="DJ30" s="283"/>
      <c r="DK30" s="246"/>
      <c r="DL30" s="33"/>
      <c r="DM30" s="246"/>
      <c r="DN30" s="283"/>
      <c r="DO30" s="246"/>
      <c r="DP30" s="33"/>
      <c r="DQ30" s="246"/>
      <c r="DR30" s="283"/>
      <c r="DS30" s="246"/>
      <c r="DT30" s="33"/>
      <c r="DU30" s="246"/>
      <c r="DV30" s="283"/>
      <c r="DW30" s="246"/>
      <c r="DX30" s="33"/>
      <c r="DY30" s="246"/>
      <c r="DZ30" s="283"/>
      <c r="EA30" s="246"/>
      <c r="EB30" s="33"/>
      <c r="EC30" s="246"/>
      <c r="ED30" s="283"/>
      <c r="EE30" s="246"/>
      <c r="EF30" s="33"/>
      <c r="EG30" s="246"/>
      <c r="EH30" s="283"/>
      <c r="EI30" s="246"/>
      <c r="EJ30" s="33"/>
      <c r="EK30" s="246"/>
      <c r="EL30" s="283"/>
      <c r="EM30" s="246"/>
      <c r="EN30" s="33"/>
      <c r="EO30" s="246"/>
      <c r="EP30" s="283"/>
      <c r="EQ30" s="246"/>
      <c r="ER30" s="33"/>
      <c r="ES30" s="246"/>
      <c r="ET30" s="283"/>
      <c r="EU30" s="246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U30" s="1216" t="s">
        <v>1</v>
      </c>
      <c r="HV30" s="1216" t="s">
        <v>75</v>
      </c>
      <c r="HW30" s="1216" t="s">
        <v>75</v>
      </c>
      <c r="HX30" s="1216" t="s">
        <v>308</v>
      </c>
      <c r="HY30" s="1216" t="s">
        <v>52</v>
      </c>
      <c r="HZ30" s="1216" t="s">
        <v>52</v>
      </c>
      <c r="IA30" s="1216" t="s">
        <v>532</v>
      </c>
      <c r="IB30" s="1216" t="s">
        <v>533</v>
      </c>
      <c r="IC30" s="1216" t="s">
        <v>534</v>
      </c>
      <c r="ID30" s="1216" t="s">
        <v>534</v>
      </c>
      <c r="IE30" s="1216" t="s">
        <v>543</v>
      </c>
      <c r="IF30" s="1216" t="s">
        <v>451</v>
      </c>
      <c r="IG30" s="1118"/>
      <c r="IO30" s="1127"/>
      <c r="IP30" s="1136"/>
      <c r="IS30" s="1012">
        <v>22</v>
      </c>
      <c r="IT30" s="1095">
        <v>0.46</v>
      </c>
      <c r="IU30" s="1095">
        <v>0.87</v>
      </c>
      <c r="IV30" s="1096">
        <v>0.36</v>
      </c>
      <c r="IW30" s="1095">
        <v>0.61</v>
      </c>
      <c r="IX30" s="1095">
        <v>1.86</v>
      </c>
      <c r="IZ30" s="1097">
        <f t="shared" si="39"/>
        <v>22</v>
      </c>
      <c r="JA30" s="1098">
        <f t="shared" si="26"/>
        <v>0.46</v>
      </c>
      <c r="JB30" s="1099">
        <f t="shared" si="40"/>
        <v>99160.34246864749</v>
      </c>
      <c r="JC30" s="1099">
        <f t="shared" si="22"/>
        <v>45.613757535577847</v>
      </c>
      <c r="JD30" s="1096">
        <f t="shared" si="27"/>
        <v>51751.03911933607</v>
      </c>
      <c r="JE30" s="1096">
        <f>SUM(JD30:JD$108)</f>
        <v>1482277.118872487</v>
      </c>
      <c r="JF30" s="1006">
        <f t="shared" si="23"/>
        <v>23.11211455815009</v>
      </c>
      <c r="JG30" s="1095">
        <f>SUM(JF30:JF$108)</f>
        <v>7992.2846123878062</v>
      </c>
      <c r="JH30" s="1034"/>
      <c r="JI30" s="1100">
        <f t="shared" si="41"/>
        <v>23</v>
      </c>
      <c r="JJ30" s="1101">
        <f t="shared" ca="1" si="28"/>
        <v>0</v>
      </c>
      <c r="JK30" s="1101">
        <v>0</v>
      </c>
      <c r="JL30" s="1101">
        <v>0</v>
      </c>
      <c r="JM30" s="1101">
        <f t="shared" ca="1" si="29"/>
        <v>0</v>
      </c>
      <c r="JN30" s="1101">
        <f t="shared" si="31"/>
        <v>0.05</v>
      </c>
      <c r="JO30" s="1101">
        <f t="shared" si="31"/>
        <v>0.05</v>
      </c>
      <c r="JP30" s="1101">
        <f t="shared" si="31"/>
        <v>0</v>
      </c>
      <c r="JQ30" s="1010">
        <f t="shared" si="31"/>
        <v>0</v>
      </c>
      <c r="JR30" s="1010">
        <f t="shared" si="31"/>
        <v>0</v>
      </c>
      <c r="JS30" s="1101">
        <f t="shared" si="31"/>
        <v>0</v>
      </c>
      <c r="JT30" s="1010">
        <f t="shared" si="31"/>
        <v>0</v>
      </c>
      <c r="JU30" s="1101">
        <f t="shared" si="31"/>
        <v>0.03</v>
      </c>
      <c r="JV30" s="1101">
        <f t="shared" si="31"/>
        <v>0.03</v>
      </c>
      <c r="JW30" s="1010">
        <f t="shared" si="31"/>
        <v>0</v>
      </c>
      <c r="JX30" s="1010">
        <f t="shared" si="31"/>
        <v>0</v>
      </c>
      <c r="JY30" s="1094"/>
      <c r="JZ30" s="1039"/>
      <c r="KA30" s="1039"/>
      <c r="KB30" s="1039"/>
      <c r="KC30" s="1039"/>
      <c r="KD30" s="1039"/>
      <c r="KE30" s="1039"/>
      <c r="KF30" s="1039"/>
      <c r="KG30" s="1039"/>
      <c r="KH30" s="1039"/>
      <c r="KI30" s="1039"/>
      <c r="KJ30" s="1039"/>
      <c r="KK30" s="1039"/>
      <c r="KL30" s="1039"/>
      <c r="KM30" s="1039"/>
      <c r="KN30" s="1039"/>
      <c r="KO30" s="1039"/>
      <c r="KP30" s="1039"/>
      <c r="KQ30" s="1039"/>
      <c r="KR30" s="1039"/>
      <c r="KS30" s="1039"/>
      <c r="KT30" s="1039"/>
      <c r="KU30" s="1039"/>
      <c r="KV30" s="1039"/>
      <c r="KW30" s="1039"/>
      <c r="KX30" s="1039"/>
      <c r="KY30" s="1039"/>
      <c r="KZ30" s="1039"/>
      <c r="LA30" s="1039"/>
      <c r="LB30" s="1039"/>
      <c r="LC30" s="1039"/>
      <c r="LD30" s="1039"/>
      <c r="LE30" s="1039"/>
      <c r="LF30" s="1039"/>
      <c r="LG30" s="1039"/>
      <c r="LH30" s="1039"/>
      <c r="LI30" s="1039"/>
      <c r="LJ30" s="1039"/>
      <c r="LK30" s="1039"/>
      <c r="LL30" s="1039"/>
      <c r="LM30" s="1039"/>
      <c r="LN30" s="1039"/>
      <c r="LO30" s="1039"/>
      <c r="LP30" s="1039"/>
      <c r="LQ30" s="1039"/>
      <c r="LR30" s="1039"/>
      <c r="LS30" s="1039"/>
      <c r="LT30" s="1039"/>
      <c r="LU30" s="1039"/>
      <c r="LV30" s="1039"/>
      <c r="LW30" s="1039"/>
      <c r="LX30" s="1039"/>
      <c r="LY30" s="1039"/>
      <c r="LZ30" s="1039"/>
      <c r="MA30" s="1039"/>
      <c r="MB30" s="1039"/>
      <c r="MC30" s="1039"/>
      <c r="MD30" s="1039"/>
      <c r="ME30" s="1039"/>
      <c r="MF30" s="1039"/>
      <c r="MG30" s="1039"/>
      <c r="MH30" s="1039"/>
      <c r="MI30" s="1039"/>
      <c r="MJ30" s="1039"/>
      <c r="MK30" s="1039"/>
    </row>
    <row r="31" spans="1:349" ht="12.75" customHeight="1" x14ac:dyDescent="0.25">
      <c r="A31" s="235" t="str">
        <f>IF(OR(C31&lt;&gt;"",G31&lt;&gt;""),1+COUNT($A$29:A30),"")</f>
        <v/>
      </c>
      <c r="B31" s="8"/>
      <c r="C31" s="119" t="str">
        <f>IF(E21=0,"",IF(E21&lt;BF14,CONCATENATE("Suma Mínima Muerte Accidetal es ",TEXT(BF14,"#,##")),""))</f>
        <v/>
      </c>
      <c r="D31" s="4"/>
      <c r="E31" s="4"/>
      <c r="F31" s="4"/>
      <c r="G31" s="119" t="str">
        <f>IF(G21=0,"",IF(G21&lt;50000,"Solic 2: Suma Mínima de Muerte Accidental es 50,000",""))</f>
        <v/>
      </c>
      <c r="H31" s="4"/>
      <c r="I31" s="4"/>
      <c r="J31" s="4"/>
      <c r="K31" s="8"/>
      <c r="L31" s="39"/>
      <c r="M31" s="1243"/>
      <c r="N31" s="941" t="s">
        <v>87</v>
      </c>
      <c r="O31" s="942"/>
      <c r="P31" s="942"/>
      <c r="Q31" s="942"/>
      <c r="R31" s="942"/>
      <c r="S31" s="942"/>
      <c r="T31" s="942"/>
      <c r="U31" s="943"/>
      <c r="V31" s="33"/>
      <c r="W31" s="4"/>
      <c r="X31" s="4"/>
      <c r="Y31" s="4"/>
      <c r="Z31" s="4"/>
      <c r="AA31" s="33"/>
      <c r="AB31" s="279">
        <f t="shared" ca="1" si="42"/>
        <v>0.64510000000000001</v>
      </c>
      <c r="AC31" s="849">
        <v>23</v>
      </c>
      <c r="AD31" s="850">
        <f t="shared" si="11"/>
        <v>0.46</v>
      </c>
      <c r="AE31" s="851">
        <f t="shared" si="12"/>
        <v>0.88</v>
      </c>
      <c r="AF31" s="852">
        <f t="shared" si="13"/>
        <v>0.36</v>
      </c>
      <c r="AG31" s="851">
        <f t="shared" si="14"/>
        <v>0.62</v>
      </c>
      <c r="AH31" s="265"/>
      <c r="AI31" s="272">
        <f t="shared" si="35"/>
        <v>23</v>
      </c>
      <c r="AJ31" s="265">
        <f t="shared" si="2"/>
        <v>0.46</v>
      </c>
      <c r="AK31" s="273">
        <f t="shared" si="36"/>
        <v>99114.728711111908</v>
      </c>
      <c r="AL31" s="273">
        <f t="shared" si="3"/>
        <v>45.59277520711148</v>
      </c>
      <c r="AM31" s="274">
        <f t="shared" si="4"/>
        <v>50220.615185768125</v>
      </c>
      <c r="AN31" s="275">
        <f>SUM(AM31:AM$107)</f>
        <v>1430526.0797531507</v>
      </c>
      <c r="AO31" s="275">
        <f t="shared" si="5"/>
        <v>22.428624257721687</v>
      </c>
      <c r="AP31" s="275">
        <f>SUM(AO31:AO$107)</f>
        <v>7969.1724978296561</v>
      </c>
      <c r="AQ31" s="33"/>
      <c r="AR31" s="272">
        <f t="shared" si="37"/>
        <v>23</v>
      </c>
      <c r="AS31" s="265">
        <f t="shared" ca="1" si="18"/>
        <v>0</v>
      </c>
      <c r="AT31" s="273">
        <f t="shared" ca="1" si="38"/>
        <v>100000</v>
      </c>
      <c r="AU31" s="273">
        <f t="shared" ca="1" si="6"/>
        <v>0</v>
      </c>
      <c r="AV31" s="274">
        <f t="shared" ca="1" si="7"/>
        <v>50669.174842969442</v>
      </c>
      <c r="AW31" s="275">
        <f t="shared" ca="1" si="32"/>
        <v>1556632.0482819849</v>
      </c>
      <c r="AX31" s="275">
        <f t="shared" ca="1" si="9"/>
        <v>0</v>
      </c>
      <c r="AY31" s="276">
        <f t="shared" ca="1" si="33"/>
        <v>166.06802766715512</v>
      </c>
      <c r="AZ31" s="33"/>
      <c r="BA31" s="1243"/>
      <c r="BB31" s="33"/>
      <c r="BC31" s="63"/>
      <c r="BD31" s="63"/>
      <c r="BE31" s="63"/>
      <c r="BF31" s="63"/>
      <c r="BG31" s="63"/>
      <c r="BH31" s="63"/>
      <c r="BI31" s="63"/>
      <c r="BJ31" s="74"/>
      <c r="BK31" s="74"/>
      <c r="BL31" s="273"/>
      <c r="BM31" s="273"/>
      <c r="BN31" s="274"/>
      <c r="BO31" s="275"/>
      <c r="BP31" s="275"/>
      <c r="BQ31" s="275"/>
      <c r="BR31" s="246"/>
      <c r="BS31" s="277"/>
      <c r="BT31" s="274"/>
      <c r="BU31" s="273"/>
      <c r="BV31" s="273"/>
      <c r="BW31" s="274"/>
      <c r="BX31" s="275"/>
      <c r="BY31" s="275"/>
      <c r="BZ31" s="275"/>
      <c r="CA31" s="246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283"/>
      <c r="DC31" s="246"/>
      <c r="DD31" s="33"/>
      <c r="DE31" s="246"/>
      <c r="DF31" s="283"/>
      <c r="DG31" s="246"/>
      <c r="DH31" s="33"/>
      <c r="DI31" s="246"/>
      <c r="DJ31" s="283"/>
      <c r="DK31" s="246"/>
      <c r="DL31" s="33"/>
      <c r="DM31" s="246"/>
      <c r="DN31" s="283"/>
      <c r="DO31" s="246"/>
      <c r="DP31" s="33"/>
      <c r="DQ31" s="246"/>
      <c r="DR31" s="283"/>
      <c r="DS31" s="246"/>
      <c r="DT31" s="33"/>
      <c r="DU31" s="246"/>
      <c r="DV31" s="283"/>
      <c r="DW31" s="246"/>
      <c r="DX31" s="33"/>
      <c r="DY31" s="246"/>
      <c r="DZ31" s="283"/>
      <c r="EA31" s="246"/>
      <c r="EB31" s="33"/>
      <c r="EC31" s="246"/>
      <c r="ED31" s="283"/>
      <c r="EE31" s="246"/>
      <c r="EF31" s="33"/>
      <c r="EG31" s="246"/>
      <c r="EH31" s="283"/>
      <c r="EI31" s="246"/>
      <c r="EJ31" s="33"/>
      <c r="EK31" s="246"/>
      <c r="EL31" s="283"/>
      <c r="EM31" s="246"/>
      <c r="EN31" s="33"/>
      <c r="EO31" s="246"/>
      <c r="EP31" s="283"/>
      <c r="EQ31" s="246"/>
      <c r="ER31" s="33"/>
      <c r="ES31" s="246"/>
      <c r="ET31" s="283"/>
      <c r="EU31" s="246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U31" s="1217"/>
      <c r="HV31" s="1217" t="s">
        <v>535</v>
      </c>
      <c r="HW31" s="1217" t="s">
        <v>148</v>
      </c>
      <c r="HX31" s="1217" t="s">
        <v>413</v>
      </c>
      <c r="HY31" s="1217" t="s">
        <v>75</v>
      </c>
      <c r="HZ31" s="1217" t="s">
        <v>484</v>
      </c>
      <c r="IA31" s="1217" t="s">
        <v>536</v>
      </c>
      <c r="IB31" s="1217" t="s">
        <v>537</v>
      </c>
      <c r="IC31" s="1217" t="s">
        <v>538</v>
      </c>
      <c r="ID31" s="1217" t="s">
        <v>539</v>
      </c>
      <c r="IE31" s="1217" t="s">
        <v>298</v>
      </c>
      <c r="IF31" s="1217" t="s">
        <v>540</v>
      </c>
      <c r="IG31" s="1118"/>
      <c r="IS31" s="1012">
        <v>23</v>
      </c>
      <c r="IT31" s="1095">
        <v>0.46</v>
      </c>
      <c r="IU31" s="1095">
        <v>0.88</v>
      </c>
      <c r="IV31" s="1096">
        <v>0.36</v>
      </c>
      <c r="IW31" s="1095">
        <v>0.62</v>
      </c>
      <c r="IX31" s="1095">
        <v>1.89</v>
      </c>
      <c r="IZ31" s="1097">
        <f t="shared" si="39"/>
        <v>23</v>
      </c>
      <c r="JA31" s="1098">
        <f t="shared" si="26"/>
        <v>0.46</v>
      </c>
      <c r="JB31" s="1099">
        <f t="shared" si="40"/>
        <v>99114.728711111908</v>
      </c>
      <c r="JC31" s="1099">
        <f t="shared" si="22"/>
        <v>45.59277520711148</v>
      </c>
      <c r="JD31" s="1096">
        <f t="shared" si="27"/>
        <v>50220.615185768125</v>
      </c>
      <c r="JE31" s="1096">
        <f>SUM(JD31:JD$108)</f>
        <v>1430526.0797531507</v>
      </c>
      <c r="JF31" s="1006">
        <f t="shared" si="23"/>
        <v>22.428624257721687</v>
      </c>
      <c r="JG31" s="1095">
        <f>SUM(JF31:JF$108)</f>
        <v>7969.1724978296561</v>
      </c>
      <c r="JH31" s="1034"/>
      <c r="JI31" s="1100">
        <f t="shared" si="41"/>
        <v>24</v>
      </c>
      <c r="JJ31" s="1101">
        <f t="shared" ca="1" si="28"/>
        <v>0</v>
      </c>
      <c r="JK31" s="1101">
        <v>0</v>
      </c>
      <c r="JL31" s="1101">
        <v>0</v>
      </c>
      <c r="JM31" s="1101">
        <f t="shared" ca="1" si="29"/>
        <v>0</v>
      </c>
      <c r="JN31" s="1101">
        <f t="shared" si="31"/>
        <v>0.05</v>
      </c>
      <c r="JO31" s="1101">
        <f t="shared" si="31"/>
        <v>0.05</v>
      </c>
      <c r="JP31" s="1101">
        <f t="shared" si="31"/>
        <v>0</v>
      </c>
      <c r="JQ31" s="1010">
        <f t="shared" si="31"/>
        <v>0</v>
      </c>
      <c r="JR31" s="1010">
        <f t="shared" si="31"/>
        <v>0</v>
      </c>
      <c r="JS31" s="1101">
        <f t="shared" si="31"/>
        <v>0</v>
      </c>
      <c r="JT31" s="1010">
        <f t="shared" si="31"/>
        <v>0</v>
      </c>
      <c r="JU31" s="1101">
        <f t="shared" si="31"/>
        <v>0.03</v>
      </c>
      <c r="JV31" s="1101">
        <f t="shared" si="31"/>
        <v>0.03</v>
      </c>
      <c r="JW31" s="1010">
        <f t="shared" si="31"/>
        <v>0</v>
      </c>
      <c r="JX31" s="1010">
        <f t="shared" si="31"/>
        <v>0</v>
      </c>
      <c r="JY31" s="1094"/>
      <c r="JZ31" s="1039"/>
      <c r="KA31" s="1039"/>
      <c r="KB31" s="1039"/>
      <c r="KC31" s="1039"/>
      <c r="KD31" s="1039"/>
      <c r="KE31" s="1039"/>
      <c r="KF31" s="1039"/>
      <c r="KG31" s="1039"/>
      <c r="KH31" s="1039"/>
      <c r="KI31" s="1039"/>
      <c r="KJ31" s="1039"/>
      <c r="KK31" s="1039"/>
      <c r="KL31" s="1039"/>
      <c r="KM31" s="1039"/>
      <c r="KN31" s="1039"/>
      <c r="KO31" s="1039"/>
      <c r="KP31" s="1039"/>
      <c r="KQ31" s="1039"/>
      <c r="KR31" s="1039"/>
      <c r="KS31" s="1039"/>
      <c r="KT31" s="1039"/>
      <c r="KU31" s="1039"/>
      <c r="KV31" s="1039"/>
      <c r="KW31" s="1039"/>
      <c r="KX31" s="1039"/>
      <c r="KY31" s="1039"/>
      <c r="KZ31" s="1039"/>
      <c r="LA31" s="1039"/>
      <c r="LB31" s="1039"/>
      <c r="LC31" s="1039"/>
      <c r="LD31" s="1039"/>
      <c r="LE31" s="1039"/>
      <c r="LF31" s="1039"/>
      <c r="LG31" s="1039"/>
      <c r="LH31" s="1039"/>
      <c r="LI31" s="1039"/>
      <c r="LJ31" s="1039"/>
      <c r="LK31" s="1039"/>
      <c r="LL31" s="1039"/>
      <c r="LM31" s="1039"/>
      <c r="LN31" s="1039"/>
      <c r="LO31" s="1039"/>
      <c r="LP31" s="1039"/>
      <c r="LQ31" s="1039"/>
      <c r="LR31" s="1039"/>
      <c r="LS31" s="1039"/>
      <c r="LT31" s="1039"/>
      <c r="LU31" s="1039"/>
      <c r="LV31" s="1039"/>
      <c r="LW31" s="1039"/>
      <c r="LX31" s="1039"/>
      <c r="LY31" s="1039"/>
      <c r="LZ31" s="1039"/>
      <c r="MA31" s="1039"/>
      <c r="MB31" s="1039"/>
      <c r="MC31" s="1039"/>
      <c r="MD31" s="1039"/>
      <c r="ME31" s="1039"/>
      <c r="MF31" s="1039"/>
      <c r="MG31" s="1039"/>
      <c r="MH31" s="1039"/>
      <c r="MI31" s="1039"/>
      <c r="MJ31" s="1039"/>
      <c r="MK31" s="1039"/>
    </row>
    <row r="32" spans="1:349" ht="12.75" customHeight="1" x14ac:dyDescent="0.25">
      <c r="A32" s="235" t="str">
        <f>IF(OR(C32&lt;&gt;"",G32&lt;&gt;""),1+COUNT($A$29:A31),"")</f>
        <v/>
      </c>
      <c r="B32" s="8"/>
      <c r="C32" s="119" t="str">
        <f>IF(E21&gt;1000000,"Suma Máxima Muerte Accidental es 1,000,000","")</f>
        <v/>
      </c>
      <c r="D32" s="4"/>
      <c r="E32" s="4"/>
      <c r="F32" s="4"/>
      <c r="G32" s="119" t="str">
        <f>IF(G21&gt;1000000,"Suma Máxima Muerte Accidental es 1,000,000","")</f>
        <v/>
      </c>
      <c r="H32" s="4"/>
      <c r="I32" s="4"/>
      <c r="J32" s="4"/>
      <c r="K32" s="8"/>
      <c r="L32" s="39"/>
      <c r="M32" s="1243"/>
      <c r="N32" s="941" t="s">
        <v>88</v>
      </c>
      <c r="O32" s="942"/>
      <c r="P32" s="942"/>
      <c r="Q32" s="942"/>
      <c r="R32" s="942"/>
      <c r="S32" s="942"/>
      <c r="T32" s="942"/>
      <c r="U32" s="943"/>
      <c r="V32" s="33"/>
      <c r="W32" s="82" t="s">
        <v>89</v>
      </c>
      <c r="X32" s="83"/>
      <c r="Y32" s="84"/>
      <c r="Z32" s="4"/>
      <c r="AA32" s="33"/>
      <c r="AB32" s="279">
        <f t="shared" ca="1" si="42"/>
        <v>0.67030000000000001</v>
      </c>
      <c r="AC32" s="849">
        <v>24</v>
      </c>
      <c r="AD32" s="850">
        <f t="shared" si="11"/>
        <v>0.47</v>
      </c>
      <c r="AE32" s="851">
        <f t="shared" si="12"/>
        <v>0.89</v>
      </c>
      <c r="AF32" s="852">
        <f t="shared" si="13"/>
        <v>0.37</v>
      </c>
      <c r="AG32" s="851">
        <f t="shared" si="14"/>
        <v>0.63</v>
      </c>
      <c r="AH32" s="265"/>
      <c r="AI32" s="272">
        <f t="shared" si="35"/>
        <v>24</v>
      </c>
      <c r="AJ32" s="265">
        <f t="shared" si="2"/>
        <v>0.47</v>
      </c>
      <c r="AK32" s="273">
        <f t="shared" si="36"/>
        <v>99069.135935904793</v>
      </c>
      <c r="AL32" s="273">
        <f t="shared" si="3"/>
        <v>46.562493889875249</v>
      </c>
      <c r="AM32" s="274">
        <f t="shared" si="4"/>
        <v>48735.45019687638</v>
      </c>
      <c r="AN32" s="275">
        <f>SUM(AM32:AM$107)</f>
        <v>1380305.4645673824</v>
      </c>
      <c r="AO32" s="275">
        <f t="shared" si="5"/>
        <v>22.238506400516403</v>
      </c>
      <c r="AP32" s="275">
        <f>SUM(AO32:AO$107)</f>
        <v>7946.7438735719334</v>
      </c>
      <c r="AQ32" s="33"/>
      <c r="AR32" s="272">
        <f t="shared" si="37"/>
        <v>24</v>
      </c>
      <c r="AS32" s="265">
        <f t="shared" ca="1" si="18"/>
        <v>0</v>
      </c>
      <c r="AT32" s="273">
        <f t="shared" ca="1" si="38"/>
        <v>100000</v>
      </c>
      <c r="AU32" s="273">
        <f t="shared" ca="1" si="6"/>
        <v>0</v>
      </c>
      <c r="AV32" s="274">
        <f t="shared" ca="1" si="7"/>
        <v>49193.373633950912</v>
      </c>
      <c r="AW32" s="275">
        <f t="shared" ca="1" si="32"/>
        <v>1505962.8734390154</v>
      </c>
      <c r="AX32" s="275">
        <f t="shared" ca="1" si="9"/>
        <v>0</v>
      </c>
      <c r="AY32" s="276">
        <f t="shared" ca="1" si="33"/>
        <v>166.06802766715512</v>
      </c>
      <c r="AZ32" s="33"/>
      <c r="BA32" s="1243"/>
      <c r="BB32" s="33"/>
      <c r="BC32" s="63"/>
      <c r="BD32" s="63"/>
      <c r="BE32" s="63"/>
      <c r="BF32" s="63"/>
      <c r="BG32" s="63"/>
      <c r="BH32" s="63"/>
      <c r="BI32" s="63"/>
      <c r="BJ32" s="74"/>
      <c r="BK32" s="74"/>
      <c r="BL32" s="273"/>
      <c r="BM32" s="273"/>
      <c r="BN32" s="274"/>
      <c r="BO32" s="275"/>
      <c r="BP32" s="275"/>
      <c r="BQ32" s="275"/>
      <c r="BR32" s="246"/>
      <c r="BS32" s="277"/>
      <c r="BT32" s="274"/>
      <c r="BU32" s="273"/>
      <c r="BV32" s="273"/>
      <c r="BW32" s="274"/>
      <c r="BX32" s="275"/>
      <c r="BY32" s="275"/>
      <c r="BZ32" s="275"/>
      <c r="CA32" s="246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283"/>
      <c r="DC32" s="246"/>
      <c r="DD32" s="33"/>
      <c r="DE32" s="246"/>
      <c r="DF32" s="283"/>
      <c r="DG32" s="246"/>
      <c r="DH32" s="33"/>
      <c r="DI32" s="246"/>
      <c r="DJ32" s="283"/>
      <c r="DK32" s="246"/>
      <c r="DL32" s="33"/>
      <c r="DM32" s="246"/>
      <c r="DN32" s="283"/>
      <c r="DO32" s="246"/>
      <c r="DP32" s="33"/>
      <c r="DQ32" s="246"/>
      <c r="DR32" s="283"/>
      <c r="DS32" s="246"/>
      <c r="DT32" s="33"/>
      <c r="DU32" s="246"/>
      <c r="DV32" s="283"/>
      <c r="DW32" s="246"/>
      <c r="DX32" s="33"/>
      <c r="DY32" s="246"/>
      <c r="DZ32" s="283"/>
      <c r="EA32" s="246"/>
      <c r="EB32" s="33"/>
      <c r="EC32" s="246"/>
      <c r="ED32" s="283"/>
      <c r="EE32" s="246"/>
      <c r="EF32" s="33"/>
      <c r="EG32" s="246"/>
      <c r="EH32" s="283"/>
      <c r="EI32" s="246"/>
      <c r="EJ32" s="33"/>
      <c r="EK32" s="246"/>
      <c r="EL32" s="283"/>
      <c r="EM32" s="246"/>
      <c r="EN32" s="33"/>
      <c r="EO32" s="246"/>
      <c r="EP32" s="283"/>
      <c r="EQ32" s="246"/>
      <c r="ER32" s="33"/>
      <c r="ES32" s="246"/>
      <c r="ET32" s="283"/>
      <c r="EU32" s="246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U32" s="1024">
        <v>0</v>
      </c>
      <c r="HV32" s="1138">
        <f t="shared" ref="HV32:HV95" ca="1" si="43">IF(HU32="","",(VLOOKUP(HU32,$IZ$8:$JG$108,8,FALSE)-$IJ$15*VLOOKUP(HU32+HX32,$IZ$8:$JG$108,8,FALSE)+$IK$15*VLOOKUP(HU32+HX32,$IZ$8:$JG$108,5,FALSE))/VLOOKUP(HU32,$IZ$8:$JG$108,5,FALSE))</f>
        <v>5.5001903347627742E-3</v>
      </c>
      <c r="HW32" s="1118">
        <f t="shared" ref="HW32:HW95" ca="1" si="44">IF(HU32="","",(VLOOKUP(HU32,$IZ$8:$JG$108,8,FALSE)-$IJ$15*VLOOKUP(HU32+HX32,$IZ$8:$JG$108,8,FALSE)+$IK$15*VLOOKUP(HU32+HX32,$IZ$8:$JG$108,5,FALSE))/(VLOOKUP(HU32,$IZ$8:$JG$108,6,FALSE)-VLOOKUP(HU32+HY32,$IZ$8:$JG$108,6,FALSE)))</f>
        <v>3.6001669849802955E-4</v>
      </c>
      <c r="HX32" s="1139">
        <f ca="1">IF(HU32="","",IF($HW$4="Nivelado",$HW$5,$HW$5-HU32))</f>
        <v>20</v>
      </c>
      <c r="HY32" s="1139">
        <f ca="1">IF(HU32="","",IF($HW$4="Nivelado",$HW$5,IF($HW$5-HU32&gt;$HW$6,$HW$6,$HW$5-HU32)))</f>
        <v>20</v>
      </c>
      <c r="HZ32" s="1139">
        <f ca="1">IF(HU32="","",IF(HU32="","",IF($HW$4="Nivelado",$HW$7,IF($HW$5-HU32&gt;$HW$7,$HW$7,$HW$5-HU32))))</f>
        <v>10</v>
      </c>
      <c r="IA32" s="1118">
        <f t="shared" ref="IA32:IA95" ca="1" si="45">IF(HU32="","",(VLOOKUP(HU32,$IZ$8:$JG$108,6,FALSE)-$IM$15*VLOOKUP(HU32+HY32,$IZ$8:$JG$108,6,FALSE))/VLOOKUP(HU32,$IZ$8:$JG$108,5,FALSE))</f>
        <v>15.277597838403816</v>
      </c>
      <c r="IB32" s="1118">
        <f t="shared" ref="IB32:IB95" ca="1" si="46">IF(HU32="","",(VLOOKUP(HU32,$IZ$8:$JG$108,6,FALSE)-VLOOKUP(HU32+HZ32,$IZ$8:$JG$108,6,FALSE))/VLOOKUP(HU32,$IZ$8:$JG$108,5,FALSE))</f>
        <v>8.7703745708621526</v>
      </c>
      <c r="IC32" s="1118">
        <f ca="1">IF(HU32="","",(1+$HY$20)*HV32+($HY$17)*IA32+($HY$16-$HY$17))</f>
        <v>5.5001903347627742E-3</v>
      </c>
      <c r="ID32" s="1122">
        <f ca="1">IF(HU32="","",(1-($HY$18+$HY$19+$HY$21+$HY$23))*IA32-($HY$12-$HY$13+$HY$14-$HY$15)-$HY$13*IB32-$HY$15*IA32)</f>
        <v>12.918197564099735</v>
      </c>
      <c r="IE32" s="1118">
        <f ca="1">IF(HU32="","",(IC32/ID32)*1000)</f>
        <v>0.42577072439641706</v>
      </c>
      <c r="IF32" s="1118">
        <f t="shared" ref="IF32:IF80" ca="1" si="47">IF(HU32="","",(1-HW32/(IE32/1000)))</f>
        <v>0.15443529141558998</v>
      </c>
      <c r="IG32" s="1140"/>
      <c r="IH32" s="1118"/>
      <c r="II32" s="1118"/>
      <c r="IJ32" s="1118"/>
      <c r="IK32" s="1118"/>
      <c r="IL32" s="1118"/>
      <c r="IM32" s="1118"/>
      <c r="IN32" s="1118"/>
      <c r="IO32" s="1141"/>
      <c r="IP32" s="1024"/>
      <c r="IS32" s="1012">
        <v>24</v>
      </c>
      <c r="IT32" s="1095">
        <v>0.47</v>
      </c>
      <c r="IU32" s="1095">
        <v>0.89</v>
      </c>
      <c r="IV32" s="1096">
        <v>0.37</v>
      </c>
      <c r="IW32" s="1095">
        <v>0.63</v>
      </c>
      <c r="IX32" s="1095">
        <v>1.91</v>
      </c>
      <c r="IZ32" s="1097">
        <f t="shared" si="39"/>
        <v>24</v>
      </c>
      <c r="JA32" s="1098">
        <f t="shared" si="26"/>
        <v>0.47</v>
      </c>
      <c r="JB32" s="1099">
        <f t="shared" si="40"/>
        <v>99069.135935904793</v>
      </c>
      <c r="JC32" s="1099">
        <f t="shared" si="22"/>
        <v>46.562493889875249</v>
      </c>
      <c r="JD32" s="1096">
        <f t="shared" si="27"/>
        <v>48735.45019687638</v>
      </c>
      <c r="JE32" s="1096">
        <f>SUM(JD32:JD$108)</f>
        <v>1380305.4645673824</v>
      </c>
      <c r="JF32" s="1006">
        <f t="shared" si="23"/>
        <v>22.238506400516403</v>
      </c>
      <c r="JG32" s="1095">
        <f>SUM(JF32:JF$108)</f>
        <v>7946.7438735719334</v>
      </c>
      <c r="JH32" s="1034"/>
      <c r="JI32" s="1100">
        <f t="shared" si="41"/>
        <v>25</v>
      </c>
      <c r="JJ32" s="1101">
        <f t="shared" ca="1" si="28"/>
        <v>0</v>
      </c>
      <c r="JK32" s="1101">
        <v>0</v>
      </c>
      <c r="JL32" s="1101">
        <v>0</v>
      </c>
      <c r="JM32" s="1101">
        <f t="shared" ca="1" si="29"/>
        <v>0</v>
      </c>
      <c r="JN32" s="1101">
        <f t="shared" si="31"/>
        <v>0.05</v>
      </c>
      <c r="JO32" s="1101">
        <f t="shared" si="31"/>
        <v>0.05</v>
      </c>
      <c r="JP32" s="1101">
        <f t="shared" si="31"/>
        <v>0</v>
      </c>
      <c r="JQ32" s="1010">
        <f t="shared" si="31"/>
        <v>0</v>
      </c>
      <c r="JR32" s="1010">
        <f t="shared" si="31"/>
        <v>0</v>
      </c>
      <c r="JS32" s="1101">
        <f t="shared" si="31"/>
        <v>0</v>
      </c>
      <c r="JT32" s="1010">
        <f t="shared" si="31"/>
        <v>0</v>
      </c>
      <c r="JU32" s="1101">
        <f t="shared" si="31"/>
        <v>0.03</v>
      </c>
      <c r="JV32" s="1101">
        <f t="shared" si="31"/>
        <v>0.03</v>
      </c>
      <c r="JW32" s="1010">
        <f t="shared" si="31"/>
        <v>0</v>
      </c>
      <c r="JX32" s="1010">
        <f t="shared" si="31"/>
        <v>0</v>
      </c>
      <c r="JY32" s="1094"/>
      <c r="JZ32" s="1039"/>
      <c r="KA32" s="1039"/>
      <c r="KB32" s="1039"/>
      <c r="KC32" s="1039"/>
      <c r="KD32" s="1039"/>
      <c r="KE32" s="1039"/>
      <c r="KF32" s="1039"/>
      <c r="KG32" s="1039"/>
      <c r="KH32" s="1039"/>
      <c r="KI32" s="1039"/>
      <c r="KJ32" s="1039"/>
      <c r="KK32" s="1039"/>
      <c r="KL32" s="1039"/>
      <c r="KM32" s="1039"/>
      <c r="KN32" s="1039"/>
      <c r="KO32" s="1039"/>
      <c r="KP32" s="1039"/>
      <c r="KQ32" s="1039"/>
      <c r="KR32" s="1039"/>
      <c r="KS32" s="1039"/>
      <c r="KT32" s="1039"/>
      <c r="KU32" s="1039"/>
      <c r="KV32" s="1039"/>
      <c r="KW32" s="1039"/>
      <c r="KX32" s="1039"/>
      <c r="KY32" s="1039"/>
      <c r="KZ32" s="1039"/>
      <c r="LA32" s="1039"/>
      <c r="LB32" s="1039"/>
      <c r="LC32" s="1039"/>
      <c r="LD32" s="1039"/>
      <c r="LE32" s="1039"/>
      <c r="LF32" s="1039"/>
      <c r="LG32" s="1039"/>
      <c r="LH32" s="1039"/>
      <c r="LI32" s="1039"/>
      <c r="LJ32" s="1039"/>
      <c r="LK32" s="1039"/>
      <c r="LL32" s="1039"/>
      <c r="LM32" s="1039"/>
      <c r="LN32" s="1039"/>
      <c r="LO32" s="1039"/>
      <c r="LP32" s="1039"/>
      <c r="LQ32" s="1039"/>
      <c r="LR32" s="1039"/>
      <c r="LS32" s="1039"/>
      <c r="LT32" s="1039"/>
      <c r="LU32" s="1039"/>
      <c r="LV32" s="1039"/>
      <c r="LW32" s="1039"/>
      <c r="LX32" s="1039"/>
      <c r="LY32" s="1039"/>
      <c r="LZ32" s="1039"/>
      <c r="MA32" s="1039"/>
      <c r="MB32" s="1039"/>
      <c r="MC32" s="1039"/>
      <c r="MD32" s="1039"/>
      <c r="ME32" s="1039"/>
      <c r="MF32" s="1039"/>
      <c r="MG32" s="1039"/>
      <c r="MH32" s="1039"/>
      <c r="MI32" s="1039"/>
      <c r="MJ32" s="1039"/>
      <c r="MK32" s="1039"/>
    </row>
    <row r="33" spans="1:349" ht="12.75" customHeight="1" x14ac:dyDescent="0.25">
      <c r="A33" s="235" t="str">
        <f>IF(OR(C33&lt;&gt;"",G33&lt;&gt;""),1+COUNT($A$29:A32),"")</f>
        <v/>
      </c>
      <c r="B33" s="8"/>
      <c r="C33" s="987" t="str">
        <f>IF(E21&gt;E20,"Suma de MA no puede ser Mayor que Vida","")</f>
        <v/>
      </c>
      <c r="D33" s="4"/>
      <c r="E33" s="4"/>
      <c r="F33" s="4"/>
      <c r="G33" s="119" t="str">
        <f>IF(G21&gt;G20,"Suma de MA no puede ser Mayor que Vida","")</f>
        <v/>
      </c>
      <c r="H33" s="4"/>
      <c r="I33" s="4"/>
      <c r="J33" s="4"/>
      <c r="K33" s="8"/>
      <c r="L33" s="39"/>
      <c r="M33" s="1243"/>
      <c r="N33" s="941" t="s">
        <v>90</v>
      </c>
      <c r="O33" s="942"/>
      <c r="P33" s="942"/>
      <c r="Q33" s="942"/>
      <c r="R33" s="942"/>
      <c r="S33" s="942"/>
      <c r="T33" s="942"/>
      <c r="U33" s="943"/>
      <c r="V33" s="33"/>
      <c r="W33" s="67" t="s">
        <v>85</v>
      </c>
      <c r="X33" s="69"/>
      <c r="Y33" s="68">
        <v>0</v>
      </c>
      <c r="Z33" s="4"/>
      <c r="AA33" s="33"/>
      <c r="AB33" s="279">
        <f t="shared" ca="1" si="42"/>
        <v>0.70020000000000004</v>
      </c>
      <c r="AC33" s="849">
        <v>25</v>
      </c>
      <c r="AD33" s="850">
        <f t="shared" si="11"/>
        <v>0.48</v>
      </c>
      <c r="AE33" s="851">
        <f t="shared" si="12"/>
        <v>0.91</v>
      </c>
      <c r="AF33" s="852">
        <f t="shared" si="13"/>
        <v>0.37</v>
      </c>
      <c r="AG33" s="851">
        <f t="shared" si="14"/>
        <v>0.64</v>
      </c>
      <c r="AH33" s="265"/>
      <c r="AI33" s="272">
        <f t="shared" si="35"/>
        <v>25</v>
      </c>
      <c r="AJ33" s="265">
        <f t="shared" si="2"/>
        <v>0.48</v>
      </c>
      <c r="AK33" s="273">
        <f t="shared" si="36"/>
        <v>99022.573442014924</v>
      </c>
      <c r="AL33" s="273">
        <f t="shared" si="3"/>
        <v>47.530835252167165</v>
      </c>
      <c r="AM33" s="274">
        <f t="shared" si="4"/>
        <v>47293.732558528012</v>
      </c>
      <c r="AN33" s="275">
        <f>SUM(AM33:AM$107)</f>
        <v>1331570.0143705059</v>
      </c>
      <c r="AO33" s="275">
        <f t="shared" si="5"/>
        <v>22.039797697178102</v>
      </c>
      <c r="AP33" s="275">
        <f>SUM(AO33:AO$107)</f>
        <v>7924.5053671714177</v>
      </c>
      <c r="AQ33" s="33"/>
      <c r="AR33" s="272">
        <f t="shared" si="37"/>
        <v>25</v>
      </c>
      <c r="AS33" s="265">
        <f t="shared" ca="1" si="18"/>
        <v>0</v>
      </c>
      <c r="AT33" s="273">
        <f t="shared" ca="1" si="38"/>
        <v>100000</v>
      </c>
      <c r="AU33" s="273">
        <f t="shared" ca="1" si="6"/>
        <v>0</v>
      </c>
      <c r="AV33" s="274">
        <f t="shared" ca="1" si="7"/>
        <v>47760.55692616594</v>
      </c>
      <c r="AW33" s="275">
        <f t="shared" ca="1" si="32"/>
        <v>1456769.4998050644</v>
      </c>
      <c r="AX33" s="275">
        <f t="shared" ca="1" si="9"/>
        <v>0</v>
      </c>
      <c r="AY33" s="276">
        <f t="shared" ca="1" si="33"/>
        <v>166.06802766715512</v>
      </c>
      <c r="AZ33" s="33"/>
      <c r="BA33" s="1243"/>
      <c r="BB33" s="33"/>
      <c r="BC33" s="63"/>
      <c r="BD33" s="63"/>
      <c r="BE33" s="63"/>
      <c r="BF33" s="63"/>
      <c r="BG33" s="63"/>
      <c r="BH33" s="63"/>
      <c r="BI33" s="63"/>
      <c r="BJ33" s="74"/>
      <c r="BK33" s="74"/>
      <c r="BL33" s="273"/>
      <c r="BM33" s="273"/>
      <c r="BN33" s="274"/>
      <c r="BO33" s="275"/>
      <c r="BP33" s="275"/>
      <c r="BQ33" s="275"/>
      <c r="BR33" s="246"/>
      <c r="BS33" s="277"/>
      <c r="BT33" s="274"/>
      <c r="BU33" s="273"/>
      <c r="BV33" s="273"/>
      <c r="BW33" s="274"/>
      <c r="BX33" s="275"/>
      <c r="BY33" s="275"/>
      <c r="BZ33" s="275"/>
      <c r="CA33" s="246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283"/>
      <c r="DC33" s="246"/>
      <c r="DD33" s="33"/>
      <c r="DE33" s="246"/>
      <c r="DF33" s="283"/>
      <c r="DG33" s="246"/>
      <c r="DH33" s="33"/>
      <c r="DI33" s="246"/>
      <c r="DJ33" s="283"/>
      <c r="DK33" s="246"/>
      <c r="DL33" s="33"/>
      <c r="DM33" s="246"/>
      <c r="DN33" s="283"/>
      <c r="DO33" s="246"/>
      <c r="DP33" s="33"/>
      <c r="DQ33" s="246"/>
      <c r="DR33" s="283"/>
      <c r="DS33" s="246"/>
      <c r="DT33" s="33"/>
      <c r="DU33" s="246"/>
      <c r="DV33" s="283"/>
      <c r="DW33" s="246"/>
      <c r="DX33" s="33"/>
      <c r="DY33" s="246"/>
      <c r="DZ33" s="283"/>
      <c r="EA33" s="246"/>
      <c r="EB33" s="33"/>
      <c r="EC33" s="246"/>
      <c r="ED33" s="283"/>
      <c r="EE33" s="246"/>
      <c r="EF33" s="33"/>
      <c r="EG33" s="246"/>
      <c r="EH33" s="283"/>
      <c r="EI33" s="246"/>
      <c r="EJ33" s="33"/>
      <c r="EK33" s="246"/>
      <c r="EL33" s="283"/>
      <c r="EM33" s="246"/>
      <c r="EN33" s="33"/>
      <c r="EO33" s="246"/>
      <c r="EP33" s="283"/>
      <c r="EQ33" s="246"/>
      <c r="ER33" s="33"/>
      <c r="ES33" s="246"/>
      <c r="ET33" s="283"/>
      <c r="EU33" s="246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U33" s="1024">
        <f>IF(COUNT(HU$32:$HU32)+1&gt;HW$8,"",HU32+1)</f>
        <v>1</v>
      </c>
      <c r="HV33" s="1138">
        <f t="shared" ca="1" si="43"/>
        <v>5.0468713772352965E-3</v>
      </c>
      <c r="HW33" s="1118">
        <f t="shared" ca="1" si="44"/>
        <v>3.3017959921791563E-4</v>
      </c>
      <c r="HX33" s="1139">
        <f t="shared" ref="HX33:HX96" ca="1" si="48">IF(HU33="","",IF($HW$4="Nivelado",$HW$5,$HW$5-HU33))</f>
        <v>20</v>
      </c>
      <c r="HY33" s="1139">
        <f t="shared" ref="HY33:HY96" ca="1" si="49">IF(HU33="","",IF($HW$4="Nivelado",$HW$5,IF($HW$5-HU33&gt;$HW$6,$HW$6,$HW$5-HU33)))</f>
        <v>20</v>
      </c>
      <c r="HZ33" s="1139">
        <f t="shared" ref="HZ33:HZ96" ca="1" si="50">IF(HU33="","",IF(HU33="","",IF($HW$4="Nivelado",$HW$7,IF($HW$5-HU33&gt;$HW$7,$HW$7,$HW$5-HU33))))</f>
        <v>10</v>
      </c>
      <c r="IA33" s="1118">
        <f t="shared" ca="1" si="45"/>
        <v>15.285230793149051</v>
      </c>
      <c r="IB33" s="1118">
        <f t="shared" ca="1" si="46"/>
        <v>8.7751259416586915</v>
      </c>
      <c r="IC33" s="1118">
        <f t="shared" ref="IC33:IC96" ca="1" si="51">IF(HU33="","",(1+$HY$20)*HV33+($HY$17)*IA33+($HY$16-$HY$17))</f>
        <v>5.0468713772352965E-3</v>
      </c>
      <c r="ID33" s="1122">
        <f t="shared" ref="ID33:ID96" ca="1" si="52">IF(HU33="","",(1-($HY$18+$HY$19+$HY$21+$HY$23))*IA33-($HY$12-$HY$13+$HY$14-$HY$15)-$HY$13*IB33-$HY$15*IA33)</f>
        <v>12.924839388283244</v>
      </c>
      <c r="IE33" s="1118">
        <f ca="1">IF(HU33="","",(IC33/ID33)*1000)</f>
        <v>0.39047845977958051</v>
      </c>
      <c r="IF33" s="1118">
        <f t="shared" ca="1" si="47"/>
        <v>0.15442301374499046</v>
      </c>
      <c r="IG33" s="1140"/>
      <c r="IH33" s="1118"/>
      <c r="II33" s="1118"/>
      <c r="IJ33" s="1118"/>
      <c r="IK33" s="1118"/>
      <c r="IL33" s="1118"/>
      <c r="IM33" s="1118"/>
      <c r="IN33" s="1118"/>
      <c r="IO33" s="1129"/>
      <c r="IP33" s="998"/>
      <c r="IS33" s="1012">
        <v>25</v>
      </c>
      <c r="IT33" s="1095">
        <v>0.48</v>
      </c>
      <c r="IU33" s="1095">
        <v>0.91</v>
      </c>
      <c r="IV33" s="1096">
        <v>0.37</v>
      </c>
      <c r="IW33" s="1095">
        <v>0.64</v>
      </c>
      <c r="IX33" s="1095">
        <v>1.93</v>
      </c>
      <c r="IZ33" s="1142">
        <f t="shared" si="39"/>
        <v>25</v>
      </c>
      <c r="JA33" s="1143">
        <f t="shared" si="26"/>
        <v>0.48</v>
      </c>
      <c r="JB33" s="1144">
        <f t="shared" si="40"/>
        <v>99022.573442014924</v>
      </c>
      <c r="JC33" s="1144">
        <f t="shared" si="22"/>
        <v>47.530835252167165</v>
      </c>
      <c r="JD33" s="1145">
        <f t="shared" si="27"/>
        <v>47293.732558528012</v>
      </c>
      <c r="JE33" s="1145">
        <f>SUM(JD33:JD$108)</f>
        <v>1331570.0143705059</v>
      </c>
      <c r="JF33" s="1146">
        <f t="shared" si="23"/>
        <v>22.039797697178102</v>
      </c>
      <c r="JG33" s="1147">
        <f>SUM(JF33:JF$108)</f>
        <v>7924.5053671714177</v>
      </c>
      <c r="JH33" s="1034"/>
      <c r="JI33" s="1148">
        <f t="shared" si="41"/>
        <v>26</v>
      </c>
      <c r="JJ33" s="1101">
        <f t="shared" ca="1" si="28"/>
        <v>0</v>
      </c>
      <c r="JK33" s="1101">
        <v>0</v>
      </c>
      <c r="JL33" s="1101">
        <v>0</v>
      </c>
      <c r="JM33" s="1101">
        <f t="shared" ca="1" si="29"/>
        <v>0</v>
      </c>
      <c r="JN33" s="1101">
        <f t="shared" si="31"/>
        <v>0.05</v>
      </c>
      <c r="JO33" s="1101">
        <f t="shared" si="31"/>
        <v>0.05</v>
      </c>
      <c r="JP33" s="1101">
        <f t="shared" si="31"/>
        <v>0</v>
      </c>
      <c r="JQ33" s="1010">
        <f t="shared" si="31"/>
        <v>0</v>
      </c>
      <c r="JR33" s="1010">
        <f t="shared" si="31"/>
        <v>0</v>
      </c>
      <c r="JS33" s="1101">
        <f t="shared" si="31"/>
        <v>0</v>
      </c>
      <c r="JT33" s="1010">
        <f t="shared" si="31"/>
        <v>0</v>
      </c>
      <c r="JU33" s="1101">
        <f t="shared" si="31"/>
        <v>0.03</v>
      </c>
      <c r="JV33" s="1101">
        <f t="shared" si="31"/>
        <v>0.03</v>
      </c>
      <c r="JW33" s="1010">
        <f t="shared" si="31"/>
        <v>0</v>
      </c>
      <c r="JX33" s="1010">
        <f t="shared" si="31"/>
        <v>0</v>
      </c>
      <c r="JY33" s="1094"/>
      <c r="JZ33" s="1039"/>
      <c r="KA33" s="1039"/>
      <c r="KB33" s="1039"/>
      <c r="KC33" s="1039"/>
      <c r="KD33" s="1039"/>
      <c r="KE33" s="1039"/>
      <c r="KF33" s="1039"/>
      <c r="KG33" s="1039"/>
      <c r="KH33" s="1039"/>
      <c r="KI33" s="1039"/>
      <c r="KJ33" s="1039"/>
      <c r="KK33" s="1039"/>
      <c r="KL33" s="1039"/>
      <c r="KM33" s="1039"/>
      <c r="KN33" s="1039"/>
      <c r="KO33" s="1039"/>
      <c r="KP33" s="1039"/>
      <c r="KQ33" s="1039"/>
      <c r="KR33" s="1039"/>
      <c r="KS33" s="1039"/>
      <c r="KT33" s="1039"/>
      <c r="KU33" s="1039"/>
      <c r="KV33" s="1039"/>
      <c r="KW33" s="1039"/>
      <c r="KX33" s="1039"/>
      <c r="KY33" s="1039"/>
      <c r="KZ33" s="1039"/>
      <c r="LA33" s="1039"/>
      <c r="LB33" s="1039"/>
      <c r="LC33" s="1039"/>
      <c r="LD33" s="1039"/>
      <c r="LE33" s="1039"/>
      <c r="LF33" s="1039"/>
      <c r="LG33" s="1039"/>
      <c r="LH33" s="1039"/>
      <c r="LI33" s="1039"/>
      <c r="LJ33" s="1039"/>
      <c r="LK33" s="1039"/>
      <c r="LL33" s="1039"/>
      <c r="LM33" s="1039"/>
      <c r="LN33" s="1039"/>
      <c r="LO33" s="1039"/>
      <c r="LP33" s="1039"/>
      <c r="LQ33" s="1039"/>
      <c r="LR33" s="1039"/>
      <c r="LS33" s="1039"/>
      <c r="LT33" s="1039"/>
      <c r="LU33" s="1039"/>
      <c r="LV33" s="1039"/>
      <c r="LW33" s="1039"/>
      <c r="LX33" s="1039"/>
      <c r="LY33" s="1039"/>
      <c r="LZ33" s="1039"/>
      <c r="MA33" s="1039"/>
      <c r="MB33" s="1039"/>
      <c r="MC33" s="1039"/>
      <c r="MD33" s="1039"/>
      <c r="ME33" s="1039"/>
      <c r="MF33" s="1039"/>
      <c r="MG33" s="1039"/>
      <c r="MH33" s="1039"/>
      <c r="MI33" s="1039"/>
      <c r="MJ33" s="1039"/>
      <c r="MK33" s="1039"/>
    </row>
    <row r="34" spans="1:349" ht="12.75" customHeight="1" x14ac:dyDescent="0.25">
      <c r="A34" s="235" t="str">
        <f>IF(OR(C34&lt;&gt;"",G34&lt;&gt;""),1+COUNT($A$29:A33),"")</f>
        <v/>
      </c>
      <c r="B34" s="8"/>
      <c r="C34" s="119" t="str">
        <f>IF(E22&gt;E20,"Suma de EPP no puede ser &gt; que la de Vida","")</f>
        <v/>
      </c>
      <c r="D34" s="4"/>
      <c r="E34" s="4"/>
      <c r="F34" s="4"/>
      <c r="G34" s="119" t="str">
        <f>IF(G22&gt;G20,"Suma de EPP no puede ser &gt; que la de Vida","")</f>
        <v/>
      </c>
      <c r="H34" s="4"/>
      <c r="I34" s="4"/>
      <c r="J34" s="4"/>
      <c r="K34" s="8"/>
      <c r="L34" s="39"/>
      <c r="M34" s="1243"/>
      <c r="N34" s="941" t="s">
        <v>91</v>
      </c>
      <c r="O34" s="942"/>
      <c r="P34" s="942"/>
      <c r="Q34" s="942"/>
      <c r="R34" s="942"/>
      <c r="S34" s="942"/>
      <c r="T34" s="942"/>
      <c r="U34" s="943"/>
      <c r="V34" s="33"/>
      <c r="W34" s="4"/>
      <c r="X34" s="4"/>
      <c r="Y34" s="4"/>
      <c r="Z34" s="4"/>
      <c r="AA34" s="33"/>
      <c r="AB34" s="279">
        <f t="shared" ca="1" si="42"/>
        <v>0.7349</v>
      </c>
      <c r="AC34" s="849">
        <v>26</v>
      </c>
      <c r="AD34" s="850">
        <f t="shared" si="11"/>
        <v>0.5</v>
      </c>
      <c r="AE34" s="851">
        <f t="shared" si="12"/>
        <v>0.95</v>
      </c>
      <c r="AF34" s="852">
        <f t="shared" si="13"/>
        <v>0.39</v>
      </c>
      <c r="AG34" s="851">
        <f t="shared" si="14"/>
        <v>0.67</v>
      </c>
      <c r="AH34" s="265"/>
      <c r="AI34" s="272">
        <f t="shared" si="35"/>
        <v>26</v>
      </c>
      <c r="AJ34" s="265">
        <f t="shared" si="2"/>
        <v>0.5</v>
      </c>
      <c r="AK34" s="273">
        <f t="shared" si="36"/>
        <v>98975.042606762756</v>
      </c>
      <c r="AL34" s="273">
        <f t="shared" si="3"/>
        <v>49.487521303381378</v>
      </c>
      <c r="AM34" s="274">
        <f t="shared" si="4"/>
        <v>45894.205404757195</v>
      </c>
      <c r="AN34" s="275">
        <f>SUM(AM34:AM$107)</f>
        <v>1284276.2818119782</v>
      </c>
      <c r="AO34" s="275">
        <f t="shared" si="5"/>
        <v>22.278740487746212</v>
      </c>
      <c r="AP34" s="275">
        <f>SUM(AO34:AO$107)</f>
        <v>7902.4655694742387</v>
      </c>
      <c r="AQ34" s="33"/>
      <c r="AR34" s="272">
        <f t="shared" si="37"/>
        <v>26</v>
      </c>
      <c r="AS34" s="265">
        <f t="shared" ca="1" si="18"/>
        <v>0</v>
      </c>
      <c r="AT34" s="273">
        <f t="shared" ca="1" si="38"/>
        <v>100000</v>
      </c>
      <c r="AU34" s="273">
        <f t="shared" ca="1" si="6"/>
        <v>0</v>
      </c>
      <c r="AV34" s="274">
        <f t="shared" ca="1" si="7"/>
        <v>46369.47274385042</v>
      </c>
      <c r="AW34" s="275">
        <f t="shared" ca="1" si="32"/>
        <v>1409008.9428788985</v>
      </c>
      <c r="AX34" s="275">
        <f t="shared" ca="1" si="9"/>
        <v>0</v>
      </c>
      <c r="AY34" s="276">
        <f t="shared" ca="1" si="33"/>
        <v>166.06802766715512</v>
      </c>
      <c r="AZ34" s="33"/>
      <c r="BA34" s="1243"/>
      <c r="BB34" s="33"/>
      <c r="BC34" s="63"/>
      <c r="BD34" s="63"/>
      <c r="BE34" s="63"/>
      <c r="BF34" s="63"/>
      <c r="BG34" s="63"/>
      <c r="BH34" s="63"/>
      <c r="BI34" s="63"/>
      <c r="BJ34" s="74"/>
      <c r="BK34" s="74"/>
      <c r="BL34" s="273"/>
      <c r="BM34" s="273"/>
      <c r="BN34" s="274"/>
      <c r="BO34" s="275"/>
      <c r="BP34" s="275"/>
      <c r="BQ34" s="275"/>
      <c r="BR34" s="246"/>
      <c r="BS34" s="277"/>
      <c r="BT34" s="274"/>
      <c r="BU34" s="273"/>
      <c r="BV34" s="273"/>
      <c r="BW34" s="274"/>
      <c r="BX34" s="275"/>
      <c r="BY34" s="275"/>
      <c r="BZ34" s="275"/>
      <c r="CA34" s="246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283"/>
      <c r="DC34" s="246"/>
      <c r="DD34" s="33"/>
      <c r="DE34" s="246"/>
      <c r="DF34" s="283"/>
      <c r="DG34" s="246"/>
      <c r="DH34" s="33"/>
      <c r="DI34" s="246"/>
      <c r="DJ34" s="283"/>
      <c r="DK34" s="246"/>
      <c r="DL34" s="33"/>
      <c r="DM34" s="246"/>
      <c r="DN34" s="283"/>
      <c r="DO34" s="246"/>
      <c r="DP34" s="33"/>
      <c r="DQ34" s="246"/>
      <c r="DR34" s="283"/>
      <c r="DS34" s="246"/>
      <c r="DT34" s="33"/>
      <c r="DU34" s="246"/>
      <c r="DV34" s="283"/>
      <c r="DW34" s="246"/>
      <c r="DX34" s="33"/>
      <c r="DY34" s="246"/>
      <c r="DZ34" s="283"/>
      <c r="EA34" s="246"/>
      <c r="EB34" s="33"/>
      <c r="EC34" s="246"/>
      <c r="ED34" s="283"/>
      <c r="EE34" s="246"/>
      <c r="EF34" s="33"/>
      <c r="EG34" s="246"/>
      <c r="EH34" s="283"/>
      <c r="EI34" s="246"/>
      <c r="EJ34" s="33"/>
      <c r="EK34" s="246"/>
      <c r="EL34" s="283"/>
      <c r="EM34" s="246"/>
      <c r="EN34" s="33"/>
      <c r="EO34" s="246"/>
      <c r="EP34" s="283"/>
      <c r="EQ34" s="246"/>
      <c r="ER34" s="33"/>
      <c r="ES34" s="246"/>
      <c r="ET34" s="283"/>
      <c r="EU34" s="246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U34" s="1024">
        <f>IF(COUNT(HU$32:$HU33)+1&gt;HW$8,"",HU33+1)</f>
        <v>2</v>
      </c>
      <c r="HV34" s="1138">
        <f t="shared" ca="1" si="43"/>
        <v>4.9481400928795133E-3</v>
      </c>
      <c r="HW34" s="1118">
        <f t="shared" ca="1" si="44"/>
        <v>3.2366855356976343E-4</v>
      </c>
      <c r="HX34" s="1139">
        <f t="shared" ca="1" si="48"/>
        <v>20</v>
      </c>
      <c r="HY34" s="1139">
        <f t="shared" ca="1" si="49"/>
        <v>20</v>
      </c>
      <c r="HZ34" s="1139">
        <f t="shared" ca="1" si="50"/>
        <v>10</v>
      </c>
      <c r="IA34" s="1118">
        <f t="shared" ca="1" si="45"/>
        <v>15.287676353807392</v>
      </c>
      <c r="IB34" s="1118">
        <f t="shared" ca="1" si="46"/>
        <v>8.7772788163030366</v>
      </c>
      <c r="IC34" s="1118">
        <f t="shared" ca="1" si="51"/>
        <v>4.9481400928795133E-3</v>
      </c>
      <c r="ID34" s="1122">
        <f t="shared" ca="1" si="52"/>
        <v>12.926929562102027</v>
      </c>
      <c r="IE34" s="1118">
        <f ca="1">IF(HU34="","",(IC34/ID34)*1000)</f>
        <v>0.38277767888408792</v>
      </c>
      <c r="IF34" s="1118">
        <f t="shared" ca="1" si="47"/>
        <v>0.15442155740806363</v>
      </c>
      <c r="IG34" s="1140"/>
      <c r="IH34" s="1149"/>
      <c r="II34" s="1150"/>
      <c r="IJ34" s="1150"/>
      <c r="IK34" s="1150"/>
      <c r="IL34" s="1150"/>
      <c r="IM34" s="1150"/>
      <c r="IN34" s="1150"/>
      <c r="IO34" s="1149"/>
      <c r="IS34" s="1012">
        <v>26</v>
      </c>
      <c r="IT34" s="1095">
        <v>0.5</v>
      </c>
      <c r="IU34" s="1095">
        <v>0.95</v>
      </c>
      <c r="IV34" s="1096">
        <v>0.39</v>
      </c>
      <c r="IW34" s="1095">
        <v>0.67</v>
      </c>
      <c r="IX34" s="1095">
        <v>1.96</v>
      </c>
      <c r="IZ34" s="1097">
        <f t="shared" si="39"/>
        <v>26</v>
      </c>
      <c r="JA34" s="1098">
        <f t="shared" si="26"/>
        <v>0.5</v>
      </c>
      <c r="JB34" s="1099">
        <f t="shared" si="40"/>
        <v>98975.042606762756</v>
      </c>
      <c r="JC34" s="1099">
        <f t="shared" si="22"/>
        <v>49.487521303381378</v>
      </c>
      <c r="JD34" s="1096">
        <f t="shared" si="27"/>
        <v>45894.205404757195</v>
      </c>
      <c r="JE34" s="1096">
        <f>SUM(JD34:JD$108)</f>
        <v>1284276.2818119782</v>
      </c>
      <c r="JF34" s="1006">
        <f t="shared" si="23"/>
        <v>22.278740487746212</v>
      </c>
      <c r="JG34" s="1095">
        <f>SUM(JF34:JF$108)</f>
        <v>7902.4655694742387</v>
      </c>
      <c r="JH34" s="1034"/>
      <c r="JI34" s="1100">
        <f t="shared" si="41"/>
        <v>27</v>
      </c>
      <c r="JJ34" s="1101">
        <f t="shared" ca="1" si="28"/>
        <v>0</v>
      </c>
      <c r="JK34" s="1101">
        <v>0</v>
      </c>
      <c r="JL34" s="1101">
        <v>0</v>
      </c>
      <c r="JM34" s="1101">
        <f t="shared" ca="1" si="29"/>
        <v>0</v>
      </c>
      <c r="JN34" s="1101">
        <f t="shared" si="31"/>
        <v>0.05</v>
      </c>
      <c r="JO34" s="1101">
        <f t="shared" si="31"/>
        <v>0.05</v>
      </c>
      <c r="JP34" s="1101">
        <f t="shared" si="31"/>
        <v>0</v>
      </c>
      <c r="JQ34" s="1010">
        <f t="shared" si="31"/>
        <v>0</v>
      </c>
      <c r="JR34" s="1010">
        <f t="shared" si="31"/>
        <v>0</v>
      </c>
      <c r="JS34" s="1101">
        <f t="shared" si="31"/>
        <v>0</v>
      </c>
      <c r="JT34" s="1010">
        <f t="shared" si="31"/>
        <v>0</v>
      </c>
      <c r="JU34" s="1101">
        <f t="shared" si="31"/>
        <v>0.03</v>
      </c>
      <c r="JV34" s="1101">
        <f t="shared" si="31"/>
        <v>0.03</v>
      </c>
      <c r="JW34" s="1010">
        <f t="shared" si="31"/>
        <v>0</v>
      </c>
      <c r="JX34" s="1010">
        <f t="shared" si="31"/>
        <v>0</v>
      </c>
      <c r="JY34" s="1094"/>
      <c r="JZ34" s="1039"/>
      <c r="KA34" s="1039"/>
      <c r="KB34" s="1039"/>
      <c r="KC34" s="1039"/>
      <c r="KD34" s="1039"/>
      <c r="KE34" s="1039"/>
      <c r="KF34" s="1039"/>
      <c r="KG34" s="1039"/>
      <c r="KH34" s="1039"/>
      <c r="KI34" s="1039"/>
      <c r="KJ34" s="1039"/>
      <c r="KK34" s="1039"/>
      <c r="KL34" s="1039"/>
      <c r="KM34" s="1039"/>
      <c r="KN34" s="1039"/>
      <c r="KO34" s="1039"/>
      <c r="KP34" s="1039"/>
      <c r="KQ34" s="1039"/>
      <c r="KR34" s="1039"/>
      <c r="KS34" s="1039"/>
      <c r="KT34" s="1039"/>
      <c r="KU34" s="1039"/>
      <c r="KV34" s="1039"/>
      <c r="KW34" s="1039"/>
      <c r="KX34" s="1039"/>
      <c r="KY34" s="1039"/>
      <c r="KZ34" s="1039"/>
      <c r="LA34" s="1039"/>
      <c r="LB34" s="1039"/>
      <c r="LC34" s="1039"/>
      <c r="LD34" s="1039"/>
      <c r="LE34" s="1039"/>
      <c r="LF34" s="1039"/>
      <c r="LG34" s="1039"/>
      <c r="LH34" s="1039"/>
      <c r="LI34" s="1039"/>
      <c r="LJ34" s="1039"/>
      <c r="LK34" s="1039"/>
      <c r="LL34" s="1039"/>
      <c r="LM34" s="1039"/>
      <c r="LN34" s="1039"/>
      <c r="LO34" s="1039"/>
      <c r="LP34" s="1039"/>
      <c r="LQ34" s="1039"/>
      <c r="LR34" s="1039"/>
      <c r="LS34" s="1039"/>
      <c r="LT34" s="1039"/>
      <c r="LU34" s="1039"/>
      <c r="LV34" s="1039"/>
      <c r="LW34" s="1039"/>
      <c r="LX34" s="1039"/>
      <c r="LY34" s="1039"/>
      <c r="LZ34" s="1039"/>
      <c r="MA34" s="1039"/>
      <c r="MB34" s="1039"/>
      <c r="MC34" s="1039"/>
      <c r="MD34" s="1039"/>
      <c r="ME34" s="1039"/>
      <c r="MF34" s="1039"/>
      <c r="MG34" s="1039"/>
      <c r="MH34" s="1039"/>
      <c r="MI34" s="1039"/>
      <c r="MJ34" s="1039"/>
      <c r="MK34" s="1039"/>
    </row>
    <row r="35" spans="1:349" ht="12.75" customHeight="1" x14ac:dyDescent="0.25">
      <c r="A35" s="235" t="str">
        <f>IF(OR(C35&lt;&gt;"",G35&lt;&gt;""),1+COUNT($A$29:A34),"")</f>
        <v/>
      </c>
      <c r="B35" s="8"/>
      <c r="C35" s="119" t="str">
        <f>IF(E22=0,"",IF(E22&lt;BF15,CONCATENATE("Suma Mínima Exoneración de Prima es ",TEXT(BF15,"#,##")),""))</f>
        <v/>
      </c>
      <c r="D35" s="4"/>
      <c r="E35" s="4"/>
      <c r="F35" s="4"/>
      <c r="G35" s="119" t="str">
        <f>IF($G$22=0,"",IF($G$22&lt;20000,"Suma Mínima de Exoneración de Prima es 20,000",""))</f>
        <v/>
      </c>
      <c r="H35" s="4"/>
      <c r="I35" s="4"/>
      <c r="J35" s="4"/>
      <c r="K35" s="8"/>
      <c r="L35" s="39"/>
      <c r="M35" s="1243"/>
      <c r="N35" s="941" t="str">
        <f>CONCATENATE("El plan es convertible hasta el año ",INT($C$17*80%)," ","y  renovable sujeto a nuevas pruebas de asegurabilidad.")</f>
        <v>El plan es convertible hasta el año 16 y  renovable sujeto a nuevas pruebas de asegurabilidad.</v>
      </c>
      <c r="O35" s="942"/>
      <c r="P35" s="942"/>
      <c r="Q35" s="942"/>
      <c r="R35" s="942"/>
      <c r="S35" s="942"/>
      <c r="T35" s="942"/>
      <c r="U35" s="943"/>
      <c r="V35" s="33"/>
      <c r="W35" s="4"/>
      <c r="X35" s="4"/>
      <c r="Y35" s="4"/>
      <c r="Z35" s="4"/>
      <c r="AA35" s="33"/>
      <c r="AB35" s="279">
        <f t="shared" ca="1" si="42"/>
        <v>0.77410000000000001</v>
      </c>
      <c r="AC35" s="849">
        <v>27</v>
      </c>
      <c r="AD35" s="850">
        <f t="shared" si="11"/>
        <v>0.53</v>
      </c>
      <c r="AE35" s="851">
        <f t="shared" si="12"/>
        <v>0.99</v>
      </c>
      <c r="AF35" s="852">
        <f t="shared" si="13"/>
        <v>0.41</v>
      </c>
      <c r="AG35" s="851">
        <f t="shared" si="14"/>
        <v>0.7</v>
      </c>
      <c r="AH35" s="265"/>
      <c r="AI35" s="272">
        <f t="shared" si="35"/>
        <v>27</v>
      </c>
      <c r="AJ35" s="265">
        <f t="shared" si="2"/>
        <v>0.53</v>
      </c>
      <c r="AK35" s="273">
        <f t="shared" si="36"/>
        <v>98925.555085459375</v>
      </c>
      <c r="AL35" s="273">
        <f t="shared" si="3"/>
        <v>52.430544195293471</v>
      </c>
      <c r="AM35" s="274">
        <f t="shared" si="4"/>
        <v>44535.202235004683</v>
      </c>
      <c r="AN35" s="275">
        <f>SUM(AM35:AM$107)</f>
        <v>1238382.0764072211</v>
      </c>
      <c r="AO35" s="275">
        <f t="shared" si="5"/>
        <v>22.916172023837365</v>
      </c>
      <c r="AP35" s="275">
        <f>SUM(AO35:AO$107)</f>
        <v>7880.1868289864933</v>
      </c>
      <c r="AQ35" s="33"/>
      <c r="AR35" s="272">
        <f t="shared" si="37"/>
        <v>27</v>
      </c>
      <c r="AS35" s="265">
        <f t="shared" ca="1" si="18"/>
        <v>0</v>
      </c>
      <c r="AT35" s="273">
        <f t="shared" ca="1" si="38"/>
        <v>100000</v>
      </c>
      <c r="AU35" s="273">
        <f t="shared" ca="1" si="6"/>
        <v>0</v>
      </c>
      <c r="AV35" s="274">
        <f t="shared" ca="1" si="7"/>
        <v>45018.905576553807</v>
      </c>
      <c r="AW35" s="275">
        <f t="shared" ca="1" si="32"/>
        <v>1362639.470135048</v>
      </c>
      <c r="AX35" s="275">
        <f t="shared" ca="1" si="9"/>
        <v>0</v>
      </c>
      <c r="AY35" s="276">
        <f t="shared" ca="1" si="33"/>
        <v>166.06802766715512</v>
      </c>
      <c r="AZ35" s="33"/>
      <c r="BA35" s="1243"/>
      <c r="BB35" s="33"/>
      <c r="BC35" s="63"/>
      <c r="BD35" s="63"/>
      <c r="BE35" s="63"/>
      <c r="BF35" s="63"/>
      <c r="BG35" s="63"/>
      <c r="BH35" s="63"/>
      <c r="BI35" s="63"/>
      <c r="BJ35" s="74"/>
      <c r="BK35" s="74"/>
      <c r="BL35" s="273"/>
      <c r="BM35" s="273"/>
      <c r="BN35" s="274"/>
      <c r="BO35" s="275"/>
      <c r="BP35" s="275"/>
      <c r="BQ35" s="275"/>
      <c r="BR35" s="246"/>
      <c r="BS35" s="277"/>
      <c r="BT35" s="274"/>
      <c r="BU35" s="273"/>
      <c r="BV35" s="273"/>
      <c r="BW35" s="274"/>
      <c r="BX35" s="275"/>
      <c r="BY35" s="275"/>
      <c r="BZ35" s="275"/>
      <c r="CA35" s="246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283"/>
      <c r="DC35" s="246"/>
      <c r="DD35" s="33"/>
      <c r="DE35" s="246"/>
      <c r="DF35" s="283"/>
      <c r="DG35" s="246"/>
      <c r="DH35" s="33"/>
      <c r="DI35" s="246"/>
      <c r="DJ35" s="283"/>
      <c r="DK35" s="246"/>
      <c r="DL35" s="33"/>
      <c r="DM35" s="246"/>
      <c r="DN35" s="283"/>
      <c r="DO35" s="246"/>
      <c r="DP35" s="33"/>
      <c r="DQ35" s="246"/>
      <c r="DR35" s="283"/>
      <c r="DS35" s="246"/>
      <c r="DT35" s="33"/>
      <c r="DU35" s="246"/>
      <c r="DV35" s="283"/>
      <c r="DW35" s="246"/>
      <c r="DX35" s="33"/>
      <c r="DY35" s="246"/>
      <c r="DZ35" s="283"/>
      <c r="EA35" s="246"/>
      <c r="EB35" s="33"/>
      <c r="EC35" s="246"/>
      <c r="ED35" s="283"/>
      <c r="EE35" s="246"/>
      <c r="EF35" s="33"/>
      <c r="EG35" s="246"/>
      <c r="EH35" s="283"/>
      <c r="EI35" s="246"/>
      <c r="EJ35" s="33"/>
      <c r="EK35" s="246"/>
      <c r="EL35" s="283"/>
      <c r="EM35" s="246"/>
      <c r="EN35" s="33"/>
      <c r="EO35" s="246"/>
      <c r="EP35" s="283"/>
      <c r="EQ35" s="246"/>
      <c r="ER35" s="33"/>
      <c r="ES35" s="246"/>
      <c r="ET35" s="283"/>
      <c r="EU35" s="246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U35" s="1024">
        <f>IF(COUNT(HU$32:$HU34)+1&gt;HW$8,"",HU34+1)</f>
        <v>3</v>
      </c>
      <c r="HV35" s="1138">
        <f t="shared" ca="1" si="43"/>
        <v>5.0012334045822122E-3</v>
      </c>
      <c r="HW35" s="1118">
        <f t="shared" ca="1" si="44"/>
        <v>3.271360626472517E-4</v>
      </c>
      <c r="HX35" s="1139">
        <f t="shared" ca="1" si="48"/>
        <v>20</v>
      </c>
      <c r="HY35" s="1139">
        <f t="shared" ca="1" si="49"/>
        <v>20</v>
      </c>
      <c r="HZ35" s="1139">
        <f t="shared" ca="1" si="50"/>
        <v>10</v>
      </c>
      <c r="IA35" s="1118">
        <f t="shared" ca="1" si="45"/>
        <v>15.287930545202546</v>
      </c>
      <c r="IB35" s="1118">
        <f t="shared" ca="1" si="46"/>
        <v>8.7783789425633625</v>
      </c>
      <c r="IC35" s="1118">
        <f t="shared" ca="1" si="51"/>
        <v>5.0012334045822122E-3</v>
      </c>
      <c r="ID35" s="1122">
        <f t="shared" ca="1" si="52"/>
        <v>12.92709423321751</v>
      </c>
      <c r="IE35" s="1118">
        <f t="shared" ref="IE35:IE98" ca="1" si="53">IF(HU35="","",(IC35/ID35)*1000)</f>
        <v>0.3868799371579596</v>
      </c>
      <c r="IF35" s="1118">
        <f t="shared" ca="1" si="47"/>
        <v>0.15442484546908675</v>
      </c>
      <c r="IG35" s="1140"/>
      <c r="IH35" s="1149"/>
      <c r="II35" s="1150"/>
      <c r="IJ35" s="1150"/>
      <c r="IK35" s="1150"/>
      <c r="IL35" s="1150"/>
      <c r="IM35" s="1150"/>
      <c r="IN35" s="1150"/>
      <c r="IO35" s="1150"/>
      <c r="IS35" s="1012">
        <v>27</v>
      </c>
      <c r="IT35" s="1095">
        <v>0.53</v>
      </c>
      <c r="IU35" s="1095">
        <v>0.99</v>
      </c>
      <c r="IV35" s="1096">
        <v>0.41</v>
      </c>
      <c r="IW35" s="1095">
        <v>0.7</v>
      </c>
      <c r="IX35" s="1095">
        <v>1.99</v>
      </c>
      <c r="IZ35" s="1097">
        <f t="shared" si="39"/>
        <v>27</v>
      </c>
      <c r="JA35" s="1098">
        <f t="shared" si="26"/>
        <v>0.53</v>
      </c>
      <c r="JB35" s="1099">
        <f t="shared" si="40"/>
        <v>98925.555085459375</v>
      </c>
      <c r="JC35" s="1099">
        <f t="shared" si="22"/>
        <v>52.430544195293471</v>
      </c>
      <c r="JD35" s="1096">
        <f t="shared" si="27"/>
        <v>44535.202235004683</v>
      </c>
      <c r="JE35" s="1096">
        <f>SUM(JD35:JD$108)</f>
        <v>1238382.0764072211</v>
      </c>
      <c r="JF35" s="1006">
        <f t="shared" si="23"/>
        <v>22.916172023837365</v>
      </c>
      <c r="JG35" s="1095">
        <f>SUM(JF35:JF$108)</f>
        <v>7880.1868289864933</v>
      </c>
      <c r="JH35" s="1034"/>
      <c r="JI35" s="1100">
        <f t="shared" si="41"/>
        <v>28</v>
      </c>
      <c r="JJ35" s="1101">
        <f t="shared" ca="1" si="28"/>
        <v>0</v>
      </c>
      <c r="JK35" s="1101">
        <v>0</v>
      </c>
      <c r="JL35" s="1101">
        <v>0</v>
      </c>
      <c r="JM35" s="1101">
        <f t="shared" ca="1" si="29"/>
        <v>0</v>
      </c>
      <c r="JN35" s="1101">
        <f t="shared" si="31"/>
        <v>0.05</v>
      </c>
      <c r="JO35" s="1101">
        <f t="shared" si="31"/>
        <v>0.05</v>
      </c>
      <c r="JP35" s="1101">
        <f t="shared" si="31"/>
        <v>0</v>
      </c>
      <c r="JQ35" s="1010">
        <f t="shared" si="31"/>
        <v>0</v>
      </c>
      <c r="JR35" s="1010">
        <f t="shared" si="31"/>
        <v>0</v>
      </c>
      <c r="JS35" s="1101">
        <f t="shared" si="31"/>
        <v>0</v>
      </c>
      <c r="JT35" s="1010">
        <f t="shared" si="31"/>
        <v>0</v>
      </c>
      <c r="JU35" s="1101">
        <f t="shared" si="31"/>
        <v>0.03</v>
      </c>
      <c r="JV35" s="1101">
        <f t="shared" si="31"/>
        <v>0.03</v>
      </c>
      <c r="JW35" s="1010">
        <f t="shared" si="31"/>
        <v>0</v>
      </c>
      <c r="JX35" s="1010">
        <f t="shared" si="31"/>
        <v>0</v>
      </c>
      <c r="JY35" s="1094"/>
      <c r="JZ35" s="1039"/>
      <c r="KA35" s="1039"/>
      <c r="KB35" s="1039"/>
      <c r="KC35" s="1039"/>
      <c r="KD35" s="1039"/>
      <c r="KE35" s="1039"/>
      <c r="KF35" s="1039"/>
      <c r="KG35" s="1039"/>
      <c r="KH35" s="1039"/>
      <c r="KI35" s="1039"/>
      <c r="KJ35" s="1039"/>
      <c r="KK35" s="1039"/>
      <c r="KL35" s="1039"/>
      <c r="KM35" s="1039"/>
      <c r="KN35" s="1039"/>
      <c r="KO35" s="1039"/>
      <c r="KP35" s="1039"/>
      <c r="KQ35" s="1039"/>
      <c r="KR35" s="1039"/>
      <c r="KS35" s="1039"/>
      <c r="KT35" s="1039"/>
      <c r="KU35" s="1039"/>
      <c r="KV35" s="1039"/>
      <c r="KW35" s="1039"/>
      <c r="KX35" s="1039"/>
      <c r="KY35" s="1039"/>
      <c r="KZ35" s="1039"/>
      <c r="LA35" s="1039"/>
      <c r="LB35" s="1039"/>
      <c r="LC35" s="1039"/>
      <c r="LD35" s="1039"/>
      <c r="LE35" s="1039"/>
      <c r="LF35" s="1039"/>
      <c r="LG35" s="1039"/>
      <c r="LH35" s="1039"/>
      <c r="LI35" s="1039"/>
      <c r="LJ35" s="1039"/>
      <c r="LK35" s="1039"/>
      <c r="LL35" s="1039"/>
      <c r="LM35" s="1039"/>
      <c r="LN35" s="1039"/>
      <c r="LO35" s="1039"/>
      <c r="LP35" s="1039"/>
      <c r="LQ35" s="1039"/>
      <c r="LR35" s="1039"/>
      <c r="LS35" s="1039"/>
      <c r="LT35" s="1039"/>
      <c r="LU35" s="1039"/>
      <c r="LV35" s="1039"/>
      <c r="LW35" s="1039"/>
      <c r="LX35" s="1039"/>
      <c r="LY35" s="1039"/>
      <c r="LZ35" s="1039"/>
      <c r="MA35" s="1039"/>
      <c r="MB35" s="1039"/>
      <c r="MC35" s="1039"/>
      <c r="MD35" s="1039"/>
      <c r="ME35" s="1039"/>
      <c r="MF35" s="1039"/>
      <c r="MG35" s="1039"/>
      <c r="MH35" s="1039"/>
      <c r="MI35" s="1039"/>
      <c r="MJ35" s="1039"/>
      <c r="MK35" s="1039"/>
    </row>
    <row r="36" spans="1:349" ht="12.75" customHeight="1" x14ac:dyDescent="0.25">
      <c r="A36" s="235" t="str">
        <f>IF(OR(C36&lt;&gt;"",G36&lt;&gt;""),1+COUNT($A$29:A35),"")</f>
        <v/>
      </c>
      <c r="B36" s="8"/>
      <c r="C36" s="119" t="str">
        <f>IF(AND(E22&gt;0,E23&gt;0),"EPP y Anticipación de Capital son Excluyentes","")</f>
        <v/>
      </c>
      <c r="D36" s="4"/>
      <c r="E36" s="4"/>
      <c r="F36" s="4"/>
      <c r="G36" s="119" t="str">
        <f>IF(AND(G22&gt;0,G23&gt;0),"EPP y Anticipación de Capital son Excluyentes","")</f>
        <v/>
      </c>
      <c r="H36" s="4"/>
      <c r="I36" s="4"/>
      <c r="J36" s="4"/>
      <c r="K36" s="8"/>
      <c r="L36" s="39"/>
      <c r="M36" s="1243"/>
      <c r="N36" s="944" t="s">
        <v>92</v>
      </c>
      <c r="O36" s="945"/>
      <c r="P36" s="945"/>
      <c r="Q36" s="945"/>
      <c r="R36" s="945"/>
      <c r="S36" s="945"/>
      <c r="T36" s="945"/>
      <c r="U36" s="935"/>
      <c r="V36" s="33"/>
      <c r="W36" s="4"/>
      <c r="X36" s="4"/>
      <c r="Y36" s="4"/>
      <c r="Z36" s="4"/>
      <c r="AA36" s="33"/>
      <c r="AB36" s="279">
        <f t="shared" ca="1" si="42"/>
        <v>0.81730000000000003</v>
      </c>
      <c r="AC36" s="849">
        <v>28</v>
      </c>
      <c r="AD36" s="850">
        <f t="shared" si="11"/>
        <v>0.53</v>
      </c>
      <c r="AE36" s="851">
        <f t="shared" si="12"/>
        <v>0.99</v>
      </c>
      <c r="AF36" s="852">
        <f t="shared" si="13"/>
        <v>0.41</v>
      </c>
      <c r="AG36" s="851">
        <f t="shared" si="14"/>
        <v>0.7</v>
      </c>
      <c r="AH36" s="265"/>
      <c r="AI36" s="272">
        <f t="shared" si="35"/>
        <v>28</v>
      </c>
      <c r="AJ36" s="265">
        <f t="shared" si="2"/>
        <v>0.53</v>
      </c>
      <c r="AK36" s="273">
        <f t="shared" si="36"/>
        <v>98873.124541264086</v>
      </c>
      <c r="AL36" s="273">
        <f t="shared" si="3"/>
        <v>52.402756006869964</v>
      </c>
      <c r="AM36" s="274">
        <f t="shared" si="4"/>
        <v>43215.144250310812</v>
      </c>
      <c r="AN36" s="275">
        <f>SUM(AM36:AM$107)</f>
        <v>1193846.8741722163</v>
      </c>
      <c r="AO36" s="275">
        <f t="shared" si="5"/>
        <v>22.236918886082261</v>
      </c>
      <c r="AP36" s="275">
        <f>SUM(AO36:AO$107)</f>
        <v>7857.2706569626553</v>
      </c>
      <c r="AQ36" s="33"/>
      <c r="AR36" s="272">
        <f t="shared" si="37"/>
        <v>28</v>
      </c>
      <c r="AS36" s="265">
        <f t="shared" ca="1" si="18"/>
        <v>0</v>
      </c>
      <c r="AT36" s="273">
        <f t="shared" ca="1" si="38"/>
        <v>100000</v>
      </c>
      <c r="AU36" s="273">
        <f t="shared" ca="1" si="6"/>
        <v>0</v>
      </c>
      <c r="AV36" s="274">
        <f t="shared" ca="1" si="7"/>
        <v>43707.675317042536</v>
      </c>
      <c r="AW36" s="275">
        <f t="shared" ca="1" si="32"/>
        <v>1317620.5645584941</v>
      </c>
      <c r="AX36" s="275">
        <f t="shared" ca="1" si="9"/>
        <v>0</v>
      </c>
      <c r="AY36" s="276">
        <f t="shared" ca="1" si="33"/>
        <v>166.06802766715512</v>
      </c>
      <c r="AZ36" s="33"/>
      <c r="BA36" s="1243"/>
      <c r="BB36" s="33"/>
      <c r="BC36" s="63"/>
      <c r="BD36" s="63"/>
      <c r="BE36" s="63"/>
      <c r="BF36" s="63"/>
      <c r="BG36" s="63"/>
      <c r="BH36" s="63"/>
      <c r="BI36" s="63"/>
      <c r="BJ36" s="74"/>
      <c r="BK36" s="74"/>
      <c r="BL36" s="273"/>
      <c r="BM36" s="273"/>
      <c r="BN36" s="274"/>
      <c r="BO36" s="275"/>
      <c r="BP36" s="275"/>
      <c r="BQ36" s="275"/>
      <c r="BR36" s="246"/>
      <c r="BS36" s="277"/>
      <c r="BT36" s="274"/>
      <c r="BU36" s="273"/>
      <c r="BV36" s="273"/>
      <c r="BW36" s="274"/>
      <c r="BX36" s="275"/>
      <c r="BY36" s="275"/>
      <c r="BZ36" s="275"/>
      <c r="CA36" s="246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283"/>
      <c r="DC36" s="246"/>
      <c r="DD36" s="33"/>
      <c r="DE36" s="246"/>
      <c r="DF36" s="283"/>
      <c r="DG36" s="246"/>
      <c r="DH36" s="33"/>
      <c r="DI36" s="246"/>
      <c r="DJ36" s="283"/>
      <c r="DK36" s="246"/>
      <c r="DL36" s="33"/>
      <c r="DM36" s="246"/>
      <c r="DN36" s="283"/>
      <c r="DO36" s="246"/>
      <c r="DP36" s="33"/>
      <c r="DQ36" s="246"/>
      <c r="DR36" s="283"/>
      <c r="DS36" s="246"/>
      <c r="DT36" s="33"/>
      <c r="DU36" s="246"/>
      <c r="DV36" s="283"/>
      <c r="DW36" s="246"/>
      <c r="DX36" s="33"/>
      <c r="DY36" s="246"/>
      <c r="DZ36" s="283"/>
      <c r="EA36" s="246"/>
      <c r="EB36" s="33"/>
      <c r="EC36" s="246"/>
      <c r="ED36" s="283"/>
      <c r="EE36" s="246"/>
      <c r="EF36" s="33"/>
      <c r="EG36" s="246"/>
      <c r="EH36" s="283"/>
      <c r="EI36" s="246"/>
      <c r="EJ36" s="33"/>
      <c r="EK36" s="246"/>
      <c r="EL36" s="283"/>
      <c r="EM36" s="246"/>
      <c r="EN36" s="33"/>
      <c r="EO36" s="246"/>
      <c r="EP36" s="283"/>
      <c r="EQ36" s="246"/>
      <c r="ER36" s="33"/>
      <c r="ES36" s="246"/>
      <c r="ET36" s="283"/>
      <c r="EU36" s="246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U36" s="1024">
        <f>IF(COUNT(HU$32:$HU35)+1&gt;HW$8,"",HU35+1)</f>
        <v>4</v>
      </c>
      <c r="HV36" s="1138">
        <f t="shared" ca="1" si="43"/>
        <v>5.1653809467771244E-3</v>
      </c>
      <c r="HW36" s="1118">
        <f t="shared" ca="1" si="44"/>
        <v>3.3790589803691881E-4</v>
      </c>
      <c r="HX36" s="1139">
        <f t="shared" ca="1" si="48"/>
        <v>20</v>
      </c>
      <c r="HY36" s="1139">
        <f t="shared" ca="1" si="49"/>
        <v>20</v>
      </c>
      <c r="HZ36" s="1139">
        <f t="shared" ca="1" si="50"/>
        <v>10</v>
      </c>
      <c r="IA36" s="1118">
        <f t="shared" ca="1" si="45"/>
        <v>15.286448022321194</v>
      </c>
      <c r="IB36" s="1118">
        <f t="shared" ca="1" si="46"/>
        <v>8.7785847491749731</v>
      </c>
      <c r="IC36" s="1118">
        <f t="shared" ca="1" si="51"/>
        <v>5.1653809467771244E-3</v>
      </c>
      <c r="ID36" s="1122">
        <f t="shared" ca="1" si="52"/>
        <v>12.925736495305985</v>
      </c>
      <c r="IE36" s="1118">
        <f t="shared" ca="1" si="53"/>
        <v>0.39961985521312043</v>
      </c>
      <c r="IF36" s="1118">
        <f t="shared" ca="1" si="47"/>
        <v>0.1544316589156689</v>
      </c>
      <c r="IG36" s="1140"/>
      <c r="IH36" s="1150"/>
      <c r="II36" s="1150"/>
      <c r="IJ36" s="1150"/>
      <c r="IK36" s="1150"/>
      <c r="IL36" s="1150"/>
      <c r="IM36" s="1150"/>
      <c r="IN36" s="1150"/>
      <c r="IO36" s="1150"/>
      <c r="IS36" s="1012">
        <v>28</v>
      </c>
      <c r="IT36" s="1095">
        <v>0.53</v>
      </c>
      <c r="IU36" s="1095">
        <v>0.99</v>
      </c>
      <c r="IV36" s="1096">
        <v>0.41</v>
      </c>
      <c r="IW36" s="1095">
        <v>0.7</v>
      </c>
      <c r="IX36" s="1095">
        <v>2.0299999999999998</v>
      </c>
      <c r="IZ36" s="1097">
        <f t="shared" si="39"/>
        <v>28</v>
      </c>
      <c r="JA36" s="1098">
        <f t="shared" si="26"/>
        <v>0.53</v>
      </c>
      <c r="JB36" s="1099">
        <f t="shared" si="40"/>
        <v>98873.124541264086</v>
      </c>
      <c r="JC36" s="1099">
        <f t="shared" si="22"/>
        <v>52.402756006869964</v>
      </c>
      <c r="JD36" s="1096">
        <f t="shared" si="27"/>
        <v>43215.144250310812</v>
      </c>
      <c r="JE36" s="1096">
        <f>SUM(JD36:JD$108)</f>
        <v>1193846.8741722163</v>
      </c>
      <c r="JF36" s="1006">
        <f t="shared" si="23"/>
        <v>22.236918886082261</v>
      </c>
      <c r="JG36" s="1095">
        <f>SUM(JF36:JF$108)</f>
        <v>7857.2706569626553</v>
      </c>
      <c r="JH36" s="1034"/>
      <c r="JI36" s="1100">
        <f t="shared" si="41"/>
        <v>29</v>
      </c>
      <c r="JJ36" s="1101">
        <f t="shared" ca="1" si="28"/>
        <v>0</v>
      </c>
      <c r="JK36" s="1101">
        <v>0</v>
      </c>
      <c r="JL36" s="1101">
        <v>0</v>
      </c>
      <c r="JM36" s="1101">
        <f t="shared" ca="1" si="29"/>
        <v>0</v>
      </c>
      <c r="JN36" s="1101">
        <f t="shared" si="31"/>
        <v>0.05</v>
      </c>
      <c r="JO36" s="1101">
        <f t="shared" si="31"/>
        <v>0.05</v>
      </c>
      <c r="JP36" s="1101">
        <f t="shared" si="31"/>
        <v>0</v>
      </c>
      <c r="JQ36" s="1010">
        <f t="shared" si="31"/>
        <v>0</v>
      </c>
      <c r="JR36" s="1010">
        <f t="shared" si="31"/>
        <v>0</v>
      </c>
      <c r="JS36" s="1101">
        <f t="shared" si="31"/>
        <v>0</v>
      </c>
      <c r="JT36" s="1010">
        <f t="shared" si="31"/>
        <v>0</v>
      </c>
      <c r="JU36" s="1101">
        <f t="shared" si="31"/>
        <v>0.03</v>
      </c>
      <c r="JV36" s="1101">
        <f t="shared" si="31"/>
        <v>0.03</v>
      </c>
      <c r="JW36" s="1010">
        <f t="shared" si="31"/>
        <v>0</v>
      </c>
      <c r="JX36" s="1010">
        <f t="shared" si="31"/>
        <v>0</v>
      </c>
      <c r="JY36" s="1094"/>
      <c r="JZ36" s="1039"/>
      <c r="KA36" s="1039"/>
      <c r="KB36" s="1039"/>
      <c r="KC36" s="1039"/>
      <c r="KD36" s="1039"/>
      <c r="KE36" s="1039"/>
      <c r="KF36" s="1039"/>
      <c r="KG36" s="1039"/>
      <c r="KH36" s="1039"/>
      <c r="KI36" s="1039"/>
      <c r="KJ36" s="1039"/>
      <c r="KK36" s="1039"/>
      <c r="KL36" s="1039"/>
      <c r="KM36" s="1039"/>
      <c r="KN36" s="1039"/>
      <c r="KO36" s="1039"/>
      <c r="KP36" s="1039"/>
      <c r="KQ36" s="1039"/>
      <c r="KR36" s="1039"/>
      <c r="KS36" s="1039"/>
      <c r="KT36" s="1039"/>
      <c r="KU36" s="1039"/>
      <c r="KV36" s="1039"/>
      <c r="KW36" s="1039"/>
      <c r="KX36" s="1039"/>
      <c r="KY36" s="1039"/>
      <c r="KZ36" s="1039"/>
      <c r="LA36" s="1039"/>
      <c r="LB36" s="1039"/>
      <c r="LC36" s="1039"/>
      <c r="LD36" s="1039"/>
      <c r="LE36" s="1039"/>
      <c r="LF36" s="1039"/>
      <c r="LG36" s="1039"/>
      <c r="LH36" s="1039"/>
      <c r="LI36" s="1039"/>
      <c r="LJ36" s="1039"/>
      <c r="LK36" s="1039"/>
      <c r="LL36" s="1039"/>
      <c r="LM36" s="1039"/>
      <c r="LN36" s="1039"/>
      <c r="LO36" s="1039"/>
      <c r="LP36" s="1039"/>
      <c r="LQ36" s="1039"/>
      <c r="LR36" s="1039"/>
      <c r="LS36" s="1039"/>
      <c r="LT36" s="1039"/>
      <c r="LU36" s="1039"/>
      <c r="LV36" s="1039"/>
      <c r="LW36" s="1039"/>
      <c r="LX36" s="1039"/>
      <c r="LY36" s="1039"/>
      <c r="LZ36" s="1039"/>
      <c r="MA36" s="1039"/>
      <c r="MB36" s="1039"/>
      <c r="MC36" s="1039"/>
      <c r="MD36" s="1039"/>
      <c r="ME36" s="1039"/>
      <c r="MF36" s="1039"/>
      <c r="MG36" s="1039"/>
      <c r="MH36" s="1039"/>
      <c r="MI36" s="1039"/>
      <c r="MJ36" s="1039"/>
      <c r="MK36" s="1039"/>
    </row>
    <row r="37" spans="1:349" ht="12.75" customHeight="1" x14ac:dyDescent="0.25">
      <c r="A37" s="235" t="str">
        <f ca="1">IF(OR(C37&lt;&gt;"",G37&lt;&gt;""),1+COUNT($A$29:A36),"")</f>
        <v/>
      </c>
      <c r="B37" s="8"/>
      <c r="C37" s="119" t="str">
        <f ca="1">IF(E23&gt;0,"",IF(E22&gt;Z24,CONCATENATE("Suma Máxima de Exoneración de Prima es ",Z24),""))</f>
        <v/>
      </c>
      <c r="D37" s="4"/>
      <c r="E37" s="4"/>
      <c r="F37" s="4"/>
      <c r="G37" s="119" t="str">
        <f>IF(G23&gt;0,"",IF(G22&gt;AA24,CONCATENATE("Suma Máxima de Exoneración de Prima es ",AA24),""))</f>
        <v/>
      </c>
      <c r="H37" s="4"/>
      <c r="I37" s="4"/>
      <c r="J37" s="4"/>
      <c r="K37" s="8"/>
      <c r="L37" s="39"/>
      <c r="M37" s="1243"/>
      <c r="N37" s="4"/>
      <c r="O37" s="4"/>
      <c r="P37" s="4"/>
      <c r="Q37" s="4"/>
      <c r="R37" s="4"/>
      <c r="S37" s="4"/>
      <c r="T37" s="4"/>
      <c r="U37" s="4"/>
      <c r="V37" s="33"/>
      <c r="W37" s="4"/>
      <c r="X37" s="4"/>
      <c r="Y37" s="4"/>
      <c r="Z37" s="4"/>
      <c r="AA37" s="33"/>
      <c r="AB37" s="279">
        <f t="shared" ca="1" si="42"/>
        <v>0.86480000000000001</v>
      </c>
      <c r="AC37" s="849">
        <v>29</v>
      </c>
      <c r="AD37" s="850">
        <f t="shared" si="11"/>
        <v>0.52</v>
      </c>
      <c r="AE37" s="851">
        <f t="shared" si="12"/>
        <v>0.98</v>
      </c>
      <c r="AF37" s="852">
        <f t="shared" si="13"/>
        <v>0.4</v>
      </c>
      <c r="AG37" s="851">
        <f t="shared" si="14"/>
        <v>0.69</v>
      </c>
      <c r="AH37" s="265"/>
      <c r="AI37" s="272">
        <f t="shared" si="35"/>
        <v>29</v>
      </c>
      <c r="AJ37" s="265">
        <f t="shared" si="2"/>
        <v>0.52</v>
      </c>
      <c r="AK37" s="273">
        <f t="shared" si="36"/>
        <v>98820.721785257221</v>
      </c>
      <c r="AL37" s="273">
        <f t="shared" si="3"/>
        <v>51.386775328333762</v>
      </c>
      <c r="AM37" s="274">
        <f t="shared" si="4"/>
        <v>41934.213809571018</v>
      </c>
      <c r="AN37" s="275">
        <f>SUM(AM37:AM$107)</f>
        <v>1150631.7299219053</v>
      </c>
      <c r="AO37" s="275">
        <f t="shared" si="5"/>
        <v>21.170671049492167</v>
      </c>
      <c r="AP37" s="275">
        <f>SUM(AO37:AO$107)</f>
        <v>7835.0337380765732</v>
      </c>
      <c r="AQ37" s="33"/>
      <c r="AR37" s="272">
        <f t="shared" si="37"/>
        <v>29</v>
      </c>
      <c r="AS37" s="265">
        <f t="shared" ca="1" si="18"/>
        <v>0</v>
      </c>
      <c r="AT37" s="273">
        <f t="shared" ca="1" si="38"/>
        <v>100000</v>
      </c>
      <c r="AU37" s="273">
        <f t="shared" ca="1" si="6"/>
        <v>0</v>
      </c>
      <c r="AV37" s="274">
        <f t="shared" ca="1" si="7"/>
        <v>42434.636230138385</v>
      </c>
      <c r="AW37" s="275">
        <f t="shared" ca="1" si="32"/>
        <v>1273912.8892414516</v>
      </c>
      <c r="AX37" s="275">
        <f t="shared" ca="1" si="9"/>
        <v>0</v>
      </c>
      <c r="AY37" s="276">
        <f t="shared" ca="1" si="33"/>
        <v>166.06802766715512</v>
      </c>
      <c r="AZ37" s="33"/>
      <c r="BA37" s="1243"/>
      <c r="BB37" s="33"/>
      <c r="BC37" s="63"/>
      <c r="BD37" s="63"/>
      <c r="BE37" s="63"/>
      <c r="BF37" s="63"/>
      <c r="BG37" s="63"/>
      <c r="BH37" s="63"/>
      <c r="BI37" s="63"/>
      <c r="BJ37" s="74"/>
      <c r="BK37" s="74"/>
      <c r="BL37" s="273"/>
      <c r="BM37" s="273"/>
      <c r="BN37" s="274"/>
      <c r="BO37" s="275"/>
      <c r="BP37" s="275"/>
      <c r="BQ37" s="275"/>
      <c r="BR37" s="246"/>
      <c r="BS37" s="277"/>
      <c r="BT37" s="274"/>
      <c r="BU37" s="273"/>
      <c r="BV37" s="273"/>
      <c r="BW37" s="274"/>
      <c r="BX37" s="275"/>
      <c r="BY37" s="275"/>
      <c r="BZ37" s="275"/>
      <c r="CA37" s="246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283"/>
      <c r="DC37" s="246"/>
      <c r="DD37" s="33"/>
      <c r="DE37" s="246"/>
      <c r="DF37" s="283"/>
      <c r="DG37" s="246"/>
      <c r="DH37" s="33"/>
      <c r="DI37" s="246"/>
      <c r="DJ37" s="283"/>
      <c r="DK37" s="246"/>
      <c r="DL37" s="33"/>
      <c r="DM37" s="246"/>
      <c r="DN37" s="283"/>
      <c r="DO37" s="246"/>
      <c r="DP37" s="33"/>
      <c r="DQ37" s="246"/>
      <c r="DR37" s="283"/>
      <c r="DS37" s="246"/>
      <c r="DT37" s="33"/>
      <c r="DU37" s="246"/>
      <c r="DV37" s="283"/>
      <c r="DW37" s="246"/>
      <c r="DX37" s="33"/>
      <c r="DY37" s="246"/>
      <c r="DZ37" s="283"/>
      <c r="EA37" s="246"/>
      <c r="EB37" s="33"/>
      <c r="EC37" s="246"/>
      <c r="ED37" s="283"/>
      <c r="EE37" s="246"/>
      <c r="EF37" s="33"/>
      <c r="EG37" s="246"/>
      <c r="EH37" s="283"/>
      <c r="EI37" s="246"/>
      <c r="EJ37" s="33"/>
      <c r="EK37" s="246"/>
      <c r="EL37" s="283"/>
      <c r="EM37" s="246"/>
      <c r="EN37" s="33"/>
      <c r="EO37" s="246"/>
      <c r="EP37" s="283"/>
      <c r="EQ37" s="246"/>
      <c r="ER37" s="33"/>
      <c r="ES37" s="246"/>
      <c r="ET37" s="283"/>
      <c r="EU37" s="246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U37" s="1151">
        <f>IF(COUNT(HU$32:$HU36)+1&gt;HW$8,"",HU36+1)</f>
        <v>5</v>
      </c>
      <c r="HV37" s="1152">
        <f t="shared" ca="1" si="43"/>
        <v>5.3896776003020943E-3</v>
      </c>
      <c r="HW37" s="1153">
        <f t="shared" ca="1" si="44"/>
        <v>3.5263454860270309E-4</v>
      </c>
      <c r="HX37" s="1154">
        <f t="shared" ca="1" si="48"/>
        <v>20</v>
      </c>
      <c r="HY37" s="1154">
        <f t="shared" ca="1" si="49"/>
        <v>20</v>
      </c>
      <c r="HZ37" s="1154">
        <f t="shared" ca="1" si="50"/>
        <v>10</v>
      </c>
      <c r="IA37" s="1153">
        <f t="shared" ca="1" si="45"/>
        <v>15.284031645958754</v>
      </c>
      <c r="IB37" s="1153">
        <f t="shared" ca="1" si="46"/>
        <v>8.7782735992012118</v>
      </c>
      <c r="IC37" s="1153">
        <f t="shared" ca="1" si="51"/>
        <v>5.3896776003020943E-3</v>
      </c>
      <c r="ID37" s="1155">
        <f t="shared" ca="1" si="52"/>
        <v>12.923562302755498</v>
      </c>
      <c r="IE37" s="1153">
        <f t="shared" ca="1" si="53"/>
        <v>0.41704272197093317</v>
      </c>
      <c r="IF37" s="1153">
        <f t="shared" ca="1" si="47"/>
        <v>0.15444022872246455</v>
      </c>
      <c r="IG37" s="1140"/>
      <c r="IH37" s="1150"/>
      <c r="II37" s="1150"/>
      <c r="IJ37" s="1149"/>
      <c r="IK37" s="1150"/>
      <c r="IL37" s="1150"/>
      <c r="IM37" s="1150"/>
      <c r="IN37" s="1150"/>
      <c r="IO37" s="1150"/>
      <c r="IQ37" s="1129"/>
      <c r="IR37" s="1129"/>
      <c r="IS37" s="1012">
        <v>29</v>
      </c>
      <c r="IT37" s="1095">
        <v>0.52</v>
      </c>
      <c r="IU37" s="1095">
        <v>0.98</v>
      </c>
      <c r="IV37" s="1096">
        <v>0.4</v>
      </c>
      <c r="IW37" s="1095">
        <v>0.69</v>
      </c>
      <c r="IX37" s="1095">
        <v>2.08</v>
      </c>
      <c r="IZ37" s="1097">
        <f t="shared" si="39"/>
        <v>29</v>
      </c>
      <c r="JA37" s="1098">
        <f t="shared" si="26"/>
        <v>0.52</v>
      </c>
      <c r="JB37" s="1099">
        <f t="shared" si="40"/>
        <v>98820.721785257221</v>
      </c>
      <c r="JC37" s="1099">
        <f t="shared" si="22"/>
        <v>51.386775328333762</v>
      </c>
      <c r="JD37" s="1096">
        <f t="shared" si="27"/>
        <v>41934.213809571018</v>
      </c>
      <c r="JE37" s="1096">
        <f>SUM(JD37:JD$108)</f>
        <v>1150631.7299219053</v>
      </c>
      <c r="JF37" s="1006">
        <f t="shared" si="23"/>
        <v>21.170671049492167</v>
      </c>
      <c r="JG37" s="1095">
        <f>SUM(JF37:JF$108)</f>
        <v>7835.0337380765732</v>
      </c>
      <c r="JH37" s="1034"/>
      <c r="JI37" s="1100">
        <f t="shared" si="41"/>
        <v>30</v>
      </c>
      <c r="JJ37" s="1101">
        <f t="shared" ca="1" si="28"/>
        <v>0</v>
      </c>
      <c r="JK37" s="1101">
        <v>0</v>
      </c>
      <c r="JL37" s="1101">
        <v>0</v>
      </c>
      <c r="JM37" s="1101">
        <f t="shared" ca="1" si="29"/>
        <v>0</v>
      </c>
      <c r="JN37" s="1101">
        <f t="shared" si="31"/>
        <v>0.05</v>
      </c>
      <c r="JO37" s="1101">
        <f t="shared" si="31"/>
        <v>0.05</v>
      </c>
      <c r="JP37" s="1101">
        <f t="shared" si="31"/>
        <v>0</v>
      </c>
      <c r="JQ37" s="1010">
        <f t="shared" si="31"/>
        <v>0</v>
      </c>
      <c r="JR37" s="1010">
        <f t="shared" si="31"/>
        <v>0</v>
      </c>
      <c r="JS37" s="1101">
        <f t="shared" si="31"/>
        <v>0</v>
      </c>
      <c r="JT37" s="1010">
        <f t="shared" si="31"/>
        <v>0</v>
      </c>
      <c r="JU37" s="1101">
        <f t="shared" si="31"/>
        <v>0.03</v>
      </c>
      <c r="JV37" s="1101">
        <f t="shared" si="31"/>
        <v>0.03</v>
      </c>
      <c r="JW37" s="1010">
        <f t="shared" si="31"/>
        <v>0</v>
      </c>
      <c r="JX37" s="1010">
        <f t="shared" si="31"/>
        <v>0</v>
      </c>
      <c r="JY37" s="1094"/>
      <c r="JZ37" s="1039"/>
      <c r="KA37" s="1039"/>
      <c r="KB37" s="1039"/>
      <c r="KC37" s="1039"/>
      <c r="KD37" s="1039"/>
      <c r="KE37" s="1039"/>
      <c r="KF37" s="1039"/>
      <c r="KG37" s="1039"/>
      <c r="KH37" s="1039"/>
      <c r="KI37" s="1039"/>
      <c r="KJ37" s="1039"/>
      <c r="KK37" s="1039"/>
      <c r="KL37" s="1039"/>
      <c r="KM37" s="1039"/>
      <c r="KN37" s="1039"/>
      <c r="KO37" s="1039"/>
      <c r="KP37" s="1039"/>
      <c r="KQ37" s="1039"/>
      <c r="KR37" s="1039"/>
      <c r="KS37" s="1039"/>
      <c r="KT37" s="1039"/>
      <c r="KU37" s="1039"/>
      <c r="KV37" s="1039"/>
      <c r="KW37" s="1039"/>
      <c r="KX37" s="1039"/>
      <c r="KY37" s="1039"/>
      <c r="KZ37" s="1039"/>
      <c r="LA37" s="1039"/>
      <c r="LB37" s="1039"/>
      <c r="LC37" s="1039"/>
      <c r="LD37" s="1039"/>
      <c r="LE37" s="1039"/>
      <c r="LF37" s="1039"/>
      <c r="LG37" s="1039"/>
      <c r="LH37" s="1039"/>
      <c r="LI37" s="1039"/>
      <c r="LJ37" s="1039"/>
      <c r="LK37" s="1039"/>
      <c r="LL37" s="1039"/>
      <c r="LM37" s="1039"/>
      <c r="LN37" s="1039"/>
      <c r="LO37" s="1039"/>
      <c r="LP37" s="1039"/>
      <c r="LQ37" s="1039"/>
      <c r="LR37" s="1039"/>
      <c r="LS37" s="1039"/>
      <c r="LT37" s="1039"/>
      <c r="LU37" s="1039"/>
      <c r="LV37" s="1039"/>
      <c r="LW37" s="1039"/>
      <c r="LX37" s="1039"/>
      <c r="LY37" s="1039"/>
      <c r="LZ37" s="1039"/>
      <c r="MA37" s="1039"/>
      <c r="MB37" s="1039"/>
      <c r="MC37" s="1039"/>
      <c r="MD37" s="1039"/>
      <c r="ME37" s="1039"/>
      <c r="MF37" s="1039"/>
      <c r="MG37" s="1039"/>
      <c r="MH37" s="1039"/>
      <c r="MI37" s="1039"/>
      <c r="MJ37" s="1039"/>
      <c r="MK37" s="1039"/>
    </row>
    <row r="38" spans="1:349" ht="12.75" customHeight="1" x14ac:dyDescent="0.25">
      <c r="A38" s="235" t="str">
        <f>IF(OR(C38&lt;&gt;"",G38&lt;&gt;""),1+COUNT($A$29:A37),"")</f>
        <v/>
      </c>
      <c r="B38" s="8"/>
      <c r="C38" s="119" t="str">
        <f>IF(AND($E$23&gt;0,$Y$29&gt;0),"Anticipación de Capital y Renta por Invalidez son Excluyentes","")</f>
        <v/>
      </c>
      <c r="D38" s="4"/>
      <c r="E38" s="4"/>
      <c r="F38" s="4"/>
      <c r="G38" s="119" t="str">
        <f>IF(AND($G$23&gt;0,$Z$29&gt;0),"Anticipación de Capital y Renta por Invalidez son Excluyentes","")</f>
        <v/>
      </c>
      <c r="H38" s="4"/>
      <c r="I38" s="4"/>
      <c r="J38" s="4"/>
      <c r="K38" s="8"/>
      <c r="L38" s="39"/>
      <c r="M38" s="1243"/>
      <c r="N38" s="4"/>
      <c r="O38" s="4"/>
      <c r="P38" s="4"/>
      <c r="Q38" s="4"/>
      <c r="R38" s="4"/>
      <c r="S38" s="4"/>
      <c r="T38" s="4"/>
      <c r="U38" s="4"/>
      <c r="V38" s="33"/>
      <c r="W38" s="4"/>
      <c r="X38" s="4"/>
      <c r="Y38" s="4"/>
      <c r="Z38" s="4"/>
      <c r="AA38" s="33"/>
      <c r="AB38" s="279">
        <f t="shared" ca="1" si="42"/>
        <v>0.91790000000000005</v>
      </c>
      <c r="AC38" s="855">
        <v>30</v>
      </c>
      <c r="AD38" s="856">
        <f t="shared" si="11"/>
        <v>0.51</v>
      </c>
      <c r="AE38" s="857">
        <f t="shared" si="12"/>
        <v>0.97</v>
      </c>
      <c r="AF38" s="858">
        <f t="shared" si="13"/>
        <v>0.4</v>
      </c>
      <c r="AG38" s="857">
        <f t="shared" si="14"/>
        <v>0.68</v>
      </c>
      <c r="AH38" s="265"/>
      <c r="AI38" s="272">
        <f t="shared" si="35"/>
        <v>30</v>
      </c>
      <c r="AJ38" s="265">
        <f t="shared" si="2"/>
        <v>0.51</v>
      </c>
      <c r="AK38" s="273">
        <f t="shared" si="36"/>
        <v>98769.335009928895</v>
      </c>
      <c r="AL38" s="273">
        <f t="shared" si="3"/>
        <v>50.372360855063739</v>
      </c>
      <c r="AM38" s="274">
        <f t="shared" si="4"/>
        <v>40691.658270281594</v>
      </c>
      <c r="AN38" s="275">
        <f>SUM(AM38:AM$107)</f>
        <v>1108697.5161123343</v>
      </c>
      <c r="AO38" s="275">
        <f t="shared" si="5"/>
        <v>20.148296813440403</v>
      </c>
      <c r="AP38" s="275">
        <f>SUM(AO38:AO$107)</f>
        <v>7813.8630670270813</v>
      </c>
      <c r="AQ38" s="33"/>
      <c r="AR38" s="272">
        <f t="shared" si="37"/>
        <v>30</v>
      </c>
      <c r="AS38" s="265">
        <f t="shared" ca="1" si="18"/>
        <v>0</v>
      </c>
      <c r="AT38" s="273">
        <f t="shared" ca="1" si="38"/>
        <v>100000</v>
      </c>
      <c r="AU38" s="273">
        <f t="shared" ca="1" si="6"/>
        <v>0</v>
      </c>
      <c r="AV38" s="274">
        <f t="shared" ca="1" si="7"/>
        <v>41198.67595159066</v>
      </c>
      <c r="AW38" s="275">
        <f t="shared" ca="1" si="32"/>
        <v>1231478.2530113133</v>
      </c>
      <c r="AX38" s="275">
        <f t="shared" ca="1" si="9"/>
        <v>0</v>
      </c>
      <c r="AY38" s="276">
        <f t="shared" ca="1" si="33"/>
        <v>166.06802766715512</v>
      </c>
      <c r="AZ38" s="33"/>
      <c r="BA38" s="1243"/>
      <c r="BB38" s="33"/>
      <c r="BC38" s="63"/>
      <c r="BD38" s="63"/>
      <c r="BE38" s="63"/>
      <c r="BF38" s="63"/>
      <c r="BG38" s="63"/>
      <c r="BH38" s="63"/>
      <c r="BI38" s="63"/>
      <c r="BJ38" s="74"/>
      <c r="BK38" s="74"/>
      <c r="BL38" s="273"/>
      <c r="BM38" s="273"/>
      <c r="BN38" s="274"/>
      <c r="BO38" s="275"/>
      <c r="BP38" s="275"/>
      <c r="BQ38" s="275"/>
      <c r="BR38" s="246"/>
      <c r="BS38" s="277"/>
      <c r="BT38" s="274"/>
      <c r="BU38" s="273"/>
      <c r="BV38" s="273"/>
      <c r="BW38" s="274"/>
      <c r="BX38" s="275"/>
      <c r="BY38" s="275"/>
      <c r="BZ38" s="275"/>
      <c r="CA38" s="246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283"/>
      <c r="DC38" s="246"/>
      <c r="DD38" s="33"/>
      <c r="DE38" s="246"/>
      <c r="DF38" s="283"/>
      <c r="DG38" s="246"/>
      <c r="DH38" s="33"/>
      <c r="DI38" s="246"/>
      <c r="DJ38" s="283"/>
      <c r="DK38" s="246"/>
      <c r="DL38" s="33"/>
      <c r="DM38" s="246"/>
      <c r="DN38" s="283"/>
      <c r="DO38" s="246"/>
      <c r="DP38" s="33"/>
      <c r="DQ38" s="246"/>
      <c r="DR38" s="283"/>
      <c r="DS38" s="246"/>
      <c r="DT38" s="33"/>
      <c r="DU38" s="246"/>
      <c r="DV38" s="283"/>
      <c r="DW38" s="246"/>
      <c r="DX38" s="33"/>
      <c r="DY38" s="246"/>
      <c r="DZ38" s="283"/>
      <c r="EA38" s="246"/>
      <c r="EB38" s="33"/>
      <c r="EC38" s="246"/>
      <c r="ED38" s="283"/>
      <c r="EE38" s="246"/>
      <c r="EF38" s="33"/>
      <c r="EG38" s="246"/>
      <c r="EH38" s="283"/>
      <c r="EI38" s="246"/>
      <c r="EJ38" s="33"/>
      <c r="EK38" s="246"/>
      <c r="EL38" s="283"/>
      <c r="EM38" s="246"/>
      <c r="EN38" s="33"/>
      <c r="EO38" s="246"/>
      <c r="EP38" s="283"/>
      <c r="EQ38" s="246"/>
      <c r="ER38" s="33"/>
      <c r="ES38" s="246"/>
      <c r="ET38" s="283"/>
      <c r="EU38" s="246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U38" s="1024">
        <f>IF(COUNT(HU$32:$HU37)+1&gt;HW$8,"",HU37+1)</f>
        <v>6</v>
      </c>
      <c r="HV38" s="1138">
        <f t="shared" ca="1" si="43"/>
        <v>5.6261701896691595E-3</v>
      </c>
      <c r="HW38" s="1118">
        <f t="shared" ca="1" si="44"/>
        <v>3.6817151411463941E-4</v>
      </c>
      <c r="HX38" s="1139">
        <f t="shared" ca="1" si="48"/>
        <v>20</v>
      </c>
      <c r="HY38" s="1139">
        <f t="shared" ca="1" si="49"/>
        <v>20</v>
      </c>
      <c r="HZ38" s="1139">
        <f t="shared" ca="1" si="50"/>
        <v>10</v>
      </c>
      <c r="IA38" s="1118">
        <f t="shared" ca="1" si="45"/>
        <v>15.281383740941214</v>
      </c>
      <c r="IB38" s="1118">
        <f t="shared" ca="1" si="46"/>
        <v>8.7777771143837882</v>
      </c>
      <c r="IC38" s="1118">
        <f t="shared" ca="1" si="51"/>
        <v>5.6261701896691595E-3</v>
      </c>
      <c r="ID38" s="1122">
        <f t="shared" ca="1" si="52"/>
        <v>12.921189118041124</v>
      </c>
      <c r="IE38" s="1118">
        <f t="shared" ca="1" si="53"/>
        <v>0.43542201404773634</v>
      </c>
      <c r="IF38" s="1118">
        <f t="shared" ca="1" si="47"/>
        <v>0.15444901213865614</v>
      </c>
      <c r="IG38" s="1140"/>
      <c r="IH38" s="1150"/>
      <c r="II38" s="1150"/>
      <c r="IJ38" s="1149"/>
      <c r="IK38" s="1150"/>
      <c r="IL38" s="1150"/>
      <c r="IM38" s="1150"/>
      <c r="IN38" s="1150"/>
      <c r="IO38" s="1150"/>
      <c r="IQ38" s="1129"/>
      <c r="IR38" s="1129"/>
      <c r="IS38" s="1012">
        <v>30</v>
      </c>
      <c r="IT38" s="1095">
        <v>0.51</v>
      </c>
      <c r="IU38" s="1095">
        <v>0.97</v>
      </c>
      <c r="IV38" s="1096">
        <v>0.4</v>
      </c>
      <c r="IW38" s="1095">
        <v>0.68</v>
      </c>
      <c r="IX38" s="1095">
        <v>2.13</v>
      </c>
      <c r="IZ38" s="1156">
        <f t="shared" si="39"/>
        <v>30</v>
      </c>
      <c r="JA38" s="1157">
        <f t="shared" si="26"/>
        <v>0.51</v>
      </c>
      <c r="JB38" s="1158">
        <f t="shared" si="40"/>
        <v>98769.335009928895</v>
      </c>
      <c r="JC38" s="1158">
        <f t="shared" si="22"/>
        <v>50.372360855063739</v>
      </c>
      <c r="JD38" s="1159">
        <f t="shared" si="27"/>
        <v>40691.658270281594</v>
      </c>
      <c r="JE38" s="1159">
        <f>SUM(JD38:JD$108)</f>
        <v>1108697.5161123343</v>
      </c>
      <c r="JF38" s="1160">
        <f t="shared" si="23"/>
        <v>20.148296813440403</v>
      </c>
      <c r="JG38" s="1161">
        <f>SUM(JF38:JF$108)</f>
        <v>7813.8630670270813</v>
      </c>
      <c r="JH38" s="1034"/>
      <c r="JI38" s="1162">
        <f t="shared" si="41"/>
        <v>31</v>
      </c>
      <c r="JJ38" s="1101">
        <f t="shared" ca="1" si="28"/>
        <v>0</v>
      </c>
      <c r="JK38" s="1101">
        <v>0</v>
      </c>
      <c r="JL38" s="1101">
        <v>0</v>
      </c>
      <c r="JM38" s="1101">
        <f t="shared" ca="1" si="29"/>
        <v>0</v>
      </c>
      <c r="JN38" s="1101">
        <f t="shared" si="31"/>
        <v>0.05</v>
      </c>
      <c r="JO38" s="1101">
        <f t="shared" si="31"/>
        <v>0.05</v>
      </c>
      <c r="JP38" s="1101">
        <f t="shared" si="31"/>
        <v>0</v>
      </c>
      <c r="JQ38" s="1010">
        <f t="shared" si="31"/>
        <v>0</v>
      </c>
      <c r="JR38" s="1010">
        <f t="shared" si="31"/>
        <v>0</v>
      </c>
      <c r="JS38" s="1101">
        <f t="shared" si="31"/>
        <v>0</v>
      </c>
      <c r="JT38" s="1010">
        <f t="shared" si="31"/>
        <v>0</v>
      </c>
      <c r="JU38" s="1101">
        <f t="shared" si="31"/>
        <v>0.03</v>
      </c>
      <c r="JV38" s="1101">
        <f t="shared" si="31"/>
        <v>0.03</v>
      </c>
      <c r="JW38" s="1010">
        <f t="shared" si="31"/>
        <v>0</v>
      </c>
      <c r="JX38" s="1010">
        <f t="shared" si="31"/>
        <v>0</v>
      </c>
      <c r="JY38" s="1094"/>
      <c r="JZ38" s="1039"/>
      <c r="KA38" s="1039"/>
      <c r="KB38" s="1039"/>
      <c r="KC38" s="1039"/>
      <c r="KD38" s="1039"/>
      <c r="KE38" s="1039"/>
      <c r="KF38" s="1039"/>
      <c r="KG38" s="1039"/>
      <c r="KH38" s="1039"/>
      <c r="KI38" s="1039"/>
      <c r="KJ38" s="1039"/>
      <c r="KK38" s="1039"/>
      <c r="KL38" s="1039"/>
      <c r="KM38" s="1039"/>
      <c r="KN38" s="1039"/>
      <c r="KO38" s="1039"/>
      <c r="KP38" s="1039"/>
      <c r="KQ38" s="1039"/>
      <c r="KR38" s="1039"/>
      <c r="KS38" s="1039"/>
      <c r="KT38" s="1039"/>
      <c r="KU38" s="1039"/>
      <c r="KV38" s="1039"/>
      <c r="KW38" s="1039"/>
      <c r="KX38" s="1039"/>
      <c r="KY38" s="1039"/>
      <c r="KZ38" s="1039"/>
      <c r="LA38" s="1039"/>
      <c r="LB38" s="1039"/>
      <c r="LC38" s="1039"/>
      <c r="LD38" s="1039"/>
      <c r="LE38" s="1039"/>
      <c r="LF38" s="1039"/>
      <c r="LG38" s="1039"/>
      <c r="LH38" s="1039"/>
      <c r="LI38" s="1039"/>
      <c r="LJ38" s="1039"/>
      <c r="LK38" s="1039"/>
      <c r="LL38" s="1039"/>
      <c r="LM38" s="1039"/>
      <c r="LN38" s="1039"/>
      <c r="LO38" s="1039"/>
      <c r="LP38" s="1039"/>
      <c r="LQ38" s="1039"/>
      <c r="LR38" s="1039"/>
      <c r="LS38" s="1039"/>
      <c r="LT38" s="1039"/>
      <c r="LU38" s="1039"/>
      <c r="LV38" s="1039"/>
      <c r="LW38" s="1039"/>
      <c r="LX38" s="1039"/>
      <c r="LY38" s="1039"/>
      <c r="LZ38" s="1039"/>
      <c r="MA38" s="1039"/>
      <c r="MB38" s="1039"/>
      <c r="MC38" s="1039"/>
      <c r="MD38" s="1039"/>
      <c r="ME38" s="1039"/>
      <c r="MF38" s="1039"/>
      <c r="MG38" s="1039"/>
      <c r="MH38" s="1039"/>
      <c r="MI38" s="1039"/>
      <c r="MJ38" s="1039"/>
      <c r="MK38" s="1039"/>
    </row>
    <row r="39" spans="1:349" ht="12.75" customHeight="1" x14ac:dyDescent="0.25">
      <c r="A39" s="235" t="str">
        <f>IF(OR(C39&lt;&gt;"",G39&lt;&gt;""),1+COUNT($A$29:A38),"")</f>
        <v/>
      </c>
      <c r="B39" s="8"/>
      <c r="C39" s="119" t="str">
        <f>IF(E24=0,"",IF(E24&lt;BF17,CONCATENATE("Suma Mínima por Enfermedad es ",TEXT(BF17,"#,##")),""))</f>
        <v/>
      </c>
      <c r="D39" s="4"/>
      <c r="E39" s="4"/>
      <c r="F39" s="4"/>
      <c r="G39" s="119" t="str">
        <f>IF($G$24&gt;AA26,CONCATENATE("Suma Enfermedad no puede ser &gt; de ",AA26),"")</f>
        <v/>
      </c>
      <c r="H39" s="4"/>
      <c r="I39" s="4"/>
      <c r="J39" s="4"/>
      <c r="K39" s="8"/>
      <c r="L39" s="39"/>
      <c r="M39" s="1243"/>
      <c r="N39" s="4"/>
      <c r="O39" s="4"/>
      <c r="P39" s="4"/>
      <c r="Q39" s="4"/>
      <c r="R39" s="4"/>
      <c r="S39" s="4"/>
      <c r="T39" s="4"/>
      <c r="U39" s="4"/>
      <c r="V39" s="33"/>
      <c r="W39" s="4"/>
      <c r="X39" s="4"/>
      <c r="Y39" s="4"/>
      <c r="Z39" s="4"/>
      <c r="AA39" s="33"/>
      <c r="AB39" s="279">
        <f t="shared" ca="1" si="42"/>
        <v>0.97809999999999997</v>
      </c>
      <c r="AC39" s="855">
        <v>31</v>
      </c>
      <c r="AD39" s="856">
        <f t="shared" si="11"/>
        <v>0.51</v>
      </c>
      <c r="AE39" s="857">
        <f t="shared" si="12"/>
        <v>0.96</v>
      </c>
      <c r="AF39" s="858">
        <f t="shared" si="13"/>
        <v>0.4</v>
      </c>
      <c r="AG39" s="857">
        <f t="shared" si="14"/>
        <v>0.68</v>
      </c>
      <c r="AH39" s="265"/>
      <c r="AI39" s="280">
        <f t="shared" si="35"/>
        <v>31</v>
      </c>
      <c r="AJ39" s="265">
        <f t="shared" si="2"/>
        <v>0.51</v>
      </c>
      <c r="AK39" s="273">
        <f t="shared" si="36"/>
        <v>98718.96264907383</v>
      </c>
      <c r="AL39" s="273">
        <f t="shared" si="3"/>
        <v>50.346670951027654</v>
      </c>
      <c r="AM39" s="274">
        <f t="shared" si="4"/>
        <v>39486.316043265775</v>
      </c>
      <c r="AN39" s="275">
        <f>SUM(AM39:AM$107)</f>
        <v>1068005.8578420526</v>
      </c>
      <c r="AO39" s="275">
        <f t="shared" si="5"/>
        <v>19.551476875791792</v>
      </c>
      <c r="AP39" s="275">
        <f>SUM(AO39:AO$107)</f>
        <v>7793.7147702136408</v>
      </c>
      <c r="AQ39" s="33"/>
      <c r="AR39" s="280">
        <f t="shared" si="37"/>
        <v>31</v>
      </c>
      <c r="AS39" s="265">
        <f t="shared" ca="1" si="18"/>
        <v>0</v>
      </c>
      <c r="AT39" s="273">
        <f t="shared" ca="1" si="38"/>
        <v>100000</v>
      </c>
      <c r="AU39" s="273">
        <f t="shared" ca="1" si="6"/>
        <v>0</v>
      </c>
      <c r="AV39" s="274">
        <f t="shared" ca="1" si="7"/>
        <v>39998.714516107444</v>
      </c>
      <c r="AW39" s="275">
        <f t="shared" ca="1" si="32"/>
        <v>1190279.5770597225</v>
      </c>
      <c r="AX39" s="275">
        <f t="shared" ca="1" si="9"/>
        <v>0</v>
      </c>
      <c r="AY39" s="276">
        <f t="shared" ca="1" si="33"/>
        <v>166.06802766715512</v>
      </c>
      <c r="AZ39" s="33"/>
      <c r="BA39" s="1243"/>
      <c r="BB39" s="33"/>
      <c r="BC39" s="63"/>
      <c r="BD39" s="63"/>
      <c r="BE39" s="63"/>
      <c r="BF39" s="63"/>
      <c r="BG39" s="63"/>
      <c r="BH39" s="63"/>
      <c r="BI39" s="63"/>
      <c r="BJ39" s="74"/>
      <c r="BK39" s="74"/>
      <c r="BL39" s="273"/>
      <c r="BM39" s="273"/>
      <c r="BN39" s="274"/>
      <c r="BO39" s="275"/>
      <c r="BP39" s="275"/>
      <c r="BQ39" s="275"/>
      <c r="BR39" s="246"/>
      <c r="BS39" s="281"/>
      <c r="BT39" s="274"/>
      <c r="BU39" s="273"/>
      <c r="BV39" s="273"/>
      <c r="BW39" s="274"/>
      <c r="BX39" s="275"/>
      <c r="BY39" s="275"/>
      <c r="BZ39" s="275"/>
      <c r="CA39" s="246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283"/>
      <c r="DC39" s="246"/>
      <c r="DD39" s="33"/>
      <c r="DE39" s="246"/>
      <c r="DF39" s="283"/>
      <c r="DG39" s="246"/>
      <c r="DH39" s="33"/>
      <c r="DI39" s="246"/>
      <c r="DJ39" s="283"/>
      <c r="DK39" s="246"/>
      <c r="DL39" s="33"/>
      <c r="DM39" s="246"/>
      <c r="DN39" s="283"/>
      <c r="DO39" s="246"/>
      <c r="DP39" s="33"/>
      <c r="DQ39" s="246"/>
      <c r="DR39" s="283"/>
      <c r="DS39" s="246"/>
      <c r="DT39" s="33"/>
      <c r="DU39" s="246"/>
      <c r="DV39" s="283"/>
      <c r="DW39" s="246"/>
      <c r="DX39" s="33"/>
      <c r="DY39" s="246"/>
      <c r="DZ39" s="283"/>
      <c r="EA39" s="246"/>
      <c r="EB39" s="33"/>
      <c r="EC39" s="246"/>
      <c r="ED39" s="283"/>
      <c r="EE39" s="246"/>
      <c r="EF39" s="33"/>
      <c r="EG39" s="246"/>
      <c r="EH39" s="283"/>
      <c r="EI39" s="246"/>
      <c r="EJ39" s="33"/>
      <c r="EK39" s="246"/>
      <c r="EL39" s="283"/>
      <c r="EM39" s="246"/>
      <c r="EN39" s="33"/>
      <c r="EO39" s="246"/>
      <c r="EP39" s="283"/>
      <c r="EQ39" s="246"/>
      <c r="ER39" s="33"/>
      <c r="ES39" s="246"/>
      <c r="ET39" s="283"/>
      <c r="EU39" s="246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U39" s="1024">
        <f>IF(COUNT(HU$32:$HU38)+1&gt;HW$8,"",HU38+1)</f>
        <v>7</v>
      </c>
      <c r="HV39" s="1138">
        <f t="shared" ca="1" si="43"/>
        <v>5.8707719412408677E-3</v>
      </c>
      <c r="HW39" s="1118">
        <f t="shared" ca="1" si="44"/>
        <v>3.8424690983879803E-4</v>
      </c>
      <c r="HX39" s="1139">
        <f t="shared" ca="1" si="48"/>
        <v>20</v>
      </c>
      <c r="HY39" s="1139">
        <f t="shared" ca="1" si="49"/>
        <v>20</v>
      </c>
      <c r="HZ39" s="1139">
        <f t="shared" ca="1" si="50"/>
        <v>10</v>
      </c>
      <c r="IA39" s="1118">
        <f t="shared" ca="1" si="45"/>
        <v>15.278644514548773</v>
      </c>
      <c r="IB39" s="1118">
        <f t="shared" ca="1" si="46"/>
        <v>8.7770781051796334</v>
      </c>
      <c r="IC39" s="1118">
        <f t="shared" ca="1" si="51"/>
        <v>5.8707719412408677E-3</v>
      </c>
      <c r="ID39" s="1122">
        <f t="shared" ca="1" si="52"/>
        <v>12.918745210642232</v>
      </c>
      <c r="IE39" s="1118">
        <f t="shared" ca="1" si="53"/>
        <v>0.45443824810513567</v>
      </c>
      <c r="IF39" s="1118">
        <f t="shared" ca="1" si="47"/>
        <v>0.15445737360139333</v>
      </c>
      <c r="IG39" s="1140"/>
      <c r="IH39" s="1150"/>
      <c r="II39" s="1150"/>
      <c r="IJ39" s="1149"/>
      <c r="IK39" s="1150"/>
      <c r="IL39" s="1150"/>
      <c r="IM39" s="1150"/>
      <c r="IN39" s="1150"/>
      <c r="IO39" s="1150"/>
      <c r="IQ39" s="1129"/>
      <c r="IR39" s="1129"/>
      <c r="IS39" s="1012">
        <v>31</v>
      </c>
      <c r="IT39" s="1095">
        <v>0.51</v>
      </c>
      <c r="IU39" s="1095">
        <v>0.96</v>
      </c>
      <c r="IV39" s="1096">
        <v>0.4</v>
      </c>
      <c r="IW39" s="1095">
        <v>0.68</v>
      </c>
      <c r="IX39" s="1095">
        <v>2.19</v>
      </c>
      <c r="IZ39" s="1163">
        <f t="shared" si="39"/>
        <v>31</v>
      </c>
      <c r="JA39" s="1098">
        <f t="shared" si="26"/>
        <v>0.51</v>
      </c>
      <c r="JB39" s="1099">
        <f t="shared" si="40"/>
        <v>98718.96264907383</v>
      </c>
      <c r="JC39" s="1099">
        <f t="shared" si="22"/>
        <v>50.346670951027654</v>
      </c>
      <c r="JD39" s="1096">
        <f t="shared" si="27"/>
        <v>39486.316043265775</v>
      </c>
      <c r="JE39" s="1096">
        <f>SUM(JD39:JD$108)</f>
        <v>1068005.8578420526</v>
      </c>
      <c r="JF39" s="1006">
        <f t="shared" si="23"/>
        <v>19.551476875791792</v>
      </c>
      <c r="JG39" s="1095">
        <f>SUM(JF39:JF$108)</f>
        <v>7793.7147702136408</v>
      </c>
      <c r="JH39" s="1034"/>
      <c r="JI39" s="1164">
        <f t="shared" si="41"/>
        <v>32</v>
      </c>
      <c r="JJ39" s="1101">
        <f t="shared" ca="1" si="28"/>
        <v>0</v>
      </c>
      <c r="JK39" s="1101">
        <v>0</v>
      </c>
      <c r="JL39" s="1101">
        <v>0</v>
      </c>
      <c r="JM39" s="1101">
        <f t="shared" ca="1" si="29"/>
        <v>0</v>
      </c>
      <c r="JN39" s="1101">
        <f t="shared" si="31"/>
        <v>0.05</v>
      </c>
      <c r="JO39" s="1101">
        <f t="shared" si="31"/>
        <v>0.05</v>
      </c>
      <c r="JP39" s="1101">
        <f t="shared" si="31"/>
        <v>0</v>
      </c>
      <c r="JQ39" s="1010">
        <f t="shared" si="31"/>
        <v>0</v>
      </c>
      <c r="JR39" s="1010">
        <f t="shared" si="31"/>
        <v>0</v>
      </c>
      <c r="JS39" s="1101">
        <f t="shared" si="31"/>
        <v>0</v>
      </c>
      <c r="JT39" s="1010">
        <f t="shared" si="31"/>
        <v>0</v>
      </c>
      <c r="JU39" s="1101">
        <f t="shared" si="31"/>
        <v>0.03</v>
      </c>
      <c r="JV39" s="1101">
        <f t="shared" si="31"/>
        <v>0.03</v>
      </c>
      <c r="JW39" s="1010">
        <f t="shared" si="31"/>
        <v>0</v>
      </c>
      <c r="JX39" s="1010">
        <f t="shared" si="31"/>
        <v>0</v>
      </c>
      <c r="JY39" s="1094"/>
      <c r="JZ39" s="1039"/>
      <c r="KA39" s="1039"/>
      <c r="KB39" s="1039"/>
      <c r="KC39" s="1039"/>
      <c r="KD39" s="1039"/>
      <c r="KE39" s="1039"/>
      <c r="KF39" s="1039"/>
      <c r="KG39" s="1039"/>
      <c r="KH39" s="1039"/>
      <c r="KI39" s="1039"/>
      <c r="KJ39" s="1039"/>
      <c r="KK39" s="1039"/>
      <c r="KL39" s="1039"/>
      <c r="KM39" s="1039"/>
      <c r="KN39" s="1039"/>
      <c r="KO39" s="1039"/>
      <c r="KP39" s="1039"/>
      <c r="KQ39" s="1039"/>
      <c r="KR39" s="1039"/>
      <c r="KS39" s="1039"/>
      <c r="KT39" s="1039"/>
      <c r="KU39" s="1039"/>
      <c r="KV39" s="1039"/>
      <c r="KW39" s="1039"/>
      <c r="KX39" s="1039"/>
      <c r="KY39" s="1039"/>
      <c r="KZ39" s="1039"/>
      <c r="LA39" s="1039"/>
      <c r="LB39" s="1039"/>
      <c r="LC39" s="1039"/>
      <c r="LD39" s="1039"/>
      <c r="LE39" s="1039"/>
      <c r="LF39" s="1039"/>
      <c r="LG39" s="1039"/>
      <c r="LH39" s="1039"/>
      <c r="LI39" s="1039"/>
      <c r="LJ39" s="1039"/>
      <c r="LK39" s="1039"/>
      <c r="LL39" s="1039"/>
      <c r="LM39" s="1039"/>
      <c r="LN39" s="1039"/>
      <c r="LO39" s="1039"/>
      <c r="LP39" s="1039"/>
      <c r="LQ39" s="1039"/>
      <c r="LR39" s="1039"/>
      <c r="LS39" s="1039"/>
      <c r="LT39" s="1039"/>
      <c r="LU39" s="1039"/>
      <c r="LV39" s="1039"/>
      <c r="LW39" s="1039"/>
      <c r="LX39" s="1039"/>
      <c r="LY39" s="1039"/>
      <c r="LZ39" s="1039"/>
      <c r="MA39" s="1039"/>
      <c r="MB39" s="1039"/>
      <c r="MC39" s="1039"/>
      <c r="MD39" s="1039"/>
      <c r="ME39" s="1039"/>
      <c r="MF39" s="1039"/>
      <c r="MG39" s="1039"/>
      <c r="MH39" s="1039"/>
      <c r="MI39" s="1039"/>
      <c r="MJ39" s="1039"/>
      <c r="MK39" s="1039"/>
    </row>
    <row r="40" spans="1:349" ht="12.75" customHeight="1" x14ac:dyDescent="0.25">
      <c r="A40" s="235" t="str">
        <f>IF(OR(C40&lt;&gt;"",G40&lt;&gt;""),1+COUNT($A$29:A39),"")</f>
        <v/>
      </c>
      <c r="B40" s="8"/>
      <c r="C40" s="119" t="str">
        <f>IF($E$24=0,"",IF($E$24&lt;BF17,CONCATENATE("Suma Mínima de Enfermedad es ",TEXT(BF17,"#,##")),""))</f>
        <v/>
      </c>
      <c r="D40" s="27"/>
      <c r="E40" s="27"/>
      <c r="F40" s="27"/>
      <c r="G40" s="119" t="str">
        <f>IF($G$24=0,"",IF($G$24&lt;20000,"Suma Mínima de Enfermedad es 20,000",""))</f>
        <v/>
      </c>
      <c r="H40" s="27"/>
      <c r="I40" s="27"/>
      <c r="J40" s="27"/>
      <c r="K40" s="8"/>
      <c r="L40" s="39"/>
      <c r="M40" s="1243"/>
      <c r="N40" s="784" t="s">
        <v>93</v>
      </c>
      <c r="O40" s="937"/>
      <c r="P40" s="937"/>
      <c r="Q40" s="937"/>
      <c r="R40" s="937"/>
      <c r="S40" s="937"/>
      <c r="T40" s="937"/>
      <c r="U40" s="938"/>
      <c r="V40" s="33"/>
      <c r="W40" s="4"/>
      <c r="X40" s="4"/>
      <c r="Y40" s="4"/>
      <c r="Z40" s="4"/>
      <c r="AA40" s="33"/>
      <c r="AB40" s="279">
        <f t="shared" ca="1" si="42"/>
        <v>1.0459000000000001</v>
      </c>
      <c r="AC40" s="855">
        <v>32</v>
      </c>
      <c r="AD40" s="856">
        <f t="shared" si="11"/>
        <v>0.51</v>
      </c>
      <c r="AE40" s="857">
        <f t="shared" si="12"/>
        <v>0.96</v>
      </c>
      <c r="AF40" s="858">
        <f t="shared" si="13"/>
        <v>0.4</v>
      </c>
      <c r="AG40" s="857">
        <f t="shared" si="14"/>
        <v>0.68</v>
      </c>
      <c r="AH40" s="265"/>
      <c r="AI40" s="272">
        <f t="shared" si="35"/>
        <v>32</v>
      </c>
      <c r="AJ40" s="265">
        <f t="shared" si="2"/>
        <v>0.51</v>
      </c>
      <c r="AK40" s="273">
        <f t="shared" si="36"/>
        <v>98668.615978122805</v>
      </c>
      <c r="AL40" s="273">
        <f t="shared" ref="AL40:AL71" si="54">(AK40*AJ40*$AF$3/1000)</f>
        <v>50.320994148842637</v>
      </c>
      <c r="AM40" s="274">
        <f t="shared" si="4"/>
        <v>38316.677691343408</v>
      </c>
      <c r="AN40" s="275">
        <f>SUM(AM40:AM$107)</f>
        <v>1028519.541798787</v>
      </c>
      <c r="AO40" s="275">
        <f t="shared" si="5"/>
        <v>18.9723355559079</v>
      </c>
      <c r="AP40" s="275">
        <f>SUM(AO40:AO$107)</f>
        <v>7774.1632933378487</v>
      </c>
      <c r="AQ40" s="33"/>
      <c r="AR40" s="272">
        <f t="shared" si="37"/>
        <v>32</v>
      </c>
      <c r="AS40" s="265">
        <f t="shared" ca="1" si="18"/>
        <v>0</v>
      </c>
      <c r="AT40" s="273">
        <f t="shared" ca="1" si="38"/>
        <v>100000</v>
      </c>
      <c r="AU40" s="273">
        <f t="shared" ref="AU40:AU71" ca="1" si="55">(AT40*AS40*$AF$3/1000)</f>
        <v>0</v>
      </c>
      <c r="AV40" s="274">
        <f t="shared" ca="1" si="7"/>
        <v>38833.703413696538</v>
      </c>
      <c r="AW40" s="275">
        <f t="shared" ca="1" si="32"/>
        <v>1150280.862543615</v>
      </c>
      <c r="AX40" s="275">
        <f t="shared" ca="1" si="9"/>
        <v>0</v>
      </c>
      <c r="AY40" s="276">
        <f t="shared" ca="1" si="33"/>
        <v>166.06802766715512</v>
      </c>
      <c r="AZ40" s="33"/>
      <c r="BA40" s="1243"/>
      <c r="BB40" s="33"/>
      <c r="BC40" s="63"/>
      <c r="BD40" s="63"/>
      <c r="BE40" s="63"/>
      <c r="BF40" s="63"/>
      <c r="BG40" s="63"/>
      <c r="BH40" s="63"/>
      <c r="BI40" s="63"/>
      <c r="BJ40" s="74"/>
      <c r="BK40" s="74"/>
      <c r="BL40" s="273"/>
      <c r="BM40" s="273"/>
      <c r="BN40" s="274"/>
      <c r="BO40" s="275"/>
      <c r="BP40" s="275"/>
      <c r="BQ40" s="275"/>
      <c r="BR40" s="246"/>
      <c r="BS40" s="277"/>
      <c r="BT40" s="274"/>
      <c r="BU40" s="273"/>
      <c r="BV40" s="273"/>
      <c r="BW40" s="274"/>
      <c r="BX40" s="275"/>
      <c r="BY40" s="275"/>
      <c r="BZ40" s="275"/>
      <c r="CA40" s="246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283"/>
      <c r="DC40" s="246"/>
      <c r="DD40" s="33"/>
      <c r="DE40" s="246"/>
      <c r="DF40" s="283"/>
      <c r="DG40" s="246"/>
      <c r="DH40" s="33"/>
      <c r="DI40" s="246"/>
      <c r="DJ40" s="283"/>
      <c r="DK40" s="246"/>
      <c r="DL40" s="33"/>
      <c r="DM40" s="246"/>
      <c r="DN40" s="283"/>
      <c r="DO40" s="246"/>
      <c r="DP40" s="33"/>
      <c r="DQ40" s="246"/>
      <c r="DR40" s="283"/>
      <c r="DS40" s="246"/>
      <c r="DT40" s="33"/>
      <c r="DU40" s="246"/>
      <c r="DV40" s="283"/>
      <c r="DW40" s="246"/>
      <c r="DX40" s="33"/>
      <c r="DY40" s="246"/>
      <c r="DZ40" s="283"/>
      <c r="EA40" s="246"/>
      <c r="EB40" s="33"/>
      <c r="EC40" s="246"/>
      <c r="ED40" s="283"/>
      <c r="EE40" s="246"/>
      <c r="EF40" s="33"/>
      <c r="EG40" s="246"/>
      <c r="EH40" s="283"/>
      <c r="EI40" s="246"/>
      <c r="EJ40" s="33"/>
      <c r="EK40" s="246"/>
      <c r="EL40" s="283"/>
      <c r="EM40" s="246"/>
      <c r="EN40" s="33"/>
      <c r="EO40" s="246"/>
      <c r="EP40" s="283"/>
      <c r="EQ40" s="246"/>
      <c r="ER40" s="33"/>
      <c r="ES40" s="246"/>
      <c r="ET40" s="283"/>
      <c r="EU40" s="246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U40" s="1024">
        <f>IF(COUNT(HU$32:$HU39)+1&gt;HW$8,"",HU39+1)</f>
        <v>8</v>
      </c>
      <c r="HV40" s="1138">
        <f t="shared" ca="1" si="43"/>
        <v>6.1391566180016479E-3</v>
      </c>
      <c r="HW40" s="1118">
        <f t="shared" ca="1" si="44"/>
        <v>4.0189160610514218E-4</v>
      </c>
      <c r="HX40" s="1139">
        <f t="shared" ca="1" si="48"/>
        <v>20</v>
      </c>
      <c r="HY40" s="1139">
        <f t="shared" ca="1" si="49"/>
        <v>20</v>
      </c>
      <c r="HZ40" s="1139">
        <f t="shared" ca="1" si="50"/>
        <v>10</v>
      </c>
      <c r="IA40" s="1118">
        <f t="shared" ca="1" si="45"/>
        <v>15.275652749999292</v>
      </c>
      <c r="IB40" s="1118">
        <f t="shared" ca="1" si="46"/>
        <v>8.775998658196599</v>
      </c>
      <c r="IC40" s="1118">
        <f t="shared" ca="1" si="51"/>
        <v>6.1391566180016479E-3</v>
      </c>
      <c r="ID40" s="1122">
        <f t="shared" ca="1" si="52"/>
        <v>12.916094951132562</v>
      </c>
      <c r="IE40" s="1118">
        <f t="shared" ca="1" si="53"/>
        <v>0.47531058274415439</v>
      </c>
      <c r="IF40" s="1118">
        <f t="shared" ca="1" si="47"/>
        <v>0.15446526819397888</v>
      </c>
      <c r="IG40" s="1140"/>
      <c r="IH40" s="1150"/>
      <c r="II40" s="1150"/>
      <c r="IJ40" s="1149"/>
      <c r="IK40" s="1150"/>
      <c r="IL40" s="1150"/>
      <c r="IM40" s="1150"/>
      <c r="IN40" s="1150"/>
      <c r="IO40" s="1150"/>
      <c r="IQ40" s="1129"/>
      <c r="IR40" s="1129"/>
      <c r="IS40" s="1012">
        <v>32</v>
      </c>
      <c r="IT40" s="1095">
        <v>0.51</v>
      </c>
      <c r="IU40" s="1095">
        <v>0.96</v>
      </c>
      <c r="IV40" s="1096">
        <v>0.4</v>
      </c>
      <c r="IW40" s="1095">
        <v>0.68</v>
      </c>
      <c r="IX40" s="1095">
        <v>2.25</v>
      </c>
      <c r="IZ40" s="1097">
        <f t="shared" si="39"/>
        <v>32</v>
      </c>
      <c r="JA40" s="1098">
        <f t="shared" si="26"/>
        <v>0.51</v>
      </c>
      <c r="JB40" s="1099">
        <f t="shared" si="40"/>
        <v>98668.615978122805</v>
      </c>
      <c r="JC40" s="1099">
        <f t="shared" si="22"/>
        <v>50.320994148842637</v>
      </c>
      <c r="JD40" s="1096">
        <f t="shared" si="27"/>
        <v>38316.677691343408</v>
      </c>
      <c r="JE40" s="1096">
        <f>SUM(JD40:JD$108)</f>
        <v>1028519.541798787</v>
      </c>
      <c r="JF40" s="1006">
        <f t="shared" si="23"/>
        <v>18.9723355559079</v>
      </c>
      <c r="JG40" s="1095">
        <f>SUM(JF40:JF$108)</f>
        <v>7774.1632933378487</v>
      </c>
      <c r="JH40" s="1034"/>
      <c r="JI40" s="1100">
        <f t="shared" si="41"/>
        <v>33</v>
      </c>
      <c r="JJ40" s="1101">
        <f t="shared" ca="1" si="28"/>
        <v>0</v>
      </c>
      <c r="JK40" s="1101">
        <v>0</v>
      </c>
      <c r="JL40" s="1101">
        <v>0</v>
      </c>
      <c r="JM40" s="1101">
        <f t="shared" ca="1" si="29"/>
        <v>0</v>
      </c>
      <c r="JN40" s="1101">
        <f t="shared" si="31"/>
        <v>0.05</v>
      </c>
      <c r="JO40" s="1101">
        <f t="shared" si="31"/>
        <v>0.05</v>
      </c>
      <c r="JP40" s="1101">
        <f t="shared" si="31"/>
        <v>0</v>
      </c>
      <c r="JQ40" s="1010">
        <f t="shared" si="31"/>
        <v>0</v>
      </c>
      <c r="JR40" s="1010">
        <f t="shared" si="31"/>
        <v>0</v>
      </c>
      <c r="JS40" s="1101">
        <f t="shared" si="31"/>
        <v>0</v>
      </c>
      <c r="JT40" s="1010">
        <f t="shared" si="31"/>
        <v>0</v>
      </c>
      <c r="JU40" s="1101">
        <f t="shared" si="31"/>
        <v>0.03</v>
      </c>
      <c r="JV40" s="1101">
        <f t="shared" si="31"/>
        <v>0.03</v>
      </c>
      <c r="JW40" s="1010">
        <f t="shared" si="31"/>
        <v>0</v>
      </c>
      <c r="JX40" s="1010">
        <f t="shared" si="31"/>
        <v>0</v>
      </c>
      <c r="JY40" s="1094"/>
      <c r="JZ40" s="1039"/>
      <c r="KA40" s="1039"/>
      <c r="KB40" s="1039"/>
      <c r="KC40" s="1039"/>
      <c r="KD40" s="1039"/>
      <c r="KE40" s="1039"/>
      <c r="KF40" s="1039"/>
      <c r="KG40" s="1039"/>
      <c r="KH40" s="1039"/>
      <c r="KI40" s="1039"/>
      <c r="KJ40" s="1039"/>
      <c r="KK40" s="1039"/>
      <c r="KL40" s="1039"/>
      <c r="KM40" s="1039"/>
      <c r="KN40" s="1039"/>
      <c r="KO40" s="1039"/>
      <c r="KP40" s="1039"/>
      <c r="KQ40" s="1039"/>
      <c r="KR40" s="1039"/>
      <c r="KS40" s="1039"/>
      <c r="KT40" s="1039"/>
      <c r="KU40" s="1039"/>
      <c r="KV40" s="1039"/>
      <c r="KW40" s="1039"/>
      <c r="KX40" s="1039"/>
      <c r="KY40" s="1039"/>
      <c r="KZ40" s="1039"/>
      <c r="LA40" s="1039"/>
      <c r="LB40" s="1039"/>
      <c r="LC40" s="1039"/>
      <c r="LD40" s="1039"/>
      <c r="LE40" s="1039"/>
      <c r="LF40" s="1039"/>
      <c r="LG40" s="1039"/>
      <c r="LH40" s="1039"/>
      <c r="LI40" s="1039"/>
      <c r="LJ40" s="1039"/>
      <c r="LK40" s="1039"/>
      <c r="LL40" s="1039"/>
      <c r="LM40" s="1039"/>
      <c r="LN40" s="1039"/>
      <c r="LO40" s="1039"/>
      <c r="LP40" s="1039"/>
      <c r="LQ40" s="1039"/>
      <c r="LR40" s="1039"/>
      <c r="LS40" s="1039"/>
      <c r="LT40" s="1039"/>
      <c r="LU40" s="1039"/>
      <c r="LV40" s="1039"/>
      <c r="LW40" s="1039"/>
      <c r="LX40" s="1039"/>
      <c r="LY40" s="1039"/>
      <c r="LZ40" s="1039"/>
      <c r="MA40" s="1039"/>
      <c r="MB40" s="1039"/>
      <c r="MC40" s="1039"/>
      <c r="MD40" s="1039"/>
      <c r="ME40" s="1039"/>
      <c r="MF40" s="1039"/>
      <c r="MG40" s="1039"/>
      <c r="MH40" s="1039"/>
      <c r="MI40" s="1039"/>
      <c r="MJ40" s="1039"/>
      <c r="MK40" s="1039"/>
    </row>
    <row r="41" spans="1:349" ht="12.75" customHeight="1" x14ac:dyDescent="0.25">
      <c r="A41" s="235" t="str">
        <f>IF(OR(C41&lt;&gt;"",G41&lt;&gt;""),1+COUNT($A$29:A40),"")</f>
        <v/>
      </c>
      <c r="B41" s="8"/>
      <c r="C41" s="119" t="str">
        <f>IF(E24&gt;BG17,CONCATENATE("Suma Máxima por Enfermedad es ",TEXT(BG17,"#,##")),"")</f>
        <v/>
      </c>
      <c r="D41" s="72"/>
      <c r="E41" s="72"/>
      <c r="F41" s="72"/>
      <c r="G41" s="119" t="str">
        <f>IF(G24&gt;250000,"Suma Máxima por Enfermedad es 250,000","")</f>
        <v/>
      </c>
      <c r="H41" s="72"/>
      <c r="I41" s="72"/>
      <c r="J41" s="72"/>
      <c r="K41" s="8"/>
      <c r="L41" s="39"/>
      <c r="M41" s="1243"/>
      <c r="N41" s="1286" t="s">
        <v>94</v>
      </c>
      <c r="O41" s="1287"/>
      <c r="P41" s="1287"/>
      <c r="Q41" s="1287"/>
      <c r="R41" s="1287"/>
      <c r="S41" s="1287"/>
      <c r="T41" s="1287"/>
      <c r="U41" s="1288"/>
      <c r="V41" s="33"/>
      <c r="W41" s="4"/>
      <c r="X41" s="4"/>
      <c r="Y41" s="4"/>
      <c r="Z41" s="4"/>
      <c r="AA41" s="33"/>
      <c r="AB41" s="279">
        <f t="shared" ca="1" si="42"/>
        <v>1.1234999999999999</v>
      </c>
      <c r="AC41" s="855">
        <v>33</v>
      </c>
      <c r="AD41" s="856">
        <f t="shared" si="11"/>
        <v>0.52</v>
      </c>
      <c r="AE41" s="857">
        <f t="shared" si="12"/>
        <v>0.98</v>
      </c>
      <c r="AF41" s="858">
        <f t="shared" si="13"/>
        <v>0.4</v>
      </c>
      <c r="AG41" s="857">
        <f t="shared" si="14"/>
        <v>0.69</v>
      </c>
      <c r="AH41" s="265"/>
      <c r="AI41" s="272">
        <f t="shared" si="35"/>
        <v>33</v>
      </c>
      <c r="AJ41" s="265">
        <f t="shared" si="2"/>
        <v>0.52</v>
      </c>
      <c r="AK41" s="273">
        <f t="shared" si="36"/>
        <v>98618.294983973959</v>
      </c>
      <c r="AL41" s="273">
        <f t="shared" si="54"/>
        <v>51.281513391666465</v>
      </c>
      <c r="AM41" s="274">
        <f t="shared" si="4"/>
        <v>37181.685617204676</v>
      </c>
      <c r="AN41" s="275">
        <f>SUM(AM41:AM$107)</f>
        <v>990202.8641074436</v>
      </c>
      <c r="AO41" s="275">
        <f t="shared" si="5"/>
        <v>18.771336428103336</v>
      </c>
      <c r="AP41" s="275">
        <f>SUM(AO41:AO$107)</f>
        <v>7755.1909577819406</v>
      </c>
      <c r="AQ41" s="33"/>
      <c r="AR41" s="272">
        <f t="shared" si="37"/>
        <v>33</v>
      </c>
      <c r="AS41" s="265">
        <f t="shared" ca="1" si="18"/>
        <v>0</v>
      </c>
      <c r="AT41" s="273">
        <f t="shared" ca="1" si="38"/>
        <v>100000</v>
      </c>
      <c r="AU41" s="273">
        <f t="shared" ca="1" si="55"/>
        <v>0</v>
      </c>
      <c r="AV41" s="274">
        <f t="shared" ca="1" si="7"/>
        <v>37702.624673491788</v>
      </c>
      <c r="AW41" s="275">
        <f t="shared" ca="1" si="32"/>
        <v>1111447.1591299186</v>
      </c>
      <c r="AX41" s="275">
        <f t="shared" ca="1" si="9"/>
        <v>0</v>
      </c>
      <c r="AY41" s="276">
        <f t="shared" ca="1" si="33"/>
        <v>166.06802766715512</v>
      </c>
      <c r="AZ41" s="33"/>
      <c r="BA41" s="1243"/>
      <c r="BB41" s="33"/>
      <c r="BC41" s="63"/>
      <c r="BD41" s="63"/>
      <c r="BE41" s="63"/>
      <c r="BF41" s="63"/>
      <c r="BG41" s="63"/>
      <c r="BH41" s="63"/>
      <c r="BI41" s="63"/>
      <c r="BJ41" s="74"/>
      <c r="BK41" s="74"/>
      <c r="BL41" s="273"/>
      <c r="BM41" s="273"/>
      <c r="BN41" s="274"/>
      <c r="BO41" s="275"/>
      <c r="BP41" s="275"/>
      <c r="BQ41" s="275"/>
      <c r="BR41" s="246"/>
      <c r="BS41" s="277"/>
      <c r="BT41" s="274"/>
      <c r="BU41" s="273"/>
      <c r="BV41" s="273"/>
      <c r="BW41" s="274"/>
      <c r="BX41" s="275"/>
      <c r="BY41" s="275"/>
      <c r="BZ41" s="275"/>
      <c r="CA41" s="246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283"/>
      <c r="DC41" s="246"/>
      <c r="DD41" s="33"/>
      <c r="DE41" s="246"/>
      <c r="DF41" s="283"/>
      <c r="DG41" s="246"/>
      <c r="DH41" s="33"/>
      <c r="DI41" s="246"/>
      <c r="DJ41" s="283"/>
      <c r="DK41" s="246"/>
      <c r="DL41" s="33"/>
      <c r="DM41" s="246"/>
      <c r="DN41" s="283"/>
      <c r="DO41" s="246"/>
      <c r="DP41" s="33"/>
      <c r="DQ41" s="246"/>
      <c r="DR41" s="283"/>
      <c r="DS41" s="246"/>
      <c r="DT41" s="33"/>
      <c r="DU41" s="246"/>
      <c r="DV41" s="283"/>
      <c r="DW41" s="246"/>
      <c r="DX41" s="33"/>
      <c r="DY41" s="246"/>
      <c r="DZ41" s="283"/>
      <c r="EA41" s="246"/>
      <c r="EB41" s="33"/>
      <c r="EC41" s="246"/>
      <c r="ED41" s="283"/>
      <c r="EE41" s="246"/>
      <c r="EF41" s="33"/>
      <c r="EG41" s="246"/>
      <c r="EH41" s="283"/>
      <c r="EI41" s="246"/>
      <c r="EJ41" s="33"/>
      <c r="EK41" s="246"/>
      <c r="EL41" s="283"/>
      <c r="EM41" s="246"/>
      <c r="EN41" s="33"/>
      <c r="EO41" s="246"/>
      <c r="EP41" s="283"/>
      <c r="EQ41" s="246"/>
      <c r="ER41" s="33"/>
      <c r="ES41" s="246"/>
      <c r="ET41" s="283"/>
      <c r="EU41" s="246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U41" s="1024">
        <f>IF(COUNT(HU$32:$HU40)+1&gt;HW$8,"",HU40+1)</f>
        <v>9</v>
      </c>
      <c r="HV41" s="1138">
        <f t="shared" ca="1" si="43"/>
        <v>6.415552053823579E-3</v>
      </c>
      <c r="HW41" s="1118">
        <f t="shared" ca="1" si="44"/>
        <v>4.2007535285502765E-4</v>
      </c>
      <c r="HX41" s="1139">
        <f t="shared" ca="1" si="48"/>
        <v>20</v>
      </c>
      <c r="HY41" s="1139">
        <f t="shared" ca="1" si="49"/>
        <v>20</v>
      </c>
      <c r="HZ41" s="1139">
        <f t="shared" ca="1" si="50"/>
        <v>10</v>
      </c>
      <c r="IA41" s="1118">
        <f t="shared" ca="1" si="45"/>
        <v>15.272383895461852</v>
      </c>
      <c r="IB41" s="1118">
        <f t="shared" ca="1" si="46"/>
        <v>8.7744433933805777</v>
      </c>
      <c r="IC41" s="1118">
        <f t="shared" ca="1" si="51"/>
        <v>6.415552053823579E-3</v>
      </c>
      <c r="ID41" s="1122">
        <f t="shared" ca="1" si="52"/>
        <v>12.913221781528797</v>
      </c>
      <c r="IE41" s="1118">
        <f t="shared" ca="1" si="53"/>
        <v>0.49682040333268729</v>
      </c>
      <c r="IF41" s="1118">
        <f t="shared" ca="1" si="47"/>
        <v>0.15447242094497604</v>
      </c>
      <c r="IG41" s="1140"/>
      <c r="IH41" s="1150"/>
      <c r="II41" s="1150"/>
      <c r="IJ41" s="1149"/>
      <c r="IK41" s="1150"/>
      <c r="IL41" s="1150"/>
      <c r="IM41" s="1150"/>
      <c r="IN41" s="1150"/>
      <c r="IO41" s="1150"/>
      <c r="IQ41" s="1129"/>
      <c r="IR41" s="1129"/>
      <c r="IS41" s="1012">
        <v>33</v>
      </c>
      <c r="IT41" s="1095">
        <v>0.52</v>
      </c>
      <c r="IU41" s="1095">
        <v>0.98</v>
      </c>
      <c r="IV41" s="1096">
        <v>0.4</v>
      </c>
      <c r="IW41" s="1095">
        <v>0.69</v>
      </c>
      <c r="IX41" s="1095">
        <v>2.3199999999999998</v>
      </c>
      <c r="IZ41" s="1097">
        <f t="shared" si="39"/>
        <v>33</v>
      </c>
      <c r="JA41" s="1098">
        <f t="shared" si="26"/>
        <v>0.52</v>
      </c>
      <c r="JB41" s="1099">
        <f t="shared" si="40"/>
        <v>98618.294983973959</v>
      </c>
      <c r="JC41" s="1099">
        <f t="shared" si="22"/>
        <v>51.281513391666465</v>
      </c>
      <c r="JD41" s="1096">
        <f t="shared" si="27"/>
        <v>37181.685617204676</v>
      </c>
      <c r="JE41" s="1096">
        <f>SUM(JD41:JD$108)</f>
        <v>990202.8641074436</v>
      </c>
      <c r="JF41" s="1006">
        <f t="shared" si="23"/>
        <v>18.771336428103336</v>
      </c>
      <c r="JG41" s="1095">
        <f>SUM(JF41:JF$108)</f>
        <v>7755.1909577819406</v>
      </c>
      <c r="JH41" s="1034"/>
      <c r="JI41" s="1100">
        <f t="shared" si="41"/>
        <v>34</v>
      </c>
      <c r="JJ41" s="1101">
        <f t="shared" ca="1" si="28"/>
        <v>0</v>
      </c>
      <c r="JK41" s="1101">
        <v>0</v>
      </c>
      <c r="JL41" s="1101">
        <v>0</v>
      </c>
      <c r="JM41" s="1101">
        <f t="shared" ca="1" si="29"/>
        <v>0</v>
      </c>
      <c r="JN41" s="1101">
        <f t="shared" ref="JN41:JX56" si="56">JN40</f>
        <v>0.05</v>
      </c>
      <c r="JO41" s="1101">
        <f t="shared" si="56"/>
        <v>0.05</v>
      </c>
      <c r="JP41" s="1101">
        <f t="shared" si="56"/>
        <v>0</v>
      </c>
      <c r="JQ41" s="1010">
        <f t="shared" si="56"/>
        <v>0</v>
      </c>
      <c r="JR41" s="1010">
        <f t="shared" si="56"/>
        <v>0</v>
      </c>
      <c r="JS41" s="1101">
        <f t="shared" si="56"/>
        <v>0</v>
      </c>
      <c r="JT41" s="1010">
        <f t="shared" si="56"/>
        <v>0</v>
      </c>
      <c r="JU41" s="1101">
        <f t="shared" si="56"/>
        <v>0.03</v>
      </c>
      <c r="JV41" s="1101">
        <f t="shared" si="56"/>
        <v>0.03</v>
      </c>
      <c r="JW41" s="1010">
        <f t="shared" si="56"/>
        <v>0</v>
      </c>
      <c r="JX41" s="1010">
        <f t="shared" si="56"/>
        <v>0</v>
      </c>
      <c r="JY41" s="1094"/>
      <c r="JZ41" s="1039"/>
      <c r="KA41" s="1039"/>
      <c r="KB41" s="1039"/>
      <c r="KC41" s="1039"/>
      <c r="KD41" s="1039"/>
      <c r="KE41" s="1039"/>
      <c r="KF41" s="1039"/>
      <c r="KG41" s="1039"/>
      <c r="KH41" s="1039"/>
      <c r="KI41" s="1039"/>
      <c r="KJ41" s="1039"/>
      <c r="KK41" s="1039"/>
      <c r="KL41" s="1039"/>
      <c r="KM41" s="1039"/>
      <c r="KN41" s="1039"/>
      <c r="KO41" s="1039"/>
      <c r="KP41" s="1039"/>
      <c r="KQ41" s="1039"/>
      <c r="KR41" s="1039"/>
      <c r="KS41" s="1039"/>
      <c r="KT41" s="1039"/>
      <c r="KU41" s="1039"/>
      <c r="KV41" s="1039"/>
      <c r="KW41" s="1039"/>
      <c r="KX41" s="1039"/>
      <c r="KY41" s="1039"/>
      <c r="KZ41" s="1039"/>
      <c r="LA41" s="1039"/>
      <c r="LB41" s="1039"/>
      <c r="LC41" s="1039"/>
      <c r="LD41" s="1039"/>
      <c r="LE41" s="1039"/>
      <c r="LF41" s="1039"/>
      <c r="LG41" s="1039"/>
      <c r="LH41" s="1039"/>
      <c r="LI41" s="1039"/>
      <c r="LJ41" s="1039"/>
      <c r="LK41" s="1039"/>
      <c r="LL41" s="1039"/>
      <c r="LM41" s="1039"/>
      <c r="LN41" s="1039"/>
      <c r="LO41" s="1039"/>
      <c r="LP41" s="1039"/>
      <c r="LQ41" s="1039"/>
      <c r="LR41" s="1039"/>
      <c r="LS41" s="1039"/>
      <c r="LT41" s="1039"/>
      <c r="LU41" s="1039"/>
      <c r="LV41" s="1039"/>
      <c r="LW41" s="1039"/>
      <c r="LX41" s="1039"/>
      <c r="LY41" s="1039"/>
      <c r="LZ41" s="1039"/>
      <c r="MA41" s="1039"/>
      <c r="MB41" s="1039"/>
      <c r="MC41" s="1039"/>
      <c r="MD41" s="1039"/>
      <c r="ME41" s="1039"/>
      <c r="MF41" s="1039"/>
      <c r="MG41" s="1039"/>
      <c r="MH41" s="1039"/>
      <c r="MI41" s="1039"/>
      <c r="MJ41" s="1039"/>
      <c r="MK41" s="1039"/>
    </row>
    <row r="42" spans="1:349" ht="12.75" customHeight="1" x14ac:dyDescent="0.25">
      <c r="A42" s="235" t="str">
        <f ca="1">IF(OR(C42&lt;&gt;"",G42&lt;&gt;""),1+COUNT($A$29:A41),"")</f>
        <v/>
      </c>
      <c r="B42" s="8"/>
      <c r="C42" s="119" t="str">
        <f ca="1">IF($J$12+$C$17&lt;=100,"",IF($J$12+$C$17&gt;100,CONCATENATE("Plazo Máximo de Seguro permitido es ","",100-J12)))</f>
        <v/>
      </c>
      <c r="D42" s="27"/>
      <c r="E42" s="27"/>
      <c r="F42" s="27"/>
      <c r="G42" s="119"/>
      <c r="H42" s="27"/>
      <c r="I42" s="27"/>
      <c r="J42" s="27"/>
      <c r="K42" s="8"/>
      <c r="L42" s="39"/>
      <c r="M42" s="1243"/>
      <c r="N42" s="1289"/>
      <c r="O42" s="1290"/>
      <c r="P42" s="1290"/>
      <c r="Q42" s="1290"/>
      <c r="R42" s="1290"/>
      <c r="S42" s="1290"/>
      <c r="T42" s="1290"/>
      <c r="U42" s="1291"/>
      <c r="V42" s="33"/>
      <c r="W42" s="4"/>
      <c r="X42" s="4"/>
      <c r="Y42" s="4"/>
      <c r="Z42" s="4"/>
      <c r="AA42" s="33"/>
      <c r="AB42" s="279">
        <f t="shared" ca="1" si="42"/>
        <v>1.2115</v>
      </c>
      <c r="AC42" s="855">
        <v>34</v>
      </c>
      <c r="AD42" s="856">
        <f t="shared" si="11"/>
        <v>0.53</v>
      </c>
      <c r="AE42" s="857">
        <f t="shared" si="12"/>
        <v>1</v>
      </c>
      <c r="AF42" s="858">
        <f t="shared" si="13"/>
        <v>0.41</v>
      </c>
      <c r="AG42" s="857">
        <f t="shared" si="14"/>
        <v>0.71</v>
      </c>
      <c r="AH42" s="265"/>
      <c r="AI42" s="272">
        <f t="shared" si="35"/>
        <v>34</v>
      </c>
      <c r="AJ42" s="265">
        <f t="shared" si="2"/>
        <v>0.53</v>
      </c>
      <c r="AK42" s="273">
        <f t="shared" si="36"/>
        <v>98567.0134705823</v>
      </c>
      <c r="AL42" s="273">
        <f t="shared" si="54"/>
        <v>52.240517139408624</v>
      </c>
      <c r="AM42" s="274">
        <f t="shared" si="4"/>
        <v>36079.952563770617</v>
      </c>
      <c r="AN42" s="275">
        <f>SUM(AM42:AM$107)</f>
        <v>953021.17849023885</v>
      </c>
      <c r="AO42" s="275">
        <f t="shared" si="5"/>
        <v>18.565412484270322</v>
      </c>
      <c r="AP42" s="275">
        <f>SUM(AO42:AO$107)</f>
        <v>7736.4196213538371</v>
      </c>
      <c r="AQ42" s="33"/>
      <c r="AR42" s="272">
        <f t="shared" si="37"/>
        <v>34</v>
      </c>
      <c r="AS42" s="265">
        <f t="shared" ca="1" si="18"/>
        <v>0</v>
      </c>
      <c r="AT42" s="273">
        <f t="shared" ca="1" si="38"/>
        <v>100000</v>
      </c>
      <c r="AU42" s="273">
        <f t="shared" ca="1" si="55"/>
        <v>0</v>
      </c>
      <c r="AV42" s="274">
        <f t="shared" ca="1" si="7"/>
        <v>36604.489974263874</v>
      </c>
      <c r="AW42" s="275">
        <f t="shared" ca="1" si="32"/>
        <v>1073744.5344564267</v>
      </c>
      <c r="AX42" s="275">
        <f t="shared" ca="1" si="9"/>
        <v>0</v>
      </c>
      <c r="AY42" s="276">
        <f t="shared" ca="1" si="33"/>
        <v>166.06802766715512</v>
      </c>
      <c r="AZ42" s="33"/>
      <c r="BA42" s="1243"/>
      <c r="BB42" s="33"/>
      <c r="BC42" s="63"/>
      <c r="BD42" s="63"/>
      <c r="BE42" s="63"/>
      <c r="BF42" s="63"/>
      <c r="BG42" s="63"/>
      <c r="BH42" s="63"/>
      <c r="BI42" s="63"/>
      <c r="BJ42" s="74"/>
      <c r="BK42" s="74"/>
      <c r="BL42" s="273"/>
      <c r="BM42" s="273"/>
      <c r="BN42" s="274"/>
      <c r="BO42" s="275"/>
      <c r="BP42" s="275"/>
      <c r="BQ42" s="275"/>
      <c r="BR42" s="246"/>
      <c r="BS42" s="277"/>
      <c r="BT42" s="274"/>
      <c r="BU42" s="273"/>
      <c r="BV42" s="273"/>
      <c r="BW42" s="274"/>
      <c r="BX42" s="275"/>
      <c r="BY42" s="275"/>
      <c r="BZ42" s="275"/>
      <c r="CA42" s="246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283"/>
      <c r="DC42" s="246"/>
      <c r="DD42" s="33"/>
      <c r="DE42" s="246"/>
      <c r="DF42" s="283"/>
      <c r="DG42" s="246"/>
      <c r="DH42" s="33"/>
      <c r="DI42" s="246"/>
      <c r="DJ42" s="283"/>
      <c r="DK42" s="246"/>
      <c r="DL42" s="33"/>
      <c r="DM42" s="246"/>
      <c r="DN42" s="283"/>
      <c r="DO42" s="246"/>
      <c r="DP42" s="33"/>
      <c r="DQ42" s="246"/>
      <c r="DR42" s="283"/>
      <c r="DS42" s="246"/>
      <c r="DT42" s="33"/>
      <c r="DU42" s="246"/>
      <c r="DV42" s="283"/>
      <c r="DW42" s="246"/>
      <c r="DX42" s="33"/>
      <c r="DY42" s="246"/>
      <c r="DZ42" s="283"/>
      <c r="EA42" s="246"/>
      <c r="EB42" s="33"/>
      <c r="EC42" s="246"/>
      <c r="ED42" s="283"/>
      <c r="EE42" s="246"/>
      <c r="EF42" s="33"/>
      <c r="EG42" s="246"/>
      <c r="EH42" s="283"/>
      <c r="EI42" s="246"/>
      <c r="EJ42" s="33"/>
      <c r="EK42" s="246"/>
      <c r="EL42" s="283"/>
      <c r="EM42" s="246"/>
      <c r="EN42" s="33"/>
      <c r="EO42" s="246"/>
      <c r="EP42" s="283"/>
      <c r="EQ42" s="246"/>
      <c r="ER42" s="33"/>
      <c r="ES42" s="246"/>
      <c r="ET42" s="283"/>
      <c r="EU42" s="246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U42" s="1151">
        <f>IF(COUNT(HU$32:$HU41)+1&gt;HW$8,"",HU41+1)</f>
        <v>10</v>
      </c>
      <c r="HV42" s="1152">
        <f t="shared" ca="1" si="43"/>
        <v>6.6847764394136191E-3</v>
      </c>
      <c r="HW42" s="1153">
        <f t="shared" ca="1" si="44"/>
        <v>4.378010453106421E-4</v>
      </c>
      <c r="HX42" s="1154">
        <f t="shared" ca="1" si="48"/>
        <v>20</v>
      </c>
      <c r="HY42" s="1154">
        <f t="shared" ca="1" si="49"/>
        <v>20</v>
      </c>
      <c r="HZ42" s="1154">
        <f t="shared" ca="1" si="50"/>
        <v>10</v>
      </c>
      <c r="IA42" s="1153">
        <f t="shared" ca="1" si="45"/>
        <v>15.268982363142671</v>
      </c>
      <c r="IB42" s="1153">
        <f t="shared" ca="1" si="46"/>
        <v>8.7727608779539175</v>
      </c>
      <c r="IC42" s="1153">
        <f t="shared" ca="1" si="51"/>
        <v>6.6847764394136191E-3</v>
      </c>
      <c r="ID42" s="1155">
        <f t="shared" ca="1" si="52"/>
        <v>12.910235841874739</v>
      </c>
      <c r="IE42" s="1153">
        <f t="shared" ca="1" si="53"/>
        <v>0.51778887088424408</v>
      </c>
      <c r="IF42" s="1153">
        <f t="shared" ca="1" si="47"/>
        <v>0.15447961528606113</v>
      </c>
      <c r="IG42" s="1140"/>
      <c r="IH42" s="1150"/>
      <c r="II42" s="1150"/>
      <c r="IJ42" s="1149"/>
      <c r="IK42" s="1150"/>
      <c r="IL42" s="1150"/>
      <c r="IM42" s="1150"/>
      <c r="IN42" s="1150"/>
      <c r="IO42" s="1150"/>
      <c r="IQ42" s="1129"/>
      <c r="IR42" s="1129"/>
      <c r="IS42" s="1012">
        <v>34</v>
      </c>
      <c r="IT42" s="1095">
        <v>0.53</v>
      </c>
      <c r="IU42" s="1095">
        <v>1</v>
      </c>
      <c r="IV42" s="1096">
        <v>0.41</v>
      </c>
      <c r="IW42" s="1095">
        <v>0.71</v>
      </c>
      <c r="IX42" s="1095">
        <v>2.4</v>
      </c>
      <c r="IZ42" s="1097">
        <f t="shared" si="39"/>
        <v>34</v>
      </c>
      <c r="JA42" s="1098">
        <f t="shared" si="26"/>
        <v>0.53</v>
      </c>
      <c r="JB42" s="1099">
        <f t="shared" si="40"/>
        <v>98567.0134705823</v>
      </c>
      <c r="JC42" s="1099">
        <f t="shared" si="22"/>
        <v>52.240517139408624</v>
      </c>
      <c r="JD42" s="1096">
        <f t="shared" si="27"/>
        <v>36079.952563770617</v>
      </c>
      <c r="JE42" s="1096">
        <f>SUM(JD42:JD$108)</f>
        <v>953021.17849023885</v>
      </c>
      <c r="JF42" s="1006">
        <f t="shared" si="23"/>
        <v>18.565412484270322</v>
      </c>
      <c r="JG42" s="1095">
        <f>SUM(JF42:JF$108)</f>
        <v>7736.4196213538371</v>
      </c>
      <c r="JH42" s="1034"/>
      <c r="JI42" s="1100">
        <f t="shared" si="41"/>
        <v>35</v>
      </c>
      <c r="JJ42" s="1101">
        <f t="shared" ca="1" si="28"/>
        <v>0</v>
      </c>
      <c r="JK42" s="1101">
        <v>0</v>
      </c>
      <c r="JL42" s="1101">
        <v>0</v>
      </c>
      <c r="JM42" s="1101">
        <f t="shared" ca="1" si="29"/>
        <v>0</v>
      </c>
      <c r="JN42" s="1101">
        <f t="shared" si="56"/>
        <v>0.05</v>
      </c>
      <c r="JO42" s="1101">
        <f t="shared" si="56"/>
        <v>0.05</v>
      </c>
      <c r="JP42" s="1101">
        <f t="shared" si="56"/>
        <v>0</v>
      </c>
      <c r="JQ42" s="1010">
        <f t="shared" si="56"/>
        <v>0</v>
      </c>
      <c r="JR42" s="1010">
        <f t="shared" si="56"/>
        <v>0</v>
      </c>
      <c r="JS42" s="1101">
        <f t="shared" si="56"/>
        <v>0</v>
      </c>
      <c r="JT42" s="1010">
        <f t="shared" si="56"/>
        <v>0</v>
      </c>
      <c r="JU42" s="1101">
        <f t="shared" si="56"/>
        <v>0.03</v>
      </c>
      <c r="JV42" s="1101">
        <f t="shared" si="56"/>
        <v>0.03</v>
      </c>
      <c r="JW42" s="1010">
        <f t="shared" si="56"/>
        <v>0</v>
      </c>
      <c r="JX42" s="1010">
        <f t="shared" si="56"/>
        <v>0</v>
      </c>
      <c r="JY42" s="1094"/>
      <c r="JZ42" s="1039"/>
      <c r="KA42" s="1039"/>
      <c r="KB42" s="1039"/>
      <c r="KC42" s="1039"/>
      <c r="KD42" s="1039"/>
      <c r="KE42" s="1039"/>
      <c r="KF42" s="1039"/>
      <c r="KG42" s="1039"/>
      <c r="KH42" s="1039"/>
      <c r="KI42" s="1039"/>
      <c r="KJ42" s="1039"/>
      <c r="KK42" s="1039"/>
      <c r="KL42" s="1039"/>
      <c r="KM42" s="1039"/>
      <c r="KN42" s="1039"/>
      <c r="KO42" s="1039"/>
      <c r="KP42" s="1039"/>
      <c r="KQ42" s="1039"/>
      <c r="KR42" s="1039"/>
      <c r="KS42" s="1039"/>
      <c r="KT42" s="1039"/>
      <c r="KU42" s="1039"/>
      <c r="KV42" s="1039"/>
      <c r="KW42" s="1039"/>
      <c r="KX42" s="1039"/>
      <c r="KY42" s="1039"/>
      <c r="KZ42" s="1039"/>
      <c r="LA42" s="1039"/>
      <c r="LB42" s="1039"/>
      <c r="LC42" s="1039"/>
      <c r="LD42" s="1039"/>
      <c r="LE42" s="1039"/>
      <c r="LF42" s="1039"/>
      <c r="LG42" s="1039"/>
      <c r="LH42" s="1039"/>
      <c r="LI42" s="1039"/>
      <c r="LJ42" s="1039"/>
      <c r="LK42" s="1039"/>
      <c r="LL42" s="1039"/>
      <c r="LM42" s="1039"/>
      <c r="LN42" s="1039"/>
      <c r="LO42" s="1039"/>
      <c r="LP42" s="1039"/>
      <c r="LQ42" s="1039"/>
      <c r="LR42" s="1039"/>
      <c r="LS42" s="1039"/>
      <c r="LT42" s="1039"/>
      <c r="LU42" s="1039"/>
      <c r="LV42" s="1039"/>
      <c r="LW42" s="1039"/>
      <c r="LX42" s="1039"/>
      <c r="LY42" s="1039"/>
      <c r="LZ42" s="1039"/>
      <c r="MA42" s="1039"/>
      <c r="MB42" s="1039"/>
      <c r="MC42" s="1039"/>
      <c r="MD42" s="1039"/>
      <c r="ME42" s="1039"/>
      <c r="MF42" s="1039"/>
      <c r="MG42" s="1039"/>
      <c r="MH42" s="1039"/>
      <c r="MI42" s="1039"/>
      <c r="MJ42" s="1039"/>
      <c r="MK42" s="1039"/>
    </row>
    <row r="43" spans="1:349" ht="12.75" customHeight="1" x14ac:dyDescent="0.25">
      <c r="A43" s="235" t="str">
        <f ca="1">IF(OR(C43&lt;&gt;"",G43&lt;&gt;""),1+COUNT($A$29:A42),"")</f>
        <v/>
      </c>
      <c r="B43" s="8"/>
      <c r="C43" s="119" t="str">
        <f ca="1">IF(AND($J$12&gt;65,E21&gt;0),"Edad Máxima de Aceptación de MA es 65 Años","")</f>
        <v/>
      </c>
      <c r="D43" s="121"/>
      <c r="E43" s="121"/>
      <c r="F43" s="121"/>
      <c r="G43" s="119" t="str">
        <f>IF(AND($J$13&gt;65,G21&gt;0),"Edad Máxima de Aceptación de MA es 65 Años","")</f>
        <v/>
      </c>
      <c r="H43" s="121"/>
      <c r="I43" s="121"/>
      <c r="J43" s="121"/>
      <c r="K43" s="8"/>
      <c r="L43" s="39"/>
      <c r="M43" s="1243"/>
      <c r="N43" s="1289"/>
      <c r="O43" s="1290"/>
      <c r="P43" s="1290"/>
      <c r="Q43" s="1290"/>
      <c r="R43" s="1290"/>
      <c r="S43" s="1290"/>
      <c r="T43" s="1290"/>
      <c r="U43" s="1291"/>
      <c r="V43" s="33"/>
      <c r="W43" s="4"/>
      <c r="X43" s="4"/>
      <c r="Y43" s="4"/>
      <c r="Z43" s="4"/>
      <c r="AA43" s="33"/>
      <c r="AB43" s="279">
        <f t="shared" ca="1" si="42"/>
        <v>1.3123</v>
      </c>
      <c r="AC43" s="855">
        <v>35</v>
      </c>
      <c r="AD43" s="856">
        <f t="shared" si="11"/>
        <v>0.54</v>
      </c>
      <c r="AE43" s="857">
        <f t="shared" si="12"/>
        <v>1.03</v>
      </c>
      <c r="AF43" s="858">
        <f t="shared" si="13"/>
        <v>0.42</v>
      </c>
      <c r="AG43" s="857">
        <f t="shared" si="14"/>
        <v>0.73</v>
      </c>
      <c r="AH43" s="265"/>
      <c r="AI43" s="272">
        <f t="shared" si="35"/>
        <v>35</v>
      </c>
      <c r="AJ43" s="265">
        <f t="shared" si="2"/>
        <v>0.54</v>
      </c>
      <c r="AK43" s="273">
        <f t="shared" si="36"/>
        <v>98514.772953442895</v>
      </c>
      <c r="AL43" s="273">
        <f t="shared" si="54"/>
        <v>53.197977394859166</v>
      </c>
      <c r="AM43" s="274">
        <f t="shared" si="4"/>
        <v>35010.514746516332</v>
      </c>
      <c r="AN43" s="275">
        <f>SUM(AM43:AM$107)</f>
        <v>916941.22592646827</v>
      </c>
      <c r="AO43" s="275">
        <f t="shared" si="5"/>
        <v>18.355027148659047</v>
      </c>
      <c r="AP43" s="275">
        <f>SUM(AO43:AO$107)</f>
        <v>7717.8542088695676</v>
      </c>
      <c r="AQ43" s="33"/>
      <c r="AR43" s="272">
        <f t="shared" si="37"/>
        <v>35</v>
      </c>
      <c r="AS43" s="265">
        <f t="shared" ca="1" si="18"/>
        <v>0</v>
      </c>
      <c r="AT43" s="273">
        <f t="shared" ca="1" si="38"/>
        <v>100000</v>
      </c>
      <c r="AU43" s="273">
        <f t="shared" ca="1" si="55"/>
        <v>0</v>
      </c>
      <c r="AV43" s="274">
        <f t="shared" ca="1" si="7"/>
        <v>35538.339780838709</v>
      </c>
      <c r="AW43" s="275">
        <f t="shared" ca="1" si="32"/>
        <v>1037140.0444821628</v>
      </c>
      <c r="AX43" s="275">
        <f t="shared" ca="1" si="9"/>
        <v>0</v>
      </c>
      <c r="AY43" s="276">
        <f t="shared" ca="1" si="33"/>
        <v>166.06802766715512</v>
      </c>
      <c r="AZ43" s="33"/>
      <c r="BA43" s="1243"/>
      <c r="BB43" s="33"/>
      <c r="BC43" s="63"/>
      <c r="BD43" s="63"/>
      <c r="BE43" s="63"/>
      <c r="BF43" s="63"/>
      <c r="BG43" s="63"/>
      <c r="BH43" s="63"/>
      <c r="BI43" s="63"/>
      <c r="BJ43" s="74"/>
      <c r="BK43" s="74"/>
      <c r="BL43" s="273"/>
      <c r="BM43" s="273"/>
      <c r="BN43" s="274"/>
      <c r="BO43" s="275"/>
      <c r="BP43" s="275"/>
      <c r="BQ43" s="275"/>
      <c r="BR43" s="246"/>
      <c r="BS43" s="277"/>
      <c r="BT43" s="274"/>
      <c r="BU43" s="273"/>
      <c r="BV43" s="273"/>
      <c r="BW43" s="274"/>
      <c r="BX43" s="275"/>
      <c r="BY43" s="275"/>
      <c r="BZ43" s="275"/>
      <c r="CA43" s="246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283"/>
      <c r="DC43" s="246"/>
      <c r="DD43" s="33"/>
      <c r="DE43" s="246"/>
      <c r="DF43" s="283"/>
      <c r="DG43" s="246"/>
      <c r="DH43" s="33"/>
      <c r="DI43" s="246"/>
      <c r="DJ43" s="283"/>
      <c r="DK43" s="246"/>
      <c r="DL43" s="33"/>
      <c r="DM43" s="246"/>
      <c r="DN43" s="283"/>
      <c r="DO43" s="246"/>
      <c r="DP43" s="33"/>
      <c r="DQ43" s="246"/>
      <c r="DR43" s="283"/>
      <c r="DS43" s="246"/>
      <c r="DT43" s="33"/>
      <c r="DU43" s="246"/>
      <c r="DV43" s="283"/>
      <c r="DW43" s="246"/>
      <c r="DX43" s="33"/>
      <c r="DY43" s="246"/>
      <c r="DZ43" s="283"/>
      <c r="EA43" s="246"/>
      <c r="EB43" s="33"/>
      <c r="EC43" s="246"/>
      <c r="ED43" s="283"/>
      <c r="EE43" s="246"/>
      <c r="EF43" s="33"/>
      <c r="EG43" s="246"/>
      <c r="EH43" s="283"/>
      <c r="EI43" s="246"/>
      <c r="EJ43" s="33"/>
      <c r="EK43" s="246"/>
      <c r="EL43" s="283"/>
      <c r="EM43" s="246"/>
      <c r="EN43" s="33"/>
      <c r="EO43" s="246"/>
      <c r="EP43" s="283"/>
      <c r="EQ43" s="246"/>
      <c r="ER43" s="33"/>
      <c r="ES43" s="246"/>
      <c r="ET43" s="283"/>
      <c r="EU43" s="246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U43" s="1024">
        <f>IF(COUNT(HU$32:$HU42)+1&gt;HW$8,"",HU42+1)</f>
        <v>11</v>
      </c>
      <c r="HV43" s="1138">
        <f t="shared" ca="1" si="43"/>
        <v>6.9565602770311902E-3</v>
      </c>
      <c r="HW43" s="1118">
        <f t="shared" ca="1" si="44"/>
        <v>4.5571059989925241E-4</v>
      </c>
      <c r="HX43" s="1139">
        <f t="shared" ca="1" si="48"/>
        <v>20</v>
      </c>
      <c r="HY43" s="1139">
        <f t="shared" ca="1" si="49"/>
        <v>20</v>
      </c>
      <c r="HZ43" s="1139">
        <f t="shared" ca="1" si="50"/>
        <v>10</v>
      </c>
      <c r="IA43" s="1118">
        <f t="shared" ca="1" si="45"/>
        <v>15.265302756989046</v>
      </c>
      <c r="IB43" s="1118">
        <f t="shared" ca="1" si="46"/>
        <v>8.7708519036698434</v>
      </c>
      <c r="IC43" s="1118">
        <f t="shared" ca="1" si="51"/>
        <v>6.9565602770311902E-3</v>
      </c>
      <c r="ID43" s="1122">
        <f t="shared" ca="1" si="52"/>
        <v>12.907011137747368</v>
      </c>
      <c r="IE43" s="1118">
        <f t="shared" ca="1" si="53"/>
        <v>0.5389753059626865</v>
      </c>
      <c r="IF43" s="1118">
        <f t="shared" ca="1" si="47"/>
        <v>0.15448705189695378</v>
      </c>
      <c r="IG43" s="1140"/>
      <c r="IH43" s="1150"/>
      <c r="II43" s="1130"/>
      <c r="IJ43" s="1149"/>
      <c r="IK43" s="1150"/>
      <c r="IL43" s="1150"/>
      <c r="IM43" s="1150"/>
      <c r="IN43" s="1150"/>
      <c r="IO43" s="1150"/>
      <c r="IQ43" s="1129"/>
      <c r="IR43" s="1129"/>
      <c r="IS43" s="1012">
        <v>35</v>
      </c>
      <c r="IT43" s="1095">
        <v>0.54</v>
      </c>
      <c r="IU43" s="1095">
        <v>1.03</v>
      </c>
      <c r="IV43" s="1096">
        <v>0.42</v>
      </c>
      <c r="IW43" s="1095">
        <v>0.73</v>
      </c>
      <c r="IX43" s="1095">
        <v>2.5099999999999998</v>
      </c>
      <c r="IZ43" s="1156">
        <f t="shared" si="39"/>
        <v>35</v>
      </c>
      <c r="JA43" s="1157">
        <f t="shared" si="26"/>
        <v>0.54</v>
      </c>
      <c r="JB43" s="1158">
        <f t="shared" si="40"/>
        <v>98514.772953442895</v>
      </c>
      <c r="JC43" s="1158">
        <f t="shared" si="22"/>
        <v>53.197977394859166</v>
      </c>
      <c r="JD43" s="1159">
        <f t="shared" si="27"/>
        <v>35010.514746516332</v>
      </c>
      <c r="JE43" s="1159">
        <f>SUM(JD43:JD$108)</f>
        <v>916941.22592646827</v>
      </c>
      <c r="JF43" s="1160">
        <f t="shared" si="23"/>
        <v>18.355027148659047</v>
      </c>
      <c r="JG43" s="1161">
        <f>SUM(JF43:JF$108)</f>
        <v>7717.8542088695676</v>
      </c>
      <c r="JH43" s="1034"/>
      <c r="JI43" s="1100">
        <f t="shared" si="41"/>
        <v>36</v>
      </c>
      <c r="JJ43" s="1101">
        <f t="shared" ca="1" si="28"/>
        <v>0</v>
      </c>
      <c r="JK43" s="1101">
        <v>0</v>
      </c>
      <c r="JL43" s="1101">
        <v>0</v>
      </c>
      <c r="JM43" s="1101">
        <f t="shared" ca="1" si="29"/>
        <v>0</v>
      </c>
      <c r="JN43" s="1101">
        <f t="shared" si="56"/>
        <v>0.05</v>
      </c>
      <c r="JO43" s="1101">
        <f t="shared" si="56"/>
        <v>0.05</v>
      </c>
      <c r="JP43" s="1101">
        <f t="shared" si="56"/>
        <v>0</v>
      </c>
      <c r="JQ43" s="1010">
        <f t="shared" si="56"/>
        <v>0</v>
      </c>
      <c r="JR43" s="1010">
        <f t="shared" si="56"/>
        <v>0</v>
      </c>
      <c r="JS43" s="1101">
        <f t="shared" si="56"/>
        <v>0</v>
      </c>
      <c r="JT43" s="1010">
        <f t="shared" si="56"/>
        <v>0</v>
      </c>
      <c r="JU43" s="1101">
        <f t="shared" si="56"/>
        <v>0.03</v>
      </c>
      <c r="JV43" s="1101">
        <f t="shared" si="56"/>
        <v>0.03</v>
      </c>
      <c r="JW43" s="1010">
        <f t="shared" si="56"/>
        <v>0</v>
      </c>
      <c r="JX43" s="1010">
        <f t="shared" si="56"/>
        <v>0</v>
      </c>
      <c r="JY43" s="1094"/>
      <c r="JZ43" s="1039"/>
      <c r="KA43" s="1039"/>
      <c r="KB43" s="1039"/>
      <c r="KC43" s="1039"/>
      <c r="KD43" s="1039"/>
      <c r="KE43" s="1039"/>
      <c r="KF43" s="1039"/>
      <c r="KG43" s="1039"/>
      <c r="KH43" s="1039"/>
      <c r="KI43" s="1039"/>
      <c r="KJ43" s="1039"/>
      <c r="KK43" s="1039"/>
      <c r="KL43" s="1039"/>
      <c r="KM43" s="1039"/>
      <c r="KN43" s="1039"/>
      <c r="KO43" s="1039"/>
      <c r="KP43" s="1039"/>
      <c r="KQ43" s="1039"/>
      <c r="KR43" s="1039"/>
      <c r="KS43" s="1039"/>
      <c r="KT43" s="1039"/>
      <c r="KU43" s="1039"/>
      <c r="KV43" s="1039"/>
      <c r="KW43" s="1039"/>
      <c r="KX43" s="1039"/>
      <c r="KY43" s="1039"/>
      <c r="KZ43" s="1039"/>
      <c r="LA43" s="1039"/>
      <c r="LB43" s="1039"/>
      <c r="LC43" s="1039"/>
      <c r="LD43" s="1039"/>
      <c r="LE43" s="1039"/>
      <c r="LF43" s="1039"/>
      <c r="LG43" s="1039"/>
      <c r="LH43" s="1039"/>
      <c r="LI43" s="1039"/>
      <c r="LJ43" s="1039"/>
      <c r="LK43" s="1039"/>
      <c r="LL43" s="1039"/>
      <c r="LM43" s="1039"/>
      <c r="LN43" s="1039"/>
      <c r="LO43" s="1039"/>
      <c r="LP43" s="1039"/>
      <c r="LQ43" s="1039"/>
      <c r="LR43" s="1039"/>
      <c r="LS43" s="1039"/>
      <c r="LT43" s="1039"/>
      <c r="LU43" s="1039"/>
      <c r="LV43" s="1039"/>
      <c r="LW43" s="1039"/>
      <c r="LX43" s="1039"/>
      <c r="LY43" s="1039"/>
      <c r="LZ43" s="1039"/>
      <c r="MA43" s="1039"/>
      <c r="MB43" s="1039"/>
      <c r="MC43" s="1039"/>
      <c r="MD43" s="1039"/>
      <c r="ME43" s="1039"/>
      <c r="MF43" s="1039"/>
      <c r="MG43" s="1039"/>
      <c r="MH43" s="1039"/>
      <c r="MI43" s="1039"/>
      <c r="MJ43" s="1039"/>
      <c r="MK43" s="1039"/>
    </row>
    <row r="44" spans="1:349" ht="12.75" customHeight="1" x14ac:dyDescent="0.25">
      <c r="A44" s="235" t="str">
        <f ca="1">IF(OR(C44&lt;&gt;"",G44&lt;&gt;""),1+COUNT($A$29:A43),"")</f>
        <v/>
      </c>
      <c r="B44" s="8"/>
      <c r="C44" s="119" t="str">
        <f ca="1">IF(AND($J$12&gt;60,E22&gt;0),"Edad Máxima de Aceptación de EPP es 60 años","")</f>
        <v/>
      </c>
      <c r="D44" s="121"/>
      <c r="E44" s="121"/>
      <c r="F44" s="121"/>
      <c r="G44" s="119" t="str">
        <f>IF(AND($J$13&gt;60,G22&gt;0),"Edad Máxima de Aceptación de EPP es 60 años","")</f>
        <v/>
      </c>
      <c r="H44" s="121"/>
      <c r="I44" s="121"/>
      <c r="J44" s="121"/>
      <c r="K44" s="8"/>
      <c r="L44" s="39"/>
      <c r="M44" s="1243"/>
      <c r="N44" s="1289"/>
      <c r="O44" s="1290"/>
      <c r="P44" s="1290"/>
      <c r="Q44" s="1290"/>
      <c r="R44" s="1290"/>
      <c r="S44" s="1290"/>
      <c r="T44" s="1290"/>
      <c r="U44" s="1291"/>
      <c r="V44" s="33"/>
      <c r="W44" s="4"/>
      <c r="X44" s="4"/>
      <c r="Y44" s="4"/>
      <c r="Z44" s="4"/>
      <c r="AA44" s="33"/>
      <c r="AB44" s="279">
        <f t="shared" ca="1" si="42"/>
        <v>1.4280999999999999</v>
      </c>
      <c r="AC44" s="855">
        <v>36</v>
      </c>
      <c r="AD44" s="856">
        <f t="shared" si="11"/>
        <v>0.57999999999999996</v>
      </c>
      <c r="AE44" s="857">
        <f t="shared" si="12"/>
        <v>1.0900000000000001</v>
      </c>
      <c r="AF44" s="858">
        <f t="shared" si="13"/>
        <v>0.45</v>
      </c>
      <c r="AG44" s="857">
        <f t="shared" si="14"/>
        <v>0.77</v>
      </c>
      <c r="AH44" s="265"/>
      <c r="AI44" s="280">
        <f t="shared" si="35"/>
        <v>36</v>
      </c>
      <c r="AJ44" s="265">
        <f t="shared" si="2"/>
        <v>0.57999999999999996</v>
      </c>
      <c r="AK44" s="273">
        <f t="shared" si="36"/>
        <v>98461.574976048039</v>
      </c>
      <c r="AL44" s="273">
        <f t="shared" si="54"/>
        <v>57.107713486107862</v>
      </c>
      <c r="AM44" s="274">
        <f t="shared" si="4"/>
        <v>33972.435988886617</v>
      </c>
      <c r="AN44" s="275">
        <f>SUM(AM44:AM$107)</f>
        <v>881930.71117995202</v>
      </c>
      <c r="AO44" s="275">
        <f t="shared" si="5"/>
        <v>19.130109585974985</v>
      </c>
      <c r="AP44" s="275">
        <f>SUM(AO44:AO$107)</f>
        <v>7699.4991817209084</v>
      </c>
      <c r="AQ44" s="33"/>
      <c r="AR44" s="280">
        <f t="shared" si="37"/>
        <v>36</v>
      </c>
      <c r="AS44" s="265">
        <f t="shared" ca="1" si="18"/>
        <v>0</v>
      </c>
      <c r="AT44" s="273">
        <f t="shared" ca="1" si="38"/>
        <v>100000</v>
      </c>
      <c r="AU44" s="273">
        <f t="shared" ca="1" si="55"/>
        <v>0</v>
      </c>
      <c r="AV44" s="274">
        <f t="shared" ca="1" si="7"/>
        <v>34503.242505668655</v>
      </c>
      <c r="AW44" s="275">
        <f t="shared" ca="1" si="32"/>
        <v>1001601.7047013241</v>
      </c>
      <c r="AX44" s="275">
        <f t="shared" ca="1" si="9"/>
        <v>0</v>
      </c>
      <c r="AY44" s="276">
        <f t="shared" ca="1" si="33"/>
        <v>166.06802766715512</v>
      </c>
      <c r="AZ44" s="33"/>
      <c r="BA44" s="1243"/>
      <c r="BB44" s="33"/>
      <c r="BC44" s="63"/>
      <c r="BD44" s="63"/>
      <c r="BE44" s="63"/>
      <c r="BF44" s="63"/>
      <c r="BG44" s="63"/>
      <c r="BH44" s="63"/>
      <c r="BI44" s="63"/>
      <c r="BJ44" s="74"/>
      <c r="BK44" s="74"/>
      <c r="BL44" s="273"/>
      <c r="BM44" s="273"/>
      <c r="BN44" s="274"/>
      <c r="BO44" s="275"/>
      <c r="BP44" s="275"/>
      <c r="BQ44" s="275"/>
      <c r="BR44" s="246"/>
      <c r="BS44" s="281"/>
      <c r="BT44" s="274"/>
      <c r="BU44" s="273"/>
      <c r="BV44" s="273"/>
      <c r="BW44" s="274"/>
      <c r="BX44" s="275"/>
      <c r="BY44" s="275"/>
      <c r="BZ44" s="275"/>
      <c r="CA44" s="246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283"/>
      <c r="DC44" s="246"/>
      <c r="DD44" s="33"/>
      <c r="DE44" s="246"/>
      <c r="DF44" s="283"/>
      <c r="DG44" s="246"/>
      <c r="DH44" s="33"/>
      <c r="DI44" s="246"/>
      <c r="DJ44" s="283"/>
      <c r="DK44" s="246"/>
      <c r="DL44" s="33"/>
      <c r="DM44" s="246"/>
      <c r="DN44" s="283"/>
      <c r="DO44" s="246"/>
      <c r="DP44" s="33"/>
      <c r="DQ44" s="246"/>
      <c r="DR44" s="283"/>
      <c r="DS44" s="246"/>
      <c r="DT44" s="33"/>
      <c r="DU44" s="246"/>
      <c r="DV44" s="283"/>
      <c r="DW44" s="246"/>
      <c r="DX44" s="33"/>
      <c r="DY44" s="246"/>
      <c r="DZ44" s="283"/>
      <c r="EA44" s="246"/>
      <c r="EB44" s="33"/>
      <c r="EC44" s="246"/>
      <c r="ED44" s="283"/>
      <c r="EE44" s="246"/>
      <c r="EF44" s="33"/>
      <c r="EG44" s="246"/>
      <c r="EH44" s="283"/>
      <c r="EI44" s="246"/>
      <c r="EJ44" s="33"/>
      <c r="EK44" s="246"/>
      <c r="EL44" s="283"/>
      <c r="EM44" s="246"/>
      <c r="EN44" s="33"/>
      <c r="EO44" s="246"/>
      <c r="EP44" s="283"/>
      <c r="EQ44" s="246"/>
      <c r="ER44" s="33"/>
      <c r="ES44" s="246"/>
      <c r="ET44" s="283"/>
      <c r="EU44" s="246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U44" s="1024">
        <f>IF(COUNT(HU$32:$HU43)+1&gt;HW$8,"",HU43+1)</f>
        <v>12</v>
      </c>
      <c r="HV44" s="1138">
        <f t="shared" ca="1" si="43"/>
        <v>7.2066824043663059E-3</v>
      </c>
      <c r="HW44" s="1118">
        <f t="shared" ca="1" si="44"/>
        <v>4.7220395022883543E-4</v>
      </c>
      <c r="HX44" s="1139">
        <f t="shared" ca="1" si="48"/>
        <v>20</v>
      </c>
      <c r="HY44" s="1139">
        <f t="shared" ca="1" si="49"/>
        <v>20</v>
      </c>
      <c r="HZ44" s="1139">
        <f t="shared" ca="1" si="50"/>
        <v>10</v>
      </c>
      <c r="IA44" s="1118">
        <f t="shared" ca="1" si="45"/>
        <v>15.261800331983384</v>
      </c>
      <c r="IB44" s="1118">
        <f t="shared" ca="1" si="46"/>
        <v>8.7689651585119908</v>
      </c>
      <c r="IC44" s="1118">
        <f t="shared" ca="1" si="51"/>
        <v>7.2066824043663059E-3</v>
      </c>
      <c r="ID44" s="1122">
        <f t="shared" ca="1" si="52"/>
        <v>12.903945891764202</v>
      </c>
      <c r="IE44" s="1118">
        <f t="shared" ca="1" si="53"/>
        <v>0.55848671908690273</v>
      </c>
      <c r="IF44" s="1118">
        <f t="shared" ca="1" si="47"/>
        <v>0.15449385976292362</v>
      </c>
      <c r="IG44" s="1140"/>
      <c r="IH44" s="1150"/>
      <c r="II44" s="1130"/>
      <c r="IJ44" s="1149"/>
      <c r="IK44" s="1150"/>
      <c r="IL44" s="1150"/>
      <c r="IM44" s="1150"/>
      <c r="IN44" s="1150"/>
      <c r="IO44" s="1150"/>
      <c r="IQ44" s="1129"/>
      <c r="IR44" s="1129"/>
      <c r="IS44" s="1012">
        <v>36</v>
      </c>
      <c r="IT44" s="1095">
        <v>0.57999999999999996</v>
      </c>
      <c r="IU44" s="1095">
        <v>1.0900000000000001</v>
      </c>
      <c r="IV44" s="1096">
        <v>0.45</v>
      </c>
      <c r="IW44" s="1095">
        <v>0.77</v>
      </c>
      <c r="IX44" s="1095">
        <v>2.64</v>
      </c>
      <c r="IZ44" s="1163">
        <f t="shared" si="39"/>
        <v>36</v>
      </c>
      <c r="JA44" s="1098">
        <f t="shared" si="26"/>
        <v>0.57999999999999996</v>
      </c>
      <c r="JB44" s="1099">
        <f t="shared" si="40"/>
        <v>98461.574976048039</v>
      </c>
      <c r="JC44" s="1099">
        <f t="shared" si="22"/>
        <v>57.107713486107862</v>
      </c>
      <c r="JD44" s="1096">
        <f t="shared" si="27"/>
        <v>33972.435988886617</v>
      </c>
      <c r="JE44" s="1096">
        <f>SUM(JD44:JD$108)</f>
        <v>881930.71117995202</v>
      </c>
      <c r="JF44" s="1006">
        <f t="shared" si="23"/>
        <v>19.130109585974985</v>
      </c>
      <c r="JG44" s="1095">
        <f>SUM(JF44:JF$108)</f>
        <v>7699.4991817209084</v>
      </c>
      <c r="JH44" s="1034"/>
      <c r="JI44" s="1164">
        <f t="shared" si="41"/>
        <v>37</v>
      </c>
      <c r="JJ44" s="1101">
        <f t="shared" ca="1" si="28"/>
        <v>0</v>
      </c>
      <c r="JK44" s="1101">
        <v>0</v>
      </c>
      <c r="JL44" s="1101">
        <v>0</v>
      </c>
      <c r="JM44" s="1101">
        <f t="shared" ca="1" si="29"/>
        <v>0</v>
      </c>
      <c r="JN44" s="1101">
        <f t="shared" si="56"/>
        <v>0.05</v>
      </c>
      <c r="JO44" s="1101">
        <f t="shared" si="56"/>
        <v>0.05</v>
      </c>
      <c r="JP44" s="1101">
        <f t="shared" si="56"/>
        <v>0</v>
      </c>
      <c r="JQ44" s="1010">
        <f t="shared" si="56"/>
        <v>0</v>
      </c>
      <c r="JR44" s="1010">
        <f t="shared" si="56"/>
        <v>0</v>
      </c>
      <c r="JS44" s="1101">
        <f t="shared" si="56"/>
        <v>0</v>
      </c>
      <c r="JT44" s="1010">
        <f t="shared" si="56"/>
        <v>0</v>
      </c>
      <c r="JU44" s="1101">
        <f t="shared" si="56"/>
        <v>0.03</v>
      </c>
      <c r="JV44" s="1101">
        <f t="shared" si="56"/>
        <v>0.03</v>
      </c>
      <c r="JW44" s="1010">
        <f t="shared" si="56"/>
        <v>0</v>
      </c>
      <c r="JX44" s="1010">
        <f t="shared" si="56"/>
        <v>0</v>
      </c>
      <c r="JY44" s="1094"/>
      <c r="JZ44" s="1039"/>
      <c r="KA44" s="1039"/>
      <c r="KB44" s="1039"/>
      <c r="KC44" s="1039"/>
      <c r="KD44" s="1039"/>
      <c r="KE44" s="1039"/>
      <c r="KF44" s="1039"/>
      <c r="KG44" s="1039"/>
      <c r="KH44" s="1039"/>
      <c r="KI44" s="1039"/>
      <c r="KJ44" s="1039"/>
      <c r="KK44" s="1039"/>
      <c r="KL44" s="1039"/>
      <c r="KM44" s="1039"/>
      <c r="KN44" s="1039"/>
      <c r="KO44" s="1039"/>
      <c r="KP44" s="1039"/>
      <c r="KQ44" s="1039"/>
      <c r="KR44" s="1039"/>
      <c r="KS44" s="1039"/>
      <c r="KT44" s="1039"/>
      <c r="KU44" s="1039"/>
      <c r="KV44" s="1039"/>
      <c r="KW44" s="1039"/>
      <c r="KX44" s="1039"/>
      <c r="KY44" s="1039"/>
      <c r="KZ44" s="1039"/>
      <c r="LA44" s="1039"/>
      <c r="LB44" s="1039"/>
      <c r="LC44" s="1039"/>
      <c r="LD44" s="1039"/>
      <c r="LE44" s="1039"/>
      <c r="LF44" s="1039"/>
      <c r="LG44" s="1039"/>
      <c r="LH44" s="1039"/>
      <c r="LI44" s="1039"/>
      <c r="LJ44" s="1039"/>
      <c r="LK44" s="1039"/>
      <c r="LL44" s="1039"/>
      <c r="LM44" s="1039"/>
      <c r="LN44" s="1039"/>
      <c r="LO44" s="1039"/>
      <c r="LP44" s="1039"/>
      <c r="LQ44" s="1039"/>
      <c r="LR44" s="1039"/>
      <c r="LS44" s="1039"/>
      <c r="LT44" s="1039"/>
      <c r="LU44" s="1039"/>
      <c r="LV44" s="1039"/>
      <c r="LW44" s="1039"/>
      <c r="LX44" s="1039"/>
      <c r="LY44" s="1039"/>
      <c r="LZ44" s="1039"/>
      <c r="MA44" s="1039"/>
      <c r="MB44" s="1039"/>
      <c r="MC44" s="1039"/>
      <c r="MD44" s="1039"/>
      <c r="ME44" s="1039"/>
      <c r="MF44" s="1039"/>
      <c r="MG44" s="1039"/>
      <c r="MH44" s="1039"/>
      <c r="MI44" s="1039"/>
      <c r="MJ44" s="1039"/>
      <c r="MK44" s="1039"/>
    </row>
    <row r="45" spans="1:349" ht="12.75" customHeight="1" x14ac:dyDescent="0.25">
      <c r="A45" s="235" t="str">
        <f ca="1">IF(OR(C45&lt;&gt;"",G45&lt;&gt;""),1+COUNT($A$29:A44),"")</f>
        <v/>
      </c>
      <c r="B45" s="8"/>
      <c r="C45" s="119" t="str">
        <f ca="1">IF(AND($J$12&gt;60,E23&gt;0),"Edad Máxima Aceptación Anticip Capital es 60 Años","")</f>
        <v/>
      </c>
      <c r="D45" s="121"/>
      <c r="E45" s="121"/>
      <c r="F45" s="121"/>
      <c r="G45" s="119" t="str">
        <f>IF(AND($J$13&gt;60,G23&gt;0),"Edad Máxima Aceptación Anticip Capital es 60 Años","")</f>
        <v/>
      </c>
      <c r="H45" s="121"/>
      <c r="I45" s="121"/>
      <c r="J45" s="121"/>
      <c r="K45" s="8"/>
      <c r="L45" s="39"/>
      <c r="M45" s="1243"/>
      <c r="N45" s="1289"/>
      <c r="O45" s="1290"/>
      <c r="P45" s="1290"/>
      <c r="Q45" s="1290"/>
      <c r="R45" s="1290"/>
      <c r="S45" s="1290"/>
      <c r="T45" s="1290"/>
      <c r="U45" s="1291"/>
      <c r="V45" s="33"/>
      <c r="W45" s="4"/>
      <c r="X45" s="4"/>
      <c r="Y45" s="4"/>
      <c r="Z45" s="4"/>
      <c r="AA45" s="33"/>
      <c r="AB45" s="279">
        <f t="shared" ca="1" si="42"/>
        <v>1.5578000000000001</v>
      </c>
      <c r="AC45" s="855">
        <v>37</v>
      </c>
      <c r="AD45" s="856">
        <f t="shared" si="11"/>
        <v>0.6</v>
      </c>
      <c r="AE45" s="857">
        <f t="shared" si="12"/>
        <v>1.1399999999999999</v>
      </c>
      <c r="AF45" s="858">
        <f t="shared" si="13"/>
        <v>0.47</v>
      </c>
      <c r="AG45" s="857">
        <f t="shared" si="14"/>
        <v>0.8</v>
      </c>
      <c r="AH45" s="265"/>
      <c r="AI45" s="272">
        <f t="shared" si="35"/>
        <v>37</v>
      </c>
      <c r="AJ45" s="265">
        <f t="shared" si="2"/>
        <v>0.6</v>
      </c>
      <c r="AK45" s="273">
        <f t="shared" si="36"/>
        <v>98404.467262561928</v>
      </c>
      <c r="AL45" s="273">
        <f t="shared" si="54"/>
        <v>59.042680357537151</v>
      </c>
      <c r="AM45" s="274">
        <f t="shared" si="4"/>
        <v>32963.817452439864</v>
      </c>
      <c r="AN45" s="275">
        <f>SUM(AM45:AM$107)</f>
        <v>847958.27519106539</v>
      </c>
      <c r="AO45" s="275">
        <f t="shared" si="5"/>
        <v>19.202223758702829</v>
      </c>
      <c r="AP45" s="275">
        <f>SUM(AO45:AO$107)</f>
        <v>7680.369072134933</v>
      </c>
      <c r="AQ45" s="33"/>
      <c r="AR45" s="272">
        <f t="shared" si="37"/>
        <v>37</v>
      </c>
      <c r="AS45" s="265">
        <f t="shared" ca="1" si="18"/>
        <v>0</v>
      </c>
      <c r="AT45" s="273">
        <f t="shared" ca="1" si="38"/>
        <v>100000</v>
      </c>
      <c r="AU45" s="273">
        <f t="shared" ca="1" si="55"/>
        <v>0</v>
      </c>
      <c r="AV45" s="274">
        <f t="shared" ca="1" si="7"/>
        <v>33498.293694823929</v>
      </c>
      <c r="AW45" s="275">
        <f t="shared" ca="1" si="32"/>
        <v>967098.46219565545</v>
      </c>
      <c r="AX45" s="275">
        <f t="shared" ca="1" si="9"/>
        <v>0</v>
      </c>
      <c r="AY45" s="276">
        <f t="shared" ca="1" si="33"/>
        <v>166.06802766715512</v>
      </c>
      <c r="AZ45" s="33"/>
      <c r="BA45" s="1243"/>
      <c r="BB45" s="33"/>
      <c r="BC45" s="63"/>
      <c r="BD45" s="63"/>
      <c r="BE45" s="63"/>
      <c r="BF45" s="63"/>
      <c r="BG45" s="63"/>
      <c r="BH45" s="63"/>
      <c r="BI45" s="63"/>
      <c r="BJ45" s="74"/>
      <c r="BK45" s="74"/>
      <c r="BL45" s="273"/>
      <c r="BM45" s="273"/>
      <c r="BN45" s="274"/>
      <c r="BO45" s="275"/>
      <c r="BP45" s="275"/>
      <c r="BQ45" s="275"/>
      <c r="BR45" s="246"/>
      <c r="BS45" s="277"/>
      <c r="BT45" s="274"/>
      <c r="BU45" s="273"/>
      <c r="BV45" s="273"/>
      <c r="BW45" s="274"/>
      <c r="BX45" s="275"/>
      <c r="BY45" s="275"/>
      <c r="BZ45" s="275"/>
      <c r="CA45" s="246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283"/>
      <c r="DC45" s="246"/>
      <c r="DD45" s="33"/>
      <c r="DE45" s="246"/>
      <c r="DF45" s="283"/>
      <c r="DG45" s="246"/>
      <c r="DH45" s="33"/>
      <c r="DI45" s="246"/>
      <c r="DJ45" s="283"/>
      <c r="DK45" s="246"/>
      <c r="DL45" s="33"/>
      <c r="DM45" s="246"/>
      <c r="DN45" s="283"/>
      <c r="DO45" s="246"/>
      <c r="DP45" s="33"/>
      <c r="DQ45" s="246"/>
      <c r="DR45" s="283"/>
      <c r="DS45" s="246"/>
      <c r="DT45" s="33"/>
      <c r="DU45" s="246"/>
      <c r="DV45" s="283"/>
      <c r="DW45" s="246"/>
      <c r="DX45" s="33"/>
      <c r="DY45" s="246"/>
      <c r="DZ45" s="283"/>
      <c r="EA45" s="246"/>
      <c r="EB45" s="33"/>
      <c r="EC45" s="246"/>
      <c r="ED45" s="283"/>
      <c r="EE45" s="246"/>
      <c r="EF45" s="33"/>
      <c r="EG45" s="246"/>
      <c r="EH45" s="283"/>
      <c r="EI45" s="246"/>
      <c r="EJ45" s="33"/>
      <c r="EK45" s="246"/>
      <c r="EL45" s="283"/>
      <c r="EM45" s="246"/>
      <c r="EN45" s="33"/>
      <c r="EO45" s="246"/>
      <c r="EP45" s="283"/>
      <c r="EQ45" s="246"/>
      <c r="ER45" s="33"/>
      <c r="ES45" s="246"/>
      <c r="ET45" s="283"/>
      <c r="EU45" s="246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U45" s="1024">
        <f>IF(COUNT(HU$32:$HU44)+1&gt;HW$8,"",HU44+1)</f>
        <v>13</v>
      </c>
      <c r="HV45" s="1138">
        <f t="shared" ca="1" si="43"/>
        <v>7.4047244731146149E-3</v>
      </c>
      <c r="HW45" s="1118">
        <f t="shared" ca="1" si="44"/>
        <v>4.8527074149499859E-4</v>
      </c>
      <c r="HX45" s="1139">
        <f t="shared" ca="1" si="48"/>
        <v>20</v>
      </c>
      <c r="HY45" s="1139">
        <f t="shared" ca="1" si="49"/>
        <v>20</v>
      </c>
      <c r="HZ45" s="1139">
        <f t="shared" ca="1" si="50"/>
        <v>10</v>
      </c>
      <c r="IA45" s="1118">
        <f t="shared" ca="1" si="45"/>
        <v>15.258955135647575</v>
      </c>
      <c r="IB45" s="1118">
        <f t="shared" ca="1" si="46"/>
        <v>8.7673872316116181</v>
      </c>
      <c r="IC45" s="1118">
        <f t="shared" ca="1" si="51"/>
        <v>7.4047244731146149E-3</v>
      </c>
      <c r="ID45" s="1122">
        <f t="shared" ca="1" si="52"/>
        <v>12.901458551703477</v>
      </c>
      <c r="IE45" s="1118">
        <f t="shared" ca="1" si="53"/>
        <v>0.57394475542743295</v>
      </c>
      <c r="IF45" s="1118">
        <f t="shared" ca="1" si="47"/>
        <v>0.15449921459147453</v>
      </c>
      <c r="IG45" s="1140"/>
      <c r="II45" s="1150"/>
      <c r="IJ45" s="1149"/>
      <c r="IK45" s="1150"/>
      <c r="IL45" s="1150"/>
      <c r="IM45" s="1150"/>
      <c r="IN45" s="1150"/>
      <c r="IO45" s="1150"/>
      <c r="IQ45" s="1129"/>
      <c r="IR45" s="1129"/>
      <c r="IS45" s="1012">
        <v>37</v>
      </c>
      <c r="IT45" s="1095">
        <v>0.6</v>
      </c>
      <c r="IU45" s="1095">
        <v>1.1399999999999999</v>
      </c>
      <c r="IV45" s="1096">
        <v>0.47</v>
      </c>
      <c r="IW45" s="1095">
        <v>0.8</v>
      </c>
      <c r="IX45" s="1095">
        <v>2.8</v>
      </c>
      <c r="IZ45" s="1097">
        <f t="shared" si="39"/>
        <v>37</v>
      </c>
      <c r="JA45" s="1098">
        <f t="shared" si="26"/>
        <v>0.6</v>
      </c>
      <c r="JB45" s="1099">
        <f t="shared" si="40"/>
        <v>98404.467262561928</v>
      </c>
      <c r="JC45" s="1099">
        <f t="shared" si="22"/>
        <v>59.042680357537151</v>
      </c>
      <c r="JD45" s="1096">
        <f t="shared" si="27"/>
        <v>32963.817452439864</v>
      </c>
      <c r="JE45" s="1096">
        <f>SUM(JD45:JD$108)</f>
        <v>847958.27519106539</v>
      </c>
      <c r="JF45" s="1006">
        <f t="shared" si="23"/>
        <v>19.202223758702829</v>
      </c>
      <c r="JG45" s="1095">
        <f>SUM(JF45:JF$108)</f>
        <v>7680.369072134933</v>
      </c>
      <c r="JH45" s="1034"/>
      <c r="JI45" s="1100">
        <f t="shared" si="41"/>
        <v>38</v>
      </c>
      <c r="JJ45" s="1101">
        <f t="shared" ca="1" si="28"/>
        <v>0</v>
      </c>
      <c r="JK45" s="1101">
        <v>0</v>
      </c>
      <c r="JL45" s="1101">
        <v>0</v>
      </c>
      <c r="JM45" s="1101">
        <f t="shared" ca="1" si="29"/>
        <v>0</v>
      </c>
      <c r="JN45" s="1101">
        <f t="shared" si="56"/>
        <v>0.05</v>
      </c>
      <c r="JO45" s="1101">
        <f t="shared" si="56"/>
        <v>0.05</v>
      </c>
      <c r="JP45" s="1101">
        <f t="shared" si="56"/>
        <v>0</v>
      </c>
      <c r="JQ45" s="1010">
        <f t="shared" si="56"/>
        <v>0</v>
      </c>
      <c r="JR45" s="1010">
        <f t="shared" si="56"/>
        <v>0</v>
      </c>
      <c r="JS45" s="1101">
        <f t="shared" si="56"/>
        <v>0</v>
      </c>
      <c r="JT45" s="1010">
        <f t="shared" si="56"/>
        <v>0</v>
      </c>
      <c r="JU45" s="1101">
        <f t="shared" si="56"/>
        <v>0.03</v>
      </c>
      <c r="JV45" s="1101">
        <f t="shared" si="56"/>
        <v>0.03</v>
      </c>
      <c r="JW45" s="1010">
        <f t="shared" si="56"/>
        <v>0</v>
      </c>
      <c r="JX45" s="1010">
        <f t="shared" si="56"/>
        <v>0</v>
      </c>
      <c r="JY45" s="1094"/>
      <c r="JZ45" s="1039"/>
      <c r="KA45" s="1039"/>
      <c r="KB45" s="1039"/>
      <c r="KC45" s="1039"/>
      <c r="KD45" s="1039"/>
      <c r="KE45" s="1039"/>
      <c r="KF45" s="1039"/>
      <c r="KG45" s="1039"/>
      <c r="KH45" s="1039"/>
      <c r="KI45" s="1039"/>
      <c r="KJ45" s="1039"/>
      <c r="KK45" s="1039"/>
      <c r="KL45" s="1039"/>
      <c r="KM45" s="1039"/>
      <c r="KN45" s="1039"/>
      <c r="KO45" s="1039"/>
      <c r="KP45" s="1039"/>
      <c r="KQ45" s="1039"/>
      <c r="KR45" s="1039"/>
      <c r="KS45" s="1039"/>
      <c r="KT45" s="1039"/>
      <c r="KU45" s="1039"/>
      <c r="KV45" s="1039"/>
      <c r="KW45" s="1039"/>
      <c r="KX45" s="1039"/>
      <c r="KY45" s="1039"/>
      <c r="KZ45" s="1039"/>
      <c r="LA45" s="1039"/>
      <c r="LB45" s="1039"/>
      <c r="LC45" s="1039"/>
      <c r="LD45" s="1039"/>
      <c r="LE45" s="1039"/>
      <c r="LF45" s="1039"/>
      <c r="LG45" s="1039"/>
      <c r="LH45" s="1039"/>
      <c r="LI45" s="1039"/>
      <c r="LJ45" s="1039"/>
      <c r="LK45" s="1039"/>
      <c r="LL45" s="1039"/>
      <c r="LM45" s="1039"/>
      <c r="LN45" s="1039"/>
      <c r="LO45" s="1039"/>
      <c r="LP45" s="1039"/>
      <c r="LQ45" s="1039"/>
      <c r="LR45" s="1039"/>
      <c r="LS45" s="1039"/>
      <c r="LT45" s="1039"/>
      <c r="LU45" s="1039"/>
      <c r="LV45" s="1039"/>
      <c r="LW45" s="1039"/>
      <c r="LX45" s="1039"/>
      <c r="LY45" s="1039"/>
      <c r="LZ45" s="1039"/>
      <c r="MA45" s="1039"/>
      <c r="MB45" s="1039"/>
      <c r="MC45" s="1039"/>
      <c r="MD45" s="1039"/>
      <c r="ME45" s="1039"/>
      <c r="MF45" s="1039"/>
      <c r="MG45" s="1039"/>
      <c r="MH45" s="1039"/>
      <c r="MI45" s="1039"/>
      <c r="MJ45" s="1039"/>
      <c r="MK45" s="1039"/>
    </row>
    <row r="46" spans="1:349" ht="12.75" customHeight="1" x14ac:dyDescent="0.25">
      <c r="A46" s="235" t="str">
        <f>IF(OR(C46&lt;&gt;"",G46&lt;&gt;""),1+COUNT($A$29:A45),"")</f>
        <v/>
      </c>
      <c r="B46" s="8"/>
      <c r="C46" s="119" t="str">
        <f>IF($E$23=0,"",IF($E$23&lt;20000,"Suma Mínima Anticipación Capital es 20,000",""))</f>
        <v/>
      </c>
      <c r="D46" s="27"/>
      <c r="E46" s="27"/>
      <c r="F46" s="27"/>
      <c r="G46" s="119" t="str">
        <f>IF($G$23=0,"",IF($G$23&lt;20000,"Suma Mínima Anticipación Capital es 20,000",""))</f>
        <v/>
      </c>
      <c r="H46" s="27"/>
      <c r="I46" s="27"/>
      <c r="J46" s="27"/>
      <c r="K46" s="8"/>
      <c r="L46" s="39"/>
      <c r="M46" s="1243"/>
      <c r="N46" s="1292"/>
      <c r="O46" s="1293"/>
      <c r="P46" s="1293"/>
      <c r="Q46" s="1293"/>
      <c r="R46" s="1293"/>
      <c r="S46" s="1293"/>
      <c r="T46" s="1293"/>
      <c r="U46" s="1294"/>
      <c r="V46" s="33"/>
      <c r="W46" s="4"/>
      <c r="X46" s="4"/>
      <c r="Y46" s="4"/>
      <c r="Z46" s="4"/>
      <c r="AA46" s="33"/>
      <c r="AB46" s="279">
        <f t="shared" ca="1" si="42"/>
        <v>1.7040999999999999</v>
      </c>
      <c r="AC46" s="855">
        <v>38</v>
      </c>
      <c r="AD46" s="856">
        <f t="shared" si="11"/>
        <v>0.65</v>
      </c>
      <c r="AE46" s="857">
        <f t="shared" si="12"/>
        <v>1.22</v>
      </c>
      <c r="AF46" s="858">
        <f t="shared" si="13"/>
        <v>0.5</v>
      </c>
      <c r="AG46" s="857">
        <f t="shared" si="14"/>
        <v>0.86</v>
      </c>
      <c r="AH46" s="265"/>
      <c r="AI46" s="272">
        <f t="shared" si="35"/>
        <v>38</v>
      </c>
      <c r="AJ46" s="265">
        <f t="shared" si="2"/>
        <v>0.65</v>
      </c>
      <c r="AK46" s="273">
        <f t="shared" si="36"/>
        <v>98345.424582204389</v>
      </c>
      <c r="AL46" s="273">
        <f t="shared" si="54"/>
        <v>63.924525978432854</v>
      </c>
      <c r="AM46" s="274">
        <f t="shared" si="4"/>
        <v>31984.504040746015</v>
      </c>
      <c r="AN46" s="275">
        <f>SUM(AM46:AM$107)</f>
        <v>814994.45773862535</v>
      </c>
      <c r="AO46" s="275">
        <f t="shared" si="5"/>
        <v>20.184395753868849</v>
      </c>
      <c r="AP46" s="275">
        <f>SUM(AO46:AO$107)</f>
        <v>7661.1668483762305</v>
      </c>
      <c r="AQ46" s="33"/>
      <c r="AR46" s="272">
        <f t="shared" si="37"/>
        <v>38</v>
      </c>
      <c r="AS46" s="265">
        <f t="shared" ca="1" si="18"/>
        <v>0</v>
      </c>
      <c r="AT46" s="273">
        <f t="shared" ca="1" si="38"/>
        <v>100000</v>
      </c>
      <c r="AU46" s="273">
        <f t="shared" ca="1" si="55"/>
        <v>0</v>
      </c>
      <c r="AV46" s="274">
        <f t="shared" ca="1" si="7"/>
        <v>32522.615237693135</v>
      </c>
      <c r="AW46" s="275">
        <f t="shared" ca="1" si="32"/>
        <v>933600.16850083147</v>
      </c>
      <c r="AX46" s="275">
        <f t="shared" ca="1" si="9"/>
        <v>0</v>
      </c>
      <c r="AY46" s="276">
        <f t="shared" ca="1" si="33"/>
        <v>166.06802766715512</v>
      </c>
      <c r="AZ46" s="33"/>
      <c r="BA46" s="1243"/>
      <c r="BB46" s="33"/>
      <c r="BC46" s="63"/>
      <c r="BD46" s="63"/>
      <c r="BE46" s="63"/>
      <c r="BF46" s="63"/>
      <c r="BG46" s="63"/>
      <c r="BH46" s="63"/>
      <c r="BI46" s="63"/>
      <c r="BJ46" s="74"/>
      <c r="BK46" s="74"/>
      <c r="BL46" s="273"/>
      <c r="BM46" s="273"/>
      <c r="BN46" s="274"/>
      <c r="BO46" s="275"/>
      <c r="BP46" s="275"/>
      <c r="BQ46" s="275"/>
      <c r="BR46" s="246"/>
      <c r="BS46" s="277"/>
      <c r="BT46" s="274"/>
      <c r="BU46" s="273"/>
      <c r="BV46" s="273"/>
      <c r="BW46" s="274"/>
      <c r="BX46" s="275"/>
      <c r="BY46" s="275"/>
      <c r="BZ46" s="275"/>
      <c r="CA46" s="246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283"/>
      <c r="DC46" s="246"/>
      <c r="DD46" s="33"/>
      <c r="DE46" s="246"/>
      <c r="DF46" s="283"/>
      <c r="DG46" s="246"/>
      <c r="DH46" s="33"/>
      <c r="DI46" s="246"/>
      <c r="DJ46" s="283"/>
      <c r="DK46" s="246"/>
      <c r="DL46" s="33"/>
      <c r="DM46" s="246"/>
      <c r="DN46" s="283"/>
      <c r="DO46" s="246"/>
      <c r="DP46" s="33"/>
      <c r="DQ46" s="246"/>
      <c r="DR46" s="283"/>
      <c r="DS46" s="246"/>
      <c r="DT46" s="33"/>
      <c r="DU46" s="246"/>
      <c r="DV46" s="283"/>
      <c r="DW46" s="246"/>
      <c r="DX46" s="33"/>
      <c r="DY46" s="246"/>
      <c r="DZ46" s="283"/>
      <c r="EA46" s="246"/>
      <c r="EB46" s="33"/>
      <c r="EC46" s="246"/>
      <c r="ED46" s="283"/>
      <c r="EE46" s="246"/>
      <c r="EF46" s="33"/>
      <c r="EG46" s="246"/>
      <c r="EH46" s="283"/>
      <c r="EI46" s="246"/>
      <c r="EJ46" s="33"/>
      <c r="EK46" s="246"/>
      <c r="EL46" s="283"/>
      <c r="EM46" s="246"/>
      <c r="EN46" s="33"/>
      <c r="EO46" s="246"/>
      <c r="EP46" s="283"/>
      <c r="EQ46" s="246"/>
      <c r="ER46" s="33"/>
      <c r="ES46" s="246"/>
      <c r="ET46" s="283"/>
      <c r="EU46" s="246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U46" s="1024">
        <f>IF(COUNT(HU$32:$HU45)+1&gt;HW$8,"",HU45+1)</f>
        <v>14</v>
      </c>
      <c r="HV46" s="1138">
        <f t="shared" ca="1" si="43"/>
        <v>7.5645568405091302E-3</v>
      </c>
      <c r="HW46" s="1118">
        <f t="shared" ca="1" si="44"/>
        <v>4.9581971563533061E-4</v>
      </c>
      <c r="HX46" s="1139">
        <f t="shared" ca="1" si="48"/>
        <v>20</v>
      </c>
      <c r="HY46" s="1139">
        <f t="shared" ca="1" si="49"/>
        <v>20</v>
      </c>
      <c r="HZ46" s="1139">
        <f t="shared" ca="1" si="50"/>
        <v>10</v>
      </c>
      <c r="IA46" s="1118">
        <f t="shared" ca="1" si="45"/>
        <v>15.256668103276413</v>
      </c>
      <c r="IB46" s="1118">
        <f t="shared" ca="1" si="46"/>
        <v>8.7660778056807054</v>
      </c>
      <c r="IC46" s="1118">
        <f t="shared" ca="1" si="51"/>
        <v>7.5645568405091302E-3</v>
      </c>
      <c r="ID46" s="1122">
        <f t="shared" ca="1" si="52"/>
        <v>12.899461635382503</v>
      </c>
      <c r="IE46" s="1118">
        <f t="shared" ca="1" si="53"/>
        <v>0.58642422872594724</v>
      </c>
      <c r="IF46" s="1118">
        <f t="shared" ca="1" si="47"/>
        <v>0.15450335892066069</v>
      </c>
      <c r="IG46" s="1140"/>
      <c r="IH46" s="1150"/>
      <c r="IK46" s="1150"/>
      <c r="IL46" s="1150"/>
      <c r="IM46" s="1150"/>
      <c r="IN46" s="1150"/>
      <c r="IO46" s="1150"/>
      <c r="IQ46" s="1129"/>
      <c r="IR46" s="1129"/>
      <c r="IS46" s="1012">
        <v>38</v>
      </c>
      <c r="IT46" s="1095">
        <v>0.65</v>
      </c>
      <c r="IU46" s="1095">
        <v>1.22</v>
      </c>
      <c r="IV46" s="1096">
        <v>0.5</v>
      </c>
      <c r="IW46" s="1095">
        <v>0.86</v>
      </c>
      <c r="IX46" s="1095">
        <v>3.01</v>
      </c>
      <c r="IZ46" s="1097">
        <f t="shared" si="39"/>
        <v>38</v>
      </c>
      <c r="JA46" s="1098">
        <f t="shared" si="26"/>
        <v>0.65</v>
      </c>
      <c r="JB46" s="1099">
        <f t="shared" si="40"/>
        <v>98345.424582204389</v>
      </c>
      <c r="JC46" s="1099">
        <f t="shared" si="22"/>
        <v>63.924525978432854</v>
      </c>
      <c r="JD46" s="1096">
        <f t="shared" si="27"/>
        <v>31984.504040746015</v>
      </c>
      <c r="JE46" s="1096">
        <f>SUM(JD46:JD$108)</f>
        <v>814994.45773862535</v>
      </c>
      <c r="JF46" s="1006">
        <f t="shared" si="23"/>
        <v>20.184395753868849</v>
      </c>
      <c r="JG46" s="1095">
        <f>SUM(JF46:JF$108)</f>
        <v>7661.1668483762305</v>
      </c>
      <c r="JH46" s="1034"/>
      <c r="JI46" s="1100">
        <f t="shared" si="41"/>
        <v>39</v>
      </c>
      <c r="JJ46" s="1101">
        <f t="shared" ca="1" si="28"/>
        <v>0</v>
      </c>
      <c r="JK46" s="1101">
        <v>0</v>
      </c>
      <c r="JL46" s="1101">
        <v>0</v>
      </c>
      <c r="JM46" s="1101">
        <f t="shared" ca="1" si="29"/>
        <v>0</v>
      </c>
      <c r="JN46" s="1101">
        <f t="shared" si="56"/>
        <v>0.05</v>
      </c>
      <c r="JO46" s="1101">
        <f t="shared" si="56"/>
        <v>0.05</v>
      </c>
      <c r="JP46" s="1101">
        <f t="shared" si="56"/>
        <v>0</v>
      </c>
      <c r="JQ46" s="1010">
        <f t="shared" si="56"/>
        <v>0</v>
      </c>
      <c r="JR46" s="1010">
        <f t="shared" si="56"/>
        <v>0</v>
      </c>
      <c r="JS46" s="1101">
        <f t="shared" si="56"/>
        <v>0</v>
      </c>
      <c r="JT46" s="1010">
        <f t="shared" si="56"/>
        <v>0</v>
      </c>
      <c r="JU46" s="1101">
        <f t="shared" si="56"/>
        <v>0.03</v>
      </c>
      <c r="JV46" s="1101">
        <f t="shared" si="56"/>
        <v>0.03</v>
      </c>
      <c r="JW46" s="1010">
        <f t="shared" si="56"/>
        <v>0</v>
      </c>
      <c r="JX46" s="1010">
        <f t="shared" si="56"/>
        <v>0</v>
      </c>
      <c r="JY46" s="1094"/>
      <c r="JZ46" s="1039"/>
      <c r="KA46" s="1039"/>
      <c r="KB46" s="1039"/>
      <c r="KC46" s="1039"/>
      <c r="KD46" s="1039"/>
      <c r="KE46" s="1039"/>
      <c r="KF46" s="1039"/>
      <c r="KG46" s="1039"/>
      <c r="KH46" s="1039"/>
      <c r="KI46" s="1039"/>
      <c r="KJ46" s="1039"/>
      <c r="KK46" s="1039"/>
      <c r="KL46" s="1039"/>
      <c r="KM46" s="1039"/>
      <c r="KN46" s="1039"/>
      <c r="KO46" s="1039"/>
      <c r="KP46" s="1039"/>
      <c r="KQ46" s="1039"/>
      <c r="KR46" s="1039"/>
      <c r="KS46" s="1039"/>
      <c r="KT46" s="1039"/>
      <c r="KU46" s="1039"/>
      <c r="KV46" s="1039"/>
      <c r="KW46" s="1039"/>
      <c r="KX46" s="1039"/>
      <c r="KY46" s="1039"/>
      <c r="KZ46" s="1039"/>
      <c r="LA46" s="1039"/>
      <c r="LB46" s="1039"/>
      <c r="LC46" s="1039"/>
      <c r="LD46" s="1039"/>
      <c r="LE46" s="1039"/>
      <c r="LF46" s="1039"/>
      <c r="LG46" s="1039"/>
      <c r="LH46" s="1039"/>
      <c r="LI46" s="1039"/>
      <c r="LJ46" s="1039"/>
      <c r="LK46" s="1039"/>
      <c r="LL46" s="1039"/>
      <c r="LM46" s="1039"/>
      <c r="LN46" s="1039"/>
      <c r="LO46" s="1039"/>
      <c r="LP46" s="1039"/>
      <c r="LQ46" s="1039"/>
      <c r="LR46" s="1039"/>
      <c r="LS46" s="1039"/>
      <c r="LT46" s="1039"/>
      <c r="LU46" s="1039"/>
      <c r="LV46" s="1039"/>
      <c r="LW46" s="1039"/>
      <c r="LX46" s="1039"/>
      <c r="LY46" s="1039"/>
      <c r="LZ46" s="1039"/>
      <c r="MA46" s="1039"/>
      <c r="MB46" s="1039"/>
      <c r="MC46" s="1039"/>
      <c r="MD46" s="1039"/>
      <c r="ME46" s="1039"/>
      <c r="MF46" s="1039"/>
      <c r="MG46" s="1039"/>
      <c r="MH46" s="1039"/>
      <c r="MI46" s="1039"/>
      <c r="MJ46" s="1039"/>
      <c r="MK46" s="1039"/>
    </row>
    <row r="47" spans="1:349" ht="12.75" customHeight="1" x14ac:dyDescent="0.25">
      <c r="A47" s="235" t="str">
        <f>IF(OR(C47&lt;&gt;"",G47&lt;&gt;""),1+COUNT($A$29:A46),"")</f>
        <v/>
      </c>
      <c r="B47" s="8"/>
      <c r="C47" s="119" t="str">
        <f>IF($E$23&gt;1000000,"Suma Máxima de Anticipación Capital es 1,000,000","")</f>
        <v/>
      </c>
      <c r="D47" s="121"/>
      <c r="E47" s="121"/>
      <c r="F47" s="121"/>
      <c r="G47" s="119" t="str">
        <f>IF($G$23&gt;1000000,"Suma Máxima de Anticipación Capital es 1,000,000","")</f>
        <v/>
      </c>
      <c r="H47" s="121"/>
      <c r="I47" s="121"/>
      <c r="J47" s="121"/>
      <c r="K47" s="8"/>
      <c r="L47" s="234"/>
      <c r="M47" s="1243"/>
      <c r="N47" s="86"/>
      <c r="O47" s="4"/>
      <c r="P47" s="4"/>
      <c r="Q47" s="4"/>
      <c r="R47" s="4"/>
      <c r="S47" s="8"/>
      <c r="T47" s="8"/>
      <c r="U47" s="8"/>
      <c r="V47" s="33"/>
      <c r="W47" s="4"/>
      <c r="X47" s="4"/>
      <c r="Y47" s="4"/>
      <c r="Z47" s="4"/>
      <c r="AA47" s="33"/>
      <c r="AB47" s="279">
        <f t="shared" ca="1" si="42"/>
        <v>1.8627</v>
      </c>
      <c r="AC47" s="855">
        <v>39</v>
      </c>
      <c r="AD47" s="856">
        <f t="shared" si="11"/>
        <v>0.69</v>
      </c>
      <c r="AE47" s="857">
        <f t="shared" si="12"/>
        <v>1.31</v>
      </c>
      <c r="AF47" s="858">
        <f t="shared" si="13"/>
        <v>0.54</v>
      </c>
      <c r="AG47" s="857">
        <f t="shared" si="14"/>
        <v>0.92</v>
      </c>
      <c r="AH47" s="265"/>
      <c r="AI47" s="272">
        <f t="shared" si="35"/>
        <v>39</v>
      </c>
      <c r="AJ47" s="265">
        <f t="shared" si="2"/>
        <v>0.69</v>
      </c>
      <c r="AK47" s="273">
        <f t="shared" si="36"/>
        <v>98281.500056225952</v>
      </c>
      <c r="AL47" s="273">
        <f t="shared" si="54"/>
        <v>67.8142350387959</v>
      </c>
      <c r="AM47" s="274">
        <f t="shared" si="4"/>
        <v>31032.732148659739</v>
      </c>
      <c r="AN47" s="275">
        <f>SUM(AM47:AM$107)</f>
        <v>783009.95369787933</v>
      </c>
      <c r="AO47" s="275">
        <f t="shared" si="5"/>
        <v>20.788917652985646</v>
      </c>
      <c r="AP47" s="275">
        <f>SUM(AO47:AO$107)</f>
        <v>7640.9824526223611</v>
      </c>
      <c r="AQ47" s="33"/>
      <c r="AR47" s="272">
        <f t="shared" si="37"/>
        <v>39</v>
      </c>
      <c r="AS47" s="265">
        <f t="shared" ca="1" si="18"/>
        <v>0</v>
      </c>
      <c r="AT47" s="273">
        <f t="shared" ca="1" si="38"/>
        <v>100000</v>
      </c>
      <c r="AU47" s="273">
        <f t="shared" ca="1" si="55"/>
        <v>0</v>
      </c>
      <c r="AV47" s="274">
        <f t="shared" ca="1" si="7"/>
        <v>31575.354599702077</v>
      </c>
      <c r="AW47" s="275">
        <f t="shared" ca="1" si="32"/>
        <v>901077.55326313828</v>
      </c>
      <c r="AX47" s="275">
        <f t="shared" ca="1" si="9"/>
        <v>0</v>
      </c>
      <c r="AY47" s="276">
        <f t="shared" ca="1" si="33"/>
        <v>166.06802766715512</v>
      </c>
      <c r="AZ47" s="33"/>
      <c r="BA47" s="1243"/>
      <c r="BB47" s="33"/>
      <c r="BC47" s="63"/>
      <c r="BD47" s="63"/>
      <c r="BE47" s="63"/>
      <c r="BF47" s="63"/>
      <c r="BG47" s="63"/>
      <c r="BH47" s="63"/>
      <c r="BI47" s="63"/>
      <c r="BJ47" s="74"/>
      <c r="BK47" s="74"/>
      <c r="BL47" s="273"/>
      <c r="BM47" s="273"/>
      <c r="BN47" s="274"/>
      <c r="BO47" s="275"/>
      <c r="BP47" s="275"/>
      <c r="BQ47" s="275"/>
      <c r="BR47" s="246"/>
      <c r="BS47" s="277"/>
      <c r="BT47" s="274"/>
      <c r="BU47" s="273"/>
      <c r="BV47" s="273"/>
      <c r="BW47" s="274"/>
      <c r="BX47" s="275"/>
      <c r="BY47" s="275"/>
      <c r="BZ47" s="275"/>
      <c r="CA47" s="246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283"/>
      <c r="DC47" s="246"/>
      <c r="DD47" s="33"/>
      <c r="DE47" s="246"/>
      <c r="DF47" s="283"/>
      <c r="DG47" s="246"/>
      <c r="DH47" s="33"/>
      <c r="DI47" s="246"/>
      <c r="DJ47" s="283"/>
      <c r="DK47" s="246"/>
      <c r="DL47" s="33"/>
      <c r="DM47" s="246"/>
      <c r="DN47" s="283"/>
      <c r="DO47" s="246"/>
      <c r="DP47" s="33"/>
      <c r="DQ47" s="246"/>
      <c r="DR47" s="283"/>
      <c r="DS47" s="246"/>
      <c r="DT47" s="33"/>
      <c r="DU47" s="246"/>
      <c r="DV47" s="283"/>
      <c r="DW47" s="246"/>
      <c r="DX47" s="33"/>
      <c r="DY47" s="246"/>
      <c r="DZ47" s="283"/>
      <c r="EA47" s="246"/>
      <c r="EB47" s="33"/>
      <c r="EC47" s="246"/>
      <c r="ED47" s="283"/>
      <c r="EE47" s="246"/>
      <c r="EF47" s="33"/>
      <c r="EG47" s="246"/>
      <c r="EH47" s="283"/>
      <c r="EI47" s="246"/>
      <c r="EJ47" s="33"/>
      <c r="EK47" s="246"/>
      <c r="EL47" s="283"/>
      <c r="EM47" s="246"/>
      <c r="EN47" s="33"/>
      <c r="EO47" s="246"/>
      <c r="EP47" s="283"/>
      <c r="EQ47" s="246"/>
      <c r="ER47" s="33"/>
      <c r="ES47" s="246"/>
      <c r="ET47" s="283"/>
      <c r="EU47" s="246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U47" s="1151">
        <f>IF(COUNT(HU$32:$HU46)+1&gt;HW$8,"",HU46+1)</f>
        <v>15</v>
      </c>
      <c r="HV47" s="1152">
        <f t="shared" ca="1" si="43"/>
        <v>7.6651881534660063E-3</v>
      </c>
      <c r="HW47" s="1153">
        <f t="shared" ca="1" si="44"/>
        <v>5.0246119570226283E-4</v>
      </c>
      <c r="HX47" s="1154">
        <f t="shared" ca="1" si="48"/>
        <v>20</v>
      </c>
      <c r="HY47" s="1154">
        <f t="shared" ca="1" si="49"/>
        <v>20</v>
      </c>
      <c r="HZ47" s="1154">
        <f t="shared" ca="1" si="50"/>
        <v>10</v>
      </c>
      <c r="IA47" s="1153">
        <f t="shared" ca="1" si="45"/>
        <v>15.255283828938843</v>
      </c>
      <c r="IB47" s="1153">
        <f t="shared" ca="1" si="46"/>
        <v>8.7652584628325698</v>
      </c>
      <c r="IC47" s="1153">
        <f t="shared" ca="1" si="51"/>
        <v>7.6651881534660063E-3</v>
      </c>
      <c r="ID47" s="1155">
        <f t="shared" ca="1" si="52"/>
        <v>12.898254566992046</v>
      </c>
      <c r="IE47" s="1153">
        <f t="shared" ca="1" si="53"/>
        <v>0.59428104117916913</v>
      </c>
      <c r="IF47" s="1153">
        <f t="shared" ca="1" si="47"/>
        <v>0.15450576261816773</v>
      </c>
      <c r="IG47" s="1140"/>
      <c r="IH47" s="1150"/>
      <c r="II47" s="1150"/>
      <c r="IJ47" s="1150"/>
      <c r="IK47" s="1150"/>
      <c r="IL47" s="1150"/>
      <c r="IM47" s="1150"/>
      <c r="IN47" s="1150"/>
      <c r="IO47" s="1150"/>
      <c r="IQ47" s="1129"/>
      <c r="IR47" s="1129"/>
      <c r="IS47" s="1012">
        <v>39</v>
      </c>
      <c r="IT47" s="1095">
        <v>0.69</v>
      </c>
      <c r="IU47" s="1095">
        <v>1.31</v>
      </c>
      <c r="IV47" s="1096">
        <v>0.54</v>
      </c>
      <c r="IW47" s="1095">
        <v>0.92</v>
      </c>
      <c r="IX47" s="1095">
        <v>3.25</v>
      </c>
      <c r="IZ47" s="1097">
        <f t="shared" si="39"/>
        <v>39</v>
      </c>
      <c r="JA47" s="1098">
        <f t="shared" si="26"/>
        <v>0.69</v>
      </c>
      <c r="JB47" s="1099">
        <f t="shared" si="40"/>
        <v>98281.500056225952</v>
      </c>
      <c r="JC47" s="1099">
        <f t="shared" si="22"/>
        <v>67.8142350387959</v>
      </c>
      <c r="JD47" s="1096">
        <f t="shared" si="27"/>
        <v>31032.732148659739</v>
      </c>
      <c r="JE47" s="1096">
        <f>SUM(JD47:JD$108)</f>
        <v>783009.95369787933</v>
      </c>
      <c r="JF47" s="1006">
        <f t="shared" si="23"/>
        <v>20.788917652985646</v>
      </c>
      <c r="JG47" s="1095">
        <f>SUM(JF47:JF$108)</f>
        <v>7640.9824526223611</v>
      </c>
      <c r="JH47" s="1034"/>
      <c r="JI47" s="1100">
        <f t="shared" si="41"/>
        <v>40</v>
      </c>
      <c r="JJ47" s="1101">
        <f t="shared" ca="1" si="28"/>
        <v>0</v>
      </c>
      <c r="JK47" s="1101">
        <v>0</v>
      </c>
      <c r="JL47" s="1101">
        <v>0</v>
      </c>
      <c r="JM47" s="1101">
        <f t="shared" ca="1" si="29"/>
        <v>0</v>
      </c>
      <c r="JN47" s="1101">
        <f t="shared" si="56"/>
        <v>0.05</v>
      </c>
      <c r="JO47" s="1101">
        <f t="shared" si="56"/>
        <v>0.05</v>
      </c>
      <c r="JP47" s="1101">
        <f t="shared" si="56"/>
        <v>0</v>
      </c>
      <c r="JQ47" s="1010">
        <f t="shared" si="56"/>
        <v>0</v>
      </c>
      <c r="JR47" s="1010">
        <f t="shared" si="56"/>
        <v>0</v>
      </c>
      <c r="JS47" s="1101">
        <f t="shared" si="56"/>
        <v>0</v>
      </c>
      <c r="JT47" s="1010">
        <f t="shared" si="56"/>
        <v>0</v>
      </c>
      <c r="JU47" s="1101">
        <f t="shared" si="56"/>
        <v>0.03</v>
      </c>
      <c r="JV47" s="1101">
        <f t="shared" si="56"/>
        <v>0.03</v>
      </c>
      <c r="JW47" s="1010">
        <f t="shared" si="56"/>
        <v>0</v>
      </c>
      <c r="JX47" s="1010">
        <f t="shared" si="56"/>
        <v>0</v>
      </c>
      <c r="JY47" s="1094"/>
      <c r="JZ47" s="1039"/>
      <c r="KA47" s="1039"/>
      <c r="KB47" s="1039"/>
      <c r="KC47" s="1039"/>
      <c r="KD47" s="1039"/>
      <c r="KE47" s="1039"/>
      <c r="KF47" s="1039"/>
      <c r="KG47" s="1039"/>
      <c r="KH47" s="1039"/>
      <c r="KI47" s="1039"/>
      <c r="KJ47" s="1039"/>
      <c r="KK47" s="1039"/>
      <c r="KL47" s="1039"/>
      <c r="KM47" s="1039"/>
      <c r="KN47" s="1039"/>
      <c r="KO47" s="1039"/>
      <c r="KP47" s="1039"/>
      <c r="KQ47" s="1039"/>
      <c r="KR47" s="1039"/>
      <c r="KS47" s="1039"/>
      <c r="KT47" s="1039"/>
      <c r="KU47" s="1039"/>
      <c r="KV47" s="1039"/>
      <c r="KW47" s="1039"/>
      <c r="KX47" s="1039"/>
      <c r="KY47" s="1039"/>
      <c r="KZ47" s="1039"/>
      <c r="LA47" s="1039"/>
      <c r="LB47" s="1039"/>
      <c r="LC47" s="1039"/>
      <c r="LD47" s="1039"/>
      <c r="LE47" s="1039"/>
      <c r="LF47" s="1039"/>
      <c r="LG47" s="1039"/>
      <c r="LH47" s="1039"/>
      <c r="LI47" s="1039"/>
      <c r="LJ47" s="1039"/>
      <c r="LK47" s="1039"/>
      <c r="LL47" s="1039"/>
      <c r="LM47" s="1039"/>
      <c r="LN47" s="1039"/>
      <c r="LO47" s="1039"/>
      <c r="LP47" s="1039"/>
      <c r="LQ47" s="1039"/>
      <c r="LR47" s="1039"/>
      <c r="LS47" s="1039"/>
      <c r="LT47" s="1039"/>
      <c r="LU47" s="1039"/>
      <c r="LV47" s="1039"/>
      <c r="LW47" s="1039"/>
      <c r="LX47" s="1039"/>
      <c r="LY47" s="1039"/>
      <c r="LZ47" s="1039"/>
      <c r="MA47" s="1039"/>
      <c r="MB47" s="1039"/>
      <c r="MC47" s="1039"/>
      <c r="MD47" s="1039"/>
      <c r="ME47" s="1039"/>
      <c r="MF47" s="1039"/>
      <c r="MG47" s="1039"/>
      <c r="MH47" s="1039"/>
      <c r="MI47" s="1039"/>
      <c r="MJ47" s="1039"/>
      <c r="MK47" s="1039"/>
    </row>
    <row r="48" spans="1:349" ht="12.75" customHeight="1" x14ac:dyDescent="0.25">
      <c r="A48" s="235" t="str">
        <f>IF(OR(C48&lt;&gt;"",G48&lt;&gt;""),1+COUNT($A$29:A47),"")</f>
        <v/>
      </c>
      <c r="B48" s="8"/>
      <c r="C48" s="119" t="str">
        <f>IF($E$23&gt;$E$20,"Suma de Anticipación no puede ser &gt; que Vida","")</f>
        <v/>
      </c>
      <c r="D48" s="8"/>
      <c r="E48" s="8"/>
      <c r="F48" s="8"/>
      <c r="G48" s="119" t="str">
        <f>IF($G$23&gt;$G$20,"Suma de Anticipación no puede ser &gt; que Vida","")</f>
        <v/>
      </c>
      <c r="H48" s="8"/>
      <c r="I48" s="8"/>
      <c r="J48" s="8"/>
      <c r="K48" s="8"/>
      <c r="L48" s="33"/>
      <c r="M48" s="1246"/>
      <c r="N48" s="946" t="s">
        <v>95</v>
      </c>
      <c r="O48" s="947" t="str">
        <f>UPPER($D$8)</f>
        <v>DIRECTA</v>
      </c>
      <c r="P48" s="789"/>
      <c r="Q48" s="789"/>
      <c r="R48" s="790"/>
      <c r="S48" s="807" t="str">
        <f ca="1">J4</f>
        <v>I-58.27 / 40% | S-8.74 / 6% | G-2.91 / 2%</v>
      </c>
      <c r="T48" s="808"/>
      <c r="U48" s="809"/>
      <c r="V48" s="33"/>
      <c r="W48" s="33"/>
      <c r="X48" s="33"/>
      <c r="Y48" s="33"/>
      <c r="Z48" s="33"/>
      <c r="AA48" s="33"/>
      <c r="AB48" s="279">
        <f t="shared" ca="1" si="42"/>
        <v>2.0369000000000002</v>
      </c>
      <c r="AC48" s="855">
        <v>40</v>
      </c>
      <c r="AD48" s="856">
        <f t="shared" si="11"/>
        <v>0.74</v>
      </c>
      <c r="AE48" s="857">
        <f t="shared" si="12"/>
        <v>1.4</v>
      </c>
      <c r="AF48" s="858">
        <f t="shared" si="13"/>
        <v>0.57999999999999996</v>
      </c>
      <c r="AG48" s="857">
        <f t="shared" si="14"/>
        <v>0.99</v>
      </c>
      <c r="AH48" s="265"/>
      <c r="AI48" s="272">
        <f t="shared" si="35"/>
        <v>40</v>
      </c>
      <c r="AJ48" s="265">
        <f t="shared" si="2"/>
        <v>0.74</v>
      </c>
      <c r="AK48" s="273">
        <f t="shared" si="36"/>
        <v>98213.685821187159</v>
      </c>
      <c r="AL48" s="273">
        <f t="shared" si="54"/>
        <v>72.678127507678496</v>
      </c>
      <c r="AM48" s="274">
        <f t="shared" si="4"/>
        <v>30108.07724609433</v>
      </c>
      <c r="AN48" s="275">
        <f>SUM(AM48:AM$107)</f>
        <v>751977.22154921968</v>
      </c>
      <c r="AO48" s="275">
        <f t="shared" si="5"/>
        <v>21.631045788456124</v>
      </c>
      <c r="AP48" s="275">
        <f>SUM(AO48:AO$107)</f>
        <v>7620.1935349693758</v>
      </c>
      <c r="AQ48" s="33"/>
      <c r="AR48" s="272">
        <f t="shared" si="37"/>
        <v>40</v>
      </c>
      <c r="AS48" s="265">
        <f t="shared" ca="1" si="18"/>
        <v>0</v>
      </c>
      <c r="AT48" s="273">
        <f t="shared" ca="1" si="38"/>
        <v>100000</v>
      </c>
      <c r="AU48" s="273">
        <f t="shared" ca="1" si="55"/>
        <v>0</v>
      </c>
      <c r="AV48" s="274">
        <f t="shared" ca="1" si="7"/>
        <v>30655.684077380651</v>
      </c>
      <c r="AW48" s="275">
        <f t="shared" ca="1" si="32"/>
        <v>869502.19866343623</v>
      </c>
      <c r="AX48" s="275">
        <f t="shared" ca="1" si="9"/>
        <v>0</v>
      </c>
      <c r="AY48" s="276">
        <f t="shared" ca="1" si="33"/>
        <v>166.06802766715512</v>
      </c>
      <c r="AZ48" s="274"/>
      <c r="BA48" s="1252"/>
      <c r="BB48" s="274"/>
      <c r="BC48" s="63"/>
      <c r="BD48" s="63"/>
      <c r="BE48" s="63"/>
      <c r="BF48" s="63"/>
      <c r="BG48" s="63"/>
      <c r="BH48" s="63"/>
      <c r="BI48" s="63"/>
      <c r="BJ48" s="74"/>
      <c r="BK48" s="74"/>
      <c r="BL48" s="273"/>
      <c r="BM48" s="273"/>
      <c r="BN48" s="274"/>
      <c r="BO48" s="275"/>
      <c r="BP48" s="275"/>
      <c r="BQ48" s="275"/>
      <c r="BR48" s="246"/>
      <c r="BS48" s="277"/>
      <c r="BT48" s="274"/>
      <c r="BU48" s="273"/>
      <c r="BV48" s="273"/>
      <c r="BW48" s="274"/>
      <c r="BX48" s="275"/>
      <c r="BY48" s="275"/>
      <c r="BZ48" s="275"/>
      <c r="CA48" s="246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283"/>
      <c r="DC48" s="246"/>
      <c r="DD48" s="33"/>
      <c r="DE48" s="246"/>
      <c r="DF48" s="283"/>
      <c r="DG48" s="246"/>
      <c r="DH48" s="33"/>
      <c r="DI48" s="246"/>
      <c r="DJ48" s="283"/>
      <c r="DK48" s="246"/>
      <c r="DL48" s="33"/>
      <c r="DM48" s="246"/>
      <c r="DN48" s="283"/>
      <c r="DO48" s="246"/>
      <c r="DP48" s="33"/>
      <c r="DQ48" s="246"/>
      <c r="DR48" s="283"/>
      <c r="DS48" s="246"/>
      <c r="DT48" s="33"/>
      <c r="DU48" s="246"/>
      <c r="DV48" s="283"/>
      <c r="DW48" s="246"/>
      <c r="DX48" s="33"/>
      <c r="DY48" s="246"/>
      <c r="DZ48" s="283"/>
      <c r="EA48" s="246"/>
      <c r="EB48" s="33"/>
      <c r="EC48" s="246"/>
      <c r="ED48" s="283"/>
      <c r="EE48" s="246"/>
      <c r="EF48" s="33"/>
      <c r="EG48" s="246"/>
      <c r="EH48" s="283"/>
      <c r="EI48" s="246"/>
      <c r="EJ48" s="33"/>
      <c r="EK48" s="246"/>
      <c r="EL48" s="283"/>
      <c r="EM48" s="246"/>
      <c r="EN48" s="33"/>
      <c r="EO48" s="246"/>
      <c r="EP48" s="283"/>
      <c r="EQ48" s="246"/>
      <c r="ER48" s="33"/>
      <c r="ES48" s="246"/>
      <c r="ET48" s="283"/>
      <c r="EU48" s="246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U48" s="1024">
        <f>IF(COUNT(HU$32:$HU47)+1&gt;HW$8,"",HU47+1)</f>
        <v>16</v>
      </c>
      <c r="HV48" s="1138">
        <f t="shared" ca="1" si="43"/>
        <v>7.6452720222649736E-3</v>
      </c>
      <c r="HW48" s="1118">
        <f t="shared" ca="1" si="44"/>
        <v>5.0113939379660931E-4</v>
      </c>
      <c r="HX48" s="1139">
        <f t="shared" ca="1" si="48"/>
        <v>20</v>
      </c>
      <c r="HY48" s="1139">
        <f t="shared" ca="1" si="49"/>
        <v>20</v>
      </c>
      <c r="HZ48" s="1139">
        <f t="shared" ca="1" si="50"/>
        <v>10</v>
      </c>
      <c r="IA48" s="1118">
        <f t="shared" ca="1" si="45"/>
        <v>15.255779363790859</v>
      </c>
      <c r="IB48" s="1118">
        <f t="shared" ca="1" si="46"/>
        <v>8.7655160230919904</v>
      </c>
      <c r="IC48" s="1118">
        <f t="shared" ca="1" si="51"/>
        <v>7.6452720222649736E-3</v>
      </c>
      <c r="ID48" s="1122">
        <f t="shared" ca="1" si="52"/>
        <v>12.898688811254685</v>
      </c>
      <c r="IE48" s="1118">
        <f t="shared" ca="1" si="53"/>
        <v>0.59271699117154697</v>
      </c>
      <c r="IF48" s="1118">
        <f t="shared" ca="1" si="47"/>
        <v>0.154504761528648</v>
      </c>
      <c r="IG48" s="1140"/>
      <c r="IH48" s="1150"/>
      <c r="II48" s="1150"/>
      <c r="IJ48" s="1150"/>
      <c r="IK48" s="1150"/>
      <c r="IL48" s="1150"/>
      <c r="IM48" s="1150"/>
      <c r="IN48" s="1150"/>
      <c r="IO48" s="1150"/>
      <c r="IQ48" s="1129"/>
      <c r="IR48" s="1129"/>
      <c r="IS48" s="1012">
        <v>40</v>
      </c>
      <c r="IT48" s="1095">
        <v>0.74</v>
      </c>
      <c r="IU48" s="1095">
        <v>1.4</v>
      </c>
      <c r="IV48" s="1096">
        <v>0.57999999999999996</v>
      </c>
      <c r="IW48" s="1095">
        <v>0.99</v>
      </c>
      <c r="IX48" s="1095">
        <v>3.53</v>
      </c>
      <c r="IY48" s="1000" t="s">
        <v>230</v>
      </c>
      <c r="IZ48" s="1097">
        <f t="shared" si="39"/>
        <v>40</v>
      </c>
      <c r="JA48" s="1098">
        <f t="shared" si="26"/>
        <v>0.74</v>
      </c>
      <c r="JB48" s="1099">
        <f t="shared" si="40"/>
        <v>98213.685821187159</v>
      </c>
      <c r="JC48" s="1099">
        <f t="shared" si="22"/>
        <v>72.678127507678496</v>
      </c>
      <c r="JD48" s="1096">
        <f t="shared" si="27"/>
        <v>30108.07724609433</v>
      </c>
      <c r="JE48" s="1096">
        <f>SUM(JD48:JD$108)</f>
        <v>751977.22154921968</v>
      </c>
      <c r="JF48" s="1006">
        <f t="shared" si="23"/>
        <v>21.631045788456124</v>
      </c>
      <c r="JG48" s="1095">
        <f>SUM(JF48:JF$108)</f>
        <v>7620.1935349693758</v>
      </c>
      <c r="JH48" s="1034"/>
      <c r="JI48" s="1100">
        <f t="shared" si="41"/>
        <v>41</v>
      </c>
      <c r="JJ48" s="1101">
        <f t="shared" ca="1" si="28"/>
        <v>0</v>
      </c>
      <c r="JK48" s="1101">
        <v>0</v>
      </c>
      <c r="JL48" s="1101">
        <v>0</v>
      </c>
      <c r="JM48" s="1101">
        <f t="shared" ca="1" si="29"/>
        <v>0</v>
      </c>
      <c r="JN48" s="1101">
        <f t="shared" si="56"/>
        <v>0.05</v>
      </c>
      <c r="JO48" s="1101">
        <f t="shared" si="56"/>
        <v>0.05</v>
      </c>
      <c r="JP48" s="1101">
        <f t="shared" si="56"/>
        <v>0</v>
      </c>
      <c r="JQ48" s="1010">
        <f t="shared" si="56"/>
        <v>0</v>
      </c>
      <c r="JR48" s="1010">
        <f t="shared" si="56"/>
        <v>0</v>
      </c>
      <c r="JS48" s="1101">
        <f t="shared" si="56"/>
        <v>0</v>
      </c>
      <c r="JT48" s="1010">
        <f t="shared" si="56"/>
        <v>0</v>
      </c>
      <c r="JU48" s="1101">
        <f t="shared" si="56"/>
        <v>0.03</v>
      </c>
      <c r="JV48" s="1101">
        <f t="shared" si="56"/>
        <v>0.03</v>
      </c>
      <c r="JW48" s="1010">
        <f t="shared" si="56"/>
        <v>0</v>
      </c>
      <c r="JX48" s="1010">
        <f t="shared" si="56"/>
        <v>0</v>
      </c>
      <c r="JY48" s="1094"/>
      <c r="JZ48" s="1039"/>
      <c r="KA48" s="1039"/>
      <c r="KB48" s="1039"/>
      <c r="KC48" s="1039"/>
      <c r="KD48" s="1039"/>
      <c r="KE48" s="1039"/>
      <c r="KF48" s="1039"/>
      <c r="KG48" s="1039"/>
      <c r="KH48" s="1039"/>
      <c r="KI48" s="1039"/>
      <c r="KJ48" s="1039"/>
      <c r="KK48" s="1039"/>
      <c r="KL48" s="1039"/>
      <c r="KM48" s="1039"/>
      <c r="KN48" s="1039"/>
      <c r="KO48" s="1039"/>
      <c r="KP48" s="1039"/>
      <c r="KQ48" s="1039"/>
      <c r="KR48" s="1039"/>
      <c r="KS48" s="1039"/>
      <c r="KT48" s="1039"/>
      <c r="KU48" s="1039"/>
      <c r="KV48" s="1039"/>
      <c r="KW48" s="1039"/>
      <c r="KX48" s="1039"/>
      <c r="KY48" s="1039"/>
      <c r="KZ48" s="1039"/>
      <c r="LA48" s="1039"/>
      <c r="LB48" s="1039"/>
      <c r="LC48" s="1039"/>
      <c r="LD48" s="1039"/>
      <c r="LE48" s="1039"/>
      <c r="LF48" s="1039"/>
      <c r="LG48" s="1039"/>
      <c r="LH48" s="1039"/>
      <c r="LI48" s="1039"/>
      <c r="LJ48" s="1039"/>
      <c r="LK48" s="1039"/>
      <c r="LL48" s="1039"/>
      <c r="LM48" s="1039"/>
      <c r="LN48" s="1039"/>
      <c r="LO48" s="1039"/>
      <c r="LP48" s="1039"/>
      <c r="LQ48" s="1039"/>
      <c r="LR48" s="1039"/>
      <c r="LS48" s="1039"/>
      <c r="LT48" s="1039"/>
      <c r="LU48" s="1039"/>
      <c r="LV48" s="1039"/>
      <c r="LW48" s="1039"/>
      <c r="LX48" s="1039"/>
      <c r="LY48" s="1039"/>
      <c r="LZ48" s="1039"/>
      <c r="MA48" s="1039"/>
      <c r="MB48" s="1039"/>
      <c r="MC48" s="1039"/>
      <c r="MD48" s="1039"/>
      <c r="ME48" s="1039"/>
      <c r="MF48" s="1039"/>
      <c r="MG48" s="1039"/>
      <c r="MH48" s="1039"/>
      <c r="MI48" s="1039"/>
      <c r="MJ48" s="1039"/>
      <c r="MK48" s="1039"/>
    </row>
    <row r="49" spans="1:349" ht="12.75" customHeight="1" x14ac:dyDescent="0.25">
      <c r="A49" s="235" t="str">
        <f>IF(OR(C49&lt;&gt;"",G49&lt;&gt;""),1+COUNT($A$29:A48),"")</f>
        <v/>
      </c>
      <c r="B49" s="8"/>
      <c r="C49" s="119" t="str">
        <f>IF(C17&lt;1,"El Plazo Mínimo de Seguro permitido es 1 años","")</f>
        <v/>
      </c>
      <c r="D49" s="121"/>
      <c r="E49" s="121"/>
      <c r="F49" s="121"/>
      <c r="G49" s="119"/>
      <c r="H49" s="121"/>
      <c r="I49" s="121"/>
      <c r="J49" s="121"/>
      <c r="K49" s="8"/>
      <c r="L49" s="33"/>
      <c r="M49" s="1246"/>
      <c r="N49" s="4"/>
      <c r="O49" s="4"/>
      <c r="P49" s="4"/>
      <c r="Q49" s="4"/>
      <c r="R49" s="8"/>
      <c r="S49" s="8"/>
      <c r="T49" s="8"/>
      <c r="U49" s="8"/>
      <c r="V49" s="33"/>
      <c r="W49" s="33"/>
      <c r="X49" s="33"/>
      <c r="Y49" s="33"/>
      <c r="Z49" s="33"/>
      <c r="AA49" s="33"/>
      <c r="AB49" s="279">
        <f t="shared" ca="1" si="42"/>
        <v>2.2288000000000001</v>
      </c>
      <c r="AC49" s="855">
        <v>41</v>
      </c>
      <c r="AD49" s="856">
        <f t="shared" si="11"/>
        <v>0.81</v>
      </c>
      <c r="AE49" s="857">
        <f t="shared" si="12"/>
        <v>1.52</v>
      </c>
      <c r="AF49" s="858">
        <f t="shared" si="13"/>
        <v>0.63</v>
      </c>
      <c r="AG49" s="857">
        <f t="shared" si="14"/>
        <v>1.07</v>
      </c>
      <c r="AH49" s="265"/>
      <c r="AI49" s="280">
        <f t="shared" si="35"/>
        <v>41</v>
      </c>
      <c r="AJ49" s="265">
        <f t="shared" si="2"/>
        <v>0.81</v>
      </c>
      <c r="AK49" s="273">
        <f t="shared" si="36"/>
        <v>98141.007693679479</v>
      </c>
      <c r="AL49" s="273">
        <f t="shared" si="54"/>
        <v>79.494216231880387</v>
      </c>
      <c r="AM49" s="274">
        <f t="shared" si="4"/>
        <v>29209.511911584683</v>
      </c>
      <c r="AN49" s="275">
        <f>SUM(AM49:AM$107)</f>
        <v>721869.14430312533</v>
      </c>
      <c r="AO49" s="275">
        <f t="shared" si="5"/>
        <v>22.970587037265624</v>
      </c>
      <c r="AP49" s="275">
        <f>SUM(AO49:AO$107)</f>
        <v>7598.5624891809193</v>
      </c>
      <c r="AQ49" s="33"/>
      <c r="AR49" s="280">
        <f t="shared" si="37"/>
        <v>41</v>
      </c>
      <c r="AS49" s="265">
        <f t="shared" ca="1" si="18"/>
        <v>0</v>
      </c>
      <c r="AT49" s="273">
        <f t="shared" ca="1" si="38"/>
        <v>100000</v>
      </c>
      <c r="AU49" s="273">
        <f t="shared" ca="1" si="55"/>
        <v>0</v>
      </c>
      <c r="AV49" s="274">
        <f t="shared" ca="1" si="7"/>
        <v>29762.800075126848</v>
      </c>
      <c r="AW49" s="275">
        <f t="shared" ca="1" si="32"/>
        <v>838846.51458605553</v>
      </c>
      <c r="AX49" s="275">
        <f t="shared" ca="1" si="9"/>
        <v>0</v>
      </c>
      <c r="AY49" s="276">
        <f t="shared" ca="1" si="33"/>
        <v>166.06802766715512</v>
      </c>
      <c r="AZ49" s="274"/>
      <c r="BA49" s="1252"/>
      <c r="BB49" s="274"/>
      <c r="BC49" s="63"/>
      <c r="BD49" s="63"/>
      <c r="BE49" s="63"/>
      <c r="BF49" s="63"/>
      <c r="BG49" s="63"/>
      <c r="BH49" s="63"/>
      <c r="BI49" s="63"/>
      <c r="BJ49" s="74"/>
      <c r="BK49" s="74"/>
      <c r="BL49" s="273"/>
      <c r="BM49" s="273"/>
      <c r="BN49" s="274"/>
      <c r="BO49" s="275"/>
      <c r="BP49" s="275"/>
      <c r="BQ49" s="275"/>
      <c r="BR49" s="246"/>
      <c r="BS49" s="281"/>
      <c r="BT49" s="274"/>
      <c r="BU49" s="273"/>
      <c r="BV49" s="273"/>
      <c r="BW49" s="274"/>
      <c r="BX49" s="275"/>
      <c r="BY49" s="275"/>
      <c r="BZ49" s="275"/>
      <c r="CA49" s="246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283"/>
      <c r="DC49" s="246"/>
      <c r="DD49" s="33"/>
      <c r="DE49" s="246"/>
      <c r="DF49" s="283"/>
      <c r="DG49" s="246"/>
      <c r="DH49" s="33"/>
      <c r="DI49" s="246"/>
      <c r="DJ49" s="283"/>
      <c r="DK49" s="246"/>
      <c r="DL49" s="33"/>
      <c r="DM49" s="246"/>
      <c r="DN49" s="283"/>
      <c r="DO49" s="246"/>
      <c r="DP49" s="33"/>
      <c r="DQ49" s="246"/>
      <c r="DR49" s="283"/>
      <c r="DS49" s="246"/>
      <c r="DT49" s="33"/>
      <c r="DU49" s="246"/>
      <c r="DV49" s="283"/>
      <c r="DW49" s="246"/>
      <c r="DX49" s="33"/>
      <c r="DY49" s="246"/>
      <c r="DZ49" s="283"/>
      <c r="EA49" s="246"/>
      <c r="EB49" s="33"/>
      <c r="EC49" s="246"/>
      <c r="ED49" s="283"/>
      <c r="EE49" s="246"/>
      <c r="EF49" s="33"/>
      <c r="EG49" s="246"/>
      <c r="EH49" s="283"/>
      <c r="EI49" s="246"/>
      <c r="EJ49" s="33"/>
      <c r="EK49" s="246"/>
      <c r="EL49" s="283"/>
      <c r="EM49" s="246"/>
      <c r="EN49" s="33"/>
      <c r="EO49" s="246"/>
      <c r="EP49" s="283"/>
      <c r="EQ49" s="246"/>
      <c r="ER49" s="33"/>
      <c r="ES49" s="246"/>
      <c r="ET49" s="283"/>
      <c r="EU49" s="246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U49" s="1024">
        <f>IF(COUNT(HU$32:$HU48)+1&gt;HW$8,"",HU48+1)</f>
        <v>17</v>
      </c>
      <c r="HV49" s="1138">
        <f t="shared" ca="1" si="43"/>
        <v>7.5275203726155272E-3</v>
      </c>
      <c r="HW49" s="1118">
        <f t="shared" ca="1" si="44"/>
        <v>4.9334495889035649E-4</v>
      </c>
      <c r="HX49" s="1139">
        <f t="shared" ca="1" si="48"/>
        <v>20</v>
      </c>
      <c r="HY49" s="1139">
        <f t="shared" ca="1" si="49"/>
        <v>20</v>
      </c>
      <c r="HZ49" s="1139">
        <f t="shared" ca="1" si="50"/>
        <v>10</v>
      </c>
      <c r="IA49" s="1118">
        <f t="shared" ca="1" si="45"/>
        <v>15.258127679152961</v>
      </c>
      <c r="IB49" s="1118">
        <f t="shared" ca="1" si="46"/>
        <v>8.7668874938530426</v>
      </c>
      <c r="IC49" s="1118">
        <f t="shared" ca="1" si="51"/>
        <v>7.5275203726155272E-3</v>
      </c>
      <c r="ID49" s="1122">
        <f t="shared" ca="1" si="52"/>
        <v>12.900737619200131</v>
      </c>
      <c r="IE49" s="1118">
        <f t="shared" ca="1" si="53"/>
        <v>0.58349534691817473</v>
      </c>
      <c r="IF49" s="1118">
        <f t="shared" ca="1" si="47"/>
        <v>0.15450061170832308</v>
      </c>
      <c r="IG49" s="1140"/>
      <c r="IH49" s="1165"/>
      <c r="II49" s="1150"/>
      <c r="IJ49" s="1150"/>
      <c r="IK49" s="1150"/>
      <c r="IL49" s="1150"/>
      <c r="IM49" s="1150"/>
      <c r="IN49" s="1150"/>
      <c r="IO49" s="1150"/>
      <c r="IQ49" s="1129"/>
      <c r="IR49" s="1129"/>
      <c r="IS49" s="1012">
        <v>41</v>
      </c>
      <c r="IT49" s="1095">
        <v>0.81</v>
      </c>
      <c r="IU49" s="1095">
        <v>1.52</v>
      </c>
      <c r="IV49" s="1096">
        <v>0.63</v>
      </c>
      <c r="IW49" s="1095">
        <v>1.07</v>
      </c>
      <c r="IX49" s="1095">
        <v>3.84</v>
      </c>
      <c r="IZ49" s="1163">
        <f t="shared" si="39"/>
        <v>41</v>
      </c>
      <c r="JA49" s="1098">
        <f t="shared" si="26"/>
        <v>0.81</v>
      </c>
      <c r="JB49" s="1099">
        <f t="shared" si="40"/>
        <v>98141.007693679479</v>
      </c>
      <c r="JC49" s="1099">
        <f t="shared" si="22"/>
        <v>79.494216231880387</v>
      </c>
      <c r="JD49" s="1096">
        <f t="shared" si="27"/>
        <v>29209.511911584683</v>
      </c>
      <c r="JE49" s="1096">
        <f>SUM(JD49:JD$108)</f>
        <v>721869.14430312533</v>
      </c>
      <c r="JF49" s="1006">
        <f t="shared" si="23"/>
        <v>22.970587037265624</v>
      </c>
      <c r="JG49" s="1095">
        <f>SUM(JF49:JF$108)</f>
        <v>7598.5624891809193</v>
      </c>
      <c r="JH49" s="1034"/>
      <c r="JI49" s="1164">
        <f t="shared" si="41"/>
        <v>42</v>
      </c>
      <c r="JJ49" s="1101">
        <f t="shared" ca="1" si="28"/>
        <v>0</v>
      </c>
      <c r="JK49" s="1101">
        <v>0</v>
      </c>
      <c r="JL49" s="1101">
        <v>0</v>
      </c>
      <c r="JM49" s="1101">
        <f t="shared" ca="1" si="29"/>
        <v>0</v>
      </c>
      <c r="JN49" s="1101">
        <f t="shared" si="56"/>
        <v>0.05</v>
      </c>
      <c r="JO49" s="1101">
        <f t="shared" si="56"/>
        <v>0.05</v>
      </c>
      <c r="JP49" s="1101">
        <f t="shared" si="56"/>
        <v>0</v>
      </c>
      <c r="JQ49" s="1010">
        <f t="shared" si="56"/>
        <v>0</v>
      </c>
      <c r="JR49" s="1010">
        <f t="shared" si="56"/>
        <v>0</v>
      </c>
      <c r="JS49" s="1101">
        <f t="shared" si="56"/>
        <v>0</v>
      </c>
      <c r="JT49" s="1010">
        <f t="shared" si="56"/>
        <v>0</v>
      </c>
      <c r="JU49" s="1101">
        <f t="shared" si="56"/>
        <v>0.03</v>
      </c>
      <c r="JV49" s="1101">
        <f t="shared" si="56"/>
        <v>0.03</v>
      </c>
      <c r="JW49" s="1010">
        <f t="shared" si="56"/>
        <v>0</v>
      </c>
      <c r="JX49" s="1010">
        <f t="shared" si="56"/>
        <v>0</v>
      </c>
      <c r="JY49" s="1094"/>
      <c r="JZ49" s="1039"/>
      <c r="KA49" s="1039"/>
      <c r="KB49" s="1039"/>
      <c r="KC49" s="1039"/>
      <c r="KD49" s="1039"/>
      <c r="KE49" s="1039"/>
      <c r="KF49" s="1039"/>
      <c r="KG49" s="1039"/>
      <c r="KH49" s="1039"/>
      <c r="KI49" s="1039"/>
      <c r="KJ49" s="1039"/>
      <c r="KK49" s="1039"/>
      <c r="KL49" s="1039"/>
      <c r="KM49" s="1039"/>
      <c r="KN49" s="1039"/>
      <c r="KO49" s="1039"/>
      <c r="KP49" s="1039"/>
      <c r="KQ49" s="1039"/>
      <c r="KR49" s="1039"/>
      <c r="KS49" s="1039"/>
      <c r="KT49" s="1039"/>
      <c r="KU49" s="1039"/>
      <c r="KV49" s="1039"/>
      <c r="KW49" s="1039"/>
      <c r="KX49" s="1039"/>
      <c r="KY49" s="1039"/>
      <c r="KZ49" s="1039"/>
      <c r="LA49" s="1039"/>
      <c r="LB49" s="1039"/>
      <c r="LC49" s="1039"/>
      <c r="LD49" s="1039"/>
      <c r="LE49" s="1039"/>
      <c r="LF49" s="1039"/>
      <c r="LG49" s="1039"/>
      <c r="LH49" s="1039"/>
      <c r="LI49" s="1039"/>
      <c r="LJ49" s="1039"/>
      <c r="LK49" s="1039"/>
      <c r="LL49" s="1039"/>
      <c r="LM49" s="1039"/>
      <c r="LN49" s="1039"/>
      <c r="LO49" s="1039"/>
      <c r="LP49" s="1039"/>
      <c r="LQ49" s="1039"/>
      <c r="LR49" s="1039"/>
      <c r="LS49" s="1039"/>
      <c r="LT49" s="1039"/>
      <c r="LU49" s="1039"/>
      <c r="LV49" s="1039"/>
      <c r="LW49" s="1039"/>
      <c r="LX49" s="1039"/>
      <c r="LY49" s="1039"/>
      <c r="LZ49" s="1039"/>
      <c r="MA49" s="1039"/>
      <c r="MB49" s="1039"/>
      <c r="MC49" s="1039"/>
      <c r="MD49" s="1039"/>
      <c r="ME49" s="1039"/>
      <c r="MF49" s="1039"/>
      <c r="MG49" s="1039"/>
      <c r="MH49" s="1039"/>
      <c r="MI49" s="1039"/>
      <c r="MJ49" s="1039"/>
      <c r="MK49" s="1039"/>
    </row>
    <row r="50" spans="1:349" ht="12.75" customHeight="1" x14ac:dyDescent="0.25">
      <c r="A50" s="235" t="str">
        <f ca="1">IF(OR(C50&lt;&gt;"",G50&lt;&gt;""),1+COUNT($A$29:A49),"")</f>
        <v/>
      </c>
      <c r="B50" s="8"/>
      <c r="C50" s="119" t="str">
        <f ca="1">IF(J12+C17&gt;90,"Verificar, edad + plazo pasa de 90 años","")</f>
        <v/>
      </c>
      <c r="D50" s="120"/>
      <c r="E50" s="120"/>
      <c r="F50" s="120"/>
      <c r="G50" s="119" t="str">
        <f>IF(J13="","",IF(J13+C17&gt;90,"Verificar, edad + plazo pasa de 90 años",""))</f>
        <v/>
      </c>
      <c r="H50" s="120"/>
      <c r="I50" s="120"/>
      <c r="J50" s="120"/>
      <c r="K50" s="8"/>
      <c r="L50" s="33"/>
      <c r="M50" s="1246"/>
      <c r="N50" s="787"/>
      <c r="O50" s="787"/>
      <c r="P50" s="787"/>
      <c r="Q50" s="787"/>
      <c r="R50" s="788"/>
      <c r="S50" s="788"/>
      <c r="T50" s="788"/>
      <c r="U50" s="788"/>
      <c r="V50" s="33"/>
      <c r="W50" s="33"/>
      <c r="X50" s="33"/>
      <c r="Y50" s="33"/>
      <c r="Z50" s="33"/>
      <c r="AA50" s="33"/>
      <c r="AB50" s="279">
        <f t="shared" ca="1" si="42"/>
        <v>2.4411</v>
      </c>
      <c r="AC50" s="855">
        <v>42</v>
      </c>
      <c r="AD50" s="856">
        <f t="shared" si="11"/>
        <v>0.88</v>
      </c>
      <c r="AE50" s="857">
        <f t="shared" si="12"/>
        <v>1.67</v>
      </c>
      <c r="AF50" s="858">
        <f t="shared" si="13"/>
        <v>0.69</v>
      </c>
      <c r="AG50" s="857">
        <f t="shared" si="14"/>
        <v>1.18</v>
      </c>
      <c r="AH50" s="265"/>
      <c r="AI50" s="272">
        <f t="shared" si="35"/>
        <v>42</v>
      </c>
      <c r="AJ50" s="265">
        <f t="shared" si="2"/>
        <v>0.88</v>
      </c>
      <c r="AK50" s="273">
        <f t="shared" si="36"/>
        <v>98061.513477447603</v>
      </c>
      <c r="AL50" s="273">
        <f t="shared" si="54"/>
        <v>86.294131860153897</v>
      </c>
      <c r="AM50" s="274">
        <f t="shared" si="4"/>
        <v>28335.778841685726</v>
      </c>
      <c r="AN50" s="275">
        <f>SUM(AM50:AM$107)</f>
        <v>692659.6323915408</v>
      </c>
      <c r="AO50" s="275">
        <f t="shared" si="5"/>
        <v>24.209209107459653</v>
      </c>
      <c r="AP50" s="275">
        <f>SUM(AO50:AO$107)</f>
        <v>7575.5919021436539</v>
      </c>
      <c r="AQ50" s="33"/>
      <c r="AR50" s="272">
        <f t="shared" si="37"/>
        <v>42</v>
      </c>
      <c r="AS50" s="265">
        <f t="shared" ca="1" si="18"/>
        <v>0</v>
      </c>
      <c r="AT50" s="273">
        <f t="shared" ca="1" si="38"/>
        <v>100000</v>
      </c>
      <c r="AU50" s="273">
        <f t="shared" ca="1" si="55"/>
        <v>0</v>
      </c>
      <c r="AV50" s="274">
        <f t="shared" ca="1" si="7"/>
        <v>28895.922403035773</v>
      </c>
      <c r="AW50" s="275">
        <f t="shared" ca="1" si="32"/>
        <v>809083.71451092872</v>
      </c>
      <c r="AX50" s="275">
        <f t="shared" ca="1" si="9"/>
        <v>0</v>
      </c>
      <c r="AY50" s="276">
        <f t="shared" ca="1" si="33"/>
        <v>166.06802766715512</v>
      </c>
      <c r="AZ50" s="274"/>
      <c r="BA50" s="1252"/>
      <c r="BB50" s="274"/>
      <c r="BC50" s="63"/>
      <c r="BD50" s="63"/>
      <c r="BE50" s="63"/>
      <c r="BF50" s="63"/>
      <c r="BG50" s="63"/>
      <c r="BH50" s="63"/>
      <c r="BI50" s="63"/>
      <c r="BJ50" s="74"/>
      <c r="BK50" s="74"/>
      <c r="BL50" s="273"/>
      <c r="BM50" s="273"/>
      <c r="BN50" s="274"/>
      <c r="BO50" s="275"/>
      <c r="BP50" s="275"/>
      <c r="BQ50" s="275"/>
      <c r="BR50" s="246"/>
      <c r="BS50" s="277"/>
      <c r="BT50" s="274"/>
      <c r="BU50" s="273"/>
      <c r="BV50" s="273"/>
      <c r="BW50" s="274"/>
      <c r="BX50" s="275"/>
      <c r="BY50" s="275"/>
      <c r="BZ50" s="275"/>
      <c r="CA50" s="246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283"/>
      <c r="DC50" s="246"/>
      <c r="DD50" s="33"/>
      <c r="DE50" s="246"/>
      <c r="DF50" s="283"/>
      <c r="DG50" s="246"/>
      <c r="DH50" s="33"/>
      <c r="DI50" s="246"/>
      <c r="DJ50" s="283"/>
      <c r="DK50" s="246"/>
      <c r="DL50" s="33"/>
      <c r="DM50" s="246"/>
      <c r="DN50" s="283"/>
      <c r="DO50" s="246"/>
      <c r="DP50" s="33"/>
      <c r="DQ50" s="246"/>
      <c r="DR50" s="283"/>
      <c r="DS50" s="246"/>
      <c r="DT50" s="33"/>
      <c r="DU50" s="246"/>
      <c r="DV50" s="283"/>
      <c r="DW50" s="246"/>
      <c r="DX50" s="33"/>
      <c r="DY50" s="246"/>
      <c r="DZ50" s="283"/>
      <c r="EA50" s="246"/>
      <c r="EB50" s="33"/>
      <c r="EC50" s="246"/>
      <c r="ED50" s="283"/>
      <c r="EE50" s="246"/>
      <c r="EF50" s="33"/>
      <c r="EG50" s="246"/>
      <c r="EH50" s="283"/>
      <c r="EI50" s="246"/>
      <c r="EJ50" s="33"/>
      <c r="EK50" s="246"/>
      <c r="EL50" s="283"/>
      <c r="EM50" s="246"/>
      <c r="EN50" s="33"/>
      <c r="EO50" s="246"/>
      <c r="EP50" s="283"/>
      <c r="EQ50" s="246"/>
      <c r="ER50" s="33"/>
      <c r="ES50" s="246"/>
      <c r="ET50" s="283"/>
      <c r="EU50" s="246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U50" s="1024">
        <f>IF(COUNT(HU$32:$HU49)+1&gt;HW$8,"",HU49+1)</f>
        <v>18</v>
      </c>
      <c r="HV50" s="1138">
        <f t="shared" ca="1" si="43"/>
        <v>7.3078827286183964E-3</v>
      </c>
      <c r="HW50" s="1118">
        <f t="shared" ca="1" si="44"/>
        <v>4.7881989127362035E-4</v>
      </c>
      <c r="HX50" s="1139">
        <f t="shared" ca="1" si="48"/>
        <v>20</v>
      </c>
      <c r="HY50" s="1139">
        <f t="shared" ca="1" si="49"/>
        <v>20</v>
      </c>
      <c r="HZ50" s="1139">
        <f t="shared" ca="1" si="50"/>
        <v>10</v>
      </c>
      <c r="IA50" s="1118">
        <f t="shared" ca="1" si="45"/>
        <v>15.262278910719534</v>
      </c>
      <c r="IB50" s="1118">
        <f t="shared" ca="1" si="46"/>
        <v>8.7693961404861049</v>
      </c>
      <c r="IC50" s="1118">
        <f t="shared" ca="1" si="51"/>
        <v>7.3078827286183964E-3</v>
      </c>
      <c r="ID50" s="1122">
        <f t="shared" ca="1" si="52"/>
        <v>12.90435434304881</v>
      </c>
      <c r="IE50" s="1118">
        <f t="shared" ca="1" si="53"/>
        <v>0.56631138097621558</v>
      </c>
      <c r="IF50" s="1118">
        <f t="shared" ca="1" si="47"/>
        <v>0.15449361012624563</v>
      </c>
      <c r="IG50" s="1140"/>
      <c r="IH50" s="1166"/>
      <c r="IJ50" s="1150"/>
      <c r="IK50" s="1167"/>
      <c r="IL50" s="1150"/>
      <c r="IM50" s="1150"/>
      <c r="IN50" s="1150"/>
      <c r="IO50" s="1150"/>
      <c r="IQ50" s="1129"/>
      <c r="IR50" s="1129"/>
      <c r="IS50" s="1012">
        <v>42</v>
      </c>
      <c r="IT50" s="1095">
        <v>0.88</v>
      </c>
      <c r="IU50" s="1095">
        <v>1.67</v>
      </c>
      <c r="IV50" s="1096">
        <v>0.69</v>
      </c>
      <c r="IW50" s="1095">
        <v>1.18</v>
      </c>
      <c r="IX50" s="1095">
        <v>4.17</v>
      </c>
      <c r="IZ50" s="1097">
        <f t="shared" si="39"/>
        <v>42</v>
      </c>
      <c r="JA50" s="1098">
        <f t="shared" si="26"/>
        <v>0.88</v>
      </c>
      <c r="JB50" s="1099">
        <f t="shared" si="40"/>
        <v>98061.513477447603</v>
      </c>
      <c r="JC50" s="1099">
        <f t="shared" si="22"/>
        <v>86.294131860153897</v>
      </c>
      <c r="JD50" s="1096">
        <f t="shared" si="27"/>
        <v>28335.778841685726</v>
      </c>
      <c r="JE50" s="1096">
        <f>SUM(JD50:JD$108)</f>
        <v>692659.6323915408</v>
      </c>
      <c r="JF50" s="1006">
        <f t="shared" si="23"/>
        <v>24.209209107459653</v>
      </c>
      <c r="JG50" s="1095">
        <f>SUM(JF50:JF$108)</f>
        <v>7575.5919021436539</v>
      </c>
      <c r="JH50" s="1034"/>
      <c r="JI50" s="1100">
        <f t="shared" si="41"/>
        <v>43</v>
      </c>
      <c r="JJ50" s="1101">
        <f t="shared" ca="1" si="28"/>
        <v>0</v>
      </c>
      <c r="JK50" s="1101">
        <v>0</v>
      </c>
      <c r="JL50" s="1101">
        <v>0</v>
      </c>
      <c r="JM50" s="1101">
        <f t="shared" ca="1" si="29"/>
        <v>0</v>
      </c>
      <c r="JN50" s="1101">
        <f t="shared" si="56"/>
        <v>0.05</v>
      </c>
      <c r="JO50" s="1101">
        <f t="shared" si="56"/>
        <v>0.05</v>
      </c>
      <c r="JP50" s="1101">
        <f t="shared" si="56"/>
        <v>0</v>
      </c>
      <c r="JQ50" s="1010">
        <f t="shared" si="56"/>
        <v>0</v>
      </c>
      <c r="JR50" s="1010">
        <f t="shared" si="56"/>
        <v>0</v>
      </c>
      <c r="JS50" s="1101">
        <f t="shared" si="56"/>
        <v>0</v>
      </c>
      <c r="JT50" s="1010">
        <f t="shared" si="56"/>
        <v>0</v>
      </c>
      <c r="JU50" s="1101">
        <f t="shared" si="56"/>
        <v>0.03</v>
      </c>
      <c r="JV50" s="1101">
        <f t="shared" si="56"/>
        <v>0.03</v>
      </c>
      <c r="JW50" s="1010">
        <f t="shared" si="56"/>
        <v>0</v>
      </c>
      <c r="JX50" s="1010">
        <f t="shared" si="56"/>
        <v>0</v>
      </c>
      <c r="JY50" s="1094"/>
      <c r="JZ50" s="1039"/>
      <c r="KA50" s="1039"/>
      <c r="KB50" s="1039"/>
      <c r="KC50" s="1039"/>
      <c r="KD50" s="1039"/>
      <c r="KE50" s="1039"/>
      <c r="KF50" s="1039"/>
      <c r="KG50" s="1039"/>
      <c r="KH50" s="1039"/>
      <c r="KI50" s="1039"/>
      <c r="KJ50" s="1039"/>
      <c r="KK50" s="1039"/>
      <c r="KL50" s="1039"/>
      <c r="KM50" s="1039"/>
      <c r="KN50" s="1039"/>
      <c r="KO50" s="1039"/>
      <c r="KP50" s="1039"/>
      <c r="KQ50" s="1039"/>
      <c r="KR50" s="1039"/>
      <c r="KS50" s="1039"/>
      <c r="KT50" s="1039"/>
      <c r="KU50" s="1039"/>
      <c r="KV50" s="1039"/>
      <c r="KW50" s="1039"/>
      <c r="KX50" s="1039"/>
      <c r="KY50" s="1039"/>
      <c r="KZ50" s="1039"/>
      <c r="LA50" s="1039"/>
      <c r="LB50" s="1039"/>
      <c r="LC50" s="1039"/>
      <c r="LD50" s="1039"/>
      <c r="LE50" s="1039"/>
      <c r="LF50" s="1039"/>
      <c r="LG50" s="1039"/>
      <c r="LH50" s="1039"/>
      <c r="LI50" s="1039"/>
      <c r="LJ50" s="1039"/>
      <c r="LK50" s="1039"/>
      <c r="LL50" s="1039"/>
      <c r="LM50" s="1039"/>
      <c r="LN50" s="1039"/>
      <c r="LO50" s="1039"/>
      <c r="LP50" s="1039"/>
      <c r="LQ50" s="1039"/>
      <c r="LR50" s="1039"/>
      <c r="LS50" s="1039"/>
      <c r="LT50" s="1039"/>
      <c r="LU50" s="1039"/>
      <c r="LV50" s="1039"/>
      <c r="LW50" s="1039"/>
      <c r="LX50" s="1039"/>
      <c r="LY50" s="1039"/>
      <c r="LZ50" s="1039"/>
      <c r="MA50" s="1039"/>
      <c r="MB50" s="1039"/>
      <c r="MC50" s="1039"/>
      <c r="MD50" s="1039"/>
      <c r="ME50" s="1039"/>
      <c r="MF50" s="1039"/>
      <c r="MG50" s="1039"/>
      <c r="MH50" s="1039"/>
      <c r="MI50" s="1039"/>
      <c r="MJ50" s="1039"/>
      <c r="MK50" s="1039"/>
    </row>
    <row r="51" spans="1:349" ht="12.75" customHeight="1" x14ac:dyDescent="0.25">
      <c r="A51" s="234">
        <f ca="1">SUM(A28:A50)</f>
        <v>0</v>
      </c>
      <c r="B51" s="122"/>
      <c r="C51" s="8"/>
      <c r="D51" s="71"/>
      <c r="E51" s="71"/>
      <c r="F51" s="69"/>
      <c r="G51" s="8"/>
      <c r="H51" s="758"/>
      <c r="I51" s="758"/>
      <c r="J51" s="759"/>
      <c r="K51" s="122"/>
      <c r="L51" s="33"/>
      <c r="M51" s="1246"/>
      <c r="N51" s="787"/>
      <c r="O51" s="787"/>
      <c r="P51" s="787"/>
      <c r="Q51" s="787"/>
      <c r="R51" s="788"/>
      <c r="S51" s="788"/>
      <c r="T51" s="788"/>
      <c r="U51" s="788"/>
      <c r="V51" s="33"/>
      <c r="W51" s="33"/>
      <c r="X51" s="33"/>
      <c r="Y51" s="33"/>
      <c r="Z51" s="33"/>
      <c r="AA51" s="33"/>
      <c r="AB51" s="279">
        <f t="shared" ca="1" si="42"/>
        <v>2.6789999999999998</v>
      </c>
      <c r="AC51" s="855">
        <v>43</v>
      </c>
      <c r="AD51" s="856">
        <f t="shared" si="11"/>
        <v>0.97</v>
      </c>
      <c r="AE51" s="857">
        <f t="shared" si="12"/>
        <v>1.83</v>
      </c>
      <c r="AF51" s="858">
        <f t="shared" si="13"/>
        <v>0.75</v>
      </c>
      <c r="AG51" s="857">
        <f t="shared" si="14"/>
        <v>1.29</v>
      </c>
      <c r="AH51" s="265"/>
      <c r="AI51" s="272">
        <f t="shared" si="35"/>
        <v>43</v>
      </c>
      <c r="AJ51" s="265">
        <f t="shared" si="2"/>
        <v>0.97</v>
      </c>
      <c r="AK51" s="273">
        <f t="shared" si="36"/>
        <v>97975.219345587451</v>
      </c>
      <c r="AL51" s="273">
        <f t="shared" si="54"/>
        <v>95.035962765219821</v>
      </c>
      <c r="AM51" s="274">
        <f t="shared" si="4"/>
        <v>27486.255685733053</v>
      </c>
      <c r="AN51" s="275">
        <f>SUM(AM51:AM$107)</f>
        <v>664323.85354985506</v>
      </c>
      <c r="AO51" s="275">
        <f t="shared" si="5"/>
        <v>25.885114577826275</v>
      </c>
      <c r="AP51" s="275">
        <f>SUM(AO51:AO$107)</f>
        <v>7551.3826930361947</v>
      </c>
      <c r="AQ51" s="33"/>
      <c r="AR51" s="272">
        <f t="shared" si="37"/>
        <v>43</v>
      </c>
      <c r="AS51" s="265">
        <f t="shared" ca="1" si="18"/>
        <v>0</v>
      </c>
      <c r="AT51" s="273">
        <f t="shared" ca="1" si="38"/>
        <v>100000</v>
      </c>
      <c r="AU51" s="273">
        <f t="shared" ca="1" si="55"/>
        <v>0</v>
      </c>
      <c r="AV51" s="274">
        <f t="shared" ca="1" si="7"/>
        <v>28054.293595180363</v>
      </c>
      <c r="AW51" s="275">
        <f t="shared" ca="1" si="32"/>
        <v>780187.79210789292</v>
      </c>
      <c r="AX51" s="275">
        <f t="shared" ca="1" si="9"/>
        <v>0</v>
      </c>
      <c r="AY51" s="276">
        <f t="shared" ca="1" si="33"/>
        <v>166.06802766715512</v>
      </c>
      <c r="AZ51" s="274"/>
      <c r="BA51" s="1252"/>
      <c r="BB51" s="274"/>
      <c r="BC51" s="63"/>
      <c r="BD51" s="63"/>
      <c r="BE51" s="63"/>
      <c r="BF51" s="63"/>
      <c r="BG51" s="63"/>
      <c r="BH51" s="63"/>
      <c r="BI51" s="63"/>
      <c r="BJ51" s="74"/>
      <c r="BK51" s="74"/>
      <c r="BL51" s="273"/>
      <c r="BM51" s="273"/>
      <c r="BN51" s="274"/>
      <c r="BO51" s="275"/>
      <c r="BP51" s="275"/>
      <c r="BQ51" s="275"/>
      <c r="BR51" s="246"/>
      <c r="BS51" s="277"/>
      <c r="BT51" s="274"/>
      <c r="BU51" s="273"/>
      <c r="BV51" s="273"/>
      <c r="BW51" s="274"/>
      <c r="BX51" s="275"/>
      <c r="BY51" s="275"/>
      <c r="BZ51" s="275"/>
      <c r="CA51" s="246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283"/>
      <c r="DC51" s="246"/>
      <c r="DD51" s="33"/>
      <c r="DE51" s="246"/>
      <c r="DF51" s="283"/>
      <c r="DG51" s="246"/>
      <c r="DH51" s="33"/>
      <c r="DI51" s="246"/>
      <c r="DJ51" s="283"/>
      <c r="DK51" s="246"/>
      <c r="DL51" s="33"/>
      <c r="DM51" s="246"/>
      <c r="DN51" s="283"/>
      <c r="DO51" s="246"/>
      <c r="DP51" s="33"/>
      <c r="DQ51" s="246"/>
      <c r="DR51" s="283"/>
      <c r="DS51" s="246"/>
      <c r="DT51" s="33"/>
      <c r="DU51" s="246"/>
      <c r="DV51" s="283"/>
      <c r="DW51" s="246"/>
      <c r="DX51" s="33"/>
      <c r="DY51" s="246"/>
      <c r="DZ51" s="283"/>
      <c r="EA51" s="246"/>
      <c r="EB51" s="33"/>
      <c r="EC51" s="246"/>
      <c r="ED51" s="283"/>
      <c r="EE51" s="246"/>
      <c r="EF51" s="33"/>
      <c r="EG51" s="246"/>
      <c r="EH51" s="283"/>
      <c r="EI51" s="246"/>
      <c r="EJ51" s="33"/>
      <c r="EK51" s="246"/>
      <c r="EL51" s="283"/>
      <c r="EM51" s="246"/>
      <c r="EN51" s="33"/>
      <c r="EO51" s="246"/>
      <c r="EP51" s="283"/>
      <c r="EQ51" s="246"/>
      <c r="ER51" s="33"/>
      <c r="ES51" s="246"/>
      <c r="ET51" s="283"/>
      <c r="EU51" s="246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U51" s="1024">
        <f>IF(COUNT(HU$32:$HU50)+1&gt;HW$8,"",HU50+1)</f>
        <v>19</v>
      </c>
      <c r="HV51" s="1138">
        <f t="shared" ca="1" si="43"/>
        <v>7.4665589844292168E-3</v>
      </c>
      <c r="HW51" s="1118">
        <f t="shared" ca="1" si="44"/>
        <v>4.8925234128096217E-4</v>
      </c>
      <c r="HX51" s="1139">
        <f t="shared" ca="1" si="48"/>
        <v>20</v>
      </c>
      <c r="HY51" s="1139">
        <f t="shared" ca="1" si="49"/>
        <v>20</v>
      </c>
      <c r="HZ51" s="1139">
        <f t="shared" ca="1" si="50"/>
        <v>10</v>
      </c>
      <c r="IA51" s="1118">
        <f t="shared" ca="1" si="45"/>
        <v>15.261161479330372</v>
      </c>
      <c r="IB51" s="1118">
        <f t="shared" ca="1" si="46"/>
        <v>8.7690137175983285</v>
      </c>
      <c r="IC51" s="1118">
        <f t="shared" ca="1" si="51"/>
        <v>7.4665589844292168E-3</v>
      </c>
      <c r="ID51" s="1122">
        <f t="shared" ca="1" si="52"/>
        <v>12.903363219436415</v>
      </c>
      <c r="IE51" s="1118">
        <f t="shared" ca="1" si="53"/>
        <v>0.57865215893343946</v>
      </c>
      <c r="IF51" s="1118">
        <f t="shared" ca="1" si="47"/>
        <v>0.15449664582131228</v>
      </c>
      <c r="IG51" s="1140"/>
      <c r="IH51" s="1165"/>
      <c r="II51" s="1150"/>
      <c r="IJ51" s="1150"/>
      <c r="IK51" s="1150"/>
      <c r="IL51" s="1150"/>
      <c r="IM51" s="1150"/>
      <c r="IN51" s="1150"/>
      <c r="IO51" s="1150"/>
      <c r="IQ51" s="1129"/>
      <c r="IR51" s="1129"/>
      <c r="IS51" s="1012">
        <v>43</v>
      </c>
      <c r="IT51" s="1095">
        <v>0.97</v>
      </c>
      <c r="IU51" s="1095">
        <v>1.83</v>
      </c>
      <c r="IV51" s="1096">
        <v>0.75</v>
      </c>
      <c r="IW51" s="1095">
        <v>1.29</v>
      </c>
      <c r="IX51" s="1095">
        <v>4.53</v>
      </c>
      <c r="IZ51" s="1097">
        <f t="shared" si="39"/>
        <v>43</v>
      </c>
      <c r="JA51" s="1098">
        <f t="shared" si="26"/>
        <v>0.97</v>
      </c>
      <c r="JB51" s="1099">
        <f t="shared" si="40"/>
        <v>97975.219345587451</v>
      </c>
      <c r="JC51" s="1099">
        <f t="shared" si="22"/>
        <v>95.035962765219821</v>
      </c>
      <c r="JD51" s="1096">
        <f t="shared" si="27"/>
        <v>27486.255685733053</v>
      </c>
      <c r="JE51" s="1096">
        <f>SUM(JD51:JD$108)</f>
        <v>664323.85354985506</v>
      </c>
      <c r="JF51" s="1006">
        <f t="shared" si="23"/>
        <v>25.885114577826275</v>
      </c>
      <c r="JG51" s="1095">
        <f>SUM(JF51:JF$108)</f>
        <v>7551.3826930361947</v>
      </c>
      <c r="JH51" s="1034"/>
      <c r="JI51" s="1100">
        <f t="shared" si="41"/>
        <v>44</v>
      </c>
      <c r="JJ51" s="1101">
        <f t="shared" ca="1" si="28"/>
        <v>0</v>
      </c>
      <c r="JK51" s="1101">
        <v>0</v>
      </c>
      <c r="JL51" s="1101">
        <v>0</v>
      </c>
      <c r="JM51" s="1101">
        <f t="shared" ca="1" si="29"/>
        <v>0</v>
      </c>
      <c r="JN51" s="1101">
        <f t="shared" si="56"/>
        <v>0.05</v>
      </c>
      <c r="JO51" s="1101">
        <f t="shared" si="56"/>
        <v>0.05</v>
      </c>
      <c r="JP51" s="1101">
        <f t="shared" si="56"/>
        <v>0</v>
      </c>
      <c r="JQ51" s="1010">
        <f t="shared" si="56"/>
        <v>0</v>
      </c>
      <c r="JR51" s="1010">
        <f t="shared" si="56"/>
        <v>0</v>
      </c>
      <c r="JS51" s="1101">
        <f t="shared" si="56"/>
        <v>0</v>
      </c>
      <c r="JT51" s="1010">
        <f t="shared" si="56"/>
        <v>0</v>
      </c>
      <c r="JU51" s="1101">
        <f t="shared" si="56"/>
        <v>0.03</v>
      </c>
      <c r="JV51" s="1101">
        <f t="shared" si="56"/>
        <v>0.03</v>
      </c>
      <c r="JW51" s="1010">
        <f t="shared" si="56"/>
        <v>0</v>
      </c>
      <c r="JX51" s="1010">
        <f t="shared" si="56"/>
        <v>0</v>
      </c>
      <c r="JY51" s="1094"/>
      <c r="JZ51" s="1218"/>
      <c r="KA51" s="1218"/>
      <c r="KB51" s="1218"/>
      <c r="KC51" s="1218"/>
      <c r="KD51" s="1218"/>
      <c r="KE51" s="1218"/>
      <c r="KF51" s="1218"/>
      <c r="KG51" s="1218"/>
      <c r="KH51" s="1219"/>
      <c r="KI51" s="1219"/>
      <c r="KJ51" s="1218"/>
      <c r="KK51" s="1218"/>
      <c r="KL51" s="1039"/>
      <c r="KM51" s="1039"/>
      <c r="KN51" s="1039"/>
      <c r="KO51" s="1039"/>
      <c r="KP51" s="1039"/>
      <c r="KQ51" s="1039"/>
      <c r="KR51" s="1039"/>
      <c r="KS51" s="1039"/>
      <c r="KT51" s="1039"/>
      <c r="KU51" s="1039"/>
      <c r="KV51" s="1039"/>
      <c r="KW51" s="1039"/>
      <c r="KX51" s="1039"/>
      <c r="KY51" s="1039"/>
      <c r="KZ51" s="1039"/>
      <c r="LA51" s="1039"/>
      <c r="LB51" s="1039"/>
      <c r="LC51" s="1039"/>
      <c r="LD51" s="1039"/>
      <c r="LE51" s="1039"/>
      <c r="LF51" s="1039"/>
      <c r="LG51" s="1039"/>
      <c r="LH51" s="1039"/>
      <c r="LI51" s="1039"/>
      <c r="LJ51" s="1039"/>
      <c r="LK51" s="1039"/>
      <c r="LL51" s="1039"/>
      <c r="LM51" s="1039"/>
      <c r="LN51" s="1039"/>
      <c r="LO51" s="1039"/>
      <c r="LP51" s="1039"/>
      <c r="LQ51" s="1039"/>
      <c r="LR51" s="1039"/>
      <c r="LS51" s="1039"/>
      <c r="LT51" s="1039"/>
      <c r="LU51" s="1039"/>
      <c r="LV51" s="1039"/>
      <c r="LW51" s="1039"/>
      <c r="LX51" s="1039"/>
      <c r="LY51" s="1039"/>
      <c r="LZ51" s="1039"/>
      <c r="MA51" s="1039"/>
      <c r="MB51" s="1039"/>
      <c r="MC51" s="1039"/>
      <c r="MD51" s="1039"/>
      <c r="ME51" s="1039"/>
      <c r="MF51" s="1039"/>
      <c r="MG51" s="1039"/>
      <c r="MH51" s="1039"/>
      <c r="MI51" s="1039"/>
      <c r="MJ51" s="1039"/>
      <c r="MK51" s="1039"/>
    </row>
    <row r="52" spans="1:349" ht="12.75" customHeight="1" x14ac:dyDescent="0.25">
      <c r="A52" s="33"/>
      <c r="B52" s="33"/>
      <c r="C52" s="33"/>
      <c r="D52" s="33"/>
      <c r="E52" s="33"/>
      <c r="F52" s="33"/>
      <c r="G52" s="33"/>
      <c r="H52" s="533"/>
      <c r="I52" s="533"/>
      <c r="J52" s="534"/>
      <c r="K52" s="33"/>
      <c r="L52" s="33"/>
      <c r="M52" s="530"/>
      <c r="N52" s="781"/>
      <c r="O52" s="781"/>
      <c r="P52" s="781"/>
      <c r="Q52" s="781"/>
      <c r="R52" s="782"/>
      <c r="S52" s="782"/>
      <c r="T52" s="782"/>
      <c r="U52" s="782"/>
      <c r="V52" s="33"/>
      <c r="W52" s="33"/>
      <c r="X52" s="33"/>
      <c r="Y52" s="33"/>
      <c r="Z52" s="33"/>
      <c r="AA52" s="33"/>
      <c r="AB52" s="279">
        <f t="shared" ca="1" si="42"/>
        <v>2.9445000000000001</v>
      </c>
      <c r="AC52" s="855">
        <v>44</v>
      </c>
      <c r="AD52" s="856">
        <f t="shared" si="11"/>
        <v>1.08</v>
      </c>
      <c r="AE52" s="857">
        <f t="shared" si="12"/>
        <v>2.0299999999999998</v>
      </c>
      <c r="AF52" s="858">
        <f t="shared" si="13"/>
        <v>0.84</v>
      </c>
      <c r="AG52" s="857">
        <f t="shared" si="14"/>
        <v>1.43</v>
      </c>
      <c r="AH52" s="265"/>
      <c r="AI52" s="272">
        <f t="shared" si="35"/>
        <v>44</v>
      </c>
      <c r="AJ52" s="265">
        <f t="shared" si="2"/>
        <v>1.08</v>
      </c>
      <c r="AK52" s="273">
        <f t="shared" si="36"/>
        <v>97880.18338282223</v>
      </c>
      <c r="AL52" s="273">
        <f t="shared" si="54"/>
        <v>105.71059805344802</v>
      </c>
      <c r="AM52" s="274">
        <f t="shared" si="4"/>
        <v>26659.80001720184</v>
      </c>
      <c r="AN52" s="275">
        <f>SUM(AM52:AM$107)</f>
        <v>636837.59786412213</v>
      </c>
      <c r="AO52" s="275">
        <f t="shared" si="5"/>
        <v>27.953965066580569</v>
      </c>
      <c r="AP52" s="275">
        <f>SUM(AO52:AO$107)</f>
        <v>7525.4975784583685</v>
      </c>
      <c r="AQ52" s="33"/>
      <c r="AR52" s="272">
        <f t="shared" si="37"/>
        <v>44</v>
      </c>
      <c r="AS52" s="265">
        <f t="shared" ca="1" si="18"/>
        <v>0</v>
      </c>
      <c r="AT52" s="273">
        <f t="shared" ca="1" si="38"/>
        <v>100000</v>
      </c>
      <c r="AU52" s="273">
        <f t="shared" ca="1" si="55"/>
        <v>0</v>
      </c>
      <c r="AV52" s="274">
        <f t="shared" ca="1" si="7"/>
        <v>27237.178247747928</v>
      </c>
      <c r="AW52" s="275">
        <f t="shared" ca="1" si="32"/>
        <v>752133.49851271254</v>
      </c>
      <c r="AX52" s="275">
        <f t="shared" ca="1" si="9"/>
        <v>0</v>
      </c>
      <c r="AY52" s="276">
        <f t="shared" ca="1" si="33"/>
        <v>166.06802766715512</v>
      </c>
      <c r="AZ52" s="274"/>
      <c r="BA52" s="1252"/>
      <c r="BB52" s="274"/>
      <c r="BC52" s="273"/>
      <c r="BD52" s="273"/>
      <c r="BE52" s="274"/>
      <c r="BF52" s="275"/>
      <c r="BG52" s="275"/>
      <c r="BH52" s="275"/>
      <c r="BI52" s="246"/>
      <c r="BJ52" s="277"/>
      <c r="BK52" s="274"/>
      <c r="BL52" s="273"/>
      <c r="BM52" s="273"/>
      <c r="BN52" s="274"/>
      <c r="BO52" s="275"/>
      <c r="BP52" s="275"/>
      <c r="BQ52" s="275"/>
      <c r="BR52" s="246"/>
      <c r="BS52" s="277"/>
      <c r="BT52" s="274"/>
      <c r="BU52" s="273"/>
      <c r="BV52" s="273"/>
      <c r="BW52" s="274"/>
      <c r="BX52" s="275"/>
      <c r="BY52" s="275"/>
      <c r="BZ52" s="275"/>
      <c r="CA52" s="246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283"/>
      <c r="DC52" s="246"/>
      <c r="DD52" s="33"/>
      <c r="DE52" s="246"/>
      <c r="DF52" s="283"/>
      <c r="DG52" s="246"/>
      <c r="DH52" s="33"/>
      <c r="DI52" s="246"/>
      <c r="DJ52" s="283"/>
      <c r="DK52" s="246"/>
      <c r="DL52" s="33"/>
      <c r="DM52" s="246"/>
      <c r="DN52" s="283"/>
      <c r="DO52" s="246"/>
      <c r="DP52" s="33"/>
      <c r="DQ52" s="246"/>
      <c r="DR52" s="283"/>
      <c r="DS52" s="246"/>
      <c r="DT52" s="33"/>
      <c r="DU52" s="246"/>
      <c r="DV52" s="283"/>
      <c r="DW52" s="246"/>
      <c r="DX52" s="33"/>
      <c r="DY52" s="246"/>
      <c r="DZ52" s="283"/>
      <c r="EA52" s="246"/>
      <c r="EB52" s="33"/>
      <c r="EC52" s="246"/>
      <c r="ED52" s="283"/>
      <c r="EE52" s="246"/>
      <c r="EF52" s="33"/>
      <c r="EG52" s="246"/>
      <c r="EH52" s="283"/>
      <c r="EI52" s="246"/>
      <c r="EJ52" s="33"/>
      <c r="EK52" s="246"/>
      <c r="EL52" s="283"/>
      <c r="EM52" s="246"/>
      <c r="EN52" s="33"/>
      <c r="EO52" s="246"/>
      <c r="EP52" s="283"/>
      <c r="EQ52" s="246"/>
      <c r="ER52" s="33"/>
      <c r="ES52" s="246"/>
      <c r="ET52" s="283"/>
      <c r="EU52" s="246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U52" s="1151">
        <f>IF(COUNT(HU$32:$HU51)+1&gt;HW$8,"",HU51+1)</f>
        <v>20</v>
      </c>
      <c r="HV52" s="1152">
        <f t="shared" ca="1" si="43"/>
        <v>7.6320570376097185E-3</v>
      </c>
      <c r="HW52" s="1153">
        <f t="shared" ca="1" si="44"/>
        <v>5.0012872288115952E-4</v>
      </c>
      <c r="HX52" s="1154">
        <f t="shared" ca="1" si="48"/>
        <v>20</v>
      </c>
      <c r="HY52" s="1154">
        <f t="shared" ca="1" si="49"/>
        <v>20</v>
      </c>
      <c r="HZ52" s="1154">
        <f t="shared" ca="1" si="50"/>
        <v>10</v>
      </c>
      <c r="IA52" s="1153">
        <f t="shared" ca="1" si="45"/>
        <v>15.260185405154676</v>
      </c>
      <c r="IB52" s="1153">
        <f t="shared" ca="1" si="46"/>
        <v>8.7687111200989829</v>
      </c>
      <c r="IC52" s="1153">
        <f t="shared" ca="1" si="51"/>
        <v>7.6320570376097185E-3</v>
      </c>
      <c r="ID52" s="1155">
        <f t="shared" ca="1" si="52"/>
        <v>12.902495587971931</v>
      </c>
      <c r="IE52" s="1153">
        <f t="shared" ca="1" si="53"/>
        <v>0.59151789555537893</v>
      </c>
      <c r="IF52" s="1153">
        <f t="shared" ca="1" si="47"/>
        <v>0.15449942150678919</v>
      </c>
      <c r="IG52" s="1140"/>
      <c r="IH52" s="1150"/>
      <c r="II52" s="1150"/>
      <c r="IJ52" s="1150"/>
      <c r="IK52" s="1168"/>
      <c r="IL52" s="1150"/>
      <c r="IM52" s="1150"/>
      <c r="IN52" s="1150"/>
      <c r="IO52" s="1150"/>
      <c r="IQ52" s="1129"/>
      <c r="IR52" s="1129"/>
      <c r="IS52" s="1012">
        <v>44</v>
      </c>
      <c r="IT52" s="1095">
        <v>1.08</v>
      </c>
      <c r="IU52" s="1095">
        <v>2.0299999999999998</v>
      </c>
      <c r="IV52" s="1096">
        <v>0.84</v>
      </c>
      <c r="IW52" s="1095">
        <v>1.43</v>
      </c>
      <c r="IX52" s="1095">
        <v>4.92</v>
      </c>
      <c r="IZ52" s="1097">
        <f t="shared" si="39"/>
        <v>44</v>
      </c>
      <c r="JA52" s="1098">
        <f t="shared" si="26"/>
        <v>1.08</v>
      </c>
      <c r="JB52" s="1099">
        <f t="shared" si="40"/>
        <v>97880.18338282223</v>
      </c>
      <c r="JC52" s="1099">
        <f t="shared" si="22"/>
        <v>105.71059805344802</v>
      </c>
      <c r="JD52" s="1096">
        <f t="shared" si="27"/>
        <v>26659.80001720184</v>
      </c>
      <c r="JE52" s="1096">
        <f>SUM(JD52:JD$108)</f>
        <v>636837.59786412213</v>
      </c>
      <c r="JF52" s="1006">
        <f t="shared" si="23"/>
        <v>27.953965066580569</v>
      </c>
      <c r="JG52" s="1095">
        <f>SUM(JF52:JF$108)</f>
        <v>7525.4975784583685</v>
      </c>
      <c r="JH52" s="1034"/>
      <c r="JI52" s="1100">
        <f t="shared" si="41"/>
        <v>45</v>
      </c>
      <c r="JJ52" s="1101">
        <f t="shared" ca="1" si="28"/>
        <v>0</v>
      </c>
      <c r="JK52" s="1101">
        <v>0</v>
      </c>
      <c r="JL52" s="1101">
        <v>0</v>
      </c>
      <c r="JM52" s="1101">
        <f t="shared" ca="1" si="29"/>
        <v>0</v>
      </c>
      <c r="JN52" s="1101">
        <f t="shared" si="56"/>
        <v>0.05</v>
      </c>
      <c r="JO52" s="1101">
        <f t="shared" si="56"/>
        <v>0.05</v>
      </c>
      <c r="JP52" s="1101">
        <f t="shared" si="56"/>
        <v>0</v>
      </c>
      <c r="JQ52" s="1010">
        <f t="shared" si="56"/>
        <v>0</v>
      </c>
      <c r="JR52" s="1010">
        <f t="shared" si="56"/>
        <v>0</v>
      </c>
      <c r="JS52" s="1101">
        <f t="shared" si="56"/>
        <v>0</v>
      </c>
      <c r="JT52" s="1010">
        <f t="shared" si="56"/>
        <v>0</v>
      </c>
      <c r="JU52" s="1101">
        <f t="shared" si="56"/>
        <v>0.03</v>
      </c>
      <c r="JV52" s="1101">
        <f t="shared" si="56"/>
        <v>0.03</v>
      </c>
      <c r="JW52" s="1010">
        <f t="shared" si="56"/>
        <v>0</v>
      </c>
      <c r="JX52" s="1010">
        <f t="shared" si="56"/>
        <v>0</v>
      </c>
      <c r="JY52" s="1094"/>
      <c r="JZ52" s="1218"/>
      <c r="KA52" s="1218"/>
      <c r="KB52" s="1218"/>
      <c r="KC52" s="1218"/>
      <c r="KD52" s="1218"/>
      <c r="KE52" s="1218"/>
      <c r="KF52" s="1218"/>
      <c r="KG52" s="1218"/>
      <c r="KH52" s="1219"/>
      <c r="KI52" s="1219"/>
      <c r="KJ52" s="1218"/>
      <c r="KK52" s="1218"/>
      <c r="KL52" s="1039"/>
      <c r="KM52" s="1039"/>
      <c r="KN52" s="1039"/>
      <c r="KO52" s="1039"/>
      <c r="KP52" s="1039"/>
      <c r="KQ52" s="1039"/>
      <c r="KR52" s="1039"/>
      <c r="KS52" s="1039"/>
      <c r="KT52" s="1039"/>
      <c r="KU52" s="1039"/>
      <c r="KV52" s="1039"/>
      <c r="KW52" s="1039"/>
      <c r="KX52" s="1039"/>
      <c r="KY52" s="1039"/>
      <c r="KZ52" s="1039"/>
      <c r="LA52" s="1039"/>
      <c r="LB52" s="1039"/>
      <c r="LC52" s="1039"/>
      <c r="LD52" s="1039"/>
      <c r="LE52" s="1039"/>
      <c r="LF52" s="1039"/>
      <c r="LG52" s="1039"/>
      <c r="LH52" s="1039"/>
      <c r="LI52" s="1039"/>
      <c r="LJ52" s="1039"/>
      <c r="LK52" s="1039"/>
      <c r="LL52" s="1039"/>
      <c r="LM52" s="1039"/>
      <c r="LN52" s="1039"/>
      <c r="LO52" s="1039"/>
      <c r="LP52" s="1039"/>
      <c r="LQ52" s="1039"/>
      <c r="LR52" s="1039"/>
      <c r="LS52" s="1039"/>
      <c r="LT52" s="1039"/>
      <c r="LU52" s="1039"/>
      <c r="LV52" s="1039"/>
      <c r="LW52" s="1039"/>
      <c r="LX52" s="1039"/>
      <c r="LY52" s="1039"/>
      <c r="LZ52" s="1039"/>
      <c r="MA52" s="1039"/>
      <c r="MB52" s="1039"/>
      <c r="MC52" s="1039"/>
      <c r="MD52" s="1039"/>
      <c r="ME52" s="1039"/>
      <c r="MF52" s="1039"/>
      <c r="MG52" s="1039"/>
      <c r="MH52" s="1039"/>
      <c r="MI52" s="1039"/>
      <c r="MJ52" s="1039"/>
      <c r="MK52" s="1039"/>
    </row>
    <row r="53" spans="1:349" ht="12.75" hidden="1" customHeight="1" x14ac:dyDescent="0.25">
      <c r="A53" s="39"/>
      <c r="B53" s="39"/>
      <c r="C53" s="39"/>
      <c r="D53" s="39"/>
      <c r="E53" s="39"/>
      <c r="F53" s="39"/>
      <c r="G53" s="39"/>
      <c r="H53" s="531"/>
      <c r="I53" s="531"/>
      <c r="J53" s="529"/>
      <c r="K53" s="39"/>
      <c r="L53" s="39"/>
      <c r="M53" s="530"/>
      <c r="N53" s="783"/>
      <c r="O53" s="783"/>
      <c r="P53" s="782"/>
      <c r="Q53" s="782"/>
      <c r="R53" s="782"/>
      <c r="S53" s="782"/>
      <c r="T53" s="782"/>
      <c r="U53" s="782"/>
      <c r="V53" s="39"/>
      <c r="W53" s="39"/>
      <c r="X53" s="39"/>
      <c r="Y53" s="39"/>
      <c r="Z53" s="39"/>
      <c r="AA53" s="33"/>
      <c r="AB53" s="279">
        <f t="shared" ca="1" si="42"/>
        <v>3.238</v>
      </c>
      <c r="AC53" s="855">
        <v>45</v>
      </c>
      <c r="AD53" s="856">
        <f t="shared" si="11"/>
        <v>1.19</v>
      </c>
      <c r="AE53" s="857">
        <f t="shared" si="12"/>
        <v>2.25</v>
      </c>
      <c r="AF53" s="858">
        <f t="shared" si="13"/>
        <v>0.93</v>
      </c>
      <c r="AG53" s="857">
        <f t="shared" si="14"/>
        <v>1.59</v>
      </c>
      <c r="AH53" s="265"/>
      <c r="AI53" s="272">
        <f t="shared" si="35"/>
        <v>45</v>
      </c>
      <c r="AJ53" s="265">
        <f t="shared" si="2"/>
        <v>1.19</v>
      </c>
      <c r="AK53" s="273">
        <f t="shared" si="36"/>
        <v>97774.472784768775</v>
      </c>
      <c r="AL53" s="273">
        <f t="shared" si="54"/>
        <v>116.35162261387484</v>
      </c>
      <c r="AM53" s="274">
        <f t="shared" si="4"/>
        <v>25855.347022508016</v>
      </c>
      <c r="AN53" s="275">
        <f>SUM(AM53:AM$107)</f>
        <v>610177.79784692021</v>
      </c>
      <c r="AO53" s="275">
        <f t="shared" si="5"/>
        <v>29.871711608528681</v>
      </c>
      <c r="AP53" s="275">
        <f>SUM(AO53:AO$107)</f>
        <v>7497.5436133917874</v>
      </c>
      <c r="AQ53" s="33"/>
      <c r="AR53" s="272">
        <f t="shared" si="37"/>
        <v>45</v>
      </c>
      <c r="AS53" s="265">
        <f t="shared" ca="1" si="18"/>
        <v>0</v>
      </c>
      <c r="AT53" s="273">
        <f t="shared" ca="1" si="38"/>
        <v>100000</v>
      </c>
      <c r="AU53" s="273">
        <f t="shared" ca="1" si="55"/>
        <v>0</v>
      </c>
      <c r="AV53" s="274">
        <f t="shared" ca="1" si="7"/>
        <v>26443.862376454297</v>
      </c>
      <c r="AW53" s="275">
        <f t="shared" ca="1" si="32"/>
        <v>724896.3202649646</v>
      </c>
      <c r="AX53" s="275">
        <f t="shared" ca="1" si="9"/>
        <v>0</v>
      </c>
      <c r="AY53" s="276">
        <f t="shared" ca="1" si="33"/>
        <v>166.06802766715512</v>
      </c>
      <c r="AZ53" s="274"/>
      <c r="BA53" s="1252"/>
      <c r="BB53" s="274"/>
      <c r="BC53" s="273"/>
      <c r="BD53" s="273"/>
      <c r="BE53" s="274"/>
      <c r="BF53" s="275"/>
      <c r="BG53" s="275"/>
      <c r="BH53" s="275"/>
      <c r="BI53" s="246"/>
      <c r="BJ53" s="277"/>
      <c r="BK53" s="274"/>
      <c r="BL53" s="273"/>
      <c r="BM53" s="273"/>
      <c r="BN53" s="274"/>
      <c r="BO53" s="275"/>
      <c r="BP53" s="275"/>
      <c r="BQ53" s="275"/>
      <c r="BR53" s="246"/>
      <c r="BS53" s="277"/>
      <c r="BT53" s="274"/>
      <c r="BU53" s="273"/>
      <c r="BV53" s="273"/>
      <c r="BW53" s="274"/>
      <c r="BX53" s="275"/>
      <c r="BY53" s="275"/>
      <c r="BZ53" s="275"/>
      <c r="CA53" s="246"/>
      <c r="CB53" s="33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283"/>
      <c r="DC53" s="246"/>
      <c r="DD53" s="33"/>
      <c r="DE53" s="246"/>
      <c r="DF53" s="283"/>
      <c r="DG53" s="246"/>
      <c r="DH53" s="33"/>
      <c r="DI53" s="246"/>
      <c r="DJ53" s="283"/>
      <c r="DK53" s="246"/>
      <c r="DL53" s="33"/>
      <c r="DM53" s="246"/>
      <c r="DN53" s="283"/>
      <c r="DO53" s="246"/>
      <c r="DP53" s="33"/>
      <c r="DQ53" s="246"/>
      <c r="DR53" s="283"/>
      <c r="DS53" s="246"/>
      <c r="DT53" s="33"/>
      <c r="DU53" s="246"/>
      <c r="DV53" s="283"/>
      <c r="DW53" s="246"/>
      <c r="DX53" s="33"/>
      <c r="DY53" s="246"/>
      <c r="DZ53" s="283"/>
      <c r="EA53" s="246"/>
      <c r="EB53" s="33"/>
      <c r="EC53" s="246"/>
      <c r="ED53" s="283"/>
      <c r="EE53" s="246"/>
      <c r="EF53" s="33"/>
      <c r="EG53" s="246"/>
      <c r="EH53" s="283"/>
      <c r="EI53" s="246"/>
      <c r="EJ53" s="33"/>
      <c r="EK53" s="246"/>
      <c r="EL53" s="283"/>
      <c r="EM53" s="246"/>
      <c r="EN53" s="33"/>
      <c r="EO53" s="246"/>
      <c r="EP53" s="283"/>
      <c r="EQ53" s="246"/>
      <c r="ER53" s="33"/>
      <c r="ES53" s="246"/>
      <c r="ET53" s="283"/>
      <c r="EU53" s="246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U53" s="1024">
        <f>IF(COUNT(HU$32:$HU52)+1&gt;HW$8,"",HU52+1)</f>
        <v>21</v>
      </c>
      <c r="HV53" s="1138">
        <f t="shared" ca="1" si="43"/>
        <v>7.8199811675755595E-3</v>
      </c>
      <c r="HW53" s="1118">
        <f t="shared" ca="1" si="44"/>
        <v>5.1247678570335079E-4</v>
      </c>
      <c r="HX53" s="1139">
        <f t="shared" ca="1" si="48"/>
        <v>20</v>
      </c>
      <c r="HY53" s="1139">
        <f t="shared" ca="1" si="49"/>
        <v>20</v>
      </c>
      <c r="HZ53" s="1139">
        <f t="shared" ca="1" si="50"/>
        <v>10</v>
      </c>
      <c r="IA53" s="1118">
        <f t="shared" ca="1" si="45"/>
        <v>15.259191022366009</v>
      </c>
      <c r="IB53" s="1118">
        <f t="shared" ca="1" si="46"/>
        <v>8.7684259550996924</v>
      </c>
      <c r="IC53" s="1118">
        <f t="shared" ca="1" si="51"/>
        <v>7.8199811675755595E-3</v>
      </c>
      <c r="ID53" s="1122">
        <f t="shared" ca="1" si="52"/>
        <v>12.901610295491173</v>
      </c>
      <c r="IE53" s="1118">
        <f t="shared" ca="1" si="53"/>
        <v>0.60612442853807713</v>
      </c>
      <c r="IF53" s="1118">
        <f t="shared" ca="1" si="47"/>
        <v>0.15450234048575939</v>
      </c>
      <c r="IG53" s="1140"/>
      <c r="IH53" s="1150"/>
      <c r="IJ53" s="1150"/>
      <c r="IK53" s="1168"/>
      <c r="IL53" s="1150"/>
      <c r="IM53" s="1150"/>
      <c r="IN53" s="1150"/>
      <c r="IO53" s="1150"/>
      <c r="IQ53" s="1129"/>
      <c r="IR53" s="1129"/>
      <c r="IS53" s="1012">
        <v>45</v>
      </c>
      <c r="IT53" s="1095">
        <v>1.19</v>
      </c>
      <c r="IU53" s="1095">
        <v>2.25</v>
      </c>
      <c r="IV53" s="1096">
        <v>0.93</v>
      </c>
      <c r="IW53" s="1095">
        <v>1.59</v>
      </c>
      <c r="IX53" s="1095">
        <v>5.35</v>
      </c>
      <c r="IZ53" s="1097">
        <f t="shared" si="39"/>
        <v>45</v>
      </c>
      <c r="JA53" s="1098">
        <f t="shared" si="26"/>
        <v>1.19</v>
      </c>
      <c r="JB53" s="1099">
        <f t="shared" si="40"/>
        <v>97774.472784768775</v>
      </c>
      <c r="JC53" s="1099">
        <f t="shared" si="22"/>
        <v>116.35162261387484</v>
      </c>
      <c r="JD53" s="1096">
        <f t="shared" si="27"/>
        <v>25855.347022508016</v>
      </c>
      <c r="JE53" s="1096">
        <f>SUM(JD53:JD$108)</f>
        <v>610177.79784692021</v>
      </c>
      <c r="JF53" s="1006">
        <f t="shared" si="23"/>
        <v>29.871711608528681</v>
      </c>
      <c r="JG53" s="1095">
        <f>SUM(JF53:JF$108)</f>
        <v>7497.5436133917874</v>
      </c>
      <c r="JH53" s="1034"/>
      <c r="JI53" s="1100">
        <f t="shared" si="41"/>
        <v>46</v>
      </c>
      <c r="JJ53" s="1101">
        <f t="shared" ca="1" si="28"/>
        <v>0</v>
      </c>
      <c r="JK53" s="1101">
        <v>0</v>
      </c>
      <c r="JL53" s="1101">
        <v>0</v>
      </c>
      <c r="JM53" s="1101">
        <f t="shared" ca="1" si="29"/>
        <v>0</v>
      </c>
      <c r="JN53" s="1101">
        <f t="shared" si="56"/>
        <v>0.05</v>
      </c>
      <c r="JO53" s="1101">
        <f t="shared" si="56"/>
        <v>0.05</v>
      </c>
      <c r="JP53" s="1101">
        <f t="shared" si="56"/>
        <v>0</v>
      </c>
      <c r="JQ53" s="1010">
        <f t="shared" si="56"/>
        <v>0</v>
      </c>
      <c r="JR53" s="1010">
        <f t="shared" si="56"/>
        <v>0</v>
      </c>
      <c r="JS53" s="1101">
        <f t="shared" si="56"/>
        <v>0</v>
      </c>
      <c r="JT53" s="1010">
        <f t="shared" si="56"/>
        <v>0</v>
      </c>
      <c r="JU53" s="1101">
        <f t="shared" si="56"/>
        <v>0.03</v>
      </c>
      <c r="JV53" s="1101">
        <f t="shared" si="56"/>
        <v>0.03</v>
      </c>
      <c r="JW53" s="1010">
        <f t="shared" si="56"/>
        <v>0</v>
      </c>
      <c r="JX53" s="1010">
        <f t="shared" si="56"/>
        <v>0</v>
      </c>
      <c r="JY53" s="1094"/>
      <c r="JZ53" s="1218"/>
      <c r="KA53" s="1218"/>
      <c r="KB53" s="1218"/>
      <c r="KC53" s="1218"/>
      <c r="KD53" s="1218"/>
      <c r="KE53" s="1218"/>
      <c r="KF53" s="1218"/>
      <c r="KG53" s="1218"/>
      <c r="KH53" s="1219"/>
      <c r="KI53" s="1219"/>
      <c r="KJ53" s="1218"/>
      <c r="KK53" s="1218"/>
      <c r="KL53" s="1029"/>
      <c r="KM53" s="1029"/>
      <c r="KN53" s="1029"/>
      <c r="KO53" s="1029"/>
      <c r="KP53" s="1029"/>
      <c r="KQ53" s="1029"/>
      <c r="KR53" s="1029"/>
      <c r="KS53" s="1029"/>
      <c r="KT53" s="1029"/>
      <c r="KU53" s="1029"/>
      <c r="KV53" s="1029"/>
      <c r="KW53" s="1029"/>
      <c r="KX53" s="1029"/>
      <c r="KY53" s="1029"/>
      <c r="KZ53" s="1029"/>
      <c r="LA53" s="1029"/>
      <c r="LB53" s="1029"/>
      <c r="LC53" s="1029"/>
      <c r="LD53" s="1029"/>
      <c r="LE53" s="1029"/>
      <c r="LF53" s="1029"/>
      <c r="LG53" s="1029"/>
      <c r="LH53" s="1029"/>
      <c r="LI53" s="1029"/>
      <c r="LJ53" s="1029"/>
      <c r="LK53" s="1029"/>
      <c r="LL53" s="1029"/>
      <c r="LM53" s="1029"/>
      <c r="LN53" s="1029"/>
      <c r="LO53" s="1029"/>
      <c r="LP53" s="1029"/>
      <c r="LQ53" s="1029"/>
      <c r="LR53" s="1029"/>
      <c r="LS53" s="1029"/>
      <c r="LT53" s="1029"/>
      <c r="LU53" s="1029"/>
      <c r="LV53" s="1029"/>
      <c r="LW53" s="1029"/>
      <c r="LX53" s="1029"/>
      <c r="LY53" s="1029"/>
      <c r="LZ53" s="1029"/>
      <c r="MA53" s="1029"/>
      <c r="MB53" s="1029"/>
      <c r="MC53" s="1029"/>
      <c r="MD53" s="1029"/>
      <c r="ME53" s="1029"/>
      <c r="MF53" s="1029"/>
      <c r="MG53" s="1029"/>
      <c r="MH53" s="1029"/>
      <c r="MI53" s="1029"/>
      <c r="MJ53" s="1029"/>
      <c r="MK53" s="1029"/>
    </row>
    <row r="54" spans="1:349" ht="12.75" hidden="1" customHeight="1" x14ac:dyDescent="0.25">
      <c r="A54" s="39"/>
      <c r="B54" s="39"/>
      <c r="C54" s="39"/>
      <c r="D54" s="39"/>
      <c r="E54" s="39"/>
      <c r="F54" s="39"/>
      <c r="G54" s="39"/>
      <c r="H54" s="534"/>
      <c r="I54" s="534"/>
      <c r="J54" s="533"/>
      <c r="K54" s="39"/>
      <c r="L54" s="39"/>
      <c r="M54" s="39"/>
      <c r="N54" s="782"/>
      <c r="O54" s="782"/>
      <c r="P54" s="782"/>
      <c r="Q54" s="782"/>
      <c r="R54" s="782"/>
      <c r="S54" s="782"/>
      <c r="T54" s="782"/>
      <c r="U54" s="782"/>
      <c r="V54" s="39"/>
      <c r="W54" s="39"/>
      <c r="X54" s="39"/>
      <c r="Y54" s="39"/>
      <c r="Z54" s="39"/>
      <c r="AA54" s="39"/>
      <c r="AB54" s="279">
        <f t="shared" ca="1" si="42"/>
        <v>3.5615000000000001</v>
      </c>
      <c r="AC54" s="855">
        <v>46</v>
      </c>
      <c r="AD54" s="856">
        <f t="shared" si="11"/>
        <v>1.31</v>
      </c>
      <c r="AE54" s="857">
        <f t="shared" si="12"/>
        <v>2.4700000000000002</v>
      </c>
      <c r="AF54" s="858">
        <f t="shared" si="13"/>
        <v>1.02</v>
      </c>
      <c r="AG54" s="857">
        <f t="shared" si="14"/>
        <v>1.74</v>
      </c>
      <c r="AH54" s="265"/>
      <c r="AI54" s="280">
        <f t="shared" si="35"/>
        <v>46</v>
      </c>
      <c r="AJ54" s="265">
        <f t="shared" si="2"/>
        <v>1.31</v>
      </c>
      <c r="AK54" s="273">
        <f t="shared" si="36"/>
        <v>97658.121162154901</v>
      </c>
      <c r="AL54" s="273">
        <f t="shared" si="54"/>
        <v>127.93213872242292</v>
      </c>
      <c r="AM54" s="274">
        <f t="shared" si="4"/>
        <v>25072.406951020617</v>
      </c>
      <c r="AN54" s="275">
        <f>SUM(AM54:AM$107)</f>
        <v>584322.45082441228</v>
      </c>
      <c r="AO54" s="275">
        <f t="shared" si="5"/>
        <v>31.88820689887088</v>
      </c>
      <c r="AP54" s="275">
        <f>SUM(AO54:AO$107)</f>
        <v>7467.6719017832593</v>
      </c>
      <c r="AQ54" s="33"/>
      <c r="AR54" s="280">
        <f t="shared" si="37"/>
        <v>46</v>
      </c>
      <c r="AS54" s="265">
        <f t="shared" ca="1" si="18"/>
        <v>0</v>
      </c>
      <c r="AT54" s="273">
        <f t="shared" ca="1" si="38"/>
        <v>100000</v>
      </c>
      <c r="AU54" s="273">
        <f t="shared" ca="1" si="55"/>
        <v>0</v>
      </c>
      <c r="AV54" s="274">
        <f t="shared" ca="1" si="7"/>
        <v>25673.652792674078</v>
      </c>
      <c r="AW54" s="275">
        <f t="shared" ca="1" si="32"/>
        <v>698452.45788851031</v>
      </c>
      <c r="AX54" s="275">
        <f t="shared" ca="1" si="9"/>
        <v>0</v>
      </c>
      <c r="AY54" s="276">
        <f t="shared" ca="1" si="33"/>
        <v>166.06802766715512</v>
      </c>
      <c r="AZ54" s="274"/>
      <c r="BA54" s="1252"/>
      <c r="BB54" s="274"/>
      <c r="BC54" s="273"/>
      <c r="BD54" s="273"/>
      <c r="BE54" s="274"/>
      <c r="BF54" s="275"/>
      <c r="BG54" s="275"/>
      <c r="BH54" s="275"/>
      <c r="BI54" s="246"/>
      <c r="BJ54" s="281"/>
      <c r="BK54" s="274"/>
      <c r="BL54" s="273"/>
      <c r="BM54" s="273"/>
      <c r="BN54" s="274"/>
      <c r="BO54" s="275"/>
      <c r="BP54" s="275"/>
      <c r="BQ54" s="275"/>
      <c r="BR54" s="246"/>
      <c r="BS54" s="281"/>
      <c r="BT54" s="274"/>
      <c r="BU54" s="273"/>
      <c r="BV54" s="273"/>
      <c r="BW54" s="274"/>
      <c r="BX54" s="275"/>
      <c r="BY54" s="275"/>
      <c r="BZ54" s="275"/>
      <c r="CA54" s="246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U54" s="1024">
        <f>IF(COUNT(HU$32:$HU53)+1&gt;HW$8,"",HU53+1)</f>
        <v>22</v>
      </c>
      <c r="HV54" s="1138">
        <f t="shared" ca="1" si="43"/>
        <v>8.0518713698342105E-3</v>
      </c>
      <c r="HW54" s="1118">
        <f t="shared" ca="1" si="44"/>
        <v>5.2771464332839E-4</v>
      </c>
      <c r="HX54" s="1139">
        <f t="shared" ca="1" si="48"/>
        <v>20</v>
      </c>
      <c r="HY54" s="1139">
        <f t="shared" ca="1" si="49"/>
        <v>20</v>
      </c>
      <c r="HZ54" s="1139">
        <f t="shared" ca="1" si="50"/>
        <v>10</v>
      </c>
      <c r="IA54" s="1118">
        <f t="shared" ca="1" si="45"/>
        <v>15.258002542907711</v>
      </c>
      <c r="IB54" s="1118">
        <f t="shared" ca="1" si="46"/>
        <v>8.7680862992403128</v>
      </c>
      <c r="IC54" s="1118">
        <f t="shared" ca="1" si="51"/>
        <v>8.0518713698342105E-3</v>
      </c>
      <c r="ID54" s="1122">
        <f t="shared" ca="1" si="52"/>
        <v>12.900552129734329</v>
      </c>
      <c r="IE54" s="1118">
        <f t="shared" ca="1" si="53"/>
        <v>0.62414936111730812</v>
      </c>
      <c r="IF54" s="1118">
        <f t="shared" ca="1" si="47"/>
        <v>0.15450583433472953</v>
      </c>
      <c r="IG54" s="1140"/>
      <c r="IH54" s="1150"/>
      <c r="II54" s="1150"/>
      <c r="IJ54" s="1150"/>
      <c r="IK54" s="1150"/>
      <c r="IL54" s="1150"/>
      <c r="IM54" s="1150"/>
      <c r="IN54" s="1150"/>
      <c r="IO54" s="1150"/>
      <c r="IP54" s="1118"/>
      <c r="IQ54" s="1129"/>
      <c r="IR54" s="1129"/>
      <c r="IS54" s="1012">
        <v>46</v>
      </c>
      <c r="IT54" s="1095">
        <v>1.31</v>
      </c>
      <c r="IU54" s="1095">
        <v>2.4700000000000002</v>
      </c>
      <c r="IV54" s="1096">
        <v>1.02</v>
      </c>
      <c r="IW54" s="1095">
        <v>1.74</v>
      </c>
      <c r="IX54" s="1095">
        <v>5.83</v>
      </c>
      <c r="IZ54" s="1163">
        <f t="shared" si="39"/>
        <v>46</v>
      </c>
      <c r="JA54" s="1098">
        <f t="shared" si="26"/>
        <v>1.31</v>
      </c>
      <c r="JB54" s="1099">
        <f t="shared" si="40"/>
        <v>97658.121162154901</v>
      </c>
      <c r="JC54" s="1099">
        <f t="shared" si="22"/>
        <v>127.93213872242292</v>
      </c>
      <c r="JD54" s="1096">
        <f t="shared" si="27"/>
        <v>25072.406951020617</v>
      </c>
      <c r="JE54" s="1096">
        <f>SUM(JD54:JD$108)</f>
        <v>584322.45082441228</v>
      </c>
      <c r="JF54" s="1006">
        <f t="shared" si="23"/>
        <v>31.88820689887088</v>
      </c>
      <c r="JG54" s="1095">
        <f>SUM(JF54:JF$108)</f>
        <v>7467.6719017832593</v>
      </c>
      <c r="JH54" s="1034"/>
      <c r="JI54" s="1164">
        <f t="shared" si="41"/>
        <v>47</v>
      </c>
      <c r="JJ54" s="1101">
        <f t="shared" ca="1" si="28"/>
        <v>0</v>
      </c>
      <c r="JK54" s="1101">
        <v>0</v>
      </c>
      <c r="JL54" s="1101">
        <v>0</v>
      </c>
      <c r="JM54" s="1101">
        <f t="shared" ca="1" si="29"/>
        <v>0</v>
      </c>
      <c r="JN54" s="1101">
        <f t="shared" si="56"/>
        <v>0.05</v>
      </c>
      <c r="JO54" s="1101">
        <f t="shared" si="56"/>
        <v>0.05</v>
      </c>
      <c r="JP54" s="1101">
        <f t="shared" si="56"/>
        <v>0</v>
      </c>
      <c r="JQ54" s="1010">
        <f t="shared" si="56"/>
        <v>0</v>
      </c>
      <c r="JR54" s="1010">
        <f t="shared" si="56"/>
        <v>0</v>
      </c>
      <c r="JS54" s="1101">
        <f t="shared" si="56"/>
        <v>0</v>
      </c>
      <c r="JT54" s="1010">
        <f t="shared" si="56"/>
        <v>0</v>
      </c>
      <c r="JU54" s="1101">
        <f t="shared" si="56"/>
        <v>0.03</v>
      </c>
      <c r="JV54" s="1101">
        <f t="shared" si="56"/>
        <v>0.03</v>
      </c>
      <c r="JW54" s="1010">
        <f t="shared" si="56"/>
        <v>0</v>
      </c>
      <c r="JX54" s="1010">
        <f t="shared" si="56"/>
        <v>0</v>
      </c>
      <c r="JY54" s="1094"/>
      <c r="JZ54" s="1218"/>
      <c r="KA54" s="1218"/>
      <c r="KB54" s="1218"/>
      <c r="KC54" s="1218"/>
      <c r="KD54" s="1218"/>
      <c r="KE54" s="1218"/>
      <c r="KF54" s="1218"/>
      <c r="KG54" s="1218"/>
      <c r="KH54" s="1219"/>
      <c r="KI54" s="1219"/>
      <c r="KJ54" s="1218"/>
      <c r="KK54" s="1218"/>
      <c r="KL54" s="1029"/>
      <c r="KM54" s="1029"/>
      <c r="KN54" s="1029"/>
      <c r="KO54" s="1029"/>
      <c r="KP54" s="1029"/>
      <c r="KQ54" s="1029"/>
      <c r="KR54" s="1029"/>
      <c r="KS54" s="1029"/>
      <c r="KT54" s="1029"/>
      <c r="KU54" s="1029"/>
      <c r="KV54" s="1029"/>
      <c r="KW54" s="1029"/>
      <c r="KX54" s="1029"/>
      <c r="KY54" s="1029"/>
      <c r="KZ54" s="1029"/>
      <c r="LA54" s="1029"/>
      <c r="LB54" s="1029"/>
      <c r="LC54" s="1029"/>
      <c r="LD54" s="1029"/>
      <c r="LE54" s="1029"/>
      <c r="LF54" s="1029"/>
      <c r="LG54" s="1029"/>
      <c r="LH54" s="1029"/>
      <c r="LI54" s="1029"/>
      <c r="LJ54" s="1029"/>
      <c r="LK54" s="1029"/>
      <c r="LL54" s="1029"/>
      <c r="LM54" s="1029"/>
      <c r="LN54" s="1029"/>
      <c r="LO54" s="1029"/>
      <c r="LP54" s="1029"/>
      <c r="LQ54" s="1029"/>
      <c r="LR54" s="1029"/>
      <c r="LS54" s="1029"/>
      <c r="LT54" s="1029"/>
      <c r="LU54" s="1029"/>
      <c r="LV54" s="1029"/>
      <c r="LW54" s="1029"/>
      <c r="LX54" s="1029"/>
      <c r="LY54" s="1029"/>
      <c r="LZ54" s="1029"/>
      <c r="MA54" s="1029"/>
      <c r="MB54" s="1029"/>
      <c r="MC54" s="1029"/>
      <c r="MD54" s="1029"/>
      <c r="ME54" s="1029"/>
      <c r="MF54" s="1029"/>
      <c r="MG54" s="1029"/>
      <c r="MH54" s="1029"/>
      <c r="MI54" s="1029"/>
      <c r="MJ54" s="1029"/>
      <c r="MK54" s="1029"/>
    </row>
    <row r="55" spans="1:349" ht="12.75" hidden="1" customHeight="1" x14ac:dyDescent="0.25">
      <c r="A55" s="39"/>
      <c r="B55" s="39"/>
      <c r="C55" s="39"/>
      <c r="D55" s="39"/>
      <c r="E55" s="39"/>
      <c r="F55" s="39"/>
      <c r="G55" s="39"/>
      <c r="H55" s="529"/>
      <c r="I55" s="529"/>
      <c r="J55" s="531"/>
      <c r="K55" s="39"/>
      <c r="L55" s="39"/>
      <c r="M55" s="39"/>
      <c r="N55" s="782"/>
      <c r="O55" s="782"/>
      <c r="P55" s="782"/>
      <c r="Q55" s="782"/>
      <c r="R55" s="782"/>
      <c r="S55" s="782"/>
      <c r="T55" s="782"/>
      <c r="U55" s="782"/>
      <c r="V55" s="39"/>
      <c r="W55" s="39"/>
      <c r="X55" s="39"/>
      <c r="Y55" s="39"/>
      <c r="Z55" s="39"/>
      <c r="AA55" s="39"/>
      <c r="AB55" s="279">
        <f t="shared" ca="1" si="42"/>
        <v>3.9154</v>
      </c>
      <c r="AC55" s="855">
        <v>47</v>
      </c>
      <c r="AD55" s="856">
        <f t="shared" si="11"/>
        <v>1.43</v>
      </c>
      <c r="AE55" s="857">
        <f t="shared" si="12"/>
        <v>2.69</v>
      </c>
      <c r="AF55" s="858">
        <f t="shared" si="13"/>
        <v>1.1100000000000001</v>
      </c>
      <c r="AG55" s="857">
        <f t="shared" si="14"/>
        <v>1.9</v>
      </c>
      <c r="AH55" s="265"/>
      <c r="AI55" s="272">
        <f t="shared" si="35"/>
        <v>47</v>
      </c>
      <c r="AJ55" s="265">
        <f t="shared" si="2"/>
        <v>1.43</v>
      </c>
      <c r="AK55" s="273">
        <f t="shared" si="36"/>
        <v>97530.189023432482</v>
      </c>
      <c r="AL55" s="273">
        <f t="shared" si="54"/>
        <v>139.46817030350843</v>
      </c>
      <c r="AM55" s="274">
        <f t="shared" si="4"/>
        <v>24310.25446399493</v>
      </c>
      <c r="AN55" s="275">
        <f>SUM(AM55:AM$107)</f>
        <v>559250.0438733917</v>
      </c>
      <c r="AO55" s="275">
        <f t="shared" si="5"/>
        <v>33.751129983992953</v>
      </c>
      <c r="AP55" s="275">
        <f>SUM(AO55:AO$107)</f>
        <v>7435.7836948843888</v>
      </c>
      <c r="AQ55" s="33"/>
      <c r="AR55" s="272">
        <f t="shared" si="37"/>
        <v>47</v>
      </c>
      <c r="AS55" s="265">
        <f t="shared" ca="1" si="18"/>
        <v>0</v>
      </c>
      <c r="AT55" s="273">
        <f t="shared" ca="1" si="38"/>
        <v>100000</v>
      </c>
      <c r="AU55" s="273">
        <f t="shared" ca="1" si="55"/>
        <v>0</v>
      </c>
      <c r="AV55" s="274">
        <f t="shared" ca="1" si="7"/>
        <v>24925.876497741821</v>
      </c>
      <c r="AW55" s="275">
        <f t="shared" ca="1" si="32"/>
        <v>672778.80509583629</v>
      </c>
      <c r="AX55" s="275">
        <f t="shared" ca="1" si="9"/>
        <v>0</v>
      </c>
      <c r="AY55" s="276">
        <f t="shared" ca="1" si="33"/>
        <v>166.06802766715512</v>
      </c>
      <c r="AZ55" s="274"/>
      <c r="BA55" s="1252"/>
      <c r="BB55" s="274"/>
      <c r="BC55" s="273"/>
      <c r="BD55" s="273"/>
      <c r="BE55" s="274"/>
      <c r="BF55" s="275"/>
      <c r="BG55" s="275"/>
      <c r="BH55" s="275"/>
      <c r="BI55" s="246"/>
      <c r="BJ55" s="277"/>
      <c r="BK55" s="274"/>
      <c r="BL55" s="273"/>
      <c r="BM55" s="273"/>
      <c r="BN55" s="274"/>
      <c r="BO55" s="275"/>
      <c r="BP55" s="275"/>
      <c r="BQ55" s="275"/>
      <c r="BR55" s="246"/>
      <c r="BS55" s="277"/>
      <c r="BT55" s="274"/>
      <c r="BU55" s="273"/>
      <c r="BV55" s="273"/>
      <c r="BW55" s="274"/>
      <c r="BX55" s="275"/>
      <c r="BY55" s="275"/>
      <c r="BZ55" s="275"/>
      <c r="CA55" s="246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U55" s="1024">
        <f>IF(COUNT(HU$32:$HU54)+1&gt;HW$8,"",HU54+1)</f>
        <v>23</v>
      </c>
      <c r="HV55" s="1138">
        <f t="shared" ca="1" si="43"/>
        <v>8.3190897452777041E-3</v>
      </c>
      <c r="HW55" s="1118">
        <f t="shared" ca="1" si="44"/>
        <v>5.4527354594583182E-4</v>
      </c>
      <c r="HX55" s="1139">
        <f t="shared" ca="1" si="48"/>
        <v>20</v>
      </c>
      <c r="HY55" s="1139">
        <f t="shared" ca="1" si="49"/>
        <v>20</v>
      </c>
      <c r="HZ55" s="1139">
        <f t="shared" ca="1" si="50"/>
        <v>10</v>
      </c>
      <c r="IA55" s="1118">
        <f t="shared" ca="1" si="45"/>
        <v>15.25672720991334</v>
      </c>
      <c r="IB55" s="1118">
        <f t="shared" ca="1" si="46"/>
        <v>8.767778212531514</v>
      </c>
      <c r="IC55" s="1118">
        <f t="shared" ca="1" si="51"/>
        <v>8.3190897452777041E-3</v>
      </c>
      <c r="ID55" s="1122">
        <f t="shared" ca="1" si="52"/>
        <v>12.899413250244464</v>
      </c>
      <c r="IE55" s="1118">
        <f t="shared" ca="1" si="53"/>
        <v>0.64492001177805858</v>
      </c>
      <c r="IF55" s="1118">
        <f t="shared" ca="1" si="47"/>
        <v>0.15450980588662344</v>
      </c>
      <c r="IG55" s="1140"/>
      <c r="IH55" s="1150"/>
      <c r="II55" s="1150"/>
      <c r="IJ55" s="1150"/>
      <c r="IK55" s="1150"/>
      <c r="IL55" s="1167"/>
      <c r="IM55" s="1150"/>
      <c r="IN55" s="1150"/>
      <c r="IO55" s="1150"/>
      <c r="IP55" s="1118"/>
      <c r="IQ55" s="1129"/>
      <c r="IR55" s="1129"/>
      <c r="IS55" s="1012">
        <v>47</v>
      </c>
      <c r="IT55" s="1095">
        <v>1.43</v>
      </c>
      <c r="IU55" s="1095">
        <v>2.69</v>
      </c>
      <c r="IV55" s="1096">
        <v>1.1100000000000001</v>
      </c>
      <c r="IW55" s="1095">
        <v>1.9</v>
      </c>
      <c r="IX55" s="1095">
        <v>6.36</v>
      </c>
      <c r="IZ55" s="1097">
        <f t="shared" si="39"/>
        <v>47</v>
      </c>
      <c r="JA55" s="1098">
        <f t="shared" si="26"/>
        <v>1.43</v>
      </c>
      <c r="JB55" s="1099">
        <f t="shared" si="40"/>
        <v>97530.189023432482</v>
      </c>
      <c r="JC55" s="1099">
        <f t="shared" si="22"/>
        <v>139.46817030350843</v>
      </c>
      <c r="JD55" s="1096">
        <f t="shared" si="27"/>
        <v>24310.25446399493</v>
      </c>
      <c r="JE55" s="1096">
        <f>SUM(JD55:JD$108)</f>
        <v>559250.0438733917</v>
      </c>
      <c r="JF55" s="1006">
        <f t="shared" si="23"/>
        <v>33.751129983992953</v>
      </c>
      <c r="JG55" s="1095">
        <f>SUM(JF55:JF$108)</f>
        <v>7435.7836948843888</v>
      </c>
      <c r="JH55" s="1034"/>
      <c r="JI55" s="1100">
        <f t="shared" si="41"/>
        <v>48</v>
      </c>
      <c r="JJ55" s="1101">
        <f t="shared" ca="1" si="28"/>
        <v>0</v>
      </c>
      <c r="JK55" s="1101">
        <v>0</v>
      </c>
      <c r="JL55" s="1101">
        <v>0</v>
      </c>
      <c r="JM55" s="1101">
        <f t="shared" ca="1" si="29"/>
        <v>0</v>
      </c>
      <c r="JN55" s="1101">
        <f t="shared" si="56"/>
        <v>0.05</v>
      </c>
      <c r="JO55" s="1101">
        <f t="shared" si="56"/>
        <v>0.05</v>
      </c>
      <c r="JP55" s="1101">
        <f t="shared" si="56"/>
        <v>0</v>
      </c>
      <c r="JQ55" s="1010">
        <f t="shared" si="56"/>
        <v>0</v>
      </c>
      <c r="JR55" s="1010">
        <f t="shared" si="56"/>
        <v>0</v>
      </c>
      <c r="JS55" s="1101">
        <f t="shared" si="56"/>
        <v>0</v>
      </c>
      <c r="JT55" s="1010">
        <f t="shared" si="56"/>
        <v>0</v>
      </c>
      <c r="JU55" s="1101">
        <f t="shared" si="56"/>
        <v>0.03</v>
      </c>
      <c r="JV55" s="1101">
        <f t="shared" si="56"/>
        <v>0.03</v>
      </c>
      <c r="JW55" s="1010">
        <f t="shared" si="56"/>
        <v>0</v>
      </c>
      <c r="JX55" s="1010">
        <f t="shared" si="56"/>
        <v>0</v>
      </c>
      <c r="JY55" s="1094"/>
      <c r="JZ55" s="1218"/>
      <c r="KA55" s="1218"/>
      <c r="KB55" s="1218"/>
      <c r="KC55" s="1218"/>
      <c r="KD55" s="1218"/>
      <c r="KE55" s="1218"/>
      <c r="KF55" s="1218"/>
      <c r="KG55" s="1218"/>
      <c r="KH55" s="1219"/>
      <c r="KI55" s="1219"/>
      <c r="KJ55" s="1218"/>
      <c r="KK55" s="1218"/>
      <c r="KL55" s="1029"/>
      <c r="KM55" s="1029"/>
      <c r="KN55" s="1029"/>
      <c r="KO55" s="1029"/>
      <c r="KP55" s="1029"/>
      <c r="KQ55" s="1029"/>
      <c r="KR55" s="1029"/>
      <c r="KS55" s="1029"/>
      <c r="KT55" s="1029"/>
      <c r="KU55" s="1029"/>
      <c r="KV55" s="1029"/>
      <c r="KW55" s="1029"/>
      <c r="KX55" s="1029"/>
      <c r="KY55" s="1029"/>
      <c r="KZ55" s="1029"/>
      <c r="LA55" s="1029"/>
      <c r="LB55" s="1029"/>
      <c r="LC55" s="1029"/>
      <c r="LD55" s="1029"/>
      <c r="LE55" s="1029"/>
      <c r="LF55" s="1029"/>
      <c r="LG55" s="1029"/>
      <c r="LH55" s="1029"/>
      <c r="LI55" s="1029"/>
      <c r="LJ55" s="1029"/>
      <c r="LK55" s="1029"/>
      <c r="LL55" s="1029"/>
      <c r="LM55" s="1029"/>
      <c r="LN55" s="1029"/>
      <c r="LO55" s="1029"/>
      <c r="LP55" s="1029"/>
      <c r="LQ55" s="1029"/>
      <c r="LR55" s="1029"/>
      <c r="LS55" s="1029"/>
      <c r="LT55" s="1029"/>
      <c r="LU55" s="1029"/>
      <c r="LV55" s="1029"/>
      <c r="LW55" s="1029"/>
      <c r="LX55" s="1029"/>
      <c r="LY55" s="1029"/>
      <c r="LZ55" s="1029"/>
      <c r="MA55" s="1029"/>
      <c r="MB55" s="1029"/>
      <c r="MC55" s="1029"/>
      <c r="MD55" s="1029"/>
      <c r="ME55" s="1029"/>
      <c r="MF55" s="1029"/>
      <c r="MG55" s="1029"/>
      <c r="MH55" s="1029"/>
      <c r="MI55" s="1029"/>
      <c r="MJ55" s="1029"/>
      <c r="MK55" s="1029"/>
    </row>
    <row r="56" spans="1:349" ht="12.75" hidden="1" customHeight="1" x14ac:dyDescent="0.25">
      <c r="A56" s="39"/>
      <c r="B56" s="39"/>
      <c r="C56" s="39"/>
      <c r="D56" s="39"/>
      <c r="E56" s="39"/>
      <c r="F56" s="39"/>
      <c r="G56" s="39"/>
      <c r="H56" s="533"/>
      <c r="I56" s="533"/>
      <c r="J56" s="532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279">
        <f t="shared" ca="1" si="42"/>
        <v>4.3005000000000004</v>
      </c>
      <c r="AC56" s="855">
        <v>48</v>
      </c>
      <c r="AD56" s="856">
        <f t="shared" si="11"/>
        <v>1.5</v>
      </c>
      <c r="AE56" s="857">
        <f t="shared" si="12"/>
        <v>2.83</v>
      </c>
      <c r="AF56" s="858">
        <f t="shared" si="13"/>
        <v>1.17</v>
      </c>
      <c r="AG56" s="857">
        <f t="shared" si="14"/>
        <v>2</v>
      </c>
      <c r="AH56" s="265"/>
      <c r="AI56" s="272">
        <f t="shared" si="35"/>
        <v>48</v>
      </c>
      <c r="AJ56" s="265">
        <f t="shared" si="2"/>
        <v>1.5</v>
      </c>
      <c r="AK56" s="273">
        <f t="shared" si="36"/>
        <v>97390.72085312898</v>
      </c>
      <c r="AL56" s="273">
        <f t="shared" si="54"/>
        <v>146.08608127969347</v>
      </c>
      <c r="AM56" s="274">
        <f t="shared" si="4"/>
        <v>23568.437670011084</v>
      </c>
      <c r="AN56" s="275">
        <f>SUM(AM56:AM$107)</f>
        <v>534939.78940939682</v>
      </c>
      <c r="AO56" s="275">
        <f t="shared" si="5"/>
        <v>34.32296748059867</v>
      </c>
      <c r="AP56" s="275">
        <f>SUM(AO56:AO$107)</f>
        <v>7402.0325649003953</v>
      </c>
      <c r="AQ56" s="33"/>
      <c r="AR56" s="272">
        <f t="shared" si="37"/>
        <v>48</v>
      </c>
      <c r="AS56" s="265">
        <f t="shared" ca="1" si="18"/>
        <v>0</v>
      </c>
      <c r="AT56" s="273">
        <f t="shared" ca="1" si="38"/>
        <v>100000</v>
      </c>
      <c r="AU56" s="273">
        <f t="shared" ca="1" si="55"/>
        <v>0</v>
      </c>
      <c r="AV56" s="274">
        <f t="shared" ca="1" si="7"/>
        <v>24199.880094894972</v>
      </c>
      <c r="AW56" s="275">
        <f t="shared" ca="1" si="32"/>
        <v>647852.9285980945</v>
      </c>
      <c r="AX56" s="275">
        <f t="shared" ca="1" si="9"/>
        <v>0</v>
      </c>
      <c r="AY56" s="276">
        <f t="shared" ca="1" si="33"/>
        <v>166.06802766715512</v>
      </c>
      <c r="AZ56" s="274"/>
      <c r="BA56" s="1252"/>
      <c r="BB56" s="274"/>
      <c r="BC56" s="273"/>
      <c r="BD56" s="273"/>
      <c r="BE56" s="274"/>
      <c r="BF56" s="275"/>
      <c r="BG56" s="275"/>
      <c r="BH56" s="275"/>
      <c r="BI56" s="259"/>
      <c r="BJ56" s="277"/>
      <c r="BK56" s="274"/>
      <c r="BL56" s="273"/>
      <c r="BM56" s="273"/>
      <c r="BN56" s="274"/>
      <c r="BO56" s="275"/>
      <c r="BP56" s="275"/>
      <c r="BQ56" s="275"/>
      <c r="BR56" s="246"/>
      <c r="BS56" s="277"/>
      <c r="BT56" s="274"/>
      <c r="BU56" s="273"/>
      <c r="BV56" s="273"/>
      <c r="BW56" s="274"/>
      <c r="BX56" s="275"/>
      <c r="BY56" s="275"/>
      <c r="BZ56" s="275"/>
      <c r="CA56" s="25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236"/>
      <c r="DC56" s="352"/>
      <c r="DD56" s="39"/>
      <c r="DE56" s="352"/>
      <c r="DF56" s="236"/>
      <c r="DG56" s="352"/>
      <c r="DH56" s="39"/>
      <c r="DI56" s="352"/>
      <c r="DJ56" s="236"/>
      <c r="DK56" s="352"/>
      <c r="DL56" s="39"/>
      <c r="DM56" s="352"/>
      <c r="DN56" s="236"/>
      <c r="DO56" s="352"/>
      <c r="DP56" s="39"/>
      <c r="DQ56" s="352"/>
      <c r="DR56" s="236"/>
      <c r="DS56" s="352"/>
      <c r="DT56" s="39"/>
      <c r="DU56" s="352"/>
      <c r="DV56" s="236"/>
      <c r="DW56" s="352"/>
      <c r="DX56" s="39"/>
      <c r="DY56" s="352"/>
      <c r="DZ56" s="236"/>
      <c r="EA56" s="352"/>
      <c r="EB56" s="39"/>
      <c r="EC56" s="352"/>
      <c r="ED56" s="236"/>
      <c r="EE56" s="352"/>
      <c r="EF56" s="39"/>
      <c r="EG56" s="352"/>
      <c r="EH56" s="236"/>
      <c r="EI56" s="352"/>
      <c r="EJ56" s="39"/>
      <c r="EK56" s="352"/>
      <c r="EL56" s="236"/>
      <c r="EM56" s="352"/>
      <c r="EN56" s="39"/>
      <c r="EO56" s="352"/>
      <c r="EP56" s="236"/>
      <c r="EQ56" s="352"/>
      <c r="ER56" s="39"/>
      <c r="ES56" s="352"/>
      <c r="ET56" s="236"/>
      <c r="EU56" s="352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U56" s="1024">
        <f>IF(COUNT(HU$32:$HU55)+1&gt;HW$8,"",HU55+1)</f>
        <v>24</v>
      </c>
      <c r="HV56" s="1138">
        <f t="shared" ca="1" si="43"/>
        <v>8.6435293695217366E-3</v>
      </c>
      <c r="HW56" s="1118">
        <f t="shared" ca="1" si="44"/>
        <v>5.6659650534929794E-4</v>
      </c>
      <c r="HX56" s="1139">
        <f t="shared" ca="1" si="48"/>
        <v>20</v>
      </c>
      <c r="HY56" s="1139">
        <f t="shared" ca="1" si="49"/>
        <v>20</v>
      </c>
      <c r="HZ56" s="1139">
        <f t="shared" ca="1" si="50"/>
        <v>10</v>
      </c>
      <c r="IA56" s="1118">
        <f t="shared" ca="1" si="45"/>
        <v>15.255175928402762</v>
      </c>
      <c r="IB56" s="1118">
        <f t="shared" ca="1" si="46"/>
        <v>8.7674225712709148</v>
      </c>
      <c r="IC56" s="1118">
        <f t="shared" ca="1" si="51"/>
        <v>8.6435293695217366E-3</v>
      </c>
      <c r="ID56" s="1122">
        <f t="shared" ca="1" si="52"/>
        <v>12.898026800749252</v>
      </c>
      <c r="IE56" s="1118">
        <f t="shared" ca="1" si="53"/>
        <v>0.67014354234553386</v>
      </c>
      <c r="IF56" s="1118">
        <f t="shared" ca="1" si="47"/>
        <v>0.15451471282378759</v>
      </c>
      <c r="IG56" s="1140"/>
      <c r="IH56" s="1150"/>
      <c r="II56" s="1150"/>
      <c r="IJ56" s="1150"/>
      <c r="IK56" s="1150"/>
      <c r="IL56" s="1150"/>
      <c r="IM56" s="1150"/>
      <c r="IN56" s="1150"/>
      <c r="IO56" s="1150"/>
      <c r="IP56" s="1118"/>
      <c r="IQ56" s="1129"/>
      <c r="IR56" s="1129"/>
      <c r="IS56" s="1012">
        <v>48</v>
      </c>
      <c r="IT56" s="1095">
        <v>1.5</v>
      </c>
      <c r="IU56" s="1095">
        <v>2.83</v>
      </c>
      <c r="IV56" s="1096">
        <v>1.17</v>
      </c>
      <c r="IW56" s="1095">
        <v>2</v>
      </c>
      <c r="IX56" s="1095">
        <v>6.95</v>
      </c>
      <c r="IZ56" s="1097">
        <f t="shared" si="39"/>
        <v>48</v>
      </c>
      <c r="JA56" s="1098">
        <f t="shared" si="26"/>
        <v>1.5</v>
      </c>
      <c r="JB56" s="1099">
        <f t="shared" si="40"/>
        <v>97390.72085312898</v>
      </c>
      <c r="JC56" s="1099">
        <f t="shared" si="22"/>
        <v>146.08608127969347</v>
      </c>
      <c r="JD56" s="1096">
        <f t="shared" si="27"/>
        <v>23568.437670011084</v>
      </c>
      <c r="JE56" s="1096">
        <f>SUM(JD56:JD$108)</f>
        <v>534939.78940939682</v>
      </c>
      <c r="JF56" s="1006">
        <f t="shared" si="23"/>
        <v>34.32296748059867</v>
      </c>
      <c r="JG56" s="1095">
        <f>SUM(JF56:JF$108)</f>
        <v>7402.0325649003953</v>
      </c>
      <c r="JH56" s="1034"/>
      <c r="JI56" s="1100">
        <f t="shared" si="41"/>
        <v>49</v>
      </c>
      <c r="JJ56" s="1101">
        <f t="shared" ca="1" si="28"/>
        <v>0</v>
      </c>
      <c r="JK56" s="1101">
        <v>0</v>
      </c>
      <c r="JL56" s="1101">
        <v>0</v>
      </c>
      <c r="JM56" s="1101">
        <f t="shared" ca="1" si="29"/>
        <v>0</v>
      </c>
      <c r="JN56" s="1101">
        <f t="shared" si="56"/>
        <v>0.05</v>
      </c>
      <c r="JO56" s="1101">
        <f t="shared" si="56"/>
        <v>0.05</v>
      </c>
      <c r="JP56" s="1101">
        <f t="shared" si="56"/>
        <v>0</v>
      </c>
      <c r="JQ56" s="1010">
        <f t="shared" si="56"/>
        <v>0</v>
      </c>
      <c r="JR56" s="1010">
        <f t="shared" si="56"/>
        <v>0</v>
      </c>
      <c r="JS56" s="1101">
        <f t="shared" si="56"/>
        <v>0</v>
      </c>
      <c r="JT56" s="1010">
        <f t="shared" si="56"/>
        <v>0</v>
      </c>
      <c r="JU56" s="1101">
        <f t="shared" si="56"/>
        <v>0.03</v>
      </c>
      <c r="JV56" s="1101">
        <f t="shared" si="56"/>
        <v>0.03</v>
      </c>
      <c r="JW56" s="1010">
        <f t="shared" si="56"/>
        <v>0</v>
      </c>
      <c r="JX56" s="1010">
        <f t="shared" si="56"/>
        <v>0</v>
      </c>
      <c r="JY56" s="1094"/>
      <c r="JZ56" s="1218"/>
      <c r="KA56" s="1218"/>
      <c r="KB56" s="1218"/>
      <c r="KC56" s="1218"/>
      <c r="KD56" s="1218"/>
      <c r="KE56" s="1218"/>
      <c r="KF56" s="1218"/>
      <c r="KG56" s="1218"/>
      <c r="KH56" s="1219"/>
      <c r="KI56" s="1219"/>
      <c r="KJ56" s="1218"/>
      <c r="KK56" s="1218"/>
      <c r="KL56" s="1029"/>
      <c r="KM56" s="1029"/>
      <c r="KN56" s="1029"/>
      <c r="KO56" s="1029"/>
      <c r="KP56" s="1029"/>
      <c r="KQ56" s="1029"/>
      <c r="KR56" s="1029"/>
      <c r="KS56" s="1029"/>
      <c r="KT56" s="1029"/>
      <c r="KU56" s="1029"/>
      <c r="KV56" s="1029"/>
      <c r="KW56" s="1029"/>
      <c r="KX56" s="1029"/>
      <c r="KY56" s="1029"/>
      <c r="KZ56" s="1029"/>
      <c r="LA56" s="1029"/>
      <c r="LB56" s="1029"/>
      <c r="LC56" s="1029"/>
      <c r="LD56" s="1029"/>
      <c r="LE56" s="1029"/>
      <c r="LF56" s="1029"/>
      <c r="LG56" s="1029"/>
      <c r="LH56" s="1029"/>
      <c r="LI56" s="1029"/>
      <c r="LJ56" s="1029"/>
      <c r="LK56" s="1029"/>
      <c r="LL56" s="1029"/>
      <c r="LM56" s="1029"/>
      <c r="LN56" s="1029"/>
      <c r="LO56" s="1029"/>
      <c r="LP56" s="1029"/>
      <c r="LQ56" s="1029"/>
      <c r="LR56" s="1029"/>
      <c r="LS56" s="1029"/>
      <c r="LT56" s="1029"/>
      <c r="LU56" s="1029"/>
      <c r="LV56" s="1029"/>
      <c r="LW56" s="1029"/>
      <c r="LX56" s="1029"/>
      <c r="LY56" s="1029"/>
      <c r="LZ56" s="1029"/>
      <c r="MA56" s="1029"/>
      <c r="MB56" s="1029"/>
      <c r="MC56" s="1029"/>
      <c r="MD56" s="1029"/>
      <c r="ME56" s="1029"/>
      <c r="MF56" s="1029"/>
      <c r="MG56" s="1029"/>
      <c r="MH56" s="1029"/>
      <c r="MI56" s="1029"/>
      <c r="MJ56" s="1029"/>
      <c r="MK56" s="1029"/>
    </row>
    <row r="57" spans="1:349" ht="12.75" hidden="1" customHeight="1" x14ac:dyDescent="0.25">
      <c r="A57" s="39"/>
      <c r="B57" s="39"/>
      <c r="C57" s="39"/>
      <c r="D57" s="39"/>
      <c r="E57" s="39"/>
      <c r="F57" s="39"/>
      <c r="G57" s="39"/>
      <c r="H57" s="531"/>
      <c r="I57" s="531"/>
      <c r="J57" s="535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279">
        <f t="shared" ca="1" si="42"/>
        <v>4.7243000000000004</v>
      </c>
      <c r="AC57" s="855">
        <v>49</v>
      </c>
      <c r="AD57" s="856">
        <f t="shared" si="11"/>
        <v>1.58</v>
      </c>
      <c r="AE57" s="857">
        <f t="shared" si="12"/>
        <v>2.99</v>
      </c>
      <c r="AF57" s="858">
        <f t="shared" si="13"/>
        <v>1.23</v>
      </c>
      <c r="AG57" s="857">
        <f t="shared" si="14"/>
        <v>2.11</v>
      </c>
      <c r="AH57" s="265"/>
      <c r="AI57" s="272">
        <f t="shared" si="35"/>
        <v>49</v>
      </c>
      <c r="AJ57" s="265">
        <f t="shared" si="2"/>
        <v>1.58</v>
      </c>
      <c r="AK57" s="273">
        <f t="shared" si="36"/>
        <v>97244.634771849291</v>
      </c>
      <c r="AL57" s="273">
        <f t="shared" si="54"/>
        <v>153.64652293952187</v>
      </c>
      <c r="AM57" s="274">
        <f t="shared" si="4"/>
        <v>22847.655352918515</v>
      </c>
      <c r="AN57" s="275">
        <f>SUM(AM57:AM$107)</f>
        <v>511371.35173938569</v>
      </c>
      <c r="AO57" s="275">
        <f t="shared" si="5"/>
        <v>35.047859667583737</v>
      </c>
      <c r="AP57" s="275">
        <f>SUM(AO57:AO$107)</f>
        <v>7367.7095974197973</v>
      </c>
      <c r="AQ57" s="33"/>
      <c r="AR57" s="272">
        <f t="shared" si="37"/>
        <v>49</v>
      </c>
      <c r="AS57" s="265">
        <f t="shared" ca="1" si="18"/>
        <v>0</v>
      </c>
      <c r="AT57" s="273">
        <f t="shared" ca="1" si="38"/>
        <v>100000</v>
      </c>
      <c r="AU57" s="273">
        <f t="shared" ca="1" si="55"/>
        <v>0</v>
      </c>
      <c r="AV57" s="274">
        <f t="shared" ca="1" si="7"/>
        <v>23495.029218344633</v>
      </c>
      <c r="AW57" s="275">
        <f t="shared" ca="1" si="32"/>
        <v>623653.04850319948</v>
      </c>
      <c r="AX57" s="275">
        <f t="shared" ca="1" si="9"/>
        <v>0</v>
      </c>
      <c r="AY57" s="276">
        <f t="shared" ca="1" si="33"/>
        <v>166.06802766715512</v>
      </c>
      <c r="AZ57" s="274"/>
      <c r="BA57" s="1252"/>
      <c r="BB57" s="274"/>
      <c r="BC57" s="273"/>
      <c r="BD57" s="273"/>
      <c r="BE57" s="274"/>
      <c r="BF57" s="275"/>
      <c r="BG57" s="275"/>
      <c r="BH57" s="275"/>
      <c r="BI57" s="246"/>
      <c r="BJ57" s="277"/>
      <c r="BK57" s="274"/>
      <c r="BL57" s="273"/>
      <c r="BM57" s="273"/>
      <c r="BN57" s="274"/>
      <c r="BO57" s="275"/>
      <c r="BP57" s="275"/>
      <c r="BQ57" s="275"/>
      <c r="BR57" s="246"/>
      <c r="BS57" s="277"/>
      <c r="BT57" s="274"/>
      <c r="BU57" s="273"/>
      <c r="BV57" s="273"/>
      <c r="BW57" s="274"/>
      <c r="BX57" s="275"/>
      <c r="BY57" s="275"/>
      <c r="BZ57" s="275"/>
      <c r="CA57" s="246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434"/>
      <c r="DD57" s="39"/>
      <c r="DE57" s="39"/>
      <c r="DF57" s="39"/>
      <c r="DG57" s="434"/>
      <c r="DH57" s="39"/>
      <c r="DI57" s="39"/>
      <c r="DJ57" s="39"/>
      <c r="DK57" s="434"/>
      <c r="DL57" s="39"/>
      <c r="DM57" s="39"/>
      <c r="DN57" s="39"/>
      <c r="DO57" s="434"/>
      <c r="DP57" s="39"/>
      <c r="DQ57" s="39"/>
      <c r="DR57" s="39"/>
      <c r="DS57" s="434"/>
      <c r="DT57" s="39"/>
      <c r="DU57" s="39"/>
      <c r="DV57" s="39"/>
      <c r="DW57" s="434"/>
      <c r="DX57" s="39"/>
      <c r="DY57" s="39"/>
      <c r="DZ57" s="39"/>
      <c r="EA57" s="434"/>
      <c r="EB57" s="39"/>
      <c r="EC57" s="39"/>
      <c r="ED57" s="39"/>
      <c r="EE57" s="434"/>
      <c r="EF57" s="39"/>
      <c r="EG57" s="39"/>
      <c r="EH57" s="39"/>
      <c r="EI57" s="434"/>
      <c r="EJ57" s="39"/>
      <c r="EK57" s="39"/>
      <c r="EL57" s="39"/>
      <c r="EM57" s="434"/>
      <c r="EN57" s="39"/>
      <c r="EO57" s="39"/>
      <c r="EP57" s="39"/>
      <c r="EQ57" s="434"/>
      <c r="ER57" s="39"/>
      <c r="ES57" s="39"/>
      <c r="ET57" s="39"/>
      <c r="EU57" s="434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U57" s="1151">
        <f>IF(COUNT(HU$32:$HU56)+1&gt;HW$8,"",HU56+1)</f>
        <v>25</v>
      </c>
      <c r="HV57" s="1152">
        <f t="shared" ca="1" si="43"/>
        <v>9.0278717851513812E-3</v>
      </c>
      <c r="HW57" s="1153">
        <f t="shared" ca="1" si="44"/>
        <v>5.9185799901913813E-4</v>
      </c>
      <c r="HX57" s="1154">
        <f t="shared" ca="1" si="48"/>
        <v>20</v>
      </c>
      <c r="HY57" s="1154">
        <f t="shared" ca="1" si="49"/>
        <v>20</v>
      </c>
      <c r="HZ57" s="1154">
        <f t="shared" ca="1" si="50"/>
        <v>10</v>
      </c>
      <c r="IA57" s="1153">
        <f t="shared" ca="1" si="45"/>
        <v>15.25344221099132</v>
      </c>
      <c r="IB57" s="1153">
        <f t="shared" ca="1" si="46"/>
        <v>8.7670980067161501</v>
      </c>
      <c r="IC57" s="1153">
        <f t="shared" ca="1" si="51"/>
        <v>9.0278717851513812E-3</v>
      </c>
      <c r="ID57" s="1155">
        <f t="shared" ca="1" si="52"/>
        <v>12.896472926071654</v>
      </c>
      <c r="IE57" s="1153">
        <f t="shared" ca="1" si="53"/>
        <v>0.70002642093719558</v>
      </c>
      <c r="IF57" s="1153">
        <f t="shared" ca="1" si="47"/>
        <v>0.154520484774334</v>
      </c>
      <c r="IG57" s="1140"/>
      <c r="IH57" s="1150"/>
      <c r="II57" s="1150"/>
      <c r="IJ57" s="1150"/>
      <c r="IK57" s="1150"/>
      <c r="IL57" s="1150"/>
      <c r="IM57" s="1150"/>
      <c r="IN57" s="1150"/>
      <c r="IO57" s="1150"/>
      <c r="IP57" s="1129"/>
      <c r="IQ57" s="1129"/>
      <c r="IR57" s="1129"/>
      <c r="IS57" s="1012">
        <v>49</v>
      </c>
      <c r="IT57" s="1095">
        <v>1.58</v>
      </c>
      <c r="IU57" s="1095">
        <v>2.99</v>
      </c>
      <c r="IV57" s="1096">
        <v>1.23</v>
      </c>
      <c r="IW57" s="1095">
        <v>2.11</v>
      </c>
      <c r="IX57" s="1095">
        <v>7.6</v>
      </c>
      <c r="IZ57" s="1097">
        <f t="shared" si="39"/>
        <v>49</v>
      </c>
      <c r="JA57" s="1098">
        <f t="shared" si="26"/>
        <v>1.58</v>
      </c>
      <c r="JB57" s="1099">
        <f t="shared" si="40"/>
        <v>97244.634771849291</v>
      </c>
      <c r="JC57" s="1099">
        <f t="shared" si="22"/>
        <v>153.64652293952187</v>
      </c>
      <c r="JD57" s="1096">
        <f t="shared" si="27"/>
        <v>22847.655352918515</v>
      </c>
      <c r="JE57" s="1096">
        <f>SUM(JD57:JD$108)</f>
        <v>511371.35173938569</v>
      </c>
      <c r="JF57" s="1006">
        <f t="shared" si="23"/>
        <v>35.047859667583737</v>
      </c>
      <c r="JG57" s="1095">
        <f>SUM(JF57:JF$108)</f>
        <v>7367.7095974197973</v>
      </c>
      <c r="JH57" s="1034"/>
      <c r="JI57" s="1100">
        <f t="shared" si="41"/>
        <v>50</v>
      </c>
      <c r="JJ57" s="1101">
        <f t="shared" ca="1" si="28"/>
        <v>0</v>
      </c>
      <c r="JK57" s="1101">
        <v>0</v>
      </c>
      <c r="JL57" s="1101">
        <v>0</v>
      </c>
      <c r="JM57" s="1101">
        <f t="shared" ca="1" si="29"/>
        <v>0</v>
      </c>
      <c r="JN57" s="1101">
        <f t="shared" ref="JN57:JX72" si="57">JN56</f>
        <v>0.05</v>
      </c>
      <c r="JO57" s="1101">
        <f t="shared" si="57"/>
        <v>0.05</v>
      </c>
      <c r="JP57" s="1101">
        <f t="shared" si="57"/>
        <v>0</v>
      </c>
      <c r="JQ57" s="1010">
        <f t="shared" si="57"/>
        <v>0</v>
      </c>
      <c r="JR57" s="1010">
        <f t="shared" si="57"/>
        <v>0</v>
      </c>
      <c r="JS57" s="1101">
        <f t="shared" si="57"/>
        <v>0</v>
      </c>
      <c r="JT57" s="1010">
        <f t="shared" si="57"/>
        <v>0</v>
      </c>
      <c r="JU57" s="1101">
        <f t="shared" si="57"/>
        <v>0.03</v>
      </c>
      <c r="JV57" s="1101">
        <f t="shared" si="57"/>
        <v>0.03</v>
      </c>
      <c r="JW57" s="1010">
        <f t="shared" si="57"/>
        <v>0</v>
      </c>
      <c r="JX57" s="1010">
        <f t="shared" si="57"/>
        <v>0</v>
      </c>
      <c r="JY57" s="1094"/>
      <c r="JZ57" s="1218"/>
      <c r="KA57" s="1218"/>
      <c r="KB57" s="1218"/>
      <c r="KC57" s="1218"/>
      <c r="KD57" s="1218"/>
      <c r="KE57" s="1218"/>
      <c r="KF57" s="1218"/>
      <c r="KG57" s="1218"/>
      <c r="KH57" s="1219"/>
      <c r="KI57" s="1219"/>
      <c r="KJ57" s="1218"/>
      <c r="KK57" s="1218"/>
      <c r="KL57" s="1029"/>
      <c r="KM57" s="1029"/>
      <c r="KN57" s="1029"/>
      <c r="KO57" s="1029"/>
      <c r="KP57" s="1029"/>
      <c r="KQ57" s="1029"/>
      <c r="KR57" s="1029"/>
      <c r="KS57" s="1029"/>
      <c r="KT57" s="1029"/>
      <c r="KU57" s="1029"/>
      <c r="KV57" s="1029"/>
      <c r="KW57" s="1029"/>
      <c r="KX57" s="1029"/>
      <c r="KY57" s="1029"/>
      <c r="KZ57" s="1029"/>
      <c r="LA57" s="1029"/>
      <c r="LB57" s="1029"/>
      <c r="LC57" s="1029"/>
      <c r="LD57" s="1029"/>
      <c r="LE57" s="1029"/>
      <c r="LF57" s="1029"/>
      <c r="LG57" s="1029"/>
      <c r="LH57" s="1029"/>
      <c r="LI57" s="1029"/>
      <c r="LJ57" s="1029"/>
      <c r="LK57" s="1029"/>
      <c r="LL57" s="1029"/>
      <c r="LM57" s="1029"/>
      <c r="LN57" s="1029"/>
      <c r="LO57" s="1029"/>
      <c r="LP57" s="1029"/>
      <c r="LQ57" s="1029"/>
      <c r="LR57" s="1029"/>
      <c r="LS57" s="1029"/>
      <c r="LT57" s="1029"/>
      <c r="LU57" s="1029"/>
      <c r="LV57" s="1029"/>
      <c r="LW57" s="1029"/>
      <c r="LX57" s="1029"/>
      <c r="LY57" s="1029"/>
      <c r="LZ57" s="1029"/>
      <c r="MA57" s="1029"/>
      <c r="MB57" s="1029"/>
      <c r="MC57" s="1029"/>
      <c r="MD57" s="1029"/>
      <c r="ME57" s="1029"/>
      <c r="MF57" s="1029"/>
      <c r="MG57" s="1029"/>
      <c r="MH57" s="1029"/>
      <c r="MI57" s="1029"/>
      <c r="MJ57" s="1029"/>
      <c r="MK57" s="1029"/>
    </row>
    <row r="58" spans="1:349" ht="12.75" hidden="1" customHeight="1" x14ac:dyDescent="0.25">
      <c r="A58" s="39"/>
      <c r="B58" s="39"/>
      <c r="C58" s="39"/>
      <c r="D58" s="39"/>
      <c r="E58" s="39"/>
      <c r="F58" s="39"/>
      <c r="G58" s="39"/>
      <c r="H58" s="532"/>
      <c r="I58" s="532"/>
      <c r="J58" s="533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279">
        <f t="shared" ca="1" si="42"/>
        <v>5.1877000000000004</v>
      </c>
      <c r="AC58" s="859">
        <v>50</v>
      </c>
      <c r="AD58" s="860">
        <f t="shared" si="11"/>
        <v>1.69</v>
      </c>
      <c r="AE58" s="861">
        <f t="shared" si="12"/>
        <v>3.2</v>
      </c>
      <c r="AF58" s="862">
        <f t="shared" si="13"/>
        <v>1.32</v>
      </c>
      <c r="AG58" s="861">
        <f t="shared" si="14"/>
        <v>2.2599999999999998</v>
      </c>
      <c r="AH58" s="265"/>
      <c r="AI58" s="272">
        <f t="shared" si="35"/>
        <v>50</v>
      </c>
      <c r="AJ58" s="265">
        <f t="shared" si="2"/>
        <v>1.69</v>
      </c>
      <c r="AK58" s="273">
        <f t="shared" si="36"/>
        <v>97090.988248909765</v>
      </c>
      <c r="AL58" s="273">
        <f t="shared" si="54"/>
        <v>164.08377014065749</v>
      </c>
      <c r="AM58" s="274">
        <f t="shared" si="4"/>
        <v>22147.141803360097</v>
      </c>
      <c r="AN58" s="275">
        <f>SUM(AM58:AM$107)</f>
        <v>488523.69638646714</v>
      </c>
      <c r="AO58" s="275">
        <f t="shared" si="5"/>
        <v>36.338514221047149</v>
      </c>
      <c r="AP58" s="275">
        <f>SUM(AO58:AO$107)</f>
        <v>7332.6617377522134</v>
      </c>
      <c r="AQ58" s="33"/>
      <c r="AR58" s="272">
        <f t="shared" si="37"/>
        <v>50</v>
      </c>
      <c r="AS58" s="265">
        <f t="shared" ca="1" si="18"/>
        <v>0</v>
      </c>
      <c r="AT58" s="273">
        <f t="shared" ca="1" si="38"/>
        <v>100000</v>
      </c>
      <c r="AU58" s="273">
        <f t="shared" ca="1" si="55"/>
        <v>0</v>
      </c>
      <c r="AV58" s="274">
        <f t="shared" ca="1" si="7"/>
        <v>22810.70797897537</v>
      </c>
      <c r="AW58" s="275">
        <f t="shared" ca="1" si="32"/>
        <v>600158.01928485488</v>
      </c>
      <c r="AX58" s="275">
        <f t="shared" ca="1" si="9"/>
        <v>0</v>
      </c>
      <c r="AY58" s="276">
        <f t="shared" ca="1" si="33"/>
        <v>166.06802766715512</v>
      </c>
      <c r="AZ58" s="274"/>
      <c r="BA58" s="1252"/>
      <c r="BB58" s="274"/>
      <c r="BC58" s="273"/>
      <c r="BD58" s="273"/>
      <c r="BE58" s="274"/>
      <c r="BF58" s="275"/>
      <c r="BG58" s="275"/>
      <c r="BH58" s="275"/>
      <c r="BI58" s="246"/>
      <c r="BJ58" s="277"/>
      <c r="BK58" s="274"/>
      <c r="BL58" s="273"/>
      <c r="BM58" s="273"/>
      <c r="BN58" s="274"/>
      <c r="BO58" s="275"/>
      <c r="BP58" s="275"/>
      <c r="BQ58" s="275"/>
      <c r="BR58" s="246"/>
      <c r="BS58" s="277"/>
      <c r="BT58" s="274"/>
      <c r="BU58" s="273"/>
      <c r="BV58" s="273"/>
      <c r="BW58" s="274"/>
      <c r="BX58" s="275"/>
      <c r="BY58" s="275"/>
      <c r="BZ58" s="275"/>
      <c r="CA58" s="246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415"/>
      <c r="DC58" s="435"/>
      <c r="DD58" s="39"/>
      <c r="DE58" s="242"/>
      <c r="DF58" s="415"/>
      <c r="DG58" s="435"/>
      <c r="DH58" s="39"/>
      <c r="DI58" s="242"/>
      <c r="DJ58" s="415"/>
      <c r="DK58" s="435"/>
      <c r="DL58" s="39"/>
      <c r="DM58" s="242"/>
      <c r="DN58" s="415"/>
      <c r="DO58" s="435"/>
      <c r="DP58" s="39"/>
      <c r="DQ58" s="242"/>
      <c r="DR58" s="415"/>
      <c r="DS58" s="435"/>
      <c r="DT58" s="39"/>
      <c r="DU58" s="242"/>
      <c r="DV58" s="415"/>
      <c r="DW58" s="435"/>
      <c r="DX58" s="39"/>
      <c r="DY58" s="242"/>
      <c r="DZ58" s="415"/>
      <c r="EA58" s="435"/>
      <c r="EB58" s="39"/>
      <c r="EC58" s="242"/>
      <c r="ED58" s="415"/>
      <c r="EE58" s="435"/>
      <c r="EF58" s="39"/>
      <c r="EG58" s="242"/>
      <c r="EH58" s="415"/>
      <c r="EI58" s="435"/>
      <c r="EJ58" s="39"/>
      <c r="EK58" s="242"/>
      <c r="EL58" s="415"/>
      <c r="EM58" s="435"/>
      <c r="EN58" s="39"/>
      <c r="EO58" s="242"/>
      <c r="EP58" s="415"/>
      <c r="EQ58" s="435"/>
      <c r="ER58" s="39"/>
      <c r="ES58" s="242"/>
      <c r="ET58" s="415"/>
      <c r="EU58" s="435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U58" s="1024">
        <f>IF(COUNT(HU$32:$HU57)+1&gt;HW$8,"",HU57+1)</f>
        <v>26</v>
      </c>
      <c r="HV58" s="1138">
        <f t="shared" ca="1" si="43"/>
        <v>9.4738249383855902E-3</v>
      </c>
      <c r="HW58" s="1118">
        <f t="shared" ca="1" si="44"/>
        <v>6.2117478102452614E-4</v>
      </c>
      <c r="HX58" s="1139">
        <f t="shared" ca="1" si="48"/>
        <v>20</v>
      </c>
      <c r="HY58" s="1139">
        <f t="shared" ca="1" si="49"/>
        <v>20</v>
      </c>
      <c r="HZ58" s="1139">
        <f t="shared" ca="1" si="50"/>
        <v>10</v>
      </c>
      <c r="IA58" s="1118">
        <f t="shared" ca="1" si="45"/>
        <v>15.251464205871439</v>
      </c>
      <c r="IB58" s="1118">
        <f t="shared" ca="1" si="46"/>
        <v>8.7668054623366629</v>
      </c>
      <c r="IC58" s="1118">
        <f t="shared" ca="1" si="51"/>
        <v>9.4738249383855902E-3</v>
      </c>
      <c r="ID58" s="1122">
        <f t="shared" ca="1" si="52"/>
        <v>12.89469543908813</v>
      </c>
      <c r="IE58" s="1118">
        <f t="shared" ca="1" si="53"/>
        <v>0.73470715017178778</v>
      </c>
      <c r="IF58" s="1118">
        <f t="shared" ca="1" si="47"/>
        <v>0.15452737750097534</v>
      </c>
      <c r="IG58" s="1140"/>
      <c r="IH58" s="1150"/>
      <c r="II58" s="1150"/>
      <c r="IJ58" s="1150"/>
      <c r="IK58" s="1150"/>
      <c r="IL58" s="1150"/>
      <c r="IM58" s="1150"/>
      <c r="IN58" s="1150"/>
      <c r="IO58" s="1150"/>
      <c r="IP58" s="1140"/>
      <c r="IQ58" s="1129"/>
      <c r="IR58" s="1129"/>
      <c r="IS58" s="1012">
        <v>50</v>
      </c>
      <c r="IT58" s="1095">
        <v>1.69</v>
      </c>
      <c r="IU58" s="1095">
        <v>3.2</v>
      </c>
      <c r="IV58" s="1096">
        <v>1.32</v>
      </c>
      <c r="IW58" s="1095">
        <v>2.2599999999999998</v>
      </c>
      <c r="IX58" s="1095">
        <v>8.32</v>
      </c>
      <c r="IZ58" s="1097">
        <f t="shared" si="39"/>
        <v>50</v>
      </c>
      <c r="JA58" s="1098">
        <f t="shared" si="26"/>
        <v>1.69</v>
      </c>
      <c r="JB58" s="1099">
        <f t="shared" si="40"/>
        <v>97090.988248909765</v>
      </c>
      <c r="JC58" s="1099">
        <f t="shared" si="22"/>
        <v>164.08377014065749</v>
      </c>
      <c r="JD58" s="1096">
        <f t="shared" si="27"/>
        <v>22147.141803360097</v>
      </c>
      <c r="JE58" s="1096">
        <f>SUM(JD58:JD$108)</f>
        <v>488523.69638646714</v>
      </c>
      <c r="JF58" s="1006">
        <f t="shared" si="23"/>
        <v>36.338514221047149</v>
      </c>
      <c r="JG58" s="1095">
        <f>SUM(JF58:JF$108)</f>
        <v>7332.6617377522134</v>
      </c>
      <c r="JH58" s="1034"/>
      <c r="JI58" s="1100">
        <f t="shared" si="41"/>
        <v>51</v>
      </c>
      <c r="JJ58" s="1101">
        <f t="shared" ca="1" si="28"/>
        <v>0</v>
      </c>
      <c r="JK58" s="1101">
        <v>0</v>
      </c>
      <c r="JL58" s="1101">
        <v>0</v>
      </c>
      <c r="JM58" s="1101">
        <f t="shared" ca="1" si="29"/>
        <v>0</v>
      </c>
      <c r="JN58" s="1101">
        <f t="shared" si="57"/>
        <v>0.05</v>
      </c>
      <c r="JO58" s="1101">
        <f t="shared" si="57"/>
        <v>0.05</v>
      </c>
      <c r="JP58" s="1101">
        <f t="shared" si="57"/>
        <v>0</v>
      </c>
      <c r="JQ58" s="1010">
        <f t="shared" si="57"/>
        <v>0</v>
      </c>
      <c r="JR58" s="1010">
        <f t="shared" si="57"/>
        <v>0</v>
      </c>
      <c r="JS58" s="1101">
        <f t="shared" si="57"/>
        <v>0</v>
      </c>
      <c r="JT58" s="1010">
        <f t="shared" si="57"/>
        <v>0</v>
      </c>
      <c r="JU58" s="1101">
        <f t="shared" si="57"/>
        <v>0.03</v>
      </c>
      <c r="JV58" s="1101">
        <f t="shared" si="57"/>
        <v>0.03</v>
      </c>
      <c r="JW58" s="1010">
        <f t="shared" si="57"/>
        <v>0</v>
      </c>
      <c r="JX58" s="1010">
        <f t="shared" si="57"/>
        <v>0</v>
      </c>
      <c r="JY58" s="1094"/>
      <c r="JZ58" s="1218"/>
      <c r="KA58" s="1218"/>
      <c r="KB58" s="1218"/>
      <c r="KC58" s="1218"/>
      <c r="KD58" s="1218"/>
      <c r="KE58" s="1218"/>
      <c r="KF58" s="1218"/>
      <c r="KG58" s="1218"/>
      <c r="KH58" s="1219"/>
      <c r="KI58" s="1219"/>
      <c r="KJ58" s="1218"/>
      <c r="KK58" s="1218"/>
      <c r="KL58" s="1029"/>
      <c r="KM58" s="1029"/>
      <c r="KN58" s="1029"/>
      <c r="KO58" s="1029"/>
      <c r="KP58" s="1029"/>
      <c r="KQ58" s="1029"/>
      <c r="KR58" s="1029"/>
      <c r="KS58" s="1029"/>
      <c r="KT58" s="1029"/>
      <c r="KU58" s="1029"/>
      <c r="KV58" s="1029"/>
      <c r="KW58" s="1029"/>
      <c r="KX58" s="1029"/>
      <c r="KY58" s="1029"/>
      <c r="KZ58" s="1029"/>
      <c r="LA58" s="1029"/>
      <c r="LB58" s="1029"/>
      <c r="LC58" s="1029"/>
      <c r="LD58" s="1029"/>
      <c r="LE58" s="1029"/>
      <c r="LF58" s="1029"/>
      <c r="LG58" s="1029"/>
      <c r="LH58" s="1029"/>
      <c r="LI58" s="1029"/>
      <c r="LJ58" s="1029"/>
      <c r="LK58" s="1029"/>
      <c r="LL58" s="1029"/>
      <c r="LM58" s="1029"/>
      <c r="LN58" s="1029"/>
      <c r="LO58" s="1029"/>
      <c r="LP58" s="1029"/>
      <c r="LQ58" s="1029"/>
      <c r="LR58" s="1029"/>
      <c r="LS58" s="1029"/>
      <c r="LT58" s="1029"/>
      <c r="LU58" s="1029"/>
      <c r="LV58" s="1029"/>
      <c r="LW58" s="1029"/>
      <c r="LX58" s="1029"/>
      <c r="LY58" s="1029"/>
      <c r="LZ58" s="1029"/>
      <c r="MA58" s="1029"/>
      <c r="MB58" s="1029"/>
      <c r="MC58" s="1029"/>
      <c r="MD58" s="1029"/>
      <c r="ME58" s="1029"/>
      <c r="MF58" s="1029"/>
      <c r="MG58" s="1029"/>
      <c r="MH58" s="1029"/>
      <c r="MI58" s="1029"/>
      <c r="MJ58" s="1029"/>
      <c r="MK58" s="1029"/>
    </row>
    <row r="59" spans="1:349" ht="12.75" hidden="1" customHeight="1" x14ac:dyDescent="0.25">
      <c r="A59" s="39"/>
      <c r="B59" s="39"/>
      <c r="C59" s="39"/>
      <c r="D59" s="39"/>
      <c r="E59" s="39"/>
      <c r="F59" s="39"/>
      <c r="G59" s="39"/>
      <c r="H59" s="535"/>
      <c r="I59" s="535"/>
      <c r="J59" s="531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279">
        <f t="shared" ca="1" si="42"/>
        <v>5.6957000000000004</v>
      </c>
      <c r="AC59" s="859">
        <v>51</v>
      </c>
      <c r="AD59" s="860">
        <f t="shared" si="11"/>
        <v>1.83</v>
      </c>
      <c r="AE59" s="861">
        <f t="shared" si="12"/>
        <v>3.45</v>
      </c>
      <c r="AF59" s="862">
        <f t="shared" si="13"/>
        <v>1.42</v>
      </c>
      <c r="AG59" s="861">
        <f t="shared" si="14"/>
        <v>2.44</v>
      </c>
      <c r="AH59" s="265"/>
      <c r="AI59" s="280">
        <f t="shared" si="35"/>
        <v>51</v>
      </c>
      <c r="AJ59" s="265">
        <f t="shared" si="2"/>
        <v>1.83</v>
      </c>
      <c r="AK59" s="273">
        <f t="shared" si="36"/>
        <v>96926.904478769109</v>
      </c>
      <c r="AL59" s="273">
        <f t="shared" si="54"/>
        <v>177.37623519614746</v>
      </c>
      <c r="AM59" s="274">
        <f t="shared" si="4"/>
        <v>21465.740906516912</v>
      </c>
      <c r="AN59" s="275">
        <f>SUM(AM59:AM$107)</f>
        <v>466376.55458310706</v>
      </c>
      <c r="AO59" s="275">
        <f t="shared" si="5"/>
        <v>38.138161028083445</v>
      </c>
      <c r="AP59" s="275">
        <f>SUM(AO59:AO$107)</f>
        <v>7296.3232235311661</v>
      </c>
      <c r="AQ59" s="33"/>
      <c r="AR59" s="280">
        <f t="shared" si="37"/>
        <v>51</v>
      </c>
      <c r="AS59" s="265">
        <f t="shared" ca="1" si="18"/>
        <v>0</v>
      </c>
      <c r="AT59" s="273">
        <f t="shared" ca="1" si="38"/>
        <v>100000</v>
      </c>
      <c r="AU59" s="273">
        <f t="shared" ca="1" si="55"/>
        <v>0</v>
      </c>
      <c r="AV59" s="274">
        <f t="shared" ca="1" si="7"/>
        <v>22146.318426189679</v>
      </c>
      <c r="AW59" s="275">
        <f t="shared" ca="1" si="32"/>
        <v>577347.3113058795</v>
      </c>
      <c r="AX59" s="275">
        <f t="shared" ca="1" si="9"/>
        <v>0</v>
      </c>
      <c r="AY59" s="276">
        <f t="shared" ca="1" si="33"/>
        <v>166.06802766715512</v>
      </c>
      <c r="AZ59" s="274"/>
      <c r="BA59" s="1252"/>
      <c r="BB59" s="274"/>
      <c r="BC59" s="273"/>
      <c r="BD59" s="273"/>
      <c r="BE59" s="274"/>
      <c r="BF59" s="275"/>
      <c r="BG59" s="275"/>
      <c r="BH59" s="275"/>
      <c r="BI59" s="246"/>
      <c r="BJ59" s="281"/>
      <c r="BK59" s="274"/>
      <c r="BL59" s="273"/>
      <c r="BM59" s="273"/>
      <c r="BN59" s="274"/>
      <c r="BO59" s="275"/>
      <c r="BP59" s="275"/>
      <c r="BQ59" s="275"/>
      <c r="BR59" s="246"/>
      <c r="BS59" s="281"/>
      <c r="BT59" s="274"/>
      <c r="BU59" s="273"/>
      <c r="BV59" s="273"/>
      <c r="BW59" s="274"/>
      <c r="BX59" s="275"/>
      <c r="BY59" s="275"/>
      <c r="BZ59" s="275"/>
      <c r="CA59" s="246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283"/>
      <c r="DC59" s="283"/>
      <c r="DD59" s="39"/>
      <c r="DE59" s="283"/>
      <c r="DF59" s="283"/>
      <c r="DG59" s="283"/>
      <c r="DH59" s="39"/>
      <c r="DI59" s="283"/>
      <c r="DJ59" s="283"/>
      <c r="DK59" s="283"/>
      <c r="DL59" s="39"/>
      <c r="DM59" s="283"/>
      <c r="DN59" s="283"/>
      <c r="DO59" s="283"/>
      <c r="DP59" s="39"/>
      <c r="DQ59" s="283"/>
      <c r="DR59" s="283"/>
      <c r="DS59" s="283"/>
      <c r="DT59" s="39"/>
      <c r="DU59" s="283"/>
      <c r="DV59" s="283"/>
      <c r="DW59" s="283"/>
      <c r="DX59" s="39"/>
      <c r="DY59" s="283"/>
      <c r="DZ59" s="283"/>
      <c r="EA59" s="283"/>
      <c r="EB59" s="39"/>
      <c r="EC59" s="283"/>
      <c r="ED59" s="283"/>
      <c r="EE59" s="283"/>
      <c r="EF59" s="39"/>
      <c r="EG59" s="283"/>
      <c r="EH59" s="283"/>
      <c r="EI59" s="283"/>
      <c r="EJ59" s="39"/>
      <c r="EK59" s="283"/>
      <c r="EL59" s="283"/>
      <c r="EM59" s="283"/>
      <c r="EN59" s="39"/>
      <c r="EO59" s="283"/>
      <c r="EP59" s="283"/>
      <c r="EQ59" s="283"/>
      <c r="ER59" s="39"/>
      <c r="ES59" s="283"/>
      <c r="ET59" s="283"/>
      <c r="EU59" s="283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U59" s="1024">
        <f>IF(COUNT(HU$32:$HU58)+1&gt;HW$8,"",HU58+1)</f>
        <v>27</v>
      </c>
      <c r="HV59" s="1138">
        <f t="shared" ca="1" si="43"/>
        <v>9.9786935233181356E-3</v>
      </c>
      <c r="HW59" s="1118">
        <f t="shared" ca="1" si="44"/>
        <v>6.5436927256110186E-4</v>
      </c>
      <c r="HX59" s="1139">
        <f t="shared" ca="1" si="48"/>
        <v>20</v>
      </c>
      <c r="HY59" s="1139">
        <f t="shared" ca="1" si="49"/>
        <v>20</v>
      </c>
      <c r="HZ59" s="1139">
        <f t="shared" ca="1" si="50"/>
        <v>10</v>
      </c>
      <c r="IA59" s="1118">
        <f t="shared" ca="1" si="45"/>
        <v>15.249330831600703</v>
      </c>
      <c r="IB59" s="1118">
        <f t="shared" ca="1" si="46"/>
        <v>8.7666336206571103</v>
      </c>
      <c r="IC59" s="1118">
        <f t="shared" ca="1" si="51"/>
        <v>9.9786935233181356E-3</v>
      </c>
      <c r="ID59" s="1122">
        <f t="shared" ca="1" si="52"/>
        <v>12.892769712438211</v>
      </c>
      <c r="IE59" s="1118">
        <f t="shared" ca="1" si="53"/>
        <v>0.7739759373574524</v>
      </c>
      <c r="IF59" s="1118">
        <f t="shared" ca="1" si="47"/>
        <v>0.15453537897407721</v>
      </c>
      <c r="IG59" s="1140"/>
      <c r="IH59" s="1150"/>
      <c r="II59" s="1150"/>
      <c r="IJ59" s="1150"/>
      <c r="IK59" s="1150"/>
      <c r="IL59" s="1150"/>
      <c r="IM59" s="1150"/>
      <c r="IN59" s="1150"/>
      <c r="IO59" s="1150"/>
      <c r="IP59" s="1140"/>
      <c r="IQ59" s="1129"/>
      <c r="IR59" s="1129"/>
      <c r="IS59" s="1012">
        <v>51</v>
      </c>
      <c r="IT59" s="1095">
        <v>1.83</v>
      </c>
      <c r="IU59" s="1095">
        <v>3.45</v>
      </c>
      <c r="IV59" s="1096">
        <v>1.42</v>
      </c>
      <c r="IW59" s="1095">
        <v>2.44</v>
      </c>
      <c r="IX59" s="1095">
        <v>9.11</v>
      </c>
      <c r="IZ59" s="1163">
        <f t="shared" si="39"/>
        <v>51</v>
      </c>
      <c r="JA59" s="1098">
        <f t="shared" si="26"/>
        <v>1.83</v>
      </c>
      <c r="JB59" s="1099">
        <f t="shared" si="40"/>
        <v>96926.904478769109</v>
      </c>
      <c r="JC59" s="1099">
        <f t="shared" si="22"/>
        <v>177.37623519614746</v>
      </c>
      <c r="JD59" s="1096">
        <f t="shared" si="27"/>
        <v>21465.740906516912</v>
      </c>
      <c r="JE59" s="1096">
        <f>SUM(JD59:JD$108)</f>
        <v>466376.55458310706</v>
      </c>
      <c r="JF59" s="1006">
        <f t="shared" si="23"/>
        <v>38.138161028083445</v>
      </c>
      <c r="JG59" s="1095">
        <f>SUM(JF59:JF$108)</f>
        <v>7296.3232235311661</v>
      </c>
      <c r="JH59" s="1034"/>
      <c r="JI59" s="1164">
        <f t="shared" si="41"/>
        <v>52</v>
      </c>
      <c r="JJ59" s="1101">
        <f t="shared" ca="1" si="28"/>
        <v>0</v>
      </c>
      <c r="JK59" s="1101">
        <v>0</v>
      </c>
      <c r="JL59" s="1101">
        <v>0</v>
      </c>
      <c r="JM59" s="1101">
        <f t="shared" ca="1" si="29"/>
        <v>0</v>
      </c>
      <c r="JN59" s="1101">
        <f t="shared" si="57"/>
        <v>0.05</v>
      </c>
      <c r="JO59" s="1101">
        <f t="shared" si="57"/>
        <v>0.05</v>
      </c>
      <c r="JP59" s="1101">
        <f t="shared" si="57"/>
        <v>0</v>
      </c>
      <c r="JQ59" s="1010">
        <f t="shared" si="57"/>
        <v>0</v>
      </c>
      <c r="JR59" s="1010">
        <f t="shared" si="57"/>
        <v>0</v>
      </c>
      <c r="JS59" s="1101">
        <f t="shared" si="57"/>
        <v>0</v>
      </c>
      <c r="JT59" s="1010">
        <f t="shared" si="57"/>
        <v>0</v>
      </c>
      <c r="JU59" s="1101">
        <f t="shared" si="57"/>
        <v>0.03</v>
      </c>
      <c r="JV59" s="1101">
        <f t="shared" si="57"/>
        <v>0.03</v>
      </c>
      <c r="JW59" s="1010">
        <f t="shared" si="57"/>
        <v>0</v>
      </c>
      <c r="JX59" s="1010">
        <f t="shared" si="57"/>
        <v>0</v>
      </c>
      <c r="JY59" s="1094"/>
      <c r="JZ59" s="876"/>
      <c r="KA59" s="876"/>
      <c r="KB59" s="876"/>
      <c r="KC59" s="876"/>
      <c r="KD59" s="876"/>
      <c r="KE59" s="876"/>
      <c r="KF59" s="876"/>
      <c r="KG59" s="876"/>
      <c r="KH59" s="876"/>
      <c r="KI59" s="220"/>
      <c r="KJ59" s="876"/>
      <c r="KK59" s="876"/>
      <c r="KL59" s="1029"/>
      <c r="KM59" s="1029"/>
      <c r="KN59" s="1029"/>
      <c r="KO59" s="1029"/>
      <c r="KP59" s="1029"/>
      <c r="KQ59" s="1029"/>
      <c r="KR59" s="1029"/>
      <c r="KS59" s="1029"/>
      <c r="KT59" s="1029"/>
      <c r="KU59" s="1029"/>
      <c r="KV59" s="1029"/>
      <c r="KW59" s="1029"/>
      <c r="KX59" s="1029"/>
      <c r="KY59" s="1029"/>
      <c r="KZ59" s="1029"/>
      <c r="LA59" s="1029"/>
      <c r="LB59" s="1029"/>
      <c r="LC59" s="1029"/>
      <c r="LD59" s="1029"/>
      <c r="LE59" s="1029"/>
      <c r="LF59" s="1029"/>
      <c r="LG59" s="1029"/>
      <c r="LH59" s="1029"/>
      <c r="LI59" s="1029"/>
      <c r="LJ59" s="1029"/>
      <c r="LK59" s="1029"/>
      <c r="LL59" s="1029"/>
      <c r="LM59" s="1029"/>
      <c r="LN59" s="1029"/>
      <c r="LO59" s="1029"/>
      <c r="LP59" s="1029"/>
      <c r="LQ59" s="1029"/>
      <c r="LR59" s="1029"/>
      <c r="LS59" s="1029"/>
      <c r="LT59" s="1029"/>
      <c r="LU59" s="1029"/>
      <c r="LV59" s="1029"/>
      <c r="LW59" s="1029"/>
      <c r="LX59" s="1029"/>
      <c r="LY59" s="1029"/>
      <c r="LZ59" s="1029"/>
      <c r="MA59" s="1029"/>
      <c r="MB59" s="1029"/>
      <c r="MC59" s="1029"/>
      <c r="MD59" s="1029"/>
      <c r="ME59" s="1029"/>
      <c r="MF59" s="1029"/>
      <c r="MG59" s="1029"/>
      <c r="MH59" s="1029"/>
      <c r="MI59" s="1029"/>
      <c r="MJ59" s="1029"/>
      <c r="MK59" s="1029"/>
    </row>
    <row r="60" spans="1:349" ht="12.75" hidden="1" customHeight="1" x14ac:dyDescent="0.25">
      <c r="A60" s="39"/>
      <c r="B60" s="39"/>
      <c r="C60" s="39"/>
      <c r="D60" s="39"/>
      <c r="E60" s="39"/>
      <c r="F60" s="39"/>
      <c r="G60" s="39"/>
      <c r="H60" s="533"/>
      <c r="I60" s="533"/>
      <c r="J60" s="532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279">
        <f t="shared" ca="1" si="42"/>
        <v>6.2516999999999996</v>
      </c>
      <c r="AC60" s="859">
        <v>52</v>
      </c>
      <c r="AD60" s="860">
        <f t="shared" si="11"/>
        <v>2.0099999999999998</v>
      </c>
      <c r="AE60" s="861">
        <f t="shared" si="12"/>
        <v>3.8</v>
      </c>
      <c r="AF60" s="862">
        <f t="shared" si="13"/>
        <v>1.56</v>
      </c>
      <c r="AG60" s="861">
        <f t="shared" si="14"/>
        <v>2.68</v>
      </c>
      <c r="AH60" s="265"/>
      <c r="AI60" s="272">
        <f t="shared" si="35"/>
        <v>52</v>
      </c>
      <c r="AJ60" s="265">
        <f t="shared" si="2"/>
        <v>2.0099999999999998</v>
      </c>
      <c r="AK60" s="273">
        <f t="shared" si="36"/>
        <v>96749.52824357296</v>
      </c>
      <c r="AL60" s="273">
        <f t="shared" si="54"/>
        <v>194.46655176958163</v>
      </c>
      <c r="AM60" s="274">
        <f t="shared" si="4"/>
        <v>20802.386990930085</v>
      </c>
      <c r="AN60" s="275">
        <f>SUM(AM60:AM$107)</f>
        <v>444910.81367659016</v>
      </c>
      <c r="AO60" s="275">
        <f t="shared" si="5"/>
        <v>40.594949370649971</v>
      </c>
      <c r="AP60" s="275">
        <f>SUM(AO60:AO$107)</f>
        <v>7258.1850625030829</v>
      </c>
      <c r="AQ60" s="33"/>
      <c r="AR60" s="272">
        <f t="shared" si="37"/>
        <v>52</v>
      </c>
      <c r="AS60" s="265">
        <f t="shared" ca="1" si="18"/>
        <v>0</v>
      </c>
      <c r="AT60" s="273">
        <f t="shared" ca="1" si="38"/>
        <v>100000</v>
      </c>
      <c r="AU60" s="273">
        <f t="shared" ca="1" si="55"/>
        <v>0</v>
      </c>
      <c r="AV60" s="274">
        <f t="shared" ca="1" si="7"/>
        <v>21501.280025426873</v>
      </c>
      <c r="AW60" s="275">
        <f t="shared" ca="1" si="32"/>
        <v>555200.99287968979</v>
      </c>
      <c r="AX60" s="275">
        <f t="shared" ca="1" si="9"/>
        <v>0</v>
      </c>
      <c r="AY60" s="276">
        <f t="shared" ca="1" si="33"/>
        <v>166.06802766715512</v>
      </c>
      <c r="AZ60" s="274"/>
      <c r="BA60" s="1252"/>
      <c r="BB60" s="274"/>
      <c r="BC60" s="273"/>
      <c r="BD60" s="273"/>
      <c r="BE60" s="274"/>
      <c r="BF60" s="275"/>
      <c r="BG60" s="275"/>
      <c r="BH60" s="275"/>
      <c r="BI60" s="246"/>
      <c r="BJ60" s="277"/>
      <c r="BK60" s="274"/>
      <c r="BL60" s="273"/>
      <c r="BM60" s="273"/>
      <c r="BN60" s="274"/>
      <c r="BO60" s="275"/>
      <c r="BP60" s="275"/>
      <c r="BQ60" s="275"/>
      <c r="BR60" s="246"/>
      <c r="BS60" s="277"/>
      <c r="BT60" s="274"/>
      <c r="BU60" s="273"/>
      <c r="BV60" s="273"/>
      <c r="BW60" s="274"/>
      <c r="BX60" s="275"/>
      <c r="BY60" s="275"/>
      <c r="BZ60" s="275"/>
      <c r="CA60" s="246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283"/>
      <c r="DC60" s="283"/>
      <c r="DD60" s="39"/>
      <c r="DE60" s="283"/>
      <c r="DF60" s="283"/>
      <c r="DG60" s="283"/>
      <c r="DH60" s="39"/>
      <c r="DI60" s="283"/>
      <c r="DJ60" s="283"/>
      <c r="DK60" s="283"/>
      <c r="DL60" s="39"/>
      <c r="DM60" s="283"/>
      <c r="DN60" s="283"/>
      <c r="DO60" s="283"/>
      <c r="DP60" s="39"/>
      <c r="DQ60" s="283"/>
      <c r="DR60" s="283"/>
      <c r="DS60" s="283"/>
      <c r="DT60" s="39"/>
      <c r="DU60" s="283"/>
      <c r="DV60" s="283"/>
      <c r="DW60" s="283"/>
      <c r="DX60" s="39"/>
      <c r="DY60" s="283"/>
      <c r="DZ60" s="283"/>
      <c r="EA60" s="283"/>
      <c r="EB60" s="39"/>
      <c r="EC60" s="283"/>
      <c r="ED60" s="283"/>
      <c r="EE60" s="283"/>
      <c r="EF60" s="39"/>
      <c r="EG60" s="283"/>
      <c r="EH60" s="283"/>
      <c r="EI60" s="283"/>
      <c r="EJ60" s="39"/>
      <c r="EK60" s="283"/>
      <c r="EL60" s="283"/>
      <c r="EM60" s="283"/>
      <c r="EN60" s="39"/>
      <c r="EO60" s="283"/>
      <c r="EP60" s="283"/>
      <c r="EQ60" s="283"/>
      <c r="ER60" s="39"/>
      <c r="ES60" s="283"/>
      <c r="ET60" s="283"/>
      <c r="EU60" s="283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U60" s="1024">
        <f>IF(COUNT(HU$32:$HU59)+1&gt;HW$8,"",HU59+1)</f>
        <v>28</v>
      </c>
      <c r="HV60" s="1138">
        <f t="shared" ca="1" si="43"/>
        <v>1.0534225905285178E-2</v>
      </c>
      <c r="HW60" s="1118">
        <f t="shared" ca="1" si="44"/>
        <v>6.9089876644159575E-4</v>
      </c>
      <c r="HX60" s="1139">
        <f t="shared" ca="1" si="48"/>
        <v>20</v>
      </c>
      <c r="HY60" s="1139">
        <f t="shared" ca="1" si="49"/>
        <v>20</v>
      </c>
      <c r="HZ60" s="1139">
        <f t="shared" ca="1" si="50"/>
        <v>10</v>
      </c>
      <c r="IA60" s="1118">
        <f t="shared" ca="1" si="45"/>
        <v>15.247133758163505</v>
      </c>
      <c r="IB60" s="1118">
        <f t="shared" ca="1" si="46"/>
        <v>8.7666586102131578</v>
      </c>
      <c r="IC60" s="1118">
        <f t="shared" ca="1" si="51"/>
        <v>1.0534225905285178E-2</v>
      </c>
      <c r="ID60" s="1122">
        <f t="shared" ca="1" si="52"/>
        <v>12.89077436892059</v>
      </c>
      <c r="IE60" s="1118">
        <f t="shared" ca="1" si="53"/>
        <v>0.81719108595081724</v>
      </c>
      <c r="IF60" s="1118">
        <f t="shared" ca="1" si="47"/>
        <v>0.15454441645343941</v>
      </c>
      <c r="IG60" s="1140"/>
      <c r="IH60" s="1150"/>
      <c r="II60" s="1150"/>
      <c r="IJ60" s="1150"/>
      <c r="IK60" s="1150"/>
      <c r="IL60" s="1150"/>
      <c r="IM60" s="1150"/>
      <c r="IN60" s="1150"/>
      <c r="IO60" s="1150"/>
      <c r="IP60" s="1140"/>
      <c r="IQ60" s="1129"/>
      <c r="IR60" s="1129"/>
      <c r="IS60" s="1012">
        <v>52</v>
      </c>
      <c r="IT60" s="1095">
        <v>2.0099999999999998</v>
      </c>
      <c r="IU60" s="1095">
        <v>3.8</v>
      </c>
      <c r="IV60" s="1096">
        <v>1.56</v>
      </c>
      <c r="IW60" s="1095">
        <v>2.68</v>
      </c>
      <c r="IX60" s="1095">
        <v>9.9600000000000009</v>
      </c>
      <c r="IZ60" s="1097">
        <f t="shared" si="39"/>
        <v>52</v>
      </c>
      <c r="JA60" s="1098">
        <f t="shared" si="26"/>
        <v>2.0099999999999998</v>
      </c>
      <c r="JB60" s="1099">
        <f t="shared" si="40"/>
        <v>96749.52824357296</v>
      </c>
      <c r="JC60" s="1099">
        <f t="shared" si="22"/>
        <v>194.46655176958163</v>
      </c>
      <c r="JD60" s="1096">
        <f t="shared" si="27"/>
        <v>20802.386990930085</v>
      </c>
      <c r="JE60" s="1096">
        <f>SUM(JD60:JD$108)</f>
        <v>444910.81367659016</v>
      </c>
      <c r="JF60" s="1006">
        <f t="shared" si="23"/>
        <v>40.594949370649971</v>
      </c>
      <c r="JG60" s="1095">
        <f>SUM(JF60:JF$108)</f>
        <v>7258.1850625030829</v>
      </c>
      <c r="JH60" s="1034"/>
      <c r="JI60" s="1100">
        <f t="shared" si="41"/>
        <v>53</v>
      </c>
      <c r="JJ60" s="1101">
        <f t="shared" ca="1" si="28"/>
        <v>0</v>
      </c>
      <c r="JK60" s="1101">
        <v>0</v>
      </c>
      <c r="JL60" s="1101">
        <v>0</v>
      </c>
      <c r="JM60" s="1101">
        <f t="shared" ca="1" si="29"/>
        <v>0</v>
      </c>
      <c r="JN60" s="1101">
        <f t="shared" si="57"/>
        <v>0.05</v>
      </c>
      <c r="JO60" s="1101">
        <f t="shared" si="57"/>
        <v>0.05</v>
      </c>
      <c r="JP60" s="1101">
        <f t="shared" si="57"/>
        <v>0</v>
      </c>
      <c r="JQ60" s="1010">
        <f t="shared" si="57"/>
        <v>0</v>
      </c>
      <c r="JR60" s="1010">
        <f t="shared" si="57"/>
        <v>0</v>
      </c>
      <c r="JS60" s="1101">
        <f t="shared" si="57"/>
        <v>0</v>
      </c>
      <c r="JT60" s="1010">
        <f t="shared" si="57"/>
        <v>0</v>
      </c>
      <c r="JU60" s="1101">
        <f t="shared" si="57"/>
        <v>0.03</v>
      </c>
      <c r="JV60" s="1101">
        <f t="shared" si="57"/>
        <v>0.03</v>
      </c>
      <c r="JW60" s="1010">
        <f t="shared" si="57"/>
        <v>0</v>
      </c>
      <c r="JX60" s="1010">
        <f t="shared" si="57"/>
        <v>0</v>
      </c>
      <c r="JY60" s="1094"/>
      <c r="JZ60" s="876"/>
      <c r="KA60" s="876"/>
      <c r="KB60" s="876"/>
      <c r="KC60" s="876"/>
      <c r="KD60" s="876"/>
      <c r="KE60" s="876"/>
      <c r="KF60" s="876"/>
      <c r="KG60" s="876"/>
      <c r="KH60" s="876"/>
      <c r="KI60" s="220"/>
      <c r="KJ60" s="876"/>
      <c r="KK60" s="876"/>
      <c r="KL60" s="1029"/>
      <c r="KM60" s="1029"/>
      <c r="KN60" s="1029"/>
      <c r="KO60" s="1029"/>
      <c r="KP60" s="1029"/>
      <c r="KQ60" s="1029"/>
      <c r="KR60" s="1029"/>
      <c r="KS60" s="1029"/>
      <c r="KT60" s="1029"/>
      <c r="KU60" s="1029"/>
      <c r="KV60" s="1029"/>
      <c r="KW60" s="1029"/>
      <c r="KX60" s="1029"/>
      <c r="KY60" s="1029"/>
      <c r="KZ60" s="1029"/>
      <c r="LA60" s="1029"/>
      <c r="LB60" s="1029"/>
      <c r="LC60" s="1029"/>
      <c r="LD60" s="1029"/>
      <c r="LE60" s="1029"/>
      <c r="LF60" s="1029"/>
      <c r="LG60" s="1029"/>
      <c r="LH60" s="1029"/>
      <c r="LI60" s="1029"/>
      <c r="LJ60" s="1029"/>
      <c r="LK60" s="1029"/>
      <c r="LL60" s="1029"/>
      <c r="LM60" s="1029"/>
      <c r="LN60" s="1029"/>
      <c r="LO60" s="1029"/>
      <c r="LP60" s="1029"/>
      <c r="LQ60" s="1029"/>
      <c r="LR60" s="1029"/>
      <c r="LS60" s="1029"/>
      <c r="LT60" s="1029"/>
      <c r="LU60" s="1029"/>
      <c r="LV60" s="1029"/>
      <c r="LW60" s="1029"/>
      <c r="LX60" s="1029"/>
      <c r="LY60" s="1029"/>
      <c r="LZ60" s="1029"/>
      <c r="MA60" s="1029"/>
      <c r="MB60" s="1029"/>
      <c r="MC60" s="1029"/>
      <c r="MD60" s="1029"/>
      <c r="ME60" s="1029"/>
      <c r="MF60" s="1029"/>
      <c r="MG60" s="1029"/>
      <c r="MH60" s="1029"/>
      <c r="MI60" s="1029"/>
      <c r="MJ60" s="1029"/>
      <c r="MK60" s="1029"/>
    </row>
    <row r="61" spans="1:349" ht="12.75" hidden="1" customHeight="1" x14ac:dyDescent="0.25">
      <c r="A61" s="39"/>
      <c r="B61" s="39"/>
      <c r="C61" s="39"/>
      <c r="D61" s="39"/>
      <c r="E61" s="39"/>
      <c r="F61" s="39"/>
      <c r="G61" s="39"/>
      <c r="H61" s="531"/>
      <c r="I61" s="531"/>
      <c r="J61" s="52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279">
        <f t="shared" ca="1" si="42"/>
        <v>6.8676000000000004</v>
      </c>
      <c r="AC61" s="859">
        <v>53</v>
      </c>
      <c r="AD61" s="860">
        <f t="shared" si="11"/>
        <v>2.2200000000000002</v>
      </c>
      <c r="AE61" s="861">
        <f t="shared" si="12"/>
        <v>4.1900000000000004</v>
      </c>
      <c r="AF61" s="862">
        <f t="shared" si="13"/>
        <v>1.73</v>
      </c>
      <c r="AG61" s="861">
        <f t="shared" si="14"/>
        <v>2.96</v>
      </c>
      <c r="AH61" s="265"/>
      <c r="AI61" s="272">
        <f t="shared" si="35"/>
        <v>53</v>
      </c>
      <c r="AJ61" s="265">
        <f t="shared" si="2"/>
        <v>2.2200000000000002</v>
      </c>
      <c r="AK61" s="273">
        <f t="shared" si="36"/>
        <v>96555.061691803377</v>
      </c>
      <c r="AL61" s="273">
        <f t="shared" si="54"/>
        <v>214.35223695580353</v>
      </c>
      <c r="AM61" s="274">
        <f t="shared" si="4"/>
        <v>20155.897274833318</v>
      </c>
      <c r="AN61" s="275">
        <f>SUM(AM61:AM$107)</f>
        <v>424108.42668565997</v>
      </c>
      <c r="AO61" s="275">
        <f t="shared" si="5"/>
        <v>43.442807718572787</v>
      </c>
      <c r="AP61" s="275">
        <f>SUM(AO61:AO$107)</f>
        <v>7217.5901131324317</v>
      </c>
      <c r="AQ61" s="33"/>
      <c r="AR61" s="272">
        <f t="shared" si="37"/>
        <v>53</v>
      </c>
      <c r="AS61" s="265">
        <f t="shared" ca="1" si="18"/>
        <v>0</v>
      </c>
      <c r="AT61" s="273">
        <f t="shared" ca="1" si="38"/>
        <v>100000</v>
      </c>
      <c r="AU61" s="273">
        <f t="shared" ca="1" si="55"/>
        <v>0</v>
      </c>
      <c r="AV61" s="274">
        <f t="shared" ca="1" si="7"/>
        <v>20875.029150899878</v>
      </c>
      <c r="AW61" s="275">
        <f t="shared" ca="1" si="32"/>
        <v>533699.71285426291</v>
      </c>
      <c r="AX61" s="275">
        <f t="shared" ca="1" si="9"/>
        <v>0</v>
      </c>
      <c r="AY61" s="276">
        <f t="shared" ca="1" si="33"/>
        <v>166.06802766715512</v>
      </c>
      <c r="AZ61" s="274"/>
      <c r="BA61" s="1252"/>
      <c r="BB61" s="274"/>
      <c r="BC61" s="273"/>
      <c r="BD61" s="273"/>
      <c r="BE61" s="274"/>
      <c r="BF61" s="275"/>
      <c r="BG61" s="275"/>
      <c r="BH61" s="275"/>
      <c r="BI61" s="246"/>
      <c r="BJ61" s="277"/>
      <c r="BK61" s="274"/>
      <c r="BL61" s="273"/>
      <c r="BM61" s="273"/>
      <c r="BN61" s="274"/>
      <c r="BO61" s="275"/>
      <c r="BP61" s="275"/>
      <c r="BQ61" s="275"/>
      <c r="BR61" s="246"/>
      <c r="BS61" s="277"/>
      <c r="BT61" s="274"/>
      <c r="BU61" s="273"/>
      <c r="BV61" s="273"/>
      <c r="BW61" s="274"/>
      <c r="BX61" s="275"/>
      <c r="BY61" s="275"/>
      <c r="BZ61" s="275"/>
      <c r="CA61" s="246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283"/>
      <c r="DC61" s="283"/>
      <c r="DD61" s="39"/>
      <c r="DE61" s="283"/>
      <c r="DF61" s="283"/>
      <c r="DG61" s="283"/>
      <c r="DH61" s="39"/>
      <c r="DI61" s="283"/>
      <c r="DJ61" s="283"/>
      <c r="DK61" s="283"/>
      <c r="DL61" s="39"/>
      <c r="DM61" s="283"/>
      <c r="DN61" s="283"/>
      <c r="DO61" s="283"/>
      <c r="DP61" s="39"/>
      <c r="DQ61" s="283"/>
      <c r="DR61" s="283"/>
      <c r="DS61" s="283"/>
      <c r="DT61" s="39"/>
      <c r="DU61" s="283"/>
      <c r="DV61" s="283"/>
      <c r="DW61" s="283"/>
      <c r="DX61" s="39"/>
      <c r="DY61" s="283"/>
      <c r="DZ61" s="283"/>
      <c r="EA61" s="283"/>
      <c r="EB61" s="39"/>
      <c r="EC61" s="283"/>
      <c r="ED61" s="283"/>
      <c r="EE61" s="283"/>
      <c r="EF61" s="39"/>
      <c r="EG61" s="283"/>
      <c r="EH61" s="283"/>
      <c r="EI61" s="283"/>
      <c r="EJ61" s="39"/>
      <c r="EK61" s="283"/>
      <c r="EL61" s="283"/>
      <c r="EM61" s="283"/>
      <c r="EN61" s="39"/>
      <c r="EO61" s="283"/>
      <c r="EP61" s="283"/>
      <c r="EQ61" s="283"/>
      <c r="ER61" s="39"/>
      <c r="ES61" s="283"/>
      <c r="ET61" s="283"/>
      <c r="EU61" s="283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U61" s="1024">
        <f>IF(COUNT(HU$32:$HU60)+1&gt;HW$8,"",HU60+1)</f>
        <v>29</v>
      </c>
      <c r="HV61" s="1138">
        <f t="shared" ca="1" si="43"/>
        <v>1.1144220868881874E-2</v>
      </c>
      <c r="HW61" s="1118">
        <f t="shared" ca="1" si="44"/>
        <v>7.310388014120701E-4</v>
      </c>
      <c r="HX61" s="1139">
        <f t="shared" ca="1" si="48"/>
        <v>20</v>
      </c>
      <c r="HY61" s="1139">
        <f t="shared" ca="1" si="49"/>
        <v>20</v>
      </c>
      <c r="HZ61" s="1139">
        <f t="shared" ca="1" si="50"/>
        <v>10</v>
      </c>
      <c r="IA61" s="1118">
        <f t="shared" ca="1" si="45"/>
        <v>15.244363017880536</v>
      </c>
      <c r="IB61" s="1118">
        <f t="shared" ca="1" si="46"/>
        <v>8.7666309399157125</v>
      </c>
      <c r="IC61" s="1118">
        <f t="shared" ca="1" si="51"/>
        <v>1.1144220868881874E-2</v>
      </c>
      <c r="ID61" s="1122">
        <f t="shared" ca="1" si="52"/>
        <v>12.888261582331644</v>
      </c>
      <c r="IE61" s="1118">
        <f t="shared" ca="1" si="53"/>
        <v>0.86467991029599722</v>
      </c>
      <c r="IF61" s="1118">
        <f t="shared" ca="1" si="47"/>
        <v>0.15455558443375783</v>
      </c>
      <c r="IG61" s="1140"/>
      <c r="IH61" s="1150"/>
      <c r="II61" s="1150"/>
      <c r="IJ61" s="1150"/>
      <c r="IK61" s="1150"/>
      <c r="IL61" s="1150"/>
      <c r="IM61" s="1150"/>
      <c r="IN61" s="1150"/>
      <c r="IO61" s="1150"/>
      <c r="IP61" s="1140"/>
      <c r="IQ61" s="1129"/>
      <c r="IR61" s="1129"/>
      <c r="IS61" s="1012">
        <v>53</v>
      </c>
      <c r="IT61" s="1095">
        <v>2.2200000000000002</v>
      </c>
      <c r="IU61" s="1095">
        <v>4.1900000000000004</v>
      </c>
      <c r="IV61" s="1096">
        <v>1.73</v>
      </c>
      <c r="IW61" s="1095">
        <v>2.96</v>
      </c>
      <c r="IX61" s="1095">
        <v>10.89</v>
      </c>
      <c r="IZ61" s="1097">
        <f t="shared" si="39"/>
        <v>53</v>
      </c>
      <c r="JA61" s="1098">
        <f t="shared" si="26"/>
        <v>2.2200000000000002</v>
      </c>
      <c r="JB61" s="1099">
        <f t="shared" si="40"/>
        <v>96555.061691803377</v>
      </c>
      <c r="JC61" s="1099">
        <f t="shared" si="22"/>
        <v>214.35223695580353</v>
      </c>
      <c r="JD61" s="1096">
        <f t="shared" si="27"/>
        <v>20155.897274833318</v>
      </c>
      <c r="JE61" s="1096">
        <f>SUM(JD61:JD$108)</f>
        <v>424108.42668565997</v>
      </c>
      <c r="JF61" s="1006">
        <f t="shared" si="23"/>
        <v>43.442807718572787</v>
      </c>
      <c r="JG61" s="1095">
        <f>SUM(JF61:JF$108)</f>
        <v>7217.5901131324317</v>
      </c>
      <c r="JH61" s="1034"/>
      <c r="JI61" s="1100">
        <f t="shared" si="41"/>
        <v>54</v>
      </c>
      <c r="JJ61" s="1101">
        <f t="shared" ca="1" si="28"/>
        <v>0</v>
      </c>
      <c r="JK61" s="1101">
        <v>0</v>
      </c>
      <c r="JL61" s="1101">
        <v>0</v>
      </c>
      <c r="JM61" s="1101">
        <f t="shared" ca="1" si="29"/>
        <v>0</v>
      </c>
      <c r="JN61" s="1101">
        <f t="shared" si="57"/>
        <v>0.05</v>
      </c>
      <c r="JO61" s="1101">
        <f t="shared" si="57"/>
        <v>0.05</v>
      </c>
      <c r="JP61" s="1101">
        <f t="shared" si="57"/>
        <v>0</v>
      </c>
      <c r="JQ61" s="1010">
        <f t="shared" si="57"/>
        <v>0</v>
      </c>
      <c r="JR61" s="1010">
        <f t="shared" si="57"/>
        <v>0</v>
      </c>
      <c r="JS61" s="1101">
        <f t="shared" si="57"/>
        <v>0</v>
      </c>
      <c r="JT61" s="1010">
        <f t="shared" si="57"/>
        <v>0</v>
      </c>
      <c r="JU61" s="1101">
        <f t="shared" si="57"/>
        <v>0.03</v>
      </c>
      <c r="JV61" s="1101">
        <f t="shared" si="57"/>
        <v>0.03</v>
      </c>
      <c r="JW61" s="1010">
        <f t="shared" si="57"/>
        <v>0</v>
      </c>
      <c r="JX61" s="1010">
        <f t="shared" si="57"/>
        <v>0</v>
      </c>
      <c r="JY61" s="1094"/>
      <c r="JZ61" s="876"/>
      <c r="KA61" s="876"/>
      <c r="KB61" s="876"/>
      <c r="KC61" s="876"/>
      <c r="KD61" s="876"/>
      <c r="KE61" s="876"/>
      <c r="KF61" s="876"/>
      <c r="KG61" s="876"/>
      <c r="KH61" s="876"/>
      <c r="KI61" s="876"/>
      <c r="KJ61" s="876"/>
      <c r="KK61" s="876"/>
      <c r="KL61" s="1029"/>
      <c r="KM61" s="1029"/>
      <c r="KN61" s="1029"/>
      <c r="KO61" s="1029"/>
      <c r="KP61" s="1029"/>
      <c r="KQ61" s="1029"/>
      <c r="KR61" s="1029"/>
      <c r="KS61" s="1029"/>
      <c r="KT61" s="1029"/>
      <c r="KU61" s="1029"/>
      <c r="KV61" s="1029"/>
      <c r="KW61" s="1029"/>
      <c r="KX61" s="1029"/>
      <c r="KY61" s="1029"/>
      <c r="KZ61" s="1029"/>
      <c r="LA61" s="1029"/>
      <c r="LB61" s="1029"/>
      <c r="LC61" s="1029"/>
      <c r="LD61" s="1029"/>
      <c r="LE61" s="1029"/>
      <c r="LF61" s="1029"/>
      <c r="LG61" s="1029"/>
      <c r="LH61" s="1029"/>
      <c r="LI61" s="1029"/>
      <c r="LJ61" s="1029"/>
      <c r="LK61" s="1029"/>
      <c r="LL61" s="1029"/>
      <c r="LM61" s="1029"/>
      <c r="LN61" s="1029"/>
      <c r="LO61" s="1029"/>
      <c r="LP61" s="1029"/>
      <c r="LQ61" s="1029"/>
      <c r="LR61" s="1029"/>
      <c r="LS61" s="1029"/>
      <c r="LT61" s="1029"/>
      <c r="LU61" s="1029"/>
      <c r="LV61" s="1029"/>
      <c r="LW61" s="1029"/>
      <c r="LX61" s="1029"/>
      <c r="LY61" s="1029"/>
      <c r="LZ61" s="1029"/>
      <c r="MA61" s="1029"/>
      <c r="MB61" s="1029"/>
      <c r="MC61" s="1029"/>
      <c r="MD61" s="1029"/>
      <c r="ME61" s="1029"/>
      <c r="MF61" s="1029"/>
      <c r="MG61" s="1029"/>
      <c r="MH61" s="1029"/>
      <c r="MI61" s="1029"/>
      <c r="MJ61" s="1029"/>
      <c r="MK61" s="1029"/>
    </row>
    <row r="62" spans="1:349" ht="12.75" hidden="1" customHeight="1" x14ac:dyDescent="0.25">
      <c r="A62" s="39"/>
      <c r="B62" s="39"/>
      <c r="C62" s="39"/>
      <c r="D62" s="39"/>
      <c r="E62" s="39"/>
      <c r="F62" s="39"/>
      <c r="G62" s="39"/>
      <c r="H62" s="529"/>
      <c r="I62" s="529"/>
      <c r="J62" s="533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279">
        <f t="shared" ref="AB62:AB78" ca="1" si="58">ROUND((((VLOOKUP(AC62,$AI$8:$AP$108,8)-VLOOKUP(AC62+$AD$1055,$AI$8:$AP$108,8))/((VLOOKUP(AC62,$AI$8:$AP$108,6)-VLOOKUP(AC62+$AD$1055,$AI$8:$AP$108,6))))*1000)/(1-$AD$1079),4)</f>
        <v>7.5453000000000001</v>
      </c>
      <c r="AC62" s="859">
        <v>54</v>
      </c>
      <c r="AD62" s="860">
        <f t="shared" si="11"/>
        <v>2.48</v>
      </c>
      <c r="AE62" s="861">
        <f t="shared" si="12"/>
        <v>4.68</v>
      </c>
      <c r="AF62" s="862">
        <f t="shared" si="13"/>
        <v>1.93</v>
      </c>
      <c r="AG62" s="861">
        <f t="shared" si="14"/>
        <v>3.3</v>
      </c>
      <c r="AH62" s="265"/>
      <c r="AI62" s="272">
        <f t="shared" si="35"/>
        <v>54</v>
      </c>
      <c r="AJ62" s="265">
        <f t="shared" si="2"/>
        <v>2.48</v>
      </c>
      <c r="AK62" s="273">
        <f t="shared" si="36"/>
        <v>96340.709454847572</v>
      </c>
      <c r="AL62" s="273">
        <f t="shared" si="54"/>
        <v>238.92495944802198</v>
      </c>
      <c r="AM62" s="274">
        <f t="shared" si="4"/>
        <v>19525.389497944841</v>
      </c>
      <c r="AN62" s="275">
        <f>SUM(AM62:AM$107)</f>
        <v>403952.52941082668</v>
      </c>
      <c r="AO62" s="275">
        <f t="shared" si="5"/>
        <v>47.012588305731263</v>
      </c>
      <c r="AP62" s="275">
        <f>SUM(AO62:AO$107)</f>
        <v>7174.1473054138596</v>
      </c>
      <c r="AQ62" s="33"/>
      <c r="AR62" s="272">
        <f t="shared" si="37"/>
        <v>54</v>
      </c>
      <c r="AS62" s="265">
        <f t="shared" ca="1" si="18"/>
        <v>0</v>
      </c>
      <c r="AT62" s="273">
        <f t="shared" ca="1" si="38"/>
        <v>100000</v>
      </c>
      <c r="AU62" s="273">
        <f t="shared" ca="1" si="55"/>
        <v>0</v>
      </c>
      <c r="AV62" s="274">
        <f t="shared" ca="1" si="7"/>
        <v>20267.018593106677</v>
      </c>
      <c r="AW62" s="275">
        <f t="shared" ca="1" si="32"/>
        <v>512824.68370336306</v>
      </c>
      <c r="AX62" s="275">
        <f t="shared" ca="1" si="9"/>
        <v>0</v>
      </c>
      <c r="AY62" s="276">
        <f t="shared" ca="1" si="33"/>
        <v>166.06802766715512</v>
      </c>
      <c r="AZ62" s="274"/>
      <c r="BA62" s="1252"/>
      <c r="BB62" s="274"/>
      <c r="BC62" s="273"/>
      <c r="BD62" s="273"/>
      <c r="BE62" s="274"/>
      <c r="BF62" s="275"/>
      <c r="BG62" s="275"/>
      <c r="BH62" s="275"/>
      <c r="BI62" s="246"/>
      <c r="BJ62" s="277"/>
      <c r="BK62" s="274"/>
      <c r="BL62" s="273"/>
      <c r="BM62" s="273"/>
      <c r="BN62" s="274"/>
      <c r="BO62" s="275"/>
      <c r="BP62" s="275"/>
      <c r="BQ62" s="275"/>
      <c r="BR62" s="246"/>
      <c r="BS62" s="277"/>
      <c r="BT62" s="274"/>
      <c r="BU62" s="273"/>
      <c r="BV62" s="273"/>
      <c r="BW62" s="274"/>
      <c r="BX62" s="275"/>
      <c r="BY62" s="275"/>
      <c r="BZ62" s="275"/>
      <c r="CA62" s="246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283"/>
      <c r="DC62" s="283"/>
      <c r="DD62" s="39"/>
      <c r="DE62" s="283"/>
      <c r="DF62" s="283"/>
      <c r="DG62" s="283"/>
      <c r="DH62" s="39"/>
      <c r="DI62" s="283"/>
      <c r="DJ62" s="283"/>
      <c r="DK62" s="283"/>
      <c r="DL62" s="39"/>
      <c r="DM62" s="283"/>
      <c r="DN62" s="283"/>
      <c r="DO62" s="283"/>
      <c r="DP62" s="39"/>
      <c r="DQ62" s="283"/>
      <c r="DR62" s="283"/>
      <c r="DS62" s="283"/>
      <c r="DT62" s="39"/>
      <c r="DU62" s="283"/>
      <c r="DV62" s="283"/>
      <c r="DW62" s="283"/>
      <c r="DX62" s="39"/>
      <c r="DY62" s="283"/>
      <c r="DZ62" s="283"/>
      <c r="EA62" s="283"/>
      <c r="EB62" s="39"/>
      <c r="EC62" s="283"/>
      <c r="ED62" s="283"/>
      <c r="EE62" s="283"/>
      <c r="EF62" s="39"/>
      <c r="EG62" s="283"/>
      <c r="EH62" s="283"/>
      <c r="EI62" s="283"/>
      <c r="EJ62" s="39"/>
      <c r="EK62" s="283"/>
      <c r="EL62" s="283"/>
      <c r="EM62" s="283"/>
      <c r="EN62" s="39"/>
      <c r="EO62" s="283"/>
      <c r="EP62" s="283"/>
      <c r="EQ62" s="283"/>
      <c r="ER62" s="39"/>
      <c r="ES62" s="283"/>
      <c r="ET62" s="283"/>
      <c r="EU62" s="283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U62" s="1151">
        <f>IF(COUNT(HU$32:$HU61)+1&gt;HW$8,"",HU61+1)</f>
        <v>30</v>
      </c>
      <c r="HV62" s="1152">
        <f t="shared" ca="1" si="43"/>
        <v>1.1825552207251885E-2</v>
      </c>
      <c r="HW62" s="1153">
        <f t="shared" ca="1" si="44"/>
        <v>7.7591364544793483E-4</v>
      </c>
      <c r="HX62" s="1154">
        <f t="shared" ca="1" si="48"/>
        <v>20</v>
      </c>
      <c r="HY62" s="1154">
        <f t="shared" ca="1" si="49"/>
        <v>20</v>
      </c>
      <c r="HZ62" s="1154">
        <f t="shared" ca="1" si="50"/>
        <v>10</v>
      </c>
      <c r="IA62" s="1153">
        <f t="shared" ca="1" si="45"/>
        <v>15.240809691425127</v>
      </c>
      <c r="IB62" s="1153">
        <f t="shared" ca="1" si="46"/>
        <v>8.7664231374821799</v>
      </c>
      <c r="IC62" s="1153">
        <f t="shared" ca="1" si="51"/>
        <v>1.1825552207251885E-2</v>
      </c>
      <c r="ID62" s="1155">
        <f t="shared" ca="1" si="52"/>
        <v>12.885049406719373</v>
      </c>
      <c r="IE62" s="1153">
        <f t="shared" ca="1" si="53"/>
        <v>0.91777313644486491</v>
      </c>
      <c r="IF62" s="1153">
        <f t="shared" ca="1" si="47"/>
        <v>0.15456923433872194</v>
      </c>
      <c r="IG62" s="1140"/>
      <c r="IH62" s="1150"/>
      <c r="II62" s="1150"/>
      <c r="IJ62" s="1150"/>
      <c r="IK62" s="1150"/>
      <c r="IL62" s="1150"/>
      <c r="IM62" s="1150"/>
      <c r="IN62" s="1150"/>
      <c r="IO62" s="1150"/>
      <c r="IP62" s="1140"/>
      <c r="IQ62" s="1129"/>
      <c r="IR62" s="1129"/>
      <c r="IS62" s="1012">
        <v>54</v>
      </c>
      <c r="IT62" s="1095">
        <v>2.48</v>
      </c>
      <c r="IU62" s="1095">
        <v>4.68</v>
      </c>
      <c r="IV62" s="1096">
        <v>1.93</v>
      </c>
      <c r="IW62" s="1095">
        <v>3.3</v>
      </c>
      <c r="IX62" s="1095">
        <v>11.9</v>
      </c>
      <c r="IZ62" s="1097">
        <f t="shared" si="39"/>
        <v>54</v>
      </c>
      <c r="JA62" s="1098">
        <f t="shared" si="26"/>
        <v>2.48</v>
      </c>
      <c r="JB62" s="1099">
        <f t="shared" si="40"/>
        <v>96340.709454847572</v>
      </c>
      <c r="JC62" s="1099">
        <f t="shared" si="22"/>
        <v>238.92495944802198</v>
      </c>
      <c r="JD62" s="1096">
        <f t="shared" si="27"/>
        <v>19525.389497944841</v>
      </c>
      <c r="JE62" s="1096">
        <f>SUM(JD62:JD$108)</f>
        <v>403952.52941082668</v>
      </c>
      <c r="JF62" s="1006">
        <f t="shared" si="23"/>
        <v>47.012588305731263</v>
      </c>
      <c r="JG62" s="1095">
        <f>SUM(JF62:JF$108)</f>
        <v>7174.1473054138596</v>
      </c>
      <c r="JH62" s="1034"/>
      <c r="JI62" s="1100">
        <f t="shared" si="41"/>
        <v>55</v>
      </c>
      <c r="JJ62" s="1101">
        <f t="shared" ca="1" si="28"/>
        <v>0</v>
      </c>
      <c r="JK62" s="1101">
        <v>0</v>
      </c>
      <c r="JL62" s="1101">
        <v>0</v>
      </c>
      <c r="JM62" s="1101">
        <f t="shared" ca="1" si="29"/>
        <v>0</v>
      </c>
      <c r="JN62" s="1101">
        <f t="shared" si="57"/>
        <v>0.05</v>
      </c>
      <c r="JO62" s="1101">
        <f t="shared" si="57"/>
        <v>0.05</v>
      </c>
      <c r="JP62" s="1101">
        <f t="shared" si="57"/>
        <v>0</v>
      </c>
      <c r="JQ62" s="1010">
        <f t="shared" si="57"/>
        <v>0</v>
      </c>
      <c r="JR62" s="1010">
        <f t="shared" si="57"/>
        <v>0</v>
      </c>
      <c r="JS62" s="1101">
        <f t="shared" si="57"/>
        <v>0</v>
      </c>
      <c r="JT62" s="1010">
        <f t="shared" si="57"/>
        <v>0</v>
      </c>
      <c r="JU62" s="1101">
        <f t="shared" si="57"/>
        <v>0.03</v>
      </c>
      <c r="JV62" s="1101">
        <f t="shared" si="57"/>
        <v>0.03</v>
      </c>
      <c r="JW62" s="1010">
        <f t="shared" si="57"/>
        <v>0</v>
      </c>
      <c r="JX62" s="1010">
        <f t="shared" si="57"/>
        <v>0</v>
      </c>
      <c r="JY62" s="1094"/>
      <c r="JZ62" s="876"/>
      <c r="KA62" s="876"/>
      <c r="KB62" s="876"/>
      <c r="KC62" s="876"/>
      <c r="KD62" s="876"/>
      <c r="KE62" s="876"/>
      <c r="KF62" s="876"/>
      <c r="KG62" s="876"/>
      <c r="KH62" s="876"/>
      <c r="KI62" s="876"/>
      <c r="KJ62" s="876"/>
      <c r="KK62" s="876"/>
      <c r="KL62" s="1029"/>
      <c r="KM62" s="1029"/>
      <c r="KN62" s="1029"/>
      <c r="KO62" s="1029"/>
      <c r="KP62" s="1029"/>
      <c r="KQ62" s="1029"/>
      <c r="KR62" s="1029"/>
      <c r="KS62" s="1029"/>
      <c r="KT62" s="1029"/>
      <c r="KU62" s="1029"/>
      <c r="KV62" s="1029"/>
      <c r="KW62" s="1029"/>
      <c r="KX62" s="1029"/>
      <c r="KY62" s="1029"/>
      <c r="KZ62" s="1029"/>
      <c r="LA62" s="1029"/>
      <c r="LB62" s="1029"/>
      <c r="LC62" s="1029"/>
      <c r="LD62" s="1029"/>
      <c r="LE62" s="1029"/>
      <c r="LF62" s="1029"/>
      <c r="LG62" s="1029"/>
      <c r="LH62" s="1029"/>
      <c r="LI62" s="1029"/>
      <c r="LJ62" s="1029"/>
      <c r="LK62" s="1029"/>
      <c r="LL62" s="1029"/>
      <c r="LM62" s="1029"/>
      <c r="LN62" s="1029"/>
      <c r="LO62" s="1029"/>
      <c r="LP62" s="1029"/>
      <c r="LQ62" s="1029"/>
      <c r="LR62" s="1029"/>
      <c r="LS62" s="1029"/>
      <c r="LT62" s="1029"/>
      <c r="LU62" s="1029"/>
      <c r="LV62" s="1029"/>
      <c r="LW62" s="1029"/>
      <c r="LX62" s="1029"/>
      <c r="LY62" s="1029"/>
      <c r="LZ62" s="1029"/>
      <c r="MA62" s="1029"/>
      <c r="MB62" s="1029"/>
      <c r="MC62" s="1029"/>
      <c r="MD62" s="1029"/>
      <c r="ME62" s="1029"/>
      <c r="MF62" s="1029"/>
      <c r="MG62" s="1029"/>
      <c r="MH62" s="1029"/>
      <c r="MI62" s="1029"/>
      <c r="MJ62" s="1029"/>
      <c r="MK62" s="1029"/>
    </row>
    <row r="63" spans="1:349" ht="12.75" hidden="1" customHeight="1" x14ac:dyDescent="0.25">
      <c r="A63" s="39"/>
      <c r="B63" s="39"/>
      <c r="C63" s="39"/>
      <c r="D63" s="39"/>
      <c r="E63" s="39"/>
      <c r="F63" s="39"/>
      <c r="G63" s="39"/>
      <c r="H63" s="533"/>
      <c r="I63" s="533"/>
      <c r="J63" s="531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279">
        <f t="shared" ca="1" si="58"/>
        <v>8.2851999999999997</v>
      </c>
      <c r="AC63" s="859">
        <v>55</v>
      </c>
      <c r="AD63" s="860">
        <f t="shared" si="11"/>
        <v>2.78</v>
      </c>
      <c r="AE63" s="861">
        <f t="shared" si="12"/>
        <v>5.24</v>
      </c>
      <c r="AF63" s="862">
        <f t="shared" si="13"/>
        <v>2.16</v>
      </c>
      <c r="AG63" s="861">
        <f t="shared" si="14"/>
        <v>3.7</v>
      </c>
      <c r="AH63" s="265"/>
      <c r="AI63" s="272">
        <f t="shared" si="35"/>
        <v>55</v>
      </c>
      <c r="AJ63" s="265">
        <f t="shared" si="2"/>
        <v>2.78</v>
      </c>
      <c r="AK63" s="273">
        <f t="shared" si="36"/>
        <v>96101.784495399552</v>
      </c>
      <c r="AL63" s="273">
        <f t="shared" si="54"/>
        <v>267.16296089721078</v>
      </c>
      <c r="AM63" s="274">
        <f t="shared" si="4"/>
        <v>18909.676244650422</v>
      </c>
      <c r="AN63" s="275">
        <f>SUM(AM63:AM$107)</f>
        <v>384427.13991288177</v>
      </c>
      <c r="AO63" s="275">
        <f t="shared" si="5"/>
        <v>51.037766951580757</v>
      </c>
      <c r="AP63" s="275">
        <f>SUM(AO63:AO$107)</f>
        <v>7127.1347171081279</v>
      </c>
      <c r="AQ63" s="33"/>
      <c r="AR63" s="272">
        <f t="shared" si="37"/>
        <v>55</v>
      </c>
      <c r="AS63" s="265">
        <f t="shared" ca="1" si="18"/>
        <v>0</v>
      </c>
      <c r="AT63" s="273">
        <f t="shared" ca="1" si="38"/>
        <v>100000</v>
      </c>
      <c r="AU63" s="273">
        <f t="shared" ca="1" si="55"/>
        <v>0</v>
      </c>
      <c r="AV63" s="274">
        <f t="shared" ca="1" si="7"/>
        <v>19676.717080686092</v>
      </c>
      <c r="AW63" s="275">
        <f t="shared" ca="1" si="32"/>
        <v>492557.66511025641</v>
      </c>
      <c r="AX63" s="275">
        <f t="shared" ca="1" si="9"/>
        <v>0</v>
      </c>
      <c r="AY63" s="276">
        <f t="shared" ca="1" si="33"/>
        <v>166.06802766715512</v>
      </c>
      <c r="AZ63" s="274"/>
      <c r="BA63" s="1252"/>
      <c r="BB63" s="274"/>
      <c r="BC63" s="273"/>
      <c r="BD63" s="273"/>
      <c r="BE63" s="274"/>
      <c r="BF63" s="275"/>
      <c r="BG63" s="275"/>
      <c r="BH63" s="275"/>
      <c r="BI63" s="246"/>
      <c r="BJ63" s="277"/>
      <c r="BK63" s="274"/>
      <c r="BL63" s="273"/>
      <c r="BM63" s="273"/>
      <c r="BN63" s="274"/>
      <c r="BO63" s="275"/>
      <c r="BP63" s="275"/>
      <c r="BQ63" s="275"/>
      <c r="BR63" s="246"/>
      <c r="BS63" s="277"/>
      <c r="BT63" s="274"/>
      <c r="BU63" s="273"/>
      <c r="BV63" s="273"/>
      <c r="BW63" s="274"/>
      <c r="BX63" s="275"/>
      <c r="BY63" s="275"/>
      <c r="BZ63" s="275"/>
      <c r="CA63" s="246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283"/>
      <c r="DC63" s="283"/>
      <c r="DD63" s="39"/>
      <c r="DE63" s="283"/>
      <c r="DF63" s="283"/>
      <c r="DG63" s="283"/>
      <c r="DH63" s="39"/>
      <c r="DI63" s="283"/>
      <c r="DJ63" s="283"/>
      <c r="DK63" s="283"/>
      <c r="DL63" s="39"/>
      <c r="DM63" s="283"/>
      <c r="DN63" s="283"/>
      <c r="DO63" s="283"/>
      <c r="DP63" s="39"/>
      <c r="DQ63" s="283"/>
      <c r="DR63" s="283"/>
      <c r="DS63" s="283"/>
      <c r="DT63" s="39"/>
      <c r="DU63" s="283"/>
      <c r="DV63" s="283"/>
      <c r="DW63" s="283"/>
      <c r="DX63" s="39"/>
      <c r="DY63" s="283"/>
      <c r="DZ63" s="283"/>
      <c r="EA63" s="283"/>
      <c r="EB63" s="39"/>
      <c r="EC63" s="283"/>
      <c r="ED63" s="283"/>
      <c r="EE63" s="283"/>
      <c r="EF63" s="39"/>
      <c r="EG63" s="283"/>
      <c r="EH63" s="283"/>
      <c r="EI63" s="283"/>
      <c r="EJ63" s="39"/>
      <c r="EK63" s="283"/>
      <c r="EL63" s="283"/>
      <c r="EM63" s="283"/>
      <c r="EN63" s="39"/>
      <c r="EO63" s="283"/>
      <c r="EP63" s="283"/>
      <c r="EQ63" s="283"/>
      <c r="ER63" s="39"/>
      <c r="ES63" s="283"/>
      <c r="ET63" s="283"/>
      <c r="EU63" s="283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U63" s="1024">
        <f>IF(COUNT(HU$32:$HU62)+1&gt;HW$8,"",HU62+1)</f>
        <v>31</v>
      </c>
      <c r="HV63" s="1138">
        <f t="shared" ca="1" si="43"/>
        <v>1.2596554870742436E-2</v>
      </c>
      <c r="HW63" s="1118">
        <f t="shared" ca="1" si="44"/>
        <v>8.267408917553902E-4</v>
      </c>
      <c r="HX63" s="1139">
        <f t="shared" ca="1" si="48"/>
        <v>20</v>
      </c>
      <c r="HY63" s="1139">
        <f t="shared" ca="1" si="49"/>
        <v>20</v>
      </c>
      <c r="HZ63" s="1139">
        <f t="shared" ca="1" si="50"/>
        <v>10</v>
      </c>
      <c r="IA63" s="1118">
        <f t="shared" ca="1" si="45"/>
        <v>15.23639993661933</v>
      </c>
      <c r="IB63" s="1118">
        <f t="shared" ca="1" si="46"/>
        <v>8.7659915693239103</v>
      </c>
      <c r="IC63" s="1118">
        <f t="shared" ca="1" si="51"/>
        <v>1.2596554870742436E-2</v>
      </c>
      <c r="ID63" s="1122">
        <f t="shared" ca="1" si="52"/>
        <v>12.881073448322606</v>
      </c>
      <c r="IE63" s="1118">
        <f t="shared" ca="1" si="53"/>
        <v>0.97791188919761807</v>
      </c>
      <c r="IF63" s="1118">
        <f t="shared" ca="1" si="47"/>
        <v>0.1545854990742207</v>
      </c>
      <c r="IG63" s="1140"/>
      <c r="IH63" s="1150"/>
      <c r="II63" s="1150"/>
      <c r="IJ63" s="1150"/>
      <c r="IK63" s="1150"/>
      <c r="IL63" s="1150"/>
      <c r="IM63" s="1150"/>
      <c r="IN63" s="1150"/>
      <c r="IO63" s="1150"/>
      <c r="IP63" s="1118"/>
      <c r="IQ63" s="1129"/>
      <c r="IR63" s="1129"/>
      <c r="IS63" s="1012">
        <v>55</v>
      </c>
      <c r="IT63" s="1095">
        <v>2.78</v>
      </c>
      <c r="IU63" s="1095">
        <v>5.24</v>
      </c>
      <c r="IV63" s="1096">
        <v>2.16</v>
      </c>
      <c r="IW63" s="1095">
        <v>3.7</v>
      </c>
      <c r="IX63" s="1095">
        <v>13</v>
      </c>
      <c r="IZ63" s="1097">
        <f t="shared" si="39"/>
        <v>55</v>
      </c>
      <c r="JA63" s="1098">
        <f t="shared" si="26"/>
        <v>2.78</v>
      </c>
      <c r="JB63" s="1099">
        <f t="shared" si="40"/>
        <v>96101.784495399552</v>
      </c>
      <c r="JC63" s="1099">
        <f t="shared" si="22"/>
        <v>267.16296089721078</v>
      </c>
      <c r="JD63" s="1096">
        <f t="shared" si="27"/>
        <v>18909.676244650422</v>
      </c>
      <c r="JE63" s="1096">
        <f>SUM(JD63:JD$108)</f>
        <v>384427.13991288177</v>
      </c>
      <c r="JF63" s="1006">
        <f t="shared" si="23"/>
        <v>51.037766951580757</v>
      </c>
      <c r="JG63" s="1095">
        <f>SUM(JF63:JF$108)</f>
        <v>7127.1347171081279</v>
      </c>
      <c r="JH63" s="1034"/>
      <c r="JI63" s="1100">
        <f t="shared" si="41"/>
        <v>56</v>
      </c>
      <c r="JJ63" s="1101">
        <f t="shared" ca="1" si="28"/>
        <v>0</v>
      </c>
      <c r="JK63" s="1101">
        <v>0</v>
      </c>
      <c r="JL63" s="1101">
        <v>0</v>
      </c>
      <c r="JM63" s="1101">
        <f t="shared" ca="1" si="29"/>
        <v>0</v>
      </c>
      <c r="JN63" s="1101">
        <f t="shared" si="57"/>
        <v>0.05</v>
      </c>
      <c r="JO63" s="1101">
        <f t="shared" si="57"/>
        <v>0.05</v>
      </c>
      <c r="JP63" s="1101">
        <f t="shared" si="57"/>
        <v>0</v>
      </c>
      <c r="JQ63" s="1010">
        <f t="shared" si="57"/>
        <v>0</v>
      </c>
      <c r="JR63" s="1010">
        <f t="shared" si="57"/>
        <v>0</v>
      </c>
      <c r="JS63" s="1101">
        <f t="shared" si="57"/>
        <v>0</v>
      </c>
      <c r="JT63" s="1010">
        <f t="shared" si="57"/>
        <v>0</v>
      </c>
      <c r="JU63" s="1101">
        <f t="shared" si="57"/>
        <v>0.03</v>
      </c>
      <c r="JV63" s="1101">
        <f t="shared" si="57"/>
        <v>0.03</v>
      </c>
      <c r="JW63" s="1010">
        <f t="shared" si="57"/>
        <v>0</v>
      </c>
      <c r="JX63" s="1010">
        <f t="shared" si="57"/>
        <v>0</v>
      </c>
      <c r="JY63" s="1094"/>
      <c r="JZ63" s="876"/>
      <c r="KA63" s="876"/>
      <c r="KB63" s="876"/>
      <c r="KC63" s="876"/>
      <c r="KD63" s="876"/>
      <c r="KE63" s="876"/>
      <c r="KF63" s="876"/>
      <c r="KG63" s="876"/>
      <c r="KH63" s="876"/>
      <c r="KI63" s="876"/>
      <c r="KJ63" s="876"/>
      <c r="KK63" s="876"/>
      <c r="KL63" s="1029"/>
      <c r="KM63" s="1029"/>
      <c r="KN63" s="1029"/>
      <c r="KO63" s="1029"/>
      <c r="KP63" s="1029"/>
      <c r="KQ63" s="1029"/>
      <c r="KR63" s="1029"/>
      <c r="KS63" s="1029"/>
      <c r="KT63" s="1029"/>
      <c r="KU63" s="1029"/>
      <c r="KV63" s="1029"/>
      <c r="KW63" s="1029"/>
      <c r="KX63" s="1029"/>
      <c r="KY63" s="1029"/>
      <c r="KZ63" s="1029"/>
      <c r="LA63" s="1029"/>
      <c r="LB63" s="1029"/>
      <c r="LC63" s="1029"/>
      <c r="LD63" s="1029"/>
      <c r="LE63" s="1029"/>
      <c r="LF63" s="1029"/>
      <c r="LG63" s="1029"/>
      <c r="LH63" s="1029"/>
      <c r="LI63" s="1029"/>
      <c r="LJ63" s="1029"/>
      <c r="LK63" s="1029"/>
      <c r="LL63" s="1029"/>
      <c r="LM63" s="1029"/>
      <c r="LN63" s="1029"/>
      <c r="LO63" s="1029"/>
      <c r="LP63" s="1029"/>
      <c r="LQ63" s="1029"/>
      <c r="LR63" s="1029"/>
      <c r="LS63" s="1029"/>
      <c r="LT63" s="1029"/>
      <c r="LU63" s="1029"/>
      <c r="LV63" s="1029"/>
      <c r="LW63" s="1029"/>
      <c r="LX63" s="1029"/>
      <c r="LY63" s="1029"/>
      <c r="LZ63" s="1029"/>
      <c r="MA63" s="1029"/>
      <c r="MB63" s="1029"/>
      <c r="MC63" s="1029"/>
      <c r="MD63" s="1029"/>
      <c r="ME63" s="1029"/>
      <c r="MF63" s="1029"/>
      <c r="MG63" s="1029"/>
      <c r="MH63" s="1029"/>
      <c r="MI63" s="1029"/>
      <c r="MJ63" s="1029"/>
      <c r="MK63" s="1029"/>
    </row>
    <row r="64" spans="1:349" ht="12.75" hidden="1" customHeight="1" x14ac:dyDescent="0.25">
      <c r="A64" s="32"/>
      <c r="B64" s="32"/>
      <c r="C64" s="535"/>
      <c r="D64" s="535"/>
      <c r="E64" s="535"/>
      <c r="F64" s="531"/>
      <c r="G64" s="39"/>
      <c r="H64" s="531"/>
      <c r="I64" s="531"/>
      <c r="J64" s="532"/>
      <c r="K64" s="32"/>
      <c r="L64" s="32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279">
        <f t="shared" ca="1" si="58"/>
        <v>9.0917999999999992</v>
      </c>
      <c r="AC64" s="859">
        <v>56</v>
      </c>
      <c r="AD64" s="860">
        <f t="shared" si="11"/>
        <v>3.1</v>
      </c>
      <c r="AE64" s="861">
        <f t="shared" si="12"/>
        <v>5.85</v>
      </c>
      <c r="AF64" s="862">
        <f t="shared" si="13"/>
        <v>2.41</v>
      </c>
      <c r="AG64" s="861">
        <f t="shared" si="14"/>
        <v>4.13</v>
      </c>
      <c r="AH64" s="265"/>
      <c r="AI64" s="280">
        <f t="shared" si="35"/>
        <v>56</v>
      </c>
      <c r="AJ64" s="265">
        <f t="shared" si="2"/>
        <v>3.1</v>
      </c>
      <c r="AK64" s="273">
        <f t="shared" si="36"/>
        <v>95834.621534502337</v>
      </c>
      <c r="AL64" s="273">
        <f t="shared" si="54"/>
        <v>297.08732675695728</v>
      </c>
      <c r="AM64" s="274">
        <f t="shared" si="4"/>
        <v>18307.87120843718</v>
      </c>
      <c r="AN64" s="275">
        <f>SUM(AM64:AM$107)</f>
        <v>365517.46366823139</v>
      </c>
      <c r="AO64" s="275">
        <f t="shared" si="5"/>
        <v>55.101359947723552</v>
      </c>
      <c r="AP64" s="275">
        <f>SUM(AO64:AO$107)</f>
        <v>7076.0969501565469</v>
      </c>
      <c r="AQ64" s="33"/>
      <c r="AR64" s="280">
        <f t="shared" si="37"/>
        <v>56</v>
      </c>
      <c r="AS64" s="265">
        <f t="shared" ca="1" si="18"/>
        <v>0</v>
      </c>
      <c r="AT64" s="273">
        <f t="shared" ca="1" si="38"/>
        <v>100000</v>
      </c>
      <c r="AU64" s="273">
        <f t="shared" ca="1" si="55"/>
        <v>0</v>
      </c>
      <c r="AV64" s="274">
        <f t="shared" ca="1" si="7"/>
        <v>19103.608816200089</v>
      </c>
      <c r="AW64" s="275">
        <f t="shared" ca="1" si="32"/>
        <v>472880.94802957034</v>
      </c>
      <c r="AX64" s="275">
        <f t="shared" ca="1" si="9"/>
        <v>0</v>
      </c>
      <c r="AY64" s="276">
        <f t="shared" ca="1" si="33"/>
        <v>166.06802766715512</v>
      </c>
      <c r="AZ64" s="274"/>
      <c r="BA64" s="1252"/>
      <c r="BB64" s="274"/>
      <c r="BC64" s="273"/>
      <c r="BD64" s="273"/>
      <c r="BE64" s="274"/>
      <c r="BF64" s="275"/>
      <c r="BG64" s="275"/>
      <c r="BH64" s="275"/>
      <c r="BI64" s="246"/>
      <c r="BJ64" s="281"/>
      <c r="BK64" s="274"/>
      <c r="BL64" s="273"/>
      <c r="BM64" s="273"/>
      <c r="BN64" s="274"/>
      <c r="BO64" s="275"/>
      <c r="BP64" s="275"/>
      <c r="BQ64" s="275"/>
      <c r="BR64" s="246"/>
      <c r="BS64" s="281"/>
      <c r="BT64" s="274"/>
      <c r="BU64" s="273"/>
      <c r="BV64" s="273"/>
      <c r="BW64" s="274"/>
      <c r="BX64" s="275"/>
      <c r="BY64" s="275"/>
      <c r="BZ64" s="275"/>
      <c r="CA64" s="246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283"/>
      <c r="DC64" s="283"/>
      <c r="DD64" s="39"/>
      <c r="DE64" s="283"/>
      <c r="DF64" s="283"/>
      <c r="DG64" s="283"/>
      <c r="DH64" s="39"/>
      <c r="DI64" s="283"/>
      <c r="DJ64" s="283"/>
      <c r="DK64" s="283"/>
      <c r="DL64" s="39"/>
      <c r="DM64" s="283"/>
      <c r="DN64" s="283"/>
      <c r="DO64" s="283"/>
      <c r="DP64" s="39"/>
      <c r="DQ64" s="283"/>
      <c r="DR64" s="283"/>
      <c r="DS64" s="283"/>
      <c r="DT64" s="39"/>
      <c r="DU64" s="283"/>
      <c r="DV64" s="283"/>
      <c r="DW64" s="283"/>
      <c r="DX64" s="39"/>
      <c r="DY64" s="283"/>
      <c r="DZ64" s="283"/>
      <c r="EA64" s="283"/>
      <c r="EB64" s="39"/>
      <c r="EC64" s="283"/>
      <c r="ED64" s="283"/>
      <c r="EE64" s="283"/>
      <c r="EF64" s="39"/>
      <c r="EG64" s="283"/>
      <c r="EH64" s="283"/>
      <c r="EI64" s="283"/>
      <c r="EJ64" s="39"/>
      <c r="EK64" s="283"/>
      <c r="EL64" s="283"/>
      <c r="EM64" s="283"/>
      <c r="EN64" s="39"/>
      <c r="EO64" s="283"/>
      <c r="EP64" s="283"/>
      <c r="EQ64" s="283"/>
      <c r="ER64" s="39"/>
      <c r="ES64" s="283"/>
      <c r="ET64" s="283"/>
      <c r="EU64" s="283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U64" s="1024">
        <f>IF(COUNT(HU$32:$HU63)+1&gt;HW$8,"",HU63+1)</f>
        <v>32</v>
      </c>
      <c r="HV64" s="1138">
        <f t="shared" ca="1" si="43"/>
        <v>1.3466152650059657E-2</v>
      </c>
      <c r="HW64" s="1118">
        <f t="shared" ca="1" si="44"/>
        <v>8.8411671376979392E-4</v>
      </c>
      <c r="HX64" s="1139">
        <f t="shared" ca="1" si="48"/>
        <v>20</v>
      </c>
      <c r="HY64" s="1139">
        <f t="shared" ca="1" si="49"/>
        <v>20</v>
      </c>
      <c r="HZ64" s="1139">
        <f t="shared" ca="1" si="50"/>
        <v>10</v>
      </c>
      <c r="IA64" s="1118">
        <f t="shared" ca="1" si="45"/>
        <v>15.231193393733275</v>
      </c>
      <c r="IB64" s="1118">
        <f t="shared" ca="1" si="46"/>
        <v>8.7653713642068816</v>
      </c>
      <c r="IC64" s="1118">
        <f t="shared" ca="1" si="51"/>
        <v>1.3466152650059657E-2</v>
      </c>
      <c r="ID64" s="1122">
        <f t="shared" ca="1" si="52"/>
        <v>12.876385722960535</v>
      </c>
      <c r="IE64" s="1118">
        <f t="shared" ca="1" si="53"/>
        <v>1.0458022103242433</v>
      </c>
      <c r="IF64" s="1118">
        <f t="shared" ca="1" si="47"/>
        <v>0.15460427885720374</v>
      </c>
      <c r="IG64" s="1140"/>
      <c r="IH64" s="1150"/>
      <c r="II64" s="1150"/>
      <c r="IJ64" s="1150"/>
      <c r="IK64" s="1150"/>
      <c r="IL64" s="1150"/>
      <c r="IM64" s="1150"/>
      <c r="IN64" s="1150"/>
      <c r="IO64" s="1150"/>
      <c r="IP64" s="1118"/>
      <c r="IQ64" s="1129"/>
      <c r="IR64" s="1129"/>
      <c r="IS64" s="1012">
        <v>56</v>
      </c>
      <c r="IT64" s="1095">
        <v>3.1</v>
      </c>
      <c r="IU64" s="1095">
        <v>5.85</v>
      </c>
      <c r="IV64" s="1096">
        <v>2.41</v>
      </c>
      <c r="IW64" s="1095">
        <v>4.13</v>
      </c>
      <c r="IX64" s="1095">
        <v>14.21</v>
      </c>
      <c r="IZ64" s="1163">
        <f t="shared" si="39"/>
        <v>56</v>
      </c>
      <c r="JA64" s="1098">
        <f t="shared" si="26"/>
        <v>3.1</v>
      </c>
      <c r="JB64" s="1099">
        <f t="shared" si="40"/>
        <v>95834.621534502337</v>
      </c>
      <c r="JC64" s="1099">
        <f t="shared" si="22"/>
        <v>297.08732675695728</v>
      </c>
      <c r="JD64" s="1096">
        <f t="shared" si="27"/>
        <v>18307.87120843718</v>
      </c>
      <c r="JE64" s="1096">
        <f>SUM(JD64:JD$108)</f>
        <v>365517.46366823139</v>
      </c>
      <c r="JF64" s="1006">
        <f t="shared" si="23"/>
        <v>55.101359947723552</v>
      </c>
      <c r="JG64" s="1095">
        <f>SUM(JF64:JF$108)</f>
        <v>7076.0969501565469</v>
      </c>
      <c r="JH64" s="1034"/>
      <c r="JI64" s="1164">
        <f t="shared" si="41"/>
        <v>57</v>
      </c>
      <c r="JJ64" s="1101">
        <f t="shared" ca="1" si="28"/>
        <v>0</v>
      </c>
      <c r="JK64" s="1101">
        <v>0</v>
      </c>
      <c r="JL64" s="1101">
        <v>0</v>
      </c>
      <c r="JM64" s="1101">
        <f t="shared" ca="1" si="29"/>
        <v>0</v>
      </c>
      <c r="JN64" s="1101">
        <f t="shared" si="57"/>
        <v>0.05</v>
      </c>
      <c r="JO64" s="1101">
        <f t="shared" si="57"/>
        <v>0.05</v>
      </c>
      <c r="JP64" s="1101">
        <f t="shared" si="57"/>
        <v>0</v>
      </c>
      <c r="JQ64" s="1010">
        <f t="shared" si="57"/>
        <v>0</v>
      </c>
      <c r="JR64" s="1010">
        <f t="shared" si="57"/>
        <v>0</v>
      </c>
      <c r="JS64" s="1101">
        <f t="shared" si="57"/>
        <v>0</v>
      </c>
      <c r="JT64" s="1010">
        <f t="shared" si="57"/>
        <v>0</v>
      </c>
      <c r="JU64" s="1101">
        <f t="shared" si="57"/>
        <v>0.03</v>
      </c>
      <c r="JV64" s="1101">
        <f t="shared" si="57"/>
        <v>0.03</v>
      </c>
      <c r="JW64" s="1010">
        <f t="shared" si="57"/>
        <v>0</v>
      </c>
      <c r="JX64" s="1010">
        <f t="shared" si="57"/>
        <v>0</v>
      </c>
      <c r="JY64" s="1094"/>
      <c r="JZ64" s="876"/>
      <c r="KA64" s="876"/>
      <c r="KB64" s="876"/>
      <c r="KC64" s="876"/>
      <c r="KD64" s="876"/>
      <c r="KE64" s="876"/>
      <c r="KF64" s="876"/>
      <c r="KG64" s="876"/>
      <c r="KH64" s="876"/>
      <c r="KI64" s="876"/>
      <c r="KJ64" s="876"/>
      <c r="KK64" s="876"/>
      <c r="KL64" s="1029"/>
      <c r="KM64" s="1029"/>
      <c r="KN64" s="1029"/>
      <c r="KO64" s="1029"/>
      <c r="KP64" s="1029"/>
      <c r="KQ64" s="1029"/>
      <c r="KR64" s="1029"/>
      <c r="KS64" s="1029"/>
      <c r="KT64" s="1029"/>
      <c r="KU64" s="1029"/>
      <c r="KV64" s="1029"/>
      <c r="KW64" s="1029"/>
      <c r="KX64" s="1029"/>
      <c r="KY64" s="1029"/>
      <c r="KZ64" s="1029"/>
      <c r="LA64" s="1029"/>
      <c r="LB64" s="1029"/>
      <c r="LC64" s="1029"/>
      <c r="LD64" s="1029"/>
      <c r="LE64" s="1029"/>
      <c r="LF64" s="1029"/>
      <c r="LG64" s="1029"/>
      <c r="LH64" s="1029"/>
      <c r="LI64" s="1029"/>
      <c r="LJ64" s="1029"/>
      <c r="LK64" s="1029"/>
      <c r="LL64" s="1029"/>
      <c r="LM64" s="1029"/>
      <c r="LN64" s="1029"/>
      <c r="LO64" s="1029"/>
      <c r="LP64" s="1029"/>
      <c r="LQ64" s="1029"/>
      <c r="LR64" s="1029"/>
      <c r="LS64" s="1029"/>
      <c r="LT64" s="1029"/>
      <c r="LU64" s="1029"/>
      <c r="LV64" s="1029"/>
      <c r="LW64" s="1029"/>
      <c r="LX64" s="1029"/>
      <c r="LY64" s="1029"/>
      <c r="LZ64" s="1029"/>
      <c r="MA64" s="1029"/>
      <c r="MB64" s="1029"/>
      <c r="MC64" s="1029"/>
      <c r="MD64" s="1029"/>
      <c r="ME64" s="1029"/>
      <c r="MF64" s="1029"/>
      <c r="MG64" s="1029"/>
      <c r="MH64" s="1029"/>
      <c r="MI64" s="1029"/>
      <c r="MJ64" s="1029"/>
      <c r="MK64" s="1029"/>
    </row>
    <row r="65" spans="1:349" ht="12.75" hidden="1" customHeight="1" x14ac:dyDescent="0.25">
      <c r="A65" s="32"/>
      <c r="B65" s="32"/>
      <c r="C65" s="39"/>
      <c r="D65" s="39"/>
      <c r="E65" s="39"/>
      <c r="F65" s="529"/>
      <c r="G65" s="39"/>
      <c r="H65" s="529"/>
      <c r="I65" s="529"/>
      <c r="J65" s="529"/>
      <c r="K65" s="32"/>
      <c r="L65" s="32"/>
      <c r="M65" s="536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279">
        <f t="shared" ca="1" si="58"/>
        <v>9.9711999999999996</v>
      </c>
      <c r="AC65" s="863">
        <v>57</v>
      </c>
      <c r="AD65" s="860">
        <f t="shared" si="11"/>
        <v>3.44</v>
      </c>
      <c r="AE65" s="861">
        <f t="shared" si="12"/>
        <v>6.49</v>
      </c>
      <c r="AF65" s="862">
        <f t="shared" si="13"/>
        <v>2.67</v>
      </c>
      <c r="AG65" s="861">
        <f t="shared" si="14"/>
        <v>4.58</v>
      </c>
      <c r="AH65" s="265"/>
      <c r="AI65" s="272">
        <f t="shared" si="35"/>
        <v>57</v>
      </c>
      <c r="AJ65" s="265">
        <f t="shared" si="2"/>
        <v>3.44</v>
      </c>
      <c r="AK65" s="273">
        <f t="shared" si="36"/>
        <v>95537.534207745382</v>
      </c>
      <c r="AL65" s="273">
        <f t="shared" si="54"/>
        <v>328.64911767464412</v>
      </c>
      <c r="AM65" s="274">
        <f t="shared" si="4"/>
        <v>17719.53088125342</v>
      </c>
      <c r="AN65" s="275">
        <f>SUM(AM65:AM$107)</f>
        <v>347209.59245979413</v>
      </c>
      <c r="AO65" s="275">
        <f t="shared" si="5"/>
        <v>59.179792457778412</v>
      </c>
      <c r="AP65" s="275">
        <f>SUM(AO65:AO$107)</f>
        <v>7020.9955902088241</v>
      </c>
      <c r="AQ65" s="33"/>
      <c r="AR65" s="272">
        <f t="shared" si="37"/>
        <v>57</v>
      </c>
      <c r="AS65" s="265">
        <f t="shared" ca="1" si="18"/>
        <v>0</v>
      </c>
      <c r="AT65" s="273">
        <f t="shared" ca="1" si="38"/>
        <v>100000</v>
      </c>
      <c r="AU65" s="273">
        <f t="shared" ca="1" si="55"/>
        <v>0</v>
      </c>
      <c r="AV65" s="274">
        <f t="shared" ca="1" si="7"/>
        <v>18547.19302543698</v>
      </c>
      <c r="AW65" s="275">
        <f t="shared" ca="1" si="32"/>
        <v>453777.33921337023</v>
      </c>
      <c r="AX65" s="275">
        <f t="shared" ca="1" si="9"/>
        <v>0</v>
      </c>
      <c r="AY65" s="276">
        <f t="shared" ca="1" si="33"/>
        <v>166.06802766715512</v>
      </c>
      <c r="AZ65" s="274"/>
      <c r="BA65" s="1252"/>
      <c r="BB65" s="274"/>
      <c r="BC65" s="273"/>
      <c r="BD65" s="273"/>
      <c r="BE65" s="274"/>
      <c r="BF65" s="275"/>
      <c r="BG65" s="275"/>
      <c r="BH65" s="275"/>
      <c r="BI65" s="246"/>
      <c r="BJ65" s="277"/>
      <c r="BK65" s="274"/>
      <c r="BL65" s="273"/>
      <c r="BM65" s="273"/>
      <c r="BN65" s="274"/>
      <c r="BO65" s="275"/>
      <c r="BP65" s="275"/>
      <c r="BQ65" s="275"/>
      <c r="BR65" s="246"/>
      <c r="BS65" s="277"/>
      <c r="BT65" s="274"/>
      <c r="BU65" s="273"/>
      <c r="BV65" s="273"/>
      <c r="BW65" s="274"/>
      <c r="BX65" s="275"/>
      <c r="BY65" s="275"/>
      <c r="BZ65" s="275"/>
      <c r="CA65" s="246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283"/>
      <c r="DC65" s="283"/>
      <c r="DD65" s="39"/>
      <c r="DE65" s="283"/>
      <c r="DF65" s="283"/>
      <c r="DG65" s="283"/>
      <c r="DH65" s="39"/>
      <c r="DI65" s="283"/>
      <c r="DJ65" s="283"/>
      <c r="DK65" s="283"/>
      <c r="DL65" s="39"/>
      <c r="DM65" s="283"/>
      <c r="DN65" s="283"/>
      <c r="DO65" s="283"/>
      <c r="DP65" s="39"/>
      <c r="DQ65" s="283"/>
      <c r="DR65" s="283"/>
      <c r="DS65" s="283"/>
      <c r="DT65" s="39"/>
      <c r="DU65" s="283"/>
      <c r="DV65" s="283"/>
      <c r="DW65" s="283"/>
      <c r="DX65" s="39"/>
      <c r="DY65" s="283"/>
      <c r="DZ65" s="283"/>
      <c r="EA65" s="283"/>
      <c r="EB65" s="39"/>
      <c r="EC65" s="283"/>
      <c r="ED65" s="283"/>
      <c r="EE65" s="283"/>
      <c r="EF65" s="39"/>
      <c r="EG65" s="283"/>
      <c r="EH65" s="283"/>
      <c r="EI65" s="283"/>
      <c r="EJ65" s="39"/>
      <c r="EK65" s="283"/>
      <c r="EL65" s="283"/>
      <c r="EM65" s="283"/>
      <c r="EN65" s="39"/>
      <c r="EO65" s="283"/>
      <c r="EP65" s="283"/>
      <c r="EQ65" s="283"/>
      <c r="ER65" s="39"/>
      <c r="ES65" s="283"/>
      <c r="ET65" s="283"/>
      <c r="EU65" s="283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U65" s="1024">
        <f>IF(COUNT(HU$32:$HU64)+1&gt;HW$8,"",HU64+1)</f>
        <v>33</v>
      </c>
      <c r="HV65" s="1138">
        <f t="shared" ca="1" si="43"/>
        <v>1.4458753973239737E-2</v>
      </c>
      <c r="HW65" s="1118">
        <f t="shared" ca="1" si="44"/>
        <v>9.4966636149606816E-4</v>
      </c>
      <c r="HX65" s="1139">
        <f t="shared" ca="1" si="48"/>
        <v>20</v>
      </c>
      <c r="HY65" s="1139">
        <f t="shared" ca="1" si="49"/>
        <v>20</v>
      </c>
      <c r="HZ65" s="1139">
        <f t="shared" ca="1" si="50"/>
        <v>10</v>
      </c>
      <c r="IA65" s="1118">
        <f t="shared" ca="1" si="45"/>
        <v>15.225088051409935</v>
      </c>
      <c r="IB65" s="1118">
        <f t="shared" ca="1" si="46"/>
        <v>8.7645034147348628</v>
      </c>
      <c r="IC65" s="1118">
        <f t="shared" ca="1" si="51"/>
        <v>1.4458753973239737E-2</v>
      </c>
      <c r="ID65" s="1122">
        <f t="shared" ca="1" si="52"/>
        <v>12.870897201770426</v>
      </c>
      <c r="IE65" s="1118">
        <f t="shared" ca="1" si="53"/>
        <v>1.1233679942102948</v>
      </c>
      <c r="IF65" s="1118">
        <f t="shared" ca="1" si="47"/>
        <v>0.15462576253682159</v>
      </c>
      <c r="IG65" s="1140"/>
      <c r="IH65" s="1150"/>
      <c r="II65" s="1150"/>
      <c r="IJ65" s="1150"/>
      <c r="IK65" s="1150"/>
      <c r="IL65" s="1150"/>
      <c r="IM65" s="1150"/>
      <c r="IN65" s="1150"/>
      <c r="IO65" s="1150"/>
      <c r="IP65" s="1118"/>
      <c r="IQ65" s="1129"/>
      <c r="IR65" s="1129"/>
      <c r="IS65" s="1014">
        <v>57</v>
      </c>
      <c r="IT65" s="1095">
        <v>3.44</v>
      </c>
      <c r="IU65" s="1095">
        <v>6.49</v>
      </c>
      <c r="IV65" s="1096">
        <v>2.67</v>
      </c>
      <c r="IW65" s="1095">
        <v>4.58</v>
      </c>
      <c r="IX65" s="1095">
        <v>15.54</v>
      </c>
      <c r="IZ65" s="1097">
        <f t="shared" si="39"/>
        <v>57</v>
      </c>
      <c r="JA65" s="1098">
        <f t="shared" si="26"/>
        <v>3.44</v>
      </c>
      <c r="JB65" s="1099">
        <f t="shared" si="40"/>
        <v>95537.534207745382</v>
      </c>
      <c r="JC65" s="1099">
        <f t="shared" si="22"/>
        <v>328.64911767464412</v>
      </c>
      <c r="JD65" s="1096">
        <f t="shared" si="27"/>
        <v>17719.53088125342</v>
      </c>
      <c r="JE65" s="1096">
        <f>SUM(JD65:JD$108)</f>
        <v>347209.59245979413</v>
      </c>
      <c r="JF65" s="1006">
        <f t="shared" si="23"/>
        <v>59.179792457778412</v>
      </c>
      <c r="JG65" s="1095">
        <f>SUM(JF65:JF$108)</f>
        <v>7020.9955902088241</v>
      </c>
      <c r="JH65" s="1034"/>
      <c r="JI65" s="1100">
        <f t="shared" si="41"/>
        <v>58</v>
      </c>
      <c r="JJ65" s="1101">
        <f t="shared" ca="1" si="28"/>
        <v>0</v>
      </c>
      <c r="JK65" s="1101">
        <v>0</v>
      </c>
      <c r="JL65" s="1101">
        <v>0</v>
      </c>
      <c r="JM65" s="1101">
        <f t="shared" ca="1" si="29"/>
        <v>0</v>
      </c>
      <c r="JN65" s="1101">
        <f t="shared" si="57"/>
        <v>0.05</v>
      </c>
      <c r="JO65" s="1101">
        <f t="shared" si="57"/>
        <v>0.05</v>
      </c>
      <c r="JP65" s="1101">
        <f t="shared" si="57"/>
        <v>0</v>
      </c>
      <c r="JQ65" s="1010">
        <f t="shared" si="57"/>
        <v>0</v>
      </c>
      <c r="JR65" s="1010">
        <f t="shared" si="57"/>
        <v>0</v>
      </c>
      <c r="JS65" s="1101">
        <f t="shared" si="57"/>
        <v>0</v>
      </c>
      <c r="JT65" s="1010">
        <f t="shared" si="57"/>
        <v>0</v>
      </c>
      <c r="JU65" s="1101">
        <f t="shared" si="57"/>
        <v>0.03</v>
      </c>
      <c r="JV65" s="1101">
        <f t="shared" si="57"/>
        <v>0.03</v>
      </c>
      <c r="JW65" s="1010">
        <f t="shared" si="57"/>
        <v>0</v>
      </c>
      <c r="JX65" s="1010">
        <f t="shared" si="57"/>
        <v>0</v>
      </c>
      <c r="JY65" s="1094"/>
      <c r="JZ65" s="876"/>
      <c r="KA65" s="876"/>
      <c r="KB65" s="876"/>
      <c r="KC65" s="876"/>
      <c r="KD65" s="876"/>
      <c r="KE65" s="876"/>
      <c r="KF65" s="876"/>
      <c r="KG65" s="876"/>
      <c r="KH65" s="876"/>
      <c r="KI65" s="876"/>
      <c r="KJ65" s="876"/>
      <c r="KK65" s="876"/>
      <c r="KL65" s="1029"/>
      <c r="KM65" s="1029"/>
      <c r="KN65" s="1029"/>
      <c r="KO65" s="1029"/>
      <c r="KP65" s="1029"/>
      <c r="KQ65" s="1029"/>
      <c r="KR65" s="1029"/>
      <c r="KS65" s="1029"/>
      <c r="KT65" s="1029"/>
      <c r="KU65" s="1029"/>
      <c r="KV65" s="1029"/>
      <c r="KW65" s="1029"/>
      <c r="KX65" s="1029"/>
      <c r="KY65" s="1029"/>
      <c r="KZ65" s="1029"/>
      <c r="LA65" s="1029"/>
      <c r="LB65" s="1029"/>
      <c r="LC65" s="1029"/>
      <c r="LD65" s="1029"/>
      <c r="LE65" s="1029"/>
      <c r="LF65" s="1029"/>
      <c r="LG65" s="1029"/>
      <c r="LH65" s="1029"/>
      <c r="LI65" s="1029"/>
      <c r="LJ65" s="1029"/>
      <c r="LK65" s="1029"/>
      <c r="LL65" s="1029"/>
      <c r="LM65" s="1029"/>
      <c r="LN65" s="1029"/>
      <c r="LO65" s="1029"/>
      <c r="LP65" s="1029"/>
      <c r="LQ65" s="1029"/>
      <c r="LR65" s="1029"/>
      <c r="LS65" s="1029"/>
      <c r="LT65" s="1029"/>
      <c r="LU65" s="1029"/>
      <c r="LV65" s="1029"/>
      <c r="LW65" s="1029"/>
      <c r="LX65" s="1029"/>
      <c r="LY65" s="1029"/>
      <c r="LZ65" s="1029"/>
      <c r="MA65" s="1029"/>
      <c r="MB65" s="1029"/>
      <c r="MC65" s="1029"/>
      <c r="MD65" s="1029"/>
      <c r="ME65" s="1029"/>
      <c r="MF65" s="1029"/>
      <c r="MG65" s="1029"/>
      <c r="MH65" s="1029"/>
      <c r="MI65" s="1029"/>
      <c r="MJ65" s="1029"/>
      <c r="MK65" s="1029"/>
    </row>
    <row r="66" spans="1:349" ht="12.75" hidden="1" customHeight="1" x14ac:dyDescent="0.25">
      <c r="A66" s="32"/>
      <c r="B66" s="32"/>
      <c r="C66" s="39"/>
      <c r="D66" s="39"/>
      <c r="E66" s="39"/>
      <c r="F66" s="529"/>
      <c r="G66" s="39"/>
      <c r="H66" s="529"/>
      <c r="I66" s="529"/>
      <c r="J66" s="529"/>
      <c r="K66" s="32"/>
      <c r="L66" s="32"/>
      <c r="M66" s="536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279">
        <f t="shared" ca="1" si="58"/>
        <v>10.9344</v>
      </c>
      <c r="AC66" s="863">
        <v>58</v>
      </c>
      <c r="AD66" s="860">
        <f t="shared" si="11"/>
        <v>3.72</v>
      </c>
      <c r="AE66" s="861">
        <f t="shared" si="12"/>
        <v>7.03</v>
      </c>
      <c r="AF66" s="862">
        <f t="shared" si="13"/>
        <v>2.89</v>
      </c>
      <c r="AG66" s="861">
        <f t="shared" si="14"/>
        <v>4.96</v>
      </c>
      <c r="AH66" s="265"/>
      <c r="AI66" s="272">
        <f t="shared" si="35"/>
        <v>58</v>
      </c>
      <c r="AJ66" s="265">
        <f t="shared" si="2"/>
        <v>3.72</v>
      </c>
      <c r="AK66" s="273">
        <f t="shared" si="36"/>
        <v>95208.885090070733</v>
      </c>
      <c r="AL66" s="273">
        <f t="shared" si="54"/>
        <v>354.17705253506313</v>
      </c>
      <c r="AM66" s="274">
        <f t="shared" si="4"/>
        <v>17144.248247594085</v>
      </c>
      <c r="AN66" s="275">
        <f>SUM(AM66:AM$107)</f>
        <v>329490.06157854077</v>
      </c>
      <c r="AO66" s="275">
        <f t="shared" si="5"/>
        <v>61.919032505873787</v>
      </c>
      <c r="AP66" s="275">
        <f>SUM(AO66:AO$107)</f>
        <v>6961.8157977510446</v>
      </c>
      <c r="AQ66" s="33"/>
      <c r="AR66" s="272">
        <f t="shared" si="37"/>
        <v>58</v>
      </c>
      <c r="AS66" s="265">
        <f t="shared" ca="1" si="18"/>
        <v>0</v>
      </c>
      <c r="AT66" s="273">
        <f t="shared" ca="1" si="38"/>
        <v>100000</v>
      </c>
      <c r="AU66" s="273">
        <f t="shared" ca="1" si="55"/>
        <v>0</v>
      </c>
      <c r="AV66" s="274">
        <f t="shared" ca="1" si="7"/>
        <v>18006.983519841728</v>
      </c>
      <c r="AW66" s="275">
        <f t="shared" ca="1" si="32"/>
        <v>435230.14618793322</v>
      </c>
      <c r="AX66" s="275">
        <f t="shared" ca="1" si="9"/>
        <v>0</v>
      </c>
      <c r="AY66" s="276">
        <f t="shared" ca="1" si="33"/>
        <v>166.06802766715512</v>
      </c>
      <c r="AZ66" s="274"/>
      <c r="BA66" s="1252"/>
      <c r="BB66" s="274"/>
      <c r="BC66" s="273"/>
      <c r="BD66" s="273"/>
      <c r="BE66" s="274"/>
      <c r="BF66" s="275"/>
      <c r="BG66" s="275"/>
      <c r="BH66" s="275"/>
      <c r="BI66" s="246"/>
      <c r="BJ66" s="277"/>
      <c r="BK66" s="274"/>
      <c r="BL66" s="273"/>
      <c r="BM66" s="273"/>
      <c r="BN66" s="274"/>
      <c r="BO66" s="275"/>
      <c r="BP66" s="275"/>
      <c r="BQ66" s="275"/>
      <c r="BR66" s="246"/>
      <c r="BS66" s="277"/>
      <c r="BT66" s="274"/>
      <c r="BU66" s="273"/>
      <c r="BV66" s="273"/>
      <c r="BW66" s="274"/>
      <c r="BX66" s="275"/>
      <c r="BY66" s="275"/>
      <c r="BZ66" s="275"/>
      <c r="CA66" s="246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283"/>
      <c r="DC66" s="283"/>
      <c r="DD66" s="39"/>
      <c r="DE66" s="283"/>
      <c r="DF66" s="283"/>
      <c r="DG66" s="283"/>
      <c r="DH66" s="39"/>
      <c r="DI66" s="283"/>
      <c r="DJ66" s="283"/>
      <c r="DK66" s="283"/>
      <c r="DL66" s="39"/>
      <c r="DM66" s="283"/>
      <c r="DN66" s="283"/>
      <c r="DO66" s="283"/>
      <c r="DP66" s="39"/>
      <c r="DQ66" s="283"/>
      <c r="DR66" s="283"/>
      <c r="DS66" s="283"/>
      <c r="DT66" s="39"/>
      <c r="DU66" s="283"/>
      <c r="DV66" s="283"/>
      <c r="DW66" s="283"/>
      <c r="DX66" s="39"/>
      <c r="DY66" s="283"/>
      <c r="DZ66" s="283"/>
      <c r="EA66" s="283"/>
      <c r="EB66" s="39"/>
      <c r="EC66" s="283"/>
      <c r="ED66" s="283"/>
      <c r="EE66" s="283"/>
      <c r="EF66" s="39"/>
      <c r="EG66" s="283"/>
      <c r="EH66" s="283"/>
      <c r="EI66" s="283"/>
      <c r="EJ66" s="39"/>
      <c r="EK66" s="283"/>
      <c r="EL66" s="283"/>
      <c r="EM66" s="283"/>
      <c r="EN66" s="39"/>
      <c r="EO66" s="283"/>
      <c r="EP66" s="283"/>
      <c r="EQ66" s="283"/>
      <c r="ER66" s="39"/>
      <c r="ES66" s="283"/>
      <c r="ET66" s="283"/>
      <c r="EU66" s="283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U66" s="1024">
        <f>IF(COUNT(HU$32:$HU65)+1&gt;HW$8,"",HU65+1)</f>
        <v>34</v>
      </c>
      <c r="HV66" s="1138">
        <f t="shared" ca="1" si="43"/>
        <v>1.5584064722540088E-2</v>
      </c>
      <c r="HW66" s="1118">
        <f t="shared" ca="1" si="44"/>
        <v>1.0240473880319028E-3</v>
      </c>
      <c r="HX66" s="1139">
        <f t="shared" ca="1" si="48"/>
        <v>20</v>
      </c>
      <c r="HY66" s="1139">
        <f t="shared" ca="1" si="49"/>
        <v>20</v>
      </c>
      <c r="HZ66" s="1139">
        <f t="shared" ca="1" si="50"/>
        <v>10</v>
      </c>
      <c r="IA66" s="1118">
        <f t="shared" ca="1" si="45"/>
        <v>15.218108951472262</v>
      </c>
      <c r="IB66" s="1118">
        <f t="shared" ca="1" si="46"/>
        <v>8.7634145324129342</v>
      </c>
      <c r="IC66" s="1118">
        <f t="shared" ca="1" si="51"/>
        <v>1.5584064722540088E-2</v>
      </c>
      <c r="ID66" s="1122">
        <f t="shared" ca="1" si="52"/>
        <v>12.864629001516301</v>
      </c>
      <c r="IE66" s="1118">
        <f t="shared" ca="1" si="53"/>
        <v>1.211388584987819</v>
      </c>
      <c r="IF66" s="1118">
        <f t="shared" ca="1" si="47"/>
        <v>0.15464996061342273</v>
      </c>
      <c r="IG66" s="1140"/>
      <c r="IH66" s="1150"/>
      <c r="II66" s="1150"/>
      <c r="IJ66" s="1150"/>
      <c r="IK66" s="1150"/>
      <c r="IL66" s="1150"/>
      <c r="IM66" s="1150"/>
      <c r="IN66" s="1150"/>
      <c r="IO66" s="1150"/>
      <c r="IP66" s="1118"/>
      <c r="IQ66" s="1129"/>
      <c r="IR66" s="1129"/>
      <c r="IS66" s="1014">
        <v>58</v>
      </c>
      <c r="IT66" s="1095">
        <v>3.72</v>
      </c>
      <c r="IU66" s="1095">
        <v>7.03</v>
      </c>
      <c r="IV66" s="1096">
        <v>2.89</v>
      </c>
      <c r="IW66" s="1095">
        <v>4.96</v>
      </c>
      <c r="IX66" s="1095">
        <v>17</v>
      </c>
      <c r="IZ66" s="1097">
        <f t="shared" si="39"/>
        <v>58</v>
      </c>
      <c r="JA66" s="1098">
        <f t="shared" si="26"/>
        <v>3.72</v>
      </c>
      <c r="JB66" s="1099">
        <f t="shared" si="40"/>
        <v>95208.885090070733</v>
      </c>
      <c r="JC66" s="1099">
        <f t="shared" si="22"/>
        <v>354.17705253506313</v>
      </c>
      <c r="JD66" s="1096">
        <f t="shared" si="27"/>
        <v>17144.248247594085</v>
      </c>
      <c r="JE66" s="1096">
        <f>SUM(JD66:JD$108)</f>
        <v>329490.06157854077</v>
      </c>
      <c r="JF66" s="1006">
        <f t="shared" si="23"/>
        <v>61.919032505873787</v>
      </c>
      <c r="JG66" s="1095">
        <f>SUM(JF66:JF$108)</f>
        <v>6961.8157977510446</v>
      </c>
      <c r="JH66" s="1034"/>
      <c r="JI66" s="1100">
        <f t="shared" si="41"/>
        <v>59</v>
      </c>
      <c r="JJ66" s="1101">
        <f t="shared" ca="1" si="28"/>
        <v>0</v>
      </c>
      <c r="JK66" s="1101">
        <v>0</v>
      </c>
      <c r="JL66" s="1101">
        <v>0</v>
      </c>
      <c r="JM66" s="1101">
        <f t="shared" ca="1" si="29"/>
        <v>0</v>
      </c>
      <c r="JN66" s="1101">
        <f t="shared" si="57"/>
        <v>0.05</v>
      </c>
      <c r="JO66" s="1101">
        <f t="shared" si="57"/>
        <v>0.05</v>
      </c>
      <c r="JP66" s="1101">
        <f t="shared" si="57"/>
        <v>0</v>
      </c>
      <c r="JQ66" s="1010">
        <f t="shared" si="57"/>
        <v>0</v>
      </c>
      <c r="JR66" s="1010">
        <f t="shared" si="57"/>
        <v>0</v>
      </c>
      <c r="JS66" s="1101">
        <f t="shared" si="57"/>
        <v>0</v>
      </c>
      <c r="JT66" s="1010">
        <f t="shared" si="57"/>
        <v>0</v>
      </c>
      <c r="JU66" s="1101">
        <f t="shared" si="57"/>
        <v>0.03</v>
      </c>
      <c r="JV66" s="1101">
        <f t="shared" si="57"/>
        <v>0.03</v>
      </c>
      <c r="JW66" s="1010">
        <f t="shared" si="57"/>
        <v>0</v>
      </c>
      <c r="JX66" s="1010">
        <f t="shared" si="57"/>
        <v>0</v>
      </c>
      <c r="JY66" s="1094"/>
      <c r="JZ66" s="876"/>
      <c r="KA66" s="876"/>
      <c r="KB66" s="876"/>
      <c r="KC66" s="876"/>
      <c r="KD66" s="876"/>
      <c r="KE66" s="876"/>
      <c r="KF66" s="876"/>
      <c r="KG66" s="876"/>
      <c r="KH66" s="876"/>
      <c r="KI66" s="876"/>
      <c r="KJ66" s="876"/>
      <c r="KK66" s="876"/>
      <c r="KL66" s="1029"/>
      <c r="KM66" s="1029"/>
      <c r="KN66" s="1029"/>
      <c r="KO66" s="1029"/>
      <c r="KP66" s="1029"/>
      <c r="KQ66" s="1029"/>
      <c r="KR66" s="1029"/>
      <c r="KS66" s="1029"/>
      <c r="KT66" s="1029"/>
      <c r="KU66" s="1029"/>
      <c r="KV66" s="1029"/>
      <c r="KW66" s="1029"/>
      <c r="KX66" s="1029"/>
      <c r="KY66" s="1029"/>
      <c r="KZ66" s="1029"/>
      <c r="LA66" s="1029"/>
      <c r="LB66" s="1029"/>
      <c r="LC66" s="1029"/>
      <c r="LD66" s="1029"/>
      <c r="LE66" s="1029"/>
      <c r="LF66" s="1029"/>
      <c r="LG66" s="1029"/>
      <c r="LH66" s="1029"/>
      <c r="LI66" s="1029"/>
      <c r="LJ66" s="1029"/>
      <c r="LK66" s="1029"/>
      <c r="LL66" s="1029"/>
      <c r="LM66" s="1029"/>
      <c r="LN66" s="1029"/>
      <c r="LO66" s="1029"/>
      <c r="LP66" s="1029"/>
      <c r="LQ66" s="1029"/>
      <c r="LR66" s="1029"/>
      <c r="LS66" s="1029"/>
      <c r="LT66" s="1029"/>
      <c r="LU66" s="1029"/>
      <c r="LV66" s="1029"/>
      <c r="LW66" s="1029"/>
      <c r="LX66" s="1029"/>
      <c r="LY66" s="1029"/>
      <c r="LZ66" s="1029"/>
      <c r="MA66" s="1029"/>
      <c r="MB66" s="1029"/>
      <c r="MC66" s="1029"/>
      <c r="MD66" s="1029"/>
      <c r="ME66" s="1029"/>
      <c r="MF66" s="1029"/>
      <c r="MG66" s="1029"/>
      <c r="MH66" s="1029"/>
      <c r="MI66" s="1029"/>
      <c r="MJ66" s="1029"/>
      <c r="MK66" s="1029"/>
    </row>
    <row r="67" spans="1:349" ht="12.75" hidden="1" customHeight="1" x14ac:dyDescent="0.25">
      <c r="A67" s="32"/>
      <c r="B67" s="32"/>
      <c r="C67" s="39"/>
      <c r="D67" s="39"/>
      <c r="E67" s="39"/>
      <c r="F67" s="531"/>
      <c r="G67" s="39"/>
      <c r="H67" s="531"/>
      <c r="I67" s="531"/>
      <c r="J67" s="531"/>
      <c r="K67" s="32"/>
      <c r="L67" s="32"/>
      <c r="M67" s="536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279">
        <f t="shared" ca="1" si="58"/>
        <v>12.002000000000001</v>
      </c>
      <c r="AC67" s="863">
        <v>59</v>
      </c>
      <c r="AD67" s="860">
        <f t="shared" si="11"/>
        <v>4.05</v>
      </c>
      <c r="AE67" s="861">
        <f t="shared" si="12"/>
        <v>7.64</v>
      </c>
      <c r="AF67" s="862">
        <f t="shared" si="13"/>
        <v>3.15</v>
      </c>
      <c r="AG67" s="861">
        <f t="shared" si="14"/>
        <v>5.39</v>
      </c>
      <c r="AH67" s="265"/>
      <c r="AI67" s="272">
        <f t="shared" si="35"/>
        <v>59</v>
      </c>
      <c r="AJ67" s="265">
        <f t="shared" si="2"/>
        <v>4.05</v>
      </c>
      <c r="AK67" s="273">
        <f t="shared" si="36"/>
        <v>94854.708037535675</v>
      </c>
      <c r="AL67" s="273">
        <f t="shared" si="54"/>
        <v>384.16156755201951</v>
      </c>
      <c r="AM67" s="274">
        <f t="shared" si="4"/>
        <v>16582.982178750521</v>
      </c>
      <c r="AN67" s="275">
        <f>SUM(AM67:AM$107)</f>
        <v>312345.81333094666</v>
      </c>
      <c r="AO67" s="275">
        <f t="shared" si="5"/>
        <v>65.204929926154975</v>
      </c>
      <c r="AP67" s="275">
        <f>SUM(AO67:AO$107)</f>
        <v>6899.8967652451711</v>
      </c>
      <c r="AQ67" s="33"/>
      <c r="AR67" s="272">
        <f t="shared" si="37"/>
        <v>59</v>
      </c>
      <c r="AS67" s="265">
        <f t="shared" ca="1" si="18"/>
        <v>0</v>
      </c>
      <c r="AT67" s="273">
        <f t="shared" ca="1" si="38"/>
        <v>100000</v>
      </c>
      <c r="AU67" s="273">
        <f t="shared" ca="1" si="55"/>
        <v>0</v>
      </c>
      <c r="AV67" s="274">
        <f t="shared" ca="1" si="7"/>
        <v>17482.508271691</v>
      </c>
      <c r="AW67" s="275">
        <f t="shared" ca="1" si="32"/>
        <v>417223.16266809148</v>
      </c>
      <c r="AX67" s="275">
        <f t="shared" ca="1" si="9"/>
        <v>0</v>
      </c>
      <c r="AY67" s="276">
        <f t="shared" ca="1" si="33"/>
        <v>166.06802766715512</v>
      </c>
      <c r="AZ67" s="274"/>
      <c r="BA67" s="1252"/>
      <c r="BB67" s="274"/>
      <c r="BC67" s="273"/>
      <c r="BD67" s="273"/>
      <c r="BE67" s="274"/>
      <c r="BF67" s="275"/>
      <c r="BG67" s="275"/>
      <c r="BH67" s="275"/>
      <c r="BI67" s="246"/>
      <c r="BJ67" s="277"/>
      <c r="BK67" s="274"/>
      <c r="BL67" s="273"/>
      <c r="BM67" s="273"/>
      <c r="BN67" s="274"/>
      <c r="BO67" s="275"/>
      <c r="BP67" s="275"/>
      <c r="BQ67" s="275"/>
      <c r="BR67" s="246"/>
      <c r="BS67" s="277"/>
      <c r="BT67" s="274"/>
      <c r="BU67" s="273"/>
      <c r="BV67" s="273"/>
      <c r="BW67" s="274"/>
      <c r="BX67" s="275"/>
      <c r="BY67" s="275"/>
      <c r="BZ67" s="275"/>
      <c r="CA67" s="246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283"/>
      <c r="DC67" s="283"/>
      <c r="DD67" s="39"/>
      <c r="DE67" s="283"/>
      <c r="DF67" s="283"/>
      <c r="DG67" s="283"/>
      <c r="DH67" s="39"/>
      <c r="DI67" s="283"/>
      <c r="DJ67" s="283"/>
      <c r="DK67" s="283"/>
      <c r="DL67" s="39"/>
      <c r="DM67" s="283"/>
      <c r="DN67" s="283"/>
      <c r="DO67" s="283"/>
      <c r="DP67" s="39"/>
      <c r="DQ67" s="283"/>
      <c r="DR67" s="283"/>
      <c r="DS67" s="283"/>
      <c r="DT67" s="39"/>
      <c r="DU67" s="283"/>
      <c r="DV67" s="283"/>
      <c r="DW67" s="283"/>
      <c r="DX67" s="39"/>
      <c r="DY67" s="283"/>
      <c r="DZ67" s="283"/>
      <c r="EA67" s="283"/>
      <c r="EB67" s="39"/>
      <c r="EC67" s="283"/>
      <c r="ED67" s="283"/>
      <c r="EE67" s="283"/>
      <c r="EF67" s="39"/>
      <c r="EG67" s="283"/>
      <c r="EH67" s="283"/>
      <c r="EI67" s="283"/>
      <c r="EJ67" s="39"/>
      <c r="EK67" s="283"/>
      <c r="EL67" s="283"/>
      <c r="EM67" s="283"/>
      <c r="EN67" s="39"/>
      <c r="EO67" s="283"/>
      <c r="EP67" s="283"/>
      <c r="EQ67" s="283"/>
      <c r="ER67" s="39"/>
      <c r="ES67" s="283"/>
      <c r="ET67" s="283"/>
      <c r="EU67" s="283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U67" s="1151">
        <f>IF(COUNT(HU$32:$HU66)+1&gt;HW$8,"",HU66+1)</f>
        <v>35</v>
      </c>
      <c r="HV67" s="1152">
        <f t="shared" ca="1" si="43"/>
        <v>1.6872630866423304E-2</v>
      </c>
      <c r="HW67" s="1153">
        <f t="shared" ca="1" si="44"/>
        <v>1.1093030349367476E-3</v>
      </c>
      <c r="HX67" s="1154">
        <f t="shared" ca="1" si="48"/>
        <v>20</v>
      </c>
      <c r="HY67" s="1154">
        <f t="shared" ca="1" si="49"/>
        <v>20</v>
      </c>
      <c r="HZ67" s="1154">
        <f t="shared" ca="1" si="50"/>
        <v>10</v>
      </c>
      <c r="IA67" s="1153">
        <f t="shared" ca="1" si="45"/>
        <v>15.210118727733745</v>
      </c>
      <c r="IB67" s="1153">
        <f t="shared" ca="1" si="46"/>
        <v>8.7620370708794582</v>
      </c>
      <c r="IC67" s="1153">
        <f t="shared" ca="1" si="51"/>
        <v>1.6872630866423304E-2</v>
      </c>
      <c r="ID67" s="1155">
        <f t="shared" ca="1" si="52"/>
        <v>12.857460521165606</v>
      </c>
      <c r="IE67" s="1153">
        <f t="shared" ca="1" si="53"/>
        <v>1.3122833112065975</v>
      </c>
      <c r="IF67" s="1153">
        <f t="shared" ca="1" si="47"/>
        <v>0.15467717568031614</v>
      </c>
      <c r="IG67" s="1140"/>
      <c r="IH67" s="1167">
        <f>IG67*1.16</f>
        <v>0</v>
      </c>
      <c r="II67" s="1167"/>
      <c r="IJ67" s="1150"/>
      <c r="IK67" s="1150"/>
      <c r="IL67" s="1150"/>
      <c r="IM67" s="1150"/>
      <c r="IN67" s="1150"/>
      <c r="IO67" s="1150"/>
      <c r="IP67" s="1118"/>
      <c r="IQ67" s="1129"/>
      <c r="IR67" s="1129"/>
      <c r="IS67" s="1014">
        <v>59</v>
      </c>
      <c r="IT67" s="1095">
        <v>4.05</v>
      </c>
      <c r="IU67" s="1095">
        <v>7.64</v>
      </c>
      <c r="IV67" s="1096">
        <v>3.15</v>
      </c>
      <c r="IW67" s="1095">
        <v>5.39</v>
      </c>
      <c r="IX67" s="1095">
        <v>18.59</v>
      </c>
      <c r="IZ67" s="1097">
        <f t="shared" si="39"/>
        <v>59</v>
      </c>
      <c r="JA67" s="1098">
        <f t="shared" si="26"/>
        <v>4.05</v>
      </c>
      <c r="JB67" s="1099">
        <f t="shared" si="40"/>
        <v>94854.708037535675</v>
      </c>
      <c r="JC67" s="1099">
        <f t="shared" si="22"/>
        <v>384.16156755201951</v>
      </c>
      <c r="JD67" s="1096">
        <f t="shared" si="27"/>
        <v>16582.982178750521</v>
      </c>
      <c r="JE67" s="1096">
        <f>SUM(JD67:JD$108)</f>
        <v>312345.81333094666</v>
      </c>
      <c r="JF67" s="1006">
        <f t="shared" si="23"/>
        <v>65.204929926154975</v>
      </c>
      <c r="JG67" s="1095">
        <f>SUM(JF67:JF$108)</f>
        <v>6899.8967652451711</v>
      </c>
      <c r="JH67" s="1034"/>
      <c r="JI67" s="1100">
        <f t="shared" si="41"/>
        <v>60</v>
      </c>
      <c r="JJ67" s="1101">
        <f t="shared" ca="1" si="28"/>
        <v>0</v>
      </c>
      <c r="JK67" s="1101">
        <v>0</v>
      </c>
      <c r="JL67" s="1101">
        <v>0</v>
      </c>
      <c r="JM67" s="1101">
        <f t="shared" ca="1" si="29"/>
        <v>0</v>
      </c>
      <c r="JN67" s="1101">
        <f t="shared" si="57"/>
        <v>0.05</v>
      </c>
      <c r="JO67" s="1101">
        <f t="shared" si="57"/>
        <v>0.05</v>
      </c>
      <c r="JP67" s="1101">
        <f t="shared" si="57"/>
        <v>0</v>
      </c>
      <c r="JQ67" s="1010">
        <f t="shared" si="57"/>
        <v>0</v>
      </c>
      <c r="JR67" s="1010">
        <f t="shared" si="57"/>
        <v>0</v>
      </c>
      <c r="JS67" s="1101">
        <f t="shared" si="57"/>
        <v>0</v>
      </c>
      <c r="JT67" s="1010">
        <f t="shared" si="57"/>
        <v>0</v>
      </c>
      <c r="JU67" s="1101">
        <f t="shared" si="57"/>
        <v>0.03</v>
      </c>
      <c r="JV67" s="1101">
        <f t="shared" si="57"/>
        <v>0.03</v>
      </c>
      <c r="JW67" s="1010">
        <f t="shared" si="57"/>
        <v>0</v>
      </c>
      <c r="JX67" s="1010">
        <f t="shared" si="57"/>
        <v>0</v>
      </c>
      <c r="JY67" s="1094"/>
      <c r="JZ67" s="876"/>
      <c r="KA67" s="876"/>
      <c r="KB67" s="876"/>
      <c r="KC67" s="876"/>
      <c r="KD67" s="876"/>
      <c r="KE67" s="876"/>
      <c r="KF67" s="876"/>
      <c r="KG67" s="876"/>
      <c r="KH67" s="876"/>
      <c r="KI67" s="876"/>
      <c r="KJ67" s="876"/>
      <c r="KK67" s="876"/>
      <c r="KL67" s="1029"/>
      <c r="KM67" s="1029"/>
      <c r="KN67" s="1029"/>
      <c r="KO67" s="1029"/>
      <c r="KP67" s="1029"/>
      <c r="KQ67" s="1029"/>
      <c r="KR67" s="1029"/>
      <c r="KS67" s="1029"/>
      <c r="KT67" s="1029"/>
      <c r="KU67" s="1029"/>
      <c r="KV67" s="1029"/>
      <c r="KW67" s="1029"/>
      <c r="KX67" s="1029"/>
      <c r="KY67" s="1029"/>
      <c r="KZ67" s="1029"/>
      <c r="LA67" s="1029"/>
      <c r="LB67" s="1029"/>
      <c r="LC67" s="1029"/>
      <c r="LD67" s="1029"/>
      <c r="LE67" s="1029"/>
      <c r="LF67" s="1029"/>
      <c r="LG67" s="1029"/>
      <c r="LH67" s="1029"/>
      <c r="LI67" s="1029"/>
      <c r="LJ67" s="1029"/>
      <c r="LK67" s="1029"/>
      <c r="LL67" s="1029"/>
      <c r="LM67" s="1029"/>
      <c r="LN67" s="1029"/>
      <c r="LO67" s="1029"/>
      <c r="LP67" s="1029"/>
      <c r="LQ67" s="1029"/>
      <c r="LR67" s="1029"/>
      <c r="LS67" s="1029"/>
      <c r="LT67" s="1029"/>
      <c r="LU67" s="1029"/>
      <c r="LV67" s="1029"/>
      <c r="LW67" s="1029"/>
      <c r="LX67" s="1029"/>
      <c r="LY67" s="1029"/>
      <c r="LZ67" s="1029"/>
      <c r="MA67" s="1029"/>
      <c r="MB67" s="1029"/>
      <c r="MC67" s="1029"/>
      <c r="MD67" s="1029"/>
      <c r="ME67" s="1029"/>
      <c r="MF67" s="1029"/>
      <c r="MG67" s="1029"/>
      <c r="MH67" s="1029"/>
      <c r="MI67" s="1029"/>
      <c r="MJ67" s="1029"/>
      <c r="MK67" s="1029"/>
    </row>
    <row r="68" spans="1:349" ht="12.75" hidden="1" customHeight="1" x14ac:dyDescent="0.25">
      <c r="A68" s="32"/>
      <c r="B68" s="32"/>
      <c r="C68" s="39"/>
      <c r="D68" s="39"/>
      <c r="E68" s="39"/>
      <c r="F68" s="532"/>
      <c r="G68" s="39"/>
      <c r="H68" s="532"/>
      <c r="I68" s="532"/>
      <c r="J68" s="532"/>
      <c r="K68" s="32"/>
      <c r="L68" s="32"/>
      <c r="M68" s="536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279">
        <f t="shared" ca="1" si="58"/>
        <v>13.1867</v>
      </c>
      <c r="AC68" s="863">
        <v>60</v>
      </c>
      <c r="AD68" s="860">
        <f t="shared" si="11"/>
        <v>4.4400000000000004</v>
      </c>
      <c r="AE68" s="861">
        <f t="shared" si="12"/>
        <v>8.3800000000000008</v>
      </c>
      <c r="AF68" s="862">
        <f t="shared" si="13"/>
        <v>3.45</v>
      </c>
      <c r="AG68" s="861">
        <f t="shared" si="14"/>
        <v>5.92</v>
      </c>
      <c r="AH68" s="265"/>
      <c r="AI68" s="272">
        <f t="shared" si="35"/>
        <v>60</v>
      </c>
      <c r="AJ68" s="265">
        <f t="shared" si="2"/>
        <v>4.4400000000000004</v>
      </c>
      <c r="AK68" s="273">
        <f t="shared" si="36"/>
        <v>94470.546469983659</v>
      </c>
      <c r="AL68" s="273">
        <f t="shared" si="54"/>
        <v>419.44922632672746</v>
      </c>
      <c r="AM68" s="274">
        <f t="shared" si="4"/>
        <v>16034.777767889887</v>
      </c>
      <c r="AN68" s="275">
        <f>SUM(AM68:AM$107)</f>
        <v>295762.8311521961</v>
      </c>
      <c r="AO68" s="275">
        <f t="shared" si="5"/>
        <v>69.120789601389419</v>
      </c>
      <c r="AP68" s="275">
        <f>SUM(AO68:AO$107)</f>
        <v>6834.6918353190158</v>
      </c>
      <c r="AQ68" s="33"/>
      <c r="AR68" s="272">
        <f t="shared" si="37"/>
        <v>60</v>
      </c>
      <c r="AS68" s="265">
        <f t="shared" ca="1" si="18"/>
        <v>0</v>
      </c>
      <c r="AT68" s="273">
        <f t="shared" ca="1" si="38"/>
        <v>100000</v>
      </c>
      <c r="AU68" s="273">
        <f t="shared" ca="1" si="55"/>
        <v>0</v>
      </c>
      <c r="AV68" s="274">
        <f t="shared" ca="1" si="7"/>
        <v>16973.309001641748</v>
      </c>
      <c r="AW68" s="275">
        <f t="shared" ca="1" si="32"/>
        <v>399740.6543964005</v>
      </c>
      <c r="AX68" s="275">
        <f t="shared" ca="1" si="9"/>
        <v>0</v>
      </c>
      <c r="AY68" s="276">
        <f t="shared" ca="1" si="33"/>
        <v>166.06802766715512</v>
      </c>
      <c r="AZ68" s="274"/>
      <c r="BA68" s="1252"/>
      <c r="BB68" s="274"/>
      <c r="BC68" s="273"/>
      <c r="BD68" s="273"/>
      <c r="BE68" s="274"/>
      <c r="BF68" s="275"/>
      <c r="BG68" s="275"/>
      <c r="BH68" s="275"/>
      <c r="BI68" s="246"/>
      <c r="BJ68" s="277"/>
      <c r="BK68" s="274"/>
      <c r="BL68" s="273"/>
      <c r="BM68" s="273"/>
      <c r="BN68" s="274"/>
      <c r="BO68" s="275"/>
      <c r="BP68" s="275"/>
      <c r="BQ68" s="275"/>
      <c r="BR68" s="246"/>
      <c r="BS68" s="277"/>
      <c r="BT68" s="274"/>
      <c r="BU68" s="273"/>
      <c r="BV68" s="273"/>
      <c r="BW68" s="274"/>
      <c r="BX68" s="275"/>
      <c r="BY68" s="275"/>
      <c r="BZ68" s="275"/>
      <c r="CA68" s="246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283"/>
      <c r="DC68" s="283"/>
      <c r="DD68" s="39"/>
      <c r="DE68" s="283"/>
      <c r="DF68" s="283"/>
      <c r="DG68" s="283"/>
      <c r="DH68" s="39"/>
      <c r="DI68" s="283"/>
      <c r="DJ68" s="283"/>
      <c r="DK68" s="283"/>
      <c r="DL68" s="39"/>
      <c r="DM68" s="283"/>
      <c r="DN68" s="283"/>
      <c r="DO68" s="283"/>
      <c r="DP68" s="39"/>
      <c r="DQ68" s="283"/>
      <c r="DR68" s="283"/>
      <c r="DS68" s="283"/>
      <c r="DT68" s="39"/>
      <c r="DU68" s="283"/>
      <c r="DV68" s="283"/>
      <c r="DW68" s="283"/>
      <c r="DX68" s="39"/>
      <c r="DY68" s="283"/>
      <c r="DZ68" s="283"/>
      <c r="EA68" s="283"/>
      <c r="EB68" s="39"/>
      <c r="EC68" s="283"/>
      <c r="ED68" s="283"/>
      <c r="EE68" s="283"/>
      <c r="EF68" s="39"/>
      <c r="EG68" s="283"/>
      <c r="EH68" s="283"/>
      <c r="EI68" s="283"/>
      <c r="EJ68" s="39"/>
      <c r="EK68" s="283"/>
      <c r="EL68" s="283"/>
      <c r="EM68" s="283"/>
      <c r="EN68" s="39"/>
      <c r="EO68" s="283"/>
      <c r="EP68" s="283"/>
      <c r="EQ68" s="283"/>
      <c r="ER68" s="39"/>
      <c r="ES68" s="283"/>
      <c r="ET68" s="283"/>
      <c r="EU68" s="283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U68" s="1024">
        <f>IF(COUNT(HU$32:$HU67)+1&gt;HW$8,"",HU67+1)</f>
        <v>36</v>
      </c>
      <c r="HV68" s="1138">
        <f t="shared" ca="1" si="43"/>
        <v>1.8350236402485082E-2</v>
      </c>
      <c r="HW68" s="1118">
        <f t="shared" ca="1" si="44"/>
        <v>1.2071770710146482E-3</v>
      </c>
      <c r="HX68" s="1139">
        <f t="shared" ca="1" si="48"/>
        <v>20</v>
      </c>
      <c r="HY68" s="1139">
        <f t="shared" ca="1" si="49"/>
        <v>20</v>
      </c>
      <c r="HZ68" s="1139">
        <f t="shared" ca="1" si="50"/>
        <v>10</v>
      </c>
      <c r="IA68" s="1118">
        <f t="shared" ca="1" si="45"/>
        <v>15.200948430093579</v>
      </c>
      <c r="IB68" s="1118">
        <f t="shared" ca="1" si="46"/>
        <v>8.7602861464775792</v>
      </c>
      <c r="IC68" s="1118">
        <f t="shared" ca="1" si="51"/>
        <v>1.8350236402485082E-2</v>
      </c>
      <c r="ID68" s="1122">
        <f t="shared" ca="1" si="52"/>
        <v>12.849243531521269</v>
      </c>
      <c r="IE68" s="1118">
        <f t="shared" ca="1" si="53"/>
        <v>1.4281180333666328</v>
      </c>
      <c r="IF68" s="1118">
        <f t="shared" ca="1" si="47"/>
        <v>0.15470777428049154</v>
      </c>
      <c r="IG68" s="1140"/>
      <c r="IH68" s="1150"/>
      <c r="II68" s="1150"/>
      <c r="IJ68" s="1149"/>
      <c r="IK68" s="1150"/>
      <c r="IL68" s="1150"/>
      <c r="IM68" s="1150"/>
      <c r="IN68" s="1150"/>
      <c r="IO68" s="1150"/>
      <c r="IP68" s="1118"/>
      <c r="IQ68" s="1129"/>
      <c r="IR68" s="1129"/>
      <c r="IS68" s="1014">
        <v>60</v>
      </c>
      <c r="IT68" s="1095">
        <v>4.4400000000000004</v>
      </c>
      <c r="IU68" s="1095">
        <v>8.3800000000000008</v>
      </c>
      <c r="IV68" s="1096">
        <v>3.45</v>
      </c>
      <c r="IW68" s="1095">
        <v>5.92</v>
      </c>
      <c r="IX68" s="1095">
        <v>20.34</v>
      </c>
      <c r="IZ68" s="1097">
        <f t="shared" si="39"/>
        <v>60</v>
      </c>
      <c r="JA68" s="1098">
        <f t="shared" si="26"/>
        <v>4.4400000000000004</v>
      </c>
      <c r="JB68" s="1099">
        <f t="shared" si="40"/>
        <v>94470.546469983659</v>
      </c>
      <c r="JC68" s="1099">
        <f t="shared" si="22"/>
        <v>419.44922632672746</v>
      </c>
      <c r="JD68" s="1096">
        <f t="shared" si="27"/>
        <v>16034.777767889887</v>
      </c>
      <c r="JE68" s="1096">
        <f>SUM(JD68:JD$108)</f>
        <v>295762.8311521961</v>
      </c>
      <c r="JF68" s="1006">
        <f t="shared" si="23"/>
        <v>69.120789601389419</v>
      </c>
      <c r="JG68" s="1095">
        <f>SUM(JF68:JF$108)</f>
        <v>6834.6918353190158</v>
      </c>
      <c r="JH68" s="1034"/>
      <c r="JI68" s="1100">
        <f t="shared" si="41"/>
        <v>61</v>
      </c>
      <c r="JJ68" s="1101">
        <f t="shared" ca="1" si="28"/>
        <v>0</v>
      </c>
      <c r="JK68" s="1101">
        <v>0</v>
      </c>
      <c r="JL68" s="1101">
        <v>0</v>
      </c>
      <c r="JM68" s="1101">
        <f t="shared" ca="1" si="29"/>
        <v>0</v>
      </c>
      <c r="JN68" s="1101">
        <f t="shared" si="57"/>
        <v>0.05</v>
      </c>
      <c r="JO68" s="1101">
        <f t="shared" si="57"/>
        <v>0.05</v>
      </c>
      <c r="JP68" s="1101">
        <f t="shared" si="57"/>
        <v>0</v>
      </c>
      <c r="JQ68" s="1010">
        <f t="shared" si="57"/>
        <v>0</v>
      </c>
      <c r="JR68" s="1010">
        <f t="shared" si="57"/>
        <v>0</v>
      </c>
      <c r="JS68" s="1101">
        <f t="shared" si="57"/>
        <v>0</v>
      </c>
      <c r="JT68" s="1010">
        <f t="shared" si="57"/>
        <v>0</v>
      </c>
      <c r="JU68" s="1101">
        <f t="shared" si="57"/>
        <v>0.03</v>
      </c>
      <c r="JV68" s="1101">
        <f t="shared" si="57"/>
        <v>0.03</v>
      </c>
      <c r="JW68" s="1010">
        <f t="shared" si="57"/>
        <v>0</v>
      </c>
      <c r="JX68" s="1010">
        <f t="shared" si="57"/>
        <v>0</v>
      </c>
      <c r="JY68" s="1094"/>
      <c r="JZ68" s="876"/>
      <c r="KA68" s="876"/>
      <c r="KB68" s="876"/>
      <c r="KC68" s="876"/>
      <c r="KD68" s="876"/>
      <c r="KE68" s="876"/>
      <c r="KF68" s="876"/>
      <c r="KG68" s="876"/>
      <c r="KH68" s="876"/>
      <c r="KI68" s="876"/>
      <c r="KJ68" s="876"/>
      <c r="KK68" s="876"/>
      <c r="KL68" s="1029"/>
      <c r="KM68" s="1029"/>
      <c r="KN68" s="1029"/>
      <c r="KO68" s="1029"/>
      <c r="KP68" s="1029"/>
      <c r="KQ68" s="1029"/>
      <c r="KR68" s="1029"/>
      <c r="KS68" s="1029"/>
      <c r="KT68" s="1029"/>
      <c r="KU68" s="1029"/>
      <c r="KV68" s="1029"/>
      <c r="KW68" s="1029"/>
      <c r="KX68" s="1029"/>
      <c r="KY68" s="1029"/>
      <c r="KZ68" s="1029"/>
      <c r="LA68" s="1029"/>
      <c r="LB68" s="1029"/>
      <c r="LC68" s="1029"/>
      <c r="LD68" s="1029"/>
      <c r="LE68" s="1029"/>
      <c r="LF68" s="1029"/>
      <c r="LG68" s="1029"/>
      <c r="LH68" s="1029"/>
      <c r="LI68" s="1029"/>
      <c r="LJ68" s="1029"/>
      <c r="LK68" s="1029"/>
      <c r="LL68" s="1029"/>
      <c r="LM68" s="1029"/>
      <c r="LN68" s="1029"/>
      <c r="LO68" s="1029"/>
      <c r="LP68" s="1029"/>
      <c r="LQ68" s="1029"/>
      <c r="LR68" s="1029"/>
      <c r="LS68" s="1029"/>
      <c r="LT68" s="1029"/>
      <c r="LU68" s="1029"/>
      <c r="LV68" s="1029"/>
      <c r="LW68" s="1029"/>
      <c r="LX68" s="1029"/>
      <c r="LY68" s="1029"/>
      <c r="LZ68" s="1029"/>
      <c r="MA68" s="1029"/>
      <c r="MB68" s="1029"/>
      <c r="MC68" s="1029"/>
      <c r="MD68" s="1029"/>
      <c r="ME68" s="1029"/>
      <c r="MF68" s="1029"/>
      <c r="MG68" s="1029"/>
      <c r="MH68" s="1029"/>
      <c r="MI68" s="1029"/>
      <c r="MJ68" s="1029"/>
      <c r="MK68" s="1029"/>
    </row>
    <row r="69" spans="1:349" ht="12.75" hidden="1" customHeight="1" x14ac:dyDescent="0.25">
      <c r="A69" s="39"/>
      <c r="B69" s="39"/>
      <c r="C69" s="39"/>
      <c r="D69" s="39"/>
      <c r="E69" s="39"/>
      <c r="F69" s="535"/>
      <c r="G69" s="39"/>
      <c r="H69" s="535"/>
      <c r="I69" s="535"/>
      <c r="J69" s="535"/>
      <c r="K69" s="39"/>
      <c r="L69" s="39"/>
      <c r="M69" s="536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279">
        <f t="shared" ca="1" si="58"/>
        <v>14.4948</v>
      </c>
      <c r="AC69" s="863">
        <v>61</v>
      </c>
      <c r="AD69" s="860">
        <f t="shared" si="11"/>
        <v>4.92</v>
      </c>
      <c r="AE69" s="861">
        <f t="shared" si="12"/>
        <v>9.3000000000000007</v>
      </c>
      <c r="AF69" s="862">
        <f t="shared" si="13"/>
        <v>3.83</v>
      </c>
      <c r="AG69" s="861">
        <f t="shared" si="14"/>
        <v>6.56</v>
      </c>
      <c r="AH69" s="265"/>
      <c r="AI69" s="280">
        <f t="shared" si="35"/>
        <v>61</v>
      </c>
      <c r="AJ69" s="265">
        <f t="shared" si="2"/>
        <v>4.92</v>
      </c>
      <c r="AK69" s="273">
        <f t="shared" si="36"/>
        <v>94051.097243656928</v>
      </c>
      <c r="AL69" s="273">
        <f t="shared" si="54"/>
        <v>462.7313984387921</v>
      </c>
      <c r="AM69" s="274">
        <f t="shared" si="4"/>
        <v>15498.624616116946</v>
      </c>
      <c r="AN69" s="275">
        <f>SUM(AM69:AM$107)</f>
        <v>279728.05338430626</v>
      </c>
      <c r="AO69" s="275">
        <f t="shared" si="5"/>
        <v>74.032265156597447</v>
      </c>
      <c r="AP69" s="275">
        <f>SUM(AO69:AO$107)</f>
        <v>6765.5710457176265</v>
      </c>
      <c r="AQ69" s="33"/>
      <c r="AR69" s="280">
        <f t="shared" si="37"/>
        <v>61</v>
      </c>
      <c r="AS69" s="265">
        <f t="shared" ca="1" si="18"/>
        <v>0</v>
      </c>
      <c r="AT69" s="273">
        <f t="shared" ca="1" si="38"/>
        <v>100000</v>
      </c>
      <c r="AU69" s="273">
        <f t="shared" ca="1" si="55"/>
        <v>0</v>
      </c>
      <c r="AV69" s="274">
        <f t="shared" ca="1" si="7"/>
        <v>16478.940778292959</v>
      </c>
      <c r="AW69" s="275">
        <f t="shared" ca="1" si="32"/>
        <v>382767.34539475874</v>
      </c>
      <c r="AX69" s="275">
        <f t="shared" ca="1" si="9"/>
        <v>0</v>
      </c>
      <c r="AY69" s="276">
        <f t="shared" ca="1" si="33"/>
        <v>166.06802766715512</v>
      </c>
      <c r="AZ69" s="274"/>
      <c r="BA69" s="1252"/>
      <c r="BB69" s="274"/>
      <c r="BC69" s="273"/>
      <c r="BD69" s="273"/>
      <c r="BE69" s="274"/>
      <c r="BF69" s="275"/>
      <c r="BG69" s="275"/>
      <c r="BH69" s="275"/>
      <c r="BI69" s="246"/>
      <c r="BJ69" s="281"/>
      <c r="BK69" s="274"/>
      <c r="BL69" s="273"/>
      <c r="BM69" s="273"/>
      <c r="BN69" s="274"/>
      <c r="BO69" s="275"/>
      <c r="BP69" s="275"/>
      <c r="BQ69" s="275"/>
      <c r="BR69" s="246"/>
      <c r="BS69" s="281"/>
      <c r="BT69" s="274"/>
      <c r="BU69" s="273"/>
      <c r="BV69" s="273"/>
      <c r="BW69" s="274"/>
      <c r="BX69" s="275"/>
      <c r="BY69" s="275"/>
      <c r="BZ69" s="275"/>
      <c r="CA69" s="246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283"/>
      <c r="DC69" s="283"/>
      <c r="DD69" s="39"/>
      <c r="DE69" s="283"/>
      <c r="DF69" s="283"/>
      <c r="DG69" s="283"/>
      <c r="DH69" s="39"/>
      <c r="DI69" s="283"/>
      <c r="DJ69" s="283"/>
      <c r="DK69" s="283"/>
      <c r="DL69" s="39"/>
      <c r="DM69" s="283"/>
      <c r="DN69" s="283"/>
      <c r="DO69" s="283"/>
      <c r="DP69" s="39"/>
      <c r="DQ69" s="283"/>
      <c r="DR69" s="283"/>
      <c r="DS69" s="283"/>
      <c r="DT69" s="39"/>
      <c r="DU69" s="283"/>
      <c r="DV69" s="283"/>
      <c r="DW69" s="283"/>
      <c r="DX69" s="39"/>
      <c r="DY69" s="283"/>
      <c r="DZ69" s="283"/>
      <c r="EA69" s="283"/>
      <c r="EB69" s="39"/>
      <c r="EC69" s="283"/>
      <c r="ED69" s="283"/>
      <c r="EE69" s="283"/>
      <c r="EF69" s="39"/>
      <c r="EG69" s="283"/>
      <c r="EH69" s="283"/>
      <c r="EI69" s="283"/>
      <c r="EJ69" s="39"/>
      <c r="EK69" s="283"/>
      <c r="EL69" s="283"/>
      <c r="EM69" s="283"/>
      <c r="EN69" s="39"/>
      <c r="EO69" s="283"/>
      <c r="EP69" s="283"/>
      <c r="EQ69" s="283"/>
      <c r="ER69" s="39"/>
      <c r="ES69" s="283"/>
      <c r="ET69" s="283"/>
      <c r="EU69" s="283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U69" s="1024">
        <f>IF(COUNT(HU$32:$HU68)+1&gt;HW$8,"",HU68+1)</f>
        <v>37</v>
      </c>
      <c r="HV69" s="1138">
        <f t="shared" ca="1" si="43"/>
        <v>2.0002946651353468E-2</v>
      </c>
      <c r="HW69" s="1118">
        <f t="shared" ca="1" si="44"/>
        <v>1.3167752700409285E-3</v>
      </c>
      <c r="HX69" s="1139">
        <f t="shared" ca="1" si="48"/>
        <v>20</v>
      </c>
      <c r="HY69" s="1139">
        <f t="shared" ca="1" si="49"/>
        <v>20</v>
      </c>
      <c r="HZ69" s="1139">
        <f t="shared" ca="1" si="50"/>
        <v>10</v>
      </c>
      <c r="IA69" s="1118">
        <f t="shared" ca="1" si="45"/>
        <v>15.190858384462011</v>
      </c>
      <c r="IB69" s="1118">
        <f t="shared" ca="1" si="46"/>
        <v>8.7583372809966988</v>
      </c>
      <c r="IC69" s="1118">
        <f t="shared" ca="1" si="51"/>
        <v>2.0002946651353468E-2</v>
      </c>
      <c r="ID69" s="1122">
        <f t="shared" ca="1" si="52"/>
        <v>12.840203747039473</v>
      </c>
      <c r="IE69" s="1118">
        <f t="shared" ca="1" si="53"/>
        <v>1.5578371687416164</v>
      </c>
      <c r="IF69" s="1118">
        <f t="shared" ca="1" si="47"/>
        <v>0.1547413963010088</v>
      </c>
      <c r="IG69" s="1140"/>
      <c r="IH69" s="1150"/>
      <c r="II69" s="1150"/>
      <c r="IJ69" s="1149"/>
      <c r="IK69" s="1150"/>
      <c r="IL69" s="1150"/>
      <c r="IM69" s="1150"/>
      <c r="IN69" s="1150"/>
      <c r="IO69" s="1150"/>
      <c r="IP69" s="1118"/>
      <c r="IQ69" s="1129"/>
      <c r="IR69" s="1129"/>
      <c r="IS69" s="1014">
        <v>61</v>
      </c>
      <c r="IT69" s="1095">
        <v>4.92</v>
      </c>
      <c r="IU69" s="1095">
        <v>9.3000000000000007</v>
      </c>
      <c r="IV69" s="1096">
        <v>3.83</v>
      </c>
      <c r="IW69" s="1095">
        <v>6.56</v>
      </c>
      <c r="IX69" s="1095">
        <v>22.24</v>
      </c>
      <c r="IZ69" s="1163">
        <f t="shared" si="39"/>
        <v>61</v>
      </c>
      <c r="JA69" s="1098">
        <f t="shared" si="26"/>
        <v>4.92</v>
      </c>
      <c r="JB69" s="1099">
        <f t="shared" si="40"/>
        <v>94051.097243656928</v>
      </c>
      <c r="JC69" s="1099">
        <f t="shared" si="22"/>
        <v>462.7313984387921</v>
      </c>
      <c r="JD69" s="1096">
        <f t="shared" si="27"/>
        <v>15498.624616116946</v>
      </c>
      <c r="JE69" s="1096">
        <f>SUM(JD69:JD$108)</f>
        <v>279728.05338430626</v>
      </c>
      <c r="JF69" s="1006">
        <f t="shared" si="23"/>
        <v>74.032265156597447</v>
      </c>
      <c r="JG69" s="1095">
        <f>SUM(JF69:JF$108)</f>
        <v>6765.5710457176265</v>
      </c>
      <c r="JH69" s="1034"/>
      <c r="JI69" s="1164">
        <f t="shared" si="41"/>
        <v>62</v>
      </c>
      <c r="JJ69" s="1101">
        <f t="shared" ca="1" si="28"/>
        <v>0</v>
      </c>
      <c r="JK69" s="1101">
        <v>0</v>
      </c>
      <c r="JL69" s="1101">
        <v>0</v>
      </c>
      <c r="JM69" s="1101">
        <f t="shared" ca="1" si="29"/>
        <v>0</v>
      </c>
      <c r="JN69" s="1101">
        <f t="shared" si="57"/>
        <v>0.05</v>
      </c>
      <c r="JO69" s="1101">
        <f t="shared" si="57"/>
        <v>0.05</v>
      </c>
      <c r="JP69" s="1101">
        <f t="shared" si="57"/>
        <v>0</v>
      </c>
      <c r="JQ69" s="1010">
        <f t="shared" si="57"/>
        <v>0</v>
      </c>
      <c r="JR69" s="1010">
        <f t="shared" si="57"/>
        <v>0</v>
      </c>
      <c r="JS69" s="1101">
        <f t="shared" si="57"/>
        <v>0</v>
      </c>
      <c r="JT69" s="1010">
        <f t="shared" si="57"/>
        <v>0</v>
      </c>
      <c r="JU69" s="1101">
        <f t="shared" si="57"/>
        <v>0.03</v>
      </c>
      <c r="JV69" s="1101">
        <f t="shared" si="57"/>
        <v>0.03</v>
      </c>
      <c r="JW69" s="1010">
        <f t="shared" si="57"/>
        <v>0</v>
      </c>
      <c r="JX69" s="1010">
        <f t="shared" si="57"/>
        <v>0</v>
      </c>
      <c r="JY69" s="1094"/>
      <c r="JZ69" s="876"/>
      <c r="KA69" s="876"/>
      <c r="KB69" s="876"/>
      <c r="KC69" s="876"/>
      <c r="KD69" s="876"/>
      <c r="KE69" s="876"/>
      <c r="KF69" s="876"/>
      <c r="KG69" s="876"/>
      <c r="KH69" s="876"/>
      <c r="KI69" s="876"/>
      <c r="KJ69" s="876"/>
      <c r="KK69" s="876"/>
      <c r="KL69" s="1029"/>
      <c r="KM69" s="1029"/>
      <c r="KN69" s="1029"/>
      <c r="KO69" s="1029"/>
      <c r="KP69" s="1029"/>
      <c r="KQ69" s="1029"/>
      <c r="KR69" s="1029"/>
      <c r="KS69" s="1029"/>
      <c r="KT69" s="1029"/>
      <c r="KU69" s="1029"/>
      <c r="KV69" s="1029"/>
      <c r="KW69" s="1029"/>
      <c r="KX69" s="1029"/>
      <c r="KY69" s="1029"/>
      <c r="KZ69" s="1029"/>
      <c r="LA69" s="1029"/>
      <c r="LB69" s="1029"/>
      <c r="LC69" s="1029"/>
      <c r="LD69" s="1029"/>
      <c r="LE69" s="1029"/>
      <c r="LF69" s="1029"/>
      <c r="LG69" s="1029"/>
      <c r="LH69" s="1029"/>
      <c r="LI69" s="1029"/>
      <c r="LJ69" s="1029"/>
      <c r="LK69" s="1029"/>
      <c r="LL69" s="1029"/>
      <c r="LM69" s="1029"/>
      <c r="LN69" s="1029"/>
      <c r="LO69" s="1029"/>
      <c r="LP69" s="1029"/>
      <c r="LQ69" s="1029"/>
      <c r="LR69" s="1029"/>
      <c r="LS69" s="1029"/>
      <c r="LT69" s="1029"/>
      <c r="LU69" s="1029"/>
      <c r="LV69" s="1029"/>
      <c r="LW69" s="1029"/>
      <c r="LX69" s="1029"/>
      <c r="LY69" s="1029"/>
      <c r="LZ69" s="1029"/>
      <c r="MA69" s="1029"/>
      <c r="MB69" s="1029"/>
      <c r="MC69" s="1029"/>
      <c r="MD69" s="1029"/>
      <c r="ME69" s="1029"/>
      <c r="MF69" s="1029"/>
      <c r="MG69" s="1029"/>
      <c r="MH69" s="1029"/>
      <c r="MI69" s="1029"/>
      <c r="MJ69" s="1029"/>
      <c r="MK69" s="1029"/>
    </row>
    <row r="70" spans="1:349" ht="12.75" hidden="1" customHeight="1" x14ac:dyDescent="0.25">
      <c r="A70" s="39"/>
      <c r="B70" s="39"/>
      <c r="C70" s="39"/>
      <c r="D70" s="39"/>
      <c r="E70" s="39"/>
      <c r="F70" s="535"/>
      <c r="G70" s="39"/>
      <c r="H70" s="535"/>
      <c r="I70" s="535"/>
      <c r="J70" s="535"/>
      <c r="K70" s="39"/>
      <c r="L70" s="39"/>
      <c r="M70" s="536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279">
        <f t="shared" ca="1" si="58"/>
        <v>15.9626</v>
      </c>
      <c r="AC70" s="863">
        <v>62</v>
      </c>
      <c r="AD70" s="860">
        <f t="shared" si="11"/>
        <v>5.51</v>
      </c>
      <c r="AE70" s="861">
        <f t="shared" si="12"/>
        <v>10.41</v>
      </c>
      <c r="AF70" s="862">
        <f t="shared" si="13"/>
        <v>4.29</v>
      </c>
      <c r="AG70" s="861">
        <f t="shared" si="14"/>
        <v>7.35</v>
      </c>
      <c r="AH70" s="265"/>
      <c r="AI70" s="272">
        <f t="shared" si="35"/>
        <v>62</v>
      </c>
      <c r="AJ70" s="265">
        <f t="shared" si="2"/>
        <v>5.51</v>
      </c>
      <c r="AK70" s="273">
        <f t="shared" si="36"/>
        <v>93588.365845218141</v>
      </c>
      <c r="AL70" s="273">
        <f t="shared" si="54"/>
        <v>515.67189580715194</v>
      </c>
      <c r="AM70" s="274">
        <f t="shared" si="4"/>
        <v>14973.176100005487</v>
      </c>
      <c r="AN70" s="275">
        <f>SUM(AM70:AM$107)</f>
        <v>264229.42876818945</v>
      </c>
      <c r="AO70" s="275">
        <f t="shared" si="5"/>
        <v>80.099223602941976</v>
      </c>
      <c r="AP70" s="275">
        <f>SUM(AO70:AO$107)</f>
        <v>6691.538780561028</v>
      </c>
      <c r="AQ70" s="33"/>
      <c r="AR70" s="272">
        <f t="shared" si="37"/>
        <v>62</v>
      </c>
      <c r="AS70" s="265">
        <f t="shared" ca="1" si="18"/>
        <v>0</v>
      </c>
      <c r="AT70" s="273">
        <f t="shared" ca="1" si="38"/>
        <v>100000</v>
      </c>
      <c r="AU70" s="273">
        <f t="shared" ca="1" si="55"/>
        <v>0</v>
      </c>
      <c r="AV70" s="274">
        <f t="shared" ca="1" si="7"/>
        <v>15998.971629410638</v>
      </c>
      <c r="AW70" s="275">
        <f t="shared" ca="1" si="32"/>
        <v>366288.40461646579</v>
      </c>
      <c r="AX70" s="275">
        <f t="shared" ca="1" si="9"/>
        <v>0</v>
      </c>
      <c r="AY70" s="276">
        <f t="shared" ca="1" si="33"/>
        <v>166.06802766715512</v>
      </c>
      <c r="AZ70" s="274"/>
      <c r="BA70" s="1252"/>
      <c r="BB70" s="274"/>
      <c r="BC70" s="273"/>
      <c r="BD70" s="273"/>
      <c r="BE70" s="274"/>
      <c r="BF70" s="275"/>
      <c r="BG70" s="275"/>
      <c r="BH70" s="275"/>
      <c r="BI70" s="246"/>
      <c r="BJ70" s="277"/>
      <c r="BK70" s="274"/>
      <c r="BL70" s="273"/>
      <c r="BM70" s="273"/>
      <c r="BN70" s="274"/>
      <c r="BO70" s="275"/>
      <c r="BP70" s="275"/>
      <c r="BQ70" s="275"/>
      <c r="BR70" s="246"/>
      <c r="BS70" s="277"/>
      <c r="BT70" s="274"/>
      <c r="BU70" s="273"/>
      <c r="BV70" s="273"/>
      <c r="BW70" s="274"/>
      <c r="BX70" s="275"/>
      <c r="BY70" s="275"/>
      <c r="BZ70" s="275"/>
      <c r="CA70" s="246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283"/>
      <c r="DC70" s="283"/>
      <c r="DD70" s="39"/>
      <c r="DE70" s="283"/>
      <c r="DF70" s="283"/>
      <c r="DG70" s="283"/>
      <c r="DH70" s="39"/>
      <c r="DI70" s="283"/>
      <c r="DJ70" s="283"/>
      <c r="DK70" s="283"/>
      <c r="DL70" s="39"/>
      <c r="DM70" s="283"/>
      <c r="DN70" s="283"/>
      <c r="DO70" s="283"/>
      <c r="DP70" s="39"/>
      <c r="DQ70" s="283"/>
      <c r="DR70" s="283"/>
      <c r="DS70" s="283"/>
      <c r="DT70" s="39"/>
      <c r="DU70" s="283"/>
      <c r="DV70" s="283"/>
      <c r="DW70" s="283"/>
      <c r="DX70" s="39"/>
      <c r="DY70" s="283"/>
      <c r="DZ70" s="283"/>
      <c r="EA70" s="283"/>
      <c r="EB70" s="39"/>
      <c r="EC70" s="283"/>
      <c r="ED70" s="283"/>
      <c r="EE70" s="283"/>
      <c r="EF70" s="39"/>
      <c r="EG70" s="283"/>
      <c r="EH70" s="283"/>
      <c r="EI70" s="283"/>
      <c r="EJ70" s="39"/>
      <c r="EK70" s="283"/>
      <c r="EL70" s="283"/>
      <c r="EM70" s="283"/>
      <c r="EN70" s="39"/>
      <c r="EO70" s="283"/>
      <c r="EP70" s="283"/>
      <c r="EQ70" s="283"/>
      <c r="ER70" s="39"/>
      <c r="ES70" s="283"/>
      <c r="ET70" s="283"/>
      <c r="EU70" s="283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U70" s="1024">
        <f>IF(COUNT(HU$32:$HU69)+1&gt;HW$8,"",HU69+1)</f>
        <v>38</v>
      </c>
      <c r="HV70" s="1138">
        <f t="shared" ca="1" si="43"/>
        <v>2.1865308579875484E-2</v>
      </c>
      <c r="HW70" s="1118">
        <f t="shared" ca="1" si="44"/>
        <v>1.440462859155224E-3</v>
      </c>
      <c r="HX70" s="1139">
        <f t="shared" ca="1" si="48"/>
        <v>20</v>
      </c>
      <c r="HY70" s="1139">
        <f t="shared" ca="1" si="49"/>
        <v>20</v>
      </c>
      <c r="HZ70" s="1139">
        <f t="shared" ca="1" si="50"/>
        <v>10</v>
      </c>
      <c r="IA70" s="1118">
        <f t="shared" ca="1" si="45"/>
        <v>15.179362967191427</v>
      </c>
      <c r="IB70" s="1118">
        <f t="shared" ca="1" si="46"/>
        <v>8.7559484421724516</v>
      </c>
      <c r="IC70" s="1118">
        <f t="shared" ca="1" si="51"/>
        <v>2.1865308579875484E-2</v>
      </c>
      <c r="ID70" s="1122">
        <f t="shared" ca="1" si="52"/>
        <v>12.829914986195874</v>
      </c>
      <c r="IE70" s="1118">
        <f t="shared" ca="1" si="53"/>
        <v>1.7042442294747151</v>
      </c>
      <c r="IF70" s="1118">
        <f t="shared" ca="1" si="47"/>
        <v>0.15477908961486941</v>
      </c>
      <c r="IG70" s="1140"/>
      <c r="IH70" s="1150"/>
      <c r="II70" s="1150"/>
      <c r="IJ70" s="1149"/>
      <c r="IK70" s="1150"/>
      <c r="IL70" s="1150"/>
      <c r="IM70" s="1150"/>
      <c r="IN70" s="1150"/>
      <c r="IO70" s="1150"/>
      <c r="IP70" s="1118"/>
      <c r="IQ70" s="1129"/>
      <c r="IR70" s="1129"/>
      <c r="IS70" s="1014">
        <v>62</v>
      </c>
      <c r="IT70" s="1095">
        <v>5.51</v>
      </c>
      <c r="IU70" s="1095">
        <v>10.41</v>
      </c>
      <c r="IV70" s="1096">
        <v>4.29</v>
      </c>
      <c r="IW70" s="1095">
        <v>7.35</v>
      </c>
      <c r="IX70" s="1095">
        <v>24.31</v>
      </c>
      <c r="IZ70" s="1097">
        <f t="shared" si="39"/>
        <v>62</v>
      </c>
      <c r="JA70" s="1098">
        <f t="shared" si="26"/>
        <v>5.51</v>
      </c>
      <c r="JB70" s="1099">
        <f t="shared" si="40"/>
        <v>93588.365845218141</v>
      </c>
      <c r="JC70" s="1099">
        <f t="shared" si="22"/>
        <v>515.67189580715194</v>
      </c>
      <c r="JD70" s="1096">
        <f t="shared" si="27"/>
        <v>14973.176100005487</v>
      </c>
      <c r="JE70" s="1096">
        <f>SUM(JD70:JD$108)</f>
        <v>264229.42876818945</v>
      </c>
      <c r="JF70" s="1006">
        <f t="shared" si="23"/>
        <v>80.099223602941976</v>
      </c>
      <c r="JG70" s="1095">
        <f>SUM(JF70:JF$108)</f>
        <v>6691.538780561028</v>
      </c>
      <c r="JH70" s="1034"/>
      <c r="JI70" s="1100">
        <f t="shared" si="41"/>
        <v>63</v>
      </c>
      <c r="JJ70" s="1101">
        <f t="shared" ca="1" si="28"/>
        <v>0</v>
      </c>
      <c r="JK70" s="1101">
        <v>0</v>
      </c>
      <c r="JL70" s="1101">
        <v>0</v>
      </c>
      <c r="JM70" s="1101">
        <f t="shared" ca="1" si="29"/>
        <v>0</v>
      </c>
      <c r="JN70" s="1101">
        <f t="shared" si="57"/>
        <v>0.05</v>
      </c>
      <c r="JO70" s="1101">
        <f t="shared" si="57"/>
        <v>0.05</v>
      </c>
      <c r="JP70" s="1101">
        <f t="shared" si="57"/>
        <v>0</v>
      </c>
      <c r="JQ70" s="1010">
        <f t="shared" si="57"/>
        <v>0</v>
      </c>
      <c r="JR70" s="1010">
        <f t="shared" si="57"/>
        <v>0</v>
      </c>
      <c r="JS70" s="1101">
        <f t="shared" si="57"/>
        <v>0</v>
      </c>
      <c r="JT70" s="1010">
        <f t="shared" si="57"/>
        <v>0</v>
      </c>
      <c r="JU70" s="1101">
        <f t="shared" si="57"/>
        <v>0.03</v>
      </c>
      <c r="JV70" s="1101">
        <f t="shared" si="57"/>
        <v>0.03</v>
      </c>
      <c r="JW70" s="1010">
        <f t="shared" si="57"/>
        <v>0</v>
      </c>
      <c r="JX70" s="1010">
        <f t="shared" si="57"/>
        <v>0</v>
      </c>
      <c r="JY70" s="1094"/>
      <c r="KC70" s="1037"/>
      <c r="KD70" s="1037"/>
      <c r="KE70" s="1037"/>
      <c r="KF70" s="1037"/>
      <c r="KL70" s="1029"/>
      <c r="KM70" s="1029"/>
      <c r="KN70" s="1029"/>
      <c r="KO70" s="1029"/>
      <c r="KP70" s="1029"/>
      <c r="KQ70" s="1029"/>
      <c r="KR70" s="1029"/>
      <c r="KS70" s="1029"/>
      <c r="KT70" s="1029"/>
      <c r="KU70" s="1029"/>
      <c r="KV70" s="1029"/>
      <c r="KW70" s="1029"/>
      <c r="KX70" s="1029"/>
      <c r="KY70" s="1029"/>
      <c r="KZ70" s="1029"/>
      <c r="LA70" s="1029"/>
      <c r="LB70" s="1029"/>
      <c r="LC70" s="1029"/>
      <c r="LD70" s="1029"/>
      <c r="LE70" s="1029"/>
      <c r="LF70" s="1029"/>
      <c r="LG70" s="1029"/>
      <c r="LH70" s="1029"/>
      <c r="LI70" s="1029"/>
      <c r="LJ70" s="1029"/>
      <c r="LK70" s="1029"/>
      <c r="LL70" s="1029"/>
      <c r="LM70" s="1029"/>
      <c r="LN70" s="1029"/>
      <c r="LO70" s="1029"/>
      <c r="LP70" s="1029"/>
      <c r="LQ70" s="1029"/>
      <c r="LR70" s="1029"/>
      <c r="LS70" s="1029"/>
      <c r="LT70" s="1029"/>
      <c r="LU70" s="1029"/>
      <c r="LV70" s="1029"/>
      <c r="LW70" s="1029"/>
      <c r="LX70" s="1029"/>
      <c r="LY70" s="1029"/>
      <c r="LZ70" s="1029"/>
      <c r="MA70" s="1029"/>
      <c r="MB70" s="1029"/>
      <c r="MC70" s="1029"/>
      <c r="MD70" s="1029"/>
      <c r="ME70" s="1029"/>
      <c r="MF70" s="1029"/>
      <c r="MG70" s="1029"/>
      <c r="MH70" s="1029"/>
      <c r="MI70" s="1029"/>
      <c r="MJ70" s="1029"/>
      <c r="MK70" s="1029"/>
    </row>
    <row r="71" spans="1:349" ht="12.75" hidden="1" customHeight="1" x14ac:dyDescent="0.25">
      <c r="A71" s="39"/>
      <c r="B71" s="39"/>
      <c r="C71" s="39"/>
      <c r="D71" s="39"/>
      <c r="E71" s="39"/>
      <c r="F71" s="770"/>
      <c r="G71" s="39"/>
      <c r="H71" s="770"/>
      <c r="I71" s="770"/>
      <c r="J71" s="770"/>
      <c r="K71" s="39"/>
      <c r="L71" s="39"/>
      <c r="M71" s="536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279">
        <f t="shared" ca="1" si="58"/>
        <v>17.568100000000001</v>
      </c>
      <c r="AC71" s="863">
        <v>63</v>
      </c>
      <c r="AD71" s="860">
        <f t="shared" si="11"/>
        <v>6.17</v>
      </c>
      <c r="AE71" s="861">
        <f t="shared" si="12"/>
        <v>11.65</v>
      </c>
      <c r="AF71" s="862">
        <f t="shared" si="13"/>
        <v>4.8</v>
      </c>
      <c r="AG71" s="861">
        <f t="shared" si="14"/>
        <v>8.23</v>
      </c>
      <c r="AH71" s="265"/>
      <c r="AI71" s="272">
        <f t="shared" si="35"/>
        <v>63</v>
      </c>
      <c r="AJ71" s="265">
        <f t="shared" si="2"/>
        <v>6.17</v>
      </c>
      <c r="AK71" s="273">
        <f t="shared" si="36"/>
        <v>93072.693949410983</v>
      </c>
      <c r="AL71" s="273">
        <f t="shared" si="54"/>
        <v>574.25852166786581</v>
      </c>
      <c r="AM71" s="274">
        <f t="shared" si="4"/>
        <v>14456.964951159667</v>
      </c>
      <c r="AN71" s="275">
        <f>SUM(AM71:AM$107)</f>
        <v>249256.25266818394</v>
      </c>
      <c r="AO71" s="275">
        <f t="shared" si="5"/>
        <v>86.601430823937022</v>
      </c>
      <c r="AP71" s="275">
        <f>SUM(AO71:AO$107)</f>
        <v>6611.4395569580865</v>
      </c>
      <c r="AQ71" s="33"/>
      <c r="AR71" s="272">
        <f t="shared" si="37"/>
        <v>63</v>
      </c>
      <c r="AS71" s="265">
        <f t="shared" ca="1" si="18"/>
        <v>0</v>
      </c>
      <c r="AT71" s="273">
        <f t="shared" ca="1" si="38"/>
        <v>100000</v>
      </c>
      <c r="AU71" s="273">
        <f t="shared" ca="1" si="55"/>
        <v>0</v>
      </c>
      <c r="AV71" s="274">
        <f t="shared" ca="1" si="7"/>
        <v>15532.982164476351</v>
      </c>
      <c r="AW71" s="275">
        <f t="shared" ca="1" si="32"/>
        <v>350289.43298705516</v>
      </c>
      <c r="AX71" s="275">
        <f t="shared" ca="1" si="9"/>
        <v>0</v>
      </c>
      <c r="AY71" s="276">
        <f t="shared" ca="1" si="33"/>
        <v>166.06802766715512</v>
      </c>
      <c r="AZ71" s="274"/>
      <c r="BA71" s="1252"/>
      <c r="BB71" s="274"/>
      <c r="BC71" s="273"/>
      <c r="BD71" s="273"/>
      <c r="BE71" s="274"/>
      <c r="BF71" s="275"/>
      <c r="BG71" s="275"/>
      <c r="BH71" s="275"/>
      <c r="BI71" s="246"/>
      <c r="BJ71" s="277"/>
      <c r="BK71" s="274"/>
      <c r="BL71" s="273"/>
      <c r="BM71" s="273"/>
      <c r="BN71" s="274"/>
      <c r="BO71" s="275"/>
      <c r="BP71" s="275"/>
      <c r="BQ71" s="275"/>
      <c r="BR71" s="246"/>
      <c r="BS71" s="277"/>
      <c r="BT71" s="274"/>
      <c r="BU71" s="273"/>
      <c r="BV71" s="273"/>
      <c r="BW71" s="274"/>
      <c r="BX71" s="275"/>
      <c r="BY71" s="275"/>
      <c r="BZ71" s="275"/>
      <c r="CA71" s="246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283"/>
      <c r="DC71" s="283"/>
      <c r="DD71" s="39"/>
      <c r="DE71" s="283"/>
      <c r="DF71" s="283"/>
      <c r="DG71" s="283"/>
      <c r="DH71" s="39"/>
      <c r="DI71" s="283"/>
      <c r="DJ71" s="283"/>
      <c r="DK71" s="283"/>
      <c r="DL71" s="39"/>
      <c r="DM71" s="283"/>
      <c r="DN71" s="283"/>
      <c r="DO71" s="283"/>
      <c r="DP71" s="39"/>
      <c r="DQ71" s="283"/>
      <c r="DR71" s="283"/>
      <c r="DS71" s="283"/>
      <c r="DT71" s="39"/>
      <c r="DU71" s="283"/>
      <c r="DV71" s="283"/>
      <c r="DW71" s="283"/>
      <c r="DX71" s="39"/>
      <c r="DY71" s="283"/>
      <c r="DZ71" s="283"/>
      <c r="EA71" s="283"/>
      <c r="EB71" s="39"/>
      <c r="EC71" s="283"/>
      <c r="ED71" s="283"/>
      <c r="EE71" s="283"/>
      <c r="EF71" s="39"/>
      <c r="EG71" s="283"/>
      <c r="EH71" s="283"/>
      <c r="EI71" s="283"/>
      <c r="EJ71" s="39"/>
      <c r="EK71" s="283"/>
      <c r="EL71" s="283"/>
      <c r="EM71" s="283"/>
      <c r="EN71" s="39"/>
      <c r="EO71" s="283"/>
      <c r="EP71" s="283"/>
      <c r="EQ71" s="283"/>
      <c r="ER71" s="39"/>
      <c r="ES71" s="283"/>
      <c r="ET71" s="283"/>
      <c r="EU71" s="283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U71" s="1024">
        <f>IF(COUNT(HU$32:$HU70)+1&gt;HW$8,"",HU70+1)</f>
        <v>39</v>
      </c>
      <c r="HV71" s="1138">
        <f t="shared" ca="1" si="43"/>
        <v>2.3880774784091847E-2</v>
      </c>
      <c r="HW71" s="1118">
        <f t="shared" ca="1" si="44"/>
        <v>1.5745531129680605E-3</v>
      </c>
      <c r="HX71" s="1139">
        <f t="shared" ca="1" si="48"/>
        <v>20</v>
      </c>
      <c r="HY71" s="1139">
        <f t="shared" ca="1" si="49"/>
        <v>20</v>
      </c>
      <c r="HZ71" s="1139">
        <f t="shared" ca="1" si="50"/>
        <v>10</v>
      </c>
      <c r="IA71" s="1118">
        <f t="shared" ca="1" si="45"/>
        <v>15.166700054389507</v>
      </c>
      <c r="IB71" s="1118">
        <f t="shared" ca="1" si="46"/>
        <v>8.7532931569554169</v>
      </c>
      <c r="IC71" s="1118">
        <f t="shared" ca="1" si="51"/>
        <v>2.3880774784091847E-2</v>
      </c>
      <c r="ID71" s="1122">
        <f t="shared" ca="1" si="52"/>
        <v>12.818582709941152</v>
      </c>
      <c r="IE71" s="1118">
        <f t="shared" ca="1" si="53"/>
        <v>1.8629809023716537</v>
      </c>
      <c r="IF71" s="1118">
        <f t="shared" ca="1" si="47"/>
        <v>0.15482058298955848</v>
      </c>
      <c r="IG71" s="1140" t="s">
        <v>541</v>
      </c>
      <c r="IH71" s="1150" t="s">
        <v>451</v>
      </c>
      <c r="II71" s="1150"/>
      <c r="IJ71" s="1149"/>
      <c r="IK71" s="1150"/>
      <c r="IL71" s="1150"/>
      <c r="IM71" s="1150"/>
      <c r="IN71" s="1150"/>
      <c r="IO71" s="1150"/>
      <c r="IP71" s="1118"/>
      <c r="IQ71" s="1129"/>
      <c r="IR71" s="1129"/>
      <c r="IS71" s="1014">
        <v>63</v>
      </c>
      <c r="IT71" s="1095">
        <v>6.17</v>
      </c>
      <c r="IU71" s="1095">
        <v>11.65</v>
      </c>
      <c r="IV71" s="1096">
        <v>4.8</v>
      </c>
      <c r="IW71" s="1095">
        <v>8.23</v>
      </c>
      <c r="IX71" s="1095">
        <v>26.57</v>
      </c>
      <c r="IZ71" s="1097">
        <f t="shared" si="39"/>
        <v>63</v>
      </c>
      <c r="JA71" s="1098">
        <f t="shared" si="26"/>
        <v>6.17</v>
      </c>
      <c r="JB71" s="1099">
        <f t="shared" si="40"/>
        <v>93072.693949410983</v>
      </c>
      <c r="JC71" s="1099">
        <f t="shared" si="22"/>
        <v>574.25852166786581</v>
      </c>
      <c r="JD71" s="1096">
        <f t="shared" si="27"/>
        <v>14456.964951159667</v>
      </c>
      <c r="JE71" s="1096">
        <f>SUM(JD71:JD$108)</f>
        <v>249256.25266818394</v>
      </c>
      <c r="JF71" s="1006">
        <f t="shared" si="23"/>
        <v>86.601430823937022</v>
      </c>
      <c r="JG71" s="1095">
        <f>SUM(JF71:JF$108)</f>
        <v>6611.4395569580865</v>
      </c>
      <c r="JH71" s="1034"/>
      <c r="JI71" s="1100">
        <f t="shared" si="41"/>
        <v>64</v>
      </c>
      <c r="JJ71" s="1101">
        <f t="shared" ca="1" si="28"/>
        <v>0</v>
      </c>
      <c r="JK71" s="1101">
        <v>0</v>
      </c>
      <c r="JL71" s="1101">
        <v>0</v>
      </c>
      <c r="JM71" s="1101">
        <f t="shared" ca="1" si="29"/>
        <v>0</v>
      </c>
      <c r="JN71" s="1101">
        <f t="shared" si="57"/>
        <v>0.05</v>
      </c>
      <c r="JO71" s="1101">
        <f t="shared" si="57"/>
        <v>0.05</v>
      </c>
      <c r="JP71" s="1101">
        <f t="shared" si="57"/>
        <v>0</v>
      </c>
      <c r="JQ71" s="1010">
        <f t="shared" si="57"/>
        <v>0</v>
      </c>
      <c r="JR71" s="1010">
        <f t="shared" si="57"/>
        <v>0</v>
      </c>
      <c r="JS71" s="1101">
        <f t="shared" si="57"/>
        <v>0</v>
      </c>
      <c r="JT71" s="1010">
        <f t="shared" si="57"/>
        <v>0</v>
      </c>
      <c r="JU71" s="1101">
        <f t="shared" si="57"/>
        <v>0.03</v>
      </c>
      <c r="JV71" s="1101">
        <f t="shared" si="57"/>
        <v>0.03</v>
      </c>
      <c r="JW71" s="1010">
        <f t="shared" si="57"/>
        <v>0</v>
      </c>
      <c r="JX71" s="1010">
        <f t="shared" si="57"/>
        <v>0</v>
      </c>
      <c r="JY71" s="1094"/>
      <c r="KC71" s="1037"/>
      <c r="KD71" s="1037"/>
      <c r="KE71" s="1037"/>
      <c r="KF71" s="1037"/>
      <c r="KL71" s="1029"/>
      <c r="KM71" s="1029"/>
      <c r="KN71" s="1029"/>
      <c r="KO71" s="1029"/>
      <c r="KP71" s="1029"/>
      <c r="KQ71" s="1029"/>
      <c r="KR71" s="1029"/>
      <c r="KS71" s="1029"/>
      <c r="KT71" s="1029"/>
      <c r="KU71" s="1029"/>
      <c r="KV71" s="1029"/>
      <c r="KW71" s="1029"/>
      <c r="KX71" s="1029"/>
      <c r="KY71" s="1029"/>
      <c r="KZ71" s="1029"/>
      <c r="LA71" s="1029"/>
      <c r="LB71" s="1029"/>
      <c r="LC71" s="1029"/>
      <c r="LD71" s="1029"/>
      <c r="LE71" s="1029"/>
      <c r="LF71" s="1029"/>
      <c r="LG71" s="1029"/>
      <c r="LH71" s="1029"/>
      <c r="LI71" s="1029"/>
      <c r="LJ71" s="1029"/>
      <c r="LK71" s="1029"/>
      <c r="LL71" s="1029"/>
      <c r="LM71" s="1029"/>
      <c r="LN71" s="1029"/>
      <c r="LO71" s="1029"/>
      <c r="LP71" s="1029"/>
      <c r="LQ71" s="1029"/>
      <c r="LR71" s="1029"/>
      <c r="LS71" s="1029"/>
      <c r="LT71" s="1029"/>
      <c r="LU71" s="1029"/>
      <c r="LV71" s="1029"/>
      <c r="LW71" s="1029"/>
      <c r="LX71" s="1029"/>
      <c r="LY71" s="1029"/>
      <c r="LZ71" s="1029"/>
      <c r="MA71" s="1029"/>
      <c r="MB71" s="1029"/>
      <c r="MC71" s="1029"/>
      <c r="MD71" s="1029"/>
      <c r="ME71" s="1029"/>
      <c r="MF71" s="1029"/>
      <c r="MG71" s="1029"/>
      <c r="MH71" s="1029"/>
      <c r="MI71" s="1029"/>
      <c r="MJ71" s="1029"/>
      <c r="MK71" s="1029"/>
    </row>
    <row r="72" spans="1:349" ht="12.75" hidden="1" customHeight="1" x14ac:dyDescent="0.25">
      <c r="A72" s="39"/>
      <c r="B72" s="39"/>
      <c r="C72" s="39"/>
      <c r="D72" s="39"/>
      <c r="E72" s="39"/>
      <c r="F72" s="771"/>
      <c r="G72" s="39"/>
      <c r="H72" s="771"/>
      <c r="I72" s="772"/>
      <c r="J72" s="771"/>
      <c r="K72" s="39"/>
      <c r="L72" s="39"/>
      <c r="M72" s="536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279">
        <f t="shared" ca="1" si="58"/>
        <v>19.317</v>
      </c>
      <c r="AC72" s="863">
        <v>64</v>
      </c>
      <c r="AD72" s="860">
        <f t="shared" si="11"/>
        <v>6.86</v>
      </c>
      <c r="AE72" s="861">
        <f t="shared" si="12"/>
        <v>12.95</v>
      </c>
      <c r="AF72" s="862">
        <f t="shared" si="13"/>
        <v>5.33</v>
      </c>
      <c r="AG72" s="861">
        <f t="shared" si="14"/>
        <v>9.14</v>
      </c>
      <c r="AH72" s="265"/>
      <c r="AI72" s="272">
        <f t="shared" si="35"/>
        <v>64</v>
      </c>
      <c r="AJ72" s="265">
        <f t="shared" ref="AJ72:AJ103" si="59">VLOOKUP(AI72,$AC$8:$AG$108,$AD$1054)</f>
        <v>6.86</v>
      </c>
      <c r="AK72" s="273">
        <f t="shared" si="36"/>
        <v>92498.435427743112</v>
      </c>
      <c r="AL72" s="273">
        <f t="shared" ref="AL72:AL103" si="60">(AK72*AJ72*$AF$3/1000)</f>
        <v>634.53926703431785</v>
      </c>
      <c r="AM72" s="274">
        <f t="shared" ref="AM72:AM107" si="61">AK72*($AO$2^AI72)</f>
        <v>13949.286871272823</v>
      </c>
      <c r="AN72" s="275">
        <f>SUM(AM72:AM$107)</f>
        <v>234799.2877170243</v>
      </c>
      <c r="AO72" s="275">
        <f t="shared" ref="AO72:AO107" si="62">AL72*($AO$2^(AI72+1))</f>
        <v>92.904959162069503</v>
      </c>
      <c r="AP72" s="275">
        <f>SUM(AO72:AO$107)</f>
        <v>6524.8381261341492</v>
      </c>
      <c r="AQ72" s="33"/>
      <c r="AR72" s="272">
        <f t="shared" si="37"/>
        <v>64</v>
      </c>
      <c r="AS72" s="265">
        <f t="shared" ca="1" si="18"/>
        <v>0</v>
      </c>
      <c r="AT72" s="273">
        <f t="shared" ca="1" si="38"/>
        <v>100000</v>
      </c>
      <c r="AU72" s="273">
        <f t="shared" ref="AU72:AU103" ca="1" si="63">(AT72*AS72*$AF$3/1000)</f>
        <v>0</v>
      </c>
      <c r="AV72" s="274">
        <f t="shared" ref="AV72:AV107" ca="1" si="64">AT72*($AO$2^AR72)</f>
        <v>15080.565208229464</v>
      </c>
      <c r="AW72" s="275">
        <f t="shared" ca="1" si="32"/>
        <v>334756.4508225788</v>
      </c>
      <c r="AX72" s="275">
        <f t="shared" ref="AX72:AX107" ca="1" si="65">AU72*($AO$2^(AR72+1))</f>
        <v>0</v>
      </c>
      <c r="AY72" s="276">
        <f t="shared" ca="1" si="33"/>
        <v>166.06802766715512</v>
      </c>
      <c r="AZ72" s="274"/>
      <c r="BA72" s="1252"/>
      <c r="BB72" s="274"/>
      <c r="BC72" s="273"/>
      <c r="BD72" s="273"/>
      <c r="BE72" s="274"/>
      <c r="BF72" s="275"/>
      <c r="BG72" s="275"/>
      <c r="BH72" s="275"/>
      <c r="BI72" s="246"/>
      <c r="BJ72" s="277"/>
      <c r="BK72" s="274"/>
      <c r="BL72" s="273"/>
      <c r="BM72" s="273"/>
      <c r="BN72" s="274"/>
      <c r="BO72" s="275"/>
      <c r="BP72" s="275"/>
      <c r="BQ72" s="275"/>
      <c r="BR72" s="246"/>
      <c r="BS72" s="277"/>
      <c r="BT72" s="274"/>
      <c r="BU72" s="273"/>
      <c r="BV72" s="273"/>
      <c r="BW72" s="274"/>
      <c r="BX72" s="275"/>
      <c r="BY72" s="275"/>
      <c r="BZ72" s="275"/>
      <c r="CA72" s="246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283"/>
      <c r="DC72" s="283"/>
      <c r="DD72" s="39"/>
      <c r="DE72" s="283"/>
      <c r="DF72" s="283"/>
      <c r="DG72" s="283"/>
      <c r="DH72" s="39"/>
      <c r="DI72" s="283"/>
      <c r="DJ72" s="283"/>
      <c r="DK72" s="283"/>
      <c r="DL72" s="39"/>
      <c r="DM72" s="283"/>
      <c r="DN72" s="283"/>
      <c r="DO72" s="283"/>
      <c r="DP72" s="39"/>
      <c r="DQ72" s="283"/>
      <c r="DR72" s="283"/>
      <c r="DS72" s="283"/>
      <c r="DT72" s="39"/>
      <c r="DU72" s="283"/>
      <c r="DV72" s="283"/>
      <c r="DW72" s="283"/>
      <c r="DX72" s="39"/>
      <c r="DY72" s="283"/>
      <c r="DZ72" s="283"/>
      <c r="EA72" s="283"/>
      <c r="EB72" s="39"/>
      <c r="EC72" s="283"/>
      <c r="ED72" s="283"/>
      <c r="EE72" s="283"/>
      <c r="EF72" s="39"/>
      <c r="EG72" s="283"/>
      <c r="EH72" s="283"/>
      <c r="EI72" s="283"/>
      <c r="EJ72" s="39"/>
      <c r="EK72" s="283"/>
      <c r="EL72" s="283"/>
      <c r="EM72" s="283"/>
      <c r="EN72" s="39"/>
      <c r="EO72" s="283"/>
      <c r="EP72" s="283"/>
      <c r="EQ72" s="283"/>
      <c r="ER72" s="39"/>
      <c r="ES72" s="283"/>
      <c r="ET72" s="283"/>
      <c r="EU72" s="283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1000" t="s">
        <v>230</v>
      </c>
      <c r="HU72" s="1151">
        <f>IF(COUNT(HU$32:$HU71)+1&gt;HW$8,"",HU71+1)</f>
        <v>40</v>
      </c>
      <c r="HV72" s="1152">
        <f t="shared" ca="1" si="43"/>
        <v>2.6089400968049417E-2</v>
      </c>
      <c r="HW72" s="1153">
        <f ca="1">IF(HU72="","",(VLOOKUP(HU72,$IZ$8:$JG$108,8,FALSE)-$IJ$15*VLOOKUP(HU72+HX72,$IZ$8:$JG$108,8,FALSE)+$IK$15*VLOOKUP(HU72+HX72,$IZ$8:$JG$108,5,FALSE))/(VLOOKUP(HU72,$IZ$8:$JG$108,6,FALSE)-VLOOKUP(HU72+HY72,$IZ$8:$JG$108,6,FALSE)))</f>
        <v>1.7217819432805966E-3</v>
      </c>
      <c r="HX72" s="1154">
        <f t="shared" ca="1" si="48"/>
        <v>20</v>
      </c>
      <c r="HY72" s="1154">
        <f t="shared" ca="1" si="49"/>
        <v>20</v>
      </c>
      <c r="HZ72" s="1154">
        <f t="shared" ca="1" si="50"/>
        <v>10</v>
      </c>
      <c r="IA72" s="1153">
        <f t="shared" ca="1" si="45"/>
        <v>15.152558121465709</v>
      </c>
      <c r="IB72" s="1153">
        <f t="shared" ca="1" si="46"/>
        <v>8.750260702779622</v>
      </c>
      <c r="IC72" s="1153">
        <f t="shared" ca="1" si="51"/>
        <v>2.6089400968049417E-2</v>
      </c>
      <c r="ID72" s="1155">
        <f t="shared" ca="1" si="52"/>
        <v>12.805930853063355</v>
      </c>
      <c r="IE72" s="1153">
        <f t="shared" ca="1" si="53"/>
        <v>2.0372904763739585</v>
      </c>
      <c r="IF72" s="1153">
        <f t="shared" ca="1" si="47"/>
        <v>0.15486673930509676</v>
      </c>
      <c r="IG72" s="1169">
        <f ca="1">HW72*1000</f>
        <v>1.7217819432805965</v>
      </c>
      <c r="IH72" s="1170">
        <f ca="1">IF72</f>
        <v>0.15486673930509676</v>
      </c>
      <c r="II72" s="1150">
        <f ca="1">IG72/(1-IH72)</f>
        <v>2.037290476373959</v>
      </c>
      <c r="IJ72" s="1149"/>
      <c r="IK72" s="1150"/>
      <c r="IL72" s="1150"/>
      <c r="IM72" s="1150"/>
      <c r="IN72" s="1150"/>
      <c r="IO72" s="1150"/>
      <c r="IP72" s="1118"/>
      <c r="IQ72" s="1129"/>
      <c r="IR72" s="1129"/>
      <c r="IS72" s="1014">
        <v>64</v>
      </c>
      <c r="IT72" s="1095">
        <v>6.86</v>
      </c>
      <c r="IU72" s="1095">
        <v>12.95</v>
      </c>
      <c r="IV72" s="1096">
        <v>5.33</v>
      </c>
      <c r="IW72" s="1095">
        <v>9.14</v>
      </c>
      <c r="IX72" s="1095">
        <v>29.04</v>
      </c>
      <c r="IZ72" s="1097">
        <f t="shared" si="39"/>
        <v>64</v>
      </c>
      <c r="JA72" s="1098">
        <f t="shared" si="26"/>
        <v>6.86</v>
      </c>
      <c r="JB72" s="1099">
        <f t="shared" si="40"/>
        <v>92498.435427743112</v>
      </c>
      <c r="JC72" s="1099">
        <f t="shared" si="22"/>
        <v>634.53926703431785</v>
      </c>
      <c r="JD72" s="1096">
        <f t="shared" si="27"/>
        <v>13949.286871272823</v>
      </c>
      <c r="JE72" s="1096">
        <f>SUM(JD72:JD$108)</f>
        <v>234799.2877170243</v>
      </c>
      <c r="JF72" s="1006">
        <f t="shared" si="23"/>
        <v>92.904959162069503</v>
      </c>
      <c r="JG72" s="1095">
        <f>SUM(JF72:JF$108)</f>
        <v>6524.8381261341492</v>
      </c>
      <c r="JH72" s="1034"/>
      <c r="JI72" s="1100">
        <f t="shared" si="41"/>
        <v>65</v>
      </c>
      <c r="JJ72" s="1101">
        <f t="shared" ca="1" si="28"/>
        <v>0</v>
      </c>
      <c r="JK72" s="1101">
        <v>0</v>
      </c>
      <c r="JL72" s="1101">
        <v>0</v>
      </c>
      <c r="JM72" s="1101">
        <f t="shared" ca="1" si="29"/>
        <v>0</v>
      </c>
      <c r="JN72" s="1101">
        <f t="shared" si="57"/>
        <v>0.05</v>
      </c>
      <c r="JO72" s="1101">
        <f t="shared" si="57"/>
        <v>0.05</v>
      </c>
      <c r="JP72" s="1101">
        <f t="shared" si="57"/>
        <v>0</v>
      </c>
      <c r="JQ72" s="1010">
        <f t="shared" si="57"/>
        <v>0</v>
      </c>
      <c r="JR72" s="1010">
        <f t="shared" si="57"/>
        <v>0</v>
      </c>
      <c r="JS72" s="1101">
        <f t="shared" si="57"/>
        <v>0</v>
      </c>
      <c r="JT72" s="1010">
        <f t="shared" si="57"/>
        <v>0</v>
      </c>
      <c r="JU72" s="1101">
        <f t="shared" si="57"/>
        <v>0.03</v>
      </c>
      <c r="JV72" s="1101">
        <f t="shared" si="57"/>
        <v>0.03</v>
      </c>
      <c r="JW72" s="1010">
        <f t="shared" si="57"/>
        <v>0</v>
      </c>
      <c r="JX72" s="1010">
        <f t="shared" si="57"/>
        <v>0</v>
      </c>
      <c r="JY72" s="1094"/>
      <c r="KC72" s="1037"/>
      <c r="KD72" s="1037"/>
      <c r="KE72" s="1037"/>
      <c r="KF72" s="1037"/>
      <c r="KL72" s="1029"/>
      <c r="KM72" s="1029"/>
      <c r="KN72" s="1029"/>
      <c r="KO72" s="1029"/>
      <c r="KP72" s="1029"/>
      <c r="KQ72" s="1029"/>
      <c r="KR72" s="1029"/>
      <c r="KS72" s="1029"/>
      <c r="KT72" s="1029"/>
      <c r="KU72" s="1029"/>
      <c r="KV72" s="1029"/>
      <c r="KW72" s="1029"/>
      <c r="KX72" s="1029"/>
      <c r="KY72" s="1029"/>
      <c r="KZ72" s="1029"/>
      <c r="LA72" s="1029"/>
      <c r="LB72" s="1029"/>
      <c r="LC72" s="1029"/>
      <c r="LD72" s="1029"/>
      <c r="LE72" s="1029"/>
      <c r="LF72" s="1029"/>
      <c r="LG72" s="1029"/>
      <c r="LH72" s="1029"/>
      <c r="LI72" s="1029"/>
      <c r="LJ72" s="1029"/>
      <c r="LK72" s="1029"/>
      <c r="LL72" s="1029"/>
      <c r="LM72" s="1029"/>
      <c r="LN72" s="1029"/>
      <c r="LO72" s="1029"/>
      <c r="LP72" s="1029"/>
      <c r="LQ72" s="1029"/>
      <c r="LR72" s="1029"/>
      <c r="LS72" s="1029"/>
      <c r="LT72" s="1029"/>
      <c r="LU72" s="1029"/>
      <c r="LV72" s="1029"/>
      <c r="LW72" s="1029"/>
      <c r="LX72" s="1029"/>
      <c r="LY72" s="1029"/>
      <c r="LZ72" s="1029"/>
      <c r="MA72" s="1029"/>
      <c r="MB72" s="1029"/>
      <c r="MC72" s="1029"/>
      <c r="MD72" s="1029"/>
      <c r="ME72" s="1029"/>
      <c r="MF72" s="1029"/>
      <c r="MG72" s="1029"/>
      <c r="MH72" s="1029"/>
      <c r="MI72" s="1029"/>
      <c r="MJ72" s="1029"/>
      <c r="MK72" s="1029"/>
    </row>
    <row r="73" spans="1:349" ht="12.75" hidden="1" customHeight="1" x14ac:dyDescent="0.25">
      <c r="A73" s="39"/>
      <c r="B73" s="39"/>
      <c r="C73" s="39"/>
      <c r="D73" s="39"/>
      <c r="E73" s="39"/>
      <c r="F73" s="773"/>
      <c r="G73" s="39"/>
      <c r="H73" s="773"/>
      <c r="I73" s="773"/>
      <c r="J73" s="773"/>
      <c r="K73" s="39"/>
      <c r="L73" s="39"/>
      <c r="M73" s="536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279">
        <f t="shared" ca="1" si="58"/>
        <v>21.223199999999999</v>
      </c>
      <c r="AC73" s="863">
        <v>65</v>
      </c>
      <c r="AD73" s="860">
        <f t="shared" ref="AD73:AD108" si="66">IT73</f>
        <v>7.58</v>
      </c>
      <c r="AE73" s="861">
        <f t="shared" ref="AE73:AE108" si="67">IU73</f>
        <v>14.32</v>
      </c>
      <c r="AF73" s="862">
        <f t="shared" ref="AF73:AF108" si="68">IV73</f>
        <v>5.9</v>
      </c>
      <c r="AG73" s="861">
        <f t="shared" ref="AG73:AG108" si="69">IW73</f>
        <v>10.11</v>
      </c>
      <c r="AH73" s="265"/>
      <c r="AI73" s="272">
        <f t="shared" si="35"/>
        <v>65</v>
      </c>
      <c r="AJ73" s="265">
        <f t="shared" si="59"/>
        <v>7.58</v>
      </c>
      <c r="AK73" s="273">
        <f t="shared" si="36"/>
        <v>91863.896160708799</v>
      </c>
      <c r="AL73" s="273">
        <f t="shared" si="60"/>
        <v>696.32833289817268</v>
      </c>
      <c r="AM73" s="274">
        <f t="shared" si="61"/>
        <v>13450.092003238731</v>
      </c>
      <c r="AN73" s="275">
        <f>SUM(AM73:AM$107)</f>
        <v>220850.00084575149</v>
      </c>
      <c r="AO73" s="275">
        <f t="shared" si="62"/>
        <v>98.982230470436477</v>
      </c>
      <c r="AP73" s="275">
        <f>SUM(AO73:AO$107)</f>
        <v>6431.9331669720796</v>
      </c>
      <c r="AQ73" s="33"/>
      <c r="AR73" s="272">
        <f t="shared" si="37"/>
        <v>65</v>
      </c>
      <c r="AS73" s="265">
        <f t="shared" ref="AS73:AS108" ca="1" si="70">IF($AS$1="",0,VLOOKUP(AR73,$AC$8:$AG$108,$AE$1054))</f>
        <v>0</v>
      </c>
      <c r="AT73" s="273">
        <f t="shared" ca="1" si="38"/>
        <v>100000</v>
      </c>
      <c r="AU73" s="273">
        <f t="shared" ca="1" si="63"/>
        <v>0</v>
      </c>
      <c r="AV73" s="274">
        <f t="shared" ca="1" si="64"/>
        <v>14641.325444882974</v>
      </c>
      <c r="AW73" s="275">
        <f t="shared" ca="1" si="32"/>
        <v>319675.88561434933</v>
      </c>
      <c r="AX73" s="275">
        <f t="shared" ca="1" si="65"/>
        <v>0</v>
      </c>
      <c r="AY73" s="276">
        <f t="shared" ca="1" si="33"/>
        <v>166.06802766715512</v>
      </c>
      <c r="AZ73" s="282"/>
      <c r="BA73" s="1253"/>
      <c r="BB73" s="282"/>
      <c r="BC73" s="273"/>
      <c r="BD73" s="273"/>
      <c r="BE73" s="274"/>
      <c r="BF73" s="275"/>
      <c r="BG73" s="275"/>
      <c r="BH73" s="275"/>
      <c r="BI73" s="246"/>
      <c r="BJ73" s="277"/>
      <c r="BK73" s="282"/>
      <c r="BL73" s="273"/>
      <c r="BM73" s="273"/>
      <c r="BN73" s="274"/>
      <c r="BO73" s="275"/>
      <c r="BP73" s="275"/>
      <c r="BQ73" s="275"/>
      <c r="BR73" s="246"/>
      <c r="BS73" s="277"/>
      <c r="BT73" s="282"/>
      <c r="BU73" s="273"/>
      <c r="BV73" s="273"/>
      <c r="BW73" s="274"/>
      <c r="BX73" s="275"/>
      <c r="BY73" s="275"/>
      <c r="BZ73" s="275"/>
      <c r="CA73" s="246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283"/>
      <c r="DC73" s="283"/>
      <c r="DD73" s="39"/>
      <c r="DE73" s="283"/>
      <c r="DF73" s="283"/>
      <c r="DG73" s="283"/>
      <c r="DH73" s="39"/>
      <c r="DI73" s="283"/>
      <c r="DJ73" s="283"/>
      <c r="DK73" s="283"/>
      <c r="DL73" s="39"/>
      <c r="DM73" s="283"/>
      <c r="DN73" s="283"/>
      <c r="DO73" s="283"/>
      <c r="DP73" s="39"/>
      <c r="DQ73" s="283"/>
      <c r="DR73" s="283"/>
      <c r="DS73" s="283"/>
      <c r="DT73" s="39"/>
      <c r="DU73" s="283"/>
      <c r="DV73" s="283"/>
      <c r="DW73" s="283"/>
      <c r="DX73" s="39"/>
      <c r="DY73" s="283"/>
      <c r="DZ73" s="283"/>
      <c r="EA73" s="283"/>
      <c r="EB73" s="39"/>
      <c r="EC73" s="283"/>
      <c r="ED73" s="283"/>
      <c r="EE73" s="283"/>
      <c r="EF73" s="39"/>
      <c r="EG73" s="283"/>
      <c r="EH73" s="283"/>
      <c r="EI73" s="283"/>
      <c r="EJ73" s="39"/>
      <c r="EK73" s="283"/>
      <c r="EL73" s="283"/>
      <c r="EM73" s="283"/>
      <c r="EN73" s="39"/>
      <c r="EO73" s="283"/>
      <c r="EP73" s="283"/>
      <c r="EQ73" s="283"/>
      <c r="ER73" s="39"/>
      <c r="ES73" s="283"/>
      <c r="ET73" s="283"/>
      <c r="EU73" s="283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U73" s="1024">
        <f>IF(COUNT(HU$32:$HU72)+1&gt;HW$8,"",HU72+1)</f>
        <v>41</v>
      </c>
      <c r="HV73" s="1138">
        <f t="shared" ca="1" si="43"/>
        <v>2.8517814538794914E-2</v>
      </c>
      <c r="HW73" s="1118">
        <f t="shared" ca="1" si="44"/>
        <v>1.8839946355862166E-3</v>
      </c>
      <c r="HX73" s="1139">
        <f t="shared" ca="1" si="48"/>
        <v>20</v>
      </c>
      <c r="HY73" s="1139">
        <f t="shared" ca="1" si="49"/>
        <v>20</v>
      </c>
      <c r="HZ73" s="1139">
        <f t="shared" ca="1" si="50"/>
        <v>10</v>
      </c>
      <c r="IA73" s="1118">
        <f t="shared" ca="1" si="45"/>
        <v>15.136887335096587</v>
      </c>
      <c r="IB73" s="1118">
        <f t="shared" ca="1" si="46"/>
        <v>8.7468969181470033</v>
      </c>
      <c r="IC73" s="1118">
        <f t="shared" ca="1" si="51"/>
        <v>2.8517814538794914E-2</v>
      </c>
      <c r="ID73" s="1122">
        <f t="shared" ca="1" si="52"/>
        <v>12.791911441511333</v>
      </c>
      <c r="IE73" s="1118">
        <f t="shared" ca="1" si="53"/>
        <v>2.2293630368836892</v>
      </c>
      <c r="IF73" s="1118">
        <f t="shared" ca="1" si="47"/>
        <v>0.15491797234614824</v>
      </c>
      <c r="IG73" s="1140"/>
      <c r="IH73" s="1150"/>
      <c r="II73" s="1150"/>
      <c r="IJ73" s="1149"/>
      <c r="IK73" s="1150"/>
      <c r="IO73" s="1150"/>
      <c r="IP73" s="1118"/>
      <c r="IQ73" s="1129"/>
      <c r="IR73" s="1129"/>
      <c r="IS73" s="1014">
        <v>65</v>
      </c>
      <c r="IT73" s="1095">
        <v>7.58</v>
      </c>
      <c r="IU73" s="1095">
        <v>14.32</v>
      </c>
      <c r="IV73" s="1096">
        <v>5.9</v>
      </c>
      <c r="IW73" s="1095">
        <v>10.11</v>
      </c>
      <c r="IX73" s="1095">
        <v>31.75</v>
      </c>
      <c r="IZ73" s="1097">
        <f t="shared" si="39"/>
        <v>65</v>
      </c>
      <c r="JA73" s="1098">
        <f t="shared" si="26"/>
        <v>7.58</v>
      </c>
      <c r="JB73" s="1099">
        <f t="shared" si="40"/>
        <v>91863.896160708799</v>
      </c>
      <c r="JC73" s="1099">
        <f t="shared" ref="JC73:JC108" si="71">(JB73*JA73*$JA$1)/1000</f>
        <v>696.32833289817268</v>
      </c>
      <c r="JD73" s="1096">
        <f t="shared" si="27"/>
        <v>13450.092003238731</v>
      </c>
      <c r="JE73" s="1096">
        <f>SUM(JD73:JD$108)</f>
        <v>220850.00084575149</v>
      </c>
      <c r="JF73" s="1006">
        <f t="shared" ref="JF73:JF108" si="72">JC73*($JB$2^(IZ73+1))</f>
        <v>98.982230470436477</v>
      </c>
      <c r="JG73" s="1095">
        <f>SUM(JF73:JF$108)</f>
        <v>6431.9331669720796</v>
      </c>
      <c r="JH73" s="1034"/>
      <c r="JI73" s="1100">
        <f t="shared" si="41"/>
        <v>66</v>
      </c>
      <c r="JJ73" s="1101">
        <f t="shared" ca="1" si="28"/>
        <v>0</v>
      </c>
      <c r="JK73" s="1101">
        <v>0</v>
      </c>
      <c r="JL73" s="1101">
        <v>0</v>
      </c>
      <c r="JM73" s="1101">
        <f t="shared" ca="1" si="29"/>
        <v>0</v>
      </c>
      <c r="JN73" s="1101">
        <f t="shared" ref="JN73:JX88" si="73">JN72</f>
        <v>0.05</v>
      </c>
      <c r="JO73" s="1101">
        <f t="shared" si="73"/>
        <v>0.05</v>
      </c>
      <c r="JP73" s="1101">
        <f t="shared" si="73"/>
        <v>0</v>
      </c>
      <c r="JQ73" s="1010">
        <f t="shared" si="73"/>
        <v>0</v>
      </c>
      <c r="JR73" s="1010">
        <f t="shared" si="73"/>
        <v>0</v>
      </c>
      <c r="JS73" s="1101">
        <f t="shared" si="73"/>
        <v>0</v>
      </c>
      <c r="JT73" s="1010">
        <f t="shared" si="73"/>
        <v>0</v>
      </c>
      <c r="JU73" s="1101">
        <f t="shared" si="73"/>
        <v>0.03</v>
      </c>
      <c r="JV73" s="1101">
        <f t="shared" si="73"/>
        <v>0.03</v>
      </c>
      <c r="JW73" s="1010">
        <f t="shared" si="73"/>
        <v>0</v>
      </c>
      <c r="JX73" s="1010">
        <f t="shared" si="73"/>
        <v>0</v>
      </c>
      <c r="KC73" s="1037"/>
      <c r="KD73" s="1037"/>
      <c r="KE73" s="1037"/>
      <c r="KF73" s="1037"/>
      <c r="KL73" s="1029"/>
      <c r="KM73" s="1029"/>
      <c r="KN73" s="1029"/>
      <c r="KO73" s="1029"/>
      <c r="KP73" s="1029"/>
      <c r="KQ73" s="1029"/>
      <c r="KR73" s="1029"/>
      <c r="KS73" s="1029"/>
      <c r="KT73" s="1029"/>
      <c r="KU73" s="1029"/>
      <c r="KV73" s="1029"/>
      <c r="KW73" s="1029"/>
      <c r="KX73" s="1029"/>
      <c r="KY73" s="1029"/>
      <c r="KZ73" s="1029"/>
      <c r="LA73" s="1029"/>
      <c r="LB73" s="1029"/>
      <c r="LC73" s="1029"/>
      <c r="LD73" s="1029"/>
      <c r="LE73" s="1029"/>
      <c r="LF73" s="1029"/>
      <c r="LG73" s="1029"/>
      <c r="LH73" s="1029"/>
      <c r="LI73" s="1029"/>
      <c r="LJ73" s="1029"/>
      <c r="LK73" s="1029"/>
      <c r="LL73" s="1029"/>
      <c r="LM73" s="1029"/>
      <c r="LN73" s="1029"/>
      <c r="LO73" s="1029"/>
      <c r="LP73" s="1029"/>
      <c r="LQ73" s="1029"/>
      <c r="LR73" s="1029"/>
      <c r="LS73" s="1029"/>
      <c r="LT73" s="1029"/>
      <c r="LU73" s="1029"/>
      <c r="LV73" s="1029"/>
      <c r="LW73" s="1029"/>
      <c r="LX73" s="1029"/>
      <c r="LY73" s="1029"/>
      <c r="LZ73" s="1029"/>
      <c r="MA73" s="1029"/>
      <c r="MB73" s="1029"/>
      <c r="MC73" s="1029"/>
      <c r="MD73" s="1029"/>
      <c r="ME73" s="1029"/>
      <c r="MF73" s="1029"/>
      <c r="MG73" s="1029"/>
      <c r="MH73" s="1029"/>
      <c r="MI73" s="1029"/>
      <c r="MJ73" s="1029"/>
      <c r="MK73" s="1029"/>
    </row>
    <row r="74" spans="1:349" ht="12.75" hidden="1" customHeight="1" x14ac:dyDescent="0.25">
      <c r="A74" s="39"/>
      <c r="B74" s="39"/>
      <c r="C74" s="39"/>
      <c r="D74" s="39"/>
      <c r="E74" s="39"/>
      <c r="F74" s="773"/>
      <c r="G74" s="39"/>
      <c r="H74" s="773"/>
      <c r="I74" s="773"/>
      <c r="J74" s="773"/>
      <c r="K74" s="39"/>
      <c r="L74" s="39"/>
      <c r="M74" s="536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279">
        <f t="shared" ca="1" si="58"/>
        <v>23.3032</v>
      </c>
      <c r="AC74" s="863">
        <v>66</v>
      </c>
      <c r="AD74" s="860">
        <f t="shared" si="66"/>
        <v>8.31</v>
      </c>
      <c r="AE74" s="861">
        <f t="shared" si="67"/>
        <v>15.7</v>
      </c>
      <c r="AF74" s="862">
        <f t="shared" si="68"/>
        <v>6.46</v>
      </c>
      <c r="AG74" s="861">
        <f t="shared" si="69"/>
        <v>11.08</v>
      </c>
      <c r="AH74" s="265"/>
      <c r="AI74" s="280">
        <f t="shared" si="35"/>
        <v>66</v>
      </c>
      <c r="AJ74" s="265">
        <f t="shared" si="59"/>
        <v>8.31</v>
      </c>
      <c r="AK74" s="273">
        <f t="shared" si="36"/>
        <v>91167.567827810621</v>
      </c>
      <c r="AL74" s="273">
        <f t="shared" si="60"/>
        <v>757.60248864910636</v>
      </c>
      <c r="AM74" s="274">
        <f t="shared" si="61"/>
        <v>12959.359520246777</v>
      </c>
      <c r="AN74" s="275">
        <f>SUM(AM74:AM$107)</f>
        <v>207399.90884251276</v>
      </c>
      <c r="AO74" s="275">
        <f t="shared" si="62"/>
        <v>104.55560933325314</v>
      </c>
      <c r="AP74" s="275">
        <f>SUM(AO74:AO$107)</f>
        <v>6332.9509365016438</v>
      </c>
      <c r="AQ74" s="33"/>
      <c r="AR74" s="280">
        <f t="shared" si="37"/>
        <v>66</v>
      </c>
      <c r="AS74" s="265">
        <f t="shared" ca="1" si="70"/>
        <v>0</v>
      </c>
      <c r="AT74" s="273">
        <f t="shared" ca="1" si="38"/>
        <v>100000</v>
      </c>
      <c r="AU74" s="273">
        <f t="shared" ca="1" si="63"/>
        <v>0</v>
      </c>
      <c r="AV74" s="274">
        <f t="shared" ca="1" si="64"/>
        <v>14214.879072701917</v>
      </c>
      <c r="AW74" s="275">
        <f t="shared" ca="1" si="32"/>
        <v>305034.56016946636</v>
      </c>
      <c r="AX74" s="275">
        <f t="shared" ca="1" si="65"/>
        <v>0</v>
      </c>
      <c r="AY74" s="276">
        <f t="shared" ca="1" si="33"/>
        <v>166.06802766715512</v>
      </c>
      <c r="AZ74" s="274"/>
      <c r="BA74" s="1252"/>
      <c r="BB74" s="274"/>
      <c r="BC74" s="273"/>
      <c r="BD74" s="273"/>
      <c r="BE74" s="274"/>
      <c r="BF74" s="275"/>
      <c r="BG74" s="275"/>
      <c r="BH74" s="275"/>
      <c r="BI74" s="246"/>
      <c r="BJ74" s="281"/>
      <c r="BK74" s="274"/>
      <c r="BL74" s="273"/>
      <c r="BM74" s="273"/>
      <c r="BN74" s="274"/>
      <c r="BO74" s="275"/>
      <c r="BP74" s="275"/>
      <c r="BQ74" s="275"/>
      <c r="BR74" s="246"/>
      <c r="BS74" s="281"/>
      <c r="BT74" s="274"/>
      <c r="BU74" s="273"/>
      <c r="BV74" s="273"/>
      <c r="BW74" s="274"/>
      <c r="BX74" s="275"/>
      <c r="BY74" s="275"/>
      <c r="BZ74" s="275"/>
      <c r="CA74" s="246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283"/>
      <c r="DC74" s="283"/>
      <c r="DD74" s="39"/>
      <c r="DE74" s="283"/>
      <c r="DF74" s="283"/>
      <c r="DG74" s="283"/>
      <c r="DH74" s="39"/>
      <c r="DI74" s="283"/>
      <c r="DJ74" s="283"/>
      <c r="DK74" s="283"/>
      <c r="DL74" s="39"/>
      <c r="DM74" s="283"/>
      <c r="DN74" s="283"/>
      <c r="DO74" s="283"/>
      <c r="DP74" s="39"/>
      <c r="DQ74" s="283"/>
      <c r="DR74" s="283"/>
      <c r="DS74" s="283"/>
      <c r="DT74" s="39"/>
      <c r="DU74" s="283"/>
      <c r="DV74" s="283"/>
      <c r="DW74" s="283"/>
      <c r="DX74" s="39"/>
      <c r="DY74" s="283"/>
      <c r="DZ74" s="283"/>
      <c r="EA74" s="283"/>
      <c r="EB74" s="39"/>
      <c r="EC74" s="283"/>
      <c r="ED74" s="283"/>
      <c r="EE74" s="283"/>
      <c r="EF74" s="39"/>
      <c r="EG74" s="283"/>
      <c r="EH74" s="283"/>
      <c r="EI74" s="283"/>
      <c r="EJ74" s="39"/>
      <c r="EK74" s="283"/>
      <c r="EL74" s="283"/>
      <c r="EM74" s="283"/>
      <c r="EN74" s="39"/>
      <c r="EO74" s="283"/>
      <c r="EP74" s="283"/>
      <c r="EQ74" s="283"/>
      <c r="ER74" s="39"/>
      <c r="ES74" s="283"/>
      <c r="ET74" s="283"/>
      <c r="EU74" s="283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U74" s="1024">
        <f>IF(COUNT(HU$32:$HU73)+1&gt;HW$8,"",HU73+1)</f>
        <v>42</v>
      </c>
      <c r="HV74" s="1138">
        <f t="shared" ca="1" si="43"/>
        <v>3.1199182013732594E-2</v>
      </c>
      <c r="HW74" s="1118">
        <f t="shared" ca="1" si="44"/>
        <v>2.0634705819196383E-3</v>
      </c>
      <c r="HX74" s="1139">
        <f t="shared" ca="1" si="48"/>
        <v>20</v>
      </c>
      <c r="HY74" s="1139">
        <f t="shared" ca="1" si="49"/>
        <v>20</v>
      </c>
      <c r="HZ74" s="1139">
        <f t="shared" ca="1" si="50"/>
        <v>10</v>
      </c>
      <c r="IA74" s="1118">
        <f t="shared" ca="1" si="45"/>
        <v>15.119760992525574</v>
      </c>
      <c r="IB74" s="1118">
        <f t="shared" ca="1" si="46"/>
        <v>8.7433213005770263</v>
      </c>
      <c r="IC74" s="1118">
        <f t="shared" ca="1" si="51"/>
        <v>3.1199182013732594E-2</v>
      </c>
      <c r="ID74" s="1122">
        <f t="shared" ca="1" si="52"/>
        <v>12.776583822682337</v>
      </c>
      <c r="IE74" s="1118">
        <f t="shared" ca="1" si="53"/>
        <v>2.4419032854732672</v>
      </c>
      <c r="IF74" s="1118">
        <f t="shared" ca="1" si="47"/>
        <v>0.15497448478197384</v>
      </c>
      <c r="IG74" s="1140"/>
      <c r="IH74" s="1150"/>
      <c r="II74" s="1150"/>
      <c r="IJ74" s="1149"/>
      <c r="IK74" s="1150"/>
      <c r="IL74" s="1150"/>
      <c r="IM74" s="1150"/>
      <c r="IN74" s="1150"/>
      <c r="IO74" s="1150"/>
      <c r="IP74" s="1118"/>
      <c r="IQ74" s="1130"/>
      <c r="IR74" s="1130"/>
      <c r="IS74" s="1014">
        <v>66</v>
      </c>
      <c r="IT74" s="1095">
        <v>8.31</v>
      </c>
      <c r="IU74" s="1095">
        <v>15.7</v>
      </c>
      <c r="IV74" s="1096">
        <v>6.46</v>
      </c>
      <c r="IW74" s="1095">
        <v>11.08</v>
      </c>
      <c r="IX74" s="1095">
        <v>34.74</v>
      </c>
      <c r="IZ74" s="1163">
        <f t="shared" si="39"/>
        <v>66</v>
      </c>
      <c r="JA74" s="1098">
        <f t="shared" ref="JA74:JA108" si="74">VLOOKUP(IZ74,$IS$8:$IX$108,$JA$3)*$JA$1</f>
        <v>8.31</v>
      </c>
      <c r="JB74" s="1099">
        <f t="shared" si="40"/>
        <v>91167.567827810621</v>
      </c>
      <c r="JC74" s="1099">
        <f t="shared" si="71"/>
        <v>757.60248864910636</v>
      </c>
      <c r="JD74" s="1096">
        <f t="shared" ref="JD74:JD108" si="75">JB74*($JB$2^IZ74)</f>
        <v>12959.359520246777</v>
      </c>
      <c r="JE74" s="1096">
        <f>SUM(JD74:JD$108)</f>
        <v>207399.90884251276</v>
      </c>
      <c r="JF74" s="1006">
        <f t="shared" si="72"/>
        <v>104.55560933325314</v>
      </c>
      <c r="JG74" s="1095">
        <f>SUM(JF74:JF$108)</f>
        <v>6332.9509365016438</v>
      </c>
      <c r="JH74" s="1034"/>
      <c r="JI74" s="1164">
        <f t="shared" si="41"/>
        <v>67</v>
      </c>
      <c r="JJ74" s="1101">
        <f t="shared" ref="JJ74:JJ107" ca="1" si="76">IF($JI74&lt;=$HW$7,JJ73,0)</f>
        <v>0</v>
      </c>
      <c r="JK74" s="1101">
        <v>0</v>
      </c>
      <c r="JL74" s="1101">
        <v>0</v>
      </c>
      <c r="JM74" s="1101">
        <f t="shared" ref="JM74:JM107" ca="1" si="77">SUM(JJ74:JL74)</f>
        <v>0</v>
      </c>
      <c r="JN74" s="1101">
        <f t="shared" si="73"/>
        <v>0.05</v>
      </c>
      <c r="JO74" s="1101">
        <f t="shared" si="73"/>
        <v>0.05</v>
      </c>
      <c r="JP74" s="1101">
        <f t="shared" si="73"/>
        <v>0</v>
      </c>
      <c r="JQ74" s="1010">
        <f t="shared" si="73"/>
        <v>0</v>
      </c>
      <c r="JR74" s="1010">
        <f t="shared" si="73"/>
        <v>0</v>
      </c>
      <c r="JS74" s="1101">
        <f t="shared" si="73"/>
        <v>0</v>
      </c>
      <c r="JT74" s="1010">
        <f t="shared" si="73"/>
        <v>0</v>
      </c>
      <c r="JU74" s="1101">
        <f t="shared" si="73"/>
        <v>0.03</v>
      </c>
      <c r="JV74" s="1101">
        <f t="shared" si="73"/>
        <v>0.03</v>
      </c>
      <c r="JW74" s="1010">
        <f t="shared" si="73"/>
        <v>0</v>
      </c>
      <c r="JX74" s="1010">
        <f t="shared" si="73"/>
        <v>0</v>
      </c>
      <c r="KC74" s="1037"/>
      <c r="KD74" s="1037"/>
      <c r="KE74" s="1037"/>
      <c r="KF74" s="1037"/>
      <c r="KL74" s="1029"/>
      <c r="KM74" s="1029"/>
      <c r="KN74" s="1029"/>
      <c r="KO74" s="1029"/>
      <c r="KP74" s="1029"/>
      <c r="KQ74" s="1029"/>
      <c r="KR74" s="1029"/>
      <c r="KS74" s="1029"/>
      <c r="KT74" s="1029"/>
      <c r="KU74" s="1029"/>
      <c r="KV74" s="1029"/>
      <c r="KW74" s="1029"/>
      <c r="KX74" s="1029"/>
      <c r="KY74" s="1029"/>
      <c r="KZ74" s="1029"/>
      <c r="LA74" s="1029"/>
      <c r="LB74" s="1029"/>
      <c r="LC74" s="1029"/>
      <c r="LD74" s="1029"/>
      <c r="LE74" s="1029"/>
      <c r="LF74" s="1029"/>
      <c r="LG74" s="1029"/>
      <c r="LH74" s="1029"/>
      <c r="LI74" s="1029"/>
      <c r="LJ74" s="1029"/>
      <c r="LK74" s="1029"/>
      <c r="LL74" s="1029"/>
      <c r="LM74" s="1029"/>
      <c r="LN74" s="1029"/>
      <c r="LO74" s="1029"/>
      <c r="LP74" s="1029"/>
      <c r="LQ74" s="1029"/>
      <c r="LR74" s="1029"/>
      <c r="LS74" s="1029"/>
      <c r="LT74" s="1029"/>
      <c r="LU74" s="1029"/>
      <c r="LV74" s="1029"/>
      <c r="LW74" s="1029"/>
      <c r="LX74" s="1029"/>
      <c r="LY74" s="1029"/>
      <c r="LZ74" s="1029"/>
      <c r="MA74" s="1029"/>
      <c r="MB74" s="1029"/>
      <c r="MC74" s="1029"/>
      <c r="MD74" s="1029"/>
      <c r="ME74" s="1029"/>
      <c r="MF74" s="1029"/>
      <c r="MG74" s="1029"/>
      <c r="MH74" s="1029"/>
      <c r="MI74" s="1029"/>
      <c r="MJ74" s="1029"/>
      <c r="MK74" s="1029"/>
    </row>
    <row r="75" spans="1:349" ht="12.75" hidden="1" customHeight="1" x14ac:dyDescent="0.25">
      <c r="A75" s="39"/>
      <c r="B75" s="39"/>
      <c r="C75" s="39"/>
      <c r="D75" s="39"/>
      <c r="E75" s="39"/>
      <c r="F75" s="773"/>
      <c r="G75" s="39"/>
      <c r="H75" s="773"/>
      <c r="I75" s="773"/>
      <c r="J75" s="773"/>
      <c r="K75" s="39"/>
      <c r="L75" s="39"/>
      <c r="M75" s="536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279">
        <f t="shared" ca="1" si="58"/>
        <v>25.575399999999998</v>
      </c>
      <c r="AC75" s="863">
        <v>67</v>
      </c>
      <c r="AD75" s="860">
        <f t="shared" si="66"/>
        <v>9.0399999999999991</v>
      </c>
      <c r="AE75" s="861">
        <f t="shared" si="67"/>
        <v>17.079999999999998</v>
      </c>
      <c r="AF75" s="862">
        <f t="shared" si="68"/>
        <v>7.03</v>
      </c>
      <c r="AG75" s="861">
        <f t="shared" si="69"/>
        <v>12.05</v>
      </c>
      <c r="AH75" s="265"/>
      <c r="AI75" s="272">
        <f t="shared" si="35"/>
        <v>67</v>
      </c>
      <c r="AJ75" s="265">
        <f t="shared" si="59"/>
        <v>9.0399999999999991</v>
      </c>
      <c r="AK75" s="273">
        <f t="shared" si="36"/>
        <v>90409.965339161514</v>
      </c>
      <c r="AL75" s="273">
        <f t="shared" si="60"/>
        <v>817.30608666601995</v>
      </c>
      <c r="AM75" s="274">
        <f t="shared" si="61"/>
        <v>12477.346837508278</v>
      </c>
      <c r="AN75" s="275">
        <f>SUM(AM75:AM$107)</f>
        <v>194440.54932226596</v>
      </c>
      <c r="AO75" s="275">
        <f t="shared" si="62"/>
        <v>109.5099178748299</v>
      </c>
      <c r="AP75" s="275">
        <f>SUM(AO75:AO$107)</f>
        <v>6228.3953271683904</v>
      </c>
      <c r="AQ75" s="33"/>
      <c r="AR75" s="272">
        <f t="shared" si="37"/>
        <v>67</v>
      </c>
      <c r="AS75" s="265">
        <f t="shared" ca="1" si="70"/>
        <v>0</v>
      </c>
      <c r="AT75" s="273">
        <f t="shared" ca="1" si="38"/>
        <v>100000</v>
      </c>
      <c r="AU75" s="273">
        <f t="shared" ca="1" si="63"/>
        <v>0</v>
      </c>
      <c r="AV75" s="274">
        <f t="shared" ca="1" si="64"/>
        <v>13800.853468642637</v>
      </c>
      <c r="AW75" s="275">
        <f t="shared" ca="1" si="32"/>
        <v>290819.68109676446</v>
      </c>
      <c r="AX75" s="275">
        <f t="shared" ca="1" si="65"/>
        <v>0</v>
      </c>
      <c r="AY75" s="276">
        <f t="shared" ca="1" si="33"/>
        <v>166.06802766715512</v>
      </c>
      <c r="AZ75" s="274"/>
      <c r="BA75" s="1252"/>
      <c r="BB75" s="274"/>
      <c r="BC75" s="273"/>
      <c r="BD75" s="273"/>
      <c r="BE75" s="274"/>
      <c r="BF75" s="275"/>
      <c r="BG75" s="275"/>
      <c r="BH75" s="275"/>
      <c r="BI75" s="246"/>
      <c r="BJ75" s="277"/>
      <c r="BK75" s="274"/>
      <c r="BL75" s="273"/>
      <c r="BM75" s="273"/>
      <c r="BN75" s="274"/>
      <c r="BO75" s="275"/>
      <c r="BP75" s="275"/>
      <c r="BQ75" s="275"/>
      <c r="BR75" s="246"/>
      <c r="BS75" s="277"/>
      <c r="BT75" s="274"/>
      <c r="BU75" s="273"/>
      <c r="BV75" s="273"/>
      <c r="BW75" s="274"/>
      <c r="BX75" s="275"/>
      <c r="BY75" s="275"/>
      <c r="BZ75" s="275"/>
      <c r="CA75" s="246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283"/>
      <c r="DC75" s="283"/>
      <c r="DD75" s="39"/>
      <c r="DE75" s="283"/>
      <c r="DF75" s="283"/>
      <c r="DG75" s="283"/>
      <c r="DH75" s="39"/>
      <c r="DI75" s="283"/>
      <c r="DJ75" s="283"/>
      <c r="DK75" s="283"/>
      <c r="DL75" s="39"/>
      <c r="DM75" s="283"/>
      <c r="DN75" s="283"/>
      <c r="DO75" s="283"/>
      <c r="DP75" s="39"/>
      <c r="DQ75" s="283"/>
      <c r="DR75" s="283"/>
      <c r="DS75" s="283"/>
      <c r="DT75" s="39"/>
      <c r="DU75" s="283"/>
      <c r="DV75" s="283"/>
      <c r="DW75" s="283"/>
      <c r="DX75" s="39"/>
      <c r="DY75" s="283"/>
      <c r="DZ75" s="283"/>
      <c r="EA75" s="283"/>
      <c r="EB75" s="39"/>
      <c r="EC75" s="283"/>
      <c r="ED75" s="283"/>
      <c r="EE75" s="283"/>
      <c r="EF75" s="39"/>
      <c r="EG75" s="283"/>
      <c r="EH75" s="283"/>
      <c r="EI75" s="283"/>
      <c r="EJ75" s="39"/>
      <c r="EK75" s="283"/>
      <c r="EL75" s="283"/>
      <c r="EM75" s="283"/>
      <c r="EN75" s="39"/>
      <c r="EO75" s="283"/>
      <c r="EP75" s="283"/>
      <c r="EQ75" s="283"/>
      <c r="ER75" s="39"/>
      <c r="ES75" s="283"/>
      <c r="ET75" s="283"/>
      <c r="EU75" s="283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U75" s="1024">
        <f>IF(COUNT(HU$32:$HU74)+1&gt;HW$8,"",HU74+1)</f>
        <v>43</v>
      </c>
      <c r="HV75" s="1138">
        <f t="shared" ca="1" si="43"/>
        <v>3.4196841753385589E-2</v>
      </c>
      <c r="HW75" s="1118">
        <f t="shared" ca="1" si="44"/>
        <v>2.2645543378512706E-3</v>
      </c>
      <c r="HX75" s="1139">
        <f t="shared" ca="1" si="48"/>
        <v>20</v>
      </c>
      <c r="HY75" s="1139">
        <f t="shared" ca="1" si="49"/>
        <v>20</v>
      </c>
      <c r="HZ75" s="1139">
        <f t="shared" ca="1" si="50"/>
        <v>10</v>
      </c>
      <c r="IA75" s="1118">
        <f t="shared" ca="1" si="45"/>
        <v>15.100914639934572</v>
      </c>
      <c r="IB75" s="1118">
        <f t="shared" ca="1" si="46"/>
        <v>8.7394743616854562</v>
      </c>
      <c r="IC75" s="1118">
        <f t="shared" ca="1" si="51"/>
        <v>3.4196841753385589E-2</v>
      </c>
      <c r="ID75" s="1122">
        <f t="shared" ca="1" si="52"/>
        <v>12.759711574039496</v>
      </c>
      <c r="IE75" s="1118">
        <f t="shared" ca="1" si="53"/>
        <v>2.6800638521454827</v>
      </c>
      <c r="IF75" s="1118">
        <f t="shared" ca="1" si="47"/>
        <v>0.15503716971578207</v>
      </c>
      <c r="IG75" s="1140"/>
      <c r="IH75" s="1150"/>
      <c r="II75" s="1150"/>
      <c r="IJ75" s="1149"/>
      <c r="IK75" s="1150"/>
      <c r="IL75" s="1171"/>
      <c r="IM75" s="1150"/>
      <c r="IN75" s="1150"/>
      <c r="IO75" s="1150"/>
      <c r="IP75" s="1118"/>
      <c r="IS75" s="1014">
        <v>67</v>
      </c>
      <c r="IT75" s="1095">
        <v>9.0399999999999991</v>
      </c>
      <c r="IU75" s="1095">
        <v>17.079999999999998</v>
      </c>
      <c r="IV75" s="1096">
        <v>7.03</v>
      </c>
      <c r="IW75" s="1095">
        <v>12.05</v>
      </c>
      <c r="IX75" s="1095">
        <v>38.04</v>
      </c>
      <c r="IZ75" s="1097">
        <f t="shared" si="39"/>
        <v>67</v>
      </c>
      <c r="JA75" s="1098">
        <f t="shared" si="74"/>
        <v>9.0399999999999991</v>
      </c>
      <c r="JB75" s="1099">
        <f t="shared" si="40"/>
        <v>90409.965339161514</v>
      </c>
      <c r="JC75" s="1099">
        <f t="shared" si="71"/>
        <v>817.30608666601995</v>
      </c>
      <c r="JD75" s="1096">
        <f t="shared" si="75"/>
        <v>12477.346837508278</v>
      </c>
      <c r="JE75" s="1096">
        <f>SUM(JD75:JD$108)</f>
        <v>194440.54932226596</v>
      </c>
      <c r="JF75" s="1006">
        <f t="shared" si="72"/>
        <v>109.5099178748299</v>
      </c>
      <c r="JG75" s="1095">
        <f>SUM(JF75:JF$108)</f>
        <v>6228.3953271683904</v>
      </c>
      <c r="JH75" s="1034"/>
      <c r="JI75" s="1100">
        <f t="shared" si="41"/>
        <v>68</v>
      </c>
      <c r="JJ75" s="1101">
        <f t="shared" ca="1" si="76"/>
        <v>0</v>
      </c>
      <c r="JK75" s="1101">
        <v>0</v>
      </c>
      <c r="JL75" s="1101">
        <v>0</v>
      </c>
      <c r="JM75" s="1101">
        <f t="shared" ca="1" si="77"/>
        <v>0</v>
      </c>
      <c r="JN75" s="1101">
        <f t="shared" si="73"/>
        <v>0.05</v>
      </c>
      <c r="JO75" s="1101">
        <f t="shared" si="73"/>
        <v>0.05</v>
      </c>
      <c r="JP75" s="1101">
        <f t="shared" si="73"/>
        <v>0</v>
      </c>
      <c r="JQ75" s="1010">
        <f t="shared" si="73"/>
        <v>0</v>
      </c>
      <c r="JR75" s="1010">
        <f t="shared" si="73"/>
        <v>0</v>
      </c>
      <c r="JS75" s="1101">
        <f t="shared" si="73"/>
        <v>0</v>
      </c>
      <c r="JT75" s="1010">
        <f t="shared" si="73"/>
        <v>0</v>
      </c>
      <c r="JU75" s="1101">
        <f t="shared" si="73"/>
        <v>0.03</v>
      </c>
      <c r="JV75" s="1101">
        <f t="shared" si="73"/>
        <v>0.03</v>
      </c>
      <c r="JW75" s="1010">
        <f t="shared" si="73"/>
        <v>0</v>
      </c>
      <c r="JX75" s="1010">
        <f t="shared" si="73"/>
        <v>0</v>
      </c>
      <c r="KC75" s="1037"/>
      <c r="KD75" s="1037"/>
      <c r="KE75" s="1037"/>
      <c r="KF75" s="1037"/>
      <c r="KL75" s="1029"/>
      <c r="KM75" s="1029"/>
      <c r="KN75" s="1029"/>
      <c r="KO75" s="1029"/>
      <c r="KP75" s="1029"/>
      <c r="KQ75" s="1029"/>
      <c r="KR75" s="1029"/>
      <c r="KS75" s="1029"/>
      <c r="KT75" s="1029"/>
      <c r="KU75" s="1029"/>
      <c r="KV75" s="1029"/>
      <c r="KW75" s="1029"/>
      <c r="KX75" s="1029"/>
      <c r="KY75" s="1029"/>
      <c r="KZ75" s="1029"/>
      <c r="LA75" s="1029"/>
      <c r="LB75" s="1029"/>
      <c r="LC75" s="1029"/>
      <c r="LD75" s="1029"/>
      <c r="LE75" s="1029"/>
      <c r="LF75" s="1029"/>
      <c r="LG75" s="1029"/>
      <c r="LH75" s="1029"/>
      <c r="LI75" s="1029"/>
      <c r="LJ75" s="1029"/>
      <c r="LK75" s="1029"/>
      <c r="LL75" s="1029"/>
      <c r="LM75" s="1029"/>
      <c r="LN75" s="1029"/>
      <c r="LO75" s="1029"/>
      <c r="LP75" s="1029"/>
      <c r="LQ75" s="1029"/>
      <c r="LR75" s="1029"/>
      <c r="LS75" s="1029"/>
      <c r="LT75" s="1029"/>
      <c r="LU75" s="1029"/>
      <c r="LV75" s="1029"/>
      <c r="LW75" s="1029"/>
      <c r="LX75" s="1029"/>
      <c r="LY75" s="1029"/>
      <c r="LZ75" s="1029"/>
      <c r="MA75" s="1029"/>
      <c r="MB75" s="1029"/>
      <c r="MC75" s="1029"/>
      <c r="MD75" s="1029"/>
      <c r="ME75" s="1029"/>
      <c r="MF75" s="1029"/>
      <c r="MG75" s="1029"/>
      <c r="MH75" s="1029"/>
      <c r="MI75" s="1029"/>
      <c r="MJ75" s="1029"/>
      <c r="MK75" s="1029"/>
    </row>
    <row r="76" spans="1:349" ht="12.75" hidden="1" customHeight="1" x14ac:dyDescent="0.25">
      <c r="A76" s="39"/>
      <c r="B76" s="39"/>
      <c r="C76" s="39"/>
      <c r="D76" s="39"/>
      <c r="E76" s="39"/>
      <c r="F76" s="773"/>
      <c r="G76" s="39"/>
      <c r="H76" s="773"/>
      <c r="I76" s="773"/>
      <c r="J76" s="773"/>
      <c r="K76" s="39"/>
      <c r="L76" s="39"/>
      <c r="M76" s="536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279">
        <f t="shared" ca="1" si="58"/>
        <v>28.057300000000001</v>
      </c>
      <c r="AC76" s="863">
        <v>68</v>
      </c>
      <c r="AD76" s="860">
        <f t="shared" si="66"/>
        <v>9.83</v>
      </c>
      <c r="AE76" s="861">
        <f t="shared" si="67"/>
        <v>18.57</v>
      </c>
      <c r="AF76" s="862">
        <f t="shared" si="68"/>
        <v>7.65</v>
      </c>
      <c r="AG76" s="861">
        <f t="shared" si="69"/>
        <v>13.11</v>
      </c>
      <c r="AH76" s="265"/>
      <c r="AI76" s="272">
        <f t="shared" si="35"/>
        <v>68</v>
      </c>
      <c r="AJ76" s="265">
        <f t="shared" si="59"/>
        <v>9.83</v>
      </c>
      <c r="AK76" s="273">
        <f t="shared" si="36"/>
        <v>89592.65925249549</v>
      </c>
      <c r="AL76" s="273">
        <f t="shared" si="60"/>
        <v>880.69584045203067</v>
      </c>
      <c r="AM76" s="274">
        <f t="shared" si="61"/>
        <v>12004.419050579807</v>
      </c>
      <c r="AN76" s="275">
        <f>SUM(AM76:AM$107)</f>
        <v>181963.2024847577</v>
      </c>
      <c r="AO76" s="275">
        <f t="shared" si="62"/>
        <v>114.56644589048497</v>
      </c>
      <c r="AP76" s="275">
        <f>SUM(AO76:AO$107)</f>
        <v>6118.8854092935599</v>
      </c>
      <c r="AQ76" s="33"/>
      <c r="AR76" s="272">
        <f t="shared" si="37"/>
        <v>68</v>
      </c>
      <c r="AS76" s="265">
        <f t="shared" ca="1" si="70"/>
        <v>0</v>
      </c>
      <c r="AT76" s="273">
        <f t="shared" ca="1" si="38"/>
        <v>100000</v>
      </c>
      <c r="AU76" s="273">
        <f t="shared" ca="1" si="63"/>
        <v>0</v>
      </c>
      <c r="AV76" s="274">
        <f t="shared" ca="1" si="64"/>
        <v>13398.88686275984</v>
      </c>
      <c r="AW76" s="275">
        <f t="shared" ca="1" si="32"/>
        <v>277018.82762812183</v>
      </c>
      <c r="AX76" s="275">
        <f t="shared" ca="1" si="65"/>
        <v>0</v>
      </c>
      <c r="AY76" s="276">
        <f t="shared" ca="1" si="33"/>
        <v>166.06802766715512</v>
      </c>
      <c r="AZ76" s="274"/>
      <c r="BA76" s="1252"/>
      <c r="BB76" s="274"/>
      <c r="BC76" s="273"/>
      <c r="BD76" s="273"/>
      <c r="BE76" s="274"/>
      <c r="BF76" s="275"/>
      <c r="BG76" s="275"/>
      <c r="BH76" s="275"/>
      <c r="BI76" s="246"/>
      <c r="BJ76" s="277"/>
      <c r="BK76" s="274"/>
      <c r="BL76" s="273"/>
      <c r="BM76" s="273"/>
      <c r="BN76" s="274"/>
      <c r="BO76" s="275"/>
      <c r="BP76" s="275"/>
      <c r="BQ76" s="275"/>
      <c r="BR76" s="246"/>
      <c r="BS76" s="277"/>
      <c r="BT76" s="274"/>
      <c r="BU76" s="273"/>
      <c r="BV76" s="273"/>
      <c r="BW76" s="274"/>
      <c r="BX76" s="275"/>
      <c r="BY76" s="275"/>
      <c r="BZ76" s="275"/>
      <c r="CA76" s="246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283"/>
      <c r="DC76" s="283"/>
      <c r="DD76" s="39"/>
      <c r="DE76" s="283"/>
      <c r="DF76" s="283"/>
      <c r="DG76" s="283"/>
      <c r="DH76" s="39"/>
      <c r="DI76" s="283"/>
      <c r="DJ76" s="283"/>
      <c r="DK76" s="283"/>
      <c r="DL76" s="39"/>
      <c r="DM76" s="283"/>
      <c r="DN76" s="283"/>
      <c r="DO76" s="283"/>
      <c r="DP76" s="39"/>
      <c r="DQ76" s="283"/>
      <c r="DR76" s="283"/>
      <c r="DS76" s="283"/>
      <c r="DT76" s="39"/>
      <c r="DU76" s="283"/>
      <c r="DV76" s="283"/>
      <c r="DW76" s="283"/>
      <c r="DX76" s="39"/>
      <c r="DY76" s="283"/>
      <c r="DZ76" s="283"/>
      <c r="EA76" s="283"/>
      <c r="EB76" s="39"/>
      <c r="EC76" s="283"/>
      <c r="ED76" s="283"/>
      <c r="EE76" s="283"/>
      <c r="EF76" s="39"/>
      <c r="EG76" s="283"/>
      <c r="EH76" s="283"/>
      <c r="EI76" s="283"/>
      <c r="EJ76" s="39"/>
      <c r="EK76" s="283"/>
      <c r="EL76" s="283"/>
      <c r="EM76" s="283"/>
      <c r="EN76" s="39"/>
      <c r="EO76" s="283"/>
      <c r="EP76" s="283"/>
      <c r="EQ76" s="283"/>
      <c r="ER76" s="39"/>
      <c r="ES76" s="283"/>
      <c r="ET76" s="283"/>
      <c r="EU76" s="283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U76" s="1024">
        <f>IF(COUNT(HU$32:$HU75)+1&gt;HW$8,"",HU75+1)</f>
        <v>44</v>
      </c>
      <c r="HV76" s="1138">
        <f t="shared" ca="1" si="43"/>
        <v>3.7534394544541168E-2</v>
      </c>
      <c r="HW76" s="1118">
        <f t="shared" ca="1" si="44"/>
        <v>2.4889654221213345E-3</v>
      </c>
      <c r="HX76" s="1139">
        <f t="shared" ca="1" si="48"/>
        <v>20</v>
      </c>
      <c r="HY76" s="1139">
        <f t="shared" ca="1" si="49"/>
        <v>20</v>
      </c>
      <c r="HZ76" s="1139">
        <f t="shared" ca="1" si="50"/>
        <v>10</v>
      </c>
      <c r="IA76" s="1118">
        <f t="shared" ca="1" si="45"/>
        <v>15.080319803137629</v>
      </c>
      <c r="IB76" s="1118">
        <f t="shared" ca="1" si="46"/>
        <v>8.7354394370186501</v>
      </c>
      <c r="IC76" s="1118">
        <f t="shared" ca="1" si="51"/>
        <v>3.7534394544541168E-2</v>
      </c>
      <c r="ID76" s="1122">
        <f t="shared" ca="1" si="52"/>
        <v>12.741263855126279</v>
      </c>
      <c r="IE76" s="1232">
        <f t="shared" ca="1" si="53"/>
        <v>2.9458925716729194</v>
      </c>
      <c r="IF76" s="1118">
        <f t="shared" ca="1" si="47"/>
        <v>0.15510652151585558</v>
      </c>
      <c r="IG76" s="1140">
        <f ca="1">100*IE76*1.16</f>
        <v>341.7235383140586</v>
      </c>
      <c r="IH76" s="1172"/>
      <c r="II76" s="1150"/>
      <c r="IJ76" s="1149"/>
      <c r="IK76" s="1150"/>
      <c r="IL76" s="1150"/>
      <c r="IM76" s="1150"/>
      <c r="IN76" s="1150"/>
      <c r="IO76" s="1150"/>
      <c r="IP76" s="1118"/>
      <c r="IS76" s="1014">
        <v>68</v>
      </c>
      <c r="IT76" s="1095">
        <v>9.83</v>
      </c>
      <c r="IU76" s="1095">
        <v>18.57</v>
      </c>
      <c r="IV76" s="1096">
        <v>7.65</v>
      </c>
      <c r="IW76" s="1095">
        <v>13.11</v>
      </c>
      <c r="IX76" s="1095">
        <v>41.68</v>
      </c>
      <c r="IZ76" s="1097">
        <f t="shared" si="39"/>
        <v>68</v>
      </c>
      <c r="JA76" s="1098">
        <f t="shared" si="74"/>
        <v>9.83</v>
      </c>
      <c r="JB76" s="1099">
        <f t="shared" si="40"/>
        <v>89592.65925249549</v>
      </c>
      <c r="JC76" s="1099">
        <f t="shared" si="71"/>
        <v>880.69584045203067</v>
      </c>
      <c r="JD76" s="1096">
        <f t="shared" si="75"/>
        <v>12004.419050579807</v>
      </c>
      <c r="JE76" s="1096">
        <f>SUM(JD76:JD$108)</f>
        <v>181963.2024847577</v>
      </c>
      <c r="JF76" s="1006">
        <f t="shared" si="72"/>
        <v>114.56644589048497</v>
      </c>
      <c r="JG76" s="1095">
        <f>SUM(JF76:JF$108)</f>
        <v>6118.8854092935599</v>
      </c>
      <c r="JH76" s="1034"/>
      <c r="JI76" s="1100">
        <f t="shared" si="41"/>
        <v>69</v>
      </c>
      <c r="JJ76" s="1101">
        <f t="shared" ca="1" si="76"/>
        <v>0</v>
      </c>
      <c r="JK76" s="1101">
        <v>0</v>
      </c>
      <c r="JL76" s="1101">
        <v>0</v>
      </c>
      <c r="JM76" s="1101">
        <f t="shared" ca="1" si="77"/>
        <v>0</v>
      </c>
      <c r="JN76" s="1101">
        <f t="shared" si="73"/>
        <v>0.05</v>
      </c>
      <c r="JO76" s="1101">
        <f t="shared" si="73"/>
        <v>0.05</v>
      </c>
      <c r="JP76" s="1101">
        <f t="shared" si="73"/>
        <v>0</v>
      </c>
      <c r="JQ76" s="1010">
        <f t="shared" si="73"/>
        <v>0</v>
      </c>
      <c r="JR76" s="1010">
        <f t="shared" si="73"/>
        <v>0</v>
      </c>
      <c r="JS76" s="1101">
        <f t="shared" si="73"/>
        <v>0</v>
      </c>
      <c r="JT76" s="1010">
        <f t="shared" si="73"/>
        <v>0</v>
      </c>
      <c r="JU76" s="1101">
        <f t="shared" si="73"/>
        <v>0.03</v>
      </c>
      <c r="JV76" s="1101">
        <f t="shared" si="73"/>
        <v>0.03</v>
      </c>
      <c r="JW76" s="1010">
        <f t="shared" si="73"/>
        <v>0</v>
      </c>
      <c r="JX76" s="1010">
        <f t="shared" si="73"/>
        <v>0</v>
      </c>
      <c r="KC76" s="1037"/>
      <c r="KD76" s="1037"/>
      <c r="KE76" s="1037"/>
      <c r="KF76" s="1037"/>
      <c r="KL76" s="1029"/>
      <c r="KM76" s="1029"/>
      <c r="KN76" s="1029"/>
      <c r="KO76" s="1029"/>
      <c r="KP76" s="1029"/>
      <c r="KQ76" s="1029"/>
      <c r="KR76" s="1029"/>
      <c r="KS76" s="1029"/>
      <c r="KT76" s="1029"/>
      <c r="KU76" s="1029"/>
      <c r="KV76" s="1029"/>
      <c r="KW76" s="1029"/>
      <c r="KX76" s="1029"/>
      <c r="KY76" s="1029"/>
      <c r="KZ76" s="1029"/>
      <c r="LA76" s="1029"/>
      <c r="LB76" s="1029"/>
      <c r="LC76" s="1029"/>
      <c r="LD76" s="1029"/>
      <c r="LE76" s="1029"/>
      <c r="LF76" s="1029"/>
      <c r="LG76" s="1029"/>
      <c r="LH76" s="1029"/>
      <c r="LI76" s="1029"/>
      <c r="LJ76" s="1029"/>
      <c r="LK76" s="1029"/>
      <c r="LL76" s="1029"/>
      <c r="LM76" s="1029"/>
      <c r="LN76" s="1029"/>
      <c r="LO76" s="1029"/>
      <c r="LP76" s="1029"/>
      <c r="LQ76" s="1029"/>
      <c r="LR76" s="1029"/>
      <c r="LS76" s="1029"/>
      <c r="LT76" s="1029"/>
      <c r="LU76" s="1029"/>
      <c r="LV76" s="1029"/>
      <c r="LW76" s="1029"/>
      <c r="LX76" s="1029"/>
      <c r="LY76" s="1029"/>
      <c r="LZ76" s="1029"/>
      <c r="MA76" s="1029"/>
      <c r="MB76" s="1029"/>
      <c r="MC76" s="1029"/>
      <c r="MD76" s="1029"/>
      <c r="ME76" s="1029"/>
      <c r="MF76" s="1029"/>
      <c r="MG76" s="1029"/>
      <c r="MH76" s="1029"/>
      <c r="MI76" s="1029"/>
      <c r="MJ76" s="1029"/>
      <c r="MK76" s="1029"/>
    </row>
    <row r="77" spans="1:349" ht="12.75" hidden="1" customHeight="1" x14ac:dyDescent="0.25">
      <c r="A77" s="39"/>
      <c r="B77" s="39"/>
      <c r="C77" s="39"/>
      <c r="D77" s="39"/>
      <c r="E77" s="39"/>
      <c r="F77" s="773"/>
      <c r="G77" s="39"/>
      <c r="H77" s="773"/>
      <c r="I77" s="773"/>
      <c r="J77" s="773"/>
      <c r="K77" s="39"/>
      <c r="L77" s="39"/>
      <c r="M77" s="536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279">
        <f t="shared" ca="1" si="58"/>
        <v>30.7591</v>
      </c>
      <c r="AC77" s="863">
        <v>69</v>
      </c>
      <c r="AD77" s="860">
        <f t="shared" si="66"/>
        <v>10.64</v>
      </c>
      <c r="AE77" s="861">
        <f t="shared" si="67"/>
        <v>20.09</v>
      </c>
      <c r="AF77" s="862">
        <f t="shared" si="68"/>
        <v>8.27</v>
      </c>
      <c r="AG77" s="861">
        <f t="shared" si="69"/>
        <v>14.18</v>
      </c>
      <c r="AH77" s="265"/>
      <c r="AI77" s="272">
        <f t="shared" si="35"/>
        <v>69</v>
      </c>
      <c r="AJ77" s="265">
        <f t="shared" si="59"/>
        <v>10.64</v>
      </c>
      <c r="AK77" s="273">
        <f t="shared" si="36"/>
        <v>88711.963412043464</v>
      </c>
      <c r="AL77" s="273">
        <f t="shared" si="60"/>
        <v>943.89529070414255</v>
      </c>
      <c r="AM77" s="274">
        <f t="shared" si="61"/>
        <v>11540.209331371467</v>
      </c>
      <c r="AN77" s="275">
        <f>SUM(AM77:AM$107)</f>
        <v>169958.78343417789</v>
      </c>
      <c r="AO77" s="275">
        <f t="shared" si="62"/>
        <v>119.21148280174019</v>
      </c>
      <c r="AP77" s="275">
        <f>SUM(AO77:AO$107)</f>
        <v>6004.318963403075</v>
      </c>
      <c r="AQ77" s="33"/>
      <c r="AR77" s="272">
        <f t="shared" si="37"/>
        <v>69</v>
      </c>
      <c r="AS77" s="265">
        <f t="shared" ca="1" si="70"/>
        <v>0</v>
      </c>
      <c r="AT77" s="273">
        <f t="shared" ca="1" si="38"/>
        <v>100000</v>
      </c>
      <c r="AU77" s="273">
        <f t="shared" ca="1" si="63"/>
        <v>0</v>
      </c>
      <c r="AV77" s="274">
        <f t="shared" ca="1" si="64"/>
        <v>13008.628022096935</v>
      </c>
      <c r="AW77" s="275">
        <f t="shared" ca="1" si="32"/>
        <v>263619.940765362</v>
      </c>
      <c r="AX77" s="275">
        <f t="shared" ca="1" si="65"/>
        <v>0</v>
      </c>
      <c r="AY77" s="276">
        <f t="shared" ca="1" si="33"/>
        <v>166.06802766715512</v>
      </c>
      <c r="AZ77" s="274"/>
      <c r="BA77" s="1252"/>
      <c r="BB77" s="274"/>
      <c r="BC77" s="273"/>
      <c r="BD77" s="273"/>
      <c r="BE77" s="274"/>
      <c r="BF77" s="275"/>
      <c r="BG77" s="275"/>
      <c r="BH77" s="275"/>
      <c r="BI77" s="246"/>
      <c r="BJ77" s="277"/>
      <c r="BK77" s="274"/>
      <c r="BL77" s="273"/>
      <c r="BM77" s="273"/>
      <c r="BN77" s="274"/>
      <c r="BO77" s="275"/>
      <c r="BP77" s="275"/>
      <c r="BQ77" s="275"/>
      <c r="BR77" s="246"/>
      <c r="BS77" s="277"/>
      <c r="BT77" s="274"/>
      <c r="BU77" s="273"/>
      <c r="BV77" s="273"/>
      <c r="BW77" s="274"/>
      <c r="BX77" s="275"/>
      <c r="BY77" s="275"/>
      <c r="BZ77" s="275"/>
      <c r="CA77" s="246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283"/>
      <c r="DC77" s="283"/>
      <c r="DD77" s="39"/>
      <c r="DE77" s="283"/>
      <c r="DF77" s="283"/>
      <c r="DG77" s="283"/>
      <c r="DH77" s="39"/>
      <c r="DI77" s="283"/>
      <c r="DJ77" s="283"/>
      <c r="DK77" s="283"/>
      <c r="DL77" s="39"/>
      <c r="DM77" s="283"/>
      <c r="DN77" s="283"/>
      <c r="DO77" s="283"/>
      <c r="DP77" s="39"/>
      <c r="DQ77" s="283"/>
      <c r="DR77" s="283"/>
      <c r="DS77" s="283"/>
      <c r="DT77" s="39"/>
      <c r="DU77" s="283"/>
      <c r="DV77" s="283"/>
      <c r="DW77" s="283"/>
      <c r="DX77" s="39"/>
      <c r="DY77" s="283"/>
      <c r="DZ77" s="283"/>
      <c r="EA77" s="283"/>
      <c r="EB77" s="39"/>
      <c r="EC77" s="283"/>
      <c r="ED77" s="283"/>
      <c r="EE77" s="283"/>
      <c r="EF77" s="39"/>
      <c r="EG77" s="283"/>
      <c r="EH77" s="283"/>
      <c r="EI77" s="283"/>
      <c r="EJ77" s="39"/>
      <c r="EK77" s="283"/>
      <c r="EL77" s="283"/>
      <c r="EM77" s="283"/>
      <c r="EN77" s="39"/>
      <c r="EO77" s="283"/>
      <c r="EP77" s="283"/>
      <c r="EQ77" s="283"/>
      <c r="ER77" s="39"/>
      <c r="ES77" s="283"/>
      <c r="ET77" s="283"/>
      <c r="EU77" s="283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U77" s="1151">
        <f>IF(COUNT(HU$32:$HU76)+1&gt;HW$8,"",HU76+1)</f>
        <v>45</v>
      </c>
      <c r="HV77" s="1152">
        <f t="shared" ca="1" si="43"/>
        <v>4.1214316152556579E-2</v>
      </c>
      <c r="HW77" s="1153">
        <f t="shared" ca="1" si="44"/>
        <v>2.7370520538930565E-3</v>
      </c>
      <c r="HX77" s="1154">
        <f t="shared" ca="1" si="48"/>
        <v>20</v>
      </c>
      <c r="HY77" s="1154">
        <f t="shared" ca="1" si="49"/>
        <v>20</v>
      </c>
      <c r="HZ77" s="1154">
        <f t="shared" ca="1" si="50"/>
        <v>10</v>
      </c>
      <c r="IA77" s="1153">
        <f t="shared" ca="1" si="45"/>
        <v>15.05792193244379</v>
      </c>
      <c r="IB77" s="1153">
        <f t="shared" ca="1" si="46"/>
        <v>8.7312948357457483</v>
      </c>
      <c r="IC77" s="1153">
        <f t="shared" ca="1" si="51"/>
        <v>4.1214316152556579E-2</v>
      </c>
      <c r="ID77" s="1155">
        <f t="shared" ca="1" si="52"/>
        <v>12.721186463547994</v>
      </c>
      <c r="IE77" s="1153">
        <f t="shared" ca="1" si="53"/>
        <v>3.239816999039705</v>
      </c>
      <c r="IF77" s="1153">
        <f t="shared" ca="1" si="47"/>
        <v>0.1551831308051258</v>
      </c>
      <c r="IG77" s="1140"/>
      <c r="IH77" s="1172"/>
      <c r="II77" s="1150"/>
      <c r="IJ77" s="1149"/>
      <c r="IK77" s="1150"/>
      <c r="IL77" s="1150"/>
      <c r="IM77" s="1150"/>
      <c r="IN77" s="1150"/>
      <c r="IO77" s="1150"/>
      <c r="IP77" s="1118"/>
      <c r="IS77" s="1014">
        <v>69</v>
      </c>
      <c r="IT77" s="1095">
        <v>10.64</v>
      </c>
      <c r="IU77" s="1095">
        <v>20.09</v>
      </c>
      <c r="IV77" s="1096">
        <v>8.27</v>
      </c>
      <c r="IW77" s="1095">
        <v>14.18</v>
      </c>
      <c r="IX77" s="1095">
        <v>45.61</v>
      </c>
      <c r="IZ77" s="1097">
        <f t="shared" si="39"/>
        <v>69</v>
      </c>
      <c r="JA77" s="1098">
        <f t="shared" si="74"/>
        <v>10.64</v>
      </c>
      <c r="JB77" s="1099">
        <f t="shared" si="40"/>
        <v>88711.963412043464</v>
      </c>
      <c r="JC77" s="1099">
        <f t="shared" si="71"/>
        <v>943.89529070414255</v>
      </c>
      <c r="JD77" s="1096">
        <f t="shared" si="75"/>
        <v>11540.209331371467</v>
      </c>
      <c r="JE77" s="1096">
        <f>SUM(JD77:JD$108)</f>
        <v>169958.78343417789</v>
      </c>
      <c r="JF77" s="1006">
        <f t="shared" si="72"/>
        <v>119.21148280174019</v>
      </c>
      <c r="JG77" s="1095">
        <f>SUM(JF77:JF$108)</f>
        <v>6004.318963403075</v>
      </c>
      <c r="JH77" s="1034"/>
      <c r="JI77" s="1100">
        <f t="shared" si="41"/>
        <v>70</v>
      </c>
      <c r="JJ77" s="1101">
        <f t="shared" ca="1" si="76"/>
        <v>0</v>
      </c>
      <c r="JK77" s="1101">
        <v>0</v>
      </c>
      <c r="JL77" s="1101">
        <v>0</v>
      </c>
      <c r="JM77" s="1101">
        <f t="shared" ca="1" si="77"/>
        <v>0</v>
      </c>
      <c r="JN77" s="1101">
        <f t="shared" si="73"/>
        <v>0.05</v>
      </c>
      <c r="JO77" s="1101">
        <f t="shared" si="73"/>
        <v>0.05</v>
      </c>
      <c r="JP77" s="1101">
        <f t="shared" si="73"/>
        <v>0</v>
      </c>
      <c r="JQ77" s="1010">
        <f t="shared" si="73"/>
        <v>0</v>
      </c>
      <c r="JR77" s="1010">
        <f t="shared" si="73"/>
        <v>0</v>
      </c>
      <c r="JS77" s="1101">
        <f t="shared" si="73"/>
        <v>0</v>
      </c>
      <c r="JT77" s="1010">
        <f t="shared" si="73"/>
        <v>0</v>
      </c>
      <c r="JU77" s="1101">
        <f t="shared" si="73"/>
        <v>0.03</v>
      </c>
      <c r="JV77" s="1101">
        <f t="shared" si="73"/>
        <v>0.03</v>
      </c>
      <c r="JW77" s="1010">
        <f t="shared" si="73"/>
        <v>0</v>
      </c>
      <c r="JX77" s="1010">
        <f t="shared" si="73"/>
        <v>0</v>
      </c>
      <c r="KC77" s="1037"/>
      <c r="KD77" s="1037"/>
      <c r="KE77" s="1037"/>
      <c r="KF77" s="1037"/>
      <c r="KL77" s="1029"/>
      <c r="KM77" s="1029"/>
      <c r="KN77" s="1029"/>
      <c r="KO77" s="1029"/>
      <c r="KP77" s="1029"/>
      <c r="KQ77" s="1029"/>
      <c r="KR77" s="1029"/>
      <c r="KS77" s="1029"/>
      <c r="KT77" s="1029"/>
      <c r="KU77" s="1029"/>
      <c r="KV77" s="1029"/>
      <c r="KW77" s="1029"/>
      <c r="KX77" s="1029"/>
      <c r="KY77" s="1029"/>
      <c r="KZ77" s="1029"/>
      <c r="LA77" s="1029"/>
      <c r="LB77" s="1029"/>
      <c r="LC77" s="1029"/>
      <c r="LD77" s="1029"/>
      <c r="LE77" s="1029"/>
      <c r="LF77" s="1029"/>
      <c r="LG77" s="1029"/>
      <c r="LH77" s="1029"/>
      <c r="LI77" s="1029"/>
      <c r="LJ77" s="1029"/>
      <c r="LK77" s="1029"/>
      <c r="LL77" s="1029"/>
      <c r="LM77" s="1029"/>
      <c r="LN77" s="1029"/>
      <c r="LO77" s="1029"/>
      <c r="LP77" s="1029"/>
      <c r="LQ77" s="1029"/>
      <c r="LR77" s="1029"/>
      <c r="LS77" s="1029"/>
      <c r="LT77" s="1029"/>
      <c r="LU77" s="1029"/>
      <c r="LV77" s="1029"/>
      <c r="LW77" s="1029"/>
      <c r="LX77" s="1029"/>
      <c r="LY77" s="1029"/>
      <c r="LZ77" s="1029"/>
      <c r="MA77" s="1029"/>
      <c r="MB77" s="1029"/>
      <c r="MC77" s="1029"/>
      <c r="MD77" s="1029"/>
      <c r="ME77" s="1029"/>
      <c r="MF77" s="1029"/>
      <c r="MG77" s="1029"/>
      <c r="MH77" s="1029"/>
      <c r="MI77" s="1029"/>
      <c r="MJ77" s="1029"/>
      <c r="MK77" s="1029"/>
    </row>
    <row r="78" spans="1:349" ht="12.75" hidden="1" customHeight="1" x14ac:dyDescent="0.25">
      <c r="A78" s="39"/>
      <c r="B78" s="39"/>
      <c r="C78" s="39"/>
      <c r="D78" s="39"/>
      <c r="E78" s="39"/>
      <c r="F78" s="773"/>
      <c r="G78" s="39"/>
      <c r="H78" s="773"/>
      <c r="I78" s="773"/>
      <c r="J78" s="773"/>
      <c r="K78" s="39"/>
      <c r="L78" s="39"/>
      <c r="M78" s="536"/>
      <c r="N78" s="537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279">
        <f t="shared" ca="1" si="58"/>
        <v>33.692900000000002</v>
      </c>
      <c r="AC78" s="863">
        <v>70</v>
      </c>
      <c r="AD78" s="860">
        <f t="shared" si="66"/>
        <v>11.6</v>
      </c>
      <c r="AE78" s="861">
        <f t="shared" si="67"/>
        <v>21.9</v>
      </c>
      <c r="AF78" s="862">
        <f t="shared" si="68"/>
        <v>9.02</v>
      </c>
      <c r="AG78" s="861">
        <f t="shared" si="69"/>
        <v>15.46</v>
      </c>
      <c r="AH78" s="265"/>
      <c r="AI78" s="272">
        <f t="shared" si="35"/>
        <v>70</v>
      </c>
      <c r="AJ78" s="265">
        <f t="shared" si="59"/>
        <v>11.6</v>
      </c>
      <c r="AK78" s="273">
        <f t="shared" si="36"/>
        <v>87768.068121339325</v>
      </c>
      <c r="AL78" s="273">
        <f t="shared" si="60"/>
        <v>1018.1095902075361</v>
      </c>
      <c r="AM78" s="274">
        <f t="shared" si="61"/>
        <v>11084.875246685118</v>
      </c>
      <c r="AN78" s="275">
        <f>SUM(AM78:AM$107)</f>
        <v>158418.57410280639</v>
      </c>
      <c r="AO78" s="275">
        <f t="shared" si="62"/>
        <v>124.83937171024019</v>
      </c>
      <c r="AP78" s="275">
        <f>SUM(AO78:AO$107)</f>
        <v>5885.1074806013348</v>
      </c>
      <c r="AQ78" s="33"/>
      <c r="AR78" s="272">
        <f t="shared" si="37"/>
        <v>70</v>
      </c>
      <c r="AS78" s="265">
        <f t="shared" ca="1" si="70"/>
        <v>0</v>
      </c>
      <c r="AT78" s="273">
        <f t="shared" ca="1" si="38"/>
        <v>100000</v>
      </c>
      <c r="AU78" s="273">
        <f t="shared" ca="1" si="63"/>
        <v>0</v>
      </c>
      <c r="AV78" s="274">
        <f t="shared" ca="1" si="64"/>
        <v>12629.735943783429</v>
      </c>
      <c r="AW78" s="275">
        <f t="shared" ca="1" si="32"/>
        <v>250611.31274326507</v>
      </c>
      <c r="AX78" s="275">
        <f t="shared" ca="1" si="65"/>
        <v>0</v>
      </c>
      <c r="AY78" s="276">
        <f t="shared" ca="1" si="33"/>
        <v>166.06802766715512</v>
      </c>
      <c r="AZ78" s="274"/>
      <c r="BA78" s="1252"/>
      <c r="BB78" s="274"/>
      <c r="BC78" s="273"/>
      <c r="BD78" s="273"/>
      <c r="BE78" s="274"/>
      <c r="BF78" s="275"/>
      <c r="BG78" s="275"/>
      <c r="BH78" s="275"/>
      <c r="BI78" s="246"/>
      <c r="BJ78" s="277"/>
      <c r="BK78" s="274"/>
      <c r="BL78" s="273"/>
      <c r="BM78" s="273"/>
      <c r="BN78" s="274"/>
      <c r="BO78" s="275"/>
      <c r="BP78" s="275"/>
      <c r="BQ78" s="275"/>
      <c r="BR78" s="39"/>
      <c r="BS78" s="277"/>
      <c r="BT78" s="274"/>
      <c r="BU78" s="273"/>
      <c r="BV78" s="273"/>
      <c r="BW78" s="274"/>
      <c r="BX78" s="275"/>
      <c r="BY78" s="275"/>
      <c r="BZ78" s="275"/>
      <c r="CA78" s="246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283"/>
      <c r="DC78" s="283"/>
      <c r="DD78" s="39"/>
      <c r="DE78" s="283"/>
      <c r="DF78" s="283"/>
      <c r="DG78" s="283"/>
      <c r="DH78" s="39"/>
      <c r="DI78" s="283"/>
      <c r="DJ78" s="283"/>
      <c r="DK78" s="283"/>
      <c r="DL78" s="39"/>
      <c r="DM78" s="283"/>
      <c r="DN78" s="283"/>
      <c r="DO78" s="283"/>
      <c r="DP78" s="39"/>
      <c r="DQ78" s="283"/>
      <c r="DR78" s="283"/>
      <c r="DS78" s="283"/>
      <c r="DT78" s="39"/>
      <c r="DU78" s="283"/>
      <c r="DV78" s="283"/>
      <c r="DW78" s="283"/>
      <c r="DX78" s="39"/>
      <c r="DY78" s="283"/>
      <c r="DZ78" s="283"/>
      <c r="EA78" s="283"/>
      <c r="EB78" s="39"/>
      <c r="EC78" s="283"/>
      <c r="ED78" s="283"/>
      <c r="EE78" s="283"/>
      <c r="EF78" s="39"/>
      <c r="EG78" s="283"/>
      <c r="EH78" s="283"/>
      <c r="EI78" s="283"/>
      <c r="EJ78" s="39"/>
      <c r="EK78" s="283"/>
      <c r="EL78" s="283"/>
      <c r="EM78" s="283"/>
      <c r="EN78" s="39"/>
      <c r="EO78" s="283"/>
      <c r="EP78" s="283"/>
      <c r="EQ78" s="283"/>
      <c r="ER78" s="39"/>
      <c r="ES78" s="283"/>
      <c r="ET78" s="283"/>
      <c r="EU78" s="283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U78" s="1024">
        <f>IF(COUNT(HU$32:$HU77)+1&gt;HW$8,"",HU77+1)</f>
        <v>46</v>
      </c>
      <c r="HV78" s="1138">
        <f t="shared" ca="1" si="43"/>
        <v>4.5257759556085402E-2</v>
      </c>
      <c r="HW78" s="1118">
        <f t="shared" ca="1" si="44"/>
        <v>3.0104884661849348E-3</v>
      </c>
      <c r="HX78" s="1139">
        <f t="shared" ca="1" si="48"/>
        <v>20</v>
      </c>
      <c r="HY78" s="1139">
        <f t="shared" ca="1" si="49"/>
        <v>20</v>
      </c>
      <c r="HZ78" s="1139">
        <f t="shared" ca="1" si="50"/>
        <v>10</v>
      </c>
      <c r="IA78" s="1118">
        <f t="shared" ca="1" si="45"/>
        <v>15.03336088626131</v>
      </c>
      <c r="IB78" s="1118">
        <f t="shared" ca="1" si="46"/>
        <v>8.7269238882258193</v>
      </c>
      <c r="IC78" s="1118">
        <f t="shared" ca="1" si="51"/>
        <v>4.5257759556085402E-2</v>
      </c>
      <c r="ID78" s="1122">
        <f t="shared" ca="1" si="52"/>
        <v>12.69915957098859</v>
      </c>
      <c r="IE78" s="1118">
        <f t="shared" ca="1" si="53"/>
        <v>3.5638389535223571</v>
      </c>
      <c r="IF78" s="1118">
        <f t="shared" ca="1" si="47"/>
        <v>0.1552680955996939</v>
      </c>
      <c r="IG78" s="1140"/>
      <c r="IH78" s="1150"/>
      <c r="II78" s="1150"/>
      <c r="IJ78" s="1149"/>
      <c r="IK78" s="1150"/>
      <c r="IL78" s="1150"/>
      <c r="IM78" s="1150"/>
      <c r="IN78" s="1150"/>
      <c r="IO78" s="1150"/>
      <c r="IP78" s="1118"/>
      <c r="IS78" s="1014">
        <v>70</v>
      </c>
      <c r="IT78" s="1095">
        <v>11.6</v>
      </c>
      <c r="IU78" s="1095">
        <v>21.9</v>
      </c>
      <c r="IV78" s="1096">
        <v>9.02</v>
      </c>
      <c r="IW78" s="1095">
        <v>15.46</v>
      </c>
      <c r="IX78" s="1095">
        <v>49.79</v>
      </c>
      <c r="IZ78" s="1097">
        <f t="shared" si="39"/>
        <v>70</v>
      </c>
      <c r="JA78" s="1098">
        <f t="shared" si="74"/>
        <v>11.6</v>
      </c>
      <c r="JB78" s="1099">
        <f t="shared" si="40"/>
        <v>87768.068121339325</v>
      </c>
      <c r="JC78" s="1099">
        <f t="shared" si="71"/>
        <v>1018.1095902075361</v>
      </c>
      <c r="JD78" s="1096">
        <f t="shared" si="75"/>
        <v>11084.875246685118</v>
      </c>
      <c r="JE78" s="1096">
        <f>SUM(JD78:JD$108)</f>
        <v>158418.57410280639</v>
      </c>
      <c r="JF78" s="1006">
        <f t="shared" si="72"/>
        <v>124.83937171024019</v>
      </c>
      <c r="JG78" s="1095">
        <f>SUM(JF78:JF$108)</f>
        <v>5885.1074806013348</v>
      </c>
      <c r="JH78" s="1034"/>
      <c r="JI78" s="1100">
        <f t="shared" si="41"/>
        <v>71</v>
      </c>
      <c r="JJ78" s="1101">
        <f t="shared" ca="1" si="76"/>
        <v>0</v>
      </c>
      <c r="JK78" s="1101">
        <f t="shared" ref="JK78:JK105" ca="1" si="78">IF($JI78&lt;=$HW$7,JJ78*20%,0)</f>
        <v>0</v>
      </c>
      <c r="JL78" s="1101">
        <f t="shared" ref="JL78:JL107" ca="1" si="79">IF($JI78&lt;=$HW$7,1%,0)</f>
        <v>0</v>
      </c>
      <c r="JM78" s="1101">
        <f t="shared" ca="1" si="77"/>
        <v>0</v>
      </c>
      <c r="JN78" s="1101">
        <f t="shared" si="73"/>
        <v>0.05</v>
      </c>
      <c r="JO78" s="1101">
        <f t="shared" si="73"/>
        <v>0.05</v>
      </c>
      <c r="JP78" s="1101">
        <f t="shared" si="73"/>
        <v>0</v>
      </c>
      <c r="JQ78" s="1010">
        <f t="shared" si="73"/>
        <v>0</v>
      </c>
      <c r="JR78" s="1010">
        <f t="shared" si="73"/>
        <v>0</v>
      </c>
      <c r="JS78" s="1101">
        <f t="shared" si="73"/>
        <v>0</v>
      </c>
      <c r="JT78" s="1010">
        <f t="shared" si="73"/>
        <v>0</v>
      </c>
      <c r="JU78" s="1101">
        <f t="shared" si="73"/>
        <v>0.03</v>
      </c>
      <c r="JV78" s="1101">
        <f t="shared" si="73"/>
        <v>0.03</v>
      </c>
      <c r="JW78" s="1010">
        <f t="shared" si="73"/>
        <v>0</v>
      </c>
      <c r="JX78" s="1010">
        <f t="shared" si="73"/>
        <v>0</v>
      </c>
      <c r="KC78" s="1037"/>
      <c r="KD78" s="1037"/>
      <c r="KE78" s="1037"/>
      <c r="KF78" s="1037"/>
      <c r="KL78" s="1029"/>
      <c r="KM78" s="1029"/>
      <c r="KN78" s="1029"/>
      <c r="KO78" s="1029"/>
      <c r="KP78" s="1029"/>
      <c r="KQ78" s="1029"/>
      <c r="KR78" s="1029"/>
      <c r="KS78" s="1029"/>
      <c r="KT78" s="1029"/>
      <c r="KU78" s="1029"/>
      <c r="KV78" s="1029"/>
      <c r="KW78" s="1029"/>
      <c r="KX78" s="1029"/>
      <c r="KY78" s="1029"/>
      <c r="KZ78" s="1029"/>
      <c r="LA78" s="1029"/>
      <c r="LB78" s="1029"/>
      <c r="LC78" s="1029"/>
      <c r="LD78" s="1029"/>
      <c r="LE78" s="1029"/>
      <c r="LF78" s="1029"/>
      <c r="LG78" s="1029"/>
      <c r="LH78" s="1029"/>
      <c r="LI78" s="1029"/>
      <c r="LJ78" s="1029"/>
      <c r="LK78" s="1029"/>
      <c r="LL78" s="1029"/>
      <c r="LM78" s="1029"/>
      <c r="LN78" s="1029"/>
      <c r="LO78" s="1029"/>
      <c r="LP78" s="1029"/>
      <c r="LQ78" s="1029"/>
      <c r="LR78" s="1029"/>
      <c r="LS78" s="1029"/>
      <c r="LT78" s="1029"/>
      <c r="LU78" s="1029"/>
      <c r="LV78" s="1029"/>
      <c r="LW78" s="1029"/>
      <c r="LX78" s="1029"/>
      <c r="LY78" s="1029"/>
      <c r="LZ78" s="1029"/>
      <c r="MA78" s="1029"/>
      <c r="MB78" s="1029"/>
      <c r="MC78" s="1029"/>
      <c r="MD78" s="1029"/>
      <c r="ME78" s="1029"/>
      <c r="MF78" s="1029"/>
      <c r="MG78" s="1029"/>
      <c r="MH78" s="1029"/>
      <c r="MI78" s="1029"/>
      <c r="MJ78" s="1029"/>
      <c r="MK78" s="1029"/>
    </row>
    <row r="79" spans="1:349" ht="12.75" hidden="1" customHeight="1" x14ac:dyDescent="0.25">
      <c r="A79" s="39"/>
      <c r="B79" s="39"/>
      <c r="C79" s="39"/>
      <c r="D79" s="39"/>
      <c r="E79" s="39"/>
      <c r="F79" s="774"/>
      <c r="G79" s="39"/>
      <c r="H79" s="774"/>
      <c r="I79" s="774"/>
      <c r="J79" s="774"/>
      <c r="K79" s="39"/>
      <c r="L79" s="39"/>
      <c r="M79" s="536"/>
      <c r="N79" s="537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283"/>
      <c r="AC79" s="863">
        <v>71</v>
      </c>
      <c r="AD79" s="860">
        <f t="shared" si="66"/>
        <v>12.67</v>
      </c>
      <c r="AE79" s="861">
        <f t="shared" si="67"/>
        <v>23.93</v>
      </c>
      <c r="AF79" s="862">
        <f t="shared" si="68"/>
        <v>9.85</v>
      </c>
      <c r="AG79" s="861">
        <f t="shared" si="69"/>
        <v>16.89</v>
      </c>
      <c r="AH79" s="265"/>
      <c r="AI79" s="280">
        <f t="shared" si="35"/>
        <v>71</v>
      </c>
      <c r="AJ79" s="265">
        <f t="shared" si="59"/>
        <v>12.67</v>
      </c>
      <c r="AK79" s="273">
        <f t="shared" si="36"/>
        <v>86749.958531131793</v>
      </c>
      <c r="AL79" s="273">
        <f t="shared" si="60"/>
        <v>1099.1219745894398</v>
      </c>
      <c r="AM79" s="274">
        <f t="shared" si="61"/>
        <v>10637.175430896674</v>
      </c>
      <c r="AN79" s="275">
        <f>SUM(AM79:AM$107)</f>
        <v>147333.69885612128</v>
      </c>
      <c r="AO79" s="275">
        <f t="shared" si="62"/>
        <v>130.84758515481633</v>
      </c>
      <c r="AP79" s="275">
        <f>SUM(AO79:AO$107)</f>
        <v>5760.2681088910949</v>
      </c>
      <c r="AQ79" s="33"/>
      <c r="AR79" s="280">
        <f t="shared" si="37"/>
        <v>71</v>
      </c>
      <c r="AS79" s="265">
        <f t="shared" ca="1" si="70"/>
        <v>0</v>
      </c>
      <c r="AT79" s="273">
        <f t="shared" ca="1" si="38"/>
        <v>100000</v>
      </c>
      <c r="AU79" s="273">
        <f t="shared" ca="1" si="63"/>
        <v>0</v>
      </c>
      <c r="AV79" s="274">
        <f t="shared" ca="1" si="64"/>
        <v>12261.879557071292</v>
      </c>
      <c r="AW79" s="275">
        <f t="shared" ca="1" si="32"/>
        <v>237981.57679948164</v>
      </c>
      <c r="AX79" s="275">
        <f t="shared" ca="1" si="65"/>
        <v>0</v>
      </c>
      <c r="AY79" s="276">
        <f t="shared" ca="1" si="33"/>
        <v>166.06802766715512</v>
      </c>
      <c r="AZ79" s="274"/>
      <c r="BA79" s="1252"/>
      <c r="BB79" s="274"/>
      <c r="BC79" s="273"/>
      <c r="BD79" s="273"/>
      <c r="BE79" s="274"/>
      <c r="BF79" s="275"/>
      <c r="BG79" s="275"/>
      <c r="BH79" s="275"/>
      <c r="BI79" s="246"/>
      <c r="BJ79" s="281"/>
      <c r="BK79" s="274"/>
      <c r="BL79" s="273"/>
      <c r="BM79" s="273"/>
      <c r="BN79" s="274"/>
      <c r="BO79" s="275"/>
      <c r="BP79" s="275"/>
      <c r="BQ79" s="275"/>
      <c r="BR79" s="39"/>
      <c r="BS79" s="281"/>
      <c r="BT79" s="274"/>
      <c r="BU79" s="273"/>
      <c r="BV79" s="273"/>
      <c r="BW79" s="274"/>
      <c r="BX79" s="275"/>
      <c r="BY79" s="275"/>
      <c r="BZ79" s="275"/>
      <c r="CA79" s="246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283"/>
      <c r="DC79" s="283"/>
      <c r="DD79" s="39"/>
      <c r="DE79" s="283"/>
      <c r="DF79" s="283"/>
      <c r="DG79" s="283"/>
      <c r="DH79" s="39"/>
      <c r="DI79" s="283"/>
      <c r="DJ79" s="283"/>
      <c r="DK79" s="283"/>
      <c r="DL79" s="39"/>
      <c r="DM79" s="283"/>
      <c r="DN79" s="283"/>
      <c r="DO79" s="283"/>
      <c r="DP79" s="39"/>
      <c r="DQ79" s="283"/>
      <c r="DR79" s="283"/>
      <c r="DS79" s="283"/>
      <c r="DT79" s="39"/>
      <c r="DU79" s="283"/>
      <c r="DV79" s="283"/>
      <c r="DW79" s="283"/>
      <c r="DX79" s="39"/>
      <c r="DY79" s="283"/>
      <c r="DZ79" s="283"/>
      <c r="EA79" s="283"/>
      <c r="EB79" s="39"/>
      <c r="EC79" s="283"/>
      <c r="ED79" s="283"/>
      <c r="EE79" s="283"/>
      <c r="EF79" s="39"/>
      <c r="EG79" s="283"/>
      <c r="EH79" s="283"/>
      <c r="EI79" s="283"/>
      <c r="EJ79" s="39"/>
      <c r="EK79" s="283"/>
      <c r="EL79" s="283"/>
      <c r="EM79" s="283"/>
      <c r="EN79" s="39"/>
      <c r="EO79" s="283"/>
      <c r="EP79" s="283"/>
      <c r="EQ79" s="283"/>
      <c r="ER79" s="39"/>
      <c r="ES79" s="283"/>
      <c r="ET79" s="283"/>
      <c r="EU79" s="283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U79" s="1024">
        <f>IF(COUNT(HU$32:$HU78)+1&gt;HW$8,"",HU78+1)</f>
        <v>47</v>
      </c>
      <c r="HV79" s="1138">
        <f t="shared" ca="1" si="43"/>
        <v>4.9665805411630681E-2</v>
      </c>
      <c r="HW79" s="1118">
        <f t="shared" ca="1" si="44"/>
        <v>3.3096407460601069E-3</v>
      </c>
      <c r="HX79" s="1139">
        <f t="shared" ca="1" si="48"/>
        <v>20</v>
      </c>
      <c r="HY79" s="1139">
        <f t="shared" ca="1" si="49"/>
        <v>20</v>
      </c>
      <c r="HZ79" s="1139">
        <f t="shared" ca="1" si="50"/>
        <v>10</v>
      </c>
      <c r="IA79" s="1118">
        <f t="shared" ca="1" si="45"/>
        <v>15.006403782874109</v>
      </c>
      <c r="IB79" s="1118">
        <f t="shared" ca="1" si="46"/>
        <v>8.7222637561298786</v>
      </c>
      <c r="IC79" s="1118">
        <f t="shared" ca="1" si="51"/>
        <v>4.9665805411630681E-2</v>
      </c>
      <c r="ID79" s="1122">
        <f t="shared" ca="1" si="52"/>
        <v>12.674975607590461</v>
      </c>
      <c r="IE79" s="1118">
        <f t="shared" ca="1" si="53"/>
        <v>3.9184142793843413</v>
      </c>
      <c r="IF79" s="1118">
        <f t="shared" ca="1" si="47"/>
        <v>0.15536221795820038</v>
      </c>
      <c r="IG79" s="1140"/>
      <c r="IH79" s="1150"/>
      <c r="II79" s="1150"/>
      <c r="IJ79" s="1150"/>
      <c r="IK79" s="1150"/>
      <c r="IM79" s="1150"/>
      <c r="IN79" s="1150"/>
      <c r="IO79" s="1150"/>
      <c r="IP79" s="1118"/>
      <c r="IS79" s="1014">
        <v>71</v>
      </c>
      <c r="IT79" s="1095">
        <v>12.67</v>
      </c>
      <c r="IU79" s="1095">
        <v>23.93</v>
      </c>
      <c r="IV79" s="1096">
        <v>9.85</v>
      </c>
      <c r="IW79" s="1095">
        <v>16.89</v>
      </c>
      <c r="IX79" s="1095">
        <v>54.15</v>
      </c>
      <c r="IZ79" s="1163">
        <f t="shared" si="39"/>
        <v>71</v>
      </c>
      <c r="JA79" s="1098">
        <f t="shared" si="74"/>
        <v>12.67</v>
      </c>
      <c r="JB79" s="1099">
        <f t="shared" si="40"/>
        <v>86749.958531131793</v>
      </c>
      <c r="JC79" s="1099">
        <f t="shared" si="71"/>
        <v>1099.1219745894398</v>
      </c>
      <c r="JD79" s="1096">
        <f t="shared" si="75"/>
        <v>10637.175430896674</v>
      </c>
      <c r="JE79" s="1096">
        <f>SUM(JD79:JD$108)</f>
        <v>147333.69885612128</v>
      </c>
      <c r="JF79" s="1006">
        <f t="shared" si="72"/>
        <v>130.84758515481633</v>
      </c>
      <c r="JG79" s="1095">
        <f>SUM(JF79:JF$108)</f>
        <v>5760.2681088910949</v>
      </c>
      <c r="JH79" s="1034"/>
      <c r="JI79" s="1164">
        <f t="shared" si="41"/>
        <v>72</v>
      </c>
      <c r="JJ79" s="1101">
        <f t="shared" ca="1" si="76"/>
        <v>0</v>
      </c>
      <c r="JK79" s="1101">
        <f t="shared" ca="1" si="78"/>
        <v>0</v>
      </c>
      <c r="JL79" s="1101">
        <f t="shared" ca="1" si="79"/>
        <v>0</v>
      </c>
      <c r="JM79" s="1101">
        <f t="shared" ca="1" si="77"/>
        <v>0</v>
      </c>
      <c r="JN79" s="1101">
        <f t="shared" si="73"/>
        <v>0.05</v>
      </c>
      <c r="JO79" s="1101">
        <f t="shared" si="73"/>
        <v>0.05</v>
      </c>
      <c r="JP79" s="1101">
        <f t="shared" si="73"/>
        <v>0</v>
      </c>
      <c r="JQ79" s="1010">
        <f t="shared" si="73"/>
        <v>0</v>
      </c>
      <c r="JR79" s="1010">
        <f t="shared" si="73"/>
        <v>0</v>
      </c>
      <c r="JS79" s="1101">
        <f t="shared" si="73"/>
        <v>0</v>
      </c>
      <c r="JT79" s="1010">
        <f t="shared" si="73"/>
        <v>0</v>
      </c>
      <c r="JU79" s="1101">
        <f t="shared" si="73"/>
        <v>0.03</v>
      </c>
      <c r="JV79" s="1101">
        <f t="shared" si="73"/>
        <v>0.03</v>
      </c>
      <c r="JW79" s="1010">
        <f t="shared" si="73"/>
        <v>0</v>
      </c>
      <c r="JX79" s="1010">
        <f t="shared" si="73"/>
        <v>0</v>
      </c>
      <c r="KC79" s="1037"/>
      <c r="KD79" s="1037"/>
      <c r="KE79" s="1037"/>
      <c r="KF79" s="1037"/>
      <c r="KL79" s="1029"/>
      <c r="KM79" s="1029"/>
      <c r="KN79" s="1029"/>
      <c r="KO79" s="1029"/>
      <c r="KP79" s="1029"/>
      <c r="KQ79" s="1029"/>
      <c r="KR79" s="1029"/>
      <c r="KS79" s="1029"/>
      <c r="KT79" s="1029"/>
      <c r="KU79" s="1029"/>
      <c r="KV79" s="1029"/>
      <c r="KW79" s="1029"/>
      <c r="KX79" s="1029"/>
      <c r="KY79" s="1029"/>
      <c r="KZ79" s="1029"/>
      <c r="LA79" s="1029"/>
      <c r="LB79" s="1029"/>
      <c r="LC79" s="1029"/>
      <c r="LD79" s="1029"/>
      <c r="LE79" s="1029"/>
      <c r="LF79" s="1029"/>
      <c r="LG79" s="1029"/>
      <c r="LH79" s="1029"/>
      <c r="LI79" s="1029"/>
      <c r="LJ79" s="1029"/>
      <c r="LK79" s="1029"/>
      <c r="LL79" s="1029"/>
      <c r="LM79" s="1029"/>
      <c r="LN79" s="1029"/>
      <c r="LO79" s="1029"/>
      <c r="LP79" s="1029"/>
      <c r="LQ79" s="1029"/>
      <c r="LR79" s="1029"/>
      <c r="LS79" s="1029"/>
      <c r="LT79" s="1029"/>
      <c r="LU79" s="1029"/>
      <c r="LV79" s="1029"/>
      <c r="LW79" s="1029"/>
      <c r="LX79" s="1029"/>
      <c r="LY79" s="1029"/>
      <c r="LZ79" s="1029"/>
      <c r="MA79" s="1029"/>
      <c r="MB79" s="1029"/>
      <c r="MC79" s="1029"/>
      <c r="MD79" s="1029"/>
      <c r="ME79" s="1029"/>
      <c r="MF79" s="1029"/>
      <c r="MG79" s="1029"/>
      <c r="MH79" s="1029"/>
      <c r="MI79" s="1029"/>
      <c r="MJ79" s="1029"/>
      <c r="MK79" s="1029"/>
    </row>
    <row r="80" spans="1:349" ht="12.75" hidden="1" customHeight="1" x14ac:dyDescent="0.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283"/>
      <c r="AC80" s="863">
        <v>72</v>
      </c>
      <c r="AD80" s="860">
        <f t="shared" si="66"/>
        <v>14.09</v>
      </c>
      <c r="AE80" s="861">
        <f t="shared" si="67"/>
        <v>26.62</v>
      </c>
      <c r="AF80" s="862">
        <f t="shared" si="68"/>
        <v>10.96</v>
      </c>
      <c r="AG80" s="861">
        <f t="shared" si="69"/>
        <v>18.79</v>
      </c>
      <c r="AH80" s="265"/>
      <c r="AI80" s="272">
        <f t="shared" si="35"/>
        <v>72</v>
      </c>
      <c r="AJ80" s="265">
        <f t="shared" si="59"/>
        <v>14.09</v>
      </c>
      <c r="AK80" s="273">
        <f t="shared" si="36"/>
        <v>85650.836556542359</v>
      </c>
      <c r="AL80" s="273">
        <f t="shared" si="60"/>
        <v>1206.820287081682</v>
      </c>
      <c r="AM80" s="274">
        <f t="shared" si="61"/>
        <v>10196.507202123506</v>
      </c>
      <c r="AN80" s="275">
        <f>SUM(AM80:AM$107)</f>
        <v>136696.52342522459</v>
      </c>
      <c r="AO80" s="275">
        <f t="shared" si="62"/>
        <v>139.48425871642741</v>
      </c>
      <c r="AP80" s="275">
        <f>SUM(AO80:AO$107)</f>
        <v>5629.4205237362785</v>
      </c>
      <c r="AQ80" s="33"/>
      <c r="AR80" s="272">
        <f t="shared" si="37"/>
        <v>72</v>
      </c>
      <c r="AS80" s="265">
        <f t="shared" ca="1" si="70"/>
        <v>0</v>
      </c>
      <c r="AT80" s="273">
        <f t="shared" ca="1" si="38"/>
        <v>100000</v>
      </c>
      <c r="AU80" s="273">
        <f t="shared" ca="1" si="63"/>
        <v>0</v>
      </c>
      <c r="AV80" s="274">
        <f t="shared" ca="1" si="64"/>
        <v>11904.737434049797</v>
      </c>
      <c r="AW80" s="275">
        <f t="shared" ca="1" si="32"/>
        <v>225719.69724241036</v>
      </c>
      <c r="AX80" s="275">
        <f t="shared" ca="1" si="65"/>
        <v>0</v>
      </c>
      <c r="AY80" s="276">
        <f t="shared" ca="1" si="33"/>
        <v>166.06802766715512</v>
      </c>
      <c r="AZ80" s="274"/>
      <c r="BA80" s="1252"/>
      <c r="BB80" s="274"/>
      <c r="BC80" s="273"/>
      <c r="BD80" s="273"/>
      <c r="BE80" s="274"/>
      <c r="BF80" s="275"/>
      <c r="BG80" s="275"/>
      <c r="BH80" s="275"/>
      <c r="BI80" s="246"/>
      <c r="BJ80" s="277"/>
      <c r="BK80" s="274"/>
      <c r="BL80" s="273"/>
      <c r="BM80" s="273"/>
      <c r="BN80" s="274"/>
      <c r="BO80" s="275"/>
      <c r="BP80" s="275"/>
      <c r="BQ80" s="275"/>
      <c r="BR80" s="39"/>
      <c r="BS80" s="277"/>
      <c r="BT80" s="274"/>
      <c r="BU80" s="273"/>
      <c r="BV80" s="273"/>
      <c r="BW80" s="274"/>
      <c r="BX80" s="275"/>
      <c r="BY80" s="275"/>
      <c r="BZ80" s="275"/>
      <c r="CA80" s="246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283"/>
      <c r="DC80" s="283"/>
      <c r="DD80" s="39"/>
      <c r="DE80" s="283"/>
      <c r="DF80" s="283"/>
      <c r="DG80" s="283"/>
      <c r="DH80" s="39"/>
      <c r="DI80" s="283"/>
      <c r="DJ80" s="283"/>
      <c r="DK80" s="283"/>
      <c r="DL80" s="39"/>
      <c r="DM80" s="283"/>
      <c r="DN80" s="283"/>
      <c r="DO80" s="283"/>
      <c r="DP80" s="39"/>
      <c r="DQ80" s="283"/>
      <c r="DR80" s="283"/>
      <c r="DS80" s="283"/>
      <c r="DT80" s="39"/>
      <c r="DU80" s="283"/>
      <c r="DV80" s="283"/>
      <c r="DW80" s="283"/>
      <c r="DX80" s="39"/>
      <c r="DY80" s="283"/>
      <c r="DZ80" s="283"/>
      <c r="EA80" s="283"/>
      <c r="EB80" s="39"/>
      <c r="EC80" s="283"/>
      <c r="ED80" s="283"/>
      <c r="EE80" s="283"/>
      <c r="EF80" s="39"/>
      <c r="EG80" s="283"/>
      <c r="EH80" s="283"/>
      <c r="EI80" s="283"/>
      <c r="EJ80" s="39"/>
      <c r="EK80" s="283"/>
      <c r="EL80" s="283"/>
      <c r="EM80" s="283"/>
      <c r="EN80" s="39"/>
      <c r="EO80" s="283"/>
      <c r="EP80" s="283"/>
      <c r="EQ80" s="283"/>
      <c r="ER80" s="39"/>
      <c r="ES80" s="283"/>
      <c r="ET80" s="283"/>
      <c r="EU80" s="283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U80" s="1024">
        <f>IF(COUNT(HU$32:$HU79)+1&gt;HW$8,"",HU79+1)</f>
        <v>48</v>
      </c>
      <c r="HV80" s="1138">
        <f t="shared" ca="1" si="43"/>
        <v>5.4443454147134057E-2</v>
      </c>
      <c r="HW80" s="1118">
        <f t="shared" ca="1" si="44"/>
        <v>3.6352188874237959E-3</v>
      </c>
      <c r="HX80" s="1139">
        <f t="shared" ca="1" si="48"/>
        <v>20</v>
      </c>
      <c r="HY80" s="1139">
        <f t="shared" ca="1" si="49"/>
        <v>20</v>
      </c>
      <c r="HZ80" s="1139">
        <f t="shared" ca="1" si="50"/>
        <v>10</v>
      </c>
      <c r="IA80" s="1118">
        <f t="shared" ca="1" si="45"/>
        <v>14.976664633726362</v>
      </c>
      <c r="IB80" s="1118">
        <f t="shared" ca="1" si="46"/>
        <v>8.7171551507749747</v>
      </c>
      <c r="IC80" s="1118">
        <f t="shared" ca="1" si="51"/>
        <v>5.4443454147134057E-2</v>
      </c>
      <c r="ID80" s="1122">
        <f t="shared" ca="1" si="52"/>
        <v>12.648293846060175</v>
      </c>
      <c r="IE80" s="1118">
        <f t="shared" ca="1" si="53"/>
        <v>4.3044109197457239</v>
      </c>
      <c r="IF80" s="1118">
        <f t="shared" ca="1" si="47"/>
        <v>0.15546657714581291</v>
      </c>
      <c r="IG80" s="1140"/>
      <c r="IH80" s="1150"/>
      <c r="II80" s="1150"/>
      <c r="IJ80" s="1167"/>
      <c r="IL80" s="1150"/>
      <c r="IM80" s="1150"/>
      <c r="IN80" s="1150"/>
      <c r="IO80" s="1150"/>
      <c r="IP80" s="1118"/>
      <c r="IS80" s="1014">
        <v>72</v>
      </c>
      <c r="IT80" s="1095">
        <v>14.09</v>
      </c>
      <c r="IU80" s="1095">
        <v>26.62</v>
      </c>
      <c r="IV80" s="1096">
        <v>10.96</v>
      </c>
      <c r="IW80" s="1095">
        <v>18.79</v>
      </c>
      <c r="IX80" s="1095">
        <v>58.65</v>
      </c>
      <c r="IZ80" s="1097">
        <f t="shared" si="39"/>
        <v>72</v>
      </c>
      <c r="JA80" s="1098">
        <f t="shared" si="74"/>
        <v>14.09</v>
      </c>
      <c r="JB80" s="1099">
        <f t="shared" si="40"/>
        <v>85650.836556542359</v>
      </c>
      <c r="JC80" s="1099">
        <f t="shared" si="71"/>
        <v>1206.820287081682</v>
      </c>
      <c r="JD80" s="1096">
        <f t="shared" si="75"/>
        <v>10196.507202123506</v>
      </c>
      <c r="JE80" s="1096">
        <f>SUM(JD80:JD$108)</f>
        <v>136696.52342522459</v>
      </c>
      <c r="JF80" s="1006">
        <f t="shared" si="72"/>
        <v>139.48425871642741</v>
      </c>
      <c r="JG80" s="1095">
        <f>SUM(JF80:JF$108)</f>
        <v>5629.4205237362785</v>
      </c>
      <c r="JH80" s="1034"/>
      <c r="JI80" s="1100">
        <f t="shared" si="41"/>
        <v>73</v>
      </c>
      <c r="JJ80" s="1101">
        <f t="shared" ca="1" si="76"/>
        <v>0</v>
      </c>
      <c r="JK80" s="1101">
        <f t="shared" ca="1" si="78"/>
        <v>0</v>
      </c>
      <c r="JL80" s="1101">
        <f t="shared" ca="1" si="79"/>
        <v>0</v>
      </c>
      <c r="JM80" s="1101">
        <f t="shared" ca="1" si="77"/>
        <v>0</v>
      </c>
      <c r="JN80" s="1101">
        <f t="shared" si="73"/>
        <v>0.05</v>
      </c>
      <c r="JO80" s="1101">
        <f t="shared" si="73"/>
        <v>0.05</v>
      </c>
      <c r="JP80" s="1101">
        <f t="shared" si="73"/>
        <v>0</v>
      </c>
      <c r="JQ80" s="1010">
        <f t="shared" si="73"/>
        <v>0</v>
      </c>
      <c r="JR80" s="1010">
        <f t="shared" si="73"/>
        <v>0</v>
      </c>
      <c r="JS80" s="1101">
        <f t="shared" si="73"/>
        <v>0</v>
      </c>
      <c r="JT80" s="1010">
        <f t="shared" si="73"/>
        <v>0</v>
      </c>
      <c r="JU80" s="1101">
        <f t="shared" si="73"/>
        <v>0.03</v>
      </c>
      <c r="JV80" s="1101">
        <f t="shared" si="73"/>
        <v>0.03</v>
      </c>
      <c r="JW80" s="1010">
        <f t="shared" si="73"/>
        <v>0</v>
      </c>
      <c r="JX80" s="1010">
        <f t="shared" si="73"/>
        <v>0</v>
      </c>
      <c r="KC80" s="1037"/>
      <c r="KD80" s="1037"/>
      <c r="KE80" s="1037"/>
      <c r="KF80" s="1037"/>
      <c r="KL80" s="1029"/>
      <c r="KM80" s="1029"/>
      <c r="KN80" s="1029"/>
      <c r="KO80" s="1029"/>
      <c r="KP80" s="1029"/>
      <c r="KQ80" s="1029"/>
      <c r="KR80" s="1029"/>
      <c r="KS80" s="1029"/>
      <c r="KT80" s="1029"/>
      <c r="KU80" s="1029"/>
      <c r="KV80" s="1029"/>
      <c r="KW80" s="1029"/>
      <c r="KX80" s="1029"/>
      <c r="KY80" s="1029"/>
      <c r="KZ80" s="1029"/>
      <c r="LA80" s="1029"/>
      <c r="LB80" s="1029"/>
      <c r="LC80" s="1029"/>
      <c r="LD80" s="1029"/>
      <c r="LE80" s="1029"/>
      <c r="LF80" s="1029"/>
      <c r="LG80" s="1029"/>
      <c r="LH80" s="1029"/>
      <c r="LI80" s="1029"/>
      <c r="LJ80" s="1029"/>
      <c r="LK80" s="1029"/>
      <c r="LL80" s="1029"/>
      <c r="LM80" s="1029"/>
      <c r="LN80" s="1029"/>
      <c r="LO80" s="1029"/>
      <c r="LP80" s="1029"/>
      <c r="LQ80" s="1029"/>
      <c r="LR80" s="1029"/>
      <c r="LS80" s="1029"/>
      <c r="LT80" s="1029"/>
      <c r="LU80" s="1029"/>
      <c r="LV80" s="1029"/>
      <c r="LW80" s="1029"/>
      <c r="LX80" s="1029"/>
      <c r="LY80" s="1029"/>
      <c r="LZ80" s="1029"/>
      <c r="MA80" s="1029"/>
      <c r="MB80" s="1029"/>
      <c r="MC80" s="1029"/>
      <c r="MD80" s="1029"/>
      <c r="ME80" s="1029"/>
      <c r="MF80" s="1029"/>
      <c r="MG80" s="1029"/>
      <c r="MH80" s="1029"/>
      <c r="MI80" s="1029"/>
      <c r="MJ80" s="1029"/>
      <c r="MK80" s="1029"/>
    </row>
    <row r="81" spans="1:349" ht="12.75" hidden="1" customHeight="1" x14ac:dyDescent="0.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283"/>
      <c r="AC81" s="863">
        <v>73</v>
      </c>
      <c r="AD81" s="860">
        <f t="shared" si="66"/>
        <v>15.58</v>
      </c>
      <c r="AE81" s="861">
        <f t="shared" si="67"/>
        <v>29.43</v>
      </c>
      <c r="AF81" s="862">
        <f t="shared" si="68"/>
        <v>12.12</v>
      </c>
      <c r="AG81" s="861">
        <f t="shared" si="69"/>
        <v>20.77</v>
      </c>
      <c r="AH81" s="265"/>
      <c r="AI81" s="272">
        <f t="shared" si="35"/>
        <v>73</v>
      </c>
      <c r="AJ81" s="265">
        <f t="shared" si="59"/>
        <v>15.58</v>
      </c>
      <c r="AK81" s="273">
        <f t="shared" si="36"/>
        <v>84444.016269460684</v>
      </c>
      <c r="AL81" s="273">
        <f t="shared" si="60"/>
        <v>1315.6377734781975</v>
      </c>
      <c r="AM81" s="274">
        <f t="shared" si="61"/>
        <v>9760.0372967432886</v>
      </c>
      <c r="AN81" s="275">
        <f>SUM(AM81:AM$107)</f>
        <v>126500.01622310106</v>
      </c>
      <c r="AO81" s="275">
        <f t="shared" si="62"/>
        <v>147.63240881869945</v>
      </c>
      <c r="AP81" s="275">
        <f>SUM(AO81:AO$107)</f>
        <v>5489.9362650198509</v>
      </c>
      <c r="AQ81" s="33"/>
      <c r="AR81" s="272">
        <f t="shared" si="37"/>
        <v>73</v>
      </c>
      <c r="AS81" s="265">
        <f t="shared" ca="1" si="70"/>
        <v>0</v>
      </c>
      <c r="AT81" s="273">
        <f t="shared" ca="1" si="38"/>
        <v>100000</v>
      </c>
      <c r="AU81" s="273">
        <f t="shared" ca="1" si="63"/>
        <v>0</v>
      </c>
      <c r="AV81" s="274">
        <f t="shared" ca="1" si="64"/>
        <v>11557.997508786211</v>
      </c>
      <c r="AW81" s="275">
        <f t="shared" ca="1" si="32"/>
        <v>213814.95980836055</v>
      </c>
      <c r="AX81" s="275">
        <f t="shared" ca="1" si="65"/>
        <v>0</v>
      </c>
      <c r="AY81" s="276">
        <f t="shared" ca="1" si="33"/>
        <v>166.06802766715512</v>
      </c>
      <c r="AZ81" s="274"/>
      <c r="BA81" s="1252"/>
      <c r="BB81" s="274"/>
      <c r="BC81" s="273"/>
      <c r="BD81" s="273"/>
      <c r="BE81" s="274"/>
      <c r="BF81" s="275"/>
      <c r="BG81" s="275"/>
      <c r="BH81" s="275"/>
      <c r="BI81" s="246"/>
      <c r="BJ81" s="277"/>
      <c r="BK81" s="274"/>
      <c r="BL81" s="273"/>
      <c r="BM81" s="273"/>
      <c r="BN81" s="274"/>
      <c r="BO81" s="275"/>
      <c r="BP81" s="275"/>
      <c r="BQ81" s="275"/>
      <c r="BR81" s="39"/>
      <c r="BS81" s="277"/>
      <c r="BT81" s="274"/>
      <c r="BU81" s="273"/>
      <c r="BV81" s="273"/>
      <c r="BW81" s="274"/>
      <c r="BX81" s="275"/>
      <c r="BY81" s="275"/>
      <c r="BZ81" s="275"/>
      <c r="CA81" s="246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283"/>
      <c r="DC81" s="283"/>
      <c r="DD81" s="39"/>
      <c r="DE81" s="283"/>
      <c r="DF81" s="283"/>
      <c r="DG81" s="283"/>
      <c r="DH81" s="39"/>
      <c r="DI81" s="283"/>
      <c r="DJ81" s="283"/>
      <c r="DK81" s="283"/>
      <c r="DL81" s="39"/>
      <c r="DM81" s="283"/>
      <c r="DN81" s="283"/>
      <c r="DO81" s="283"/>
      <c r="DP81" s="39"/>
      <c r="DQ81" s="283"/>
      <c r="DR81" s="283"/>
      <c r="DS81" s="283"/>
      <c r="DT81" s="39"/>
      <c r="DU81" s="283"/>
      <c r="DV81" s="283"/>
      <c r="DW81" s="283"/>
      <c r="DX81" s="39"/>
      <c r="DY81" s="283"/>
      <c r="DZ81" s="283"/>
      <c r="EA81" s="283"/>
      <c r="EB81" s="39"/>
      <c r="EC81" s="283"/>
      <c r="ED81" s="283"/>
      <c r="EE81" s="283"/>
      <c r="EF81" s="39"/>
      <c r="EG81" s="283"/>
      <c r="EH81" s="283"/>
      <c r="EI81" s="283"/>
      <c r="EJ81" s="39"/>
      <c r="EK81" s="283"/>
      <c r="EL81" s="283"/>
      <c r="EM81" s="283"/>
      <c r="EN81" s="39"/>
      <c r="EO81" s="283"/>
      <c r="EP81" s="283"/>
      <c r="EQ81" s="283"/>
      <c r="ER81" s="39"/>
      <c r="ES81" s="283"/>
      <c r="ET81" s="283"/>
      <c r="EU81" s="283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U81" s="1024">
        <f>IF(COUNT(HU$32:$HU80)+1&gt;HW$8,"",HU80+1)</f>
        <v>49</v>
      </c>
      <c r="HV81" s="1138">
        <f t="shared" ca="1" si="43"/>
        <v>5.9673109251561142E-2</v>
      </c>
      <c r="HW81" s="1118">
        <f t="shared" ca="1" si="44"/>
        <v>3.9933814996462322E-3</v>
      </c>
      <c r="HX81" s="1139">
        <f t="shared" ca="1" si="48"/>
        <v>20</v>
      </c>
      <c r="HY81" s="1139">
        <f t="shared" ca="1" si="49"/>
        <v>20</v>
      </c>
      <c r="HZ81" s="1139">
        <f t="shared" ca="1" si="50"/>
        <v>10</v>
      </c>
      <c r="IA81" s="1118">
        <f t="shared" ca="1" si="45"/>
        <v>14.943002379524094</v>
      </c>
      <c r="IB81" s="1118">
        <f t="shared" ca="1" si="46"/>
        <v>8.7109830454885557</v>
      </c>
      <c r="IC81" s="1118">
        <f t="shared" ca="1" si="51"/>
        <v>5.9673109251561142E-2</v>
      </c>
      <c r="ID81" s="1122">
        <f t="shared" ca="1" si="52"/>
        <v>12.618115676688802</v>
      </c>
      <c r="IE81" s="1118">
        <f t="shared" ca="1" si="53"/>
        <v>4.7291616894750428</v>
      </c>
      <c r="IF81" s="1118">
        <f ca="1">IF(HU81="","",(1-HW81/(IE81/1000)))</f>
        <v>0.15558364000671021</v>
      </c>
      <c r="IG81" s="1140"/>
      <c r="IH81" s="1150"/>
      <c r="II81" s="1150"/>
      <c r="IJ81" s="1130"/>
      <c r="IL81" s="1150"/>
      <c r="IM81" s="1150"/>
      <c r="IN81" s="1150"/>
      <c r="IO81" s="1150"/>
      <c r="IP81" s="1118"/>
      <c r="IS81" s="1014">
        <v>73</v>
      </c>
      <c r="IT81" s="1095">
        <v>15.58</v>
      </c>
      <c r="IU81" s="1095">
        <v>29.43</v>
      </c>
      <c r="IV81" s="1096">
        <v>12.12</v>
      </c>
      <c r="IW81" s="1095">
        <v>20.77</v>
      </c>
      <c r="IX81" s="1095">
        <v>63.26</v>
      </c>
      <c r="IZ81" s="1097">
        <f t="shared" si="39"/>
        <v>73</v>
      </c>
      <c r="JA81" s="1098">
        <f t="shared" si="74"/>
        <v>15.58</v>
      </c>
      <c r="JB81" s="1099">
        <f t="shared" si="40"/>
        <v>84444.016269460684</v>
      </c>
      <c r="JC81" s="1099">
        <f t="shared" si="71"/>
        <v>1315.6377734781975</v>
      </c>
      <c r="JD81" s="1096">
        <f t="shared" si="75"/>
        <v>9760.0372967432886</v>
      </c>
      <c r="JE81" s="1096">
        <f>SUM(JD81:JD$108)</f>
        <v>126500.01622310106</v>
      </c>
      <c r="JF81" s="1006">
        <f t="shared" si="72"/>
        <v>147.63240881869945</v>
      </c>
      <c r="JG81" s="1095">
        <f>SUM(JF81:JF$108)</f>
        <v>5489.9362650198509</v>
      </c>
      <c r="JH81" s="1034"/>
      <c r="JI81" s="1100">
        <f t="shared" si="41"/>
        <v>74</v>
      </c>
      <c r="JJ81" s="1101">
        <f t="shared" ca="1" si="76"/>
        <v>0</v>
      </c>
      <c r="JK81" s="1101">
        <f t="shared" ca="1" si="78"/>
        <v>0</v>
      </c>
      <c r="JL81" s="1101">
        <f t="shared" ca="1" si="79"/>
        <v>0</v>
      </c>
      <c r="JM81" s="1101">
        <f t="shared" ca="1" si="77"/>
        <v>0</v>
      </c>
      <c r="JN81" s="1101">
        <f t="shared" si="73"/>
        <v>0.05</v>
      </c>
      <c r="JO81" s="1101">
        <f t="shared" si="73"/>
        <v>0.05</v>
      </c>
      <c r="JP81" s="1101">
        <f t="shared" si="73"/>
        <v>0</v>
      </c>
      <c r="JQ81" s="1010">
        <f t="shared" si="73"/>
        <v>0</v>
      </c>
      <c r="JR81" s="1010">
        <f t="shared" si="73"/>
        <v>0</v>
      </c>
      <c r="JS81" s="1101">
        <f t="shared" si="73"/>
        <v>0</v>
      </c>
      <c r="JT81" s="1010">
        <f t="shared" si="73"/>
        <v>0</v>
      </c>
      <c r="JU81" s="1101">
        <f t="shared" si="73"/>
        <v>0.03</v>
      </c>
      <c r="JV81" s="1101">
        <f t="shared" si="73"/>
        <v>0.03</v>
      </c>
      <c r="JW81" s="1010">
        <f t="shared" si="73"/>
        <v>0</v>
      </c>
      <c r="JX81" s="1010">
        <f t="shared" si="73"/>
        <v>0</v>
      </c>
      <c r="KC81" s="1037"/>
      <c r="KD81" s="1037"/>
      <c r="KE81" s="1037"/>
      <c r="KF81" s="1037"/>
      <c r="KL81" s="1029"/>
      <c r="KM81" s="1029"/>
      <c r="KN81" s="1029"/>
      <c r="KO81" s="1029"/>
      <c r="KP81" s="1029"/>
      <c r="KQ81" s="1029"/>
      <c r="KR81" s="1029"/>
      <c r="KS81" s="1029"/>
      <c r="KT81" s="1029"/>
      <c r="KU81" s="1029"/>
      <c r="KV81" s="1029"/>
      <c r="KW81" s="1029"/>
      <c r="KX81" s="1029"/>
      <c r="KY81" s="1029"/>
      <c r="KZ81" s="1029"/>
      <c r="LA81" s="1029"/>
      <c r="LB81" s="1029"/>
      <c r="LC81" s="1029"/>
      <c r="LD81" s="1029"/>
      <c r="LE81" s="1029"/>
      <c r="LF81" s="1029"/>
      <c r="LG81" s="1029"/>
      <c r="LH81" s="1029"/>
      <c r="LI81" s="1029"/>
      <c r="LJ81" s="1029"/>
      <c r="LK81" s="1029"/>
      <c r="LL81" s="1029"/>
      <c r="LM81" s="1029"/>
      <c r="LN81" s="1029"/>
      <c r="LO81" s="1029"/>
      <c r="LP81" s="1029"/>
      <c r="LQ81" s="1029"/>
      <c r="LR81" s="1029"/>
      <c r="LS81" s="1029"/>
      <c r="LT81" s="1029"/>
      <c r="LU81" s="1029"/>
      <c r="LV81" s="1029"/>
      <c r="LW81" s="1029"/>
      <c r="LX81" s="1029"/>
      <c r="LY81" s="1029"/>
      <c r="LZ81" s="1029"/>
      <c r="MA81" s="1029"/>
      <c r="MB81" s="1029"/>
      <c r="MC81" s="1029"/>
      <c r="MD81" s="1029"/>
      <c r="ME81" s="1029"/>
      <c r="MF81" s="1029"/>
      <c r="MG81" s="1029"/>
      <c r="MH81" s="1029"/>
      <c r="MI81" s="1029"/>
      <c r="MJ81" s="1029"/>
      <c r="MK81" s="1029"/>
    </row>
    <row r="82" spans="1:349" ht="12.75" hidden="1" customHeight="1" x14ac:dyDescent="0.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283"/>
      <c r="AC82" s="863">
        <v>74</v>
      </c>
      <c r="AD82" s="860">
        <f t="shared" si="66"/>
        <v>17.14</v>
      </c>
      <c r="AE82" s="861">
        <f t="shared" si="67"/>
        <v>32.369999999999997</v>
      </c>
      <c r="AF82" s="862">
        <f t="shared" si="68"/>
        <v>13.33</v>
      </c>
      <c r="AG82" s="861">
        <f t="shared" si="69"/>
        <v>22.85</v>
      </c>
      <c r="AH82" s="265"/>
      <c r="AI82" s="272">
        <f t="shared" si="35"/>
        <v>74</v>
      </c>
      <c r="AJ82" s="265">
        <f t="shared" si="59"/>
        <v>17.14</v>
      </c>
      <c r="AK82" s="273">
        <f t="shared" si="36"/>
        <v>83128.378495982484</v>
      </c>
      <c r="AL82" s="273">
        <f t="shared" si="60"/>
        <v>1424.8204074211399</v>
      </c>
      <c r="AM82" s="274">
        <f t="shared" si="61"/>
        <v>9328.1319569514835</v>
      </c>
      <c r="AN82" s="275">
        <f>SUM(AM82:AM$107)</f>
        <v>116739.97892635775</v>
      </c>
      <c r="AO82" s="275">
        <f t="shared" si="62"/>
        <v>155.22736091470722</v>
      </c>
      <c r="AP82" s="275">
        <f>SUM(AO82:AO$107)</f>
        <v>5342.3038562011516</v>
      </c>
      <c r="AQ82" s="39"/>
      <c r="AR82" s="272">
        <f t="shared" si="37"/>
        <v>74</v>
      </c>
      <c r="AS82" s="265">
        <f t="shared" ca="1" si="70"/>
        <v>0</v>
      </c>
      <c r="AT82" s="273">
        <f t="shared" ca="1" si="38"/>
        <v>100000</v>
      </c>
      <c r="AU82" s="273">
        <f t="shared" ca="1" si="63"/>
        <v>0</v>
      </c>
      <c r="AV82" s="274">
        <f t="shared" ca="1" si="64"/>
        <v>11221.356804646806</v>
      </c>
      <c r="AW82" s="275">
        <f t="shared" ca="1" si="32"/>
        <v>202256.96229957434</v>
      </c>
      <c r="AX82" s="275">
        <f t="shared" ca="1" si="65"/>
        <v>0</v>
      </c>
      <c r="AY82" s="276">
        <f t="shared" ca="1" si="33"/>
        <v>166.06802766715512</v>
      </c>
      <c r="AZ82" s="274"/>
      <c r="BA82" s="1252"/>
      <c r="BB82" s="274"/>
      <c r="BC82" s="273"/>
      <c r="BD82" s="273"/>
      <c r="BE82" s="274"/>
      <c r="BF82" s="275"/>
      <c r="BG82" s="275"/>
      <c r="BH82" s="275"/>
      <c r="BI82" s="283"/>
      <c r="BJ82" s="277"/>
      <c r="BK82" s="274"/>
      <c r="BL82" s="273"/>
      <c r="BM82" s="273"/>
      <c r="BN82" s="274"/>
      <c r="BO82" s="275"/>
      <c r="BP82" s="275"/>
      <c r="BQ82" s="275"/>
      <c r="BR82" s="39"/>
      <c r="BS82" s="277"/>
      <c r="BT82" s="274"/>
      <c r="BU82" s="273"/>
      <c r="BV82" s="273"/>
      <c r="BW82" s="274"/>
      <c r="BX82" s="275"/>
      <c r="BY82" s="275"/>
      <c r="BZ82" s="275"/>
      <c r="CA82" s="283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283"/>
      <c r="DC82" s="283"/>
      <c r="DD82" s="39"/>
      <c r="DE82" s="283"/>
      <c r="DF82" s="283"/>
      <c r="DG82" s="283"/>
      <c r="DH82" s="39"/>
      <c r="DI82" s="283"/>
      <c r="DJ82" s="283"/>
      <c r="DK82" s="283"/>
      <c r="DL82" s="39"/>
      <c r="DM82" s="283"/>
      <c r="DN82" s="283"/>
      <c r="DO82" s="283"/>
      <c r="DP82" s="39"/>
      <c r="DQ82" s="283"/>
      <c r="DR82" s="283"/>
      <c r="DS82" s="283"/>
      <c r="DT82" s="39"/>
      <c r="DU82" s="283"/>
      <c r="DV82" s="283"/>
      <c r="DW82" s="283"/>
      <c r="DX82" s="39"/>
      <c r="DY82" s="283"/>
      <c r="DZ82" s="283"/>
      <c r="EA82" s="283"/>
      <c r="EB82" s="39"/>
      <c r="EC82" s="283"/>
      <c r="ED82" s="283"/>
      <c r="EE82" s="283"/>
      <c r="EF82" s="39"/>
      <c r="EG82" s="283"/>
      <c r="EH82" s="283"/>
      <c r="EI82" s="283"/>
      <c r="EJ82" s="39"/>
      <c r="EK82" s="283"/>
      <c r="EL82" s="283"/>
      <c r="EM82" s="283"/>
      <c r="EN82" s="39"/>
      <c r="EO82" s="283"/>
      <c r="EP82" s="283"/>
      <c r="EQ82" s="283"/>
      <c r="ER82" s="39"/>
      <c r="ES82" s="283"/>
      <c r="ET82" s="283"/>
      <c r="EU82" s="283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U82" s="1151">
        <f>IF(COUNT(HU$32:$HU81)+1&gt;HW$8,"",HU81+1)</f>
        <v>50</v>
      </c>
      <c r="HV82" s="1152">
        <f t="shared" ca="1" si="43"/>
        <v>6.5360770703660739E-2</v>
      </c>
      <c r="HW82" s="1153">
        <f t="shared" ca="1" si="44"/>
        <v>4.3851311580284692E-3</v>
      </c>
      <c r="HX82" s="1154">
        <f t="shared" ca="1" si="48"/>
        <v>20</v>
      </c>
      <c r="HY82" s="1154">
        <f t="shared" ca="1" si="49"/>
        <v>20</v>
      </c>
      <c r="HZ82" s="1154">
        <f t="shared" ca="1" si="50"/>
        <v>10</v>
      </c>
      <c r="IA82" s="1153">
        <f t="shared" ca="1" si="45"/>
        <v>14.905089117801115</v>
      </c>
      <c r="IB82" s="1153">
        <f t="shared" ca="1" si="46"/>
        <v>8.7036452353877074</v>
      </c>
      <c r="IC82" s="1153">
        <f t="shared" ca="1" si="51"/>
        <v>6.5360770703660739E-2</v>
      </c>
      <c r="ID82" s="1155">
        <f t="shared" ca="1" si="52"/>
        <v>12.58414966028125</v>
      </c>
      <c r="IE82" s="1153">
        <f t="shared" ca="1" si="53"/>
        <v>5.1938964863041805</v>
      </c>
      <c r="IF82" s="1153">
        <f t="shared" ref="IF82:IF118" ca="1" si="80">IF(HU82="","",(1-HW82/(IE82/1000)))</f>
        <v>0.15571456427912067</v>
      </c>
      <c r="IG82" s="1140"/>
      <c r="IH82" s="1150"/>
      <c r="II82" s="1150"/>
      <c r="IJ82" s="1130"/>
      <c r="IL82" s="1150"/>
      <c r="IM82" s="1150"/>
      <c r="IN82" s="1150"/>
      <c r="IO82" s="1150"/>
      <c r="IP82" s="1118"/>
      <c r="IS82" s="1014">
        <v>74</v>
      </c>
      <c r="IT82" s="1095">
        <v>17.14</v>
      </c>
      <c r="IU82" s="1095">
        <v>32.369999999999997</v>
      </c>
      <c r="IV82" s="1096">
        <v>13.33</v>
      </c>
      <c r="IW82" s="1095">
        <v>22.85</v>
      </c>
      <c r="IX82" s="1095">
        <v>68.12</v>
      </c>
      <c r="IZ82" s="1097">
        <f t="shared" si="39"/>
        <v>74</v>
      </c>
      <c r="JA82" s="1098">
        <f t="shared" si="74"/>
        <v>17.14</v>
      </c>
      <c r="JB82" s="1099">
        <f t="shared" si="40"/>
        <v>83128.378495982484</v>
      </c>
      <c r="JC82" s="1099">
        <f t="shared" si="71"/>
        <v>1424.8204074211399</v>
      </c>
      <c r="JD82" s="1096">
        <f t="shared" si="75"/>
        <v>9328.1319569514835</v>
      </c>
      <c r="JE82" s="1096">
        <f>SUM(JD82:JD$108)</f>
        <v>116739.97892635775</v>
      </c>
      <c r="JF82" s="1006">
        <f t="shared" si="72"/>
        <v>155.22736091470722</v>
      </c>
      <c r="JG82" s="1095">
        <f>SUM(JF82:JF$108)</f>
        <v>5342.3038562011516</v>
      </c>
      <c r="JH82" s="1034"/>
      <c r="JI82" s="1100">
        <f t="shared" si="41"/>
        <v>75</v>
      </c>
      <c r="JJ82" s="1101">
        <f t="shared" ca="1" si="76"/>
        <v>0</v>
      </c>
      <c r="JK82" s="1101">
        <f t="shared" ca="1" si="78"/>
        <v>0</v>
      </c>
      <c r="JL82" s="1101">
        <f t="shared" ca="1" si="79"/>
        <v>0</v>
      </c>
      <c r="JM82" s="1101">
        <f t="shared" ca="1" si="77"/>
        <v>0</v>
      </c>
      <c r="JN82" s="1101">
        <f t="shared" si="73"/>
        <v>0.05</v>
      </c>
      <c r="JO82" s="1101">
        <f t="shared" si="73"/>
        <v>0.05</v>
      </c>
      <c r="JP82" s="1101">
        <f t="shared" si="73"/>
        <v>0</v>
      </c>
      <c r="JQ82" s="1010">
        <f t="shared" si="73"/>
        <v>0</v>
      </c>
      <c r="JR82" s="1010">
        <f t="shared" si="73"/>
        <v>0</v>
      </c>
      <c r="JS82" s="1101">
        <f t="shared" si="73"/>
        <v>0</v>
      </c>
      <c r="JT82" s="1010">
        <f t="shared" si="73"/>
        <v>0</v>
      </c>
      <c r="JU82" s="1101">
        <f t="shared" si="73"/>
        <v>0.03</v>
      </c>
      <c r="JV82" s="1101">
        <f t="shared" si="73"/>
        <v>0.03</v>
      </c>
      <c r="JW82" s="1010">
        <f t="shared" si="73"/>
        <v>0</v>
      </c>
      <c r="JX82" s="1010">
        <f t="shared" si="73"/>
        <v>0</v>
      </c>
      <c r="KC82" s="1037"/>
      <c r="KD82" s="1037"/>
      <c r="KE82" s="1037"/>
      <c r="KF82" s="1037"/>
      <c r="KL82" s="1029"/>
      <c r="KM82" s="1029"/>
      <c r="KN82" s="1029"/>
      <c r="KO82" s="1029"/>
      <c r="KP82" s="1029"/>
      <c r="KQ82" s="1029"/>
      <c r="KR82" s="1029"/>
      <c r="KS82" s="1029"/>
      <c r="KT82" s="1029"/>
      <c r="KU82" s="1029"/>
      <c r="KV82" s="1029"/>
      <c r="KW82" s="1029"/>
      <c r="KX82" s="1029"/>
      <c r="KY82" s="1029"/>
      <c r="KZ82" s="1029"/>
      <c r="LA82" s="1029"/>
      <c r="LB82" s="1029"/>
      <c r="LC82" s="1029"/>
      <c r="LD82" s="1029"/>
      <c r="LE82" s="1029"/>
      <c r="LF82" s="1029"/>
      <c r="LG82" s="1029"/>
      <c r="LH82" s="1029"/>
      <c r="LI82" s="1029"/>
      <c r="LJ82" s="1029"/>
      <c r="LK82" s="1029"/>
      <c r="LL82" s="1029"/>
      <c r="LM82" s="1029"/>
      <c r="LN82" s="1029"/>
      <c r="LO82" s="1029"/>
      <c r="LP82" s="1029"/>
      <c r="LQ82" s="1029"/>
      <c r="LR82" s="1029"/>
      <c r="LS82" s="1029"/>
      <c r="LT82" s="1029"/>
      <c r="LU82" s="1029"/>
      <c r="LV82" s="1029"/>
      <c r="LW82" s="1029"/>
      <c r="LX82" s="1029"/>
      <c r="LY82" s="1029"/>
      <c r="LZ82" s="1029"/>
      <c r="MA82" s="1029"/>
      <c r="MB82" s="1029"/>
      <c r="MC82" s="1029"/>
      <c r="MD82" s="1029"/>
      <c r="ME82" s="1029"/>
      <c r="MF82" s="1029"/>
      <c r="MG82" s="1029"/>
      <c r="MH82" s="1029"/>
      <c r="MI82" s="1029"/>
      <c r="MJ82" s="1029"/>
      <c r="MK82" s="1029"/>
    </row>
    <row r="83" spans="1:349" ht="12.75" hidden="1" customHeight="1" x14ac:dyDescent="0.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283"/>
      <c r="AC83" s="863">
        <v>75</v>
      </c>
      <c r="AD83" s="860">
        <f t="shared" si="66"/>
        <v>18.86</v>
      </c>
      <c r="AE83" s="861">
        <f t="shared" si="67"/>
        <v>35.619999999999997</v>
      </c>
      <c r="AF83" s="862">
        <f t="shared" si="68"/>
        <v>14.67</v>
      </c>
      <c r="AG83" s="861">
        <f t="shared" si="69"/>
        <v>25.15</v>
      </c>
      <c r="AH83" s="265"/>
      <c r="AI83" s="272">
        <f t="shared" si="35"/>
        <v>75</v>
      </c>
      <c r="AJ83" s="265">
        <f t="shared" si="59"/>
        <v>18.86</v>
      </c>
      <c r="AK83" s="273">
        <f t="shared" si="36"/>
        <v>81703.558088561345</v>
      </c>
      <c r="AL83" s="273">
        <f t="shared" si="60"/>
        <v>1540.929105550267</v>
      </c>
      <c r="AM83" s="274">
        <f t="shared" si="61"/>
        <v>8901.211432242073</v>
      </c>
      <c r="AN83" s="275">
        <f>SUM(AM83:AM$107)</f>
        <v>107411.84696940625</v>
      </c>
      <c r="AO83" s="275">
        <f t="shared" si="62"/>
        <v>162.98723069134513</v>
      </c>
      <c r="AP83" s="275">
        <f>SUM(AO83:AO$107)</f>
        <v>5187.0764952864447</v>
      </c>
      <c r="AQ83" s="39"/>
      <c r="AR83" s="272">
        <f t="shared" si="37"/>
        <v>75</v>
      </c>
      <c r="AS83" s="265">
        <f t="shared" ca="1" si="70"/>
        <v>0</v>
      </c>
      <c r="AT83" s="273">
        <f t="shared" ca="1" si="38"/>
        <v>100000</v>
      </c>
      <c r="AU83" s="273">
        <f t="shared" ca="1" si="63"/>
        <v>0</v>
      </c>
      <c r="AV83" s="274">
        <f t="shared" ca="1" si="64"/>
        <v>10894.521169560006</v>
      </c>
      <c r="AW83" s="275">
        <f t="shared" ca="1" si="32"/>
        <v>191035.60549492753</v>
      </c>
      <c r="AX83" s="275">
        <f t="shared" ca="1" si="65"/>
        <v>0</v>
      </c>
      <c r="AY83" s="276">
        <f t="shared" ca="1" si="33"/>
        <v>166.06802766715512</v>
      </c>
      <c r="AZ83" s="274"/>
      <c r="BA83" s="1252"/>
      <c r="BB83" s="274"/>
      <c r="BC83" s="273"/>
      <c r="BD83" s="273"/>
      <c r="BE83" s="274"/>
      <c r="BF83" s="275"/>
      <c r="BG83" s="275"/>
      <c r="BH83" s="275"/>
      <c r="BI83" s="283"/>
      <c r="BJ83" s="277"/>
      <c r="BK83" s="274"/>
      <c r="BL83" s="273"/>
      <c r="BM83" s="273"/>
      <c r="BN83" s="274"/>
      <c r="BO83" s="275"/>
      <c r="BP83" s="275"/>
      <c r="BQ83" s="275"/>
      <c r="BR83" s="39"/>
      <c r="BS83" s="277"/>
      <c r="BT83" s="274"/>
      <c r="BU83" s="273"/>
      <c r="BV83" s="273"/>
      <c r="BW83" s="274"/>
      <c r="BX83" s="275"/>
      <c r="BY83" s="275"/>
      <c r="BZ83" s="275"/>
      <c r="CA83" s="283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283"/>
      <c r="DC83" s="283"/>
      <c r="DD83" s="39"/>
      <c r="DE83" s="283"/>
      <c r="DF83" s="283"/>
      <c r="DG83" s="283"/>
      <c r="DH83" s="39"/>
      <c r="DI83" s="283"/>
      <c r="DJ83" s="283"/>
      <c r="DK83" s="283"/>
      <c r="DL83" s="39"/>
      <c r="DM83" s="283"/>
      <c r="DN83" s="283"/>
      <c r="DO83" s="283"/>
      <c r="DP83" s="39"/>
      <c r="DQ83" s="283"/>
      <c r="DR83" s="283"/>
      <c r="DS83" s="283"/>
      <c r="DT83" s="39"/>
      <c r="DU83" s="283"/>
      <c r="DV83" s="283"/>
      <c r="DW83" s="283"/>
      <c r="DX83" s="39"/>
      <c r="DY83" s="283"/>
      <c r="DZ83" s="283"/>
      <c r="EA83" s="283"/>
      <c r="EB83" s="39"/>
      <c r="EC83" s="283"/>
      <c r="ED83" s="283"/>
      <c r="EE83" s="283"/>
      <c r="EF83" s="39"/>
      <c r="EG83" s="283"/>
      <c r="EH83" s="283"/>
      <c r="EI83" s="283"/>
      <c r="EJ83" s="39"/>
      <c r="EK83" s="283"/>
      <c r="EL83" s="283"/>
      <c r="EM83" s="283"/>
      <c r="EN83" s="39"/>
      <c r="EO83" s="283"/>
      <c r="EP83" s="283"/>
      <c r="EQ83" s="283"/>
      <c r="ER83" s="39"/>
      <c r="ES83" s="283"/>
      <c r="ET83" s="283"/>
      <c r="EU83" s="283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U83" s="1024">
        <f>IF(COUNT(HU$32:$HU82)+1&gt;HW$8,"",HU82+1)</f>
        <v>51</v>
      </c>
      <c r="HV83" s="1138">
        <f t="shared" ca="1" si="43"/>
        <v>7.1558448475157507E-2</v>
      </c>
      <c r="HW83" s="1118">
        <f t="shared" ca="1" si="44"/>
        <v>4.8145729862527249E-3</v>
      </c>
      <c r="HX83" s="1139">
        <f t="shared" ca="1" si="48"/>
        <v>20</v>
      </c>
      <c r="HY83" s="1139">
        <f t="shared" ca="1" si="49"/>
        <v>20</v>
      </c>
      <c r="HZ83" s="1139">
        <f t="shared" ca="1" si="50"/>
        <v>10</v>
      </c>
      <c r="IA83" s="1118">
        <f t="shared" ca="1" si="45"/>
        <v>14.862885800980001</v>
      </c>
      <c r="IB83" s="1118">
        <f t="shared" ca="1" si="46"/>
        <v>8.695180940255133</v>
      </c>
      <c r="IC83" s="1118">
        <f t="shared" ca="1" si="51"/>
        <v>7.1558448475157507E-2</v>
      </c>
      <c r="ID83" s="1122">
        <f t="shared" ca="1" si="52"/>
        <v>12.546358007974042</v>
      </c>
      <c r="IE83" s="1118">
        <f t="shared" ca="1" si="53"/>
        <v>5.7035235587632185</v>
      </c>
      <c r="IF83" s="1118">
        <f t="shared" ca="1" si="80"/>
        <v>0.15585989316107218</v>
      </c>
      <c r="IG83" s="1140"/>
      <c r="IH83" s="1150"/>
      <c r="IL83" s="1150"/>
      <c r="IM83" s="1150"/>
      <c r="IN83" s="1150"/>
      <c r="IO83" s="1150"/>
      <c r="IP83" s="1118"/>
      <c r="IS83" s="1014">
        <v>75</v>
      </c>
      <c r="IT83" s="1095">
        <v>18.86</v>
      </c>
      <c r="IU83" s="1095">
        <v>35.619999999999997</v>
      </c>
      <c r="IV83" s="1096">
        <v>14.67</v>
      </c>
      <c r="IW83" s="1095">
        <v>25.15</v>
      </c>
      <c r="IX83" s="1095">
        <v>73.37</v>
      </c>
      <c r="IZ83" s="1097">
        <f t="shared" si="39"/>
        <v>75</v>
      </c>
      <c r="JA83" s="1098">
        <f t="shared" si="74"/>
        <v>18.86</v>
      </c>
      <c r="JB83" s="1099">
        <f t="shared" si="40"/>
        <v>81703.558088561345</v>
      </c>
      <c r="JC83" s="1099">
        <f t="shared" si="71"/>
        <v>1540.929105550267</v>
      </c>
      <c r="JD83" s="1096">
        <f t="shared" si="75"/>
        <v>8901.211432242073</v>
      </c>
      <c r="JE83" s="1096">
        <f>SUM(JD83:JD$108)</f>
        <v>107411.84696940625</v>
      </c>
      <c r="JF83" s="1006">
        <f t="shared" si="72"/>
        <v>162.98723069134513</v>
      </c>
      <c r="JG83" s="1095">
        <f>SUM(JF83:JF$108)</f>
        <v>5187.0764952864447</v>
      </c>
      <c r="JH83" s="1034"/>
      <c r="JI83" s="1100">
        <f t="shared" si="41"/>
        <v>76</v>
      </c>
      <c r="JJ83" s="1101">
        <f t="shared" ca="1" si="76"/>
        <v>0</v>
      </c>
      <c r="JK83" s="1101">
        <f t="shared" ca="1" si="78"/>
        <v>0</v>
      </c>
      <c r="JL83" s="1101">
        <f t="shared" ca="1" si="79"/>
        <v>0</v>
      </c>
      <c r="JM83" s="1101">
        <f t="shared" ca="1" si="77"/>
        <v>0</v>
      </c>
      <c r="JN83" s="1101">
        <f t="shared" si="73"/>
        <v>0.05</v>
      </c>
      <c r="JO83" s="1101">
        <f t="shared" si="73"/>
        <v>0.05</v>
      </c>
      <c r="JP83" s="1101">
        <f t="shared" si="73"/>
        <v>0</v>
      </c>
      <c r="JQ83" s="1010">
        <f t="shared" si="73"/>
        <v>0</v>
      </c>
      <c r="JR83" s="1010">
        <f t="shared" si="73"/>
        <v>0</v>
      </c>
      <c r="JS83" s="1101">
        <f t="shared" si="73"/>
        <v>0</v>
      </c>
      <c r="JT83" s="1010">
        <f t="shared" si="73"/>
        <v>0</v>
      </c>
      <c r="JU83" s="1101">
        <f t="shared" si="73"/>
        <v>0.03</v>
      </c>
      <c r="JV83" s="1101">
        <f t="shared" si="73"/>
        <v>0.03</v>
      </c>
      <c r="JW83" s="1010">
        <f t="shared" si="73"/>
        <v>0</v>
      </c>
      <c r="JX83" s="1010">
        <f t="shared" si="73"/>
        <v>0</v>
      </c>
      <c r="KC83" s="1037"/>
      <c r="KD83" s="1037"/>
      <c r="KE83" s="1037"/>
      <c r="KF83" s="1037"/>
      <c r="KL83" s="1029"/>
      <c r="KM83" s="1029"/>
      <c r="KN83" s="1029"/>
      <c r="KO83" s="1029"/>
      <c r="KP83" s="1029"/>
      <c r="KQ83" s="1029"/>
      <c r="KR83" s="1029"/>
      <c r="KS83" s="1029"/>
      <c r="KT83" s="1029"/>
      <c r="KU83" s="1029"/>
      <c r="KV83" s="1029"/>
      <c r="KW83" s="1029"/>
      <c r="KX83" s="1029"/>
      <c r="KY83" s="1029"/>
      <c r="KZ83" s="1029"/>
      <c r="LA83" s="1029"/>
      <c r="LB83" s="1029"/>
      <c r="LC83" s="1029"/>
      <c r="LD83" s="1029"/>
      <c r="LE83" s="1029"/>
      <c r="LF83" s="1029"/>
      <c r="LG83" s="1029"/>
      <c r="LH83" s="1029"/>
      <c r="LI83" s="1029"/>
      <c r="LJ83" s="1029"/>
      <c r="LK83" s="1029"/>
      <c r="LL83" s="1029"/>
      <c r="LM83" s="1029"/>
      <c r="LN83" s="1029"/>
      <c r="LO83" s="1029"/>
      <c r="LP83" s="1029"/>
      <c r="LQ83" s="1029"/>
      <c r="LR83" s="1029"/>
      <c r="LS83" s="1029"/>
      <c r="LT83" s="1029"/>
      <c r="LU83" s="1029"/>
      <c r="LV83" s="1029"/>
      <c r="LW83" s="1029"/>
      <c r="LX83" s="1029"/>
      <c r="LY83" s="1029"/>
      <c r="LZ83" s="1029"/>
      <c r="MA83" s="1029"/>
      <c r="MB83" s="1029"/>
      <c r="MC83" s="1029"/>
      <c r="MD83" s="1029"/>
      <c r="ME83" s="1029"/>
      <c r="MF83" s="1029"/>
      <c r="MG83" s="1029"/>
      <c r="MH83" s="1029"/>
      <c r="MI83" s="1029"/>
      <c r="MJ83" s="1029"/>
      <c r="MK83" s="1029"/>
    </row>
    <row r="84" spans="1:349" ht="12.75" hidden="1" customHeight="1" x14ac:dyDescent="0.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283"/>
      <c r="AC84" s="863">
        <v>76</v>
      </c>
      <c r="AD84" s="860">
        <f t="shared" si="66"/>
        <v>20.74</v>
      </c>
      <c r="AE84" s="861">
        <f t="shared" si="67"/>
        <v>39.17</v>
      </c>
      <c r="AF84" s="862">
        <f t="shared" si="68"/>
        <v>16.13</v>
      </c>
      <c r="AG84" s="861">
        <f t="shared" si="69"/>
        <v>27.65</v>
      </c>
      <c r="AH84" s="265"/>
      <c r="AI84" s="272">
        <f t="shared" si="35"/>
        <v>76</v>
      </c>
      <c r="AJ84" s="265">
        <f t="shared" si="59"/>
        <v>20.74</v>
      </c>
      <c r="AK84" s="273">
        <f t="shared" si="36"/>
        <v>80162.628983011076</v>
      </c>
      <c r="AL84" s="273">
        <f t="shared" si="60"/>
        <v>1662.5729251076496</v>
      </c>
      <c r="AM84" s="274">
        <f t="shared" si="61"/>
        <v>8478.9656161456187</v>
      </c>
      <c r="AN84" s="275">
        <f>SUM(AM84:AM$107)</f>
        <v>98510.635537164184</v>
      </c>
      <c r="AO84" s="275">
        <f t="shared" si="62"/>
        <v>170.73179308627195</v>
      </c>
      <c r="AP84" s="275">
        <f>SUM(AO84:AO$107)</f>
        <v>5024.0892645950989</v>
      </c>
      <c r="AQ84" s="39"/>
      <c r="AR84" s="272">
        <f t="shared" si="37"/>
        <v>76</v>
      </c>
      <c r="AS84" s="265">
        <f t="shared" ca="1" si="70"/>
        <v>0</v>
      </c>
      <c r="AT84" s="273">
        <f t="shared" ca="1" si="38"/>
        <v>100000</v>
      </c>
      <c r="AU84" s="273">
        <f t="shared" ca="1" si="63"/>
        <v>0</v>
      </c>
      <c r="AV84" s="274">
        <f t="shared" ca="1" si="64"/>
        <v>10577.205018990297</v>
      </c>
      <c r="AW84" s="275">
        <f t="shared" ca="1" si="32"/>
        <v>180141.08432536753</v>
      </c>
      <c r="AX84" s="275">
        <f t="shared" ca="1" si="65"/>
        <v>0</v>
      </c>
      <c r="AY84" s="276">
        <f t="shared" ca="1" si="33"/>
        <v>166.06802766715512</v>
      </c>
      <c r="AZ84" s="274"/>
      <c r="BA84" s="1252"/>
      <c r="BB84" s="274"/>
      <c r="BC84" s="273"/>
      <c r="BD84" s="273"/>
      <c r="BE84" s="274"/>
      <c r="BF84" s="275"/>
      <c r="BG84" s="275"/>
      <c r="BH84" s="275"/>
      <c r="BI84" s="283"/>
      <c r="BJ84" s="277"/>
      <c r="BK84" s="274"/>
      <c r="BL84" s="273"/>
      <c r="BM84" s="273"/>
      <c r="BN84" s="274"/>
      <c r="BO84" s="275"/>
      <c r="BP84" s="275"/>
      <c r="BQ84" s="275"/>
      <c r="BR84" s="39"/>
      <c r="BS84" s="277"/>
      <c r="BT84" s="274"/>
      <c r="BU84" s="273"/>
      <c r="BV84" s="273"/>
      <c r="BW84" s="274"/>
      <c r="BX84" s="275"/>
      <c r="BY84" s="275"/>
      <c r="BZ84" s="275"/>
      <c r="CA84" s="283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283"/>
      <c r="DC84" s="283"/>
      <c r="DD84" s="39"/>
      <c r="DE84" s="283"/>
      <c r="DF84" s="283"/>
      <c r="DG84" s="283"/>
      <c r="DH84" s="39"/>
      <c r="DI84" s="283"/>
      <c r="DJ84" s="283"/>
      <c r="DK84" s="283"/>
      <c r="DL84" s="39"/>
      <c r="DM84" s="283"/>
      <c r="DN84" s="283"/>
      <c r="DO84" s="283"/>
      <c r="DP84" s="39"/>
      <c r="DQ84" s="283"/>
      <c r="DR84" s="283"/>
      <c r="DS84" s="283"/>
      <c r="DT84" s="39"/>
      <c r="DU84" s="283"/>
      <c r="DV84" s="283"/>
      <c r="DW84" s="283"/>
      <c r="DX84" s="39"/>
      <c r="DY84" s="283"/>
      <c r="DZ84" s="283"/>
      <c r="EA84" s="283"/>
      <c r="EB84" s="39"/>
      <c r="EC84" s="283"/>
      <c r="ED84" s="283"/>
      <c r="EE84" s="283"/>
      <c r="EF84" s="39"/>
      <c r="EG84" s="283"/>
      <c r="EH84" s="283"/>
      <c r="EI84" s="283"/>
      <c r="EJ84" s="39"/>
      <c r="EK84" s="283"/>
      <c r="EL84" s="283"/>
      <c r="EM84" s="283"/>
      <c r="EN84" s="39"/>
      <c r="EO84" s="283"/>
      <c r="EP84" s="283"/>
      <c r="EQ84" s="283"/>
      <c r="ER84" s="39"/>
      <c r="ES84" s="283"/>
      <c r="ET84" s="283"/>
      <c r="EU84" s="283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U84" s="1024">
        <f>IF(COUNT(HU$32:$HU83)+1&gt;HW$8,"",HU83+1)</f>
        <v>52</v>
      </c>
      <c r="HV84" s="1138">
        <f t="shared" ca="1" si="43"/>
        <v>7.8297002141001978E-2</v>
      </c>
      <c r="HW84" s="1118">
        <f t="shared" ca="1" si="44"/>
        <v>5.2845198625880007E-3</v>
      </c>
      <c r="HX84" s="1139">
        <f t="shared" ca="1" si="48"/>
        <v>20</v>
      </c>
      <c r="HY84" s="1139">
        <f t="shared" ca="1" si="49"/>
        <v>20</v>
      </c>
      <c r="HZ84" s="1139">
        <f t="shared" ca="1" si="50"/>
        <v>10</v>
      </c>
      <c r="IA84" s="1118">
        <f t="shared" ca="1" si="45"/>
        <v>14.816294417835227</v>
      </c>
      <c r="IB84" s="1118">
        <f t="shared" ca="1" si="46"/>
        <v>8.6856082903937146</v>
      </c>
      <c r="IC84" s="1118">
        <f t="shared" ca="1" si="51"/>
        <v>7.8297002141001978E-2</v>
      </c>
      <c r="ID84" s="1122">
        <f t="shared" ca="1" si="52"/>
        <v>12.504650686761847</v>
      </c>
      <c r="IE84" s="1118">
        <f t="shared" ca="1" si="53"/>
        <v>6.2614305750972923</v>
      </c>
      <c r="IF84" s="1118">
        <f t="shared" ca="1" si="80"/>
        <v>0.1560203695932717</v>
      </c>
      <c r="IG84" s="1140"/>
      <c r="IH84" s="1150"/>
      <c r="II84" s="1150"/>
      <c r="IK84" s="1150"/>
      <c r="IL84" s="1150"/>
      <c r="IM84" s="1150"/>
      <c r="IN84" s="1150"/>
      <c r="IO84" s="1150"/>
      <c r="IP84" s="1118"/>
      <c r="IS84" s="1014">
        <v>76</v>
      </c>
      <c r="IT84" s="1095">
        <v>20.74</v>
      </c>
      <c r="IU84" s="1095">
        <v>39.17</v>
      </c>
      <c r="IV84" s="1096">
        <v>16.13</v>
      </c>
      <c r="IW84" s="1095">
        <v>27.65</v>
      </c>
      <c r="IX84" s="1095">
        <v>79.180000000000007</v>
      </c>
      <c r="IZ84" s="1097">
        <f t="shared" si="39"/>
        <v>76</v>
      </c>
      <c r="JA84" s="1098">
        <f t="shared" si="74"/>
        <v>20.74</v>
      </c>
      <c r="JB84" s="1099">
        <f t="shared" si="40"/>
        <v>80162.628983011076</v>
      </c>
      <c r="JC84" s="1099">
        <f t="shared" si="71"/>
        <v>1662.5729251076496</v>
      </c>
      <c r="JD84" s="1096">
        <f t="shared" si="75"/>
        <v>8478.9656161456187</v>
      </c>
      <c r="JE84" s="1096">
        <f>SUM(JD84:JD$108)</f>
        <v>98510.635537164184</v>
      </c>
      <c r="JF84" s="1006">
        <f t="shared" si="72"/>
        <v>170.73179308627195</v>
      </c>
      <c r="JG84" s="1095">
        <f>SUM(JF84:JF$108)</f>
        <v>5024.0892645950989</v>
      </c>
      <c r="JH84" s="1034"/>
      <c r="JI84" s="1100">
        <f t="shared" si="41"/>
        <v>77</v>
      </c>
      <c r="JJ84" s="1101">
        <f t="shared" ca="1" si="76"/>
        <v>0</v>
      </c>
      <c r="JK84" s="1101">
        <f t="shared" ca="1" si="78"/>
        <v>0</v>
      </c>
      <c r="JL84" s="1101">
        <f t="shared" ca="1" si="79"/>
        <v>0</v>
      </c>
      <c r="JM84" s="1101">
        <f t="shared" ca="1" si="77"/>
        <v>0</v>
      </c>
      <c r="JN84" s="1101">
        <f t="shared" si="73"/>
        <v>0.05</v>
      </c>
      <c r="JO84" s="1101">
        <f t="shared" si="73"/>
        <v>0.05</v>
      </c>
      <c r="JP84" s="1101">
        <f t="shared" si="73"/>
        <v>0</v>
      </c>
      <c r="JQ84" s="1010">
        <f t="shared" si="73"/>
        <v>0</v>
      </c>
      <c r="JR84" s="1010">
        <f t="shared" si="73"/>
        <v>0</v>
      </c>
      <c r="JS84" s="1101">
        <f t="shared" si="73"/>
        <v>0</v>
      </c>
      <c r="JT84" s="1010">
        <f t="shared" si="73"/>
        <v>0</v>
      </c>
      <c r="JU84" s="1101">
        <f t="shared" si="73"/>
        <v>0.03</v>
      </c>
      <c r="JV84" s="1101">
        <f t="shared" si="73"/>
        <v>0.03</v>
      </c>
      <c r="JW84" s="1010">
        <f t="shared" si="73"/>
        <v>0</v>
      </c>
      <c r="JX84" s="1010">
        <f t="shared" si="73"/>
        <v>0</v>
      </c>
      <c r="KC84" s="1037"/>
      <c r="KD84" s="1037"/>
      <c r="KE84" s="1037"/>
      <c r="KF84" s="1037"/>
      <c r="KL84" s="1029"/>
      <c r="KM84" s="1029"/>
      <c r="KN84" s="1029"/>
      <c r="KO84" s="1029"/>
      <c r="KP84" s="1029"/>
      <c r="KQ84" s="1029"/>
      <c r="KR84" s="1029"/>
      <c r="KS84" s="1029"/>
      <c r="KT84" s="1029"/>
      <c r="KU84" s="1029"/>
      <c r="KV84" s="1029"/>
      <c r="KW84" s="1029"/>
      <c r="KX84" s="1029"/>
      <c r="KY84" s="1029"/>
      <c r="KZ84" s="1029"/>
      <c r="LA84" s="1029"/>
      <c r="LB84" s="1029"/>
      <c r="LC84" s="1029"/>
      <c r="LD84" s="1029"/>
      <c r="LE84" s="1029"/>
      <c r="LF84" s="1029"/>
      <c r="LG84" s="1029"/>
      <c r="LH84" s="1029"/>
      <c r="LI84" s="1029"/>
      <c r="LJ84" s="1029"/>
      <c r="LK84" s="1029"/>
      <c r="LL84" s="1029"/>
      <c r="LM84" s="1029"/>
      <c r="LN84" s="1029"/>
      <c r="LO84" s="1029"/>
      <c r="LP84" s="1029"/>
      <c r="LQ84" s="1029"/>
      <c r="LR84" s="1029"/>
      <c r="LS84" s="1029"/>
      <c r="LT84" s="1029"/>
      <c r="LU84" s="1029"/>
      <c r="LV84" s="1029"/>
      <c r="LW84" s="1029"/>
      <c r="LX84" s="1029"/>
      <c r="LY84" s="1029"/>
      <c r="LZ84" s="1029"/>
      <c r="MA84" s="1029"/>
      <c r="MB84" s="1029"/>
      <c r="MC84" s="1029"/>
      <c r="MD84" s="1029"/>
      <c r="ME84" s="1029"/>
      <c r="MF84" s="1029"/>
      <c r="MG84" s="1029"/>
      <c r="MH84" s="1029"/>
      <c r="MI84" s="1029"/>
      <c r="MJ84" s="1029"/>
      <c r="MK84" s="1029"/>
    </row>
    <row r="85" spans="1:349" ht="12.75" hidden="1" customHeight="1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283"/>
      <c r="AC85" s="863">
        <v>77</v>
      </c>
      <c r="AD85" s="860">
        <f t="shared" si="66"/>
        <v>22.91</v>
      </c>
      <c r="AE85" s="861">
        <f t="shared" si="67"/>
        <v>43.28</v>
      </c>
      <c r="AF85" s="862">
        <f t="shared" si="68"/>
        <v>17.82</v>
      </c>
      <c r="AG85" s="861">
        <f t="shared" si="69"/>
        <v>30.55</v>
      </c>
      <c r="AH85" s="265"/>
      <c r="AI85" s="272">
        <f t="shared" si="35"/>
        <v>77</v>
      </c>
      <c r="AJ85" s="265">
        <f t="shared" si="59"/>
        <v>22.91</v>
      </c>
      <c r="AK85" s="273">
        <f t="shared" si="36"/>
        <v>78500.056057903421</v>
      </c>
      <c r="AL85" s="273">
        <f t="shared" si="60"/>
        <v>1798.4362842865676</v>
      </c>
      <c r="AM85" s="274">
        <f t="shared" si="61"/>
        <v>8061.2736594822891</v>
      </c>
      <c r="AN85" s="275">
        <f>SUM(AM85:AM$107)</f>
        <v>90031.669921018576</v>
      </c>
      <c r="AO85" s="275">
        <f t="shared" si="62"/>
        <v>179.30464032887306</v>
      </c>
      <c r="AP85" s="275">
        <f>SUM(AO85:AO$107)</f>
        <v>4853.3574715088271</v>
      </c>
      <c r="AQ85" s="39"/>
      <c r="AR85" s="272">
        <f t="shared" si="37"/>
        <v>77</v>
      </c>
      <c r="AS85" s="265">
        <f t="shared" ca="1" si="70"/>
        <v>0</v>
      </c>
      <c r="AT85" s="273">
        <f t="shared" ca="1" si="38"/>
        <v>100000</v>
      </c>
      <c r="AU85" s="273">
        <f t="shared" ca="1" si="63"/>
        <v>0</v>
      </c>
      <c r="AV85" s="274">
        <f t="shared" ca="1" si="64"/>
        <v>10269.131086398347</v>
      </c>
      <c r="AW85" s="275">
        <f t="shared" ca="1" si="32"/>
        <v>169563.87930637723</v>
      </c>
      <c r="AX85" s="275">
        <f t="shared" ca="1" si="65"/>
        <v>0</v>
      </c>
      <c r="AY85" s="276">
        <f t="shared" ca="1" si="33"/>
        <v>166.06802766715512</v>
      </c>
      <c r="AZ85" s="274"/>
      <c r="BA85" s="1252"/>
      <c r="BB85" s="274"/>
      <c r="BC85" s="273"/>
      <c r="BD85" s="273"/>
      <c r="BE85" s="274"/>
      <c r="BF85" s="275"/>
      <c r="BG85" s="275"/>
      <c r="BH85" s="275"/>
      <c r="BI85" s="283"/>
      <c r="BJ85" s="277"/>
      <c r="BK85" s="274"/>
      <c r="BL85" s="273"/>
      <c r="BM85" s="273"/>
      <c r="BN85" s="274"/>
      <c r="BO85" s="275"/>
      <c r="BP85" s="275"/>
      <c r="BQ85" s="275"/>
      <c r="BR85" s="39"/>
      <c r="BS85" s="277"/>
      <c r="BT85" s="274"/>
      <c r="BU85" s="273"/>
      <c r="BV85" s="273"/>
      <c r="BW85" s="274"/>
      <c r="BX85" s="275"/>
      <c r="BY85" s="275"/>
      <c r="BZ85" s="275"/>
      <c r="CA85" s="283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283"/>
      <c r="DC85" s="283"/>
      <c r="DD85" s="39"/>
      <c r="DE85" s="283"/>
      <c r="DF85" s="283"/>
      <c r="DG85" s="283"/>
      <c r="DH85" s="39"/>
      <c r="DI85" s="283"/>
      <c r="DJ85" s="283"/>
      <c r="DK85" s="283"/>
      <c r="DL85" s="39"/>
      <c r="DM85" s="283"/>
      <c r="DN85" s="283"/>
      <c r="DO85" s="283"/>
      <c r="DP85" s="39"/>
      <c r="DQ85" s="283"/>
      <c r="DR85" s="283"/>
      <c r="DS85" s="283"/>
      <c r="DT85" s="39"/>
      <c r="DU85" s="283"/>
      <c r="DV85" s="283"/>
      <c r="DW85" s="283"/>
      <c r="DX85" s="39"/>
      <c r="DY85" s="283"/>
      <c r="DZ85" s="283"/>
      <c r="EA85" s="283"/>
      <c r="EB85" s="39"/>
      <c r="EC85" s="283"/>
      <c r="ED85" s="283"/>
      <c r="EE85" s="283"/>
      <c r="EF85" s="39"/>
      <c r="EG85" s="283"/>
      <c r="EH85" s="283"/>
      <c r="EI85" s="283"/>
      <c r="EJ85" s="39"/>
      <c r="EK85" s="283"/>
      <c r="EL85" s="283"/>
      <c r="EM85" s="283"/>
      <c r="EN85" s="39"/>
      <c r="EO85" s="283"/>
      <c r="EP85" s="283"/>
      <c r="EQ85" s="283"/>
      <c r="ER85" s="39"/>
      <c r="ES85" s="283"/>
      <c r="ET85" s="283"/>
      <c r="EU85" s="283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U85" s="1024">
        <f>IF(COUNT(HU$32:$HU84)+1&gt;HW$8,"",HU84+1)</f>
        <v>53</v>
      </c>
      <c r="HV85" s="1138">
        <f t="shared" ca="1" si="43"/>
        <v>8.571455909679257E-2</v>
      </c>
      <c r="HW85" s="1118">
        <f t="shared" ca="1" si="44"/>
        <v>5.8051244097146607E-3</v>
      </c>
      <c r="HX85" s="1139">
        <f t="shared" ca="1" si="48"/>
        <v>20</v>
      </c>
      <c r="HY85" s="1139">
        <f t="shared" ca="1" si="49"/>
        <v>20</v>
      </c>
      <c r="HZ85" s="1139">
        <f t="shared" ca="1" si="50"/>
        <v>10</v>
      </c>
      <c r="IA85" s="1118">
        <f t="shared" ca="1" si="45"/>
        <v>14.765326812523162</v>
      </c>
      <c r="IB85" s="1118">
        <f t="shared" ca="1" si="46"/>
        <v>8.6749883487348747</v>
      </c>
      <c r="IC85" s="1118">
        <f t="shared" ca="1" si="51"/>
        <v>8.571455909679257E-2</v>
      </c>
      <c r="ID85" s="1122">
        <f t="shared" ca="1" si="52"/>
        <v>12.459034781440678</v>
      </c>
      <c r="IE85" s="1118">
        <f t="shared" ca="1" si="53"/>
        <v>6.8797110370440047</v>
      </c>
      <c r="IF85" s="1118">
        <f t="shared" ca="1" si="80"/>
        <v>0.15619647708213336</v>
      </c>
      <c r="IG85" s="1140"/>
      <c r="IH85" s="1150"/>
      <c r="II85" s="1150"/>
      <c r="IJ85" s="1150"/>
      <c r="IK85" s="1150"/>
      <c r="IL85" s="1150"/>
      <c r="IM85" s="1150"/>
      <c r="IN85" s="1150"/>
      <c r="IO85" s="1150"/>
      <c r="IP85" s="1118"/>
      <c r="IS85" s="1014">
        <v>77</v>
      </c>
      <c r="IT85" s="1095">
        <v>22.91</v>
      </c>
      <c r="IU85" s="1095">
        <v>43.28</v>
      </c>
      <c r="IV85" s="1096">
        <v>17.82</v>
      </c>
      <c r="IW85" s="1095">
        <v>30.55</v>
      </c>
      <c r="IX85" s="1095">
        <v>85.7</v>
      </c>
      <c r="IZ85" s="1097">
        <f t="shared" si="39"/>
        <v>77</v>
      </c>
      <c r="JA85" s="1098">
        <f t="shared" si="74"/>
        <v>22.91</v>
      </c>
      <c r="JB85" s="1099">
        <f t="shared" si="40"/>
        <v>78500.056057903421</v>
      </c>
      <c r="JC85" s="1099">
        <f t="shared" si="71"/>
        <v>1798.4362842865676</v>
      </c>
      <c r="JD85" s="1096">
        <f t="shared" si="75"/>
        <v>8061.2736594822891</v>
      </c>
      <c r="JE85" s="1096">
        <f>SUM(JD85:JD$108)</f>
        <v>90031.669921018576</v>
      </c>
      <c r="JF85" s="1006">
        <f t="shared" si="72"/>
        <v>179.30464032887306</v>
      </c>
      <c r="JG85" s="1095">
        <f>SUM(JF85:JF$108)</f>
        <v>4853.3574715088271</v>
      </c>
      <c r="JH85" s="1034"/>
      <c r="JI85" s="1100">
        <f t="shared" si="41"/>
        <v>78</v>
      </c>
      <c r="JJ85" s="1101">
        <f t="shared" ca="1" si="76"/>
        <v>0</v>
      </c>
      <c r="JK85" s="1101">
        <f t="shared" ca="1" si="78"/>
        <v>0</v>
      </c>
      <c r="JL85" s="1101">
        <f t="shared" ca="1" si="79"/>
        <v>0</v>
      </c>
      <c r="JM85" s="1101">
        <f t="shared" ca="1" si="77"/>
        <v>0</v>
      </c>
      <c r="JN85" s="1101">
        <f t="shared" si="73"/>
        <v>0.05</v>
      </c>
      <c r="JO85" s="1101">
        <f t="shared" si="73"/>
        <v>0.05</v>
      </c>
      <c r="JP85" s="1101">
        <f t="shared" si="73"/>
        <v>0</v>
      </c>
      <c r="JQ85" s="1010">
        <f t="shared" si="73"/>
        <v>0</v>
      </c>
      <c r="JR85" s="1010">
        <f t="shared" si="73"/>
        <v>0</v>
      </c>
      <c r="JS85" s="1101">
        <f t="shared" si="73"/>
        <v>0</v>
      </c>
      <c r="JT85" s="1010">
        <f t="shared" si="73"/>
        <v>0</v>
      </c>
      <c r="JU85" s="1101">
        <f t="shared" si="73"/>
        <v>0.03</v>
      </c>
      <c r="JV85" s="1101">
        <f t="shared" si="73"/>
        <v>0.03</v>
      </c>
      <c r="JW85" s="1010">
        <f t="shared" si="73"/>
        <v>0</v>
      </c>
      <c r="JX85" s="1010">
        <f t="shared" si="73"/>
        <v>0</v>
      </c>
      <c r="KC85" s="1037"/>
      <c r="KD85" s="1037"/>
      <c r="KE85" s="1037"/>
      <c r="KF85" s="1037"/>
      <c r="KL85" s="1029"/>
      <c r="KM85" s="1029"/>
      <c r="KN85" s="1029"/>
      <c r="KO85" s="1029"/>
      <c r="KP85" s="1029"/>
      <c r="KQ85" s="1029"/>
      <c r="KR85" s="1029"/>
      <c r="KS85" s="1029"/>
      <c r="KT85" s="1029"/>
      <c r="KU85" s="1029"/>
      <c r="KV85" s="1029"/>
      <c r="KW85" s="1029"/>
      <c r="KX85" s="1029"/>
      <c r="KY85" s="1029"/>
      <c r="KZ85" s="1029"/>
      <c r="LA85" s="1029"/>
      <c r="LB85" s="1029"/>
      <c r="LC85" s="1029"/>
      <c r="LD85" s="1029"/>
      <c r="LE85" s="1029"/>
      <c r="LF85" s="1029"/>
      <c r="LG85" s="1029"/>
      <c r="LH85" s="1029"/>
      <c r="LI85" s="1029"/>
      <c r="LJ85" s="1029"/>
      <c r="LK85" s="1029"/>
      <c r="LL85" s="1029"/>
      <c r="LM85" s="1029"/>
      <c r="LN85" s="1029"/>
      <c r="LO85" s="1029"/>
      <c r="LP85" s="1029"/>
      <c r="LQ85" s="1029"/>
      <c r="LR85" s="1029"/>
      <c r="LS85" s="1029"/>
      <c r="LT85" s="1029"/>
      <c r="LU85" s="1029"/>
      <c r="LV85" s="1029"/>
      <c r="LW85" s="1029"/>
      <c r="LX85" s="1029"/>
      <c r="LY85" s="1029"/>
      <c r="LZ85" s="1029"/>
      <c r="MA85" s="1029"/>
      <c r="MB85" s="1029"/>
      <c r="MC85" s="1029"/>
      <c r="MD85" s="1029"/>
      <c r="ME85" s="1029"/>
      <c r="MF85" s="1029"/>
      <c r="MG85" s="1029"/>
      <c r="MH85" s="1029"/>
      <c r="MI85" s="1029"/>
      <c r="MJ85" s="1029"/>
      <c r="MK85" s="1029"/>
    </row>
    <row r="86" spans="1:349" ht="12.75" hidden="1" customHeight="1" x14ac:dyDescent="0.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283"/>
      <c r="AC86" s="863">
        <v>78</v>
      </c>
      <c r="AD86" s="860">
        <f t="shared" si="66"/>
        <v>25.45</v>
      </c>
      <c r="AE86" s="861">
        <f t="shared" si="67"/>
        <v>48.08</v>
      </c>
      <c r="AF86" s="862">
        <f t="shared" si="68"/>
        <v>19.8</v>
      </c>
      <c r="AG86" s="861">
        <f t="shared" si="69"/>
        <v>33.94</v>
      </c>
      <c r="AH86" s="265"/>
      <c r="AI86" s="272">
        <f t="shared" si="35"/>
        <v>78</v>
      </c>
      <c r="AJ86" s="265">
        <f t="shared" si="59"/>
        <v>25.45</v>
      </c>
      <c r="AK86" s="273">
        <f t="shared" si="36"/>
        <v>76701.619773616854</v>
      </c>
      <c r="AL86" s="273">
        <f t="shared" si="60"/>
        <v>1952.0562232385489</v>
      </c>
      <c r="AM86" s="274">
        <f t="shared" si="61"/>
        <v>7647.1746407218934</v>
      </c>
      <c r="AN86" s="275">
        <f>SUM(AM86:AM$107)</f>
        <v>81970.396261536283</v>
      </c>
      <c r="AO86" s="275">
        <f t="shared" si="62"/>
        <v>188.95203359841963</v>
      </c>
      <c r="AP86" s="275">
        <f>SUM(AO86:AO$107)</f>
        <v>4674.0528311799535</v>
      </c>
      <c r="AQ86" s="39"/>
      <c r="AR86" s="272">
        <f t="shared" si="37"/>
        <v>78</v>
      </c>
      <c r="AS86" s="265">
        <f t="shared" ca="1" si="70"/>
        <v>0</v>
      </c>
      <c r="AT86" s="273">
        <f t="shared" ca="1" si="38"/>
        <v>100000</v>
      </c>
      <c r="AU86" s="273">
        <f t="shared" ca="1" si="63"/>
        <v>0</v>
      </c>
      <c r="AV86" s="274">
        <f t="shared" ca="1" si="64"/>
        <v>9970.0301809692701</v>
      </c>
      <c r="AW86" s="275">
        <f t="shared" ca="1" si="32"/>
        <v>159294.74821997888</v>
      </c>
      <c r="AX86" s="275">
        <f t="shared" ca="1" si="65"/>
        <v>0</v>
      </c>
      <c r="AY86" s="276">
        <f t="shared" ca="1" si="33"/>
        <v>166.06802766715512</v>
      </c>
      <c r="AZ86" s="274"/>
      <c r="BA86" s="1252"/>
      <c r="BB86" s="274"/>
      <c r="BC86" s="273"/>
      <c r="BD86" s="273"/>
      <c r="BE86" s="274"/>
      <c r="BF86" s="275"/>
      <c r="BG86" s="275"/>
      <c r="BH86" s="275"/>
      <c r="BI86" s="283"/>
      <c r="BJ86" s="277"/>
      <c r="BK86" s="274"/>
      <c r="BL86" s="273"/>
      <c r="BM86" s="273"/>
      <c r="BN86" s="274"/>
      <c r="BO86" s="275"/>
      <c r="BP86" s="275"/>
      <c r="BQ86" s="275"/>
      <c r="BR86" s="39"/>
      <c r="BS86" s="277"/>
      <c r="BT86" s="274"/>
      <c r="BU86" s="273"/>
      <c r="BV86" s="273"/>
      <c r="BW86" s="274"/>
      <c r="BX86" s="275"/>
      <c r="BY86" s="275"/>
      <c r="BZ86" s="275"/>
      <c r="CA86" s="283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283"/>
      <c r="DC86" s="283"/>
      <c r="DD86" s="39"/>
      <c r="DE86" s="283"/>
      <c r="DF86" s="283"/>
      <c r="DG86" s="283"/>
      <c r="DH86" s="39"/>
      <c r="DI86" s="283"/>
      <c r="DJ86" s="283"/>
      <c r="DK86" s="283"/>
      <c r="DL86" s="39"/>
      <c r="DM86" s="283"/>
      <c r="DN86" s="283"/>
      <c r="DO86" s="283"/>
      <c r="DP86" s="39"/>
      <c r="DQ86" s="283"/>
      <c r="DR86" s="283"/>
      <c r="DS86" s="283"/>
      <c r="DT86" s="39"/>
      <c r="DU86" s="283"/>
      <c r="DV86" s="283"/>
      <c r="DW86" s="283"/>
      <c r="DX86" s="39"/>
      <c r="DY86" s="283"/>
      <c r="DZ86" s="283"/>
      <c r="EA86" s="283"/>
      <c r="EB86" s="39"/>
      <c r="EC86" s="283"/>
      <c r="ED86" s="283"/>
      <c r="EE86" s="283"/>
      <c r="EF86" s="39"/>
      <c r="EG86" s="283"/>
      <c r="EH86" s="283"/>
      <c r="EI86" s="283"/>
      <c r="EJ86" s="39"/>
      <c r="EK86" s="283"/>
      <c r="EL86" s="283"/>
      <c r="EM86" s="283"/>
      <c r="EN86" s="39"/>
      <c r="EO86" s="283"/>
      <c r="EP86" s="283"/>
      <c r="EQ86" s="283"/>
      <c r="ER86" s="39"/>
      <c r="ES86" s="283"/>
      <c r="ET86" s="283"/>
      <c r="EU86" s="283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U86" s="1024">
        <f>IF(COUNT(HU$32:$HU85)+1&gt;HW$8,"",HU85+1)</f>
        <v>54</v>
      </c>
      <c r="HV86" s="1138">
        <f t="shared" ca="1" si="43"/>
        <v>9.3818535574182529E-2</v>
      </c>
      <c r="HW86" s="1118">
        <f t="shared" ca="1" si="44"/>
        <v>6.3780062748746954E-3</v>
      </c>
      <c r="HX86" s="1139">
        <f t="shared" ca="1" si="48"/>
        <v>20</v>
      </c>
      <c r="HY86" s="1139">
        <f t="shared" ca="1" si="49"/>
        <v>20</v>
      </c>
      <c r="HZ86" s="1139">
        <f t="shared" ca="1" si="50"/>
        <v>10</v>
      </c>
      <c r="IA86" s="1118">
        <f t="shared" ca="1" si="45"/>
        <v>14.709696342533894</v>
      </c>
      <c r="IB86" s="1118">
        <f t="shared" ca="1" si="46"/>
        <v>8.6632454482716845</v>
      </c>
      <c r="IC86" s="1118">
        <f t="shared" ca="1" si="51"/>
        <v>9.3818535574182529E-2</v>
      </c>
      <c r="ID86" s="1122">
        <f t="shared" ca="1" si="52"/>
        <v>12.409254703953208</v>
      </c>
      <c r="IE86" s="1118">
        <f t="shared" ca="1" si="53"/>
        <v>7.5603682745181162</v>
      </c>
      <c r="IF86" s="1118">
        <f t="shared" ca="1" si="80"/>
        <v>0.15638947161192118</v>
      </c>
      <c r="IG86" s="1140"/>
      <c r="IH86" s="1150"/>
      <c r="II86" s="1150"/>
      <c r="IJ86" s="1167"/>
      <c r="IK86" s="1170"/>
      <c r="IL86" s="1150"/>
      <c r="IM86" s="1150"/>
      <c r="IN86" s="1150"/>
      <c r="IO86" s="1150"/>
      <c r="IP86" s="1118"/>
      <c r="IS86" s="1014">
        <v>78</v>
      </c>
      <c r="IT86" s="1095">
        <v>25.45</v>
      </c>
      <c r="IU86" s="1095">
        <v>48.08</v>
      </c>
      <c r="IV86" s="1096">
        <v>19.8</v>
      </c>
      <c r="IW86" s="1095">
        <v>33.94</v>
      </c>
      <c r="IX86" s="1095">
        <v>93.06</v>
      </c>
      <c r="IZ86" s="1097">
        <f t="shared" si="39"/>
        <v>78</v>
      </c>
      <c r="JA86" s="1098">
        <f t="shared" si="74"/>
        <v>25.45</v>
      </c>
      <c r="JB86" s="1099">
        <f t="shared" si="40"/>
        <v>76701.619773616854</v>
      </c>
      <c r="JC86" s="1099">
        <f t="shared" si="71"/>
        <v>1952.0562232385489</v>
      </c>
      <c r="JD86" s="1096">
        <f t="shared" si="75"/>
        <v>7647.1746407218934</v>
      </c>
      <c r="JE86" s="1096">
        <f>SUM(JD86:JD$108)</f>
        <v>81970.396261536283</v>
      </c>
      <c r="JF86" s="1006">
        <f t="shared" si="72"/>
        <v>188.95203359841963</v>
      </c>
      <c r="JG86" s="1095">
        <f>SUM(JF86:JF$108)</f>
        <v>4674.0528311799535</v>
      </c>
      <c r="JH86" s="1034"/>
      <c r="JI86" s="1100">
        <f t="shared" si="41"/>
        <v>79</v>
      </c>
      <c r="JJ86" s="1101">
        <f t="shared" ca="1" si="76"/>
        <v>0</v>
      </c>
      <c r="JK86" s="1101">
        <f t="shared" ca="1" si="78"/>
        <v>0</v>
      </c>
      <c r="JL86" s="1101">
        <f t="shared" ca="1" si="79"/>
        <v>0</v>
      </c>
      <c r="JM86" s="1101">
        <f t="shared" ca="1" si="77"/>
        <v>0</v>
      </c>
      <c r="JN86" s="1101">
        <f t="shared" si="73"/>
        <v>0.05</v>
      </c>
      <c r="JO86" s="1101">
        <f t="shared" si="73"/>
        <v>0.05</v>
      </c>
      <c r="JP86" s="1101">
        <f t="shared" si="73"/>
        <v>0</v>
      </c>
      <c r="JQ86" s="1010">
        <f t="shared" si="73"/>
        <v>0</v>
      </c>
      <c r="JR86" s="1010">
        <f t="shared" si="73"/>
        <v>0</v>
      </c>
      <c r="JS86" s="1101">
        <f t="shared" si="73"/>
        <v>0</v>
      </c>
      <c r="JT86" s="1010">
        <f t="shared" si="73"/>
        <v>0</v>
      </c>
      <c r="JU86" s="1101">
        <f t="shared" si="73"/>
        <v>0.03</v>
      </c>
      <c r="JV86" s="1101">
        <f t="shared" si="73"/>
        <v>0.03</v>
      </c>
      <c r="JW86" s="1010">
        <f t="shared" si="73"/>
        <v>0</v>
      </c>
      <c r="JX86" s="1010">
        <f t="shared" si="73"/>
        <v>0</v>
      </c>
      <c r="KC86" s="1037"/>
      <c r="KD86" s="1037"/>
      <c r="KE86" s="1037"/>
      <c r="KF86" s="1037"/>
      <c r="KL86" s="1029"/>
      <c r="KM86" s="1029"/>
      <c r="KN86" s="1029"/>
      <c r="KO86" s="1029"/>
      <c r="KP86" s="1029"/>
      <c r="KQ86" s="1029"/>
      <c r="KR86" s="1029"/>
      <c r="KS86" s="1029"/>
      <c r="KT86" s="1029"/>
      <c r="KU86" s="1029"/>
      <c r="KV86" s="1029"/>
      <c r="KW86" s="1029"/>
      <c r="KX86" s="1029"/>
      <c r="KY86" s="1029"/>
      <c r="KZ86" s="1029"/>
      <c r="LA86" s="1029"/>
      <c r="LB86" s="1029"/>
      <c r="LC86" s="1029"/>
      <c r="LD86" s="1029"/>
      <c r="LE86" s="1029"/>
      <c r="LF86" s="1029"/>
      <c r="LG86" s="1029"/>
      <c r="LH86" s="1029"/>
      <c r="LI86" s="1029"/>
      <c r="LJ86" s="1029"/>
      <c r="LK86" s="1029"/>
      <c r="LL86" s="1029"/>
      <c r="LM86" s="1029"/>
      <c r="LN86" s="1029"/>
      <c r="LO86" s="1029"/>
      <c r="LP86" s="1029"/>
      <c r="LQ86" s="1029"/>
      <c r="LR86" s="1029"/>
      <c r="LS86" s="1029"/>
      <c r="LT86" s="1029"/>
      <c r="LU86" s="1029"/>
      <c r="LV86" s="1029"/>
      <c r="LW86" s="1029"/>
      <c r="LX86" s="1029"/>
      <c r="LY86" s="1029"/>
      <c r="LZ86" s="1029"/>
      <c r="MA86" s="1029"/>
      <c r="MB86" s="1029"/>
      <c r="MC86" s="1029"/>
      <c r="MD86" s="1029"/>
      <c r="ME86" s="1029"/>
      <c r="MF86" s="1029"/>
      <c r="MG86" s="1029"/>
      <c r="MH86" s="1029"/>
      <c r="MI86" s="1029"/>
      <c r="MJ86" s="1029"/>
      <c r="MK86" s="1029"/>
    </row>
    <row r="87" spans="1:349" ht="12.75" hidden="1" customHeight="1" x14ac:dyDescent="0.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283"/>
      <c r="AC87" s="863">
        <v>79</v>
      </c>
      <c r="AD87" s="860">
        <f t="shared" si="66"/>
        <v>28.38</v>
      </c>
      <c r="AE87" s="861">
        <f t="shared" si="67"/>
        <v>53.6</v>
      </c>
      <c r="AF87" s="862">
        <f t="shared" si="68"/>
        <v>22.07</v>
      </c>
      <c r="AG87" s="861">
        <f t="shared" si="69"/>
        <v>37.840000000000003</v>
      </c>
      <c r="AH87" s="265"/>
      <c r="AI87" s="272">
        <f t="shared" si="35"/>
        <v>79</v>
      </c>
      <c r="AJ87" s="265">
        <f t="shared" si="59"/>
        <v>28.38</v>
      </c>
      <c r="AK87" s="273">
        <f t="shared" si="36"/>
        <v>74749.563550378312</v>
      </c>
      <c r="AL87" s="273">
        <f t="shared" si="60"/>
        <v>2121.3926135597362</v>
      </c>
      <c r="AM87" s="274">
        <f t="shared" si="61"/>
        <v>7235.4893651607017</v>
      </c>
      <c r="AN87" s="275">
        <f>SUM(AM87:AM$107)</f>
        <v>74323.221620814395</v>
      </c>
      <c r="AO87" s="275">
        <f t="shared" si="62"/>
        <v>199.3623186245249</v>
      </c>
      <c r="AP87" s="275">
        <f>SUM(AO87:AO$107)</f>
        <v>4485.1007975815337</v>
      </c>
      <c r="AQ87" s="39"/>
      <c r="AR87" s="272">
        <f t="shared" si="37"/>
        <v>79</v>
      </c>
      <c r="AS87" s="265">
        <f t="shared" ca="1" si="70"/>
        <v>0</v>
      </c>
      <c r="AT87" s="273">
        <f t="shared" ca="1" si="38"/>
        <v>100000</v>
      </c>
      <c r="AU87" s="273">
        <f t="shared" ca="1" si="63"/>
        <v>0</v>
      </c>
      <c r="AV87" s="274">
        <f t="shared" ca="1" si="64"/>
        <v>9679.6409523973507</v>
      </c>
      <c r="AW87" s="275">
        <f t="shared" ca="1" si="32"/>
        <v>149324.7180390096</v>
      </c>
      <c r="AX87" s="275">
        <f t="shared" ca="1" si="65"/>
        <v>0</v>
      </c>
      <c r="AY87" s="276">
        <f t="shared" ca="1" si="33"/>
        <v>166.06802766715512</v>
      </c>
      <c r="AZ87" s="274"/>
      <c r="BA87" s="1252"/>
      <c r="BB87" s="274"/>
      <c r="BC87" s="273"/>
      <c r="BD87" s="273"/>
      <c r="BE87" s="274"/>
      <c r="BF87" s="275"/>
      <c r="BG87" s="275"/>
      <c r="BH87" s="275"/>
      <c r="BI87" s="283"/>
      <c r="BJ87" s="277"/>
      <c r="BK87" s="274"/>
      <c r="BL87" s="273"/>
      <c r="BM87" s="273"/>
      <c r="BN87" s="274"/>
      <c r="BO87" s="275"/>
      <c r="BP87" s="275"/>
      <c r="BQ87" s="275"/>
      <c r="BR87" s="39"/>
      <c r="BS87" s="277"/>
      <c r="BT87" s="274"/>
      <c r="BU87" s="273"/>
      <c r="BV87" s="273"/>
      <c r="BW87" s="274"/>
      <c r="BX87" s="275"/>
      <c r="BY87" s="275"/>
      <c r="BZ87" s="275"/>
      <c r="CA87" s="283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283"/>
      <c r="DC87" s="283"/>
      <c r="DD87" s="39"/>
      <c r="DE87" s="283"/>
      <c r="DF87" s="283"/>
      <c r="DG87" s="283"/>
      <c r="DH87" s="39"/>
      <c r="DI87" s="283"/>
      <c r="DJ87" s="283"/>
      <c r="DK87" s="283"/>
      <c r="DL87" s="39"/>
      <c r="DM87" s="283"/>
      <c r="DN87" s="283"/>
      <c r="DO87" s="283"/>
      <c r="DP87" s="39"/>
      <c r="DQ87" s="283"/>
      <c r="DR87" s="283"/>
      <c r="DS87" s="283"/>
      <c r="DT87" s="39"/>
      <c r="DU87" s="283"/>
      <c r="DV87" s="283"/>
      <c r="DW87" s="283"/>
      <c r="DX87" s="39"/>
      <c r="DY87" s="283"/>
      <c r="DZ87" s="283"/>
      <c r="EA87" s="283"/>
      <c r="EB87" s="39"/>
      <c r="EC87" s="283"/>
      <c r="ED87" s="283"/>
      <c r="EE87" s="283"/>
      <c r="EF87" s="39"/>
      <c r="EG87" s="283"/>
      <c r="EH87" s="283"/>
      <c r="EI87" s="283"/>
      <c r="EJ87" s="39"/>
      <c r="EK87" s="283"/>
      <c r="EL87" s="283"/>
      <c r="EM87" s="283"/>
      <c r="EN87" s="39"/>
      <c r="EO87" s="283"/>
      <c r="EP87" s="283"/>
      <c r="EQ87" s="283"/>
      <c r="ER87" s="39"/>
      <c r="ES87" s="283"/>
      <c r="ET87" s="283"/>
      <c r="EU87" s="283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U87" s="1151">
        <f>IF(COUNT(HU$32:$HU86)+1&gt;HW$8,"",HU86+1)</f>
        <v>55</v>
      </c>
      <c r="HV87" s="1152">
        <f t="shared" ca="1" si="43"/>
        <v>0.10259605699862412</v>
      </c>
      <c r="HW87" s="1153">
        <f t="shared" ca="1" si="44"/>
        <v>7.0034336415410415E-3</v>
      </c>
      <c r="HX87" s="1154">
        <f t="shared" ca="1" si="48"/>
        <v>20</v>
      </c>
      <c r="HY87" s="1154">
        <f t="shared" ca="1" si="49"/>
        <v>20</v>
      </c>
      <c r="HZ87" s="1154">
        <f t="shared" ca="1" si="50"/>
        <v>10</v>
      </c>
      <c r="IA87" s="1153">
        <f t="shared" ca="1" si="45"/>
        <v>14.649393747386004</v>
      </c>
      <c r="IB87" s="1153">
        <f t="shared" ca="1" si="46"/>
        <v>8.6504463085879912</v>
      </c>
      <c r="IC87" s="1153">
        <f t="shared" ca="1" si="51"/>
        <v>0.10259605699862412</v>
      </c>
      <c r="ID87" s="1155">
        <f t="shared" ca="1" si="52"/>
        <v>12.355298047237518</v>
      </c>
      <c r="IE87" s="1153">
        <f t="shared" ca="1" si="53"/>
        <v>8.3038107706000055</v>
      </c>
      <c r="IF87" s="1153">
        <f t="shared" ca="1" si="80"/>
        <v>0.15660004364056612</v>
      </c>
      <c r="IG87" s="1140"/>
      <c r="IH87" s="1150"/>
      <c r="II87" s="1150"/>
      <c r="IJ87" s="1150"/>
      <c r="IK87" s="1150"/>
      <c r="IL87" s="1150"/>
      <c r="IM87" s="1150"/>
      <c r="IN87" s="1150"/>
      <c r="IO87" s="1150"/>
      <c r="IP87" s="1118"/>
      <c r="IS87" s="1014">
        <v>79</v>
      </c>
      <c r="IT87" s="1095">
        <v>28.38</v>
      </c>
      <c r="IU87" s="1095">
        <v>53.6</v>
      </c>
      <c r="IV87" s="1096">
        <v>22.07</v>
      </c>
      <c r="IW87" s="1095">
        <v>37.840000000000003</v>
      </c>
      <c r="IX87" s="1095">
        <v>101.19</v>
      </c>
      <c r="IZ87" s="1097">
        <f t="shared" si="39"/>
        <v>79</v>
      </c>
      <c r="JA87" s="1098">
        <f t="shared" si="74"/>
        <v>28.38</v>
      </c>
      <c r="JB87" s="1099">
        <f t="shared" si="40"/>
        <v>74749.563550378312</v>
      </c>
      <c r="JC87" s="1099">
        <f t="shared" si="71"/>
        <v>2121.3926135597362</v>
      </c>
      <c r="JD87" s="1096">
        <f t="shared" si="75"/>
        <v>7235.4893651607017</v>
      </c>
      <c r="JE87" s="1096">
        <f>SUM(JD87:JD$108)</f>
        <v>74323.221620814395</v>
      </c>
      <c r="JF87" s="1006">
        <f t="shared" si="72"/>
        <v>199.3623186245249</v>
      </c>
      <c r="JG87" s="1095">
        <f>SUM(JF87:JF$108)</f>
        <v>4485.1007975815337</v>
      </c>
      <c r="JH87" s="1034"/>
      <c r="JI87" s="1100">
        <f t="shared" si="41"/>
        <v>80</v>
      </c>
      <c r="JJ87" s="1101">
        <f t="shared" ca="1" si="76"/>
        <v>0</v>
      </c>
      <c r="JK87" s="1101">
        <f t="shared" ca="1" si="78"/>
        <v>0</v>
      </c>
      <c r="JL87" s="1101">
        <f t="shared" ca="1" si="79"/>
        <v>0</v>
      </c>
      <c r="JM87" s="1101">
        <f t="shared" ca="1" si="77"/>
        <v>0</v>
      </c>
      <c r="JN87" s="1101">
        <f t="shared" si="73"/>
        <v>0.05</v>
      </c>
      <c r="JO87" s="1101">
        <f t="shared" si="73"/>
        <v>0.05</v>
      </c>
      <c r="JP87" s="1101">
        <f t="shared" si="73"/>
        <v>0</v>
      </c>
      <c r="JQ87" s="1010">
        <f t="shared" si="73"/>
        <v>0</v>
      </c>
      <c r="JR87" s="1010">
        <f t="shared" si="73"/>
        <v>0</v>
      </c>
      <c r="JS87" s="1101">
        <f t="shared" si="73"/>
        <v>0</v>
      </c>
      <c r="JT87" s="1010">
        <f t="shared" si="73"/>
        <v>0</v>
      </c>
      <c r="JU87" s="1101">
        <f t="shared" si="73"/>
        <v>0.03</v>
      </c>
      <c r="JV87" s="1101">
        <f t="shared" si="73"/>
        <v>0.03</v>
      </c>
      <c r="JW87" s="1010">
        <f t="shared" si="73"/>
        <v>0</v>
      </c>
      <c r="JX87" s="1010">
        <f t="shared" si="73"/>
        <v>0</v>
      </c>
      <c r="KC87" s="1037"/>
      <c r="KD87" s="1037"/>
      <c r="KE87" s="1037"/>
      <c r="KF87" s="1037"/>
      <c r="KL87" s="1029"/>
      <c r="KM87" s="1029"/>
      <c r="KN87" s="1029"/>
      <c r="KO87" s="1029"/>
      <c r="KP87" s="1029"/>
      <c r="KQ87" s="1029"/>
      <c r="KR87" s="1029"/>
      <c r="KS87" s="1029"/>
      <c r="KT87" s="1029"/>
      <c r="KU87" s="1029"/>
      <c r="KV87" s="1029"/>
      <c r="KW87" s="1029"/>
      <c r="KX87" s="1029"/>
      <c r="KY87" s="1029"/>
      <c r="KZ87" s="1029"/>
      <c r="LA87" s="1029"/>
      <c r="LB87" s="1029"/>
      <c r="LC87" s="1029"/>
      <c r="LD87" s="1029"/>
      <c r="LE87" s="1029"/>
      <c r="LF87" s="1029"/>
      <c r="LG87" s="1029"/>
      <c r="LH87" s="1029"/>
      <c r="LI87" s="1029"/>
      <c r="LJ87" s="1029"/>
      <c r="LK87" s="1029"/>
      <c r="LL87" s="1029"/>
      <c r="LM87" s="1029"/>
      <c r="LN87" s="1029"/>
      <c r="LO87" s="1029"/>
      <c r="LP87" s="1029"/>
      <c r="LQ87" s="1029"/>
      <c r="LR87" s="1029"/>
      <c r="LS87" s="1029"/>
      <c r="LT87" s="1029"/>
      <c r="LU87" s="1029"/>
      <c r="LV87" s="1029"/>
      <c r="LW87" s="1029"/>
      <c r="LX87" s="1029"/>
      <c r="LY87" s="1029"/>
      <c r="LZ87" s="1029"/>
      <c r="MA87" s="1029"/>
      <c r="MB87" s="1029"/>
      <c r="MC87" s="1029"/>
      <c r="MD87" s="1029"/>
      <c r="ME87" s="1029"/>
      <c r="MF87" s="1029"/>
      <c r="MG87" s="1029"/>
      <c r="MH87" s="1029"/>
      <c r="MI87" s="1029"/>
      <c r="MJ87" s="1029"/>
      <c r="MK87" s="1029"/>
    </row>
    <row r="88" spans="1:349" ht="12.75" hidden="1" customHeight="1" x14ac:dyDescent="0.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283"/>
      <c r="AC88" s="863">
        <v>80</v>
      </c>
      <c r="AD88" s="860">
        <f t="shared" si="66"/>
        <v>31.56</v>
      </c>
      <c r="AE88" s="861">
        <f t="shared" si="67"/>
        <v>59.62</v>
      </c>
      <c r="AF88" s="862">
        <f t="shared" si="68"/>
        <v>24.55</v>
      </c>
      <c r="AG88" s="861">
        <f t="shared" si="69"/>
        <v>42.08</v>
      </c>
      <c r="AH88" s="265"/>
      <c r="AI88" s="272">
        <f t="shared" si="35"/>
        <v>80</v>
      </c>
      <c r="AJ88" s="265">
        <f t="shared" si="59"/>
        <v>31.56</v>
      </c>
      <c r="AK88" s="273">
        <f t="shared" si="36"/>
        <v>72628.170936818569</v>
      </c>
      <c r="AL88" s="273">
        <f t="shared" si="60"/>
        <v>2292.1450747659937</v>
      </c>
      <c r="AM88" s="274">
        <f t="shared" si="61"/>
        <v>6825.384637842174</v>
      </c>
      <c r="AN88" s="275">
        <f>SUM(AM88:AM$107)</f>
        <v>67087.732255653711</v>
      </c>
      <c r="AO88" s="275">
        <f t="shared" si="62"/>
        <v>209.13508657310578</v>
      </c>
      <c r="AP88" s="275">
        <f>SUM(AO88:AO$107)</f>
        <v>4285.7384789570096</v>
      </c>
      <c r="AQ88" s="39"/>
      <c r="AR88" s="272">
        <f t="shared" si="37"/>
        <v>80</v>
      </c>
      <c r="AS88" s="265">
        <f t="shared" ca="1" si="70"/>
        <v>0</v>
      </c>
      <c r="AT88" s="273">
        <f t="shared" ca="1" si="38"/>
        <v>100000</v>
      </c>
      <c r="AU88" s="273">
        <f t="shared" ca="1" si="63"/>
        <v>0</v>
      </c>
      <c r="AV88" s="274">
        <f t="shared" ca="1" si="64"/>
        <v>9397.7096625216964</v>
      </c>
      <c r="AW88" s="275">
        <f t="shared" ca="1" si="32"/>
        <v>139645.07708661226</v>
      </c>
      <c r="AX88" s="275">
        <f t="shared" ca="1" si="65"/>
        <v>0</v>
      </c>
      <c r="AY88" s="276">
        <f t="shared" ca="1" si="33"/>
        <v>166.06802766715512</v>
      </c>
      <c r="AZ88" s="274"/>
      <c r="BA88" s="1252"/>
      <c r="BB88" s="274"/>
      <c r="BC88" s="273"/>
      <c r="BD88" s="273"/>
      <c r="BE88" s="274"/>
      <c r="BF88" s="275"/>
      <c r="BG88" s="275"/>
      <c r="BH88" s="275"/>
      <c r="BI88" s="283"/>
      <c r="BJ88" s="277"/>
      <c r="BK88" s="274"/>
      <c r="BL88" s="273"/>
      <c r="BM88" s="273"/>
      <c r="BN88" s="274"/>
      <c r="BO88" s="275"/>
      <c r="BP88" s="275"/>
      <c r="BQ88" s="275"/>
      <c r="BR88" s="39"/>
      <c r="BS88" s="277"/>
      <c r="BT88" s="274"/>
      <c r="BU88" s="273"/>
      <c r="BV88" s="273"/>
      <c r="BW88" s="274"/>
      <c r="BX88" s="275"/>
      <c r="BY88" s="275"/>
      <c r="BZ88" s="275"/>
      <c r="CA88" s="283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283"/>
      <c r="DC88" s="283"/>
      <c r="DD88" s="39"/>
      <c r="DE88" s="283"/>
      <c r="DF88" s="283"/>
      <c r="DG88" s="283"/>
      <c r="DH88" s="39"/>
      <c r="DI88" s="283"/>
      <c r="DJ88" s="283"/>
      <c r="DK88" s="283"/>
      <c r="DL88" s="39"/>
      <c r="DM88" s="283"/>
      <c r="DN88" s="283"/>
      <c r="DO88" s="283"/>
      <c r="DP88" s="39"/>
      <c r="DQ88" s="283"/>
      <c r="DR88" s="283"/>
      <c r="DS88" s="283"/>
      <c r="DT88" s="39"/>
      <c r="DU88" s="283"/>
      <c r="DV88" s="283"/>
      <c r="DW88" s="283"/>
      <c r="DX88" s="39"/>
      <c r="DY88" s="283"/>
      <c r="DZ88" s="283"/>
      <c r="EA88" s="283"/>
      <c r="EB88" s="39"/>
      <c r="EC88" s="283"/>
      <c r="ED88" s="283"/>
      <c r="EE88" s="283"/>
      <c r="EF88" s="39"/>
      <c r="EG88" s="283"/>
      <c r="EH88" s="283"/>
      <c r="EI88" s="283"/>
      <c r="EJ88" s="39"/>
      <c r="EK88" s="283"/>
      <c r="EL88" s="283"/>
      <c r="EM88" s="283"/>
      <c r="EN88" s="39"/>
      <c r="EO88" s="283"/>
      <c r="EP88" s="283"/>
      <c r="EQ88" s="283"/>
      <c r="ER88" s="39"/>
      <c r="ES88" s="283"/>
      <c r="ET88" s="283"/>
      <c r="EU88" s="283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U88" s="1024">
        <f>IF(COUNT(HU$32:$HU87)+1&gt;HW$8,"",HU87+1)</f>
        <v>56</v>
      </c>
      <c r="HV88" s="1138">
        <f t="shared" ca="1" si="43"/>
        <v>0.11208335814683798</v>
      </c>
      <c r="HW88" s="1118">
        <f t="shared" ca="1" si="44"/>
        <v>7.6852255049978226E-3</v>
      </c>
      <c r="HX88" s="1139">
        <f t="shared" ca="1" si="48"/>
        <v>20</v>
      </c>
      <c r="HY88" s="1139">
        <f t="shared" ca="1" si="49"/>
        <v>20</v>
      </c>
      <c r="HZ88" s="1139">
        <f t="shared" ca="1" si="50"/>
        <v>10</v>
      </c>
      <c r="IA88" s="1118">
        <f t="shared" ca="1" si="45"/>
        <v>14.584264062771927</v>
      </c>
      <c r="IB88" s="1118">
        <f t="shared" ca="1" si="46"/>
        <v>8.6365887669588908</v>
      </c>
      <c r="IC88" s="1118">
        <f t="shared" ca="1" si="51"/>
        <v>0.11208335814683798</v>
      </c>
      <c r="ID88" s="1122">
        <f t="shared" ca="1" si="52"/>
        <v>12.29702431094799</v>
      </c>
      <c r="IE88" s="1118">
        <f t="shared" ca="1" si="53"/>
        <v>9.1146732178979768</v>
      </c>
      <c r="IF88" s="1118">
        <f t="shared" ca="1" si="80"/>
        <v>0.15682928819578834</v>
      </c>
      <c r="IG88" s="1140"/>
      <c r="IH88" s="1150"/>
      <c r="II88" s="1150"/>
      <c r="IJ88" s="1150"/>
      <c r="IK88" s="1150"/>
      <c r="IL88" s="1150"/>
      <c r="IM88" s="1150"/>
      <c r="IN88" s="1150"/>
      <c r="IO88" s="1150"/>
      <c r="IP88" s="1118"/>
      <c r="IS88" s="1014">
        <v>80</v>
      </c>
      <c r="IT88" s="1095">
        <v>31.56</v>
      </c>
      <c r="IU88" s="1095">
        <v>59.62</v>
      </c>
      <c r="IV88" s="1096">
        <v>24.55</v>
      </c>
      <c r="IW88" s="1095">
        <v>42.08</v>
      </c>
      <c r="IX88" s="1095">
        <v>109.98</v>
      </c>
      <c r="IZ88" s="1097">
        <f t="shared" si="39"/>
        <v>80</v>
      </c>
      <c r="JA88" s="1098">
        <f t="shared" si="74"/>
        <v>31.56</v>
      </c>
      <c r="JB88" s="1099">
        <f t="shared" si="40"/>
        <v>72628.170936818569</v>
      </c>
      <c r="JC88" s="1099">
        <f t="shared" si="71"/>
        <v>2292.1450747659937</v>
      </c>
      <c r="JD88" s="1096">
        <f t="shared" si="75"/>
        <v>6825.384637842174</v>
      </c>
      <c r="JE88" s="1096">
        <f>SUM(JD88:JD$108)</f>
        <v>67087.732255653711</v>
      </c>
      <c r="JF88" s="1006">
        <f t="shared" si="72"/>
        <v>209.13508657310578</v>
      </c>
      <c r="JG88" s="1095">
        <f>SUM(JF88:JF$108)</f>
        <v>4285.7384789570096</v>
      </c>
      <c r="JH88" s="1034"/>
      <c r="JI88" s="1100">
        <f t="shared" si="41"/>
        <v>81</v>
      </c>
      <c r="JJ88" s="1101">
        <f t="shared" ca="1" si="76"/>
        <v>0</v>
      </c>
      <c r="JK88" s="1101">
        <f t="shared" ca="1" si="78"/>
        <v>0</v>
      </c>
      <c r="JL88" s="1101">
        <f t="shared" ca="1" si="79"/>
        <v>0</v>
      </c>
      <c r="JM88" s="1101">
        <f t="shared" ca="1" si="77"/>
        <v>0</v>
      </c>
      <c r="JN88" s="1101">
        <f t="shared" si="73"/>
        <v>0.05</v>
      </c>
      <c r="JO88" s="1101">
        <f t="shared" si="73"/>
        <v>0.05</v>
      </c>
      <c r="JP88" s="1101">
        <f t="shared" si="73"/>
        <v>0</v>
      </c>
      <c r="JQ88" s="1010">
        <f t="shared" si="73"/>
        <v>0</v>
      </c>
      <c r="JR88" s="1010">
        <f t="shared" si="73"/>
        <v>0</v>
      </c>
      <c r="JS88" s="1101">
        <f t="shared" si="73"/>
        <v>0</v>
      </c>
      <c r="JT88" s="1010">
        <f t="shared" si="73"/>
        <v>0</v>
      </c>
      <c r="JU88" s="1101">
        <f t="shared" si="73"/>
        <v>0.03</v>
      </c>
      <c r="JV88" s="1101">
        <f t="shared" si="73"/>
        <v>0.03</v>
      </c>
      <c r="JW88" s="1010">
        <f t="shared" si="73"/>
        <v>0</v>
      </c>
      <c r="JX88" s="1010">
        <f t="shared" si="73"/>
        <v>0</v>
      </c>
      <c r="KC88" s="1037"/>
      <c r="KD88" s="1037"/>
      <c r="KE88" s="1037"/>
      <c r="KF88" s="1037"/>
      <c r="KL88" s="1029"/>
      <c r="KM88" s="1029"/>
      <c r="KN88" s="1029"/>
      <c r="KO88" s="1029"/>
      <c r="KP88" s="1029"/>
      <c r="KQ88" s="1029"/>
      <c r="KR88" s="1029"/>
      <c r="KS88" s="1029"/>
      <c r="KT88" s="1029"/>
      <c r="KU88" s="1029"/>
      <c r="KV88" s="1029"/>
      <c r="KW88" s="1029"/>
      <c r="KX88" s="1029"/>
      <c r="KY88" s="1029"/>
      <c r="KZ88" s="1029"/>
      <c r="LA88" s="1029"/>
      <c r="LB88" s="1029"/>
      <c r="LC88" s="1029"/>
      <c r="LD88" s="1029"/>
      <c r="LE88" s="1029"/>
      <c r="LF88" s="1029"/>
      <c r="LG88" s="1029"/>
      <c r="LH88" s="1029"/>
      <c r="LI88" s="1029"/>
      <c r="LJ88" s="1029"/>
      <c r="LK88" s="1029"/>
      <c r="LL88" s="1029"/>
      <c r="LM88" s="1029"/>
      <c r="LN88" s="1029"/>
      <c r="LO88" s="1029"/>
      <c r="LP88" s="1029"/>
      <c r="LQ88" s="1029"/>
      <c r="LR88" s="1029"/>
      <c r="LS88" s="1029"/>
      <c r="LT88" s="1029"/>
      <c r="LU88" s="1029"/>
      <c r="LV88" s="1029"/>
      <c r="LW88" s="1029"/>
      <c r="LX88" s="1029"/>
      <c r="LY88" s="1029"/>
      <c r="LZ88" s="1029"/>
      <c r="MA88" s="1029"/>
      <c r="MB88" s="1029"/>
      <c r="MC88" s="1029"/>
      <c r="MD88" s="1029"/>
      <c r="ME88" s="1029"/>
      <c r="MF88" s="1029"/>
      <c r="MG88" s="1029"/>
      <c r="MH88" s="1029"/>
      <c r="MI88" s="1029"/>
      <c r="MJ88" s="1029"/>
      <c r="MK88" s="1029"/>
    </row>
    <row r="89" spans="1:349" ht="12.75" hidden="1" customHeight="1" x14ac:dyDescent="0.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283"/>
      <c r="AC89" s="863">
        <v>81</v>
      </c>
      <c r="AD89" s="860">
        <f t="shared" si="66"/>
        <v>35.92</v>
      </c>
      <c r="AE89" s="861">
        <f t="shared" si="67"/>
        <v>67.86</v>
      </c>
      <c r="AF89" s="862">
        <f t="shared" si="68"/>
        <v>27.94</v>
      </c>
      <c r="AG89" s="861">
        <f t="shared" si="69"/>
        <v>47.9</v>
      </c>
      <c r="AH89" s="265"/>
      <c r="AI89" s="272">
        <f t="shared" si="35"/>
        <v>81</v>
      </c>
      <c r="AJ89" s="265">
        <f t="shared" si="59"/>
        <v>35.92</v>
      </c>
      <c r="AK89" s="273">
        <f t="shared" si="36"/>
        <v>70336.025862052571</v>
      </c>
      <c r="AL89" s="273">
        <f t="shared" si="60"/>
        <v>2526.4700489649285</v>
      </c>
      <c r="AM89" s="274">
        <f t="shared" si="61"/>
        <v>6417.4519404581306</v>
      </c>
      <c r="AN89" s="275">
        <f>SUM(AM89:AM$107)</f>
        <v>60262.347617811538</v>
      </c>
      <c r="AO89" s="275">
        <f t="shared" si="62"/>
        <v>223.80084825364665</v>
      </c>
      <c r="AP89" s="275">
        <f>SUM(AO89:AO$107)</f>
        <v>4076.6033923839041</v>
      </c>
      <c r="AQ89" s="39"/>
      <c r="AR89" s="272">
        <f t="shared" si="37"/>
        <v>81</v>
      </c>
      <c r="AS89" s="265">
        <f t="shared" ca="1" si="70"/>
        <v>0</v>
      </c>
      <c r="AT89" s="273">
        <f t="shared" ca="1" si="38"/>
        <v>100000</v>
      </c>
      <c r="AU89" s="273">
        <f t="shared" ca="1" si="63"/>
        <v>0</v>
      </c>
      <c r="AV89" s="274">
        <f t="shared" ca="1" si="64"/>
        <v>9123.9899636132977</v>
      </c>
      <c r="AW89" s="275">
        <f t="shared" ca="1" si="32"/>
        <v>130247.36742409057</v>
      </c>
      <c r="AX89" s="275">
        <f t="shared" ca="1" si="65"/>
        <v>0</v>
      </c>
      <c r="AY89" s="276">
        <f t="shared" ca="1" si="33"/>
        <v>166.06802766715512</v>
      </c>
      <c r="AZ89" s="274"/>
      <c r="BA89" s="1252"/>
      <c r="BB89" s="274"/>
      <c r="BC89" s="273"/>
      <c r="BD89" s="273"/>
      <c r="BE89" s="274"/>
      <c r="BF89" s="275"/>
      <c r="BG89" s="275"/>
      <c r="BH89" s="275"/>
      <c r="BI89" s="283"/>
      <c r="BJ89" s="277"/>
      <c r="BK89" s="274"/>
      <c r="BL89" s="273"/>
      <c r="BM89" s="273"/>
      <c r="BN89" s="274"/>
      <c r="BO89" s="275"/>
      <c r="BP89" s="275"/>
      <c r="BQ89" s="275"/>
      <c r="BR89" s="39"/>
      <c r="BS89" s="277"/>
      <c r="BT89" s="274"/>
      <c r="BU89" s="273"/>
      <c r="BV89" s="273"/>
      <c r="BW89" s="274"/>
      <c r="BX89" s="275"/>
      <c r="BY89" s="275"/>
      <c r="BZ89" s="275"/>
      <c r="CA89" s="283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283"/>
      <c r="DC89" s="283"/>
      <c r="DD89" s="39"/>
      <c r="DE89" s="283"/>
      <c r="DF89" s="283"/>
      <c r="DG89" s="283"/>
      <c r="DH89" s="39"/>
      <c r="DI89" s="283"/>
      <c r="DJ89" s="283"/>
      <c r="DK89" s="283"/>
      <c r="DL89" s="39"/>
      <c r="DM89" s="283"/>
      <c r="DN89" s="283"/>
      <c r="DO89" s="283"/>
      <c r="DP89" s="39"/>
      <c r="DQ89" s="283"/>
      <c r="DR89" s="283"/>
      <c r="DS89" s="283"/>
      <c r="DT89" s="39"/>
      <c r="DU89" s="283"/>
      <c r="DV89" s="283"/>
      <c r="DW89" s="283"/>
      <c r="DX89" s="39"/>
      <c r="DY89" s="283"/>
      <c r="DZ89" s="283"/>
      <c r="EA89" s="283"/>
      <c r="EB89" s="39"/>
      <c r="EC89" s="283"/>
      <c r="ED89" s="283"/>
      <c r="EE89" s="283"/>
      <c r="EF89" s="39"/>
      <c r="EG89" s="283"/>
      <c r="EH89" s="283"/>
      <c r="EI89" s="283"/>
      <c r="EJ89" s="39"/>
      <c r="EK89" s="283"/>
      <c r="EL89" s="283"/>
      <c r="EM89" s="283"/>
      <c r="EN89" s="39"/>
      <c r="EO89" s="283"/>
      <c r="EP89" s="283"/>
      <c r="EQ89" s="283"/>
      <c r="ER89" s="39"/>
      <c r="ES89" s="283"/>
      <c r="ET89" s="283"/>
      <c r="EU89" s="283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U89" s="1024">
        <f>IF(COUNT(HU$32:$HU88)+1&gt;HW$8,"",HU88+1)</f>
        <v>57</v>
      </c>
      <c r="HV89" s="1138">
        <f t="shared" ca="1" si="43"/>
        <v>0.1223304461741295</v>
      </c>
      <c r="HW89" s="1118">
        <f t="shared" ca="1" si="44"/>
        <v>8.4285544315071421E-3</v>
      </c>
      <c r="HX89" s="1139">
        <f t="shared" ca="1" si="48"/>
        <v>20</v>
      </c>
      <c r="HY89" s="1139">
        <f t="shared" ca="1" si="49"/>
        <v>20</v>
      </c>
      <c r="HZ89" s="1139">
        <f t="shared" ca="1" si="50"/>
        <v>10</v>
      </c>
      <c r="IA89" s="1118">
        <f t="shared" ca="1" si="45"/>
        <v>14.513811018036593</v>
      </c>
      <c r="IB89" s="1118">
        <f t="shared" ca="1" si="46"/>
        <v>8.621506074923909</v>
      </c>
      <c r="IC89" s="1118">
        <f t="shared" ca="1" si="51"/>
        <v>0.1223304461741295</v>
      </c>
      <c r="ID89" s="1122">
        <f t="shared" ca="1" si="52"/>
        <v>12.233993134372776</v>
      </c>
      <c r="IE89" s="1118">
        <f t="shared" ca="1" si="53"/>
        <v>9.9992246873531734</v>
      </c>
      <c r="IF89" s="1118">
        <f t="shared" ca="1" si="80"/>
        <v>0.15707920413395504</v>
      </c>
      <c r="IG89" s="1140"/>
      <c r="IH89" s="1150"/>
      <c r="II89" s="1150"/>
      <c r="IJ89" s="1150"/>
      <c r="IK89" s="1150"/>
      <c r="IL89" s="1150"/>
      <c r="IM89" s="1150"/>
      <c r="IN89" s="1150"/>
      <c r="IO89" s="1150"/>
      <c r="IP89" s="1118"/>
      <c r="IS89" s="1014">
        <v>81</v>
      </c>
      <c r="IT89" s="1095">
        <v>35.92</v>
      </c>
      <c r="IU89" s="1095">
        <v>67.86</v>
      </c>
      <c r="IV89" s="1096">
        <v>27.94</v>
      </c>
      <c r="IW89" s="1095">
        <v>47.9</v>
      </c>
      <c r="IX89" s="1095">
        <v>119.35</v>
      </c>
      <c r="IZ89" s="1097">
        <f t="shared" si="39"/>
        <v>81</v>
      </c>
      <c r="JA89" s="1098">
        <f t="shared" si="74"/>
        <v>35.92</v>
      </c>
      <c r="JB89" s="1099">
        <f t="shared" si="40"/>
        <v>70336.025862052571</v>
      </c>
      <c r="JC89" s="1099">
        <f t="shared" si="71"/>
        <v>2526.4700489649285</v>
      </c>
      <c r="JD89" s="1096">
        <f t="shared" si="75"/>
        <v>6417.4519404581306</v>
      </c>
      <c r="JE89" s="1096">
        <f>SUM(JD89:JD$108)</f>
        <v>60262.347617811538</v>
      </c>
      <c r="JF89" s="1006">
        <f t="shared" si="72"/>
        <v>223.80084825364665</v>
      </c>
      <c r="JG89" s="1095">
        <f>SUM(JF89:JF$108)</f>
        <v>4076.6033923839041</v>
      </c>
      <c r="JH89" s="1034"/>
      <c r="JI89" s="1100">
        <f t="shared" si="41"/>
        <v>82</v>
      </c>
      <c r="JJ89" s="1101">
        <f t="shared" ca="1" si="76"/>
        <v>0</v>
      </c>
      <c r="JK89" s="1101">
        <f t="shared" ca="1" si="78"/>
        <v>0</v>
      </c>
      <c r="JL89" s="1101">
        <f t="shared" ca="1" si="79"/>
        <v>0</v>
      </c>
      <c r="JM89" s="1101">
        <f t="shared" ca="1" si="77"/>
        <v>0</v>
      </c>
      <c r="JN89" s="1101">
        <f t="shared" ref="JN89:JX104" si="81">JN88</f>
        <v>0.05</v>
      </c>
      <c r="JO89" s="1101">
        <f t="shared" si="81"/>
        <v>0.05</v>
      </c>
      <c r="JP89" s="1101">
        <f t="shared" si="81"/>
        <v>0</v>
      </c>
      <c r="JQ89" s="1010">
        <f t="shared" si="81"/>
        <v>0</v>
      </c>
      <c r="JR89" s="1010">
        <f t="shared" si="81"/>
        <v>0</v>
      </c>
      <c r="JS89" s="1101">
        <f t="shared" si="81"/>
        <v>0</v>
      </c>
      <c r="JT89" s="1010">
        <f t="shared" si="81"/>
        <v>0</v>
      </c>
      <c r="JU89" s="1101">
        <f t="shared" si="81"/>
        <v>0.03</v>
      </c>
      <c r="JV89" s="1101">
        <f t="shared" si="81"/>
        <v>0.03</v>
      </c>
      <c r="JW89" s="1010">
        <f t="shared" si="81"/>
        <v>0</v>
      </c>
      <c r="JX89" s="1010">
        <f t="shared" si="81"/>
        <v>0</v>
      </c>
      <c r="KC89" s="1037"/>
      <c r="KD89" s="1037"/>
      <c r="KE89" s="1037"/>
      <c r="KF89" s="1037"/>
      <c r="KL89" s="1029"/>
      <c r="KM89" s="1029"/>
      <c r="KN89" s="1029"/>
      <c r="KO89" s="1029"/>
      <c r="KP89" s="1029"/>
      <c r="KQ89" s="1029"/>
      <c r="KR89" s="1029"/>
      <c r="KS89" s="1029"/>
      <c r="KT89" s="1029"/>
      <c r="KU89" s="1029"/>
      <c r="KV89" s="1029"/>
      <c r="KW89" s="1029"/>
      <c r="KX89" s="1029"/>
      <c r="KY89" s="1029"/>
      <c r="KZ89" s="1029"/>
      <c r="LA89" s="1029"/>
      <c r="LB89" s="1029"/>
      <c r="LC89" s="1029"/>
      <c r="LD89" s="1029"/>
      <c r="LE89" s="1029"/>
      <c r="LF89" s="1029"/>
      <c r="LG89" s="1029"/>
      <c r="LH89" s="1029"/>
      <c r="LI89" s="1029"/>
      <c r="LJ89" s="1029"/>
      <c r="LK89" s="1029"/>
      <c r="LL89" s="1029"/>
      <c r="LM89" s="1029"/>
      <c r="LN89" s="1029"/>
      <c r="LO89" s="1029"/>
      <c r="LP89" s="1029"/>
      <c r="LQ89" s="1029"/>
      <c r="LR89" s="1029"/>
      <c r="LS89" s="1029"/>
      <c r="LT89" s="1029"/>
      <c r="LU89" s="1029"/>
      <c r="LV89" s="1029"/>
      <c r="LW89" s="1029"/>
      <c r="LX89" s="1029"/>
      <c r="LY89" s="1029"/>
      <c r="LZ89" s="1029"/>
      <c r="MA89" s="1029"/>
      <c r="MB89" s="1029"/>
      <c r="MC89" s="1029"/>
      <c r="MD89" s="1029"/>
      <c r="ME89" s="1029"/>
      <c r="MF89" s="1029"/>
      <c r="MG89" s="1029"/>
      <c r="MH89" s="1029"/>
      <c r="MI89" s="1029"/>
      <c r="MJ89" s="1029"/>
      <c r="MK89" s="1029"/>
    </row>
    <row r="90" spans="1:349" ht="12.75" hidden="1" customHeight="1" x14ac:dyDescent="0.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283"/>
      <c r="AC90" s="863">
        <v>82</v>
      </c>
      <c r="AD90" s="860">
        <f t="shared" si="66"/>
        <v>39.86</v>
      </c>
      <c r="AE90" s="861">
        <f t="shared" si="67"/>
        <v>75.28</v>
      </c>
      <c r="AF90" s="862">
        <f t="shared" si="68"/>
        <v>31</v>
      </c>
      <c r="AG90" s="861">
        <f t="shared" si="69"/>
        <v>53.14</v>
      </c>
      <c r="AH90" s="265"/>
      <c r="AI90" s="272">
        <f t="shared" si="35"/>
        <v>82</v>
      </c>
      <c r="AJ90" s="265">
        <f t="shared" si="59"/>
        <v>39.86</v>
      </c>
      <c r="AK90" s="273">
        <f t="shared" si="36"/>
        <v>67809.555813087645</v>
      </c>
      <c r="AL90" s="273">
        <f t="shared" si="60"/>
        <v>2702.8888947096739</v>
      </c>
      <c r="AM90" s="274">
        <f t="shared" si="61"/>
        <v>6006.7350162688099</v>
      </c>
      <c r="AN90" s="275">
        <f>SUM(AM90:AM$107)</f>
        <v>53844.895677353408</v>
      </c>
      <c r="AO90" s="275">
        <f t="shared" si="62"/>
        <v>232.45481334803381</v>
      </c>
      <c r="AP90" s="275">
        <f>SUM(AO90:AO$107)</f>
        <v>3852.8025441302566</v>
      </c>
      <c r="AQ90" s="39"/>
      <c r="AR90" s="272">
        <f t="shared" si="37"/>
        <v>82</v>
      </c>
      <c r="AS90" s="265">
        <f t="shared" ca="1" si="70"/>
        <v>0</v>
      </c>
      <c r="AT90" s="273">
        <f t="shared" ca="1" si="38"/>
        <v>100000</v>
      </c>
      <c r="AU90" s="273">
        <f t="shared" ca="1" si="63"/>
        <v>0</v>
      </c>
      <c r="AV90" s="274">
        <f t="shared" ca="1" si="64"/>
        <v>8858.2426831197063</v>
      </c>
      <c r="AW90" s="275">
        <f ca="1">AW91+AV90</f>
        <v>121123.37746047728</v>
      </c>
      <c r="AX90" s="275">
        <f t="shared" ca="1" si="65"/>
        <v>0</v>
      </c>
      <c r="AY90" s="276">
        <f ca="1">AY91+AX90</f>
        <v>166.06802766715512</v>
      </c>
      <c r="AZ90" s="274"/>
      <c r="BA90" s="1252"/>
      <c r="BB90" s="274"/>
      <c r="BC90" s="273"/>
      <c r="BD90" s="273"/>
      <c r="BE90" s="274"/>
      <c r="BF90" s="275"/>
      <c r="BG90" s="275"/>
      <c r="BH90" s="275"/>
      <c r="BI90" s="283"/>
      <c r="BJ90" s="277"/>
      <c r="BK90" s="274"/>
      <c r="BL90" s="273"/>
      <c r="BM90" s="273"/>
      <c r="BN90" s="274"/>
      <c r="BO90" s="275"/>
      <c r="BP90" s="275"/>
      <c r="BQ90" s="275"/>
      <c r="BR90" s="39"/>
      <c r="BS90" s="277"/>
      <c r="BT90" s="274"/>
      <c r="BU90" s="273"/>
      <c r="BV90" s="273"/>
      <c r="BW90" s="274"/>
      <c r="BX90" s="275"/>
      <c r="BY90" s="275"/>
      <c r="BZ90" s="275"/>
      <c r="CA90" s="283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283"/>
      <c r="DC90" s="283"/>
      <c r="DD90" s="39"/>
      <c r="DE90" s="283"/>
      <c r="DF90" s="283"/>
      <c r="DG90" s="283"/>
      <c r="DH90" s="39"/>
      <c r="DI90" s="283"/>
      <c r="DJ90" s="283"/>
      <c r="DK90" s="283"/>
      <c r="DL90" s="39"/>
      <c r="DM90" s="283"/>
      <c r="DN90" s="283"/>
      <c r="DO90" s="283"/>
      <c r="DP90" s="39"/>
      <c r="DQ90" s="283"/>
      <c r="DR90" s="283"/>
      <c r="DS90" s="283"/>
      <c r="DT90" s="39"/>
      <c r="DU90" s="283"/>
      <c r="DV90" s="283"/>
      <c r="DW90" s="283"/>
      <c r="DX90" s="39"/>
      <c r="DY90" s="283"/>
      <c r="DZ90" s="283"/>
      <c r="EA90" s="283"/>
      <c r="EB90" s="39"/>
      <c r="EC90" s="283"/>
      <c r="ED90" s="283"/>
      <c r="EE90" s="283"/>
      <c r="EF90" s="39"/>
      <c r="EG90" s="283"/>
      <c r="EH90" s="283"/>
      <c r="EI90" s="283"/>
      <c r="EJ90" s="39"/>
      <c r="EK90" s="283"/>
      <c r="EL90" s="283"/>
      <c r="EM90" s="283"/>
      <c r="EN90" s="39"/>
      <c r="EO90" s="283"/>
      <c r="EP90" s="283"/>
      <c r="EQ90" s="283"/>
      <c r="ER90" s="39"/>
      <c r="ES90" s="283"/>
      <c r="ET90" s="283"/>
      <c r="EU90" s="283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U90" s="1024">
        <f>IF(COUNT(HU$32:$HU89)+1&gt;HW$8,"",HU89+1)</f>
        <v>58</v>
      </c>
      <c r="HV90" s="1138">
        <f t="shared" ca="1" si="43"/>
        <v>0.13344201119417068</v>
      </c>
      <c r="HW90" s="1118">
        <f t="shared" ca="1" si="44"/>
        <v>9.2427523430960411E-3</v>
      </c>
      <c r="HX90" s="1139">
        <f t="shared" ca="1" si="48"/>
        <v>20</v>
      </c>
      <c r="HY90" s="1139">
        <f t="shared" ca="1" si="49"/>
        <v>20</v>
      </c>
      <c r="HZ90" s="1139">
        <f t="shared" ca="1" si="50"/>
        <v>10</v>
      </c>
      <c r="IA90" s="1118">
        <f t="shared" ca="1" si="45"/>
        <v>14.437475574453364</v>
      </c>
      <c r="IB90" s="1118">
        <f t="shared" ca="1" si="46"/>
        <v>8.605035167668321</v>
      </c>
      <c r="IC90" s="1118">
        <f t="shared" ca="1" si="51"/>
        <v>0.13344201119417068</v>
      </c>
      <c r="ID90" s="1122">
        <f t="shared" ca="1" si="52"/>
        <v>12.165706973756327</v>
      </c>
      <c r="IE90" s="1118">
        <f t="shared" ca="1" si="53"/>
        <v>10.968701735298218</v>
      </c>
      <c r="IF90" s="1118">
        <f t="shared" ca="1" si="80"/>
        <v>0.15735220392108262</v>
      </c>
      <c r="IG90" s="1140"/>
      <c r="IH90" s="1150"/>
      <c r="II90" s="1150"/>
      <c r="IJ90" s="1150"/>
      <c r="IK90" s="1150"/>
      <c r="IL90" s="1096"/>
      <c r="IM90" s="1096"/>
      <c r="IN90" s="1096"/>
      <c r="IO90" s="1096"/>
      <c r="IP90" s="1118"/>
      <c r="IS90" s="1014">
        <v>82</v>
      </c>
      <c r="IT90" s="1095">
        <v>39.86</v>
      </c>
      <c r="IU90" s="1095">
        <v>75.28</v>
      </c>
      <c r="IV90" s="1096">
        <v>31</v>
      </c>
      <c r="IW90" s="1095">
        <v>53.14</v>
      </c>
      <c r="IX90" s="1095">
        <v>129.16999999999999</v>
      </c>
      <c r="IZ90" s="1097">
        <f t="shared" si="39"/>
        <v>82</v>
      </c>
      <c r="JA90" s="1098">
        <f t="shared" si="74"/>
        <v>39.86</v>
      </c>
      <c r="JB90" s="1099">
        <f t="shared" si="40"/>
        <v>67809.555813087645</v>
      </c>
      <c r="JC90" s="1099">
        <f t="shared" si="71"/>
        <v>2702.8888947096739</v>
      </c>
      <c r="JD90" s="1096">
        <f t="shared" si="75"/>
        <v>6006.7350162688099</v>
      </c>
      <c r="JE90" s="1096">
        <f>SUM(JD90:JD$108)</f>
        <v>53844.895677353408</v>
      </c>
      <c r="JF90" s="1006">
        <f t="shared" si="72"/>
        <v>232.45481334803381</v>
      </c>
      <c r="JG90" s="1095">
        <f>SUM(JF90:JF$108)</f>
        <v>3852.8025441302566</v>
      </c>
      <c r="JH90" s="1034"/>
      <c r="JI90" s="1100">
        <f t="shared" si="41"/>
        <v>83</v>
      </c>
      <c r="JJ90" s="1101">
        <f t="shared" ca="1" si="76"/>
        <v>0</v>
      </c>
      <c r="JK90" s="1101">
        <f t="shared" ca="1" si="78"/>
        <v>0</v>
      </c>
      <c r="JL90" s="1101">
        <f t="shared" ca="1" si="79"/>
        <v>0</v>
      </c>
      <c r="JM90" s="1101">
        <f t="shared" ca="1" si="77"/>
        <v>0</v>
      </c>
      <c r="JN90" s="1101">
        <f t="shared" si="81"/>
        <v>0.05</v>
      </c>
      <c r="JO90" s="1101">
        <f t="shared" si="81"/>
        <v>0.05</v>
      </c>
      <c r="JP90" s="1101">
        <f t="shared" si="81"/>
        <v>0</v>
      </c>
      <c r="JQ90" s="1010">
        <f t="shared" si="81"/>
        <v>0</v>
      </c>
      <c r="JR90" s="1010">
        <f t="shared" si="81"/>
        <v>0</v>
      </c>
      <c r="JS90" s="1101">
        <f t="shared" si="81"/>
        <v>0</v>
      </c>
      <c r="JT90" s="1010">
        <f t="shared" si="81"/>
        <v>0</v>
      </c>
      <c r="JU90" s="1101">
        <f t="shared" si="81"/>
        <v>0.03</v>
      </c>
      <c r="JV90" s="1101">
        <f t="shared" si="81"/>
        <v>0.03</v>
      </c>
      <c r="JW90" s="1010">
        <f t="shared" si="81"/>
        <v>0</v>
      </c>
      <c r="JX90" s="1010">
        <f t="shared" si="81"/>
        <v>0</v>
      </c>
      <c r="KC90" s="1037"/>
      <c r="KD90" s="1037"/>
      <c r="KE90" s="1037"/>
      <c r="KF90" s="1037"/>
      <c r="KL90" s="1029"/>
      <c r="KM90" s="1029"/>
      <c r="KN90" s="1029"/>
      <c r="KO90" s="1029"/>
      <c r="KP90" s="1029"/>
      <c r="KQ90" s="1029"/>
      <c r="KR90" s="1029"/>
      <c r="KS90" s="1029"/>
      <c r="KT90" s="1029"/>
      <c r="KU90" s="1029"/>
      <c r="KV90" s="1029"/>
      <c r="KW90" s="1029"/>
      <c r="KX90" s="1029"/>
      <c r="KY90" s="1029"/>
      <c r="KZ90" s="1029"/>
      <c r="LA90" s="1029"/>
      <c r="LB90" s="1029"/>
      <c r="LC90" s="1029"/>
      <c r="LD90" s="1029"/>
      <c r="LE90" s="1029"/>
      <c r="LF90" s="1029"/>
      <c r="LG90" s="1029"/>
      <c r="LH90" s="1029"/>
      <c r="LI90" s="1029"/>
      <c r="LJ90" s="1029"/>
      <c r="LK90" s="1029"/>
      <c r="LL90" s="1029"/>
      <c r="LM90" s="1029"/>
      <c r="LN90" s="1029"/>
      <c r="LO90" s="1029"/>
      <c r="LP90" s="1029"/>
      <c r="LQ90" s="1029"/>
      <c r="LR90" s="1029"/>
      <c r="LS90" s="1029"/>
      <c r="LT90" s="1029"/>
      <c r="LU90" s="1029"/>
      <c r="LV90" s="1029"/>
      <c r="LW90" s="1029"/>
      <c r="LX90" s="1029"/>
      <c r="LY90" s="1029"/>
      <c r="LZ90" s="1029"/>
      <c r="MA90" s="1029"/>
      <c r="MB90" s="1029"/>
      <c r="MC90" s="1029"/>
      <c r="MD90" s="1029"/>
      <c r="ME90" s="1029"/>
      <c r="MF90" s="1029"/>
      <c r="MG90" s="1029"/>
      <c r="MH90" s="1029"/>
      <c r="MI90" s="1029"/>
      <c r="MJ90" s="1029"/>
      <c r="MK90" s="1029"/>
    </row>
    <row r="91" spans="1:349" ht="12.75" hidden="1" customHeight="1" x14ac:dyDescent="0.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283"/>
      <c r="AC91" s="863">
        <v>83</v>
      </c>
      <c r="AD91" s="860">
        <f t="shared" si="66"/>
        <v>44.1</v>
      </c>
      <c r="AE91" s="861">
        <f t="shared" si="67"/>
        <v>83.29</v>
      </c>
      <c r="AF91" s="862">
        <f t="shared" si="68"/>
        <v>34.299999999999997</v>
      </c>
      <c r="AG91" s="861">
        <f t="shared" si="69"/>
        <v>58.79</v>
      </c>
      <c r="AH91" s="265"/>
      <c r="AI91" s="272">
        <f>AI90+1</f>
        <v>83</v>
      </c>
      <c r="AJ91" s="265">
        <f t="shared" si="59"/>
        <v>44.1</v>
      </c>
      <c r="AK91" s="273">
        <f>AK90-AL90</f>
        <v>65106.666918377974</v>
      </c>
      <c r="AL91" s="273">
        <f t="shared" si="60"/>
        <v>2871.2040111004685</v>
      </c>
      <c r="AM91" s="274">
        <f t="shared" si="61"/>
        <v>5599.3267558449861</v>
      </c>
      <c r="AN91" s="275">
        <f>SUM(AM91:AM$107)</f>
        <v>47838.160661084599</v>
      </c>
      <c r="AO91" s="275">
        <f t="shared" si="62"/>
        <v>239.7381649832659</v>
      </c>
      <c r="AP91" s="275">
        <f>SUM(AO91:AO$107)</f>
        <v>3620.3477307822227</v>
      </c>
      <c r="AQ91" s="39"/>
      <c r="AR91" s="272">
        <f>AR90+1</f>
        <v>83</v>
      </c>
      <c r="AS91" s="265">
        <f t="shared" ca="1" si="70"/>
        <v>0</v>
      </c>
      <c r="AT91" s="273">
        <f ca="1">AT90-AU90</f>
        <v>100000</v>
      </c>
      <c r="AU91" s="273">
        <f t="shared" ca="1" si="63"/>
        <v>0</v>
      </c>
      <c r="AV91" s="274">
        <f t="shared" ca="1" si="64"/>
        <v>8600.2356146793281</v>
      </c>
      <c r="AW91" s="275">
        <f t="shared" ca="1" si="32"/>
        <v>112265.13477735757</v>
      </c>
      <c r="AX91" s="275">
        <f t="shared" ca="1" si="65"/>
        <v>0</v>
      </c>
      <c r="AY91" s="276">
        <f t="shared" ca="1" si="33"/>
        <v>166.06802766715512</v>
      </c>
      <c r="AZ91" s="274"/>
      <c r="BA91" s="1252"/>
      <c r="BB91" s="274"/>
      <c r="BC91" s="273"/>
      <c r="BD91" s="273"/>
      <c r="BE91" s="274"/>
      <c r="BF91" s="275"/>
      <c r="BG91" s="275"/>
      <c r="BH91" s="275"/>
      <c r="BI91" s="283"/>
      <c r="BJ91" s="277"/>
      <c r="BK91" s="274"/>
      <c r="BL91" s="273"/>
      <c r="BM91" s="273"/>
      <c r="BN91" s="274"/>
      <c r="BO91" s="275"/>
      <c r="BP91" s="275"/>
      <c r="BQ91" s="275"/>
      <c r="BR91" s="39"/>
      <c r="BS91" s="277"/>
      <c r="BT91" s="274"/>
      <c r="BU91" s="273"/>
      <c r="BV91" s="273"/>
      <c r="BW91" s="274"/>
      <c r="BX91" s="275"/>
      <c r="BY91" s="275"/>
      <c r="BZ91" s="275"/>
      <c r="CA91" s="283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283"/>
      <c r="DC91" s="283"/>
      <c r="DD91" s="39"/>
      <c r="DE91" s="283"/>
      <c r="DF91" s="283"/>
      <c r="DG91" s="283"/>
      <c r="DH91" s="39"/>
      <c r="DI91" s="283"/>
      <c r="DJ91" s="283"/>
      <c r="DK91" s="283"/>
      <c r="DL91" s="39"/>
      <c r="DM91" s="283"/>
      <c r="DN91" s="283"/>
      <c r="DO91" s="283"/>
      <c r="DP91" s="39"/>
      <c r="DQ91" s="283"/>
      <c r="DR91" s="283"/>
      <c r="DS91" s="283"/>
      <c r="DT91" s="39"/>
      <c r="DU91" s="283"/>
      <c r="DV91" s="283"/>
      <c r="DW91" s="283"/>
      <c r="DX91" s="39"/>
      <c r="DY91" s="283"/>
      <c r="DZ91" s="283"/>
      <c r="EA91" s="283"/>
      <c r="EB91" s="39"/>
      <c r="EC91" s="283"/>
      <c r="ED91" s="283"/>
      <c r="EE91" s="283"/>
      <c r="EF91" s="39"/>
      <c r="EG91" s="283"/>
      <c r="EH91" s="283"/>
      <c r="EI91" s="283"/>
      <c r="EJ91" s="39"/>
      <c r="EK91" s="283"/>
      <c r="EL91" s="283"/>
      <c r="EM91" s="283"/>
      <c r="EN91" s="39"/>
      <c r="EO91" s="283"/>
      <c r="EP91" s="283"/>
      <c r="EQ91" s="283"/>
      <c r="ER91" s="39"/>
      <c r="ES91" s="283"/>
      <c r="ET91" s="283"/>
      <c r="EU91" s="283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U91" s="1024">
        <f>IF(COUNT(HU$32:$HU90)+1&gt;HW$8,"",HU90+1)</f>
        <v>59</v>
      </c>
      <c r="HV91" s="1138">
        <f t="shared" ca="1" si="43"/>
        <v>0.14561892074864335</v>
      </c>
      <c r="HW91" s="1118">
        <f t="shared" ca="1" si="44"/>
        <v>1.014523852678831E-2</v>
      </c>
      <c r="HX91" s="1139">
        <f t="shared" ca="1" si="48"/>
        <v>20</v>
      </c>
      <c r="HY91" s="1139">
        <f t="shared" ca="1" si="49"/>
        <v>20</v>
      </c>
      <c r="HZ91" s="1139">
        <f t="shared" ca="1" si="50"/>
        <v>10</v>
      </c>
      <c r="IA91" s="1118">
        <f t="shared" ca="1" si="45"/>
        <v>14.35342504408737</v>
      </c>
      <c r="IB91" s="1118">
        <f t="shared" ca="1" si="46"/>
        <v>8.5863343735135835</v>
      </c>
      <c r="IC91" s="1118">
        <f t="shared" ca="1" si="51"/>
        <v>0.14561892074864335</v>
      </c>
      <c r="ID91" s="1122">
        <f t="shared" ca="1" si="52"/>
        <v>12.090553165098473</v>
      </c>
      <c r="IE91" s="1118">
        <f t="shared" ca="1" si="53"/>
        <v>12.044024682757957</v>
      </c>
      <c r="IF91" s="1118">
        <f t="shared" ca="1" si="80"/>
        <v>0.15765379148449599</v>
      </c>
      <c r="IG91" s="1140"/>
      <c r="IH91" s="1150"/>
      <c r="II91" s="1150"/>
      <c r="IJ91" s="1150"/>
      <c r="IK91" s="1150"/>
      <c r="IL91" s="1096"/>
      <c r="IM91" s="1096"/>
      <c r="IN91" s="1096"/>
      <c r="IO91" s="1096"/>
      <c r="IP91" s="1130"/>
      <c r="IS91" s="1014">
        <v>83</v>
      </c>
      <c r="IT91" s="1095">
        <v>44.1</v>
      </c>
      <c r="IU91" s="1095">
        <v>83.29</v>
      </c>
      <c r="IV91" s="1096">
        <v>34.299999999999997</v>
      </c>
      <c r="IW91" s="1095">
        <v>58.79</v>
      </c>
      <c r="IX91" s="1095">
        <v>139.38</v>
      </c>
      <c r="IZ91" s="1097">
        <f>IZ90+1</f>
        <v>83</v>
      </c>
      <c r="JA91" s="1098">
        <f t="shared" si="74"/>
        <v>44.1</v>
      </c>
      <c r="JB91" s="1099">
        <f>JB90-JC90</f>
        <v>65106.666918377974</v>
      </c>
      <c r="JC91" s="1099">
        <f t="shared" si="71"/>
        <v>2871.2040111004685</v>
      </c>
      <c r="JD91" s="1096">
        <f t="shared" si="75"/>
        <v>5599.3267558449861</v>
      </c>
      <c r="JE91" s="1096">
        <f>SUM(JD91:JD$108)</f>
        <v>47838.160661084599</v>
      </c>
      <c r="JF91" s="1006">
        <f t="shared" si="72"/>
        <v>239.7381649832659</v>
      </c>
      <c r="JG91" s="1095">
        <f>SUM(JF91:JF$108)</f>
        <v>3620.3477307822227</v>
      </c>
      <c r="JH91" s="1034"/>
      <c r="JI91" s="1100">
        <f>JI90+1</f>
        <v>84</v>
      </c>
      <c r="JJ91" s="1101">
        <f t="shared" ca="1" si="76"/>
        <v>0</v>
      </c>
      <c r="JK91" s="1101">
        <f t="shared" ca="1" si="78"/>
        <v>0</v>
      </c>
      <c r="JL91" s="1101">
        <f t="shared" ca="1" si="79"/>
        <v>0</v>
      </c>
      <c r="JM91" s="1101">
        <f t="shared" ca="1" si="77"/>
        <v>0</v>
      </c>
      <c r="JN91" s="1101">
        <f t="shared" si="81"/>
        <v>0.05</v>
      </c>
      <c r="JO91" s="1101">
        <f t="shared" si="81"/>
        <v>0.05</v>
      </c>
      <c r="JP91" s="1101">
        <f t="shared" si="81"/>
        <v>0</v>
      </c>
      <c r="JQ91" s="1010">
        <f t="shared" si="81"/>
        <v>0</v>
      </c>
      <c r="JR91" s="1010">
        <f t="shared" si="81"/>
        <v>0</v>
      </c>
      <c r="JS91" s="1101">
        <f t="shared" si="81"/>
        <v>0</v>
      </c>
      <c r="JT91" s="1010">
        <f t="shared" si="81"/>
        <v>0</v>
      </c>
      <c r="JU91" s="1101">
        <f t="shared" si="81"/>
        <v>0.03</v>
      </c>
      <c r="JV91" s="1101">
        <f t="shared" si="81"/>
        <v>0.03</v>
      </c>
      <c r="JW91" s="1010">
        <f t="shared" si="81"/>
        <v>0</v>
      </c>
      <c r="JX91" s="1010">
        <f t="shared" si="81"/>
        <v>0</v>
      </c>
      <c r="KC91" s="1037"/>
      <c r="KD91" s="1037"/>
      <c r="KE91" s="1037"/>
      <c r="KF91" s="1037"/>
      <c r="KL91" s="1029"/>
      <c r="KM91" s="1029"/>
      <c r="KN91" s="1029"/>
      <c r="KO91" s="1029"/>
      <c r="KP91" s="1029"/>
      <c r="KQ91" s="1029"/>
      <c r="KR91" s="1029"/>
      <c r="KS91" s="1029"/>
      <c r="KT91" s="1029"/>
      <c r="KU91" s="1029"/>
      <c r="KV91" s="1029"/>
      <c r="KW91" s="1029"/>
      <c r="KX91" s="1029"/>
      <c r="KY91" s="1029"/>
      <c r="KZ91" s="1029"/>
      <c r="LA91" s="1029"/>
      <c r="LB91" s="1029"/>
      <c r="LC91" s="1029"/>
      <c r="LD91" s="1029"/>
      <c r="LE91" s="1029"/>
      <c r="LF91" s="1029"/>
      <c r="LG91" s="1029"/>
      <c r="LH91" s="1029"/>
      <c r="LI91" s="1029"/>
      <c r="LJ91" s="1029"/>
      <c r="LK91" s="1029"/>
      <c r="LL91" s="1029"/>
      <c r="LM91" s="1029"/>
      <c r="LN91" s="1029"/>
      <c r="LO91" s="1029"/>
      <c r="LP91" s="1029"/>
      <c r="LQ91" s="1029"/>
      <c r="LR91" s="1029"/>
      <c r="LS91" s="1029"/>
      <c r="LT91" s="1029"/>
      <c r="LU91" s="1029"/>
      <c r="LV91" s="1029"/>
      <c r="LW91" s="1029"/>
      <c r="LX91" s="1029"/>
      <c r="LY91" s="1029"/>
      <c r="LZ91" s="1029"/>
      <c r="MA91" s="1029"/>
      <c r="MB91" s="1029"/>
      <c r="MC91" s="1029"/>
      <c r="MD91" s="1029"/>
      <c r="ME91" s="1029"/>
      <c r="MF91" s="1029"/>
      <c r="MG91" s="1029"/>
      <c r="MH91" s="1029"/>
      <c r="MI91" s="1029"/>
      <c r="MJ91" s="1029"/>
      <c r="MK91" s="1029"/>
    </row>
    <row r="92" spans="1:349" ht="12.75" hidden="1" customHeight="1" x14ac:dyDescent="0.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283"/>
      <c r="AC92" s="863">
        <v>84</v>
      </c>
      <c r="AD92" s="860">
        <f t="shared" si="66"/>
        <v>48.79</v>
      </c>
      <c r="AE92" s="861">
        <f t="shared" si="67"/>
        <v>92.16</v>
      </c>
      <c r="AF92" s="862">
        <f t="shared" si="68"/>
        <v>37.950000000000003</v>
      </c>
      <c r="AG92" s="861">
        <f t="shared" si="69"/>
        <v>65.05</v>
      </c>
      <c r="AH92" s="265"/>
      <c r="AI92" s="272">
        <f t="shared" si="35"/>
        <v>84</v>
      </c>
      <c r="AJ92" s="265">
        <f t="shared" si="59"/>
        <v>48.79</v>
      </c>
      <c r="AK92" s="273">
        <f t="shared" si="36"/>
        <v>62235.462907277506</v>
      </c>
      <c r="AL92" s="273">
        <f t="shared" si="60"/>
        <v>3036.4682352460691</v>
      </c>
      <c r="AM92" s="274">
        <f t="shared" si="61"/>
        <v>5196.5014037982737</v>
      </c>
      <c r="AN92" s="275">
        <f>SUM(AM92:AM$107)</f>
        <v>42238.833905239611</v>
      </c>
      <c r="AO92" s="275">
        <f t="shared" si="62"/>
        <v>246.15272183623082</v>
      </c>
      <c r="AP92" s="275">
        <f>SUM(AO92:AO$107)</f>
        <v>3380.6095657989572</v>
      </c>
      <c r="AQ92" s="39"/>
      <c r="AR92" s="272">
        <f>AR91+1</f>
        <v>84</v>
      </c>
      <c r="AS92" s="265">
        <f t="shared" ca="1" si="70"/>
        <v>0</v>
      </c>
      <c r="AT92" s="273">
        <f ca="1">AT91-AU91</f>
        <v>100000</v>
      </c>
      <c r="AU92" s="273">
        <f t="shared" ca="1" si="63"/>
        <v>0</v>
      </c>
      <c r="AV92" s="274">
        <f t="shared" ca="1" si="64"/>
        <v>8349.7433152226477</v>
      </c>
      <c r="AW92" s="275">
        <f t="shared" ref="AW92:AW106" ca="1" si="82">AW93+AV92</f>
        <v>103664.89916267824</v>
      </c>
      <c r="AX92" s="275">
        <f t="shared" ca="1" si="65"/>
        <v>0</v>
      </c>
      <c r="AY92" s="276">
        <f t="shared" ref="AY92:AY106" ca="1" si="83">AY93+AX92</f>
        <v>166.06802766715512</v>
      </c>
      <c r="AZ92" s="274"/>
      <c r="BA92" s="1252"/>
      <c r="BB92" s="274"/>
      <c r="BC92" s="273"/>
      <c r="BD92" s="273"/>
      <c r="BE92" s="274"/>
      <c r="BF92" s="275"/>
      <c r="BG92" s="275"/>
      <c r="BH92" s="275"/>
      <c r="BI92" s="283"/>
      <c r="BJ92" s="277"/>
      <c r="BK92" s="274"/>
      <c r="BL92" s="273"/>
      <c r="BM92" s="273"/>
      <c r="BN92" s="274"/>
      <c r="BO92" s="275"/>
      <c r="BP92" s="275"/>
      <c r="BQ92" s="275"/>
      <c r="BR92" s="39"/>
      <c r="BS92" s="277"/>
      <c r="BT92" s="274"/>
      <c r="BU92" s="273"/>
      <c r="BV92" s="273"/>
      <c r="BW92" s="274"/>
      <c r="BX92" s="275"/>
      <c r="BY92" s="275"/>
      <c r="BZ92" s="275"/>
      <c r="CA92" s="283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283"/>
      <c r="DC92" s="283"/>
      <c r="DD92" s="39"/>
      <c r="DE92" s="283"/>
      <c r="DF92" s="283"/>
      <c r="DG92" s="283"/>
      <c r="DH92" s="39"/>
      <c r="DI92" s="283"/>
      <c r="DJ92" s="283"/>
      <c r="DK92" s="283"/>
      <c r="DL92" s="39"/>
      <c r="DM92" s="283"/>
      <c r="DN92" s="283"/>
      <c r="DO92" s="283"/>
      <c r="DP92" s="39"/>
      <c r="DQ92" s="283"/>
      <c r="DR92" s="283"/>
      <c r="DS92" s="283"/>
      <c r="DT92" s="39"/>
      <c r="DU92" s="283"/>
      <c r="DV92" s="283"/>
      <c r="DW92" s="283"/>
      <c r="DX92" s="39"/>
      <c r="DY92" s="283"/>
      <c r="DZ92" s="283"/>
      <c r="EA92" s="283"/>
      <c r="EB92" s="39"/>
      <c r="EC92" s="283"/>
      <c r="ED92" s="283"/>
      <c r="EE92" s="283"/>
      <c r="EF92" s="39"/>
      <c r="EG92" s="283"/>
      <c r="EH92" s="283"/>
      <c r="EI92" s="283"/>
      <c r="EJ92" s="39"/>
      <c r="EK92" s="283"/>
      <c r="EL92" s="283"/>
      <c r="EM92" s="283"/>
      <c r="EN92" s="39"/>
      <c r="EO92" s="283"/>
      <c r="EP92" s="283"/>
      <c r="EQ92" s="283"/>
      <c r="ER92" s="39"/>
      <c r="ES92" s="283"/>
      <c r="ET92" s="283"/>
      <c r="EU92" s="283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U92" s="1151">
        <f>IF(COUNT(HU$32:$HU91)+1&gt;HW$8,"",HU91+1)</f>
        <v>60</v>
      </c>
      <c r="HV92" s="1152">
        <f t="shared" ca="1" si="43"/>
        <v>0.15896405882633186</v>
      </c>
      <c r="HW92" s="1153">
        <f t="shared" ca="1" si="44"/>
        <v>1.114661530119293E-2</v>
      </c>
      <c r="HX92" s="1154">
        <f t="shared" ca="1" si="48"/>
        <v>20</v>
      </c>
      <c r="HY92" s="1154">
        <f t="shared" ca="1" si="49"/>
        <v>20</v>
      </c>
      <c r="HZ92" s="1154">
        <f t="shared" ca="1" si="50"/>
        <v>10</v>
      </c>
      <c r="IA92" s="1153">
        <f t="shared" ca="1" si="45"/>
        <v>14.261195397074413</v>
      </c>
      <c r="IB92" s="1153">
        <f t="shared" ca="1" si="46"/>
        <v>8.5653982261248185</v>
      </c>
      <c r="IC92" s="1153">
        <f t="shared" ca="1" si="51"/>
        <v>0.15896405882633186</v>
      </c>
      <c r="ID92" s="1155">
        <f t="shared" ca="1" si="52"/>
        <v>12.008110929277542</v>
      </c>
      <c r="IE92" s="1153">
        <f t="shared" ca="1" si="53"/>
        <v>13.238057156746786</v>
      </c>
      <c r="IF92" s="1153">
        <f t="shared" ca="1" si="80"/>
        <v>0.15798706946116714</v>
      </c>
      <c r="IG92" s="1140"/>
      <c r="IH92" s="1150"/>
      <c r="II92" s="1150"/>
      <c r="IJ92" s="1150"/>
      <c r="IK92" s="1150"/>
      <c r="IL92" s="1096"/>
      <c r="IM92" s="1096"/>
      <c r="IN92" s="1096"/>
      <c r="IO92" s="1096"/>
      <c r="IS92" s="1014">
        <v>84</v>
      </c>
      <c r="IT92" s="1095">
        <v>48.79</v>
      </c>
      <c r="IU92" s="1095">
        <v>92.16</v>
      </c>
      <c r="IV92" s="1096">
        <v>37.950000000000003</v>
      </c>
      <c r="IW92" s="1095">
        <v>65.05</v>
      </c>
      <c r="IX92" s="1095">
        <v>150.01</v>
      </c>
      <c r="IZ92" s="1097">
        <f t="shared" si="39"/>
        <v>84</v>
      </c>
      <c r="JA92" s="1098">
        <f t="shared" si="74"/>
        <v>48.79</v>
      </c>
      <c r="JB92" s="1099">
        <f>JB91-JC91</f>
        <v>62235.462907277506</v>
      </c>
      <c r="JC92" s="1099">
        <f t="shared" si="71"/>
        <v>3036.4682352460691</v>
      </c>
      <c r="JD92" s="1096">
        <f t="shared" si="75"/>
        <v>5196.5014037982737</v>
      </c>
      <c r="JE92" s="1096">
        <f>SUM(JD92:JD$108)</f>
        <v>42238.833905239611</v>
      </c>
      <c r="JF92" s="1006">
        <f t="shared" si="72"/>
        <v>246.15272183623082</v>
      </c>
      <c r="JG92" s="1095">
        <f>SUM(JF92:JF$108)</f>
        <v>3380.6095657989572</v>
      </c>
      <c r="JH92" s="1034"/>
      <c r="JI92" s="1100">
        <f t="shared" si="41"/>
        <v>85</v>
      </c>
      <c r="JJ92" s="1101">
        <f t="shared" ca="1" si="76"/>
        <v>0</v>
      </c>
      <c r="JK92" s="1101">
        <f t="shared" ca="1" si="78"/>
        <v>0</v>
      </c>
      <c r="JL92" s="1101">
        <f t="shared" ca="1" si="79"/>
        <v>0</v>
      </c>
      <c r="JM92" s="1101">
        <f t="shared" ca="1" si="77"/>
        <v>0</v>
      </c>
      <c r="JN92" s="1101">
        <f t="shared" si="81"/>
        <v>0.05</v>
      </c>
      <c r="JO92" s="1101">
        <f t="shared" si="81"/>
        <v>0.05</v>
      </c>
      <c r="JP92" s="1101">
        <f t="shared" si="81"/>
        <v>0</v>
      </c>
      <c r="JQ92" s="1010">
        <f t="shared" si="81"/>
        <v>0</v>
      </c>
      <c r="JR92" s="1010">
        <f t="shared" si="81"/>
        <v>0</v>
      </c>
      <c r="JS92" s="1101">
        <f t="shared" si="81"/>
        <v>0</v>
      </c>
      <c r="JT92" s="1010">
        <f t="shared" si="81"/>
        <v>0</v>
      </c>
      <c r="JU92" s="1101">
        <f t="shared" si="81"/>
        <v>0.03</v>
      </c>
      <c r="JV92" s="1101">
        <f t="shared" si="81"/>
        <v>0.03</v>
      </c>
      <c r="JW92" s="1010">
        <f t="shared" si="81"/>
        <v>0</v>
      </c>
      <c r="JX92" s="1010">
        <f t="shared" si="81"/>
        <v>0</v>
      </c>
      <c r="KC92" s="1037"/>
      <c r="KD92" s="1037"/>
      <c r="KE92" s="1037"/>
      <c r="KF92" s="1037"/>
      <c r="KL92" s="1029"/>
      <c r="KM92" s="1029"/>
      <c r="KN92" s="1029"/>
      <c r="KO92" s="1029"/>
      <c r="KP92" s="1029"/>
      <c r="KQ92" s="1029"/>
      <c r="KR92" s="1029"/>
      <c r="KS92" s="1029"/>
      <c r="KT92" s="1029"/>
      <c r="KU92" s="1029"/>
      <c r="KV92" s="1029"/>
      <c r="KW92" s="1029"/>
      <c r="KX92" s="1029"/>
      <c r="KY92" s="1029"/>
      <c r="KZ92" s="1029"/>
      <c r="LA92" s="1029"/>
      <c r="LB92" s="1029"/>
      <c r="LC92" s="1029"/>
      <c r="LD92" s="1029"/>
      <c r="LE92" s="1029"/>
      <c r="LF92" s="1029"/>
      <c r="LG92" s="1029"/>
      <c r="LH92" s="1029"/>
      <c r="LI92" s="1029"/>
      <c r="LJ92" s="1029"/>
      <c r="LK92" s="1029"/>
      <c r="LL92" s="1029"/>
      <c r="LM92" s="1029"/>
      <c r="LN92" s="1029"/>
      <c r="LO92" s="1029"/>
      <c r="LP92" s="1029"/>
      <c r="LQ92" s="1029"/>
      <c r="LR92" s="1029"/>
      <c r="LS92" s="1029"/>
      <c r="LT92" s="1029"/>
      <c r="LU92" s="1029"/>
      <c r="LV92" s="1029"/>
      <c r="LW92" s="1029"/>
      <c r="LX92" s="1029"/>
      <c r="LY92" s="1029"/>
      <c r="LZ92" s="1029"/>
      <c r="MA92" s="1029"/>
      <c r="MB92" s="1029"/>
      <c r="MC92" s="1029"/>
      <c r="MD92" s="1029"/>
      <c r="ME92" s="1029"/>
      <c r="MF92" s="1029"/>
      <c r="MG92" s="1029"/>
      <c r="MH92" s="1029"/>
      <c r="MI92" s="1029"/>
      <c r="MJ92" s="1029"/>
      <c r="MK92" s="1029"/>
    </row>
    <row r="93" spans="1:349" ht="12.75" hidden="1" customHeight="1" x14ac:dyDescent="0.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283"/>
      <c r="AC93" s="863">
        <v>85</v>
      </c>
      <c r="AD93" s="860">
        <f t="shared" si="66"/>
        <v>54.03</v>
      </c>
      <c r="AE93" s="861">
        <f t="shared" si="67"/>
        <v>102.06</v>
      </c>
      <c r="AF93" s="862">
        <f t="shared" si="68"/>
        <v>42.02</v>
      </c>
      <c r="AG93" s="861">
        <f t="shared" si="69"/>
        <v>72.040000000000006</v>
      </c>
      <c r="AH93" s="265"/>
      <c r="AI93" s="272">
        <f t="shared" ref="AI93:AI108" si="84">AI92+1</f>
        <v>85</v>
      </c>
      <c r="AJ93" s="265">
        <f t="shared" si="59"/>
        <v>54.03</v>
      </c>
      <c r="AK93" s="273">
        <f t="shared" ref="AK93:AK107" si="85">AK92-AL92</f>
        <v>59198.99467203144</v>
      </c>
      <c r="AL93" s="273">
        <f t="shared" si="60"/>
        <v>3198.5216821298591</v>
      </c>
      <c r="AM93" s="274">
        <f t="shared" si="61"/>
        <v>4798.994272142676</v>
      </c>
      <c r="AN93" s="275">
        <f>SUM(AM93:AM$107)</f>
        <v>37042.332501441335</v>
      </c>
      <c r="AO93" s="275">
        <f t="shared" si="62"/>
        <v>251.73753448919305</v>
      </c>
      <c r="AP93" s="275">
        <f>SUM(AO93:AO$107)</f>
        <v>3134.456843962726</v>
      </c>
      <c r="AQ93" s="39"/>
      <c r="AR93" s="272">
        <f>AR92+1</f>
        <v>85</v>
      </c>
      <c r="AS93" s="265">
        <f t="shared" ca="1" si="70"/>
        <v>0</v>
      </c>
      <c r="AT93" s="273">
        <f ca="1">AT92-AU92</f>
        <v>100000</v>
      </c>
      <c r="AU93" s="273">
        <f t="shared" ca="1" si="63"/>
        <v>0</v>
      </c>
      <c r="AV93" s="274">
        <f t="shared" ca="1" si="64"/>
        <v>8106.5469079831528</v>
      </c>
      <c r="AW93" s="275">
        <f ca="1">AW94+AV93</f>
        <v>95315.155847455593</v>
      </c>
      <c r="AX93" s="275">
        <f t="shared" ca="1" si="65"/>
        <v>0</v>
      </c>
      <c r="AY93" s="276">
        <f ca="1">AY94+AX93</f>
        <v>166.06802766715512</v>
      </c>
      <c r="AZ93" s="274"/>
      <c r="BA93" s="1252"/>
      <c r="BB93" s="274"/>
      <c r="BC93" s="273"/>
      <c r="BD93" s="273"/>
      <c r="BE93" s="274"/>
      <c r="BF93" s="275"/>
      <c r="BG93" s="275"/>
      <c r="BH93" s="275"/>
      <c r="BI93" s="283"/>
      <c r="BJ93" s="277"/>
      <c r="BK93" s="274"/>
      <c r="BL93" s="273"/>
      <c r="BM93" s="273"/>
      <c r="BN93" s="274"/>
      <c r="BO93" s="275"/>
      <c r="BP93" s="275"/>
      <c r="BQ93" s="275"/>
      <c r="BR93" s="39"/>
      <c r="BS93" s="277"/>
      <c r="BT93" s="274"/>
      <c r="BU93" s="273"/>
      <c r="BV93" s="273"/>
      <c r="BW93" s="274"/>
      <c r="BX93" s="275"/>
      <c r="BY93" s="275"/>
      <c r="BZ93" s="275"/>
      <c r="CA93" s="283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283"/>
      <c r="DC93" s="283"/>
      <c r="DD93" s="39"/>
      <c r="DE93" s="283"/>
      <c r="DF93" s="283"/>
      <c r="DG93" s="283"/>
      <c r="DH93" s="39"/>
      <c r="DI93" s="283"/>
      <c r="DJ93" s="283"/>
      <c r="DK93" s="283"/>
      <c r="DL93" s="39"/>
      <c r="DM93" s="283"/>
      <c r="DN93" s="283"/>
      <c r="DO93" s="283"/>
      <c r="DP93" s="39"/>
      <c r="DQ93" s="283"/>
      <c r="DR93" s="283"/>
      <c r="DS93" s="283"/>
      <c r="DT93" s="39"/>
      <c r="DU93" s="283"/>
      <c r="DV93" s="283"/>
      <c r="DW93" s="283"/>
      <c r="DX93" s="39"/>
      <c r="DY93" s="283"/>
      <c r="DZ93" s="283"/>
      <c r="EA93" s="283"/>
      <c r="EB93" s="39"/>
      <c r="EC93" s="283"/>
      <c r="ED93" s="283"/>
      <c r="EE93" s="283"/>
      <c r="EF93" s="39"/>
      <c r="EG93" s="283"/>
      <c r="EH93" s="283"/>
      <c r="EI93" s="283"/>
      <c r="EJ93" s="39"/>
      <c r="EK93" s="283"/>
      <c r="EL93" s="283"/>
      <c r="EM93" s="283"/>
      <c r="EN93" s="39"/>
      <c r="EO93" s="283"/>
      <c r="EP93" s="283"/>
      <c r="EQ93" s="283"/>
      <c r="ER93" s="39"/>
      <c r="ES93" s="283"/>
      <c r="ET93" s="283"/>
      <c r="EU93" s="283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U93" s="1024">
        <f>IF(COUNT(HU$32:$HU92)+1&gt;HW$8,"",HU92+1)</f>
        <v>61</v>
      </c>
      <c r="HV93" s="1138">
        <f t="shared" ca="1" si="43"/>
        <v>0.17349717926179578</v>
      </c>
      <c r="HW93" s="1118">
        <f t="shared" ca="1" si="44"/>
        <v>1.2252336390974486E-2</v>
      </c>
      <c r="HX93" s="1139">
        <f t="shared" ca="1" si="48"/>
        <v>20</v>
      </c>
      <c r="HY93" s="1139">
        <f t="shared" ca="1" si="49"/>
        <v>20</v>
      </c>
      <c r="HZ93" s="1139">
        <f t="shared" ca="1" si="50"/>
        <v>10</v>
      </c>
      <c r="IA93" s="1118">
        <f t="shared" ca="1" si="45"/>
        <v>14.160334300778754</v>
      </c>
      <c r="IB93" s="1118">
        <f t="shared" ca="1" si="46"/>
        <v>8.54232925872072</v>
      </c>
      <c r="IC93" s="1118">
        <f t="shared" ca="1" si="51"/>
        <v>0.17349717926179578</v>
      </c>
      <c r="ID93" s="1122">
        <f t="shared" ca="1" si="52"/>
        <v>11.917963622433478</v>
      </c>
      <c r="IE93" s="1118">
        <f t="shared" ca="1" si="53"/>
        <v>14.557619469085957</v>
      </c>
      <c r="IF93" s="1118">
        <f t="shared" ca="1" si="80"/>
        <v>0.1583557725909025</v>
      </c>
      <c r="IG93" s="1140"/>
      <c r="IH93" s="1150"/>
      <c r="II93" s="1150"/>
      <c r="IJ93" s="1167"/>
      <c r="IK93" s="1170"/>
      <c r="IS93" s="1014">
        <v>85</v>
      </c>
      <c r="IT93" s="1095">
        <v>54.03</v>
      </c>
      <c r="IU93" s="1095">
        <v>102.06</v>
      </c>
      <c r="IV93" s="1096">
        <v>42.02</v>
      </c>
      <c r="IW93" s="1095">
        <v>72.040000000000006</v>
      </c>
      <c r="IX93" s="1095">
        <v>161.13999999999999</v>
      </c>
      <c r="IZ93" s="1097">
        <f t="shared" ref="IZ93:IZ108" si="86">IZ92+1</f>
        <v>85</v>
      </c>
      <c r="JA93" s="1098">
        <f t="shared" si="74"/>
        <v>54.03</v>
      </c>
      <c r="JB93" s="1099">
        <f>JB92-JC92</f>
        <v>59198.99467203144</v>
      </c>
      <c r="JC93" s="1099">
        <f t="shared" si="71"/>
        <v>3198.5216821298591</v>
      </c>
      <c r="JD93" s="1096">
        <f t="shared" si="75"/>
        <v>4798.994272142676</v>
      </c>
      <c r="JE93" s="1096">
        <f>SUM(JD93:JD$108)</f>
        <v>37042.332501441335</v>
      </c>
      <c r="JF93" s="1006">
        <f t="shared" si="72"/>
        <v>251.73753448919305</v>
      </c>
      <c r="JG93" s="1095">
        <f>SUM(JF93:JF$108)</f>
        <v>3134.456843962726</v>
      </c>
      <c r="JH93" s="1034"/>
      <c r="JI93" s="1100">
        <f t="shared" ref="JI93:JI107" si="87">JI92+1</f>
        <v>86</v>
      </c>
      <c r="JJ93" s="1101">
        <f t="shared" ca="1" si="76"/>
        <v>0</v>
      </c>
      <c r="JK93" s="1101">
        <f t="shared" ca="1" si="78"/>
        <v>0</v>
      </c>
      <c r="JL93" s="1101">
        <f t="shared" ca="1" si="79"/>
        <v>0</v>
      </c>
      <c r="JM93" s="1101">
        <f t="shared" ca="1" si="77"/>
        <v>0</v>
      </c>
      <c r="JN93" s="1101">
        <f t="shared" si="81"/>
        <v>0.05</v>
      </c>
      <c r="JO93" s="1101">
        <f t="shared" si="81"/>
        <v>0.05</v>
      </c>
      <c r="JP93" s="1101">
        <f t="shared" si="81"/>
        <v>0</v>
      </c>
      <c r="JQ93" s="1010">
        <f t="shared" si="81"/>
        <v>0</v>
      </c>
      <c r="JR93" s="1010">
        <f t="shared" si="81"/>
        <v>0</v>
      </c>
      <c r="JS93" s="1101">
        <f t="shared" si="81"/>
        <v>0</v>
      </c>
      <c r="JT93" s="1010">
        <f t="shared" si="81"/>
        <v>0</v>
      </c>
      <c r="JU93" s="1101">
        <f t="shared" si="81"/>
        <v>0.03</v>
      </c>
      <c r="JV93" s="1101">
        <f t="shared" si="81"/>
        <v>0.03</v>
      </c>
      <c r="JW93" s="1010">
        <f t="shared" si="81"/>
        <v>0</v>
      </c>
      <c r="JX93" s="1010">
        <f t="shared" si="81"/>
        <v>0</v>
      </c>
      <c r="KC93" s="1037"/>
      <c r="KD93" s="1037"/>
      <c r="KE93" s="1037"/>
      <c r="KF93" s="1037"/>
      <c r="KL93" s="1029"/>
      <c r="KM93" s="1029"/>
      <c r="KN93" s="1029"/>
      <c r="KO93" s="1029"/>
      <c r="KP93" s="1029"/>
      <c r="KQ93" s="1029"/>
      <c r="KR93" s="1029"/>
      <c r="KS93" s="1029"/>
      <c r="KT93" s="1029"/>
      <c r="KU93" s="1029"/>
      <c r="KV93" s="1029"/>
      <c r="KW93" s="1029"/>
      <c r="KX93" s="1029"/>
      <c r="KY93" s="1029"/>
      <c r="KZ93" s="1029"/>
      <c r="LA93" s="1029"/>
      <c r="LB93" s="1029"/>
      <c r="LC93" s="1029"/>
      <c r="LD93" s="1029"/>
      <c r="LE93" s="1029"/>
      <c r="LF93" s="1029"/>
      <c r="LG93" s="1029"/>
      <c r="LH93" s="1029"/>
      <c r="LI93" s="1029"/>
      <c r="LJ93" s="1029"/>
      <c r="LK93" s="1029"/>
      <c r="LL93" s="1029"/>
      <c r="LM93" s="1029"/>
      <c r="LN93" s="1029"/>
      <c r="LO93" s="1029"/>
      <c r="LP93" s="1029"/>
      <c r="LQ93" s="1029"/>
      <c r="LR93" s="1029"/>
      <c r="LS93" s="1029"/>
      <c r="LT93" s="1029"/>
      <c r="LU93" s="1029"/>
      <c r="LV93" s="1029"/>
      <c r="LW93" s="1029"/>
      <c r="LX93" s="1029"/>
      <c r="LY93" s="1029"/>
      <c r="LZ93" s="1029"/>
      <c r="MA93" s="1029"/>
      <c r="MB93" s="1029"/>
      <c r="MC93" s="1029"/>
      <c r="MD93" s="1029"/>
      <c r="ME93" s="1029"/>
      <c r="MF93" s="1029"/>
      <c r="MG93" s="1029"/>
      <c r="MH93" s="1029"/>
      <c r="MI93" s="1029"/>
      <c r="MJ93" s="1029"/>
      <c r="MK93" s="1029"/>
    </row>
    <row r="94" spans="1:349" ht="12.75" hidden="1" customHeight="1" x14ac:dyDescent="0.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283"/>
      <c r="AC94" s="863">
        <v>86</v>
      </c>
      <c r="AD94" s="860">
        <f t="shared" si="66"/>
        <v>59.85</v>
      </c>
      <c r="AE94" s="861">
        <f t="shared" si="67"/>
        <v>113.04</v>
      </c>
      <c r="AF94" s="862">
        <f t="shared" si="68"/>
        <v>46.55</v>
      </c>
      <c r="AG94" s="861">
        <f t="shared" si="69"/>
        <v>79.790000000000006</v>
      </c>
      <c r="AH94" s="265"/>
      <c r="AI94" s="272">
        <f>AI93+1</f>
        <v>86</v>
      </c>
      <c r="AJ94" s="265">
        <f t="shared" si="59"/>
        <v>59.85</v>
      </c>
      <c r="AK94" s="273">
        <f>AK93-AL93</f>
        <v>56000.47298990158</v>
      </c>
      <c r="AL94" s="273">
        <f t="shared" si="60"/>
        <v>3351.6283084456095</v>
      </c>
      <c r="AM94" s="274">
        <f t="shared" si="61"/>
        <v>4407.4802054551528</v>
      </c>
      <c r="AN94" s="275">
        <f>SUM(AM94:AM$107)</f>
        <v>32243.338229298664</v>
      </c>
      <c r="AO94" s="275">
        <f t="shared" si="62"/>
        <v>256.10455368591346</v>
      </c>
      <c r="AP94" s="275">
        <f>SUM(AO94:AO$107)</f>
        <v>2882.7193094735335</v>
      </c>
      <c r="AQ94" s="39"/>
      <c r="AR94" s="272">
        <f>AR93+1</f>
        <v>86</v>
      </c>
      <c r="AS94" s="265">
        <f t="shared" ca="1" si="70"/>
        <v>0</v>
      </c>
      <c r="AT94" s="273">
        <f ca="1">AT93-AU93</f>
        <v>100000</v>
      </c>
      <c r="AU94" s="273">
        <f t="shared" ca="1" si="63"/>
        <v>0</v>
      </c>
      <c r="AV94" s="274">
        <f t="shared" ca="1" si="64"/>
        <v>7870.4338912457806</v>
      </c>
      <c r="AW94" s="275">
        <f t="shared" ca="1" si="82"/>
        <v>87208.60893947244</v>
      </c>
      <c r="AX94" s="275">
        <f t="shared" ca="1" si="65"/>
        <v>0</v>
      </c>
      <c r="AY94" s="276">
        <f t="shared" ca="1" si="83"/>
        <v>166.06802766715512</v>
      </c>
      <c r="AZ94" s="274"/>
      <c r="BA94" s="1252"/>
      <c r="BB94" s="274"/>
      <c r="BC94" s="273"/>
      <c r="BD94" s="273"/>
      <c r="BE94" s="274"/>
      <c r="BF94" s="275"/>
      <c r="BG94" s="275"/>
      <c r="BH94" s="275"/>
      <c r="BI94" s="283"/>
      <c r="BJ94" s="277"/>
      <c r="BK94" s="274"/>
      <c r="BL94" s="273"/>
      <c r="BM94" s="273"/>
      <c r="BN94" s="274"/>
      <c r="BO94" s="275"/>
      <c r="BP94" s="275"/>
      <c r="BQ94" s="275"/>
      <c r="BR94" s="39"/>
      <c r="BS94" s="277"/>
      <c r="BT94" s="274"/>
      <c r="BU94" s="273"/>
      <c r="BV94" s="273"/>
      <c r="BW94" s="274"/>
      <c r="BX94" s="275"/>
      <c r="BY94" s="275"/>
      <c r="BZ94" s="275"/>
      <c r="CA94" s="283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283"/>
      <c r="DC94" s="283"/>
      <c r="DD94" s="39"/>
      <c r="DE94" s="283"/>
      <c r="DF94" s="283"/>
      <c r="DG94" s="283"/>
      <c r="DH94" s="39"/>
      <c r="DI94" s="283"/>
      <c r="DJ94" s="283"/>
      <c r="DK94" s="283"/>
      <c r="DL94" s="39"/>
      <c r="DM94" s="283"/>
      <c r="DN94" s="283"/>
      <c r="DO94" s="283"/>
      <c r="DP94" s="39"/>
      <c r="DQ94" s="283"/>
      <c r="DR94" s="283"/>
      <c r="DS94" s="283"/>
      <c r="DT94" s="39"/>
      <c r="DU94" s="283"/>
      <c r="DV94" s="283"/>
      <c r="DW94" s="283"/>
      <c r="DX94" s="39"/>
      <c r="DY94" s="283"/>
      <c r="DZ94" s="283"/>
      <c r="EA94" s="283"/>
      <c r="EB94" s="39"/>
      <c r="EC94" s="283"/>
      <c r="ED94" s="283"/>
      <c r="EE94" s="283"/>
      <c r="EF94" s="39"/>
      <c r="EG94" s="283"/>
      <c r="EH94" s="283"/>
      <c r="EI94" s="283"/>
      <c r="EJ94" s="39"/>
      <c r="EK94" s="283"/>
      <c r="EL94" s="283"/>
      <c r="EM94" s="283"/>
      <c r="EN94" s="39"/>
      <c r="EO94" s="283"/>
      <c r="EP94" s="283"/>
      <c r="EQ94" s="283"/>
      <c r="ER94" s="39"/>
      <c r="ES94" s="283"/>
      <c r="ET94" s="283"/>
      <c r="EU94" s="283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U94" s="1024">
        <f>IF(COUNT(HU$32:$HU93)+1&gt;HW$8,"",HU93+1)</f>
        <v>62</v>
      </c>
      <c r="HV94" s="1138">
        <f t="shared" ca="1" si="43"/>
        <v>0.18958811527166444</v>
      </c>
      <c r="HW94" s="1118">
        <f t="shared" ca="1" si="44"/>
        <v>1.349308428108217E-2</v>
      </c>
      <c r="HX94" s="1139">
        <f t="shared" ca="1" si="48"/>
        <v>20</v>
      </c>
      <c r="HY94" s="1139">
        <f t="shared" ca="1" si="49"/>
        <v>20</v>
      </c>
      <c r="HZ94" s="1139">
        <f t="shared" ca="1" si="50"/>
        <v>10</v>
      </c>
      <c r="IA94" s="1118">
        <f t="shared" ca="1" si="45"/>
        <v>14.050761954957503</v>
      </c>
      <c r="IB94" s="1118">
        <f t="shared" ca="1" si="46"/>
        <v>8.5174250600657881</v>
      </c>
      <c r="IC94" s="1118">
        <f t="shared" ca="1" si="51"/>
        <v>0.18958811527166444</v>
      </c>
      <c r="ID94" s="1122">
        <f t="shared" ca="1" si="52"/>
        <v>11.820020970519987</v>
      </c>
      <c r="IE94" s="1118">
        <f t="shared" ca="1" si="53"/>
        <v>16.039575204182068</v>
      </c>
      <c r="IF94" s="1118">
        <f t="shared" ca="1" si="80"/>
        <v>0.15876299033380503</v>
      </c>
      <c r="IG94" s="1140"/>
      <c r="IH94" s="1150"/>
      <c r="II94" s="1150"/>
      <c r="IJ94" s="1150"/>
      <c r="IK94" s="1150"/>
      <c r="IS94" s="1014">
        <v>86</v>
      </c>
      <c r="IT94" s="1095">
        <v>59.85</v>
      </c>
      <c r="IU94" s="1095">
        <v>113.04</v>
      </c>
      <c r="IV94" s="1096">
        <v>46.55</v>
      </c>
      <c r="IW94" s="1095">
        <v>79.790000000000006</v>
      </c>
      <c r="IX94" s="1095">
        <v>172.82</v>
      </c>
      <c r="IZ94" s="1097">
        <f>IZ93+1</f>
        <v>86</v>
      </c>
      <c r="JA94" s="1098">
        <f t="shared" si="74"/>
        <v>59.85</v>
      </c>
      <c r="JB94" s="1099">
        <f>JB93-JC93</f>
        <v>56000.47298990158</v>
      </c>
      <c r="JC94" s="1099">
        <f t="shared" si="71"/>
        <v>3351.6283084456095</v>
      </c>
      <c r="JD94" s="1096">
        <f t="shared" si="75"/>
        <v>4407.4802054551528</v>
      </c>
      <c r="JE94" s="1096">
        <f>SUM(JD94:JD$108)</f>
        <v>32243.338229298664</v>
      </c>
      <c r="JF94" s="1006">
        <f t="shared" si="72"/>
        <v>256.10455368591346</v>
      </c>
      <c r="JG94" s="1095">
        <f>SUM(JF94:JF$108)</f>
        <v>2882.7193094735335</v>
      </c>
      <c r="JH94" s="1034"/>
      <c r="JI94" s="1100">
        <f>JI93+1</f>
        <v>87</v>
      </c>
      <c r="JJ94" s="1101">
        <f t="shared" ca="1" si="76"/>
        <v>0</v>
      </c>
      <c r="JK94" s="1101">
        <f t="shared" ca="1" si="78"/>
        <v>0</v>
      </c>
      <c r="JL94" s="1101">
        <f t="shared" ca="1" si="79"/>
        <v>0</v>
      </c>
      <c r="JM94" s="1101">
        <f t="shared" ca="1" si="77"/>
        <v>0</v>
      </c>
      <c r="JN94" s="1101">
        <f t="shared" si="81"/>
        <v>0.05</v>
      </c>
      <c r="JO94" s="1101">
        <f t="shared" si="81"/>
        <v>0.05</v>
      </c>
      <c r="JP94" s="1101">
        <f t="shared" si="81"/>
        <v>0</v>
      </c>
      <c r="JQ94" s="1010">
        <f t="shared" si="81"/>
        <v>0</v>
      </c>
      <c r="JR94" s="1010">
        <f t="shared" si="81"/>
        <v>0</v>
      </c>
      <c r="JS94" s="1101">
        <f t="shared" si="81"/>
        <v>0</v>
      </c>
      <c r="JT94" s="1010">
        <f t="shared" si="81"/>
        <v>0</v>
      </c>
      <c r="JU94" s="1101">
        <f t="shared" si="81"/>
        <v>0.03</v>
      </c>
      <c r="JV94" s="1101">
        <f t="shared" si="81"/>
        <v>0.03</v>
      </c>
      <c r="JW94" s="1010">
        <f t="shared" si="81"/>
        <v>0</v>
      </c>
      <c r="JX94" s="1010">
        <f t="shared" si="81"/>
        <v>0</v>
      </c>
      <c r="KC94" s="1037"/>
      <c r="KD94" s="1037"/>
      <c r="KE94" s="1037"/>
      <c r="KF94" s="1037"/>
      <c r="KL94" s="1029"/>
      <c r="KM94" s="1029"/>
      <c r="KN94" s="1029"/>
      <c r="KO94" s="1029"/>
      <c r="KP94" s="1029"/>
      <c r="KQ94" s="1029"/>
      <c r="KR94" s="1029"/>
      <c r="KS94" s="1029"/>
      <c r="KT94" s="1029"/>
      <c r="KU94" s="1029"/>
      <c r="KV94" s="1029"/>
      <c r="KW94" s="1029"/>
      <c r="KX94" s="1029"/>
      <c r="KY94" s="1029"/>
      <c r="KZ94" s="1029"/>
      <c r="LA94" s="1029"/>
      <c r="LB94" s="1029"/>
      <c r="LC94" s="1029"/>
      <c r="LD94" s="1029"/>
      <c r="LE94" s="1029"/>
      <c r="LF94" s="1029"/>
      <c r="LG94" s="1029"/>
      <c r="LH94" s="1029"/>
      <c r="LI94" s="1029"/>
      <c r="LJ94" s="1029"/>
      <c r="LK94" s="1029"/>
      <c r="LL94" s="1029"/>
      <c r="LM94" s="1029"/>
      <c r="LN94" s="1029"/>
      <c r="LO94" s="1029"/>
      <c r="LP94" s="1029"/>
      <c r="LQ94" s="1029"/>
      <c r="LR94" s="1029"/>
      <c r="LS94" s="1029"/>
      <c r="LT94" s="1029"/>
      <c r="LU94" s="1029"/>
      <c r="LV94" s="1029"/>
      <c r="LW94" s="1029"/>
      <c r="LX94" s="1029"/>
      <c r="LY94" s="1029"/>
      <c r="LZ94" s="1029"/>
      <c r="MA94" s="1029"/>
      <c r="MB94" s="1029"/>
      <c r="MC94" s="1029"/>
      <c r="MD94" s="1029"/>
      <c r="ME94" s="1029"/>
      <c r="MF94" s="1029"/>
      <c r="MG94" s="1029"/>
      <c r="MH94" s="1029"/>
      <c r="MI94" s="1029"/>
      <c r="MJ94" s="1029"/>
      <c r="MK94" s="1029"/>
    </row>
    <row r="95" spans="1:349" ht="12.75" hidden="1" customHeight="1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283"/>
      <c r="AC95" s="863">
        <v>87</v>
      </c>
      <c r="AD95" s="860">
        <f t="shared" si="66"/>
        <v>66.19</v>
      </c>
      <c r="AE95" s="861">
        <f t="shared" si="67"/>
        <v>125.03</v>
      </c>
      <c r="AF95" s="862">
        <f t="shared" si="68"/>
        <v>51.48</v>
      </c>
      <c r="AG95" s="861">
        <f t="shared" si="69"/>
        <v>88.25</v>
      </c>
      <c r="AH95" s="265"/>
      <c r="AI95" s="272">
        <f t="shared" si="84"/>
        <v>87</v>
      </c>
      <c r="AJ95" s="265">
        <f t="shared" si="59"/>
        <v>66.19</v>
      </c>
      <c r="AK95" s="273">
        <f t="shared" si="85"/>
        <v>52648.844681455972</v>
      </c>
      <c r="AL95" s="273">
        <f t="shared" si="60"/>
        <v>3484.8270294655704</v>
      </c>
      <c r="AM95" s="274">
        <f t="shared" si="61"/>
        <v>4023.0024419016136</v>
      </c>
      <c r="AN95" s="275">
        <f>SUM(AM95:AM$107)</f>
        <v>27835.85802384351</v>
      </c>
      <c r="AO95" s="275">
        <f t="shared" si="62"/>
        <v>258.52672973734735</v>
      </c>
      <c r="AP95" s="275">
        <f>SUM(AO95:AO$107)</f>
        <v>2626.6147557876197</v>
      </c>
      <c r="AQ95" s="39"/>
      <c r="AR95" s="272">
        <f t="shared" ref="AR95:AR108" si="88">AR94+1</f>
        <v>87</v>
      </c>
      <c r="AS95" s="265">
        <f t="shared" ca="1" si="70"/>
        <v>0</v>
      </c>
      <c r="AT95" s="273">
        <f t="shared" ref="AT95:AT108" ca="1" si="89">AT94-AU94</f>
        <v>100000</v>
      </c>
      <c r="AU95" s="273">
        <f t="shared" ca="1" si="63"/>
        <v>0</v>
      </c>
      <c r="AV95" s="274">
        <f t="shared" ca="1" si="64"/>
        <v>7641.1979526658051</v>
      </c>
      <c r="AW95" s="275">
        <f t="shared" ca="1" si="82"/>
        <v>79338.175048226665</v>
      </c>
      <c r="AX95" s="275">
        <f t="shared" ca="1" si="65"/>
        <v>0</v>
      </c>
      <c r="AY95" s="276">
        <f t="shared" ca="1" si="83"/>
        <v>166.06802766715512</v>
      </c>
      <c r="AZ95" s="274"/>
      <c r="BA95" s="1252"/>
      <c r="BB95" s="274"/>
      <c r="BC95" s="273"/>
      <c r="BD95" s="273"/>
      <c r="BE95" s="274"/>
      <c r="BF95" s="275"/>
      <c r="BG95" s="275"/>
      <c r="BH95" s="275"/>
      <c r="BI95" s="283"/>
      <c r="BJ95" s="277"/>
      <c r="BK95" s="274"/>
      <c r="BL95" s="273"/>
      <c r="BM95" s="273"/>
      <c r="BN95" s="274"/>
      <c r="BO95" s="275"/>
      <c r="BP95" s="275"/>
      <c r="BQ95" s="275"/>
      <c r="BR95" s="39"/>
      <c r="BS95" s="277"/>
      <c r="BT95" s="274"/>
      <c r="BU95" s="273"/>
      <c r="BV95" s="273"/>
      <c r="BW95" s="274"/>
      <c r="BX95" s="275"/>
      <c r="BY95" s="275"/>
      <c r="BZ95" s="275"/>
      <c r="CA95" s="283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283"/>
      <c r="DC95" s="283"/>
      <c r="DD95" s="39"/>
      <c r="DE95" s="283"/>
      <c r="DF95" s="283"/>
      <c r="DG95" s="283"/>
      <c r="DH95" s="39"/>
      <c r="DI95" s="283"/>
      <c r="DJ95" s="283"/>
      <c r="DK95" s="283"/>
      <c r="DL95" s="39"/>
      <c r="DM95" s="283"/>
      <c r="DN95" s="283"/>
      <c r="DO95" s="283"/>
      <c r="DP95" s="39"/>
      <c r="DQ95" s="283"/>
      <c r="DR95" s="283"/>
      <c r="DS95" s="283"/>
      <c r="DT95" s="39"/>
      <c r="DU95" s="283"/>
      <c r="DV95" s="283"/>
      <c r="DW95" s="283"/>
      <c r="DX95" s="39"/>
      <c r="DY95" s="283"/>
      <c r="DZ95" s="283"/>
      <c r="EA95" s="283"/>
      <c r="EB95" s="39"/>
      <c r="EC95" s="283"/>
      <c r="ED95" s="283"/>
      <c r="EE95" s="283"/>
      <c r="EF95" s="39"/>
      <c r="EG95" s="283"/>
      <c r="EH95" s="283"/>
      <c r="EI95" s="283"/>
      <c r="EJ95" s="39"/>
      <c r="EK95" s="283"/>
      <c r="EL95" s="283"/>
      <c r="EM95" s="283"/>
      <c r="EN95" s="39"/>
      <c r="EO95" s="283"/>
      <c r="EP95" s="283"/>
      <c r="EQ95" s="283"/>
      <c r="ER95" s="39"/>
      <c r="ES95" s="283"/>
      <c r="ET95" s="283"/>
      <c r="EU95" s="283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U95" s="1024">
        <f>IF(COUNT(HU$32:$HU94)+1&gt;HW$8,"",HU94+1)</f>
        <v>63</v>
      </c>
      <c r="HV95" s="1138">
        <f t="shared" ca="1" si="43"/>
        <v>0.20689624940509613</v>
      </c>
      <c r="HW95" s="1118">
        <f t="shared" ca="1" si="44"/>
        <v>1.4850164632035328E-2</v>
      </c>
      <c r="HX95" s="1139">
        <f t="shared" ca="1" si="48"/>
        <v>20</v>
      </c>
      <c r="HY95" s="1139">
        <f t="shared" ca="1" si="49"/>
        <v>20</v>
      </c>
      <c r="HZ95" s="1139">
        <f t="shared" ca="1" si="50"/>
        <v>10</v>
      </c>
      <c r="IA95" s="1118">
        <f t="shared" ca="1" si="45"/>
        <v>13.932252909760464</v>
      </c>
      <c r="IB95" s="1118">
        <f t="shared" ca="1" si="46"/>
        <v>8.4911485128305557</v>
      </c>
      <c r="IC95" s="1118">
        <f t="shared" ca="1" si="51"/>
        <v>0.20689624940509613</v>
      </c>
      <c r="ID95" s="1122">
        <f t="shared" ca="1" si="52"/>
        <v>11.714050604837787</v>
      </c>
      <c r="IE95" s="1118">
        <f t="shared" ca="1" si="53"/>
        <v>17.662229435789701</v>
      </c>
      <c r="IF95" s="1118">
        <f t="shared" ca="1" si="80"/>
        <v>0.15921346815120463</v>
      </c>
      <c r="IG95" s="1140"/>
      <c r="IH95" s="1150"/>
      <c r="II95" s="1150"/>
      <c r="IJ95" s="1150"/>
      <c r="IK95" s="1150"/>
      <c r="IS95" s="1014">
        <v>87</v>
      </c>
      <c r="IT95" s="1095">
        <v>66.19</v>
      </c>
      <c r="IU95" s="1095">
        <v>125.03</v>
      </c>
      <c r="IV95" s="1096">
        <v>51.48</v>
      </c>
      <c r="IW95" s="1095">
        <v>88.25</v>
      </c>
      <c r="IX95" s="1095">
        <v>185.13</v>
      </c>
      <c r="IZ95" s="1097">
        <f t="shared" si="86"/>
        <v>87</v>
      </c>
      <c r="JA95" s="1098">
        <f t="shared" si="74"/>
        <v>66.19</v>
      </c>
      <c r="JB95" s="1099">
        <f t="shared" ref="JB95:JB107" si="90">JB94-JC94</f>
        <v>52648.844681455972</v>
      </c>
      <c r="JC95" s="1099">
        <f t="shared" si="71"/>
        <v>3484.8270294655704</v>
      </c>
      <c r="JD95" s="1096">
        <f t="shared" si="75"/>
        <v>4023.0024419016136</v>
      </c>
      <c r="JE95" s="1096">
        <f>SUM(JD95:JD$108)</f>
        <v>27835.85802384351</v>
      </c>
      <c r="JF95" s="1006">
        <f t="shared" si="72"/>
        <v>258.52672973734735</v>
      </c>
      <c r="JG95" s="1095">
        <f>SUM(JF95:JF$108)</f>
        <v>2626.6147557876197</v>
      </c>
      <c r="JH95" s="1034"/>
      <c r="JI95" s="1100">
        <f t="shared" si="87"/>
        <v>88</v>
      </c>
      <c r="JJ95" s="1101">
        <f t="shared" ca="1" si="76"/>
        <v>0</v>
      </c>
      <c r="JK95" s="1101">
        <f t="shared" ca="1" si="78"/>
        <v>0</v>
      </c>
      <c r="JL95" s="1101">
        <f t="shared" ca="1" si="79"/>
        <v>0</v>
      </c>
      <c r="JM95" s="1101">
        <f t="shared" ca="1" si="77"/>
        <v>0</v>
      </c>
      <c r="JN95" s="1101">
        <f t="shared" si="81"/>
        <v>0.05</v>
      </c>
      <c r="JO95" s="1101">
        <f t="shared" si="81"/>
        <v>0.05</v>
      </c>
      <c r="JP95" s="1101">
        <f t="shared" si="81"/>
        <v>0</v>
      </c>
      <c r="JQ95" s="1010">
        <f t="shared" si="81"/>
        <v>0</v>
      </c>
      <c r="JR95" s="1010">
        <f t="shared" si="81"/>
        <v>0</v>
      </c>
      <c r="JS95" s="1101">
        <f t="shared" si="81"/>
        <v>0</v>
      </c>
      <c r="JT95" s="1010">
        <f t="shared" si="81"/>
        <v>0</v>
      </c>
      <c r="JU95" s="1101">
        <f t="shared" si="81"/>
        <v>0.03</v>
      </c>
      <c r="JV95" s="1101">
        <f t="shared" si="81"/>
        <v>0.03</v>
      </c>
      <c r="JW95" s="1010">
        <f t="shared" si="81"/>
        <v>0</v>
      </c>
      <c r="JX95" s="1010">
        <f t="shared" si="81"/>
        <v>0</v>
      </c>
      <c r="KC95" s="1037"/>
      <c r="KD95" s="1037"/>
      <c r="KE95" s="1037"/>
      <c r="KF95" s="1037"/>
      <c r="KL95" s="1029"/>
      <c r="KM95" s="1029"/>
      <c r="KN95" s="1029"/>
      <c r="KO95" s="1029"/>
      <c r="KP95" s="1029"/>
      <c r="KQ95" s="1029"/>
      <c r="KR95" s="1029"/>
      <c r="KS95" s="1029"/>
      <c r="KT95" s="1029"/>
      <c r="KU95" s="1029"/>
      <c r="KV95" s="1029"/>
      <c r="KW95" s="1029"/>
      <c r="KX95" s="1029"/>
      <c r="KY95" s="1029"/>
      <c r="KZ95" s="1029"/>
      <c r="LA95" s="1029"/>
      <c r="LB95" s="1029"/>
      <c r="LC95" s="1029"/>
      <c r="LD95" s="1029"/>
      <c r="LE95" s="1029"/>
      <c r="LF95" s="1029"/>
      <c r="LG95" s="1029"/>
      <c r="LH95" s="1029"/>
      <c r="LI95" s="1029"/>
      <c r="LJ95" s="1029"/>
      <c r="LK95" s="1029"/>
      <c r="LL95" s="1029"/>
      <c r="LM95" s="1029"/>
      <c r="LN95" s="1029"/>
      <c r="LO95" s="1029"/>
      <c r="LP95" s="1029"/>
      <c r="LQ95" s="1029"/>
      <c r="LR95" s="1029"/>
      <c r="LS95" s="1029"/>
      <c r="LT95" s="1029"/>
      <c r="LU95" s="1029"/>
      <c r="LV95" s="1029"/>
      <c r="LW95" s="1029"/>
      <c r="LX95" s="1029"/>
      <c r="LY95" s="1029"/>
      <c r="LZ95" s="1029"/>
      <c r="MA95" s="1029"/>
      <c r="MB95" s="1029"/>
      <c r="MC95" s="1029"/>
      <c r="MD95" s="1029"/>
      <c r="ME95" s="1029"/>
      <c r="MF95" s="1029"/>
      <c r="MG95" s="1029"/>
      <c r="MH95" s="1029"/>
      <c r="MI95" s="1029"/>
      <c r="MJ95" s="1029"/>
      <c r="MK95" s="1029"/>
    </row>
    <row r="96" spans="1:349" ht="12.75" hidden="1" customHeight="1" x14ac:dyDescent="0.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283"/>
      <c r="AC96" s="863">
        <v>88</v>
      </c>
      <c r="AD96" s="860">
        <f t="shared" si="66"/>
        <v>72.989999999999995</v>
      </c>
      <c r="AE96" s="861">
        <f t="shared" si="67"/>
        <v>137.88</v>
      </c>
      <c r="AF96" s="862">
        <f t="shared" si="68"/>
        <v>56.77</v>
      </c>
      <c r="AG96" s="861">
        <f t="shared" si="69"/>
        <v>97.33</v>
      </c>
      <c r="AH96" s="265"/>
      <c r="AI96" s="272">
        <f t="shared" si="84"/>
        <v>88</v>
      </c>
      <c r="AJ96" s="265">
        <f t="shared" si="59"/>
        <v>72.989999999999995</v>
      </c>
      <c r="AK96" s="273">
        <f t="shared" si="85"/>
        <v>49164.017651990405</v>
      </c>
      <c r="AL96" s="273">
        <f t="shared" si="60"/>
        <v>3588.4816484187795</v>
      </c>
      <c r="AM96" s="274">
        <f t="shared" si="61"/>
        <v>3647.3008837593652</v>
      </c>
      <c r="AN96" s="275">
        <f>SUM(AM96:AM$107)</f>
        <v>23812.855581941894</v>
      </c>
      <c r="AO96" s="275">
        <f t="shared" si="62"/>
        <v>258.46261311222918</v>
      </c>
      <c r="AP96" s="275">
        <f>SUM(AO96:AO$107)</f>
        <v>2368.0880260502722</v>
      </c>
      <c r="AQ96" s="39"/>
      <c r="AR96" s="272">
        <f t="shared" si="88"/>
        <v>88</v>
      </c>
      <c r="AS96" s="265">
        <f t="shared" ca="1" si="70"/>
        <v>0</v>
      </c>
      <c r="AT96" s="273">
        <f t="shared" ca="1" si="89"/>
        <v>100000</v>
      </c>
      <c r="AU96" s="273">
        <f t="shared" ca="1" si="63"/>
        <v>0</v>
      </c>
      <c r="AV96" s="274">
        <f t="shared" ca="1" si="64"/>
        <v>7418.6387889959278</v>
      </c>
      <c r="AW96" s="275">
        <f t="shared" ca="1" si="82"/>
        <v>71696.977095560855</v>
      </c>
      <c r="AX96" s="275">
        <f t="shared" ca="1" si="65"/>
        <v>0</v>
      </c>
      <c r="AY96" s="276">
        <f t="shared" ca="1" si="83"/>
        <v>166.06802766715512</v>
      </c>
      <c r="AZ96" s="274"/>
      <c r="BA96" s="1252"/>
      <c r="BB96" s="274"/>
      <c r="BC96" s="273"/>
      <c r="BD96" s="273"/>
      <c r="BE96" s="274"/>
      <c r="BF96" s="275"/>
      <c r="BG96" s="275"/>
      <c r="BH96" s="275"/>
      <c r="BI96" s="283"/>
      <c r="BJ96" s="277"/>
      <c r="BK96" s="274"/>
      <c r="BL96" s="273"/>
      <c r="BM96" s="273"/>
      <c r="BN96" s="274"/>
      <c r="BO96" s="275"/>
      <c r="BP96" s="275"/>
      <c r="BQ96" s="275"/>
      <c r="BR96" s="39"/>
      <c r="BS96" s="277"/>
      <c r="BT96" s="274"/>
      <c r="BU96" s="273"/>
      <c r="BV96" s="273"/>
      <c r="BW96" s="274"/>
      <c r="BX96" s="275"/>
      <c r="BY96" s="275"/>
      <c r="BZ96" s="275"/>
      <c r="CA96" s="283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283"/>
      <c r="DC96" s="283"/>
      <c r="DD96" s="39"/>
      <c r="DE96" s="283"/>
      <c r="DF96" s="283"/>
      <c r="DG96" s="283"/>
      <c r="DH96" s="39"/>
      <c r="DI96" s="283"/>
      <c r="DJ96" s="283"/>
      <c r="DK96" s="283"/>
      <c r="DL96" s="39"/>
      <c r="DM96" s="283"/>
      <c r="DN96" s="283"/>
      <c r="DO96" s="283"/>
      <c r="DP96" s="39"/>
      <c r="DQ96" s="283"/>
      <c r="DR96" s="283"/>
      <c r="DS96" s="283"/>
      <c r="DT96" s="39"/>
      <c r="DU96" s="283"/>
      <c r="DV96" s="283"/>
      <c r="DW96" s="283"/>
      <c r="DX96" s="39"/>
      <c r="DY96" s="283"/>
      <c r="DZ96" s="283"/>
      <c r="EA96" s="283"/>
      <c r="EB96" s="39"/>
      <c r="EC96" s="283"/>
      <c r="ED96" s="283"/>
      <c r="EE96" s="283"/>
      <c r="EF96" s="39"/>
      <c r="EG96" s="283"/>
      <c r="EH96" s="283"/>
      <c r="EI96" s="283"/>
      <c r="EJ96" s="39"/>
      <c r="EK96" s="283"/>
      <c r="EL96" s="283"/>
      <c r="EM96" s="283"/>
      <c r="EN96" s="39"/>
      <c r="EO96" s="283"/>
      <c r="EP96" s="283"/>
      <c r="EQ96" s="283"/>
      <c r="ER96" s="39"/>
      <c r="ES96" s="283"/>
      <c r="ET96" s="283"/>
      <c r="EU96" s="283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U96" s="1024">
        <f>IF(COUNT(HU$32:$HU95)+1&gt;HW$8,"",HU95+1)</f>
        <v>64</v>
      </c>
      <c r="HV96" s="1138">
        <f t="shared" ref="HV96:HV118" ca="1" si="91">IF(HU96="","",(VLOOKUP(HU96,$IZ$8:$JG$108,8,FALSE)-$IJ$15*VLOOKUP(HU96+HX96,$IZ$8:$JG$108,8,FALSE)+$IK$15*VLOOKUP(HU96+HX96,$IZ$8:$JG$108,5,FALSE))/VLOOKUP(HU96,$IZ$8:$JG$108,5,FALSE))</f>
        <v>0.22540425108113732</v>
      </c>
      <c r="HW96" s="1118">
        <f t="shared" ref="HW96:HW118" ca="1" si="92">IF(HU96="","",(VLOOKUP(HU96,$IZ$8:$JG$108,8,FALSE)-$IJ$15*VLOOKUP(HU96+HX96,$IZ$8:$JG$108,8,FALSE)+$IK$15*VLOOKUP(HU96+HX96,$IZ$8:$JG$108,5,FALSE))/(VLOOKUP(HU96,$IZ$8:$JG$108,6,FALSE)-VLOOKUP(HU96+HY96,$IZ$8:$JG$108,6,FALSE)))</f>
        <v>1.6328526953974003E-2</v>
      </c>
      <c r="HX96" s="1139">
        <f t="shared" ca="1" si="48"/>
        <v>20</v>
      </c>
      <c r="HY96" s="1139">
        <f t="shared" ca="1" si="49"/>
        <v>20</v>
      </c>
      <c r="HZ96" s="1139">
        <f t="shared" ca="1" si="50"/>
        <v>10</v>
      </c>
      <c r="IA96" s="1118">
        <f t="shared" ref="IA96:IA118" ca="1" si="93">IF(HU96="","",(VLOOKUP(HU96,$IZ$8:$JG$108,6,FALSE)-$IM$15*VLOOKUP(HU96+HY96,$IZ$8:$JG$108,6,FALSE))/VLOOKUP(HU96,$IZ$8:$JG$108,5,FALSE))</f>
        <v>13.804322442342475</v>
      </c>
      <c r="IB96" s="1118">
        <f t="shared" ref="IB96:IB118" ca="1" si="94">IF(HU96="","",(VLOOKUP(HU96,$IZ$8:$JG$108,6,FALSE)-VLOOKUP(HU96+HZ96,$IZ$8:$JG$108,6,FALSE))/VLOOKUP(HU96,$IZ$8:$JG$108,5,FALSE))</f>
        <v>8.4634655434463841</v>
      </c>
      <c r="IC96" s="1118">
        <f t="shared" ca="1" si="51"/>
        <v>0.22540425108113732</v>
      </c>
      <c r="ID96" s="1122">
        <f t="shared" ca="1" si="52"/>
        <v>11.599614683819015</v>
      </c>
      <c r="IE96" s="1118">
        <f t="shared" ca="1" si="53"/>
        <v>19.43204642784962</v>
      </c>
      <c r="IF96" s="1118">
        <f t="shared" ca="1" si="80"/>
        <v>0.15971140689679064</v>
      </c>
      <c r="IG96" s="1140"/>
      <c r="IH96" s="1118"/>
      <c r="II96" s="1118"/>
      <c r="IJ96" s="1118"/>
      <c r="IK96" s="1118"/>
      <c r="IS96" s="1014">
        <v>88</v>
      </c>
      <c r="IT96" s="1095">
        <v>72.989999999999995</v>
      </c>
      <c r="IU96" s="1095">
        <v>137.88</v>
      </c>
      <c r="IV96" s="1096">
        <v>56.77</v>
      </c>
      <c r="IW96" s="1095">
        <v>97.33</v>
      </c>
      <c r="IX96" s="1095">
        <v>198.25</v>
      </c>
      <c r="IZ96" s="1097">
        <f t="shared" si="86"/>
        <v>88</v>
      </c>
      <c r="JA96" s="1098">
        <f t="shared" si="74"/>
        <v>72.989999999999995</v>
      </c>
      <c r="JB96" s="1099">
        <f t="shared" si="90"/>
        <v>49164.017651990405</v>
      </c>
      <c r="JC96" s="1099">
        <f t="shared" si="71"/>
        <v>3588.4816484187795</v>
      </c>
      <c r="JD96" s="1096">
        <f t="shared" si="75"/>
        <v>3647.3008837593652</v>
      </c>
      <c r="JE96" s="1096">
        <f>SUM(JD96:JD$108)</f>
        <v>23812.855581941894</v>
      </c>
      <c r="JF96" s="1006">
        <f t="shared" si="72"/>
        <v>258.46261311222918</v>
      </c>
      <c r="JG96" s="1095">
        <f>SUM(JF96:JF$108)</f>
        <v>2368.0880260502722</v>
      </c>
      <c r="JH96" s="1034"/>
      <c r="JI96" s="1100">
        <f t="shared" si="87"/>
        <v>89</v>
      </c>
      <c r="JJ96" s="1101">
        <f t="shared" ca="1" si="76"/>
        <v>0</v>
      </c>
      <c r="JK96" s="1101">
        <f t="shared" ca="1" si="78"/>
        <v>0</v>
      </c>
      <c r="JL96" s="1101">
        <f t="shared" ca="1" si="79"/>
        <v>0</v>
      </c>
      <c r="JM96" s="1101">
        <f t="shared" ca="1" si="77"/>
        <v>0</v>
      </c>
      <c r="JN96" s="1101">
        <f t="shared" si="81"/>
        <v>0.05</v>
      </c>
      <c r="JO96" s="1101">
        <f t="shared" si="81"/>
        <v>0.05</v>
      </c>
      <c r="JP96" s="1101">
        <f t="shared" si="81"/>
        <v>0</v>
      </c>
      <c r="JQ96" s="1010">
        <f t="shared" si="81"/>
        <v>0</v>
      </c>
      <c r="JR96" s="1010">
        <f t="shared" si="81"/>
        <v>0</v>
      </c>
      <c r="JS96" s="1101">
        <f t="shared" si="81"/>
        <v>0</v>
      </c>
      <c r="JT96" s="1010">
        <f t="shared" si="81"/>
        <v>0</v>
      </c>
      <c r="JU96" s="1101">
        <f t="shared" si="81"/>
        <v>0.03</v>
      </c>
      <c r="JV96" s="1101">
        <f t="shared" si="81"/>
        <v>0.03</v>
      </c>
      <c r="JW96" s="1010">
        <f t="shared" si="81"/>
        <v>0</v>
      </c>
      <c r="JX96" s="1010">
        <f t="shared" si="81"/>
        <v>0</v>
      </c>
      <c r="KC96" s="1037"/>
      <c r="KD96" s="1037"/>
      <c r="KE96" s="1037"/>
      <c r="KF96" s="1037"/>
      <c r="KL96" s="1029"/>
      <c r="KM96" s="1029"/>
      <c r="KN96" s="1029"/>
      <c r="KO96" s="1029"/>
      <c r="KP96" s="1029"/>
      <c r="KQ96" s="1029"/>
      <c r="KR96" s="1029"/>
      <c r="KS96" s="1029"/>
      <c r="KT96" s="1029"/>
      <c r="KU96" s="1029"/>
      <c r="KV96" s="1029"/>
      <c r="KW96" s="1029"/>
      <c r="KX96" s="1029"/>
      <c r="KY96" s="1029"/>
      <c r="KZ96" s="1029"/>
      <c r="LA96" s="1029"/>
      <c r="LB96" s="1029"/>
      <c r="LC96" s="1029"/>
      <c r="LD96" s="1029"/>
      <c r="LE96" s="1029"/>
      <c r="LF96" s="1029"/>
      <c r="LG96" s="1029"/>
      <c r="LH96" s="1029"/>
      <c r="LI96" s="1029"/>
      <c r="LJ96" s="1029"/>
      <c r="LK96" s="1029"/>
      <c r="LL96" s="1029"/>
      <c r="LM96" s="1029"/>
      <c r="LN96" s="1029"/>
      <c r="LO96" s="1029"/>
      <c r="LP96" s="1029"/>
      <c r="LQ96" s="1029"/>
      <c r="LR96" s="1029"/>
      <c r="LS96" s="1029"/>
      <c r="LT96" s="1029"/>
      <c r="LU96" s="1029"/>
      <c r="LV96" s="1029"/>
      <c r="LW96" s="1029"/>
      <c r="LX96" s="1029"/>
      <c r="LY96" s="1029"/>
      <c r="LZ96" s="1029"/>
      <c r="MA96" s="1029"/>
      <c r="MB96" s="1029"/>
      <c r="MC96" s="1029"/>
      <c r="MD96" s="1029"/>
      <c r="ME96" s="1029"/>
      <c r="MF96" s="1029"/>
      <c r="MG96" s="1029"/>
      <c r="MH96" s="1029"/>
      <c r="MI96" s="1029"/>
      <c r="MJ96" s="1029"/>
      <c r="MK96" s="1029"/>
    </row>
    <row r="97" spans="1:349" ht="12.75" hidden="1" customHeight="1" x14ac:dyDescent="0.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283"/>
      <c r="AC97" s="863">
        <v>89</v>
      </c>
      <c r="AD97" s="860">
        <f t="shared" si="66"/>
        <v>80.17</v>
      </c>
      <c r="AE97" s="861">
        <f t="shared" si="67"/>
        <v>151.44</v>
      </c>
      <c r="AF97" s="862">
        <f t="shared" si="68"/>
        <v>62.36</v>
      </c>
      <c r="AG97" s="861">
        <f t="shared" si="69"/>
        <v>106.9</v>
      </c>
      <c r="AH97" s="265"/>
      <c r="AI97" s="272">
        <f t="shared" si="84"/>
        <v>89</v>
      </c>
      <c r="AJ97" s="265">
        <f t="shared" si="59"/>
        <v>80.17</v>
      </c>
      <c r="AK97" s="273">
        <f t="shared" si="85"/>
        <v>45575.536003571629</v>
      </c>
      <c r="AL97" s="273">
        <f t="shared" si="60"/>
        <v>3653.790721406338</v>
      </c>
      <c r="AM97" s="274">
        <f t="shared" si="61"/>
        <v>3282.6062060716204</v>
      </c>
      <c r="AN97" s="275">
        <f>SUM(AM97:AM$107)</f>
        <v>20165.554698182525</v>
      </c>
      <c r="AO97" s="275">
        <f t="shared" si="62"/>
        <v>255.50149469976878</v>
      </c>
      <c r="AP97" s="275">
        <f>SUM(AO97:AO$107)</f>
        <v>2109.6254129380436</v>
      </c>
      <c r="AQ97" s="39"/>
      <c r="AR97" s="272">
        <f t="shared" si="88"/>
        <v>89</v>
      </c>
      <c r="AS97" s="265">
        <f t="shared" ca="1" si="70"/>
        <v>0</v>
      </c>
      <c r="AT97" s="273">
        <f t="shared" ca="1" si="89"/>
        <v>100000</v>
      </c>
      <c r="AU97" s="273">
        <f t="shared" ca="1" si="63"/>
        <v>0</v>
      </c>
      <c r="AV97" s="274">
        <f t="shared" ca="1" si="64"/>
        <v>7202.5619310640068</v>
      </c>
      <c r="AW97" s="275">
        <f t="shared" ca="1" si="82"/>
        <v>64278.338306564925</v>
      </c>
      <c r="AX97" s="275">
        <f t="shared" ca="1" si="65"/>
        <v>0</v>
      </c>
      <c r="AY97" s="276">
        <f t="shared" ca="1" si="83"/>
        <v>166.06802766715512</v>
      </c>
      <c r="AZ97" s="274"/>
      <c r="BA97" s="1252"/>
      <c r="BB97" s="274"/>
      <c r="BC97" s="273"/>
      <c r="BD97" s="273"/>
      <c r="BE97" s="274"/>
      <c r="BF97" s="275"/>
      <c r="BG97" s="275"/>
      <c r="BH97" s="275"/>
      <c r="BI97" s="283"/>
      <c r="BJ97" s="277"/>
      <c r="BK97" s="274"/>
      <c r="BL97" s="273"/>
      <c r="BM97" s="273"/>
      <c r="BN97" s="274"/>
      <c r="BO97" s="275"/>
      <c r="BP97" s="275"/>
      <c r="BQ97" s="275"/>
      <c r="BR97" s="39"/>
      <c r="BS97" s="277"/>
      <c r="BT97" s="274"/>
      <c r="BU97" s="273"/>
      <c r="BV97" s="273"/>
      <c r="BW97" s="274"/>
      <c r="BX97" s="275"/>
      <c r="BY97" s="275"/>
      <c r="BZ97" s="275"/>
      <c r="CA97" s="283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283"/>
      <c r="DC97" s="283"/>
      <c r="DD97" s="39"/>
      <c r="DE97" s="283"/>
      <c r="DF97" s="283"/>
      <c r="DG97" s="283"/>
      <c r="DH97" s="39"/>
      <c r="DI97" s="283"/>
      <c r="DJ97" s="283"/>
      <c r="DK97" s="283"/>
      <c r="DL97" s="39"/>
      <c r="DM97" s="283"/>
      <c r="DN97" s="283"/>
      <c r="DO97" s="283"/>
      <c r="DP97" s="39"/>
      <c r="DQ97" s="283"/>
      <c r="DR97" s="283"/>
      <c r="DS97" s="283"/>
      <c r="DT97" s="39"/>
      <c r="DU97" s="283"/>
      <c r="DV97" s="283"/>
      <c r="DW97" s="283"/>
      <c r="DX97" s="39"/>
      <c r="DY97" s="283"/>
      <c r="DZ97" s="283"/>
      <c r="EA97" s="283"/>
      <c r="EB97" s="39"/>
      <c r="EC97" s="283"/>
      <c r="ED97" s="283"/>
      <c r="EE97" s="283"/>
      <c r="EF97" s="39"/>
      <c r="EG97" s="283"/>
      <c r="EH97" s="283"/>
      <c r="EI97" s="283"/>
      <c r="EJ97" s="39"/>
      <c r="EK97" s="283"/>
      <c r="EL97" s="283"/>
      <c r="EM97" s="283"/>
      <c r="EN97" s="39"/>
      <c r="EO97" s="283"/>
      <c r="EP97" s="283"/>
      <c r="EQ97" s="283"/>
      <c r="ER97" s="39"/>
      <c r="ES97" s="283"/>
      <c r="ET97" s="283"/>
      <c r="EU97" s="283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U97" s="1151">
        <f>IF(COUNT(HU$32:$HU96)+1&gt;HW$8,"",HU96+1)</f>
        <v>65</v>
      </c>
      <c r="HV97" s="1152">
        <f t="shared" ca="1" si="91"/>
        <v>0.24516384885808468</v>
      </c>
      <c r="HW97" s="1153">
        <f t="shared" ca="1" si="92"/>
        <v>1.7939819120236549E-2</v>
      </c>
      <c r="HX97" s="1154">
        <f t="shared" ref="HX97:HX118" ca="1" si="95">IF(HU97="","",IF($HW$4="Nivelado",$HW$5,$HW$5-HU97))</f>
        <v>20</v>
      </c>
      <c r="HY97" s="1154">
        <f t="shared" ref="HY97:HY118" ca="1" si="96">IF(HU97="","",IF($HW$4="Nivelado",$HW$5,IF($HW$5-HU97&gt;$HW$6,$HW$6,$HW$5-HU97)))</f>
        <v>20</v>
      </c>
      <c r="HZ97" s="1154">
        <f t="shared" ref="HZ97:HZ118" ca="1" si="97">IF(HU97="","",IF(HU97="","",IF($HW$4="Nivelado",$HW$7,IF($HW$5-HU97&gt;$HW$7,$HW$7,$HW$5-HU97))))</f>
        <v>10</v>
      </c>
      <c r="IA97" s="1153">
        <f t="shared" ca="1" si="93"/>
        <v>13.66590416630979</v>
      </c>
      <c r="IB97" s="1153">
        <f t="shared" ca="1" si="94"/>
        <v>8.4340057933454844</v>
      </c>
      <c r="IC97" s="1153">
        <f t="shared" ref="IC97:IC118" ca="1" si="98">IF(HU97="","",(1+$HY$20)*HV97+($HY$17)*IA97+($HY$16-$HY$17))</f>
        <v>0.24516384885808468</v>
      </c>
      <c r="ID97" s="1155">
        <f t="shared" ref="ID97:ID118" ca="1" si="99">IF(HU97="","",(1-($HY$18+$HY$19+$HY$21+$HY$23))*IA97-($HY$12-$HY$13+$HY$14-$HY$15)-$HY$13*IB97-$HY$15*IA97)</f>
        <v>11.475767683325405</v>
      </c>
      <c r="IE97" s="1153">
        <f t="shared" ca="1" si="53"/>
        <v>21.36361205833003</v>
      </c>
      <c r="IF97" s="1153">
        <f t="shared" ca="1" si="80"/>
        <v>0.16026283049632917</v>
      </c>
      <c r="IG97" s="1140"/>
      <c r="IH97" s="1118"/>
      <c r="II97" s="1118"/>
      <c r="IJ97" s="1118"/>
      <c r="IK97" s="1118"/>
      <c r="IS97" s="1014">
        <v>89</v>
      </c>
      <c r="IT97" s="1095">
        <v>80.17</v>
      </c>
      <c r="IU97" s="1095">
        <v>151.44</v>
      </c>
      <c r="IV97" s="1096">
        <v>62.36</v>
      </c>
      <c r="IW97" s="1095">
        <v>106.9</v>
      </c>
      <c r="IX97" s="1095">
        <v>212.46</v>
      </c>
      <c r="IZ97" s="1097">
        <f t="shared" si="86"/>
        <v>89</v>
      </c>
      <c r="JA97" s="1098">
        <f t="shared" si="74"/>
        <v>80.17</v>
      </c>
      <c r="JB97" s="1099">
        <f t="shared" si="90"/>
        <v>45575.536003571629</v>
      </c>
      <c r="JC97" s="1099">
        <f t="shared" si="71"/>
        <v>3653.790721406338</v>
      </c>
      <c r="JD97" s="1096">
        <f t="shared" si="75"/>
        <v>3282.6062060716204</v>
      </c>
      <c r="JE97" s="1096">
        <f>SUM(JD97:JD$108)</f>
        <v>20165.554698182525</v>
      </c>
      <c r="JF97" s="1006">
        <f t="shared" si="72"/>
        <v>255.50149469976878</v>
      </c>
      <c r="JG97" s="1095">
        <f>SUM(JF97:JF$108)</f>
        <v>2109.6254129380436</v>
      </c>
      <c r="JH97" s="1034"/>
      <c r="JI97" s="1100">
        <f t="shared" si="87"/>
        <v>90</v>
      </c>
      <c r="JJ97" s="1101">
        <f t="shared" ca="1" si="76"/>
        <v>0</v>
      </c>
      <c r="JK97" s="1101">
        <f t="shared" ca="1" si="78"/>
        <v>0</v>
      </c>
      <c r="JL97" s="1101">
        <f t="shared" ca="1" si="79"/>
        <v>0</v>
      </c>
      <c r="JM97" s="1101">
        <f t="shared" ca="1" si="77"/>
        <v>0</v>
      </c>
      <c r="JN97" s="1101">
        <f t="shared" si="81"/>
        <v>0.05</v>
      </c>
      <c r="JO97" s="1101">
        <f t="shared" si="81"/>
        <v>0.05</v>
      </c>
      <c r="JP97" s="1101">
        <f t="shared" si="81"/>
        <v>0</v>
      </c>
      <c r="JQ97" s="1010">
        <f t="shared" si="81"/>
        <v>0</v>
      </c>
      <c r="JR97" s="1010">
        <f t="shared" si="81"/>
        <v>0</v>
      </c>
      <c r="JS97" s="1101">
        <f t="shared" si="81"/>
        <v>0</v>
      </c>
      <c r="JT97" s="1010">
        <f t="shared" si="81"/>
        <v>0</v>
      </c>
      <c r="JU97" s="1101">
        <f t="shared" si="81"/>
        <v>0.03</v>
      </c>
      <c r="JV97" s="1101">
        <f t="shared" si="81"/>
        <v>0.03</v>
      </c>
      <c r="JW97" s="1010">
        <f t="shared" si="81"/>
        <v>0</v>
      </c>
      <c r="JX97" s="1010">
        <f t="shared" si="81"/>
        <v>0</v>
      </c>
      <c r="KC97" s="1037"/>
      <c r="KD97" s="1037"/>
      <c r="KE97" s="1037"/>
      <c r="KF97" s="1037"/>
      <c r="KL97" s="1029"/>
      <c r="KM97" s="1029"/>
      <c r="KN97" s="1029"/>
      <c r="KO97" s="1029"/>
      <c r="KP97" s="1029"/>
      <c r="KQ97" s="1029"/>
      <c r="KR97" s="1029"/>
      <c r="KS97" s="1029"/>
      <c r="KT97" s="1029"/>
      <c r="KU97" s="1029"/>
      <c r="KV97" s="1029"/>
      <c r="KW97" s="1029"/>
      <c r="KX97" s="1029"/>
      <c r="KY97" s="1029"/>
      <c r="KZ97" s="1029"/>
      <c r="LA97" s="1029"/>
      <c r="LB97" s="1029"/>
      <c r="LC97" s="1029"/>
      <c r="LD97" s="1029"/>
      <c r="LE97" s="1029"/>
      <c r="LF97" s="1029"/>
      <c r="LG97" s="1029"/>
      <c r="LH97" s="1029"/>
      <c r="LI97" s="1029"/>
      <c r="LJ97" s="1029"/>
      <c r="LK97" s="1029"/>
      <c r="LL97" s="1029"/>
      <c r="LM97" s="1029"/>
      <c r="LN97" s="1029"/>
      <c r="LO97" s="1029"/>
      <c r="LP97" s="1029"/>
      <c r="LQ97" s="1029"/>
      <c r="LR97" s="1029"/>
      <c r="LS97" s="1029"/>
      <c r="LT97" s="1029"/>
      <c r="LU97" s="1029"/>
      <c r="LV97" s="1029"/>
      <c r="LW97" s="1029"/>
      <c r="LX97" s="1029"/>
      <c r="LY97" s="1029"/>
      <c r="LZ97" s="1029"/>
      <c r="MA97" s="1029"/>
      <c r="MB97" s="1029"/>
      <c r="MC97" s="1029"/>
      <c r="MD97" s="1029"/>
      <c r="ME97" s="1029"/>
      <c r="MF97" s="1029"/>
      <c r="MG97" s="1029"/>
      <c r="MH97" s="1029"/>
      <c r="MI97" s="1029"/>
      <c r="MJ97" s="1029"/>
      <c r="MK97" s="1029"/>
    </row>
    <row r="98" spans="1:349" ht="12.75" hidden="1" customHeight="1" x14ac:dyDescent="0.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283"/>
      <c r="AC98" s="863">
        <v>90</v>
      </c>
      <c r="AD98" s="860">
        <f t="shared" si="66"/>
        <v>87.66</v>
      </c>
      <c r="AE98" s="861">
        <f t="shared" si="67"/>
        <v>165.58</v>
      </c>
      <c r="AF98" s="862">
        <f t="shared" si="68"/>
        <v>68.180000000000007</v>
      </c>
      <c r="AG98" s="861">
        <f t="shared" si="69"/>
        <v>116.88</v>
      </c>
      <c r="AH98" s="265"/>
      <c r="AI98" s="272">
        <f t="shared" si="84"/>
        <v>90</v>
      </c>
      <c r="AJ98" s="265">
        <f t="shared" si="59"/>
        <v>87.66</v>
      </c>
      <c r="AK98" s="273">
        <f t="shared" si="85"/>
        <v>41921.745282165291</v>
      </c>
      <c r="AL98" s="273">
        <f t="shared" si="60"/>
        <v>3674.8601914346091</v>
      </c>
      <c r="AM98" s="274">
        <f t="shared" si="61"/>
        <v>2931.4948218746199</v>
      </c>
      <c r="AN98" s="275">
        <f>SUM(AM98:AM$107)</f>
        <v>16882.948492110903</v>
      </c>
      <c r="AO98" s="275">
        <f t="shared" si="62"/>
        <v>249.49013212187299</v>
      </c>
      <c r="AP98" s="275">
        <f>SUM(AO98:AO$107)</f>
        <v>1854.1239182382747</v>
      </c>
      <c r="AQ98" s="39"/>
      <c r="AR98" s="272">
        <f t="shared" si="88"/>
        <v>90</v>
      </c>
      <c r="AS98" s="265">
        <f t="shared" ca="1" si="70"/>
        <v>0</v>
      </c>
      <c r="AT98" s="273">
        <f t="shared" ca="1" si="89"/>
        <v>100000</v>
      </c>
      <c r="AU98" s="273">
        <f t="shared" ca="1" si="63"/>
        <v>0</v>
      </c>
      <c r="AV98" s="274">
        <f t="shared" ca="1" si="64"/>
        <v>6992.77857384855</v>
      </c>
      <c r="AW98" s="275">
        <f t="shared" ca="1" si="82"/>
        <v>57075.776375500915</v>
      </c>
      <c r="AX98" s="275">
        <f t="shared" ca="1" si="65"/>
        <v>0</v>
      </c>
      <c r="AY98" s="276">
        <f t="shared" ca="1" si="83"/>
        <v>166.06802766715512</v>
      </c>
      <c r="AZ98" s="274"/>
      <c r="BA98" s="1252"/>
      <c r="BB98" s="274"/>
      <c r="BC98" s="273"/>
      <c r="BD98" s="273"/>
      <c r="BE98" s="274"/>
      <c r="BF98" s="275"/>
      <c r="BG98" s="275"/>
      <c r="BH98" s="275"/>
      <c r="BI98" s="283"/>
      <c r="BJ98" s="277"/>
      <c r="BK98" s="274"/>
      <c r="BL98" s="273"/>
      <c r="BM98" s="273"/>
      <c r="BN98" s="274"/>
      <c r="BO98" s="275"/>
      <c r="BP98" s="275"/>
      <c r="BQ98" s="275"/>
      <c r="BR98" s="39"/>
      <c r="BS98" s="277"/>
      <c r="BT98" s="274"/>
      <c r="BU98" s="273"/>
      <c r="BV98" s="273"/>
      <c r="BW98" s="274"/>
      <c r="BX98" s="275"/>
      <c r="BY98" s="275"/>
      <c r="BZ98" s="275"/>
      <c r="CA98" s="283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283"/>
      <c r="DC98" s="283"/>
      <c r="DD98" s="39"/>
      <c r="DE98" s="283"/>
      <c r="DF98" s="283"/>
      <c r="DG98" s="283"/>
      <c r="DH98" s="39"/>
      <c r="DI98" s="283"/>
      <c r="DJ98" s="283"/>
      <c r="DK98" s="283"/>
      <c r="DL98" s="39"/>
      <c r="DM98" s="283"/>
      <c r="DN98" s="283"/>
      <c r="DO98" s="283"/>
      <c r="DP98" s="39"/>
      <c r="DQ98" s="283"/>
      <c r="DR98" s="283"/>
      <c r="DS98" s="283"/>
      <c r="DT98" s="39"/>
      <c r="DU98" s="283"/>
      <c r="DV98" s="283"/>
      <c r="DW98" s="283"/>
      <c r="DX98" s="39"/>
      <c r="DY98" s="283"/>
      <c r="DZ98" s="283"/>
      <c r="EA98" s="283"/>
      <c r="EB98" s="39"/>
      <c r="EC98" s="283"/>
      <c r="ED98" s="283"/>
      <c r="EE98" s="283"/>
      <c r="EF98" s="39"/>
      <c r="EG98" s="283"/>
      <c r="EH98" s="283"/>
      <c r="EI98" s="283"/>
      <c r="EJ98" s="39"/>
      <c r="EK98" s="283"/>
      <c r="EL98" s="283"/>
      <c r="EM98" s="283"/>
      <c r="EN98" s="39"/>
      <c r="EO98" s="283"/>
      <c r="EP98" s="283"/>
      <c r="EQ98" s="283"/>
      <c r="ER98" s="39"/>
      <c r="ES98" s="283"/>
      <c r="ET98" s="283"/>
      <c r="EU98" s="283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U98" s="1024">
        <f>IF(COUNT(HU$32:$HU97)+1&gt;HW$8,"",HU97+1)</f>
        <v>66</v>
      </c>
      <c r="HV98" s="1138">
        <f t="shared" ca="1" si="91"/>
        <v>0.26623473340929504</v>
      </c>
      <c r="HW98" s="1118">
        <f t="shared" ca="1" si="92"/>
        <v>1.9697985721854612E-2</v>
      </c>
      <c r="HX98" s="1139">
        <f t="shared" ca="1" si="95"/>
        <v>20</v>
      </c>
      <c r="HY98" s="1139">
        <f t="shared" ca="1" si="96"/>
        <v>20</v>
      </c>
      <c r="HZ98" s="1139">
        <f t="shared" ca="1" si="97"/>
        <v>10</v>
      </c>
      <c r="IA98" s="1118">
        <f t="shared" ca="1" si="93"/>
        <v>13.515835434580081</v>
      </c>
      <c r="IB98" s="1118">
        <f t="shared" ca="1" si="94"/>
        <v>8.402365343381959</v>
      </c>
      <c r="IC98" s="1118">
        <f t="shared" ca="1" si="98"/>
        <v>0.26623473340929504</v>
      </c>
      <c r="ID98" s="1122">
        <f t="shared" ca="1" si="99"/>
        <v>11.341478736278507</v>
      </c>
      <c r="IE98" s="1118">
        <f t="shared" ca="1" si="53"/>
        <v>23.474428652559901</v>
      </c>
      <c r="IF98" s="1118">
        <f t="shared" ca="1" si="80"/>
        <v>0.16087475382679717</v>
      </c>
      <c r="IG98" s="1140"/>
      <c r="IH98" s="1118"/>
      <c r="II98" s="1141"/>
      <c r="IJ98" s="1141"/>
      <c r="IK98" s="1141"/>
      <c r="IS98" s="1014">
        <v>90</v>
      </c>
      <c r="IT98" s="1095">
        <v>87.66</v>
      </c>
      <c r="IU98" s="1095">
        <v>165.58</v>
      </c>
      <c r="IV98" s="1096">
        <v>68.180000000000007</v>
      </c>
      <c r="IW98" s="1095">
        <v>116.88</v>
      </c>
      <c r="IX98" s="1095">
        <v>228.14</v>
      </c>
      <c r="IZ98" s="1097">
        <f t="shared" si="86"/>
        <v>90</v>
      </c>
      <c r="JA98" s="1098">
        <f t="shared" si="74"/>
        <v>87.66</v>
      </c>
      <c r="JB98" s="1099">
        <f t="shared" si="90"/>
        <v>41921.745282165291</v>
      </c>
      <c r="JC98" s="1099">
        <f t="shared" si="71"/>
        <v>3674.8601914346091</v>
      </c>
      <c r="JD98" s="1096">
        <f t="shared" si="75"/>
        <v>2931.4948218746199</v>
      </c>
      <c r="JE98" s="1096">
        <f>SUM(JD98:JD$108)</f>
        <v>16882.948492110903</v>
      </c>
      <c r="JF98" s="1006">
        <f t="shared" si="72"/>
        <v>249.49013212187299</v>
      </c>
      <c r="JG98" s="1095">
        <f>SUM(JF98:JF$108)</f>
        <v>1854.1239182382747</v>
      </c>
      <c r="JH98" s="1034"/>
      <c r="JI98" s="1100">
        <f t="shared" si="87"/>
        <v>91</v>
      </c>
      <c r="JJ98" s="1101">
        <f t="shared" ca="1" si="76"/>
        <v>0</v>
      </c>
      <c r="JK98" s="1101">
        <f t="shared" ca="1" si="78"/>
        <v>0</v>
      </c>
      <c r="JL98" s="1101">
        <f t="shared" ca="1" si="79"/>
        <v>0</v>
      </c>
      <c r="JM98" s="1101">
        <f t="shared" ca="1" si="77"/>
        <v>0</v>
      </c>
      <c r="JN98" s="1101">
        <f t="shared" si="81"/>
        <v>0.05</v>
      </c>
      <c r="JO98" s="1101">
        <f t="shared" si="81"/>
        <v>0.05</v>
      </c>
      <c r="JP98" s="1101">
        <f t="shared" si="81"/>
        <v>0</v>
      </c>
      <c r="JQ98" s="1010">
        <f t="shared" si="81"/>
        <v>0</v>
      </c>
      <c r="JR98" s="1010">
        <f t="shared" si="81"/>
        <v>0</v>
      </c>
      <c r="JS98" s="1101">
        <f t="shared" si="81"/>
        <v>0</v>
      </c>
      <c r="JT98" s="1010">
        <f t="shared" si="81"/>
        <v>0</v>
      </c>
      <c r="JU98" s="1101">
        <f t="shared" si="81"/>
        <v>0.03</v>
      </c>
      <c r="JV98" s="1101">
        <f t="shared" si="81"/>
        <v>0.03</v>
      </c>
      <c r="JW98" s="1010">
        <f t="shared" si="81"/>
        <v>0</v>
      </c>
      <c r="JX98" s="1010">
        <f t="shared" si="81"/>
        <v>0</v>
      </c>
      <c r="KC98" s="1037"/>
      <c r="KD98" s="1037"/>
      <c r="KE98" s="1037"/>
      <c r="KF98" s="1037"/>
      <c r="KL98" s="1029"/>
      <c r="KM98" s="1029"/>
      <c r="KN98" s="1029"/>
      <c r="KO98" s="1029"/>
      <c r="KP98" s="1029"/>
      <c r="KQ98" s="1029"/>
      <c r="KR98" s="1029"/>
      <c r="KS98" s="1029"/>
      <c r="KT98" s="1029"/>
      <c r="KU98" s="1029"/>
      <c r="KV98" s="1029"/>
      <c r="KW98" s="1029"/>
      <c r="KX98" s="1029"/>
      <c r="KY98" s="1029"/>
      <c r="KZ98" s="1029"/>
      <c r="LA98" s="1029"/>
      <c r="LB98" s="1029"/>
      <c r="LC98" s="1029"/>
      <c r="LD98" s="1029"/>
      <c r="LE98" s="1029"/>
      <c r="LF98" s="1029"/>
      <c r="LG98" s="1029"/>
      <c r="LH98" s="1029"/>
      <c r="LI98" s="1029"/>
      <c r="LJ98" s="1029"/>
      <c r="LK98" s="1029"/>
      <c r="LL98" s="1029"/>
      <c r="LM98" s="1029"/>
      <c r="LN98" s="1029"/>
      <c r="LO98" s="1029"/>
      <c r="LP98" s="1029"/>
      <c r="LQ98" s="1029"/>
      <c r="LR98" s="1029"/>
      <c r="LS98" s="1029"/>
      <c r="LT98" s="1029"/>
      <c r="LU98" s="1029"/>
      <c r="LV98" s="1029"/>
      <c r="LW98" s="1029"/>
      <c r="LX98" s="1029"/>
      <c r="LY98" s="1029"/>
      <c r="LZ98" s="1029"/>
      <c r="MA98" s="1029"/>
      <c r="MB98" s="1029"/>
      <c r="MC98" s="1029"/>
      <c r="MD98" s="1029"/>
      <c r="ME98" s="1029"/>
      <c r="MF98" s="1029"/>
      <c r="MG98" s="1029"/>
      <c r="MH98" s="1029"/>
      <c r="MI98" s="1029"/>
      <c r="MJ98" s="1029"/>
      <c r="MK98" s="1029"/>
    </row>
    <row r="99" spans="1:349" ht="12.75" hidden="1" customHeight="1" x14ac:dyDescent="0.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283"/>
      <c r="AC99" s="863">
        <v>91</v>
      </c>
      <c r="AD99" s="860">
        <f t="shared" si="66"/>
        <v>94.7</v>
      </c>
      <c r="AE99" s="861">
        <f t="shared" si="67"/>
        <v>178.88</v>
      </c>
      <c r="AF99" s="862">
        <f t="shared" si="68"/>
        <v>73.66</v>
      </c>
      <c r="AG99" s="861">
        <f t="shared" si="69"/>
        <v>126.27</v>
      </c>
      <c r="AH99" s="265"/>
      <c r="AI99" s="272">
        <f t="shared" si="84"/>
        <v>91</v>
      </c>
      <c r="AJ99" s="265">
        <f t="shared" si="59"/>
        <v>94.7</v>
      </c>
      <c r="AK99" s="273">
        <f t="shared" si="85"/>
        <v>38246.885090730684</v>
      </c>
      <c r="AL99" s="273">
        <f t="shared" si="60"/>
        <v>3621.9800180921961</v>
      </c>
      <c r="AM99" s="274">
        <f t="shared" si="61"/>
        <v>2596.621345426302</v>
      </c>
      <c r="AN99" s="275">
        <f>SUM(AM99:AM$107)</f>
        <v>13951.453670236284</v>
      </c>
      <c r="AO99" s="275">
        <f t="shared" si="62"/>
        <v>238.73790428336977</v>
      </c>
      <c r="AP99" s="275">
        <f>SUM(AO99:AO$107)</f>
        <v>1604.6337861164016</v>
      </c>
      <c r="AQ99" s="39"/>
      <c r="AR99" s="272">
        <f t="shared" si="88"/>
        <v>91</v>
      </c>
      <c r="AS99" s="265">
        <f t="shared" ca="1" si="70"/>
        <v>0</v>
      </c>
      <c r="AT99" s="273">
        <f t="shared" ca="1" si="89"/>
        <v>100000</v>
      </c>
      <c r="AU99" s="273">
        <f t="shared" ca="1" si="63"/>
        <v>0</v>
      </c>
      <c r="AV99" s="274">
        <f t="shared" ca="1" si="64"/>
        <v>6789.1054115034476</v>
      </c>
      <c r="AW99" s="275">
        <f t="shared" ca="1" si="82"/>
        <v>50082.997801652367</v>
      </c>
      <c r="AX99" s="275">
        <f t="shared" ca="1" si="65"/>
        <v>0</v>
      </c>
      <c r="AY99" s="276">
        <f t="shared" ca="1" si="83"/>
        <v>166.06802766715512</v>
      </c>
      <c r="AZ99" s="274"/>
      <c r="BA99" s="1252"/>
      <c r="BB99" s="274"/>
      <c r="BC99" s="273"/>
      <c r="BD99" s="273"/>
      <c r="BE99" s="274"/>
      <c r="BF99" s="275"/>
      <c r="BG99" s="275"/>
      <c r="BH99" s="275"/>
      <c r="BI99" s="283"/>
      <c r="BJ99" s="277"/>
      <c r="BK99" s="274"/>
      <c r="BL99" s="273"/>
      <c r="BM99" s="273"/>
      <c r="BN99" s="274"/>
      <c r="BO99" s="275"/>
      <c r="BP99" s="275"/>
      <c r="BQ99" s="275"/>
      <c r="BR99" s="39"/>
      <c r="BS99" s="277"/>
      <c r="BT99" s="274"/>
      <c r="BU99" s="273"/>
      <c r="BV99" s="273"/>
      <c r="BW99" s="274"/>
      <c r="BX99" s="275"/>
      <c r="BY99" s="275"/>
      <c r="BZ99" s="275"/>
      <c r="CA99" s="283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283"/>
      <c r="DC99" s="283"/>
      <c r="DD99" s="39"/>
      <c r="DE99" s="283"/>
      <c r="DF99" s="283"/>
      <c r="DG99" s="283"/>
      <c r="DH99" s="39"/>
      <c r="DI99" s="283"/>
      <c r="DJ99" s="283"/>
      <c r="DK99" s="283"/>
      <c r="DL99" s="39"/>
      <c r="DM99" s="283"/>
      <c r="DN99" s="283"/>
      <c r="DO99" s="283"/>
      <c r="DP99" s="39"/>
      <c r="DQ99" s="283"/>
      <c r="DR99" s="283"/>
      <c r="DS99" s="283"/>
      <c r="DT99" s="39"/>
      <c r="DU99" s="283"/>
      <c r="DV99" s="283"/>
      <c r="DW99" s="283"/>
      <c r="DX99" s="39"/>
      <c r="DY99" s="283"/>
      <c r="DZ99" s="283"/>
      <c r="EA99" s="283"/>
      <c r="EB99" s="39"/>
      <c r="EC99" s="283"/>
      <c r="ED99" s="283"/>
      <c r="EE99" s="283"/>
      <c r="EF99" s="39"/>
      <c r="EG99" s="283"/>
      <c r="EH99" s="283"/>
      <c r="EI99" s="283"/>
      <c r="EJ99" s="39"/>
      <c r="EK99" s="283"/>
      <c r="EL99" s="283"/>
      <c r="EM99" s="283"/>
      <c r="EN99" s="39"/>
      <c r="EO99" s="283"/>
      <c r="EP99" s="283"/>
      <c r="EQ99" s="283"/>
      <c r="ER99" s="39"/>
      <c r="ES99" s="283"/>
      <c r="ET99" s="283"/>
      <c r="EU99" s="283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U99" s="1024">
        <f>IF(COUNT(HU$32:$HU98)+1&gt;HW$8,"",HU98+1)</f>
        <v>67</v>
      </c>
      <c r="HV99" s="1138">
        <f t="shared" ca="1" si="91"/>
        <v>0.2886655807750268</v>
      </c>
      <c r="HW99" s="1118">
        <f t="shared" ca="1" si="92"/>
        <v>2.1618722397974126E-2</v>
      </c>
      <c r="HX99" s="1139">
        <f t="shared" ca="1" si="95"/>
        <v>20</v>
      </c>
      <c r="HY99" s="1139">
        <f t="shared" ca="1" si="96"/>
        <v>20</v>
      </c>
      <c r="HZ99" s="1139">
        <f t="shared" ca="1" si="97"/>
        <v>10</v>
      </c>
      <c r="IA99" s="1118">
        <f t="shared" ca="1" si="93"/>
        <v>13.3525735453302</v>
      </c>
      <c r="IB99" s="1118">
        <f t="shared" ca="1" si="94"/>
        <v>8.3678750587731354</v>
      </c>
      <c r="IC99" s="1118">
        <f t="shared" ca="1" si="98"/>
        <v>0.2886655807750268</v>
      </c>
      <c r="ID99" s="1122">
        <f t="shared" ca="1" si="99"/>
        <v>11.195387988860768</v>
      </c>
      <c r="IE99" s="1118">
        <f t="shared" ref="IE99:IE118" ca="1" si="100">IF(HU99="","",(IC99/ID99)*1000)</f>
        <v>25.78433021367767</v>
      </c>
      <c r="IF99" s="1118">
        <f t="shared" ca="1" si="80"/>
        <v>0.16155578916274649</v>
      </c>
      <c r="IG99" s="1140"/>
      <c r="IH99" s="1118"/>
      <c r="II99" s="1141"/>
      <c r="IJ99" s="1141"/>
      <c r="IK99" s="1141"/>
      <c r="IS99" s="1014">
        <v>91</v>
      </c>
      <c r="IT99" s="1095">
        <v>94.7</v>
      </c>
      <c r="IU99" s="1095">
        <v>178.88</v>
      </c>
      <c r="IV99" s="1096">
        <v>73.66</v>
      </c>
      <c r="IW99" s="1095">
        <v>126.27</v>
      </c>
      <c r="IX99" s="1095">
        <v>245.77</v>
      </c>
      <c r="IZ99" s="1097">
        <f t="shared" si="86"/>
        <v>91</v>
      </c>
      <c r="JA99" s="1098">
        <f t="shared" si="74"/>
        <v>94.7</v>
      </c>
      <c r="JB99" s="1099">
        <f t="shared" si="90"/>
        <v>38246.885090730684</v>
      </c>
      <c r="JC99" s="1099">
        <f t="shared" si="71"/>
        <v>3621.9800180921961</v>
      </c>
      <c r="JD99" s="1096">
        <f t="shared" si="75"/>
        <v>2596.621345426302</v>
      </c>
      <c r="JE99" s="1096">
        <f>SUM(JD99:JD$108)</f>
        <v>13951.453670236284</v>
      </c>
      <c r="JF99" s="1006">
        <f t="shared" si="72"/>
        <v>238.73790428336977</v>
      </c>
      <c r="JG99" s="1095">
        <f>SUM(JF99:JF$108)</f>
        <v>1604.6337861164016</v>
      </c>
      <c r="JH99" s="1034"/>
      <c r="JI99" s="1100">
        <f t="shared" si="87"/>
        <v>92</v>
      </c>
      <c r="JJ99" s="1101">
        <f t="shared" ca="1" si="76"/>
        <v>0</v>
      </c>
      <c r="JK99" s="1101">
        <f t="shared" ca="1" si="78"/>
        <v>0</v>
      </c>
      <c r="JL99" s="1101">
        <f t="shared" ca="1" si="79"/>
        <v>0</v>
      </c>
      <c r="JM99" s="1101">
        <f t="shared" ca="1" si="77"/>
        <v>0</v>
      </c>
      <c r="JN99" s="1101">
        <f t="shared" si="81"/>
        <v>0.05</v>
      </c>
      <c r="JO99" s="1101">
        <f t="shared" si="81"/>
        <v>0.05</v>
      </c>
      <c r="JP99" s="1101">
        <f t="shared" si="81"/>
        <v>0</v>
      </c>
      <c r="JQ99" s="1010">
        <f t="shared" si="81"/>
        <v>0</v>
      </c>
      <c r="JR99" s="1010">
        <f t="shared" si="81"/>
        <v>0</v>
      </c>
      <c r="JS99" s="1101">
        <f t="shared" si="81"/>
        <v>0</v>
      </c>
      <c r="JT99" s="1010">
        <f t="shared" si="81"/>
        <v>0</v>
      </c>
      <c r="JU99" s="1101">
        <f t="shared" si="81"/>
        <v>0.03</v>
      </c>
      <c r="JV99" s="1101">
        <f t="shared" si="81"/>
        <v>0.03</v>
      </c>
      <c r="JW99" s="1010">
        <f t="shared" si="81"/>
        <v>0</v>
      </c>
      <c r="JX99" s="1010">
        <f t="shared" si="81"/>
        <v>0</v>
      </c>
      <c r="KC99" s="1037"/>
      <c r="KD99" s="1037"/>
      <c r="KE99" s="1037"/>
      <c r="KF99" s="1037"/>
      <c r="KL99" s="1029"/>
      <c r="KM99" s="1029"/>
      <c r="KN99" s="1029"/>
      <c r="KO99" s="1029"/>
      <c r="KP99" s="1029"/>
      <c r="KQ99" s="1029"/>
      <c r="KR99" s="1029"/>
      <c r="KS99" s="1029"/>
      <c r="KT99" s="1029"/>
      <c r="KU99" s="1029"/>
      <c r="KV99" s="1029"/>
      <c r="KW99" s="1029"/>
      <c r="KX99" s="1029"/>
      <c r="KY99" s="1029"/>
      <c r="KZ99" s="1029"/>
      <c r="LA99" s="1029"/>
      <c r="LB99" s="1029"/>
      <c r="LC99" s="1029"/>
      <c r="LD99" s="1029"/>
      <c r="LE99" s="1029"/>
      <c r="LF99" s="1029"/>
      <c r="LG99" s="1029"/>
      <c r="LH99" s="1029"/>
      <c r="LI99" s="1029"/>
      <c r="LJ99" s="1029"/>
      <c r="LK99" s="1029"/>
      <c r="LL99" s="1029"/>
      <c r="LM99" s="1029"/>
      <c r="LN99" s="1029"/>
      <c r="LO99" s="1029"/>
      <c r="LP99" s="1029"/>
      <c r="LQ99" s="1029"/>
      <c r="LR99" s="1029"/>
      <c r="LS99" s="1029"/>
      <c r="LT99" s="1029"/>
      <c r="LU99" s="1029"/>
      <c r="LV99" s="1029"/>
      <c r="LW99" s="1029"/>
      <c r="LX99" s="1029"/>
      <c r="LY99" s="1029"/>
      <c r="LZ99" s="1029"/>
      <c r="MA99" s="1029"/>
      <c r="MB99" s="1029"/>
      <c r="MC99" s="1029"/>
      <c r="MD99" s="1029"/>
      <c r="ME99" s="1029"/>
      <c r="MF99" s="1029"/>
      <c r="MG99" s="1029"/>
      <c r="MH99" s="1029"/>
      <c r="MI99" s="1029"/>
      <c r="MJ99" s="1029"/>
      <c r="MK99" s="1029"/>
    </row>
    <row r="100" spans="1:349" ht="12.75" hidden="1" customHeight="1" x14ac:dyDescent="0.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283"/>
      <c r="AC100" s="863">
        <v>92</v>
      </c>
      <c r="AD100" s="860">
        <f t="shared" si="66"/>
        <v>102.05</v>
      </c>
      <c r="AE100" s="861">
        <f t="shared" si="67"/>
        <v>192.75</v>
      </c>
      <c r="AF100" s="862">
        <f t="shared" si="68"/>
        <v>79.37</v>
      </c>
      <c r="AG100" s="861">
        <f t="shared" si="69"/>
        <v>136.06</v>
      </c>
      <c r="AH100" s="265"/>
      <c r="AI100" s="272">
        <f t="shared" si="84"/>
        <v>92</v>
      </c>
      <c r="AJ100" s="265">
        <f t="shared" si="59"/>
        <v>102.05</v>
      </c>
      <c r="AK100" s="273">
        <f t="shared" si="85"/>
        <v>34624.905072638488</v>
      </c>
      <c r="AL100" s="273">
        <f t="shared" si="60"/>
        <v>3533.4715626627576</v>
      </c>
      <c r="AM100" s="274">
        <f t="shared" si="61"/>
        <v>2282.2536932178946</v>
      </c>
      <c r="AN100" s="275">
        <f>SUM(AM100:AM$107)</f>
        <v>11354.832324809982</v>
      </c>
      <c r="AO100" s="275">
        <f t="shared" si="62"/>
        <v>226.12037805134574</v>
      </c>
      <c r="AP100" s="275">
        <f>SUM(AO100:AO$107)</f>
        <v>1365.8958818330318</v>
      </c>
      <c r="AQ100" s="39"/>
      <c r="AR100" s="272">
        <f t="shared" si="88"/>
        <v>92</v>
      </c>
      <c r="AS100" s="265">
        <f t="shared" ca="1" si="70"/>
        <v>0</v>
      </c>
      <c r="AT100" s="273">
        <f t="shared" ca="1" si="89"/>
        <v>100000</v>
      </c>
      <c r="AU100" s="273">
        <f t="shared" ca="1" si="63"/>
        <v>0</v>
      </c>
      <c r="AV100" s="274">
        <f t="shared" ca="1" si="64"/>
        <v>6591.3644771878135</v>
      </c>
      <c r="AW100" s="275">
        <f t="shared" ca="1" si="82"/>
        <v>43293.892390148918</v>
      </c>
      <c r="AX100" s="275">
        <f t="shared" ca="1" si="65"/>
        <v>0</v>
      </c>
      <c r="AY100" s="276">
        <f t="shared" ca="1" si="83"/>
        <v>166.06802766715512</v>
      </c>
      <c r="AZ100" s="274"/>
      <c r="BA100" s="1252"/>
      <c r="BB100" s="274"/>
      <c r="BC100" s="273"/>
      <c r="BD100" s="273"/>
      <c r="BE100" s="274"/>
      <c r="BF100" s="275"/>
      <c r="BG100" s="275"/>
      <c r="BH100" s="275"/>
      <c r="BI100" s="283"/>
      <c r="BJ100" s="277"/>
      <c r="BK100" s="274"/>
      <c r="BL100" s="273"/>
      <c r="BM100" s="273"/>
      <c r="BN100" s="274"/>
      <c r="BO100" s="275"/>
      <c r="BP100" s="275"/>
      <c r="BQ100" s="275"/>
      <c r="BR100" s="39"/>
      <c r="BS100" s="277"/>
      <c r="BT100" s="274"/>
      <c r="BU100" s="273"/>
      <c r="BV100" s="273"/>
      <c r="BW100" s="274"/>
      <c r="BX100" s="275"/>
      <c r="BY100" s="275"/>
      <c r="BZ100" s="275"/>
      <c r="CA100" s="283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283"/>
      <c r="DC100" s="283"/>
      <c r="DD100" s="39"/>
      <c r="DE100" s="283"/>
      <c r="DF100" s="283"/>
      <c r="DG100" s="283"/>
      <c r="DH100" s="39"/>
      <c r="DI100" s="283"/>
      <c r="DJ100" s="283"/>
      <c r="DK100" s="283"/>
      <c r="DL100" s="39"/>
      <c r="DM100" s="283"/>
      <c r="DN100" s="283"/>
      <c r="DO100" s="283"/>
      <c r="DP100" s="39"/>
      <c r="DQ100" s="283"/>
      <c r="DR100" s="283"/>
      <c r="DS100" s="283"/>
      <c r="DT100" s="39"/>
      <c r="DU100" s="283"/>
      <c r="DV100" s="283"/>
      <c r="DW100" s="283"/>
      <c r="DX100" s="39"/>
      <c r="DY100" s="283"/>
      <c r="DZ100" s="283"/>
      <c r="EA100" s="283"/>
      <c r="EB100" s="39"/>
      <c r="EC100" s="283"/>
      <c r="ED100" s="283"/>
      <c r="EE100" s="283"/>
      <c r="EF100" s="39"/>
      <c r="EG100" s="283"/>
      <c r="EH100" s="283"/>
      <c r="EI100" s="283"/>
      <c r="EJ100" s="39"/>
      <c r="EK100" s="283"/>
      <c r="EL100" s="283"/>
      <c r="EM100" s="283"/>
      <c r="EN100" s="39"/>
      <c r="EO100" s="283"/>
      <c r="EP100" s="283"/>
      <c r="EQ100" s="283"/>
      <c r="ER100" s="39"/>
      <c r="ES100" s="283"/>
      <c r="ET100" s="283"/>
      <c r="EU100" s="283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U100" s="1024">
        <f>IF(COUNT(HU$32:$HU99)+1&gt;HW$8,"",HU99+1)</f>
        <v>68</v>
      </c>
      <c r="HV100" s="1138">
        <f t="shared" ca="1" si="91"/>
        <v>0.31245138706334363</v>
      </c>
      <c r="HW100" s="1118">
        <f t="shared" ca="1" si="92"/>
        <v>2.3716656059870497E-2</v>
      </c>
      <c r="HX100" s="1139">
        <f t="shared" ca="1" si="95"/>
        <v>20</v>
      </c>
      <c r="HY100" s="1139">
        <f t="shared" ca="1" si="96"/>
        <v>20</v>
      </c>
      <c r="HZ100" s="1139">
        <f t="shared" ca="1" si="97"/>
        <v>10</v>
      </c>
      <c r="IA100" s="1118">
        <f t="shared" ca="1" si="93"/>
        <v>13.174344067502144</v>
      </c>
      <c r="IB100" s="1118">
        <f t="shared" ca="1" si="94"/>
        <v>8.3296664171675854</v>
      </c>
      <c r="IC100" s="1118">
        <f t="shared" ca="1" si="98"/>
        <v>0.31245138706334363</v>
      </c>
      <c r="ID100" s="1122">
        <f t="shared" ca="1" si="99"/>
        <v>11.035937256228141</v>
      </c>
      <c r="IE100" s="1118">
        <f t="shared" ca="1" si="100"/>
        <v>28.312175015947233</v>
      </c>
      <c r="IF100" s="1118">
        <f t="shared" ca="1" si="80"/>
        <v>0.16231599845254718</v>
      </c>
      <c r="IG100" s="1140"/>
      <c r="IH100" s="1118"/>
      <c r="II100" s="1141"/>
      <c r="IJ100" s="1141"/>
      <c r="IK100" s="1141"/>
      <c r="IS100" s="1014">
        <v>92</v>
      </c>
      <c r="IT100" s="1095">
        <v>102.05</v>
      </c>
      <c r="IU100" s="1095">
        <v>192.75</v>
      </c>
      <c r="IV100" s="1096">
        <v>79.37</v>
      </c>
      <c r="IW100" s="1095">
        <v>136.06</v>
      </c>
      <c r="IX100" s="1095">
        <v>265.93</v>
      </c>
      <c r="IZ100" s="1097">
        <f t="shared" si="86"/>
        <v>92</v>
      </c>
      <c r="JA100" s="1098">
        <f t="shared" si="74"/>
        <v>102.05</v>
      </c>
      <c r="JB100" s="1099">
        <f t="shared" si="90"/>
        <v>34624.905072638488</v>
      </c>
      <c r="JC100" s="1099">
        <f t="shared" si="71"/>
        <v>3533.4715626627576</v>
      </c>
      <c r="JD100" s="1096">
        <f t="shared" si="75"/>
        <v>2282.2536932178946</v>
      </c>
      <c r="JE100" s="1096">
        <f>SUM(JD100:JD$108)</f>
        <v>11354.832324809982</v>
      </c>
      <c r="JF100" s="1006">
        <f t="shared" si="72"/>
        <v>226.12037805134574</v>
      </c>
      <c r="JG100" s="1095">
        <f>SUM(JF100:JF$108)</f>
        <v>1365.8958818330318</v>
      </c>
      <c r="JH100" s="1034"/>
      <c r="JI100" s="1100">
        <f t="shared" si="87"/>
        <v>93</v>
      </c>
      <c r="JJ100" s="1101">
        <f t="shared" ca="1" si="76"/>
        <v>0</v>
      </c>
      <c r="JK100" s="1101">
        <f t="shared" ca="1" si="78"/>
        <v>0</v>
      </c>
      <c r="JL100" s="1101">
        <f t="shared" ca="1" si="79"/>
        <v>0</v>
      </c>
      <c r="JM100" s="1101">
        <f t="shared" ca="1" si="77"/>
        <v>0</v>
      </c>
      <c r="JN100" s="1101">
        <f t="shared" si="81"/>
        <v>0.05</v>
      </c>
      <c r="JO100" s="1101">
        <f t="shared" si="81"/>
        <v>0.05</v>
      </c>
      <c r="JP100" s="1101">
        <f t="shared" si="81"/>
        <v>0</v>
      </c>
      <c r="JQ100" s="1010">
        <f t="shared" si="81"/>
        <v>0</v>
      </c>
      <c r="JR100" s="1010">
        <f t="shared" si="81"/>
        <v>0</v>
      </c>
      <c r="JS100" s="1101">
        <f t="shared" si="81"/>
        <v>0</v>
      </c>
      <c r="JT100" s="1010">
        <f t="shared" si="81"/>
        <v>0</v>
      </c>
      <c r="JU100" s="1101">
        <f t="shared" si="81"/>
        <v>0.03</v>
      </c>
      <c r="JV100" s="1101">
        <f t="shared" si="81"/>
        <v>0.03</v>
      </c>
      <c r="JW100" s="1010">
        <f t="shared" si="81"/>
        <v>0</v>
      </c>
      <c r="JX100" s="1010">
        <f t="shared" si="81"/>
        <v>0</v>
      </c>
      <c r="KC100" s="1037"/>
      <c r="KD100" s="1037"/>
      <c r="KE100" s="1037"/>
      <c r="KF100" s="1037"/>
      <c r="KL100" s="1029"/>
      <c r="KM100" s="1029"/>
      <c r="KN100" s="1029"/>
      <c r="KO100" s="1029"/>
      <c r="KP100" s="1029"/>
      <c r="KQ100" s="1029"/>
      <c r="KR100" s="1029"/>
      <c r="KS100" s="1029"/>
      <c r="KT100" s="1029"/>
      <c r="KU100" s="1029"/>
      <c r="KV100" s="1029"/>
      <c r="KW100" s="1029"/>
      <c r="KX100" s="1029"/>
      <c r="KY100" s="1029"/>
      <c r="KZ100" s="1029"/>
      <c r="LA100" s="1029"/>
      <c r="LB100" s="1029"/>
      <c r="LC100" s="1029"/>
      <c r="LD100" s="1029"/>
      <c r="LE100" s="1029"/>
      <c r="LF100" s="1029"/>
      <c r="LG100" s="1029"/>
      <c r="LH100" s="1029"/>
      <c r="LI100" s="1029"/>
      <c r="LJ100" s="1029"/>
      <c r="LK100" s="1029"/>
      <c r="LL100" s="1029"/>
      <c r="LM100" s="1029"/>
      <c r="LN100" s="1029"/>
      <c r="LO100" s="1029"/>
      <c r="LP100" s="1029"/>
      <c r="LQ100" s="1029"/>
      <c r="LR100" s="1029"/>
      <c r="LS100" s="1029"/>
      <c r="LT100" s="1029"/>
      <c r="LU100" s="1029"/>
      <c r="LV100" s="1029"/>
      <c r="LW100" s="1029"/>
      <c r="LX100" s="1029"/>
      <c r="LY100" s="1029"/>
      <c r="LZ100" s="1029"/>
      <c r="MA100" s="1029"/>
      <c r="MB100" s="1029"/>
      <c r="MC100" s="1029"/>
      <c r="MD100" s="1029"/>
      <c r="ME100" s="1029"/>
      <c r="MF100" s="1029"/>
      <c r="MG100" s="1029"/>
      <c r="MH100" s="1029"/>
      <c r="MI100" s="1029"/>
      <c r="MJ100" s="1029"/>
      <c r="MK100" s="1029"/>
    </row>
    <row r="101" spans="1:349" ht="12.75" hidden="1" customHeight="1" x14ac:dyDescent="0.25">
      <c r="A101" s="39"/>
      <c r="B101" s="39"/>
      <c r="C101" s="39"/>
      <c r="D101" s="39"/>
      <c r="E101" s="33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283"/>
      <c r="AC101" s="863">
        <v>93</v>
      </c>
      <c r="AD101" s="860">
        <f t="shared" si="66"/>
        <v>109.79</v>
      </c>
      <c r="AE101" s="861">
        <f t="shared" si="67"/>
        <v>207.38</v>
      </c>
      <c r="AF101" s="862">
        <f t="shared" si="68"/>
        <v>85.39</v>
      </c>
      <c r="AG101" s="861">
        <f t="shared" si="69"/>
        <v>146.38999999999999</v>
      </c>
      <c r="AH101" s="265"/>
      <c r="AI101" s="272">
        <f t="shared" si="84"/>
        <v>93</v>
      </c>
      <c r="AJ101" s="265">
        <f t="shared" si="59"/>
        <v>109.79</v>
      </c>
      <c r="AK101" s="273">
        <f t="shared" si="85"/>
        <v>31091.43350997573</v>
      </c>
      <c r="AL101" s="273">
        <f t="shared" si="60"/>
        <v>3413.5284850602357</v>
      </c>
      <c r="AM101" s="274">
        <f t="shared" si="61"/>
        <v>1989.6599066262218</v>
      </c>
      <c r="AN101" s="275">
        <f>SUM(AM101:AM$107)</f>
        <v>9072.5786315920886</v>
      </c>
      <c r="AO101" s="275">
        <f t="shared" si="62"/>
        <v>212.08229237717757</v>
      </c>
      <c r="AP101" s="275">
        <f>SUM(AO101:AO$107)</f>
        <v>1139.775503781686</v>
      </c>
      <c r="AQ101" s="39"/>
      <c r="AR101" s="272">
        <f t="shared" si="88"/>
        <v>93</v>
      </c>
      <c r="AS101" s="265">
        <f t="shared" ca="1" si="70"/>
        <v>0</v>
      </c>
      <c r="AT101" s="273">
        <f t="shared" ca="1" si="89"/>
        <v>100000</v>
      </c>
      <c r="AU101" s="273">
        <f t="shared" ca="1" si="63"/>
        <v>0</v>
      </c>
      <c r="AV101" s="274">
        <f t="shared" ca="1" si="64"/>
        <v>6399.3829875609836</v>
      </c>
      <c r="AW101" s="275">
        <f t="shared" ca="1" si="82"/>
        <v>36702.527912961108</v>
      </c>
      <c r="AX101" s="275">
        <f t="shared" ca="1" si="65"/>
        <v>0</v>
      </c>
      <c r="AY101" s="276">
        <f t="shared" ca="1" si="83"/>
        <v>166.06802766715512</v>
      </c>
      <c r="AZ101" s="274"/>
      <c r="BA101" s="1252"/>
      <c r="BB101" s="274"/>
      <c r="BC101" s="273"/>
      <c r="BD101" s="273"/>
      <c r="BE101" s="274"/>
      <c r="BF101" s="275"/>
      <c r="BG101" s="275"/>
      <c r="BH101" s="275"/>
      <c r="BI101" s="283"/>
      <c r="BJ101" s="277"/>
      <c r="BK101" s="274"/>
      <c r="BL101" s="273"/>
      <c r="BM101" s="273"/>
      <c r="BN101" s="274"/>
      <c r="BO101" s="275"/>
      <c r="BP101" s="275"/>
      <c r="BQ101" s="275"/>
      <c r="BR101" s="39"/>
      <c r="BS101" s="277"/>
      <c r="BT101" s="274"/>
      <c r="BU101" s="273"/>
      <c r="BV101" s="273"/>
      <c r="BW101" s="274"/>
      <c r="BX101" s="275"/>
      <c r="BY101" s="275"/>
      <c r="BZ101" s="275"/>
      <c r="CA101" s="283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283"/>
      <c r="DC101" s="283"/>
      <c r="DD101" s="39"/>
      <c r="DE101" s="283"/>
      <c r="DF101" s="283"/>
      <c r="DG101" s="283"/>
      <c r="DH101" s="39"/>
      <c r="DI101" s="283"/>
      <c r="DJ101" s="283"/>
      <c r="DK101" s="283"/>
      <c r="DL101" s="39"/>
      <c r="DM101" s="283"/>
      <c r="DN101" s="283"/>
      <c r="DO101" s="283"/>
      <c r="DP101" s="39"/>
      <c r="DQ101" s="283"/>
      <c r="DR101" s="283"/>
      <c r="DS101" s="283"/>
      <c r="DT101" s="39"/>
      <c r="DU101" s="283"/>
      <c r="DV101" s="283"/>
      <c r="DW101" s="283"/>
      <c r="DX101" s="39"/>
      <c r="DY101" s="283"/>
      <c r="DZ101" s="283"/>
      <c r="EA101" s="283"/>
      <c r="EB101" s="39"/>
      <c r="EC101" s="283"/>
      <c r="ED101" s="283"/>
      <c r="EE101" s="283"/>
      <c r="EF101" s="39"/>
      <c r="EG101" s="283"/>
      <c r="EH101" s="283"/>
      <c r="EI101" s="283"/>
      <c r="EJ101" s="39"/>
      <c r="EK101" s="283"/>
      <c r="EL101" s="283"/>
      <c r="EM101" s="283"/>
      <c r="EN101" s="39"/>
      <c r="EO101" s="283"/>
      <c r="EP101" s="283"/>
      <c r="EQ101" s="283"/>
      <c r="ER101" s="39"/>
      <c r="ES101" s="283"/>
      <c r="ET101" s="283"/>
      <c r="EU101" s="283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U101" s="1024">
        <f>IF(COUNT(HU$32:$HU100)+1&gt;HW$8,"",HU100+1)</f>
        <v>69</v>
      </c>
      <c r="HV101" s="1138">
        <f t="shared" ca="1" si="91"/>
        <v>0.33748898643263836</v>
      </c>
      <c r="HW101" s="1118">
        <f t="shared" ca="1" si="92"/>
        <v>2.6000464662720334E-2</v>
      </c>
      <c r="HX101" s="1139">
        <f t="shared" ca="1" si="95"/>
        <v>20</v>
      </c>
      <c r="HY101" s="1139">
        <f t="shared" ca="1" si="96"/>
        <v>20</v>
      </c>
      <c r="HZ101" s="1139">
        <f t="shared" ca="1" si="97"/>
        <v>10</v>
      </c>
      <c r="IA101" s="1118">
        <f t="shared" ca="1" si="93"/>
        <v>12.980113656066026</v>
      </c>
      <c r="IB101" s="1118">
        <f t="shared" ca="1" si="94"/>
        <v>8.2871600563937022</v>
      </c>
      <c r="IC101" s="1118">
        <f t="shared" ca="1" si="98"/>
        <v>0.33748898643263836</v>
      </c>
      <c r="ID101" s="1122">
        <f t="shared" ca="1" si="99"/>
        <v>10.862223539496297</v>
      </c>
      <c r="IE101" s="1118">
        <f t="shared" ca="1" si="100"/>
        <v>31.06997247897629</v>
      </c>
      <c r="IF101" s="1118">
        <f t="shared" ca="1" si="80"/>
        <v>0.16316421972006168</v>
      </c>
      <c r="IG101" s="1140"/>
      <c r="IH101" s="1118"/>
      <c r="IS101" s="1014">
        <v>93</v>
      </c>
      <c r="IT101" s="1095">
        <v>109.79</v>
      </c>
      <c r="IU101" s="1095">
        <v>207.38</v>
      </c>
      <c r="IV101" s="1096">
        <v>85.39</v>
      </c>
      <c r="IW101" s="1095">
        <v>146.38999999999999</v>
      </c>
      <c r="IX101" s="1095">
        <v>289.3</v>
      </c>
      <c r="IZ101" s="1097">
        <f t="shared" si="86"/>
        <v>93</v>
      </c>
      <c r="JA101" s="1098">
        <f t="shared" si="74"/>
        <v>109.79</v>
      </c>
      <c r="JB101" s="1099">
        <f t="shared" si="90"/>
        <v>31091.43350997573</v>
      </c>
      <c r="JC101" s="1099">
        <f t="shared" si="71"/>
        <v>3413.5284850602357</v>
      </c>
      <c r="JD101" s="1096">
        <f t="shared" si="75"/>
        <v>1989.6599066262218</v>
      </c>
      <c r="JE101" s="1096">
        <f>SUM(JD101:JD$108)</f>
        <v>9072.5786315920886</v>
      </c>
      <c r="JF101" s="1006">
        <f t="shared" si="72"/>
        <v>212.08229237717757</v>
      </c>
      <c r="JG101" s="1095">
        <f>SUM(JF101:JF$108)</f>
        <v>1139.775503781686</v>
      </c>
      <c r="JH101" s="1034"/>
      <c r="JI101" s="1100">
        <f t="shared" si="87"/>
        <v>94</v>
      </c>
      <c r="JJ101" s="1101">
        <f t="shared" ca="1" si="76"/>
        <v>0</v>
      </c>
      <c r="JK101" s="1101">
        <f t="shared" ca="1" si="78"/>
        <v>0</v>
      </c>
      <c r="JL101" s="1101">
        <f t="shared" ca="1" si="79"/>
        <v>0</v>
      </c>
      <c r="JM101" s="1101">
        <f t="shared" ca="1" si="77"/>
        <v>0</v>
      </c>
      <c r="JN101" s="1101">
        <f t="shared" si="81"/>
        <v>0.05</v>
      </c>
      <c r="JO101" s="1101">
        <f t="shared" si="81"/>
        <v>0.05</v>
      </c>
      <c r="JP101" s="1101">
        <f t="shared" si="81"/>
        <v>0</v>
      </c>
      <c r="JQ101" s="1010">
        <f t="shared" si="81"/>
        <v>0</v>
      </c>
      <c r="JR101" s="1010">
        <f t="shared" si="81"/>
        <v>0</v>
      </c>
      <c r="JS101" s="1101">
        <f t="shared" si="81"/>
        <v>0</v>
      </c>
      <c r="JT101" s="1010">
        <f t="shared" si="81"/>
        <v>0</v>
      </c>
      <c r="JU101" s="1101">
        <f t="shared" si="81"/>
        <v>0.03</v>
      </c>
      <c r="JV101" s="1101">
        <f t="shared" si="81"/>
        <v>0.03</v>
      </c>
      <c r="JW101" s="1010">
        <f t="shared" si="81"/>
        <v>0</v>
      </c>
      <c r="JX101" s="1010">
        <f t="shared" si="81"/>
        <v>0</v>
      </c>
      <c r="KC101" s="1037"/>
      <c r="KD101" s="1037"/>
      <c r="KE101" s="1037"/>
      <c r="KF101" s="1037"/>
      <c r="KL101" s="1029"/>
      <c r="KM101" s="1029"/>
      <c r="KN101" s="1029"/>
      <c r="KO101" s="1029"/>
      <c r="KP101" s="1029"/>
      <c r="KQ101" s="1029"/>
      <c r="KR101" s="1029"/>
      <c r="KS101" s="1029"/>
      <c r="KT101" s="1029"/>
      <c r="KU101" s="1029"/>
      <c r="KV101" s="1029"/>
      <c r="KW101" s="1029"/>
      <c r="KX101" s="1029"/>
      <c r="KY101" s="1029"/>
      <c r="KZ101" s="1029"/>
      <c r="LA101" s="1029"/>
      <c r="LB101" s="1029"/>
      <c r="LC101" s="1029"/>
      <c r="LD101" s="1029"/>
      <c r="LE101" s="1029"/>
      <c r="LF101" s="1029"/>
      <c r="LG101" s="1029"/>
      <c r="LH101" s="1029"/>
      <c r="LI101" s="1029"/>
      <c r="LJ101" s="1029"/>
      <c r="LK101" s="1029"/>
      <c r="LL101" s="1029"/>
      <c r="LM101" s="1029"/>
      <c r="LN101" s="1029"/>
      <c r="LO101" s="1029"/>
      <c r="LP101" s="1029"/>
      <c r="LQ101" s="1029"/>
      <c r="LR101" s="1029"/>
      <c r="LS101" s="1029"/>
      <c r="LT101" s="1029"/>
      <c r="LU101" s="1029"/>
      <c r="LV101" s="1029"/>
      <c r="LW101" s="1029"/>
      <c r="LX101" s="1029"/>
      <c r="LY101" s="1029"/>
      <c r="LZ101" s="1029"/>
      <c r="MA101" s="1029"/>
      <c r="MB101" s="1029"/>
      <c r="MC101" s="1029"/>
      <c r="MD101" s="1029"/>
      <c r="ME101" s="1029"/>
      <c r="MF101" s="1029"/>
      <c r="MG101" s="1029"/>
      <c r="MH101" s="1029"/>
      <c r="MI101" s="1029"/>
      <c r="MJ101" s="1029"/>
      <c r="MK101" s="1029"/>
    </row>
    <row r="102" spans="1:349" ht="12.75" hidden="1" customHeight="1" x14ac:dyDescent="0.25">
      <c r="A102" s="39"/>
      <c r="B102" s="39"/>
      <c r="C102" s="39"/>
      <c r="D102" s="39"/>
      <c r="E102" s="33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283"/>
      <c r="AC102" s="863">
        <v>94</v>
      </c>
      <c r="AD102" s="860">
        <f t="shared" si="66"/>
        <v>117.97</v>
      </c>
      <c r="AE102" s="861">
        <f t="shared" si="67"/>
        <v>222.84</v>
      </c>
      <c r="AF102" s="862">
        <f t="shared" si="68"/>
        <v>91.76</v>
      </c>
      <c r="AG102" s="861">
        <f t="shared" si="69"/>
        <v>157.30000000000001</v>
      </c>
      <c r="AH102" s="265"/>
      <c r="AI102" s="272">
        <f t="shared" si="84"/>
        <v>94</v>
      </c>
      <c r="AJ102" s="265">
        <f t="shared" si="59"/>
        <v>117.97</v>
      </c>
      <c r="AK102" s="273">
        <f t="shared" si="85"/>
        <v>27677.905024915493</v>
      </c>
      <c r="AL102" s="273">
        <f t="shared" si="60"/>
        <v>3265.1624557892806</v>
      </c>
      <c r="AM102" s="274">
        <f t="shared" si="61"/>
        <v>1719.6263548327463</v>
      </c>
      <c r="AN102" s="275">
        <f>SUM(AM102:AM$107)</f>
        <v>7082.9187249658671</v>
      </c>
      <c r="AO102" s="275">
        <f t="shared" si="62"/>
        <v>196.95565153361073</v>
      </c>
      <c r="AP102" s="275">
        <f>SUM(AO102:AO$107)</f>
        <v>927.69321140450847</v>
      </c>
      <c r="AQ102" s="39"/>
      <c r="AR102" s="272">
        <f t="shared" si="88"/>
        <v>94</v>
      </c>
      <c r="AS102" s="265">
        <f t="shared" ca="1" si="70"/>
        <v>0</v>
      </c>
      <c r="AT102" s="273">
        <f t="shared" ca="1" si="89"/>
        <v>100000</v>
      </c>
      <c r="AU102" s="273">
        <f t="shared" ca="1" si="63"/>
        <v>0</v>
      </c>
      <c r="AV102" s="274">
        <f t="shared" ca="1" si="64"/>
        <v>6212.9931918067805</v>
      </c>
      <c r="AW102" s="275">
        <f t="shared" ca="1" si="82"/>
        <v>30303.144925400127</v>
      </c>
      <c r="AX102" s="275">
        <f t="shared" ca="1" si="65"/>
        <v>0</v>
      </c>
      <c r="AY102" s="276">
        <f t="shared" ca="1" si="83"/>
        <v>166.06802766715512</v>
      </c>
      <c r="AZ102" s="274"/>
      <c r="BA102" s="1252"/>
      <c r="BB102" s="274"/>
      <c r="BC102" s="273"/>
      <c r="BD102" s="273"/>
      <c r="BE102" s="274"/>
      <c r="BF102" s="275"/>
      <c r="BG102" s="275"/>
      <c r="BH102" s="275"/>
      <c r="BI102" s="283"/>
      <c r="BJ102" s="277"/>
      <c r="BK102" s="274"/>
      <c r="BL102" s="273"/>
      <c r="BM102" s="273"/>
      <c r="BN102" s="274"/>
      <c r="BO102" s="275"/>
      <c r="BP102" s="275"/>
      <c r="BQ102" s="275"/>
      <c r="BR102" s="39"/>
      <c r="BS102" s="277"/>
      <c r="BT102" s="274"/>
      <c r="BU102" s="273"/>
      <c r="BV102" s="273"/>
      <c r="BW102" s="274"/>
      <c r="BX102" s="275"/>
      <c r="BY102" s="275"/>
      <c r="BZ102" s="275"/>
      <c r="CA102" s="283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283"/>
      <c r="DC102" s="283"/>
      <c r="DD102" s="39"/>
      <c r="DE102" s="283"/>
      <c r="DF102" s="283"/>
      <c r="DG102" s="283"/>
      <c r="DH102" s="39"/>
      <c r="DI102" s="283"/>
      <c r="DJ102" s="283"/>
      <c r="DK102" s="283"/>
      <c r="DL102" s="39"/>
      <c r="DM102" s="283"/>
      <c r="DN102" s="283"/>
      <c r="DO102" s="283"/>
      <c r="DP102" s="39"/>
      <c r="DQ102" s="283"/>
      <c r="DR102" s="283"/>
      <c r="DS102" s="283"/>
      <c r="DT102" s="39"/>
      <c r="DU102" s="283"/>
      <c r="DV102" s="283"/>
      <c r="DW102" s="283"/>
      <c r="DX102" s="39"/>
      <c r="DY102" s="283"/>
      <c r="DZ102" s="283"/>
      <c r="EA102" s="283"/>
      <c r="EB102" s="39"/>
      <c r="EC102" s="283"/>
      <c r="ED102" s="283"/>
      <c r="EE102" s="283"/>
      <c r="EF102" s="39"/>
      <c r="EG102" s="283"/>
      <c r="EH102" s="283"/>
      <c r="EI102" s="283"/>
      <c r="EJ102" s="39"/>
      <c r="EK102" s="283"/>
      <c r="EL102" s="283"/>
      <c r="EM102" s="283"/>
      <c r="EN102" s="39"/>
      <c r="EO102" s="283"/>
      <c r="EP102" s="283"/>
      <c r="EQ102" s="283"/>
      <c r="ER102" s="39"/>
      <c r="ES102" s="283"/>
      <c r="ET102" s="283"/>
      <c r="EU102" s="283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U102" s="1024">
        <f>IF(COUNT(HU$32:$HU101)+1&gt;HW$8,"",HU101+1)</f>
        <v>70</v>
      </c>
      <c r="HV102" s="1138">
        <f t="shared" ca="1" si="91"/>
        <v>0.36364717442972644</v>
      </c>
      <c r="HW102" s="1118">
        <f t="shared" ca="1" si="92"/>
        <v>2.8480345813785338E-2</v>
      </c>
      <c r="HX102" s="1139">
        <f t="shared" ca="1" si="95"/>
        <v>20</v>
      </c>
      <c r="HY102" s="1139">
        <f t="shared" ca="1" si="96"/>
        <v>20</v>
      </c>
      <c r="HZ102" s="1139">
        <f t="shared" ca="1" si="97"/>
        <v>10</v>
      </c>
      <c r="IA102" s="1118">
        <f t="shared" ca="1" si="93"/>
        <v>12.76835530043706</v>
      </c>
      <c r="IB102" s="1118">
        <f t="shared" ca="1" si="94"/>
        <v>8.2392304662575935</v>
      </c>
      <c r="IC102" s="1118">
        <f t="shared" ca="1" si="98"/>
        <v>0.36364717442972644</v>
      </c>
      <c r="ID102" s="1122">
        <f t="shared" ca="1" si="99"/>
        <v>10.672928607171176</v>
      </c>
      <c r="IE102" s="1118">
        <f t="shared" ca="1" si="100"/>
        <v>34.071920446033026</v>
      </c>
      <c r="IF102" s="1118">
        <f t="shared" ca="1" si="80"/>
        <v>0.16411093237624397</v>
      </c>
      <c r="IH102" s="1118"/>
      <c r="IS102" s="1014">
        <v>94</v>
      </c>
      <c r="IT102" s="1095">
        <v>117.97</v>
      </c>
      <c r="IU102" s="1095">
        <v>222.84</v>
      </c>
      <c r="IV102" s="1096">
        <v>91.76</v>
      </c>
      <c r="IW102" s="1095">
        <v>157.30000000000001</v>
      </c>
      <c r="IX102" s="1095">
        <v>316.66000000000003</v>
      </c>
      <c r="IZ102" s="1097">
        <f t="shared" si="86"/>
        <v>94</v>
      </c>
      <c r="JA102" s="1098">
        <f t="shared" si="74"/>
        <v>117.97</v>
      </c>
      <c r="JB102" s="1099">
        <f t="shared" si="90"/>
        <v>27677.905024915493</v>
      </c>
      <c r="JC102" s="1099">
        <f t="shared" si="71"/>
        <v>3265.1624557892806</v>
      </c>
      <c r="JD102" s="1096">
        <f t="shared" si="75"/>
        <v>1719.6263548327463</v>
      </c>
      <c r="JE102" s="1096">
        <f>SUM(JD102:JD$108)</f>
        <v>7082.9187249658671</v>
      </c>
      <c r="JF102" s="1006">
        <f t="shared" si="72"/>
        <v>196.95565153361073</v>
      </c>
      <c r="JG102" s="1095">
        <f>SUM(JF102:JF$108)</f>
        <v>927.69321140450847</v>
      </c>
      <c r="JH102" s="1034"/>
      <c r="JI102" s="1100">
        <f t="shared" si="87"/>
        <v>95</v>
      </c>
      <c r="JJ102" s="1101">
        <f t="shared" ca="1" si="76"/>
        <v>0</v>
      </c>
      <c r="JK102" s="1101">
        <f t="shared" ca="1" si="78"/>
        <v>0</v>
      </c>
      <c r="JL102" s="1101">
        <f t="shared" ca="1" si="79"/>
        <v>0</v>
      </c>
      <c r="JM102" s="1101">
        <f t="shared" ca="1" si="77"/>
        <v>0</v>
      </c>
      <c r="JN102" s="1101">
        <f t="shared" si="81"/>
        <v>0.05</v>
      </c>
      <c r="JO102" s="1101">
        <f t="shared" si="81"/>
        <v>0.05</v>
      </c>
      <c r="JP102" s="1101">
        <f t="shared" si="81"/>
        <v>0</v>
      </c>
      <c r="JQ102" s="1010">
        <f t="shared" si="81"/>
        <v>0</v>
      </c>
      <c r="JR102" s="1010">
        <f t="shared" si="81"/>
        <v>0</v>
      </c>
      <c r="JS102" s="1101">
        <f t="shared" si="81"/>
        <v>0</v>
      </c>
      <c r="JT102" s="1010">
        <f t="shared" si="81"/>
        <v>0</v>
      </c>
      <c r="JU102" s="1101">
        <f t="shared" si="81"/>
        <v>0.03</v>
      </c>
      <c r="JV102" s="1101">
        <f t="shared" si="81"/>
        <v>0.03</v>
      </c>
      <c r="JW102" s="1010">
        <f t="shared" si="81"/>
        <v>0</v>
      </c>
      <c r="JX102" s="1010">
        <f t="shared" si="81"/>
        <v>0</v>
      </c>
      <c r="KC102" s="1037"/>
      <c r="KD102" s="1037"/>
      <c r="KE102" s="1037"/>
      <c r="KF102" s="1037"/>
      <c r="KL102" s="1029"/>
      <c r="KM102" s="1029"/>
      <c r="KN102" s="1029"/>
      <c r="KO102" s="1029"/>
      <c r="KP102" s="1029"/>
      <c r="KQ102" s="1029"/>
      <c r="KR102" s="1029"/>
      <c r="KS102" s="1029"/>
      <c r="KT102" s="1029"/>
      <c r="KU102" s="1029"/>
      <c r="KV102" s="1029"/>
      <c r="KW102" s="1029"/>
      <c r="KX102" s="1029"/>
      <c r="KY102" s="1029"/>
      <c r="KZ102" s="1029"/>
      <c r="LA102" s="1029"/>
      <c r="LB102" s="1029"/>
      <c r="LC102" s="1029"/>
      <c r="LD102" s="1029"/>
      <c r="LE102" s="1029"/>
      <c r="LF102" s="1029"/>
      <c r="LG102" s="1029"/>
      <c r="LH102" s="1029"/>
      <c r="LI102" s="1029"/>
      <c r="LJ102" s="1029"/>
      <c r="LK102" s="1029"/>
      <c r="LL102" s="1029"/>
      <c r="LM102" s="1029"/>
      <c r="LN102" s="1029"/>
      <c r="LO102" s="1029"/>
      <c r="LP102" s="1029"/>
      <c r="LQ102" s="1029"/>
      <c r="LR102" s="1029"/>
      <c r="LS102" s="1029"/>
      <c r="LT102" s="1029"/>
      <c r="LU102" s="1029"/>
      <c r="LV102" s="1029"/>
      <c r="LW102" s="1029"/>
      <c r="LX102" s="1029"/>
      <c r="LY102" s="1029"/>
      <c r="LZ102" s="1029"/>
      <c r="MA102" s="1029"/>
      <c r="MB102" s="1029"/>
      <c r="MC102" s="1029"/>
      <c r="MD102" s="1029"/>
      <c r="ME102" s="1029"/>
      <c r="MF102" s="1029"/>
      <c r="MG102" s="1029"/>
      <c r="MH102" s="1029"/>
      <c r="MI102" s="1029"/>
      <c r="MJ102" s="1029"/>
      <c r="MK102" s="1029"/>
    </row>
    <row r="103" spans="1:349" ht="12.75" hidden="1" customHeight="1" x14ac:dyDescent="0.25">
      <c r="A103" s="39"/>
      <c r="B103" s="39"/>
      <c r="C103" s="39"/>
      <c r="D103" s="39"/>
      <c r="E103" s="33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283"/>
      <c r="AC103" s="863">
        <v>95</v>
      </c>
      <c r="AD103" s="860">
        <f t="shared" si="66"/>
        <v>126.56</v>
      </c>
      <c r="AE103" s="861">
        <f t="shared" si="67"/>
        <v>239.06</v>
      </c>
      <c r="AF103" s="862">
        <f t="shared" si="68"/>
        <v>98.44</v>
      </c>
      <c r="AG103" s="861">
        <f t="shared" si="69"/>
        <v>168.75</v>
      </c>
      <c r="AH103" s="265"/>
      <c r="AI103" s="272">
        <f t="shared" si="84"/>
        <v>95</v>
      </c>
      <c r="AJ103" s="265">
        <f t="shared" si="59"/>
        <v>126.56</v>
      </c>
      <c r="AK103" s="273">
        <f t="shared" si="85"/>
        <v>24412.742569126214</v>
      </c>
      <c r="AL103" s="273">
        <f t="shared" si="60"/>
        <v>3089.6766995486137</v>
      </c>
      <c r="AM103" s="274">
        <f t="shared" si="61"/>
        <v>1472.5844987894441</v>
      </c>
      <c r="AN103" s="275">
        <f>SUM(AM103:AM$107)</f>
        <v>5363.292370133121</v>
      </c>
      <c r="AO103" s="275">
        <f t="shared" si="62"/>
        <v>180.94203317164275</v>
      </c>
      <c r="AP103" s="275">
        <f>SUM(AO103:AO$107)</f>
        <v>730.73755987089771</v>
      </c>
      <c r="AQ103" s="39"/>
      <c r="AR103" s="272">
        <f t="shared" si="88"/>
        <v>95</v>
      </c>
      <c r="AS103" s="265">
        <f t="shared" ca="1" si="70"/>
        <v>0</v>
      </c>
      <c r="AT103" s="273">
        <f t="shared" ca="1" si="89"/>
        <v>100000</v>
      </c>
      <c r="AU103" s="273">
        <f t="shared" ca="1" si="63"/>
        <v>0</v>
      </c>
      <c r="AV103" s="274">
        <f t="shared" ca="1" si="64"/>
        <v>6032.0322250551262</v>
      </c>
      <c r="AW103" s="275">
        <f t="shared" ca="1" si="82"/>
        <v>24090.151733593346</v>
      </c>
      <c r="AX103" s="275">
        <f t="shared" ca="1" si="65"/>
        <v>0</v>
      </c>
      <c r="AY103" s="276">
        <f t="shared" ca="1" si="83"/>
        <v>166.06802766715512</v>
      </c>
      <c r="AZ103" s="274"/>
      <c r="BA103" s="1252"/>
      <c r="BB103" s="274"/>
      <c r="BC103" s="273"/>
      <c r="BD103" s="273"/>
      <c r="BE103" s="274"/>
      <c r="BF103" s="275"/>
      <c r="BG103" s="275"/>
      <c r="BH103" s="275"/>
      <c r="BI103" s="283"/>
      <c r="BJ103" s="277"/>
      <c r="BK103" s="274"/>
      <c r="BL103" s="273"/>
      <c r="BM103" s="273"/>
      <c r="BN103" s="274"/>
      <c r="BO103" s="275"/>
      <c r="BP103" s="275"/>
      <c r="BQ103" s="275"/>
      <c r="BR103" s="39"/>
      <c r="BS103" s="277"/>
      <c r="BT103" s="274"/>
      <c r="BU103" s="273"/>
      <c r="BV103" s="273"/>
      <c r="BW103" s="274"/>
      <c r="BX103" s="275"/>
      <c r="BY103" s="275"/>
      <c r="BZ103" s="275"/>
      <c r="CA103" s="283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283"/>
      <c r="DC103" s="283"/>
      <c r="DD103" s="39"/>
      <c r="DE103" s="283"/>
      <c r="DF103" s="283"/>
      <c r="DG103" s="283"/>
      <c r="DH103" s="39"/>
      <c r="DI103" s="283"/>
      <c r="DJ103" s="283"/>
      <c r="DK103" s="283"/>
      <c r="DL103" s="39"/>
      <c r="DM103" s="283"/>
      <c r="DN103" s="283"/>
      <c r="DO103" s="283"/>
      <c r="DP103" s="39"/>
      <c r="DQ103" s="283"/>
      <c r="DR103" s="283"/>
      <c r="DS103" s="283"/>
      <c r="DT103" s="39"/>
      <c r="DU103" s="283"/>
      <c r="DV103" s="283"/>
      <c r="DW103" s="283"/>
      <c r="DX103" s="39"/>
      <c r="DY103" s="283"/>
      <c r="DZ103" s="283"/>
      <c r="EA103" s="283"/>
      <c r="EB103" s="39"/>
      <c r="EC103" s="283"/>
      <c r="ED103" s="283"/>
      <c r="EE103" s="283"/>
      <c r="EF103" s="39"/>
      <c r="EG103" s="283"/>
      <c r="EH103" s="283"/>
      <c r="EI103" s="283"/>
      <c r="EJ103" s="39"/>
      <c r="EK103" s="283"/>
      <c r="EL103" s="283"/>
      <c r="EM103" s="283"/>
      <c r="EN103" s="39"/>
      <c r="EO103" s="283"/>
      <c r="EP103" s="283"/>
      <c r="EQ103" s="283"/>
      <c r="ER103" s="39"/>
      <c r="ES103" s="283"/>
      <c r="ET103" s="283"/>
      <c r="EU103" s="283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U103" s="1024">
        <f>IF(COUNT(HU$32:$HU102)+1&gt;HW$8,"",HU102+1)</f>
        <v>71</v>
      </c>
      <c r="HV103" s="1138">
        <f t="shared" ca="1" si="91"/>
        <v>0.39067084582475375</v>
      </c>
      <c r="HW103" s="1118">
        <f t="shared" ca="1" si="92"/>
        <v>3.115582825122858E-2</v>
      </c>
      <c r="HX103" s="1139">
        <f t="shared" ca="1" si="95"/>
        <v>20</v>
      </c>
      <c r="HY103" s="1139">
        <f t="shared" ca="1" si="96"/>
        <v>20</v>
      </c>
      <c r="HZ103" s="1139">
        <f t="shared" ca="1" si="97"/>
        <v>10</v>
      </c>
      <c r="IA103" s="1118">
        <f t="shared" ca="1" si="93"/>
        <v>12.539254057845445</v>
      </c>
      <c r="IB103" s="1118">
        <f t="shared" ca="1" si="94"/>
        <v>8.1855706718348209</v>
      </c>
      <c r="IC103" s="1118">
        <f t="shared" ca="1" si="98"/>
        <v>0.39067084582475375</v>
      </c>
      <c r="ID103" s="1122">
        <f t="shared" ca="1" si="99"/>
        <v>10.468238817184652</v>
      </c>
      <c r="IE103" s="1118">
        <f t="shared" ca="1" si="100"/>
        <v>37.319634433963124</v>
      </c>
      <c r="IF103" s="1118">
        <f t="shared" ca="1" si="80"/>
        <v>0.16516255521316447</v>
      </c>
      <c r="IH103" s="1118"/>
      <c r="IS103" s="1014">
        <v>95</v>
      </c>
      <c r="IT103" s="1095">
        <v>126.56</v>
      </c>
      <c r="IU103" s="1095">
        <v>239.06</v>
      </c>
      <c r="IV103" s="1096">
        <v>98.44</v>
      </c>
      <c r="IW103" s="1095">
        <v>168.75</v>
      </c>
      <c r="IX103" s="1095">
        <v>351.24</v>
      </c>
      <c r="IZ103" s="1097">
        <f t="shared" si="86"/>
        <v>95</v>
      </c>
      <c r="JA103" s="1098">
        <f t="shared" si="74"/>
        <v>126.56</v>
      </c>
      <c r="JB103" s="1099">
        <f t="shared" si="90"/>
        <v>24412.742569126214</v>
      </c>
      <c r="JC103" s="1099">
        <f t="shared" si="71"/>
        <v>3089.6766995486137</v>
      </c>
      <c r="JD103" s="1096">
        <f t="shared" si="75"/>
        <v>1472.5844987894441</v>
      </c>
      <c r="JE103" s="1096">
        <f>SUM(JD103:JD$108)</f>
        <v>5363.292370133121</v>
      </c>
      <c r="JF103" s="1006">
        <f t="shared" si="72"/>
        <v>180.94203317164275</v>
      </c>
      <c r="JG103" s="1095">
        <f>SUM(JF103:JF$108)</f>
        <v>730.73755987089771</v>
      </c>
      <c r="JH103" s="1034"/>
      <c r="JI103" s="1100">
        <f t="shared" si="87"/>
        <v>96</v>
      </c>
      <c r="JJ103" s="1101">
        <f t="shared" ca="1" si="76"/>
        <v>0</v>
      </c>
      <c r="JK103" s="1101">
        <f t="shared" ca="1" si="78"/>
        <v>0</v>
      </c>
      <c r="JL103" s="1101">
        <f t="shared" ca="1" si="79"/>
        <v>0</v>
      </c>
      <c r="JM103" s="1101">
        <f t="shared" ca="1" si="77"/>
        <v>0</v>
      </c>
      <c r="JN103" s="1101">
        <f t="shared" si="81"/>
        <v>0.05</v>
      </c>
      <c r="JO103" s="1101">
        <f t="shared" si="81"/>
        <v>0.05</v>
      </c>
      <c r="JP103" s="1101">
        <f t="shared" si="81"/>
        <v>0</v>
      </c>
      <c r="JQ103" s="1010">
        <f t="shared" si="81"/>
        <v>0</v>
      </c>
      <c r="JR103" s="1010">
        <f t="shared" si="81"/>
        <v>0</v>
      </c>
      <c r="JS103" s="1101">
        <f t="shared" si="81"/>
        <v>0</v>
      </c>
      <c r="JT103" s="1010">
        <f t="shared" si="81"/>
        <v>0</v>
      </c>
      <c r="JU103" s="1101">
        <f t="shared" si="81"/>
        <v>0.03</v>
      </c>
      <c r="JV103" s="1101">
        <f t="shared" si="81"/>
        <v>0.03</v>
      </c>
      <c r="JW103" s="1010">
        <f t="shared" si="81"/>
        <v>0</v>
      </c>
      <c r="JX103" s="1010">
        <f t="shared" si="81"/>
        <v>0</v>
      </c>
      <c r="KC103" s="1037"/>
      <c r="KD103" s="1037"/>
      <c r="KE103" s="1037"/>
      <c r="KF103" s="1037"/>
      <c r="KL103" s="1029"/>
      <c r="KM103" s="1029"/>
      <c r="KN103" s="1029"/>
      <c r="KO103" s="1029"/>
      <c r="KP103" s="1029"/>
      <c r="KQ103" s="1029"/>
      <c r="KR103" s="1029"/>
      <c r="KS103" s="1029"/>
      <c r="KT103" s="1029"/>
      <c r="KU103" s="1029"/>
      <c r="KV103" s="1029"/>
      <c r="KW103" s="1029"/>
      <c r="KX103" s="1029"/>
      <c r="KY103" s="1029"/>
      <c r="KZ103" s="1029"/>
      <c r="LA103" s="1029"/>
      <c r="LB103" s="1029"/>
      <c r="LC103" s="1029"/>
      <c r="LD103" s="1029"/>
      <c r="LE103" s="1029"/>
      <c r="LF103" s="1029"/>
      <c r="LG103" s="1029"/>
      <c r="LH103" s="1029"/>
      <c r="LI103" s="1029"/>
      <c r="LJ103" s="1029"/>
      <c r="LK103" s="1029"/>
      <c r="LL103" s="1029"/>
      <c r="LM103" s="1029"/>
      <c r="LN103" s="1029"/>
      <c r="LO103" s="1029"/>
      <c r="LP103" s="1029"/>
      <c r="LQ103" s="1029"/>
      <c r="LR103" s="1029"/>
      <c r="LS103" s="1029"/>
      <c r="LT103" s="1029"/>
      <c r="LU103" s="1029"/>
      <c r="LV103" s="1029"/>
      <c r="LW103" s="1029"/>
      <c r="LX103" s="1029"/>
      <c r="LY103" s="1029"/>
      <c r="LZ103" s="1029"/>
      <c r="MA103" s="1029"/>
      <c r="MB103" s="1029"/>
      <c r="MC103" s="1029"/>
      <c r="MD103" s="1029"/>
      <c r="ME103" s="1029"/>
      <c r="MF103" s="1029"/>
      <c r="MG103" s="1029"/>
      <c r="MH103" s="1029"/>
      <c r="MI103" s="1029"/>
      <c r="MJ103" s="1029"/>
      <c r="MK103" s="1029"/>
    </row>
    <row r="104" spans="1:349" ht="12.75" hidden="1" customHeight="1" x14ac:dyDescent="0.25">
      <c r="A104" s="39"/>
      <c r="B104" s="39"/>
      <c r="C104" s="39"/>
      <c r="D104" s="39"/>
      <c r="E104" s="33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283"/>
      <c r="AC104" s="863">
        <v>96</v>
      </c>
      <c r="AD104" s="860">
        <f t="shared" si="66"/>
        <v>134.43</v>
      </c>
      <c r="AE104" s="861">
        <f t="shared" si="67"/>
        <v>253.92</v>
      </c>
      <c r="AF104" s="862">
        <f t="shared" si="68"/>
        <v>104.56</v>
      </c>
      <c r="AG104" s="861">
        <f t="shared" si="69"/>
        <v>179.24</v>
      </c>
      <c r="AH104" s="265"/>
      <c r="AI104" s="272">
        <f t="shared" si="84"/>
        <v>96</v>
      </c>
      <c r="AJ104" s="265">
        <f>VLOOKUP(AI104,$AC$8:$AG$108,$AD$1054)</f>
        <v>134.43</v>
      </c>
      <c r="AK104" s="273">
        <f t="shared" si="85"/>
        <v>21323.0658695776</v>
      </c>
      <c r="AL104" s="273">
        <f t="shared" ref="AL104:AL108" si="101">(AK104*AJ104*$AF$3/1000)</f>
        <v>2866.4597448473169</v>
      </c>
      <c r="AM104" s="274">
        <f t="shared" si="61"/>
        <v>1248.7516549734485</v>
      </c>
      <c r="AN104" s="275">
        <f>SUM(AM104:AM$107)</f>
        <v>3890.7078713436767</v>
      </c>
      <c r="AO104" s="275">
        <f t="shared" si="62"/>
        <v>162.98027667774821</v>
      </c>
      <c r="AP104" s="275">
        <f>SUM(AO104:AO$107)</f>
        <v>549.79552669925488</v>
      </c>
      <c r="AQ104" s="39"/>
      <c r="AR104" s="272">
        <f t="shared" si="88"/>
        <v>96</v>
      </c>
      <c r="AS104" s="265">
        <f t="shared" ca="1" si="70"/>
        <v>0</v>
      </c>
      <c r="AT104" s="273">
        <f t="shared" ca="1" si="89"/>
        <v>100000</v>
      </c>
      <c r="AU104" s="273">
        <f t="shared" ref="AU104:AU108" ca="1" si="102">(AT104*AS104*$AF$3/1000)</f>
        <v>0</v>
      </c>
      <c r="AV104" s="274">
        <f t="shared" ca="1" si="64"/>
        <v>5856.3419660729378</v>
      </c>
      <c r="AW104" s="275">
        <f t="shared" ca="1" si="82"/>
        <v>18058.119508538221</v>
      </c>
      <c r="AX104" s="275">
        <f t="shared" ca="1" si="65"/>
        <v>0</v>
      </c>
      <c r="AY104" s="276">
        <f t="shared" ca="1" si="83"/>
        <v>166.06802766715512</v>
      </c>
      <c r="AZ104" s="274"/>
      <c r="BA104" s="1252"/>
      <c r="BB104" s="274"/>
      <c r="BC104" s="273"/>
      <c r="BD104" s="273"/>
      <c r="BE104" s="274"/>
      <c r="BF104" s="275"/>
      <c r="BG104" s="275"/>
      <c r="BH104" s="275"/>
      <c r="BI104" s="283"/>
      <c r="BJ104" s="277"/>
      <c r="BK104" s="274"/>
      <c r="BL104" s="273"/>
      <c r="BM104" s="273"/>
      <c r="BN104" s="274"/>
      <c r="BO104" s="275"/>
      <c r="BP104" s="275"/>
      <c r="BQ104" s="275"/>
      <c r="BR104" s="39"/>
      <c r="BS104" s="277"/>
      <c r="BT104" s="274"/>
      <c r="BU104" s="273"/>
      <c r="BV104" s="273"/>
      <c r="BW104" s="274"/>
      <c r="BX104" s="275"/>
      <c r="BY104" s="275"/>
      <c r="BZ104" s="275"/>
      <c r="CA104" s="283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283"/>
      <c r="DC104" s="283"/>
      <c r="DD104" s="39"/>
      <c r="DE104" s="283"/>
      <c r="DF104" s="283"/>
      <c r="DG104" s="283"/>
      <c r="DH104" s="39"/>
      <c r="DI104" s="283"/>
      <c r="DJ104" s="283"/>
      <c r="DK104" s="283"/>
      <c r="DL104" s="39"/>
      <c r="DM104" s="283"/>
      <c r="DN104" s="283"/>
      <c r="DO104" s="283"/>
      <c r="DP104" s="39"/>
      <c r="DQ104" s="283"/>
      <c r="DR104" s="283"/>
      <c r="DS104" s="283"/>
      <c r="DT104" s="39"/>
      <c r="DU104" s="283"/>
      <c r="DV104" s="283"/>
      <c r="DW104" s="283"/>
      <c r="DX104" s="39"/>
      <c r="DY104" s="283"/>
      <c r="DZ104" s="283"/>
      <c r="EA104" s="283"/>
      <c r="EB104" s="39"/>
      <c r="EC104" s="283"/>
      <c r="ED104" s="283"/>
      <c r="EE104" s="283"/>
      <c r="EF104" s="39"/>
      <c r="EG104" s="283"/>
      <c r="EH104" s="283"/>
      <c r="EI104" s="283"/>
      <c r="EJ104" s="39"/>
      <c r="EK104" s="283"/>
      <c r="EL104" s="283"/>
      <c r="EM104" s="283"/>
      <c r="EN104" s="39"/>
      <c r="EO104" s="283"/>
      <c r="EP104" s="283"/>
      <c r="EQ104" s="283"/>
      <c r="ER104" s="39"/>
      <c r="ES104" s="283"/>
      <c r="ET104" s="283"/>
      <c r="EU104" s="283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U104" s="1024">
        <f>IF(COUNT(HU$32:$HU103)+1&gt;HW$8,"",HU103+1)</f>
        <v>72</v>
      </c>
      <c r="HV104" s="1138">
        <f t="shared" ca="1" si="91"/>
        <v>0.41813579467833184</v>
      </c>
      <c r="HW104" s="1118">
        <f t="shared" ca="1" si="92"/>
        <v>3.401521556373148E-2</v>
      </c>
      <c r="HX104" s="1139">
        <f t="shared" ca="1" si="95"/>
        <v>20</v>
      </c>
      <c r="HY104" s="1139">
        <f t="shared" ca="1" si="96"/>
        <v>20</v>
      </c>
      <c r="HZ104" s="1139">
        <f t="shared" ca="1" si="97"/>
        <v>10</v>
      </c>
      <c r="IA104" s="1118">
        <f t="shared" ca="1" si="93"/>
        <v>12.292610461189216</v>
      </c>
      <c r="IB104" s="1118">
        <f t="shared" ca="1" si="94"/>
        <v>8.1254910240848606</v>
      </c>
      <c r="IC104" s="1118">
        <f t="shared" ca="1" si="98"/>
        <v>0.41813579467833184</v>
      </c>
      <c r="ID104" s="1122">
        <f t="shared" ca="1" si="99"/>
        <v>10.248014532084122</v>
      </c>
      <c r="IE104" s="1118">
        <f t="shared" ca="1" si="100"/>
        <v>40.801639514585688</v>
      </c>
      <c r="IF104" s="1118">
        <f t="shared" ca="1" si="80"/>
        <v>0.1663272366402877</v>
      </c>
      <c r="IH104" s="1118"/>
      <c r="IS104" s="1014">
        <v>96</v>
      </c>
      <c r="IT104" s="1095">
        <v>134.43</v>
      </c>
      <c r="IU104" s="1095">
        <v>253.92</v>
      </c>
      <c r="IV104" s="1096">
        <v>104.56</v>
      </c>
      <c r="IW104" s="1095">
        <v>179.24</v>
      </c>
      <c r="IX104" s="1095">
        <v>400.56</v>
      </c>
      <c r="IZ104" s="1097">
        <f t="shared" si="86"/>
        <v>96</v>
      </c>
      <c r="JA104" s="1098">
        <f t="shared" si="74"/>
        <v>134.43</v>
      </c>
      <c r="JB104" s="1099">
        <f t="shared" si="90"/>
        <v>21323.0658695776</v>
      </c>
      <c r="JC104" s="1099">
        <f t="shared" si="71"/>
        <v>2866.4597448473169</v>
      </c>
      <c r="JD104" s="1096">
        <f t="shared" si="75"/>
        <v>1248.7516549734485</v>
      </c>
      <c r="JE104" s="1096">
        <f>SUM(JD104:JD$108)</f>
        <v>3890.7078713436767</v>
      </c>
      <c r="JF104" s="1006">
        <f t="shared" si="72"/>
        <v>162.98027667774821</v>
      </c>
      <c r="JG104" s="1095">
        <f>SUM(JF104:JF$108)</f>
        <v>549.79552669925488</v>
      </c>
      <c r="JH104" s="1034"/>
      <c r="JI104" s="1100">
        <f t="shared" si="87"/>
        <v>97</v>
      </c>
      <c r="JJ104" s="1101">
        <f t="shared" ca="1" si="76"/>
        <v>0</v>
      </c>
      <c r="JK104" s="1101">
        <f t="shared" ca="1" si="78"/>
        <v>0</v>
      </c>
      <c r="JL104" s="1101">
        <f t="shared" ca="1" si="79"/>
        <v>0</v>
      </c>
      <c r="JM104" s="1101">
        <f t="shared" ca="1" si="77"/>
        <v>0</v>
      </c>
      <c r="JN104" s="1101">
        <f t="shared" si="81"/>
        <v>0.05</v>
      </c>
      <c r="JO104" s="1101">
        <f t="shared" si="81"/>
        <v>0.05</v>
      </c>
      <c r="JP104" s="1101">
        <f t="shared" si="81"/>
        <v>0</v>
      </c>
      <c r="JQ104" s="1010">
        <f t="shared" si="81"/>
        <v>0</v>
      </c>
      <c r="JR104" s="1010">
        <f t="shared" si="81"/>
        <v>0</v>
      </c>
      <c r="JS104" s="1101">
        <f t="shared" si="81"/>
        <v>0</v>
      </c>
      <c r="JT104" s="1010">
        <f t="shared" si="81"/>
        <v>0</v>
      </c>
      <c r="JU104" s="1101">
        <f t="shared" si="81"/>
        <v>0.03</v>
      </c>
      <c r="JV104" s="1101">
        <f t="shared" si="81"/>
        <v>0.03</v>
      </c>
      <c r="JW104" s="1010">
        <f t="shared" si="81"/>
        <v>0</v>
      </c>
      <c r="JX104" s="1010">
        <f t="shared" si="81"/>
        <v>0</v>
      </c>
      <c r="KC104" s="1037"/>
      <c r="KD104" s="1037"/>
      <c r="KE104" s="1037"/>
      <c r="KF104" s="1037"/>
      <c r="KL104" s="1029"/>
      <c r="KM104" s="1029"/>
      <c r="KN104" s="1029"/>
      <c r="KO104" s="1029"/>
      <c r="KP104" s="1029"/>
      <c r="KQ104" s="1029"/>
      <c r="KR104" s="1029"/>
      <c r="KS104" s="1029"/>
      <c r="KT104" s="1029"/>
      <c r="KU104" s="1029"/>
      <c r="KV104" s="1029"/>
      <c r="KW104" s="1029"/>
      <c r="KX104" s="1029"/>
      <c r="KY104" s="1029"/>
      <c r="KZ104" s="1029"/>
      <c r="LA104" s="1029"/>
      <c r="LB104" s="1029"/>
      <c r="LC104" s="1029"/>
      <c r="LD104" s="1029"/>
      <c r="LE104" s="1029"/>
      <c r="LF104" s="1029"/>
      <c r="LG104" s="1029"/>
      <c r="LH104" s="1029"/>
      <c r="LI104" s="1029"/>
      <c r="LJ104" s="1029"/>
      <c r="LK104" s="1029"/>
      <c r="LL104" s="1029"/>
      <c r="LM104" s="1029"/>
      <c r="LN104" s="1029"/>
      <c r="LO104" s="1029"/>
      <c r="LP104" s="1029"/>
      <c r="LQ104" s="1029"/>
      <c r="LR104" s="1029"/>
      <c r="LS104" s="1029"/>
      <c r="LT104" s="1029"/>
      <c r="LU104" s="1029"/>
      <c r="LV104" s="1029"/>
      <c r="LW104" s="1029"/>
      <c r="LX104" s="1029"/>
      <c r="LY104" s="1029"/>
      <c r="LZ104" s="1029"/>
      <c r="MA104" s="1029"/>
      <c r="MB104" s="1029"/>
      <c r="MC104" s="1029"/>
      <c r="MD104" s="1029"/>
      <c r="ME104" s="1029"/>
      <c r="MF104" s="1029"/>
      <c r="MG104" s="1029"/>
      <c r="MH104" s="1029"/>
      <c r="MI104" s="1029"/>
      <c r="MJ104" s="1029"/>
      <c r="MK104" s="1029"/>
    </row>
    <row r="105" spans="1:349" ht="12.75" hidden="1" customHeight="1" x14ac:dyDescent="0.25">
      <c r="A105" s="39"/>
      <c r="B105" s="39"/>
      <c r="C105" s="39"/>
      <c r="D105" s="39"/>
      <c r="E105" s="33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283"/>
      <c r="AC105" s="863">
        <v>97</v>
      </c>
      <c r="AD105" s="860">
        <f t="shared" si="66"/>
        <v>142.81</v>
      </c>
      <c r="AE105" s="861">
        <f t="shared" si="67"/>
        <v>269.76</v>
      </c>
      <c r="AF105" s="862">
        <f t="shared" si="68"/>
        <v>111.08</v>
      </c>
      <c r="AG105" s="861">
        <f t="shared" si="69"/>
        <v>190.42</v>
      </c>
      <c r="AH105" s="265"/>
      <c r="AI105" s="272">
        <f t="shared" si="84"/>
        <v>97</v>
      </c>
      <c r="AJ105" s="265">
        <f>VLOOKUP(AI105,$AC$8:$AG$108,$AD$1054)</f>
        <v>142.81</v>
      </c>
      <c r="AK105" s="273">
        <f t="shared" si="85"/>
        <v>18456.606124730282</v>
      </c>
      <c r="AL105" s="273">
        <f t="shared" si="101"/>
        <v>2635.7879206727316</v>
      </c>
      <c r="AM105" s="274">
        <f t="shared" si="61"/>
        <v>1049.3999708692888</v>
      </c>
      <c r="AN105" s="275">
        <f>SUM(AM105:AM$107)</f>
        <v>2641.956216370228</v>
      </c>
      <c r="AO105" s="275">
        <f t="shared" si="62"/>
        <v>145.49981537848851</v>
      </c>
      <c r="AP105" s="275">
        <f>SUM(AO105:AO$107)</f>
        <v>386.8152500215067</v>
      </c>
      <c r="AQ105" s="39"/>
      <c r="AR105" s="272">
        <f t="shared" si="88"/>
        <v>97</v>
      </c>
      <c r="AS105" s="265">
        <f t="shared" ca="1" si="70"/>
        <v>0</v>
      </c>
      <c r="AT105" s="273">
        <f t="shared" ca="1" si="89"/>
        <v>100000</v>
      </c>
      <c r="AU105" s="273">
        <f t="shared" ca="1" si="102"/>
        <v>0</v>
      </c>
      <c r="AV105" s="274">
        <f t="shared" ca="1" si="64"/>
        <v>5685.7688990999386</v>
      </c>
      <c r="AW105" s="275">
        <f t="shared" ca="1" si="82"/>
        <v>12201.777542465285</v>
      </c>
      <c r="AX105" s="275">
        <f t="shared" ca="1" si="65"/>
        <v>0</v>
      </c>
      <c r="AY105" s="276">
        <f t="shared" ca="1" si="83"/>
        <v>166.06802766715512</v>
      </c>
      <c r="AZ105" s="274"/>
      <c r="BA105" s="1252"/>
      <c r="BB105" s="274"/>
      <c r="BC105" s="273"/>
      <c r="BD105" s="273"/>
      <c r="BE105" s="274"/>
      <c r="BF105" s="275"/>
      <c r="BG105" s="275"/>
      <c r="BH105" s="275"/>
      <c r="BI105" s="283"/>
      <c r="BJ105" s="277"/>
      <c r="BK105" s="274"/>
      <c r="BL105" s="273"/>
      <c r="BM105" s="273"/>
      <c r="BN105" s="274"/>
      <c r="BO105" s="275"/>
      <c r="BP105" s="275"/>
      <c r="BQ105" s="275"/>
      <c r="BR105" s="39"/>
      <c r="BS105" s="277"/>
      <c r="BT105" s="274"/>
      <c r="BU105" s="273"/>
      <c r="BV105" s="273"/>
      <c r="BW105" s="274"/>
      <c r="BX105" s="275"/>
      <c r="BY105" s="275"/>
      <c r="BZ105" s="275"/>
      <c r="CA105" s="283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283"/>
      <c r="DC105" s="283"/>
      <c r="DD105" s="39"/>
      <c r="DE105" s="283"/>
      <c r="DF105" s="283"/>
      <c r="DG105" s="283"/>
      <c r="DH105" s="39"/>
      <c r="DI105" s="283"/>
      <c r="DJ105" s="283"/>
      <c r="DK105" s="283"/>
      <c r="DL105" s="39"/>
      <c r="DM105" s="283"/>
      <c r="DN105" s="283"/>
      <c r="DO105" s="283"/>
      <c r="DP105" s="39"/>
      <c r="DQ105" s="283"/>
      <c r="DR105" s="283"/>
      <c r="DS105" s="283"/>
      <c r="DT105" s="39"/>
      <c r="DU105" s="283"/>
      <c r="DV105" s="283"/>
      <c r="DW105" s="283"/>
      <c r="DX105" s="39"/>
      <c r="DY105" s="283"/>
      <c r="DZ105" s="283"/>
      <c r="EA105" s="283"/>
      <c r="EB105" s="39"/>
      <c r="EC105" s="283"/>
      <c r="ED105" s="283"/>
      <c r="EE105" s="283"/>
      <c r="EF105" s="39"/>
      <c r="EG105" s="283"/>
      <c r="EH105" s="283"/>
      <c r="EI105" s="283"/>
      <c r="EJ105" s="39"/>
      <c r="EK105" s="283"/>
      <c r="EL105" s="283"/>
      <c r="EM105" s="283"/>
      <c r="EN105" s="39"/>
      <c r="EO105" s="283"/>
      <c r="EP105" s="283"/>
      <c r="EQ105" s="283"/>
      <c r="ER105" s="39"/>
      <c r="ES105" s="283"/>
      <c r="ET105" s="283"/>
      <c r="EU105" s="283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U105" s="1024">
        <f>IF(COUNT(HU$32:$HU104)+1&gt;HW$8,"",HU104+1)</f>
        <v>73</v>
      </c>
      <c r="HV105" s="1138">
        <f t="shared" ca="1" si="91"/>
        <v>0.44571148951343847</v>
      </c>
      <c r="HW105" s="1118">
        <f t="shared" ca="1" si="92"/>
        <v>3.7045522328188141E-2</v>
      </c>
      <c r="HX105" s="1139">
        <f t="shared" ca="1" si="95"/>
        <v>20</v>
      </c>
      <c r="HY105" s="1139">
        <f t="shared" ca="1" si="96"/>
        <v>20</v>
      </c>
      <c r="HZ105" s="1139">
        <f t="shared" ca="1" si="97"/>
        <v>10</v>
      </c>
      <c r="IA105" s="1118">
        <f t="shared" ca="1" si="93"/>
        <v>12.031453776379722</v>
      </c>
      <c r="IB105" s="1118">
        <f t="shared" ca="1" si="94"/>
        <v>8.0595855497667213</v>
      </c>
      <c r="IC105" s="1118">
        <f t="shared" ca="1" si="98"/>
        <v>0.44571148951343847</v>
      </c>
      <c r="ID105" s="1122">
        <f t="shared" ca="1" si="99"/>
        <v>10.014969169078595</v>
      </c>
      <c r="IE105" s="1118">
        <f t="shared" ca="1" si="100"/>
        <v>44.504529368855273</v>
      </c>
      <c r="IF105" s="1118">
        <f t="shared" ca="1" si="80"/>
        <v>0.16760107670944213</v>
      </c>
      <c r="IH105" s="1118"/>
      <c r="IS105" s="1014">
        <v>97</v>
      </c>
      <c r="IT105" s="1095">
        <v>142.81</v>
      </c>
      <c r="IU105" s="1095">
        <v>269.76</v>
      </c>
      <c r="IV105" s="1096">
        <v>111.08</v>
      </c>
      <c r="IW105" s="1095">
        <v>190.42</v>
      </c>
      <c r="IX105" s="1095">
        <v>488.42</v>
      </c>
      <c r="IZ105" s="1097">
        <f t="shared" si="86"/>
        <v>97</v>
      </c>
      <c r="JA105" s="1098">
        <f t="shared" si="74"/>
        <v>142.81</v>
      </c>
      <c r="JB105" s="1099">
        <f t="shared" si="90"/>
        <v>18456.606124730282</v>
      </c>
      <c r="JC105" s="1099">
        <f t="shared" si="71"/>
        <v>2635.7879206727316</v>
      </c>
      <c r="JD105" s="1096">
        <f t="shared" si="75"/>
        <v>1049.3999708692888</v>
      </c>
      <c r="JE105" s="1096">
        <f>SUM(JD105:JD$108)</f>
        <v>2641.956216370228</v>
      </c>
      <c r="JF105" s="1006">
        <f t="shared" si="72"/>
        <v>145.49981537848851</v>
      </c>
      <c r="JG105" s="1095">
        <f>SUM(JF105:JF$108)</f>
        <v>386.8152500215067</v>
      </c>
      <c r="JH105" s="1034"/>
      <c r="JI105" s="1100">
        <f t="shared" si="87"/>
        <v>98</v>
      </c>
      <c r="JJ105" s="1101">
        <f t="shared" ca="1" si="76"/>
        <v>0</v>
      </c>
      <c r="JK105" s="1101">
        <f t="shared" ca="1" si="78"/>
        <v>0</v>
      </c>
      <c r="JL105" s="1101">
        <f t="shared" ca="1" si="79"/>
        <v>0</v>
      </c>
      <c r="JM105" s="1101">
        <f t="shared" ca="1" si="77"/>
        <v>0</v>
      </c>
      <c r="JN105" s="1101">
        <f t="shared" ref="JN105:JX107" si="103">JN104</f>
        <v>0.05</v>
      </c>
      <c r="JO105" s="1101">
        <f t="shared" si="103"/>
        <v>0.05</v>
      </c>
      <c r="JP105" s="1101">
        <f t="shared" si="103"/>
        <v>0</v>
      </c>
      <c r="JQ105" s="1010">
        <f t="shared" si="103"/>
        <v>0</v>
      </c>
      <c r="JR105" s="1010">
        <f t="shared" si="103"/>
        <v>0</v>
      </c>
      <c r="JS105" s="1101">
        <f t="shared" si="103"/>
        <v>0</v>
      </c>
      <c r="JT105" s="1010">
        <f t="shared" si="103"/>
        <v>0</v>
      </c>
      <c r="JU105" s="1101">
        <f t="shared" si="103"/>
        <v>0.03</v>
      </c>
      <c r="JV105" s="1101">
        <f t="shared" si="103"/>
        <v>0.03</v>
      </c>
      <c r="JW105" s="1010">
        <f t="shared" si="103"/>
        <v>0</v>
      </c>
      <c r="JX105" s="1010">
        <f t="shared" si="103"/>
        <v>0</v>
      </c>
      <c r="KC105" s="1037"/>
      <c r="KD105" s="1037"/>
      <c r="KE105" s="1037"/>
      <c r="KF105" s="1037"/>
      <c r="KL105" s="1029"/>
      <c r="KM105" s="1029"/>
      <c r="KN105" s="1029"/>
      <c r="KO105" s="1029"/>
      <c r="KP105" s="1029"/>
      <c r="KQ105" s="1029"/>
      <c r="KR105" s="1029"/>
      <c r="KS105" s="1029"/>
      <c r="KT105" s="1029"/>
      <c r="KU105" s="1029"/>
      <c r="KV105" s="1029"/>
      <c r="KW105" s="1029"/>
      <c r="KX105" s="1029"/>
      <c r="KY105" s="1029"/>
      <c r="KZ105" s="1029"/>
      <c r="LA105" s="1029"/>
      <c r="LB105" s="1029"/>
      <c r="LC105" s="1029"/>
      <c r="LD105" s="1029"/>
      <c r="LE105" s="1029"/>
      <c r="LF105" s="1029"/>
      <c r="LG105" s="1029"/>
      <c r="LH105" s="1029"/>
      <c r="LI105" s="1029"/>
      <c r="LJ105" s="1029"/>
      <c r="LK105" s="1029"/>
      <c r="LL105" s="1029"/>
      <c r="LM105" s="1029"/>
      <c r="LN105" s="1029"/>
      <c r="LO105" s="1029"/>
      <c r="LP105" s="1029"/>
      <c r="LQ105" s="1029"/>
      <c r="LR105" s="1029"/>
      <c r="LS105" s="1029"/>
      <c r="LT105" s="1029"/>
      <c r="LU105" s="1029"/>
      <c r="LV105" s="1029"/>
      <c r="LW105" s="1029"/>
      <c r="LX105" s="1029"/>
      <c r="LY105" s="1029"/>
      <c r="LZ105" s="1029"/>
      <c r="MA105" s="1029"/>
      <c r="MB105" s="1029"/>
      <c r="MC105" s="1029"/>
      <c r="MD105" s="1029"/>
      <c r="ME105" s="1029"/>
      <c r="MF105" s="1029"/>
      <c r="MG105" s="1029"/>
      <c r="MH105" s="1029"/>
      <c r="MI105" s="1029"/>
      <c r="MJ105" s="1029"/>
      <c r="MK105" s="1029"/>
    </row>
    <row r="106" spans="1:349" ht="12.75" hidden="1" customHeight="1" x14ac:dyDescent="0.25">
      <c r="A106" s="39"/>
      <c r="B106" s="39"/>
      <c r="C106" s="39"/>
      <c r="D106" s="39"/>
      <c r="E106" s="33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283"/>
      <c r="AC106" s="863">
        <v>98</v>
      </c>
      <c r="AD106" s="860">
        <f t="shared" si="66"/>
        <v>151.76</v>
      </c>
      <c r="AE106" s="861">
        <f t="shared" si="67"/>
        <v>286.64999999999998</v>
      </c>
      <c r="AF106" s="862">
        <f t="shared" si="68"/>
        <v>118.03</v>
      </c>
      <c r="AG106" s="861">
        <f t="shared" si="69"/>
        <v>202.34</v>
      </c>
      <c r="AH106" s="265"/>
      <c r="AI106" s="272">
        <f t="shared" si="84"/>
        <v>98</v>
      </c>
      <c r="AJ106" s="265">
        <f>VLOOKUP(AI106,$AC$8:$AG$108,$AD$1054)</f>
        <v>151.76</v>
      </c>
      <c r="AK106" s="273">
        <f t="shared" si="85"/>
        <v>15820.81820405755</v>
      </c>
      <c r="AL106" s="273">
        <f t="shared" si="101"/>
        <v>2400.9673706477738</v>
      </c>
      <c r="AM106" s="274">
        <f t="shared" si="61"/>
        <v>873.33510779557844</v>
      </c>
      <c r="AN106" s="275">
        <f>SUM(AM106:AM$107)</f>
        <v>1592.5562455009392</v>
      </c>
      <c r="AO106" s="275">
        <f t="shared" si="62"/>
        <v>128.67702520296797</v>
      </c>
      <c r="AP106" s="275">
        <f>SUM(AO106:AO$107)</f>
        <v>241.31543464301819</v>
      </c>
      <c r="AQ106" s="39"/>
      <c r="AR106" s="272">
        <f t="shared" si="88"/>
        <v>98</v>
      </c>
      <c r="AS106" s="265">
        <f t="shared" ca="1" si="70"/>
        <v>0</v>
      </c>
      <c r="AT106" s="273">
        <f t="shared" ca="1" si="89"/>
        <v>100000</v>
      </c>
      <c r="AU106" s="273">
        <f t="shared" ca="1" si="102"/>
        <v>0</v>
      </c>
      <c r="AV106" s="274">
        <f t="shared" ca="1" si="64"/>
        <v>5520.1639797086791</v>
      </c>
      <c r="AW106" s="275">
        <f t="shared" ca="1" si="82"/>
        <v>6516.008643365346</v>
      </c>
      <c r="AX106" s="275">
        <f t="shared" ca="1" si="65"/>
        <v>0</v>
      </c>
      <c r="AY106" s="276">
        <f t="shared" ca="1" si="83"/>
        <v>166.06802766715512</v>
      </c>
      <c r="AZ106" s="274"/>
      <c r="BA106" s="1252"/>
      <c r="BB106" s="274"/>
      <c r="BC106" s="273"/>
      <c r="BD106" s="273"/>
      <c r="BE106" s="274"/>
      <c r="BF106" s="275"/>
      <c r="BG106" s="275"/>
      <c r="BH106" s="275"/>
      <c r="BI106" s="283"/>
      <c r="BJ106" s="277"/>
      <c r="BK106" s="274"/>
      <c r="BL106" s="273"/>
      <c r="BM106" s="273"/>
      <c r="BN106" s="274"/>
      <c r="BO106" s="275"/>
      <c r="BP106" s="275"/>
      <c r="BQ106" s="275"/>
      <c r="BR106" s="39"/>
      <c r="BS106" s="277"/>
      <c r="BT106" s="274"/>
      <c r="BU106" s="273"/>
      <c r="BV106" s="273"/>
      <c r="BW106" s="274"/>
      <c r="BX106" s="275"/>
      <c r="BY106" s="275"/>
      <c r="BZ106" s="275"/>
      <c r="CA106" s="283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283"/>
      <c r="DC106" s="283"/>
      <c r="DD106" s="39"/>
      <c r="DE106" s="283"/>
      <c r="DF106" s="283"/>
      <c r="DG106" s="283"/>
      <c r="DH106" s="39"/>
      <c r="DI106" s="283"/>
      <c r="DJ106" s="283"/>
      <c r="DK106" s="283"/>
      <c r="DL106" s="39"/>
      <c r="DM106" s="283"/>
      <c r="DN106" s="283"/>
      <c r="DO106" s="283"/>
      <c r="DP106" s="39"/>
      <c r="DQ106" s="283"/>
      <c r="DR106" s="283"/>
      <c r="DS106" s="283"/>
      <c r="DT106" s="39"/>
      <c r="DU106" s="283"/>
      <c r="DV106" s="283"/>
      <c r="DW106" s="283"/>
      <c r="DX106" s="39"/>
      <c r="DY106" s="283"/>
      <c r="DZ106" s="283"/>
      <c r="EA106" s="283"/>
      <c r="EB106" s="39"/>
      <c r="EC106" s="283"/>
      <c r="ED106" s="283"/>
      <c r="EE106" s="283"/>
      <c r="EF106" s="39"/>
      <c r="EG106" s="283"/>
      <c r="EH106" s="283"/>
      <c r="EI106" s="283"/>
      <c r="EJ106" s="39"/>
      <c r="EK106" s="283"/>
      <c r="EL106" s="283"/>
      <c r="EM106" s="283"/>
      <c r="EN106" s="39"/>
      <c r="EO106" s="283"/>
      <c r="EP106" s="283"/>
      <c r="EQ106" s="283"/>
      <c r="ER106" s="39"/>
      <c r="ES106" s="283"/>
      <c r="ET106" s="283"/>
      <c r="EU106" s="283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U106" s="1024">
        <f>IF(COUNT(HU$32:$HU105)+1&gt;HW$8,"",HU105+1)</f>
        <v>74</v>
      </c>
      <c r="HV106" s="1138">
        <f t="shared" ca="1" si="91"/>
        <v>0.47325773961707301</v>
      </c>
      <c r="HW106" s="1118">
        <f t="shared" ca="1" si="92"/>
        <v>4.0258334818468973E-2</v>
      </c>
      <c r="HX106" s="1139">
        <f t="shared" ca="1" si="95"/>
        <v>20</v>
      </c>
      <c r="HY106" s="1139">
        <f t="shared" ca="1" si="96"/>
        <v>20</v>
      </c>
      <c r="HZ106" s="1139">
        <f t="shared" ca="1" si="97"/>
        <v>10</v>
      </c>
      <c r="IA106" s="1118">
        <f t="shared" ca="1" si="93"/>
        <v>11.755521974544278</v>
      </c>
      <c r="IB106" s="1118">
        <f t="shared" ca="1" si="94"/>
        <v>7.9867164578003864</v>
      </c>
      <c r="IC106" s="1118">
        <f t="shared" ca="1" si="98"/>
        <v>0.47325773961707301</v>
      </c>
      <c r="ID106" s="1122">
        <f t="shared" ca="1" si="99"/>
        <v>9.7689332044309083</v>
      </c>
      <c r="IE106" s="1118">
        <f t="shared" ca="1" si="100"/>
        <v>48.445181240712841</v>
      </c>
      <c r="IF106" s="1118">
        <f t="shared" ca="1" si="80"/>
        <v>0.16899196602372757</v>
      </c>
      <c r="IH106" s="1118"/>
      <c r="IS106" s="1014">
        <v>98</v>
      </c>
      <c r="IT106" s="1095">
        <v>151.76</v>
      </c>
      <c r="IU106" s="1095">
        <v>286.64999999999998</v>
      </c>
      <c r="IV106" s="1096">
        <v>118.03</v>
      </c>
      <c r="IW106" s="1095">
        <v>202.34</v>
      </c>
      <c r="IX106" s="1095">
        <v>668.15</v>
      </c>
      <c r="IZ106" s="1097">
        <f t="shared" si="86"/>
        <v>98</v>
      </c>
      <c r="JA106" s="1098">
        <f t="shared" si="74"/>
        <v>151.76</v>
      </c>
      <c r="JB106" s="1099">
        <f t="shared" si="90"/>
        <v>15820.81820405755</v>
      </c>
      <c r="JC106" s="1099">
        <f t="shared" si="71"/>
        <v>2400.9673706477738</v>
      </c>
      <c r="JD106" s="1096">
        <f t="shared" si="75"/>
        <v>873.33510779557844</v>
      </c>
      <c r="JE106" s="1096">
        <f>SUM(JD106:JD$108)</f>
        <v>1592.5562455009392</v>
      </c>
      <c r="JF106" s="1006">
        <f t="shared" si="72"/>
        <v>128.67702520296797</v>
      </c>
      <c r="JG106" s="1095">
        <f>SUM(JF106:JF$108)</f>
        <v>241.31543464301819</v>
      </c>
      <c r="JH106" s="1034"/>
      <c r="JI106" s="1100">
        <f t="shared" si="87"/>
        <v>99</v>
      </c>
      <c r="JJ106" s="1101">
        <f t="shared" ca="1" si="76"/>
        <v>0</v>
      </c>
      <c r="JK106" s="1101">
        <f ca="1">IF($JI106&lt;=$HW$7,JJ106*20%,0)</f>
        <v>0</v>
      </c>
      <c r="JL106" s="1101">
        <f t="shared" ca="1" si="79"/>
        <v>0</v>
      </c>
      <c r="JM106" s="1101">
        <f t="shared" ca="1" si="77"/>
        <v>0</v>
      </c>
      <c r="JN106" s="1101">
        <f t="shared" si="103"/>
        <v>0.05</v>
      </c>
      <c r="JO106" s="1101">
        <f t="shared" si="103"/>
        <v>0.05</v>
      </c>
      <c r="JP106" s="1101">
        <f t="shared" si="103"/>
        <v>0</v>
      </c>
      <c r="JQ106" s="1010">
        <f t="shared" si="103"/>
        <v>0</v>
      </c>
      <c r="JR106" s="1010">
        <f t="shared" si="103"/>
        <v>0</v>
      </c>
      <c r="JS106" s="1101">
        <f t="shared" si="103"/>
        <v>0</v>
      </c>
      <c r="JT106" s="1010">
        <f t="shared" si="103"/>
        <v>0</v>
      </c>
      <c r="JU106" s="1101">
        <f t="shared" si="103"/>
        <v>0.03</v>
      </c>
      <c r="JV106" s="1101">
        <f t="shared" si="103"/>
        <v>0.03</v>
      </c>
      <c r="JW106" s="1010">
        <f t="shared" si="103"/>
        <v>0</v>
      </c>
      <c r="JX106" s="1010">
        <f t="shared" si="103"/>
        <v>0</v>
      </c>
      <c r="KC106" s="1037"/>
      <c r="KD106" s="1037"/>
      <c r="KE106" s="1037"/>
      <c r="KF106" s="1037"/>
      <c r="KL106" s="1029"/>
      <c r="KM106" s="1029"/>
      <c r="KN106" s="1029"/>
      <c r="KO106" s="1029"/>
      <c r="KP106" s="1029"/>
      <c r="KQ106" s="1029"/>
      <c r="KR106" s="1029"/>
      <c r="KS106" s="1029"/>
      <c r="KT106" s="1029"/>
      <c r="KU106" s="1029"/>
      <c r="KV106" s="1029"/>
      <c r="KW106" s="1029"/>
      <c r="KX106" s="1029"/>
      <c r="KY106" s="1029"/>
      <c r="KZ106" s="1029"/>
      <c r="LA106" s="1029"/>
      <c r="LB106" s="1029"/>
      <c r="LC106" s="1029"/>
      <c r="LD106" s="1029"/>
      <c r="LE106" s="1029"/>
      <c r="LF106" s="1029"/>
      <c r="LG106" s="1029"/>
      <c r="LH106" s="1029"/>
      <c r="LI106" s="1029"/>
      <c r="LJ106" s="1029"/>
      <c r="LK106" s="1029"/>
      <c r="LL106" s="1029"/>
      <c r="LM106" s="1029"/>
      <c r="LN106" s="1029"/>
      <c r="LO106" s="1029"/>
      <c r="LP106" s="1029"/>
      <c r="LQ106" s="1029"/>
      <c r="LR106" s="1029"/>
      <c r="LS106" s="1029"/>
      <c r="LT106" s="1029"/>
      <c r="LU106" s="1029"/>
      <c r="LV106" s="1029"/>
      <c r="LW106" s="1029"/>
      <c r="LX106" s="1029"/>
      <c r="LY106" s="1029"/>
      <c r="LZ106" s="1029"/>
      <c r="MA106" s="1029"/>
      <c r="MB106" s="1029"/>
      <c r="MC106" s="1029"/>
      <c r="MD106" s="1029"/>
      <c r="ME106" s="1029"/>
      <c r="MF106" s="1029"/>
      <c r="MG106" s="1029"/>
      <c r="MH106" s="1029"/>
      <c r="MI106" s="1029"/>
      <c r="MJ106" s="1029"/>
      <c r="MK106" s="1029"/>
    </row>
    <row r="107" spans="1:349" ht="12.75" hidden="1" customHeight="1" x14ac:dyDescent="0.25">
      <c r="A107" s="39"/>
      <c r="B107" s="39"/>
      <c r="C107" s="39"/>
      <c r="D107" s="39"/>
      <c r="E107" s="33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283"/>
      <c r="AC107" s="863">
        <v>99</v>
      </c>
      <c r="AD107" s="860">
        <f t="shared" si="66"/>
        <v>161.31</v>
      </c>
      <c r="AE107" s="861">
        <f t="shared" si="67"/>
        <v>304.69</v>
      </c>
      <c r="AF107" s="862">
        <f t="shared" si="68"/>
        <v>125.46</v>
      </c>
      <c r="AG107" s="861">
        <f t="shared" si="69"/>
        <v>215.08</v>
      </c>
      <c r="AH107" s="265"/>
      <c r="AI107" s="272">
        <f t="shared" si="84"/>
        <v>99</v>
      </c>
      <c r="AJ107" s="265">
        <f>VLOOKUP(AI107,$AC$8:$AG$108,$AD$1054)</f>
        <v>161.31</v>
      </c>
      <c r="AK107" s="273">
        <f t="shared" si="85"/>
        <v>13419.850833409777</v>
      </c>
      <c r="AL107" s="273">
        <f t="shared" si="101"/>
        <v>2164.756137937331</v>
      </c>
      <c r="AM107" s="274">
        <f t="shared" si="61"/>
        <v>719.22113770536077</v>
      </c>
      <c r="AN107" s="275">
        <f>SUM(AM107:AM$107)</f>
        <v>719.22113770536077</v>
      </c>
      <c r="AO107" s="275">
        <f t="shared" si="62"/>
        <v>112.63840944005022</v>
      </c>
      <c r="AP107" s="275">
        <f>SUM(AO107:AO$107)</f>
        <v>112.63840944005022</v>
      </c>
      <c r="AQ107" s="39"/>
      <c r="AR107" s="272">
        <f t="shared" si="88"/>
        <v>99</v>
      </c>
      <c r="AS107" s="265">
        <f t="shared" ca="1" si="70"/>
        <v>0</v>
      </c>
      <c r="AT107" s="273">
        <f t="shared" ca="1" si="89"/>
        <v>100000</v>
      </c>
      <c r="AU107" s="273">
        <f t="shared" ca="1" si="102"/>
        <v>0</v>
      </c>
      <c r="AV107" s="274">
        <f t="shared" ca="1" si="64"/>
        <v>5359.3825045715339</v>
      </c>
      <c r="AW107" s="275">
        <v>995.84466365666651</v>
      </c>
      <c r="AX107" s="275">
        <f t="shared" ca="1" si="65"/>
        <v>0</v>
      </c>
      <c r="AY107" s="276">
        <v>166.06802766715512</v>
      </c>
      <c r="AZ107" s="274"/>
      <c r="BA107" s="1252"/>
      <c r="BB107" s="274"/>
      <c r="BC107" s="273"/>
      <c r="BD107" s="273"/>
      <c r="BE107" s="274"/>
      <c r="BF107" s="275"/>
      <c r="BG107" s="275"/>
      <c r="BH107" s="275"/>
      <c r="BI107" s="283"/>
      <c r="BJ107" s="277"/>
      <c r="BK107" s="274"/>
      <c r="BL107" s="273"/>
      <c r="BM107" s="273"/>
      <c r="BN107" s="274"/>
      <c r="BO107" s="275"/>
      <c r="BP107" s="275"/>
      <c r="BQ107" s="275"/>
      <c r="BR107" s="39"/>
      <c r="BS107" s="277"/>
      <c r="BT107" s="274"/>
      <c r="BU107" s="273"/>
      <c r="BV107" s="273"/>
      <c r="BW107" s="274"/>
      <c r="BX107" s="275"/>
      <c r="BY107" s="275"/>
      <c r="BZ107" s="275"/>
      <c r="CA107" s="283"/>
      <c r="CB107" s="39"/>
      <c r="CC107" s="283"/>
      <c r="CD107" s="283"/>
      <c r="CE107" s="283"/>
      <c r="CF107" s="39"/>
      <c r="CG107" s="283"/>
      <c r="CH107" s="283"/>
      <c r="CI107" s="283"/>
      <c r="CJ107" s="283"/>
      <c r="CK107" s="39"/>
      <c r="CL107" s="39"/>
      <c r="CM107" s="283"/>
      <c r="CN107" s="283"/>
      <c r="CO107" s="436"/>
      <c r="CP107" s="390"/>
      <c r="CQ107" s="390"/>
      <c r="CR107" s="390"/>
      <c r="CS107" s="326"/>
      <c r="CT107" s="326"/>
      <c r="CU107" s="326"/>
      <c r="CV107" s="437"/>
      <c r="CW107" s="283"/>
      <c r="CX107" s="283"/>
      <c r="CY107" s="39"/>
      <c r="CZ107" s="283"/>
      <c r="DA107" s="283"/>
      <c r="DB107" s="283"/>
      <c r="DC107" s="39"/>
      <c r="DD107" s="283"/>
      <c r="DE107" s="283"/>
      <c r="DF107" s="283"/>
      <c r="DG107" s="39"/>
      <c r="DH107" s="283"/>
      <c r="DI107" s="283"/>
      <c r="DJ107" s="283"/>
      <c r="DK107" s="39"/>
      <c r="DL107" s="283"/>
      <c r="DM107" s="283"/>
      <c r="DN107" s="283"/>
      <c r="DO107" s="39"/>
      <c r="DP107" s="283"/>
      <c r="DQ107" s="283"/>
      <c r="DR107" s="283"/>
      <c r="DS107" s="39"/>
      <c r="DT107" s="283"/>
      <c r="DU107" s="283"/>
      <c r="DV107" s="283"/>
      <c r="DW107" s="39"/>
      <c r="DX107" s="283"/>
      <c r="DY107" s="283"/>
      <c r="DZ107" s="283"/>
      <c r="EA107" s="39"/>
      <c r="EB107" s="283"/>
      <c r="EC107" s="283"/>
      <c r="ED107" s="283"/>
      <c r="EE107" s="39"/>
      <c r="EF107" s="283"/>
      <c r="EG107" s="283"/>
      <c r="EH107" s="283"/>
      <c r="EI107" s="39"/>
      <c r="EJ107" s="283"/>
      <c r="EK107" s="283"/>
      <c r="EL107" s="283"/>
      <c r="EM107" s="39"/>
      <c r="EN107" s="283"/>
      <c r="EO107" s="283"/>
      <c r="EP107" s="283"/>
      <c r="EQ107" s="39"/>
      <c r="ER107" s="283"/>
      <c r="ES107" s="283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U107" s="1024">
        <f>IF(COUNT(HU$32:$HU106)+1&gt;HW$8,"",HU106+1)</f>
        <v>75</v>
      </c>
      <c r="HV107" s="1138">
        <f t="shared" ca="1" si="91"/>
        <v>0.500644094271679</v>
      </c>
      <c r="HW107" s="1118">
        <f t="shared" ca="1" si="92"/>
        <v>4.3668809939688143E-2</v>
      </c>
      <c r="HX107" s="1139">
        <f t="shared" ca="1" si="95"/>
        <v>20</v>
      </c>
      <c r="HY107" s="1139">
        <f t="shared" ca="1" si="96"/>
        <v>20</v>
      </c>
      <c r="HZ107" s="1139">
        <f t="shared" ca="1" si="97"/>
        <v>10</v>
      </c>
      <c r="IA107" s="1118">
        <f t="shared" ca="1" si="93"/>
        <v>11.464569219155008</v>
      </c>
      <c r="IB107" s="1118">
        <f t="shared" ca="1" si="94"/>
        <v>7.9056109388741875</v>
      </c>
      <c r="IC107" s="1118">
        <f t="shared" ca="1" si="98"/>
        <v>0.500644094271679</v>
      </c>
      <c r="ID107" s="1122">
        <f t="shared" ca="1" si="99"/>
        <v>9.50975991005072</v>
      </c>
      <c r="IE107" s="1118">
        <f t="shared" ca="1" si="100"/>
        <v>52.64529273158157</v>
      </c>
      <c r="IF107" s="1118">
        <f t="shared" ca="1" si="80"/>
        <v>0.17050874496341228</v>
      </c>
      <c r="IH107" s="1118"/>
      <c r="IS107" s="1014">
        <v>99</v>
      </c>
      <c r="IT107" s="1095">
        <v>161.31</v>
      </c>
      <c r="IU107" s="1095">
        <v>304.69</v>
      </c>
      <c r="IV107" s="1096">
        <v>125.46</v>
      </c>
      <c r="IW107" s="1095">
        <v>215.08</v>
      </c>
      <c r="IX107" s="1095">
        <v>1000</v>
      </c>
      <c r="IZ107" s="1097">
        <f t="shared" si="86"/>
        <v>99</v>
      </c>
      <c r="JA107" s="1173">
        <f t="shared" si="74"/>
        <v>161.31</v>
      </c>
      <c r="JB107" s="1099">
        <f t="shared" si="90"/>
        <v>13419.850833409777</v>
      </c>
      <c r="JC107" s="1099">
        <f t="shared" si="71"/>
        <v>2164.756137937331</v>
      </c>
      <c r="JD107" s="1096">
        <f t="shared" si="75"/>
        <v>719.22113770536077</v>
      </c>
      <c r="JE107" s="1096">
        <f>SUM(JD107:JD$108)</f>
        <v>719.22113770536077</v>
      </c>
      <c r="JF107" s="1006">
        <f t="shared" si="72"/>
        <v>112.63840944005022</v>
      </c>
      <c r="JG107" s="1095">
        <f>SUM(JF107:JF$108)</f>
        <v>112.63840944005022</v>
      </c>
      <c r="JH107" s="1034"/>
      <c r="JI107" s="1174">
        <f t="shared" si="87"/>
        <v>100</v>
      </c>
      <c r="JJ107" s="1116">
        <f t="shared" ca="1" si="76"/>
        <v>0</v>
      </c>
      <c r="JK107" s="1116">
        <f ca="1">IF($JI107&lt;=$HW$7,JJ107*20%,0)</f>
        <v>0</v>
      </c>
      <c r="JL107" s="1116">
        <f t="shared" ca="1" si="79"/>
        <v>0</v>
      </c>
      <c r="JM107" s="1116">
        <f t="shared" ca="1" si="77"/>
        <v>0</v>
      </c>
      <c r="JN107" s="1116">
        <f t="shared" si="103"/>
        <v>0.05</v>
      </c>
      <c r="JO107" s="1116">
        <f t="shared" si="103"/>
        <v>0.05</v>
      </c>
      <c r="JP107" s="1116">
        <f t="shared" si="103"/>
        <v>0</v>
      </c>
      <c r="JQ107" s="1016">
        <f t="shared" si="103"/>
        <v>0</v>
      </c>
      <c r="JR107" s="1016">
        <f t="shared" si="103"/>
        <v>0</v>
      </c>
      <c r="JS107" s="1116">
        <f t="shared" si="103"/>
        <v>0</v>
      </c>
      <c r="JT107" s="1016">
        <f t="shared" si="103"/>
        <v>0</v>
      </c>
      <c r="JU107" s="1116">
        <f t="shared" si="103"/>
        <v>0.03</v>
      </c>
      <c r="JV107" s="1116">
        <f t="shared" si="103"/>
        <v>0.03</v>
      </c>
      <c r="JW107" s="1016">
        <f t="shared" si="103"/>
        <v>0</v>
      </c>
      <c r="JX107" s="1016">
        <f t="shared" si="103"/>
        <v>0</v>
      </c>
      <c r="KC107" s="1037"/>
      <c r="KD107" s="1037"/>
      <c r="KE107" s="1037"/>
      <c r="KF107" s="1037"/>
      <c r="KL107" s="1029"/>
      <c r="KM107" s="1029"/>
      <c r="KN107" s="1029"/>
      <c r="KO107" s="1029"/>
      <c r="KP107" s="1029"/>
      <c r="KQ107" s="1029"/>
      <c r="KR107" s="1029"/>
      <c r="KS107" s="1029"/>
      <c r="KT107" s="1029"/>
      <c r="KU107" s="1029"/>
      <c r="KV107" s="1029"/>
      <c r="KW107" s="1029"/>
      <c r="KX107" s="1029"/>
      <c r="KY107" s="1029"/>
      <c r="KZ107" s="1029"/>
      <c r="LA107" s="1029"/>
      <c r="LB107" s="1029"/>
      <c r="LC107" s="1029"/>
      <c r="LD107" s="1029"/>
      <c r="LE107" s="1029"/>
      <c r="LF107" s="1029"/>
      <c r="LG107" s="1029"/>
      <c r="LH107" s="1029"/>
      <c r="LI107" s="1029"/>
      <c r="LJ107" s="1029"/>
      <c r="LK107" s="1029"/>
      <c r="LL107" s="1029"/>
      <c r="LM107" s="1029"/>
      <c r="LN107" s="1029"/>
      <c r="LO107" s="1029"/>
      <c r="LP107" s="1029"/>
      <c r="LQ107" s="1029"/>
      <c r="LR107" s="1029"/>
      <c r="LS107" s="1029"/>
      <c r="LT107" s="1029"/>
      <c r="LU107" s="1029"/>
      <c r="LV107" s="1029"/>
      <c r="LW107" s="1029"/>
      <c r="LX107" s="1029"/>
      <c r="LY107" s="1029"/>
      <c r="LZ107" s="1029"/>
      <c r="MA107" s="1029"/>
      <c r="MB107" s="1029"/>
      <c r="MC107" s="1029"/>
      <c r="MD107" s="1029"/>
      <c r="ME107" s="1029"/>
      <c r="MF107" s="1029"/>
      <c r="MG107" s="1029"/>
      <c r="MH107" s="1029"/>
      <c r="MI107" s="1029"/>
      <c r="MJ107" s="1029"/>
      <c r="MK107" s="1029"/>
    </row>
    <row r="108" spans="1:349" ht="12.75" hidden="1" customHeight="1" x14ac:dyDescent="0.25">
      <c r="A108" s="39"/>
      <c r="B108" s="39"/>
      <c r="C108" s="39"/>
      <c r="D108" s="39"/>
      <c r="E108" s="33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283"/>
      <c r="W108" s="39"/>
      <c r="X108" s="283"/>
      <c r="Y108" s="283"/>
      <c r="Z108" s="283"/>
      <c r="AA108" s="39"/>
      <c r="AB108" s="283"/>
      <c r="AC108" s="864">
        <v>100</v>
      </c>
      <c r="AD108" s="865">
        <f t="shared" si="66"/>
        <v>0</v>
      </c>
      <c r="AE108" s="866">
        <f t="shared" si="67"/>
        <v>0</v>
      </c>
      <c r="AF108" s="867">
        <f t="shared" si="68"/>
        <v>0</v>
      </c>
      <c r="AG108" s="866">
        <f t="shared" si="69"/>
        <v>0</v>
      </c>
      <c r="AH108" s="265"/>
      <c r="AI108" s="284">
        <f t="shared" si="84"/>
        <v>100</v>
      </c>
      <c r="AJ108" s="285">
        <f>VLOOKUP(AI108,$AC$8:$AG$108,$AD$1054)</f>
        <v>0</v>
      </c>
      <c r="AK108" s="286">
        <v>0</v>
      </c>
      <c r="AL108" s="286">
        <f t="shared" si="101"/>
        <v>0</v>
      </c>
      <c r="AM108" s="287">
        <v>0</v>
      </c>
      <c r="AN108" s="288"/>
      <c r="AO108" s="288">
        <v>0</v>
      </c>
      <c r="AP108" s="289">
        <v>0</v>
      </c>
      <c r="AQ108" s="39"/>
      <c r="AR108" s="284">
        <f t="shared" si="88"/>
        <v>100</v>
      </c>
      <c r="AS108" s="285">
        <f t="shared" ca="1" si="70"/>
        <v>0</v>
      </c>
      <c r="AT108" s="286">
        <f t="shared" ca="1" si="89"/>
        <v>100000</v>
      </c>
      <c r="AU108" s="286">
        <f t="shared" ca="1" si="102"/>
        <v>0</v>
      </c>
      <c r="AV108" s="287">
        <f ca="1">AV107</f>
        <v>5359.3825045715339</v>
      </c>
      <c r="AW108" s="288">
        <f>AW107</f>
        <v>995.84466365666651</v>
      </c>
      <c r="AX108" s="288">
        <f ca="1">AX107</f>
        <v>0</v>
      </c>
      <c r="AY108" s="289">
        <f>AY107</f>
        <v>166.06802766715512</v>
      </c>
      <c r="AZ108" s="274"/>
      <c r="BA108" s="1252"/>
      <c r="BB108" s="274"/>
      <c r="BC108" s="273"/>
      <c r="BD108" s="273"/>
      <c r="BE108" s="274"/>
      <c r="BF108" s="275"/>
      <c r="BG108" s="275"/>
      <c r="BH108" s="275"/>
      <c r="BI108" s="283"/>
      <c r="BJ108" s="277"/>
      <c r="BK108" s="274"/>
      <c r="BL108" s="273"/>
      <c r="BM108" s="273"/>
      <c r="BN108" s="274"/>
      <c r="BO108" s="275"/>
      <c r="BP108" s="275"/>
      <c r="BQ108" s="275"/>
      <c r="BR108" s="39"/>
      <c r="BS108" s="277"/>
      <c r="BT108" s="274"/>
      <c r="BU108" s="273"/>
      <c r="BV108" s="273"/>
      <c r="BW108" s="274"/>
      <c r="BX108" s="275"/>
      <c r="BY108" s="275"/>
      <c r="BZ108" s="275"/>
      <c r="CA108" s="283"/>
      <c r="CB108" s="39"/>
      <c r="CC108" s="283"/>
      <c r="CD108" s="283"/>
      <c r="CE108" s="283"/>
      <c r="CF108" s="39"/>
      <c r="CG108" s="283"/>
      <c r="CH108" s="283"/>
      <c r="CI108" s="283"/>
      <c r="CJ108" s="283"/>
      <c r="CK108" s="39"/>
      <c r="CL108" s="39"/>
      <c r="CM108" s="283"/>
      <c r="CN108" s="283"/>
      <c r="CO108" s="283"/>
      <c r="CP108" s="39"/>
      <c r="CQ108" s="283"/>
      <c r="CR108" s="283"/>
      <c r="CS108" s="283"/>
      <c r="CT108" s="39"/>
      <c r="CU108" s="39"/>
      <c r="CV108" s="283"/>
      <c r="CW108" s="283"/>
      <c r="CX108" s="283"/>
      <c r="CY108" s="39"/>
      <c r="CZ108" s="283"/>
      <c r="DA108" s="283"/>
      <c r="DB108" s="283"/>
      <c r="DC108" s="39"/>
      <c r="DD108" s="283"/>
      <c r="DE108" s="283"/>
      <c r="DF108" s="283"/>
      <c r="DG108" s="39"/>
      <c r="DH108" s="283"/>
      <c r="DI108" s="283"/>
      <c r="DJ108" s="283"/>
      <c r="DK108" s="39"/>
      <c r="DL108" s="283"/>
      <c r="DM108" s="283"/>
      <c r="DN108" s="283"/>
      <c r="DO108" s="39"/>
      <c r="DP108" s="283"/>
      <c r="DQ108" s="283"/>
      <c r="DR108" s="283"/>
      <c r="DS108" s="39"/>
      <c r="DT108" s="283"/>
      <c r="DU108" s="283"/>
      <c r="DV108" s="283"/>
      <c r="DW108" s="39"/>
      <c r="DX108" s="283"/>
      <c r="DY108" s="283"/>
      <c r="DZ108" s="283"/>
      <c r="EA108" s="39"/>
      <c r="EB108" s="283"/>
      <c r="EC108" s="283"/>
      <c r="ED108" s="283"/>
      <c r="EE108" s="39"/>
      <c r="EF108" s="283"/>
      <c r="EG108" s="283"/>
      <c r="EH108" s="283"/>
      <c r="EI108" s="39"/>
      <c r="EJ108" s="283"/>
      <c r="EK108" s="283"/>
      <c r="EL108" s="283"/>
      <c r="EM108" s="39"/>
      <c r="EN108" s="283"/>
      <c r="EO108" s="283"/>
      <c r="EP108" s="283"/>
      <c r="EQ108" s="39"/>
      <c r="ER108" s="283"/>
      <c r="ES108" s="283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U108" s="1024">
        <f>IF(COUNT(HU$32:$HU107)+1&gt;HW$8,"",HU107+1)</f>
        <v>76</v>
      </c>
      <c r="HV108" s="1138">
        <f t="shared" ca="1" si="91"/>
        <v>0.5276933461524963</v>
      </c>
      <c r="HW108" s="1118">
        <f t="shared" ca="1" si="92"/>
        <v>4.7287012876380485E-2</v>
      </c>
      <c r="HX108" s="1139">
        <f t="shared" ca="1" si="95"/>
        <v>20</v>
      </c>
      <c r="HY108" s="1139">
        <f t="shared" ca="1" si="96"/>
        <v>20</v>
      </c>
      <c r="HZ108" s="1139">
        <f t="shared" ca="1" si="97"/>
        <v>10</v>
      </c>
      <c r="IA108" s="1118">
        <f t="shared" ca="1" si="93"/>
        <v>11.15937154947834</v>
      </c>
      <c r="IB108" s="1118">
        <f t="shared" ca="1" si="94"/>
        <v>7.8154931046871505</v>
      </c>
      <c r="IC108" s="1118">
        <f t="shared" ca="1" si="98"/>
        <v>0.5276933461524963</v>
      </c>
      <c r="ID108" s="1122">
        <f t="shared" ca="1" si="99"/>
        <v>9.2382000948703649</v>
      </c>
      <c r="IE108" s="1118">
        <f t="shared" ca="1" si="100"/>
        <v>57.120796338402016</v>
      </c>
      <c r="IF108" s="1118">
        <f t="shared" ca="1" si="80"/>
        <v>0.17215767447923913</v>
      </c>
      <c r="IH108" s="1118"/>
      <c r="IS108" s="1015">
        <v>100</v>
      </c>
      <c r="IT108" s="1175">
        <v>0</v>
      </c>
      <c r="IU108" s="1175">
        <v>0</v>
      </c>
      <c r="IV108" s="1176">
        <v>0</v>
      </c>
      <c r="IW108" s="1175">
        <v>0</v>
      </c>
      <c r="IX108" s="1175">
        <v>0</v>
      </c>
      <c r="IZ108" s="1177">
        <f t="shared" si="86"/>
        <v>100</v>
      </c>
      <c r="JA108" s="1178">
        <f t="shared" si="74"/>
        <v>0</v>
      </c>
      <c r="JB108" s="1179">
        <v>0</v>
      </c>
      <c r="JC108" s="1179">
        <f t="shared" si="71"/>
        <v>0</v>
      </c>
      <c r="JD108" s="1176">
        <f t="shared" si="75"/>
        <v>0</v>
      </c>
      <c r="JE108" s="1176">
        <f>SUM(JD108:JD$108)</f>
        <v>0</v>
      </c>
      <c r="JF108" s="1180">
        <f t="shared" si="72"/>
        <v>0</v>
      </c>
      <c r="JG108" s="1175">
        <f>SUM(JF108:JF$108)</f>
        <v>0</v>
      </c>
      <c r="JH108" s="1181"/>
      <c r="KL108" s="1029"/>
      <c r="KM108" s="1029"/>
      <c r="KN108" s="1029"/>
      <c r="KO108" s="1029"/>
      <c r="KP108" s="1029"/>
      <c r="KQ108" s="1029"/>
      <c r="KR108" s="1029"/>
      <c r="KS108" s="1029"/>
      <c r="KT108" s="1029"/>
      <c r="KU108" s="1029"/>
      <c r="KV108" s="1029"/>
      <c r="KW108" s="1029"/>
      <c r="KX108" s="1029"/>
      <c r="KY108" s="1029"/>
      <c r="KZ108" s="1029"/>
      <c r="LA108" s="1029"/>
      <c r="LB108" s="1029"/>
      <c r="LC108" s="1029"/>
      <c r="LD108" s="1029"/>
      <c r="LE108" s="1029"/>
      <c r="LF108" s="1029"/>
      <c r="LG108" s="1029"/>
      <c r="LH108" s="1029"/>
      <c r="LI108" s="1029"/>
      <c r="LJ108" s="1029"/>
      <c r="LK108" s="1029"/>
      <c r="LL108" s="1029"/>
      <c r="LM108" s="1029"/>
      <c r="LN108" s="1029"/>
      <c r="LO108" s="1029"/>
      <c r="LP108" s="1029"/>
      <c r="LQ108" s="1029"/>
      <c r="LR108" s="1029"/>
      <c r="LS108" s="1029"/>
      <c r="LT108" s="1029"/>
      <c r="LU108" s="1029"/>
      <c r="LV108" s="1029"/>
      <c r="LW108" s="1029"/>
      <c r="LX108" s="1029"/>
      <c r="LY108" s="1029"/>
      <c r="LZ108" s="1029"/>
      <c r="MA108" s="1029"/>
      <c r="MB108" s="1029"/>
      <c r="MC108" s="1029"/>
      <c r="MD108" s="1029"/>
      <c r="ME108" s="1029"/>
      <c r="MF108" s="1029"/>
      <c r="MG108" s="1029"/>
      <c r="MH108" s="1029"/>
      <c r="MI108" s="1029"/>
      <c r="MJ108" s="1029"/>
      <c r="MK108" s="1029"/>
    </row>
    <row r="109" spans="1:349" ht="12.75" hidden="1" customHeight="1" x14ac:dyDescent="0.25">
      <c r="A109" s="39"/>
      <c r="B109" s="39"/>
      <c r="C109" s="39"/>
      <c r="D109" s="39"/>
      <c r="E109" s="33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283"/>
      <c r="W109" s="39"/>
      <c r="X109" s="283"/>
      <c r="Y109" s="283"/>
      <c r="Z109" s="283"/>
      <c r="AA109" s="39"/>
      <c r="AB109" s="283"/>
      <c r="AC109" s="283"/>
      <c r="AD109" s="283"/>
      <c r="AE109" s="39"/>
      <c r="AF109" s="283"/>
      <c r="AG109" s="283"/>
      <c r="AH109" s="283"/>
      <c r="AI109" s="39"/>
      <c r="AJ109" s="283"/>
      <c r="AK109" s="283"/>
      <c r="AL109" s="283"/>
      <c r="AM109" s="39"/>
      <c r="AN109" s="283"/>
      <c r="AO109" s="283"/>
      <c r="AP109" s="283"/>
      <c r="AQ109" s="39"/>
      <c r="AR109" s="283"/>
      <c r="AS109" s="39"/>
      <c r="AT109" s="39"/>
      <c r="AU109" s="39"/>
      <c r="AV109" s="39"/>
      <c r="AW109" s="39"/>
      <c r="AX109" s="39"/>
      <c r="AY109" s="39"/>
      <c r="AZ109" s="39"/>
      <c r="BA109" s="1242"/>
      <c r="BB109" s="39"/>
      <c r="BC109" s="283"/>
      <c r="BD109" s="283"/>
      <c r="BE109" s="283"/>
      <c r="BF109" s="283"/>
      <c r="BG109" s="283"/>
      <c r="BH109" s="39"/>
      <c r="BI109" s="283"/>
      <c r="BJ109" s="39"/>
      <c r="BK109" s="283"/>
      <c r="BL109" s="283"/>
      <c r="BM109" s="283"/>
      <c r="BN109" s="39"/>
      <c r="BO109" s="283"/>
      <c r="BP109" s="283"/>
      <c r="BQ109" s="283"/>
      <c r="BR109" s="39"/>
      <c r="BS109" s="283"/>
      <c r="BT109" s="283"/>
      <c r="BU109" s="283"/>
      <c r="BV109" s="39"/>
      <c r="BW109" s="283"/>
      <c r="BX109" s="283"/>
      <c r="BY109" s="283"/>
      <c r="BZ109" s="39"/>
      <c r="CA109" s="283"/>
      <c r="CB109" s="39"/>
      <c r="CC109" s="283"/>
      <c r="CD109" s="283"/>
      <c r="CE109" s="283"/>
      <c r="CF109" s="39"/>
      <c r="CG109" s="283"/>
      <c r="CH109" s="283"/>
      <c r="CI109" s="283"/>
      <c r="CJ109" s="283"/>
      <c r="CK109" s="39"/>
      <c r="CL109" s="39"/>
      <c r="CM109" s="283"/>
      <c r="CN109" s="283"/>
      <c r="CO109" s="283"/>
      <c r="CP109" s="39"/>
      <c r="CQ109" s="283"/>
      <c r="CR109" s="283"/>
      <c r="CS109" s="283"/>
      <c r="CT109" s="39"/>
      <c r="CU109" s="39"/>
      <c r="CV109" s="283"/>
      <c r="CW109" s="283"/>
      <c r="CX109" s="283"/>
      <c r="CY109" s="39"/>
      <c r="CZ109" s="283"/>
      <c r="DA109" s="283"/>
      <c r="DB109" s="283"/>
      <c r="DC109" s="39"/>
      <c r="DD109" s="283"/>
      <c r="DE109" s="283"/>
      <c r="DF109" s="283"/>
      <c r="DG109" s="39"/>
      <c r="DH109" s="283"/>
      <c r="DI109" s="283"/>
      <c r="DJ109" s="283"/>
      <c r="DK109" s="39"/>
      <c r="DL109" s="283"/>
      <c r="DM109" s="283"/>
      <c r="DN109" s="283"/>
      <c r="DO109" s="39"/>
      <c r="DP109" s="283"/>
      <c r="DQ109" s="283"/>
      <c r="DR109" s="283"/>
      <c r="DS109" s="39"/>
      <c r="DT109" s="283"/>
      <c r="DU109" s="283"/>
      <c r="DV109" s="283"/>
      <c r="DW109" s="39"/>
      <c r="DX109" s="283"/>
      <c r="DY109" s="283"/>
      <c r="DZ109" s="283"/>
      <c r="EA109" s="39"/>
      <c r="EB109" s="283"/>
      <c r="EC109" s="283"/>
      <c r="ED109" s="283"/>
      <c r="EE109" s="39"/>
      <c r="EF109" s="283"/>
      <c r="EG109" s="283"/>
      <c r="EH109" s="283"/>
      <c r="EI109" s="39"/>
      <c r="EJ109" s="283"/>
      <c r="EK109" s="283"/>
      <c r="EL109" s="283"/>
      <c r="EM109" s="39"/>
      <c r="EN109" s="283"/>
      <c r="EO109" s="283"/>
      <c r="EP109" s="283"/>
      <c r="EQ109" s="39"/>
      <c r="ER109" s="283"/>
      <c r="ES109" s="283"/>
      <c r="ET109" s="283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U109" s="1024">
        <f>IF(COUNT(HU$32:$HU108)+1&gt;HW$8,"",HU108+1)</f>
        <v>77</v>
      </c>
      <c r="HV109" s="1138">
        <f t="shared" ca="1" si="91"/>
        <v>0.55407400990951727</v>
      </c>
      <c r="HW109" s="1118">
        <f t="shared" ca="1" si="92"/>
        <v>5.1110617395806163E-2</v>
      </c>
      <c r="HX109" s="1139">
        <f t="shared" ca="1" si="95"/>
        <v>20</v>
      </c>
      <c r="HY109" s="1139">
        <f t="shared" ca="1" si="96"/>
        <v>20</v>
      </c>
      <c r="HZ109" s="1139">
        <f t="shared" ca="1" si="97"/>
        <v>10</v>
      </c>
      <c r="IA109" s="1118">
        <f t="shared" ca="1" si="93"/>
        <v>10.84068317192704</v>
      </c>
      <c r="IB109" s="1118">
        <f t="shared" ca="1" si="94"/>
        <v>7.715382770068298</v>
      </c>
      <c r="IC109" s="1118">
        <f t="shared" ca="1" si="98"/>
        <v>0.55407400990951727</v>
      </c>
      <c r="ID109" s="1122">
        <f t="shared" ca="1" si="99"/>
        <v>8.9549970123196907</v>
      </c>
      <c r="IE109" s="1118">
        <f t="shared" ca="1" si="100"/>
        <v>61.873165244752066</v>
      </c>
      <c r="IF109" s="1118">
        <f t="shared" ca="1" si="80"/>
        <v>0.17394532518859229</v>
      </c>
      <c r="IH109" s="1118"/>
      <c r="JA109" s="1006">
        <f>SUM(JA8:JA108)</f>
        <v>2080.0500000000002</v>
      </c>
      <c r="JB109" s="1006">
        <f t="shared" ref="JB109:JG109" si="104">SUM(JB8:JB108)</f>
        <v>8514891.6661524586</v>
      </c>
      <c r="JC109" s="1006">
        <f t="shared" si="104"/>
        <v>88744.90530452758</v>
      </c>
      <c r="JD109" s="1006">
        <f t="shared" si="104"/>
        <v>3118316.5935960137</v>
      </c>
      <c r="JE109" s="1006">
        <f t="shared" si="104"/>
        <v>83511634.06997472</v>
      </c>
      <c r="JF109" s="1006">
        <f t="shared" si="104"/>
        <v>8589.610306929535</v>
      </c>
      <c r="JG109" s="1006">
        <f t="shared" si="104"/>
        <v>627375.44825868239</v>
      </c>
      <c r="KL109" s="1029"/>
      <c r="KM109" s="1029"/>
      <c r="KN109" s="1029"/>
      <c r="KO109" s="1029"/>
      <c r="KP109" s="1029"/>
      <c r="KQ109" s="1029"/>
      <c r="KR109" s="1029"/>
      <c r="KS109" s="1029"/>
      <c r="KT109" s="1029"/>
      <c r="KU109" s="1029"/>
      <c r="KV109" s="1029"/>
      <c r="KW109" s="1029"/>
      <c r="KX109" s="1029"/>
      <c r="KY109" s="1029"/>
      <c r="KZ109" s="1029"/>
      <c r="LA109" s="1029"/>
      <c r="LB109" s="1029"/>
      <c r="LC109" s="1029"/>
      <c r="LD109" s="1029"/>
      <c r="LE109" s="1029"/>
      <c r="LF109" s="1029"/>
      <c r="LG109" s="1029"/>
      <c r="LH109" s="1029"/>
      <c r="LI109" s="1029"/>
      <c r="LJ109" s="1029"/>
      <c r="LK109" s="1029"/>
      <c r="LL109" s="1029"/>
      <c r="LM109" s="1029"/>
      <c r="LN109" s="1029"/>
      <c r="LO109" s="1029"/>
      <c r="LP109" s="1029"/>
      <c r="LQ109" s="1029"/>
      <c r="LR109" s="1029"/>
      <c r="LS109" s="1029"/>
      <c r="LT109" s="1029"/>
      <c r="LU109" s="1029"/>
      <c r="LV109" s="1029"/>
      <c r="LW109" s="1029"/>
      <c r="LX109" s="1029"/>
      <c r="LY109" s="1029"/>
      <c r="LZ109" s="1029"/>
      <c r="MA109" s="1029"/>
      <c r="MB109" s="1029"/>
      <c r="MC109" s="1029"/>
      <c r="MD109" s="1029"/>
      <c r="ME109" s="1029"/>
      <c r="MF109" s="1029"/>
      <c r="MG109" s="1029"/>
      <c r="MH109" s="1029"/>
      <c r="MI109" s="1029"/>
      <c r="MJ109" s="1029"/>
      <c r="MK109" s="1029"/>
    </row>
    <row r="110" spans="1:349" ht="12.75" hidden="1" customHeight="1" x14ac:dyDescent="0.25">
      <c r="A110" s="39"/>
      <c r="B110" s="39"/>
      <c r="C110" s="39"/>
      <c r="D110" s="39"/>
      <c r="E110" s="33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290"/>
      <c r="W110" s="290"/>
      <c r="X110" s="290"/>
      <c r="Y110" s="290"/>
      <c r="Z110" s="290"/>
      <c r="AA110" s="290"/>
      <c r="AB110" s="291"/>
      <c r="AC110" s="290"/>
      <c r="AD110" s="290"/>
      <c r="AE110" s="283"/>
      <c r="AF110" s="283"/>
      <c r="AG110" s="283"/>
      <c r="AH110" s="283"/>
      <c r="AI110" s="292"/>
      <c r="AJ110" s="33">
        <f>SUM(AJ8:AJ108)</f>
        <v>2080.0500000000002</v>
      </c>
      <c r="AK110" s="33">
        <f t="shared" ref="AK110:AP110" si="105">SUM(AK8:AK108)</f>
        <v>8514891.6661524586</v>
      </c>
      <c r="AL110" s="33">
        <f t="shared" si="105"/>
        <v>88744.90530452758</v>
      </c>
      <c r="AM110" s="33">
        <f t="shared" si="105"/>
        <v>3118316.5935960137</v>
      </c>
      <c r="AN110" s="33">
        <f t="shared" si="105"/>
        <v>83511634.06997472</v>
      </c>
      <c r="AO110" s="33">
        <f t="shared" si="105"/>
        <v>8589.610306929535</v>
      </c>
      <c r="AP110" s="33">
        <f t="shared" si="105"/>
        <v>627375.44825868239</v>
      </c>
      <c r="AQ110" s="39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1254"/>
      <c r="BB110" s="283"/>
      <c r="BC110" s="283"/>
      <c r="BD110" s="39"/>
      <c r="BE110" s="283"/>
      <c r="BF110" s="283"/>
      <c r="BG110" s="283"/>
      <c r="BH110" s="39"/>
      <c r="BI110" s="283"/>
      <c r="BJ110" s="283"/>
      <c r="BK110" s="283"/>
      <c r="BL110" s="39"/>
      <c r="BM110" s="283"/>
      <c r="BN110" s="283"/>
      <c r="BO110" s="283"/>
      <c r="BP110" s="39"/>
      <c r="BQ110" s="283"/>
      <c r="BR110" s="283"/>
      <c r="BS110" s="283"/>
      <c r="BT110" s="39"/>
      <c r="BU110" s="283"/>
      <c r="BV110" s="283"/>
      <c r="BW110" s="283"/>
      <c r="BX110" s="39"/>
      <c r="BY110" s="283"/>
      <c r="BZ110" s="283"/>
      <c r="CA110" s="283"/>
      <c r="CB110" s="39"/>
      <c r="CC110" s="283"/>
      <c r="CD110" s="283"/>
      <c r="CE110" s="283"/>
      <c r="CF110" s="39"/>
      <c r="CG110" s="283"/>
      <c r="CH110" s="283"/>
      <c r="CI110" s="283"/>
      <c r="CJ110" s="39"/>
      <c r="CK110" s="283"/>
      <c r="CL110" s="283"/>
      <c r="CM110" s="283"/>
      <c r="CN110" s="39"/>
      <c r="CO110" s="283"/>
      <c r="CP110" s="283"/>
      <c r="CQ110" s="283"/>
      <c r="CR110" s="39"/>
      <c r="CS110" s="283"/>
      <c r="CT110" s="283"/>
      <c r="CU110" s="283"/>
      <c r="CV110" s="39"/>
      <c r="CW110" s="283"/>
      <c r="CX110" s="283"/>
      <c r="CY110" s="283"/>
      <c r="CZ110" s="39"/>
      <c r="DA110" s="283"/>
      <c r="DB110" s="283"/>
      <c r="DC110" s="283"/>
      <c r="DD110" s="39"/>
      <c r="DE110" s="283"/>
      <c r="DF110" s="283"/>
      <c r="DG110" s="283"/>
      <c r="DH110" s="39"/>
      <c r="DI110" s="283"/>
      <c r="DJ110" s="283"/>
      <c r="DK110" s="283"/>
      <c r="DL110" s="39"/>
      <c r="DM110" s="283"/>
      <c r="DN110" s="283"/>
      <c r="DO110" s="283"/>
      <c r="DP110" s="39"/>
      <c r="DQ110" s="283"/>
      <c r="DR110" s="283"/>
      <c r="DS110" s="283"/>
      <c r="DT110" s="283"/>
      <c r="DU110" s="39"/>
      <c r="DV110" s="39"/>
      <c r="DW110" s="283"/>
      <c r="DX110" s="283"/>
      <c r="DY110" s="283"/>
      <c r="DZ110" s="39"/>
      <c r="EA110" s="283"/>
      <c r="EB110" s="283"/>
      <c r="EC110" s="283"/>
      <c r="ED110" s="39"/>
      <c r="EE110" s="39"/>
      <c r="EF110" s="283"/>
      <c r="EG110" s="283"/>
      <c r="EH110" s="283"/>
      <c r="EI110" s="39"/>
      <c r="EJ110" s="283"/>
      <c r="EK110" s="283"/>
      <c r="EL110" s="283"/>
      <c r="EM110" s="39"/>
      <c r="EN110" s="283"/>
      <c r="EO110" s="283"/>
      <c r="EP110" s="283"/>
      <c r="EQ110" s="39"/>
      <c r="ER110" s="283"/>
      <c r="ES110" s="283"/>
      <c r="ET110" s="283"/>
      <c r="EU110" s="39"/>
      <c r="EV110" s="283"/>
      <c r="EW110" s="283"/>
      <c r="EX110" s="283"/>
      <c r="EY110" s="39"/>
      <c r="EZ110" s="283"/>
      <c r="FA110" s="283"/>
      <c r="FB110" s="283"/>
      <c r="FC110" s="39"/>
      <c r="FD110" s="283"/>
      <c r="FE110" s="283"/>
      <c r="FF110" s="283"/>
      <c r="FG110" s="39"/>
      <c r="FH110" s="283"/>
      <c r="FI110" s="283"/>
      <c r="FJ110" s="283"/>
      <c r="FK110" s="39"/>
      <c r="FL110" s="283"/>
      <c r="FM110" s="283"/>
      <c r="FN110" s="283"/>
      <c r="FO110" s="39"/>
      <c r="FP110" s="283"/>
      <c r="FQ110" s="283"/>
      <c r="FR110" s="283"/>
      <c r="FS110" s="39"/>
      <c r="FT110" s="283"/>
      <c r="FU110" s="283"/>
      <c r="FV110" s="283"/>
      <c r="FW110" s="39"/>
      <c r="FX110" s="283"/>
      <c r="FY110" s="283"/>
      <c r="FZ110" s="283"/>
      <c r="GA110" s="39"/>
      <c r="GB110" s="283"/>
      <c r="GC110" s="283"/>
      <c r="GD110" s="283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U110" s="1024">
        <f>IF(COUNT(HU$32:$HU109)+1&gt;HW$8,"",HU109+1)</f>
        <v>78</v>
      </c>
      <c r="HV110" s="1138">
        <f t="shared" ca="1" si="91"/>
        <v>0.57965688045519581</v>
      </c>
      <c r="HW110" s="1118">
        <f t="shared" ca="1" si="92"/>
        <v>5.5148749899880438E-2</v>
      </c>
      <c r="HX110" s="1139">
        <f t="shared" ca="1" si="95"/>
        <v>20</v>
      </c>
      <c r="HY110" s="1139">
        <f t="shared" ca="1" si="96"/>
        <v>20</v>
      </c>
      <c r="HZ110" s="1139">
        <f t="shared" ca="1" si="97"/>
        <v>10</v>
      </c>
      <c r="IA110" s="1118">
        <f t="shared" ca="1" si="93"/>
        <v>10.510789120470207</v>
      </c>
      <c r="IB110" s="1118">
        <f t="shared" ca="1" si="94"/>
        <v>7.6051016763629598</v>
      </c>
      <c r="IC110" s="1118">
        <f t="shared" ca="1" si="98"/>
        <v>0.57965688045519581</v>
      </c>
      <c r="ID110" s="1122">
        <f t="shared" ca="1" si="99"/>
        <v>8.6622350262449359</v>
      </c>
      <c r="IE110" s="1118">
        <f t="shared" ca="1" si="100"/>
        <v>66.917704114347501</v>
      </c>
      <c r="IF110" s="1118">
        <f t="shared" ca="1" si="80"/>
        <v>0.17587205613564583</v>
      </c>
      <c r="IH110" s="1118"/>
      <c r="IT110" s="1037">
        <f>SUM(IT8:IT108)</f>
        <v>2080.0500000000002</v>
      </c>
      <c r="KL110" s="1029"/>
      <c r="KM110" s="1029"/>
      <c r="KN110" s="1029"/>
      <c r="KO110" s="1029"/>
      <c r="KP110" s="1029"/>
      <c r="KQ110" s="1029"/>
      <c r="KR110" s="1029"/>
      <c r="KS110" s="1029"/>
      <c r="KT110" s="1029"/>
      <c r="KU110" s="1029"/>
      <c r="KV110" s="1029"/>
      <c r="KW110" s="1029"/>
      <c r="KX110" s="1029"/>
      <c r="KY110" s="1029"/>
      <c r="KZ110" s="1029"/>
      <c r="LA110" s="1029"/>
      <c r="LB110" s="1029"/>
      <c r="LC110" s="1029"/>
      <c r="LD110" s="1029"/>
      <c r="LE110" s="1029"/>
      <c r="LF110" s="1029"/>
      <c r="LG110" s="1029"/>
      <c r="LH110" s="1029"/>
      <c r="LI110" s="1029"/>
      <c r="LJ110" s="1029"/>
      <c r="LK110" s="1029"/>
      <c r="LL110" s="1029"/>
      <c r="LM110" s="1029"/>
      <c r="LN110" s="1029"/>
      <c r="LO110" s="1029"/>
      <c r="LP110" s="1029"/>
      <c r="LQ110" s="1029"/>
      <c r="LR110" s="1029"/>
      <c r="LS110" s="1029"/>
      <c r="LT110" s="1029"/>
      <c r="LU110" s="1029"/>
      <c r="LV110" s="1029"/>
      <c r="LW110" s="1029"/>
      <c r="LX110" s="1029"/>
      <c r="LY110" s="1029"/>
      <c r="LZ110" s="1029"/>
      <c r="MA110" s="1029"/>
      <c r="MB110" s="1029"/>
      <c r="MC110" s="1029"/>
      <c r="MD110" s="1029"/>
      <c r="ME110" s="1029"/>
      <c r="MF110" s="1029"/>
      <c r="MG110" s="1029"/>
      <c r="MH110" s="1029"/>
      <c r="MI110" s="1029"/>
      <c r="MJ110" s="1029"/>
      <c r="MK110" s="1029"/>
    </row>
    <row r="111" spans="1:349" ht="12.75" hidden="1" customHeight="1" x14ac:dyDescent="0.25">
      <c r="A111" s="39"/>
      <c r="B111" s="39"/>
      <c r="C111" s="39"/>
      <c r="D111" s="39"/>
      <c r="E111" s="33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290"/>
      <c r="W111" s="290"/>
      <c r="X111" s="290"/>
      <c r="Y111" s="290"/>
      <c r="Z111" s="290"/>
      <c r="AA111" s="290"/>
      <c r="AB111" s="291"/>
      <c r="AC111" s="290"/>
      <c r="AD111" s="290"/>
      <c r="AE111" s="283"/>
      <c r="AF111" s="283"/>
      <c r="AG111" s="283"/>
      <c r="AH111" s="283"/>
      <c r="AI111" s="292"/>
      <c r="AJ111" s="283"/>
      <c r="AK111" s="283"/>
      <c r="AL111" s="283"/>
      <c r="AM111" s="39"/>
      <c r="AN111" s="283"/>
      <c r="AO111" s="283"/>
      <c r="AP111" s="283"/>
      <c r="AQ111" s="39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1254"/>
      <c r="BB111" s="283"/>
      <c r="BC111" s="283"/>
      <c r="BD111" s="39"/>
      <c r="BE111" s="283"/>
      <c r="BF111" s="283"/>
      <c r="BG111" s="283"/>
      <c r="BH111" s="39"/>
      <c r="BI111" s="283"/>
      <c r="BJ111" s="283"/>
      <c r="BK111" s="283"/>
      <c r="BL111" s="39"/>
      <c r="BM111" s="283"/>
      <c r="BN111" s="283"/>
      <c r="BO111" s="283"/>
      <c r="BP111" s="39"/>
      <c r="BQ111" s="283"/>
      <c r="BR111" s="283"/>
      <c r="BS111" s="283"/>
      <c r="BT111" s="39"/>
      <c r="BU111" s="283"/>
      <c r="BV111" s="283"/>
      <c r="BW111" s="283"/>
      <c r="BX111" s="39"/>
      <c r="BY111" s="283"/>
      <c r="BZ111" s="283"/>
      <c r="CA111" s="283"/>
      <c r="CB111" s="39"/>
      <c r="CC111" s="283"/>
      <c r="CD111" s="283"/>
      <c r="CE111" s="283"/>
      <c r="CF111" s="39"/>
      <c r="CG111" s="283"/>
      <c r="CH111" s="283"/>
      <c r="CI111" s="283"/>
      <c r="CJ111" s="39"/>
      <c r="CK111" s="283"/>
      <c r="CL111" s="283"/>
      <c r="CM111" s="283"/>
      <c r="CN111" s="39"/>
      <c r="CO111" s="283"/>
      <c r="CP111" s="283"/>
      <c r="CQ111" s="283"/>
      <c r="CR111" s="39"/>
      <c r="CS111" s="283"/>
      <c r="CT111" s="283"/>
      <c r="CU111" s="283"/>
      <c r="CV111" s="39"/>
      <c r="CW111" s="283"/>
      <c r="CX111" s="283"/>
      <c r="CY111" s="283"/>
      <c r="CZ111" s="39"/>
      <c r="DA111" s="283"/>
      <c r="DB111" s="283"/>
      <c r="DC111" s="283"/>
      <c r="DD111" s="39"/>
      <c r="DE111" s="283"/>
      <c r="DF111" s="283"/>
      <c r="DG111" s="283"/>
      <c r="DH111" s="39"/>
      <c r="DI111" s="283"/>
      <c r="DJ111" s="283"/>
      <c r="DK111" s="283"/>
      <c r="DL111" s="39"/>
      <c r="DM111" s="283"/>
      <c r="DN111" s="283"/>
      <c r="DO111" s="283"/>
      <c r="DP111" s="39"/>
      <c r="DQ111" s="283"/>
      <c r="DR111" s="283"/>
      <c r="DS111" s="283"/>
      <c r="DT111" s="283"/>
      <c r="DU111" s="39"/>
      <c r="DV111" s="39"/>
      <c r="DW111" s="283"/>
      <c r="DX111" s="283"/>
      <c r="DY111" s="283"/>
      <c r="DZ111" s="39"/>
      <c r="EA111" s="283"/>
      <c r="EB111" s="283"/>
      <c r="EC111" s="283"/>
      <c r="ED111" s="39"/>
      <c r="EE111" s="39"/>
      <c r="EF111" s="283"/>
      <c r="EG111" s="283"/>
      <c r="EH111" s="283"/>
      <c r="EI111" s="39"/>
      <c r="EJ111" s="283"/>
      <c r="EK111" s="283"/>
      <c r="EL111" s="283"/>
      <c r="EM111" s="39"/>
      <c r="EN111" s="283"/>
      <c r="EO111" s="283"/>
      <c r="EP111" s="283"/>
      <c r="EQ111" s="39"/>
      <c r="ER111" s="283"/>
      <c r="ES111" s="283"/>
      <c r="ET111" s="283"/>
      <c r="EU111" s="39"/>
      <c r="EV111" s="283"/>
      <c r="EW111" s="283"/>
      <c r="EX111" s="283"/>
      <c r="EY111" s="39"/>
      <c r="EZ111" s="283"/>
      <c r="FA111" s="283"/>
      <c r="FB111" s="283"/>
      <c r="FC111" s="39"/>
      <c r="FD111" s="283"/>
      <c r="FE111" s="283"/>
      <c r="FF111" s="283"/>
      <c r="FG111" s="39"/>
      <c r="FH111" s="283"/>
      <c r="FI111" s="283"/>
      <c r="FJ111" s="283"/>
      <c r="FK111" s="39"/>
      <c r="FL111" s="283"/>
      <c r="FM111" s="283"/>
      <c r="FN111" s="283"/>
      <c r="FO111" s="39"/>
      <c r="FP111" s="283"/>
      <c r="FQ111" s="283"/>
      <c r="FR111" s="283"/>
      <c r="FS111" s="39"/>
      <c r="FT111" s="283"/>
      <c r="FU111" s="283"/>
      <c r="FV111" s="283"/>
      <c r="FW111" s="39"/>
      <c r="FX111" s="283"/>
      <c r="FY111" s="283"/>
      <c r="FZ111" s="283"/>
      <c r="GA111" s="39"/>
      <c r="GB111" s="283"/>
      <c r="GC111" s="283"/>
      <c r="GD111" s="283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U111" s="1024">
        <f>IF(COUNT(HU$32:$HU110)+1&gt;HW$8,"",HU110+1)</f>
        <v>79</v>
      </c>
      <c r="HV111" s="1138">
        <f t="shared" ca="1" si="91"/>
        <v>0.60430776240168937</v>
      </c>
      <c r="HW111" s="1118">
        <f t="shared" ca="1" si="92"/>
        <v>5.9405227425714385E-2</v>
      </c>
      <c r="HX111" s="1139">
        <f t="shared" ca="1" si="95"/>
        <v>20</v>
      </c>
      <c r="HY111" s="1139">
        <f t="shared" ca="1" si="96"/>
        <v>20</v>
      </c>
      <c r="HZ111" s="1139">
        <f t="shared" ca="1" si="97"/>
        <v>10</v>
      </c>
      <c r="IA111" s="1118">
        <f t="shared" ca="1" si="93"/>
        <v>10.172636122929921</v>
      </c>
      <c r="IB111" s="1118">
        <f t="shared" ca="1" si="94"/>
        <v>7.4850040113947447</v>
      </c>
      <c r="IC111" s="1118">
        <f t="shared" ca="1" si="98"/>
        <v>0.60430776240168937</v>
      </c>
      <c r="ID111" s="1122">
        <f t="shared" ca="1" si="99"/>
        <v>8.36256704087522</v>
      </c>
      <c r="IE111" s="1118">
        <f t="shared" ca="1" si="100"/>
        <v>72.263428137305908</v>
      </c>
      <c r="IF111" s="1118">
        <f t="shared" ca="1" si="80"/>
        <v>0.17793510553028258</v>
      </c>
      <c r="KL111" s="1029"/>
      <c r="KM111" s="1029"/>
      <c r="KN111" s="1029"/>
      <c r="KO111" s="1029"/>
      <c r="KP111" s="1029"/>
      <c r="KQ111" s="1029"/>
      <c r="KR111" s="1029"/>
      <c r="KS111" s="1029"/>
      <c r="KT111" s="1029"/>
      <c r="KU111" s="1029"/>
      <c r="KV111" s="1029"/>
      <c r="KW111" s="1029"/>
      <c r="KX111" s="1029"/>
      <c r="KY111" s="1029"/>
      <c r="KZ111" s="1029"/>
      <c r="LA111" s="1029"/>
      <c r="LB111" s="1029"/>
      <c r="LC111" s="1029"/>
      <c r="LD111" s="1029"/>
      <c r="LE111" s="1029"/>
      <c r="LF111" s="1029"/>
      <c r="LG111" s="1029"/>
      <c r="LH111" s="1029"/>
      <c r="LI111" s="1029"/>
      <c r="LJ111" s="1029"/>
      <c r="LK111" s="1029"/>
      <c r="LL111" s="1029"/>
      <c r="LM111" s="1029"/>
      <c r="LN111" s="1029"/>
      <c r="LO111" s="1029"/>
      <c r="LP111" s="1029"/>
      <c r="LQ111" s="1029"/>
      <c r="LR111" s="1029"/>
      <c r="LS111" s="1029"/>
      <c r="LT111" s="1029"/>
      <c r="LU111" s="1029"/>
      <c r="LV111" s="1029"/>
      <c r="LW111" s="1029"/>
      <c r="LX111" s="1029"/>
      <c r="LY111" s="1029"/>
      <c r="LZ111" s="1029"/>
      <c r="MA111" s="1029"/>
      <c r="MB111" s="1029"/>
      <c r="MC111" s="1029"/>
      <c r="MD111" s="1029"/>
      <c r="ME111" s="1029"/>
      <c r="MF111" s="1029"/>
      <c r="MG111" s="1029"/>
      <c r="MH111" s="1029"/>
      <c r="MI111" s="1029"/>
      <c r="MJ111" s="1029"/>
      <c r="MK111" s="1029"/>
    </row>
    <row r="112" spans="1:349" ht="12.75" hidden="1" customHeight="1" x14ac:dyDescent="0.25">
      <c r="A112" s="39"/>
      <c r="B112" s="39"/>
      <c r="C112" s="39"/>
      <c r="D112" s="39"/>
      <c r="E112" s="33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290"/>
      <c r="W112" s="290"/>
      <c r="X112" s="290"/>
      <c r="Y112" s="290"/>
      <c r="Z112" s="290"/>
      <c r="AA112" s="290"/>
      <c r="AB112" s="291"/>
      <c r="AC112" s="290"/>
      <c r="AD112" s="290"/>
      <c r="AE112" s="283"/>
      <c r="AF112" s="283"/>
      <c r="AG112" s="283"/>
      <c r="AH112" s="283"/>
      <c r="AI112" s="292"/>
      <c r="AJ112" s="283"/>
      <c r="AK112" s="283"/>
      <c r="AL112" s="283"/>
      <c r="AM112" s="39"/>
      <c r="AN112" s="283"/>
      <c r="AO112" s="283"/>
      <c r="AP112" s="283"/>
      <c r="AQ112" s="39"/>
      <c r="AR112" s="283"/>
      <c r="AS112" s="283"/>
      <c r="AT112" s="283"/>
      <c r="AU112" s="283"/>
      <c r="AV112" s="283"/>
      <c r="AW112" s="283"/>
      <c r="AX112" s="283"/>
      <c r="AY112" s="283"/>
      <c r="AZ112" s="283"/>
      <c r="BA112" s="1254"/>
      <c r="BB112" s="283"/>
      <c r="BC112" s="283"/>
      <c r="BD112" s="39"/>
      <c r="BE112" s="283"/>
      <c r="BF112" s="283"/>
      <c r="BG112" s="283"/>
      <c r="BH112" s="39"/>
      <c r="BI112" s="283"/>
      <c r="BJ112" s="283"/>
      <c r="BK112" s="283"/>
      <c r="BL112" s="39"/>
      <c r="BM112" s="283"/>
      <c r="BN112" s="283"/>
      <c r="BO112" s="283"/>
      <c r="BP112" s="39"/>
      <c r="BQ112" s="283"/>
      <c r="BR112" s="283"/>
      <c r="BS112" s="283"/>
      <c r="BT112" s="39"/>
      <c r="BU112" s="283"/>
      <c r="BV112" s="283"/>
      <c r="BW112" s="283"/>
      <c r="BX112" s="39"/>
      <c r="BY112" s="283"/>
      <c r="BZ112" s="283"/>
      <c r="CA112" s="283"/>
      <c r="CB112" s="39"/>
      <c r="CC112" s="283"/>
      <c r="CD112" s="283"/>
      <c r="CE112" s="283"/>
      <c r="CF112" s="39"/>
      <c r="CG112" s="283"/>
      <c r="CH112" s="283"/>
      <c r="CI112" s="283"/>
      <c r="CJ112" s="39"/>
      <c r="CK112" s="283"/>
      <c r="CL112" s="283"/>
      <c r="CM112" s="283"/>
      <c r="CN112" s="39"/>
      <c r="CO112" s="283"/>
      <c r="CP112" s="283"/>
      <c r="CQ112" s="283"/>
      <c r="CR112" s="39"/>
      <c r="CS112" s="283"/>
      <c r="CT112" s="283"/>
      <c r="CU112" s="283"/>
      <c r="CV112" s="39"/>
      <c r="CW112" s="283"/>
      <c r="CX112" s="283"/>
      <c r="CY112" s="283"/>
      <c r="CZ112" s="39"/>
      <c r="DA112" s="283"/>
      <c r="DB112" s="283"/>
      <c r="DC112" s="283"/>
      <c r="DD112" s="39"/>
      <c r="DE112" s="283"/>
      <c r="DF112" s="283"/>
      <c r="DG112" s="283"/>
      <c r="DH112" s="39"/>
      <c r="DI112" s="283"/>
      <c r="DJ112" s="283"/>
      <c r="DK112" s="283"/>
      <c r="DL112" s="39"/>
      <c r="DM112" s="283"/>
      <c r="DN112" s="283"/>
      <c r="DO112" s="283"/>
      <c r="DP112" s="39"/>
      <c r="DQ112" s="283"/>
      <c r="DR112" s="283"/>
      <c r="DS112" s="283"/>
      <c r="DT112" s="283"/>
      <c r="DU112" s="39"/>
      <c r="DV112" s="39"/>
      <c r="DW112" s="283"/>
      <c r="DX112" s="283"/>
      <c r="DY112" s="283"/>
      <c r="DZ112" s="39"/>
      <c r="EA112" s="283"/>
      <c r="EB112" s="283"/>
      <c r="EC112" s="283"/>
      <c r="ED112" s="39"/>
      <c r="EE112" s="39"/>
      <c r="EF112" s="283"/>
      <c r="EG112" s="283"/>
      <c r="EH112" s="283"/>
      <c r="EI112" s="39"/>
      <c r="EJ112" s="283"/>
      <c r="EK112" s="283"/>
      <c r="EL112" s="283"/>
      <c r="EM112" s="39"/>
      <c r="EN112" s="283"/>
      <c r="EO112" s="283"/>
      <c r="EP112" s="283"/>
      <c r="EQ112" s="39"/>
      <c r="ER112" s="283"/>
      <c r="ES112" s="283"/>
      <c r="ET112" s="283"/>
      <c r="EU112" s="39"/>
      <c r="EV112" s="283"/>
      <c r="EW112" s="283"/>
      <c r="EX112" s="283"/>
      <c r="EY112" s="39"/>
      <c r="EZ112" s="283"/>
      <c r="FA112" s="283"/>
      <c r="FB112" s="283"/>
      <c r="FC112" s="39"/>
      <c r="FD112" s="283"/>
      <c r="FE112" s="283"/>
      <c r="FF112" s="283"/>
      <c r="FG112" s="39"/>
      <c r="FH112" s="283"/>
      <c r="FI112" s="283"/>
      <c r="FJ112" s="283"/>
      <c r="FK112" s="39"/>
      <c r="FL112" s="283"/>
      <c r="FM112" s="283"/>
      <c r="FN112" s="283"/>
      <c r="FO112" s="39"/>
      <c r="FP112" s="283"/>
      <c r="FQ112" s="283"/>
      <c r="FR112" s="283"/>
      <c r="FS112" s="39"/>
      <c r="FT112" s="283"/>
      <c r="FU112" s="283"/>
      <c r="FV112" s="283"/>
      <c r="FW112" s="39"/>
      <c r="FX112" s="283"/>
      <c r="FY112" s="283"/>
      <c r="FZ112" s="283"/>
      <c r="GA112" s="39"/>
      <c r="GB112" s="283"/>
      <c r="GC112" s="283"/>
      <c r="GD112" s="283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U112" s="1024">
        <f>IF(COUNT(HU$32:$HU111)+1&gt;HW$8,"",HU111+1)</f>
        <v>80</v>
      </c>
      <c r="HV112" s="1138">
        <f t="shared" ca="1" si="91"/>
        <v>0.6279116425461897</v>
      </c>
      <c r="HW112" s="1118">
        <f t="shared" ca="1" si="92"/>
        <v>6.3882595742321219E-2</v>
      </c>
      <c r="HX112" s="1139">
        <f t="shared" ca="1" si="95"/>
        <v>20</v>
      </c>
      <c r="HY112" s="1139">
        <f t="shared" ca="1" si="96"/>
        <v>20</v>
      </c>
      <c r="HZ112" s="1139">
        <f t="shared" ca="1" si="97"/>
        <v>10</v>
      </c>
      <c r="IA112" s="1118">
        <f t="shared" ca="1" si="93"/>
        <v>9.8291504164757679</v>
      </c>
      <c r="IB112" s="1118">
        <f t="shared" ca="1" si="94"/>
        <v>7.3555977322055961</v>
      </c>
      <c r="IC112" s="1118">
        <f t="shared" ca="1" si="98"/>
        <v>0.6279116425461897</v>
      </c>
      <c r="ID112" s="1122">
        <f t="shared" ca="1" si="99"/>
        <v>8.0586181390194245</v>
      </c>
      <c r="IE112" s="1118">
        <f t="shared" ca="1" si="100"/>
        <v>77.91802908564101</v>
      </c>
      <c r="IF112" s="1118">
        <f t="shared" ca="1" si="80"/>
        <v>0.18013075417876923</v>
      </c>
      <c r="KL112" s="1029"/>
      <c r="KM112" s="1029"/>
      <c r="KN112" s="1029"/>
      <c r="KO112" s="1029"/>
      <c r="KP112" s="1029"/>
      <c r="KQ112" s="1029"/>
      <c r="KR112" s="1029"/>
      <c r="KS112" s="1029"/>
      <c r="KT112" s="1029"/>
      <c r="KU112" s="1029"/>
      <c r="KV112" s="1029"/>
      <c r="KW112" s="1029"/>
      <c r="KX112" s="1029"/>
      <c r="KY112" s="1029"/>
      <c r="KZ112" s="1029"/>
      <c r="LA112" s="1029"/>
      <c r="LB112" s="1029"/>
      <c r="LC112" s="1029"/>
      <c r="LD112" s="1029"/>
      <c r="LE112" s="1029"/>
      <c r="LF112" s="1029"/>
      <c r="LG112" s="1029"/>
      <c r="LH112" s="1029"/>
      <c r="LI112" s="1029"/>
      <c r="LJ112" s="1029"/>
      <c r="LK112" s="1029"/>
      <c r="LL112" s="1029"/>
      <c r="LM112" s="1029"/>
      <c r="LN112" s="1029"/>
      <c r="LO112" s="1029"/>
      <c r="LP112" s="1029"/>
      <c r="LQ112" s="1029"/>
      <c r="LR112" s="1029"/>
      <c r="LS112" s="1029"/>
      <c r="LT112" s="1029"/>
      <c r="LU112" s="1029"/>
      <c r="LV112" s="1029"/>
      <c r="LW112" s="1029"/>
      <c r="LX112" s="1029"/>
      <c r="LY112" s="1029"/>
      <c r="LZ112" s="1029"/>
      <c r="MA112" s="1029"/>
      <c r="MB112" s="1029"/>
      <c r="MC112" s="1029"/>
      <c r="MD112" s="1029"/>
      <c r="ME112" s="1029"/>
      <c r="MF112" s="1029"/>
      <c r="MG112" s="1029"/>
      <c r="MH112" s="1029"/>
      <c r="MI112" s="1029"/>
      <c r="MJ112" s="1029"/>
      <c r="MK112" s="1029"/>
    </row>
    <row r="113" spans="1:349" ht="12.75" hidden="1" customHeight="1" x14ac:dyDescent="0.25">
      <c r="A113" s="39"/>
      <c r="B113" s="39"/>
      <c r="C113" s="39"/>
      <c r="D113" s="39"/>
      <c r="E113" s="33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290"/>
      <c r="W113" s="290"/>
      <c r="X113" s="290"/>
      <c r="Y113" s="290"/>
      <c r="Z113" s="290"/>
      <c r="AA113" s="290"/>
      <c r="AB113" s="291"/>
      <c r="AC113" s="290"/>
      <c r="AD113" s="290"/>
      <c r="AE113" s="283"/>
      <c r="AF113" s="283"/>
      <c r="AG113" s="283"/>
      <c r="AH113" s="283"/>
      <c r="AI113" s="292"/>
      <c r="AJ113" s="283"/>
      <c r="AK113" s="283"/>
      <c r="AL113" s="283"/>
      <c r="AM113" s="39"/>
      <c r="AN113" s="283"/>
      <c r="AO113" s="283"/>
      <c r="AP113" s="283"/>
      <c r="AQ113" s="39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1254"/>
      <c r="BB113" s="283"/>
      <c r="BC113" s="283"/>
      <c r="BD113" s="39"/>
      <c r="BE113" s="283"/>
      <c r="BF113" s="283"/>
      <c r="BG113" s="283"/>
      <c r="BH113" s="39"/>
      <c r="BI113" s="283"/>
      <c r="BJ113" s="283"/>
      <c r="BK113" s="283"/>
      <c r="BL113" s="39"/>
      <c r="BM113" s="283"/>
      <c r="BN113" s="283"/>
      <c r="BO113" s="283"/>
      <c r="BP113" s="39"/>
      <c r="BQ113" s="283"/>
      <c r="BR113" s="283"/>
      <c r="BS113" s="283"/>
      <c r="BT113" s="39"/>
      <c r="BU113" s="283"/>
      <c r="BV113" s="283"/>
      <c r="BW113" s="283"/>
      <c r="BX113" s="39"/>
      <c r="BY113" s="283"/>
      <c r="BZ113" s="283"/>
      <c r="CA113" s="283"/>
      <c r="CB113" s="283"/>
      <c r="CC113" s="39"/>
      <c r="CD113" s="283"/>
      <c r="CE113" s="283"/>
      <c r="CF113" s="283"/>
      <c r="CG113" s="39"/>
      <c r="CH113" s="283"/>
      <c r="CI113" s="283"/>
      <c r="CJ113" s="283"/>
      <c r="CK113" s="39"/>
      <c r="CL113" s="283"/>
      <c r="CM113" s="283"/>
      <c r="CN113" s="283"/>
      <c r="CO113" s="39"/>
      <c r="CP113" s="283"/>
      <c r="CQ113" s="283"/>
      <c r="CR113" s="283"/>
      <c r="CS113" s="39"/>
      <c r="CT113" s="283"/>
      <c r="CU113" s="283"/>
      <c r="CV113" s="283"/>
      <c r="CW113" s="39"/>
      <c r="CX113" s="283"/>
      <c r="CY113" s="283"/>
      <c r="CZ113" s="283"/>
      <c r="DA113" s="39"/>
      <c r="DB113" s="283"/>
      <c r="DC113" s="283"/>
      <c r="DD113" s="283"/>
      <c r="DE113" s="39"/>
      <c r="DF113" s="283"/>
      <c r="DG113" s="283"/>
      <c r="DH113" s="283"/>
      <c r="DI113" s="39"/>
      <c r="DJ113" s="283"/>
      <c r="DK113" s="283"/>
      <c r="DL113" s="283"/>
      <c r="DM113" s="39"/>
      <c r="DN113" s="283"/>
      <c r="DO113" s="283"/>
      <c r="DP113" s="283"/>
      <c r="DQ113" s="39"/>
      <c r="DR113" s="283"/>
      <c r="DS113" s="283"/>
      <c r="DT113" s="283"/>
      <c r="DU113" s="283"/>
      <c r="DV113" s="283"/>
      <c r="DW113" s="39"/>
      <c r="DX113" s="283"/>
      <c r="DY113" s="283"/>
      <c r="DZ113" s="283"/>
      <c r="EA113" s="39"/>
      <c r="EB113" s="283"/>
      <c r="EC113" s="283"/>
      <c r="ED113" s="283"/>
      <c r="EE113" s="283"/>
      <c r="EF113" s="39"/>
      <c r="EG113" s="283"/>
      <c r="EH113" s="283"/>
      <c r="EI113" s="283"/>
      <c r="EJ113" s="39"/>
      <c r="EK113" s="283"/>
      <c r="EL113" s="283"/>
      <c r="EM113" s="283"/>
      <c r="EN113" s="39"/>
      <c r="EO113" s="283"/>
      <c r="EP113" s="283"/>
      <c r="EQ113" s="283"/>
      <c r="ER113" s="39"/>
      <c r="ES113" s="283"/>
      <c r="ET113" s="283"/>
      <c r="EU113" s="283"/>
      <c r="EV113" s="39"/>
      <c r="EW113" s="283"/>
      <c r="EX113" s="283"/>
      <c r="EY113" s="283"/>
      <c r="EZ113" s="39"/>
      <c r="FA113" s="283"/>
      <c r="FB113" s="283"/>
      <c r="FC113" s="283"/>
      <c r="FD113" s="39"/>
      <c r="FE113" s="283"/>
      <c r="FF113" s="283"/>
      <c r="FG113" s="283"/>
      <c r="FH113" s="39"/>
      <c r="FI113" s="283"/>
      <c r="FJ113" s="283"/>
      <c r="FK113" s="283"/>
      <c r="FL113" s="39"/>
      <c r="FM113" s="283"/>
      <c r="FN113" s="283"/>
      <c r="FO113" s="283"/>
      <c r="FP113" s="39"/>
      <c r="FQ113" s="283"/>
      <c r="FR113" s="283"/>
      <c r="FS113" s="283"/>
      <c r="FT113" s="39"/>
      <c r="FU113" s="283"/>
      <c r="FV113" s="283"/>
      <c r="FW113" s="283"/>
      <c r="FX113" s="39"/>
      <c r="FY113" s="283"/>
      <c r="FZ113" s="283"/>
      <c r="GA113" s="283"/>
      <c r="GB113" s="39"/>
      <c r="GC113" s="283"/>
      <c r="GD113" s="283"/>
      <c r="GE113" s="283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U113" s="1024" t="str">
        <f>IF(COUNT(HU$32:$HU112)+1&gt;HW$8,"",HU112+1)</f>
        <v/>
      </c>
      <c r="HV113" s="1138" t="str">
        <f t="shared" si="91"/>
        <v/>
      </c>
      <c r="HW113" s="1118" t="str">
        <f t="shared" si="92"/>
        <v/>
      </c>
      <c r="HX113" s="1139" t="str">
        <f t="shared" si="95"/>
        <v/>
      </c>
      <c r="HY113" s="1139" t="str">
        <f t="shared" si="96"/>
        <v/>
      </c>
      <c r="HZ113" s="1139" t="str">
        <f t="shared" si="97"/>
        <v/>
      </c>
      <c r="IA113" s="1118" t="str">
        <f t="shared" si="93"/>
        <v/>
      </c>
      <c r="IB113" s="1118" t="str">
        <f t="shared" si="94"/>
        <v/>
      </c>
      <c r="IC113" s="1118" t="str">
        <f t="shared" si="98"/>
        <v/>
      </c>
      <c r="ID113" s="1122" t="str">
        <f t="shared" si="99"/>
        <v/>
      </c>
      <c r="IE113" s="1118" t="str">
        <f t="shared" si="100"/>
        <v/>
      </c>
      <c r="IF113" s="1118" t="str">
        <f t="shared" si="80"/>
        <v/>
      </c>
      <c r="KL113" s="1029"/>
      <c r="KM113" s="1029"/>
      <c r="KN113" s="1029"/>
      <c r="KO113" s="1029"/>
      <c r="KP113" s="1029"/>
      <c r="KQ113" s="1029"/>
      <c r="KR113" s="1029"/>
      <c r="KS113" s="1029"/>
      <c r="KT113" s="1029"/>
      <c r="KU113" s="1029"/>
      <c r="KV113" s="1029"/>
      <c r="KW113" s="1029"/>
      <c r="KX113" s="1029"/>
      <c r="KY113" s="1029"/>
      <c r="KZ113" s="1029"/>
      <c r="LA113" s="1029"/>
      <c r="LB113" s="1029"/>
      <c r="LC113" s="1029"/>
      <c r="LD113" s="1029"/>
      <c r="LE113" s="1029"/>
      <c r="LF113" s="1029"/>
      <c r="LG113" s="1029"/>
      <c r="LH113" s="1029"/>
      <c r="LI113" s="1029"/>
      <c r="LJ113" s="1029"/>
      <c r="LK113" s="1029"/>
      <c r="LL113" s="1029"/>
      <c r="LM113" s="1029"/>
      <c r="LN113" s="1029"/>
      <c r="LO113" s="1029"/>
      <c r="LP113" s="1029"/>
      <c r="LQ113" s="1029"/>
      <c r="LR113" s="1029"/>
      <c r="LS113" s="1029"/>
      <c r="LT113" s="1029"/>
      <c r="LU113" s="1029"/>
      <c r="LV113" s="1029"/>
      <c r="LW113" s="1029"/>
      <c r="LX113" s="1029"/>
      <c r="LY113" s="1029"/>
      <c r="LZ113" s="1029"/>
      <c r="MA113" s="1029"/>
      <c r="MB113" s="1029"/>
      <c r="MC113" s="1029"/>
      <c r="MD113" s="1029"/>
      <c r="ME113" s="1029"/>
      <c r="MF113" s="1029"/>
      <c r="MG113" s="1029"/>
      <c r="MH113" s="1029"/>
      <c r="MI113" s="1029"/>
      <c r="MJ113" s="1029"/>
      <c r="MK113" s="1029"/>
    </row>
    <row r="114" spans="1:349" ht="12.75" hidden="1" customHeight="1" x14ac:dyDescent="0.25">
      <c r="A114" s="39"/>
      <c r="B114" s="39"/>
      <c r="C114" s="39"/>
      <c r="D114" s="39"/>
      <c r="E114" s="33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290"/>
      <c r="W114" s="290"/>
      <c r="X114" s="290"/>
      <c r="Y114" s="290"/>
      <c r="Z114" s="290"/>
      <c r="AA114" s="290"/>
      <c r="AB114" s="290"/>
      <c r="AC114" s="290"/>
      <c r="AD114" s="291"/>
      <c r="AE114" s="290"/>
      <c r="AF114" s="290"/>
      <c r="AG114" s="283"/>
      <c r="AH114" s="283"/>
      <c r="AI114" s="283"/>
      <c r="AJ114" s="283"/>
      <c r="AK114" s="292"/>
      <c r="AL114" s="283"/>
      <c r="AM114" s="283"/>
      <c r="AN114" s="283"/>
      <c r="AO114" s="39"/>
      <c r="AP114" s="283"/>
      <c r="AQ114" s="283"/>
      <c r="AR114" s="283"/>
      <c r="AS114" s="39"/>
      <c r="AT114" s="39"/>
      <c r="AU114" s="39"/>
      <c r="AV114" s="39"/>
      <c r="AW114" s="39"/>
      <c r="AX114" s="39"/>
      <c r="AY114" s="39"/>
      <c r="AZ114" s="39"/>
      <c r="BA114" s="1242"/>
      <c r="BB114" s="39"/>
      <c r="BC114" s="283"/>
      <c r="BD114" s="283"/>
      <c r="BE114" s="283"/>
      <c r="BF114" s="39"/>
      <c r="BG114" s="283"/>
      <c r="BH114" s="283"/>
      <c r="BI114" s="283"/>
      <c r="BJ114" s="39"/>
      <c r="BK114" s="283"/>
      <c r="BL114" s="283"/>
      <c r="BM114" s="283"/>
      <c r="BN114" s="39"/>
      <c r="BO114" s="283"/>
      <c r="BP114" s="283"/>
      <c r="BQ114" s="283"/>
      <c r="BR114" s="39"/>
      <c r="BS114" s="283"/>
      <c r="BT114" s="283"/>
      <c r="BU114" s="283"/>
      <c r="BV114" s="39"/>
      <c r="BW114" s="283"/>
      <c r="BX114" s="283"/>
      <c r="BY114" s="283"/>
      <c r="BZ114" s="39"/>
      <c r="CA114" s="438"/>
      <c r="CB114" s="283"/>
      <c r="CC114" s="39"/>
      <c r="CD114" s="283"/>
      <c r="CE114" s="39"/>
      <c r="CF114" s="283"/>
      <c r="CG114" s="283"/>
      <c r="CH114" s="283"/>
      <c r="CI114" s="39"/>
      <c r="CJ114" s="283"/>
      <c r="CK114" s="283"/>
      <c r="CL114" s="283"/>
      <c r="CM114" s="39"/>
      <c r="CN114" s="283"/>
      <c r="CO114" s="283"/>
      <c r="CP114" s="283"/>
      <c r="CQ114" s="39"/>
      <c r="CR114" s="283"/>
      <c r="CS114" s="283"/>
      <c r="CT114" s="283"/>
      <c r="CU114" s="39"/>
      <c r="CV114" s="283"/>
      <c r="CW114" s="283"/>
      <c r="CX114" s="283"/>
      <c r="CY114" s="39"/>
      <c r="CZ114" s="283"/>
      <c r="DA114" s="283"/>
      <c r="DB114" s="283"/>
      <c r="DC114" s="39"/>
      <c r="DD114" s="283"/>
      <c r="DE114" s="283"/>
      <c r="DF114" s="283"/>
      <c r="DG114" s="39"/>
      <c r="DH114" s="283"/>
      <c r="DI114" s="283"/>
      <c r="DJ114" s="283"/>
      <c r="DK114" s="39"/>
      <c r="DL114" s="283"/>
      <c r="DM114" s="283"/>
      <c r="DN114" s="283"/>
      <c r="DO114" s="39"/>
      <c r="DP114" s="283"/>
      <c r="DQ114" s="283"/>
      <c r="DR114" s="283"/>
      <c r="DS114" s="39"/>
      <c r="DT114" s="283"/>
      <c r="DU114" s="283"/>
      <c r="DV114" s="283"/>
      <c r="DW114" s="283"/>
      <c r="DX114" s="283"/>
      <c r="DY114" s="39"/>
      <c r="DZ114" s="283"/>
      <c r="EA114" s="283"/>
      <c r="EB114" s="283"/>
      <c r="EC114" s="39"/>
      <c r="ED114" s="283"/>
      <c r="EE114" s="283"/>
      <c r="EF114" s="283"/>
      <c r="EG114" s="283"/>
      <c r="EH114" s="39"/>
      <c r="EI114" s="283"/>
      <c r="EJ114" s="283"/>
      <c r="EK114" s="283"/>
      <c r="EL114" s="39"/>
      <c r="EM114" s="283"/>
      <c r="EN114" s="283"/>
      <c r="EO114" s="283"/>
      <c r="EP114" s="39"/>
      <c r="EQ114" s="283"/>
      <c r="ER114" s="283"/>
      <c r="ES114" s="283"/>
      <c r="ET114" s="39"/>
      <c r="EU114" s="283"/>
      <c r="EV114" s="283"/>
      <c r="EW114" s="283"/>
      <c r="EX114" s="39"/>
      <c r="EY114" s="283"/>
      <c r="EZ114" s="283"/>
      <c r="FA114" s="283"/>
      <c r="FB114" s="39"/>
      <c r="FC114" s="283"/>
      <c r="FD114" s="283"/>
      <c r="FE114" s="283"/>
      <c r="FF114" s="39"/>
      <c r="FG114" s="283"/>
      <c r="FH114" s="283"/>
      <c r="FI114" s="283"/>
      <c r="FJ114" s="39"/>
      <c r="FK114" s="283"/>
      <c r="FL114" s="283"/>
      <c r="FM114" s="283"/>
      <c r="FN114" s="39"/>
      <c r="FO114" s="283"/>
      <c r="FP114" s="283"/>
      <c r="FQ114" s="283"/>
      <c r="FR114" s="39"/>
      <c r="FS114" s="283"/>
      <c r="FT114" s="283"/>
      <c r="FU114" s="283"/>
      <c r="FV114" s="39"/>
      <c r="FW114" s="283"/>
      <c r="FX114" s="283"/>
      <c r="FY114" s="283"/>
      <c r="FZ114" s="39"/>
      <c r="GA114" s="283"/>
      <c r="GB114" s="283"/>
      <c r="GC114" s="283"/>
      <c r="GD114" s="39"/>
      <c r="GE114" s="283"/>
      <c r="GF114" s="283"/>
      <c r="GG114" s="283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U114" s="1024" t="str">
        <f>IF(COUNT(HU$32:$HU113)+1&gt;HW$8,"",HU113+1)</f>
        <v/>
      </c>
      <c r="HV114" s="1138" t="str">
        <f t="shared" si="91"/>
        <v/>
      </c>
      <c r="HW114" s="1118" t="str">
        <f t="shared" si="92"/>
        <v/>
      </c>
      <c r="HX114" s="1139" t="str">
        <f t="shared" si="95"/>
        <v/>
      </c>
      <c r="HY114" s="1139" t="str">
        <f t="shared" si="96"/>
        <v/>
      </c>
      <c r="HZ114" s="1139" t="str">
        <f t="shared" si="97"/>
        <v/>
      </c>
      <c r="IA114" s="1118" t="str">
        <f t="shared" si="93"/>
        <v/>
      </c>
      <c r="IB114" s="1118" t="str">
        <f t="shared" si="94"/>
        <v/>
      </c>
      <c r="IC114" s="1118" t="str">
        <f t="shared" si="98"/>
        <v/>
      </c>
      <c r="ID114" s="1122" t="str">
        <f t="shared" si="99"/>
        <v/>
      </c>
      <c r="IE114" s="1118" t="str">
        <f t="shared" si="100"/>
        <v/>
      </c>
      <c r="IF114" s="1118" t="str">
        <f t="shared" si="80"/>
        <v/>
      </c>
      <c r="KL114" s="1029"/>
      <c r="KM114" s="1029"/>
      <c r="KN114" s="1029"/>
      <c r="KO114" s="1029"/>
      <c r="KP114" s="1029"/>
      <c r="KQ114" s="1029"/>
      <c r="KR114" s="1029"/>
      <c r="KS114" s="1029"/>
      <c r="KT114" s="1029"/>
      <c r="KU114" s="1029"/>
      <c r="KV114" s="1029"/>
      <c r="KW114" s="1029"/>
      <c r="KX114" s="1029"/>
      <c r="KY114" s="1029"/>
      <c r="KZ114" s="1029"/>
      <c r="LA114" s="1029"/>
      <c r="LB114" s="1029"/>
      <c r="LC114" s="1029"/>
      <c r="LD114" s="1029"/>
      <c r="LE114" s="1029"/>
      <c r="LF114" s="1029"/>
      <c r="LG114" s="1029"/>
      <c r="LH114" s="1029"/>
      <c r="LI114" s="1029"/>
      <c r="LJ114" s="1029"/>
      <c r="LK114" s="1029"/>
      <c r="LL114" s="1029"/>
      <c r="LM114" s="1029"/>
      <c r="LN114" s="1029"/>
      <c r="LO114" s="1029"/>
      <c r="LP114" s="1029"/>
      <c r="LQ114" s="1029"/>
      <c r="LR114" s="1029"/>
      <c r="LS114" s="1029"/>
      <c r="LT114" s="1029"/>
      <c r="LU114" s="1029"/>
      <c r="LV114" s="1029"/>
      <c r="LW114" s="1029"/>
      <c r="LX114" s="1029"/>
      <c r="LY114" s="1029"/>
      <c r="LZ114" s="1029"/>
      <c r="MA114" s="1029"/>
      <c r="MB114" s="1029"/>
      <c r="MC114" s="1029"/>
      <c r="MD114" s="1029"/>
      <c r="ME114" s="1029"/>
      <c r="MF114" s="1029"/>
      <c r="MG114" s="1029"/>
      <c r="MH114" s="1029"/>
      <c r="MI114" s="1029"/>
      <c r="MJ114" s="1029"/>
      <c r="MK114" s="1029"/>
    </row>
    <row r="115" spans="1:349" ht="12.75" hidden="1" customHeight="1" x14ac:dyDescent="0.25">
      <c r="A115" s="39"/>
      <c r="B115" s="39"/>
      <c r="C115" s="39"/>
      <c r="D115" s="39"/>
      <c r="E115" s="33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1242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290"/>
      <c r="BM115" s="290"/>
      <c r="BN115" s="290"/>
      <c r="BO115" s="290"/>
      <c r="BP115" s="290"/>
      <c r="BQ115" s="290"/>
      <c r="BR115" s="290"/>
      <c r="BS115" s="290"/>
      <c r="BT115" s="290"/>
      <c r="BU115" s="290"/>
      <c r="BV115" s="290"/>
      <c r="BW115" s="290"/>
      <c r="BX115" s="290"/>
      <c r="BY115" s="291"/>
      <c r="BZ115" s="290"/>
      <c r="CA115" s="290"/>
      <c r="CB115" s="39"/>
      <c r="CC115" s="39"/>
      <c r="CD115" s="39"/>
      <c r="CE115" s="283"/>
      <c r="CF115" s="283"/>
      <c r="CG115" s="283"/>
      <c r="CH115" s="39"/>
      <c r="CI115" s="283"/>
      <c r="CJ115" s="283"/>
      <c r="CK115" s="283"/>
      <c r="CL115" s="39"/>
      <c r="CM115" s="283"/>
      <c r="CN115" s="283"/>
      <c r="CO115" s="283"/>
      <c r="CP115" s="39"/>
      <c r="CQ115" s="283"/>
      <c r="CR115" s="283"/>
      <c r="CS115" s="283"/>
      <c r="CT115" s="39"/>
      <c r="CU115" s="283"/>
      <c r="CV115" s="283"/>
      <c r="CW115" s="283"/>
      <c r="CX115" s="39"/>
      <c r="CY115" s="283"/>
      <c r="CZ115" s="283"/>
      <c r="DA115" s="283"/>
      <c r="DB115" s="39"/>
      <c r="DC115" s="283"/>
      <c r="DD115" s="283"/>
      <c r="DE115" s="283"/>
      <c r="DF115" s="283"/>
      <c r="DG115" s="39"/>
      <c r="DH115" s="283"/>
      <c r="DI115" s="283"/>
      <c r="DJ115" s="283"/>
      <c r="DK115" s="39"/>
      <c r="DL115" s="283"/>
      <c r="DM115" s="283"/>
      <c r="DN115" s="283"/>
      <c r="DO115" s="39"/>
      <c r="DP115" s="283"/>
      <c r="DQ115" s="39"/>
      <c r="DR115" s="283"/>
      <c r="DS115" s="283"/>
      <c r="DT115" s="283"/>
      <c r="DU115" s="283"/>
      <c r="DV115" s="283"/>
      <c r="DW115" s="39"/>
      <c r="DX115" s="283"/>
      <c r="DY115" s="39"/>
      <c r="DZ115" s="283"/>
      <c r="EA115" s="283"/>
      <c r="EB115" s="283"/>
      <c r="EC115" s="39"/>
      <c r="ED115" s="283"/>
      <c r="EE115" s="283"/>
      <c r="EF115" s="283"/>
      <c r="EG115" s="39"/>
      <c r="EH115" s="283"/>
      <c r="EI115" s="283"/>
      <c r="EJ115" s="283"/>
      <c r="EK115" s="39"/>
      <c r="EL115" s="283"/>
      <c r="EM115" s="283"/>
      <c r="EN115" s="283"/>
      <c r="EO115" s="39"/>
      <c r="EP115" s="283"/>
      <c r="EQ115" s="283"/>
      <c r="ER115" s="283"/>
      <c r="ES115" s="39"/>
      <c r="ET115" s="283"/>
      <c r="EU115" s="283"/>
      <c r="EV115" s="283"/>
      <c r="EW115" s="39"/>
      <c r="EX115" s="283"/>
      <c r="EY115" s="283"/>
      <c r="EZ115" s="283"/>
      <c r="FA115" s="39"/>
      <c r="FB115" s="283"/>
      <c r="FC115" s="283"/>
      <c r="FD115" s="283"/>
      <c r="FE115" s="39"/>
      <c r="FF115" s="283"/>
      <c r="FG115" s="283"/>
      <c r="FH115" s="283"/>
      <c r="FI115" s="39"/>
      <c r="FJ115" s="283"/>
      <c r="FK115" s="283"/>
      <c r="FL115" s="283"/>
      <c r="FM115" s="39"/>
      <c r="FN115" s="283"/>
      <c r="FO115" s="283"/>
      <c r="FP115" s="283"/>
      <c r="FQ115" s="283"/>
      <c r="FR115" s="283"/>
      <c r="FS115" s="39"/>
      <c r="FT115" s="283"/>
      <c r="FU115" s="283"/>
      <c r="FV115" s="283"/>
      <c r="FW115" s="39"/>
      <c r="FX115" s="283"/>
      <c r="FY115" s="283"/>
      <c r="FZ115" s="283"/>
      <c r="GA115" s="283"/>
      <c r="GB115" s="39"/>
      <c r="GC115" s="283"/>
      <c r="GD115" s="283"/>
      <c r="GE115" s="283"/>
      <c r="GF115" s="39"/>
      <c r="GG115" s="283"/>
      <c r="GH115" s="283"/>
      <c r="GI115" s="283"/>
      <c r="GJ115" s="39"/>
      <c r="GK115" s="283"/>
      <c r="GL115" s="283"/>
      <c r="GM115" s="283"/>
      <c r="GN115" s="39"/>
      <c r="GO115" s="283"/>
      <c r="GP115" s="283"/>
      <c r="GQ115" s="283"/>
      <c r="GR115" s="39"/>
      <c r="GS115" s="283"/>
      <c r="GT115" s="283"/>
      <c r="GU115" s="283"/>
      <c r="GV115" s="39"/>
      <c r="GW115" s="283"/>
      <c r="GX115" s="283"/>
      <c r="GY115" s="283"/>
      <c r="GZ115" s="39"/>
      <c r="HA115" s="283"/>
      <c r="HB115" s="283"/>
      <c r="HC115" s="283"/>
      <c r="HD115" s="39"/>
      <c r="HE115" s="283"/>
      <c r="HF115" s="283"/>
      <c r="HG115" s="283"/>
      <c r="HH115" s="39"/>
      <c r="HI115" s="283"/>
      <c r="HJ115" s="283"/>
      <c r="HK115" s="283"/>
      <c r="HL115" s="39"/>
      <c r="HM115" s="283"/>
      <c r="HN115" s="283"/>
      <c r="HO115" s="283"/>
      <c r="HP115" s="39"/>
      <c r="HQ115" s="283"/>
      <c r="HR115" s="283"/>
      <c r="HS115" s="283"/>
      <c r="HU115" s="1024" t="str">
        <f>IF(COUNT(HU$32:$HU114)+1&gt;HW$8,"",HU114+1)</f>
        <v/>
      </c>
      <c r="HV115" s="1138" t="str">
        <f t="shared" si="91"/>
        <v/>
      </c>
      <c r="HW115" s="1118" t="str">
        <f t="shared" si="92"/>
        <v/>
      </c>
      <c r="HX115" s="1139" t="str">
        <f t="shared" si="95"/>
        <v/>
      </c>
      <c r="HY115" s="1139" t="str">
        <f t="shared" si="96"/>
        <v/>
      </c>
      <c r="HZ115" s="1139" t="str">
        <f t="shared" si="97"/>
        <v/>
      </c>
      <c r="IA115" s="1118" t="str">
        <f t="shared" si="93"/>
        <v/>
      </c>
      <c r="IB115" s="1118" t="str">
        <f t="shared" si="94"/>
        <v/>
      </c>
      <c r="IC115" s="1118" t="str">
        <f t="shared" si="98"/>
        <v/>
      </c>
      <c r="ID115" s="1122" t="str">
        <f t="shared" si="99"/>
        <v/>
      </c>
      <c r="IE115" s="1118" t="str">
        <f t="shared" si="100"/>
        <v/>
      </c>
      <c r="IF115" s="1118" t="str">
        <f t="shared" si="80"/>
        <v/>
      </c>
      <c r="KL115" s="1029"/>
      <c r="KM115" s="1029"/>
      <c r="KN115" s="1029"/>
      <c r="KO115" s="1029"/>
      <c r="KP115" s="1029"/>
      <c r="KQ115" s="1029"/>
      <c r="KR115" s="1029"/>
      <c r="KS115" s="1029"/>
      <c r="KT115" s="1029"/>
      <c r="KU115" s="1029"/>
      <c r="KV115" s="1029"/>
      <c r="KW115" s="1029"/>
      <c r="KX115" s="1029"/>
      <c r="KY115" s="1029"/>
      <c r="KZ115" s="1029"/>
      <c r="LA115" s="1029"/>
      <c r="LB115" s="1029"/>
      <c r="LC115" s="1029"/>
      <c r="LD115" s="1029"/>
      <c r="LE115" s="1029"/>
      <c r="LF115" s="1029"/>
      <c r="LG115" s="1029"/>
      <c r="LH115" s="1029"/>
      <c r="LI115" s="1029"/>
      <c r="LJ115" s="1029"/>
      <c r="LK115" s="1029"/>
      <c r="LL115" s="1029"/>
      <c r="LM115" s="1029"/>
      <c r="LN115" s="1029"/>
      <c r="LO115" s="1029"/>
      <c r="LP115" s="1029"/>
      <c r="LQ115" s="1029"/>
      <c r="LR115" s="1029"/>
      <c r="LS115" s="1029"/>
      <c r="LT115" s="1029"/>
      <c r="LU115" s="1029"/>
      <c r="LV115" s="1029"/>
      <c r="LW115" s="1029"/>
      <c r="LX115" s="1029"/>
      <c r="LY115" s="1029"/>
      <c r="LZ115" s="1029"/>
      <c r="MA115" s="1029"/>
      <c r="MB115" s="1029"/>
      <c r="MC115" s="1029"/>
      <c r="MD115" s="1029"/>
      <c r="ME115" s="1029"/>
      <c r="MF115" s="1029"/>
      <c r="MG115" s="1029"/>
      <c r="MH115" s="1029"/>
      <c r="MI115" s="1029"/>
      <c r="MJ115" s="1029"/>
      <c r="MK115" s="1029"/>
    </row>
    <row r="116" spans="1:349" ht="12.75" hidden="1" customHeight="1" x14ac:dyDescent="0.25">
      <c r="A116" s="39"/>
      <c r="B116" s="39"/>
      <c r="C116" s="39"/>
      <c r="D116" s="39"/>
      <c r="E116" s="33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3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1242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290"/>
      <c r="BM116" s="290"/>
      <c r="BN116" s="290"/>
      <c r="BO116" s="290"/>
      <c r="BP116" s="290"/>
      <c r="BQ116" s="290"/>
      <c r="BR116" s="290"/>
      <c r="BS116" s="290"/>
      <c r="BT116" s="290"/>
      <c r="BU116" s="290"/>
      <c r="BV116" s="290"/>
      <c r="BW116" s="290"/>
      <c r="BX116" s="290"/>
      <c r="BY116" s="291"/>
      <c r="BZ116" s="290"/>
      <c r="CA116" s="290"/>
      <c r="CB116" s="39"/>
      <c r="CC116" s="39"/>
      <c r="CD116" s="39"/>
      <c r="CE116" s="283"/>
      <c r="CF116" s="283"/>
      <c r="CG116" s="283"/>
      <c r="CH116" s="39"/>
      <c r="CI116" s="283"/>
      <c r="CJ116" s="283"/>
      <c r="CK116" s="283"/>
      <c r="CL116" s="39"/>
      <c r="CM116" s="283"/>
      <c r="CN116" s="283"/>
      <c r="CO116" s="283"/>
      <c r="CP116" s="39"/>
      <c r="CQ116" s="283"/>
      <c r="CR116" s="283"/>
      <c r="CS116" s="283"/>
      <c r="CT116" s="39"/>
      <c r="CU116" s="283"/>
      <c r="CV116" s="283"/>
      <c r="CW116" s="283"/>
      <c r="CX116" s="39"/>
      <c r="CY116" s="283"/>
      <c r="CZ116" s="283"/>
      <c r="DA116" s="283"/>
      <c r="DB116" s="39"/>
      <c r="DC116" s="283"/>
      <c r="DD116" s="283"/>
      <c r="DE116" s="283"/>
      <c r="DF116" s="283"/>
      <c r="DG116" s="39"/>
      <c r="DH116" s="283"/>
      <c r="DI116" s="283"/>
      <c r="DJ116" s="283"/>
      <c r="DK116" s="39"/>
      <c r="DL116" s="283"/>
      <c r="DM116" s="283"/>
      <c r="DN116" s="283"/>
      <c r="DO116" s="39"/>
      <c r="DP116" s="283"/>
      <c r="DQ116" s="39"/>
      <c r="DR116" s="283"/>
      <c r="DS116" s="283"/>
      <c r="DT116" s="283"/>
      <c r="DU116" s="283"/>
      <c r="DV116" s="283"/>
      <c r="DW116" s="39"/>
      <c r="DX116" s="283"/>
      <c r="DY116" s="39"/>
      <c r="DZ116" s="283"/>
      <c r="EA116" s="283"/>
      <c r="EB116" s="283"/>
      <c r="EC116" s="39"/>
      <c r="ED116" s="283"/>
      <c r="EE116" s="283"/>
      <c r="EF116" s="283"/>
      <c r="EG116" s="39"/>
      <c r="EH116" s="283"/>
      <c r="EI116" s="283"/>
      <c r="EJ116" s="283"/>
      <c r="EK116" s="39"/>
      <c r="EL116" s="283"/>
      <c r="EM116" s="283"/>
      <c r="EN116" s="283"/>
      <c r="EO116" s="39"/>
      <c r="EP116" s="283"/>
      <c r="EQ116" s="283"/>
      <c r="ER116" s="283"/>
      <c r="ES116" s="39"/>
      <c r="ET116" s="283"/>
      <c r="EU116" s="283"/>
      <c r="EV116" s="283"/>
      <c r="EW116" s="39"/>
      <c r="EX116" s="283"/>
      <c r="EY116" s="283"/>
      <c r="EZ116" s="283"/>
      <c r="FA116" s="39"/>
      <c r="FB116" s="283"/>
      <c r="FC116" s="283"/>
      <c r="FD116" s="283"/>
      <c r="FE116" s="283"/>
      <c r="FF116" s="283"/>
      <c r="FG116" s="39"/>
      <c r="FH116" s="283"/>
      <c r="FI116" s="283"/>
      <c r="FJ116" s="283"/>
      <c r="FK116" s="39"/>
      <c r="FL116" s="283"/>
      <c r="FM116" s="283"/>
      <c r="FN116" s="283"/>
      <c r="FO116" s="283"/>
      <c r="FP116" s="39"/>
      <c r="FQ116" s="283"/>
      <c r="FR116" s="283"/>
      <c r="FS116" s="283"/>
      <c r="FT116" s="283"/>
      <c r="FU116" s="39"/>
      <c r="FV116" s="283"/>
      <c r="FW116" s="283"/>
      <c r="FX116" s="283"/>
      <c r="FY116" s="39"/>
      <c r="FZ116" s="283"/>
      <c r="GA116" s="283"/>
      <c r="GB116" s="283"/>
      <c r="GC116" s="283"/>
      <c r="GD116" s="39"/>
      <c r="GE116" s="283"/>
      <c r="GF116" s="283"/>
      <c r="GG116" s="283"/>
      <c r="GH116" s="39"/>
      <c r="GI116" s="283"/>
      <c r="GJ116" s="283"/>
      <c r="GK116" s="283"/>
      <c r="GL116" s="39"/>
      <c r="GM116" s="283"/>
      <c r="GN116" s="283"/>
      <c r="GO116" s="283"/>
      <c r="GP116" s="39"/>
      <c r="GQ116" s="283"/>
      <c r="GR116" s="283"/>
      <c r="GS116" s="283"/>
      <c r="GT116" s="39"/>
      <c r="GU116" s="283"/>
      <c r="GV116" s="283"/>
      <c r="GW116" s="283"/>
      <c r="GX116" s="39"/>
      <c r="GY116" s="283"/>
      <c r="GZ116" s="283"/>
      <c r="HA116" s="283"/>
      <c r="HB116" s="39"/>
      <c r="HC116" s="283"/>
      <c r="HD116" s="283"/>
      <c r="HE116" s="283"/>
      <c r="HF116" s="39"/>
      <c r="HG116" s="283"/>
      <c r="HH116" s="283"/>
      <c r="HI116" s="283"/>
      <c r="HJ116" s="39"/>
      <c r="HK116" s="283"/>
      <c r="HL116" s="283"/>
      <c r="HM116" s="283"/>
      <c r="HN116" s="39"/>
      <c r="HO116" s="283"/>
      <c r="HP116" s="283"/>
      <c r="HQ116" s="283"/>
      <c r="HR116" s="39"/>
      <c r="HS116" s="283"/>
      <c r="HU116" s="1024" t="str">
        <f>IF(COUNT(HU$32:$HU115)+1&gt;HW$8,"",HU115+1)</f>
        <v/>
      </c>
      <c r="HV116" s="1138" t="str">
        <f t="shared" si="91"/>
        <v/>
      </c>
      <c r="HW116" s="1118" t="str">
        <f t="shared" si="92"/>
        <v/>
      </c>
      <c r="HX116" s="1139" t="str">
        <f t="shared" si="95"/>
        <v/>
      </c>
      <c r="HY116" s="1139" t="str">
        <f t="shared" si="96"/>
        <v/>
      </c>
      <c r="HZ116" s="1139" t="str">
        <f t="shared" si="97"/>
        <v/>
      </c>
      <c r="IA116" s="1118" t="str">
        <f t="shared" si="93"/>
        <v/>
      </c>
      <c r="IB116" s="1118" t="str">
        <f t="shared" si="94"/>
        <v/>
      </c>
      <c r="IC116" s="1118" t="str">
        <f t="shared" si="98"/>
        <v/>
      </c>
      <c r="ID116" s="1122" t="str">
        <f t="shared" si="99"/>
        <v/>
      </c>
      <c r="IE116" s="1118" t="str">
        <f t="shared" si="100"/>
        <v/>
      </c>
      <c r="IF116" s="1118" t="str">
        <f t="shared" si="80"/>
        <v/>
      </c>
      <c r="KL116" s="1029"/>
      <c r="KM116" s="1029"/>
      <c r="KN116" s="1029"/>
      <c r="KO116" s="1029"/>
      <c r="KP116" s="1029"/>
      <c r="KQ116" s="1029"/>
      <c r="KR116" s="1029"/>
      <c r="KS116" s="1029"/>
      <c r="KT116" s="1029"/>
      <c r="KU116" s="1029"/>
      <c r="KV116" s="1029"/>
      <c r="KW116" s="1029"/>
      <c r="KX116" s="1029"/>
      <c r="KY116" s="1029"/>
      <c r="KZ116" s="1029"/>
      <c r="LA116" s="1029"/>
      <c r="LB116" s="1029"/>
      <c r="LC116" s="1029"/>
      <c r="LD116" s="1029"/>
      <c r="LE116" s="1029"/>
      <c r="LF116" s="1029"/>
      <c r="LG116" s="1029"/>
      <c r="LH116" s="1029"/>
      <c r="LI116" s="1029"/>
      <c r="LJ116" s="1029"/>
      <c r="LK116" s="1029"/>
      <c r="LL116" s="1029"/>
      <c r="LM116" s="1029"/>
      <c r="LN116" s="1029"/>
      <c r="LO116" s="1029"/>
      <c r="LP116" s="1029"/>
      <c r="LQ116" s="1029"/>
      <c r="LR116" s="1029"/>
      <c r="LS116" s="1029"/>
      <c r="LT116" s="1029"/>
      <c r="LU116" s="1029"/>
      <c r="LV116" s="1029"/>
      <c r="LW116" s="1029"/>
      <c r="LX116" s="1029"/>
      <c r="LY116" s="1029"/>
      <c r="LZ116" s="1029"/>
      <c r="MA116" s="1029"/>
      <c r="MB116" s="1029"/>
      <c r="MC116" s="1029"/>
      <c r="MD116" s="1029"/>
      <c r="ME116" s="1029"/>
      <c r="MF116" s="1029"/>
      <c r="MG116" s="1029"/>
      <c r="MH116" s="1029"/>
      <c r="MI116" s="1029"/>
      <c r="MJ116" s="1029"/>
      <c r="MK116" s="1029"/>
    </row>
    <row r="117" spans="1:349" ht="12.75" hidden="1" customHeight="1" x14ac:dyDescent="0.25">
      <c r="A117" s="39"/>
      <c r="B117" s="39"/>
      <c r="C117" s="39"/>
      <c r="D117" s="39"/>
      <c r="E117" s="33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1242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290"/>
      <c r="BW117" s="290"/>
      <c r="BX117" s="290"/>
      <c r="BY117" s="290"/>
      <c r="BZ117" s="290"/>
      <c r="CA117" s="290"/>
      <c r="CB117" s="283"/>
      <c r="CC117" s="283"/>
      <c r="CD117" s="283"/>
      <c r="CE117" s="283"/>
      <c r="CF117" s="283"/>
      <c r="CG117" s="292"/>
      <c r="CH117" s="283"/>
      <c r="CI117" s="283"/>
      <c r="CJ117" s="283"/>
      <c r="CK117" s="283"/>
      <c r="CL117" s="39"/>
      <c r="CM117" s="283"/>
      <c r="CN117" s="283"/>
      <c r="CO117" s="283"/>
      <c r="CP117" s="283"/>
      <c r="CQ117" s="39"/>
      <c r="CR117" s="283"/>
      <c r="CS117" s="283"/>
      <c r="CT117" s="283"/>
      <c r="CU117" s="39"/>
      <c r="CV117" s="39"/>
      <c r="CW117" s="283"/>
      <c r="CX117" s="283"/>
      <c r="CY117" s="283"/>
      <c r="CZ117" s="39"/>
      <c r="DA117" s="283"/>
      <c r="DB117" s="283"/>
      <c r="DC117" s="283"/>
      <c r="DD117" s="283"/>
      <c r="DE117" s="39"/>
      <c r="DF117" s="283"/>
      <c r="DG117" s="283"/>
      <c r="DH117" s="283"/>
      <c r="DI117" s="283"/>
      <c r="DJ117" s="39"/>
      <c r="DK117" s="283"/>
      <c r="DL117" s="283"/>
      <c r="DM117" s="283"/>
      <c r="DN117" s="283"/>
      <c r="DO117" s="39"/>
      <c r="DP117" s="283"/>
      <c r="DQ117" s="283"/>
      <c r="DR117" s="283"/>
      <c r="DS117" s="39"/>
      <c r="DT117" s="283"/>
      <c r="DU117" s="283"/>
      <c r="DV117" s="283"/>
      <c r="DW117" s="39"/>
      <c r="DX117" s="283"/>
      <c r="DY117" s="283"/>
      <c r="DZ117" s="283"/>
      <c r="EA117" s="39"/>
      <c r="EB117" s="283"/>
      <c r="EC117" s="283"/>
      <c r="ED117" s="283"/>
      <c r="EE117" s="39"/>
      <c r="EF117" s="283"/>
      <c r="EG117" s="39"/>
      <c r="EH117" s="283"/>
      <c r="EI117" s="283"/>
      <c r="EJ117" s="283"/>
      <c r="EK117" s="283"/>
      <c r="EL117" s="283"/>
      <c r="EM117" s="39"/>
      <c r="EN117" s="283"/>
      <c r="EO117" s="39"/>
      <c r="EP117" s="283"/>
      <c r="EQ117" s="283"/>
      <c r="ER117" s="283"/>
      <c r="ES117" s="39"/>
      <c r="ET117" s="283"/>
      <c r="EU117" s="283"/>
      <c r="EV117" s="283"/>
      <c r="EW117" s="39"/>
      <c r="EX117" s="283"/>
      <c r="EY117" s="283"/>
      <c r="EZ117" s="283"/>
      <c r="FA117" s="39"/>
      <c r="FB117" s="283"/>
      <c r="FC117" s="283"/>
      <c r="FD117" s="283"/>
      <c r="FE117" s="39"/>
      <c r="FF117" s="283"/>
      <c r="FG117" s="283"/>
      <c r="FH117" s="283"/>
      <c r="FI117" s="39"/>
      <c r="FJ117" s="283"/>
      <c r="FK117" s="283"/>
      <c r="FL117" s="283"/>
      <c r="FM117" s="39"/>
      <c r="FN117" s="39"/>
      <c r="FO117" s="39"/>
      <c r="FP117" s="283"/>
      <c r="FQ117" s="283"/>
      <c r="FR117" s="283"/>
      <c r="FS117" s="39"/>
      <c r="FT117" s="283"/>
      <c r="FU117" s="283"/>
      <c r="FV117" s="283"/>
      <c r="FW117" s="39"/>
      <c r="FX117" s="283"/>
      <c r="FY117" s="283"/>
      <c r="FZ117" s="283"/>
      <c r="GA117" s="283"/>
      <c r="GB117" s="283"/>
      <c r="GC117" s="39"/>
      <c r="GD117" s="283"/>
      <c r="GE117" s="283"/>
      <c r="GF117" s="283"/>
      <c r="GG117" s="39"/>
      <c r="GH117" s="283"/>
      <c r="GI117" s="283"/>
      <c r="GJ117" s="283"/>
      <c r="GK117" s="283"/>
      <c r="GL117" s="39"/>
      <c r="GM117" s="283"/>
      <c r="GN117" s="283"/>
      <c r="GO117" s="283"/>
      <c r="GP117" s="39"/>
      <c r="GQ117" s="283"/>
      <c r="GR117" s="283"/>
      <c r="GS117" s="283"/>
      <c r="GT117" s="39"/>
      <c r="GU117" s="283"/>
      <c r="GV117" s="283"/>
      <c r="GW117" s="283"/>
      <c r="GX117" s="39"/>
      <c r="GY117" s="283"/>
      <c r="GZ117" s="283"/>
      <c r="HA117" s="283"/>
      <c r="HB117" s="39"/>
      <c r="HC117" s="283"/>
      <c r="HD117" s="283"/>
      <c r="HE117" s="283"/>
      <c r="HF117" s="39"/>
      <c r="HG117" s="283"/>
      <c r="HH117" s="283"/>
      <c r="HI117" s="283"/>
      <c r="HJ117" s="39"/>
      <c r="HK117" s="283"/>
      <c r="HL117" s="283"/>
      <c r="HM117" s="283"/>
      <c r="HN117" s="39"/>
      <c r="HO117" s="283"/>
      <c r="HP117" s="283"/>
      <c r="HQ117" s="283"/>
      <c r="HR117" s="39"/>
      <c r="HS117" s="283"/>
      <c r="HU117" s="1024" t="str">
        <f>IF(COUNT(HU$32:$HU116)+1&gt;HW$8,"",HU116+1)</f>
        <v/>
      </c>
      <c r="HV117" s="1138" t="str">
        <f t="shared" si="91"/>
        <v/>
      </c>
      <c r="HW117" s="1118" t="str">
        <f t="shared" si="92"/>
        <v/>
      </c>
      <c r="HX117" s="1139" t="str">
        <f t="shared" si="95"/>
        <v/>
      </c>
      <c r="HY117" s="1139" t="str">
        <f t="shared" si="96"/>
        <v/>
      </c>
      <c r="HZ117" s="1139" t="str">
        <f t="shared" si="97"/>
        <v/>
      </c>
      <c r="IA117" s="1118" t="str">
        <f t="shared" si="93"/>
        <v/>
      </c>
      <c r="IB117" s="1118" t="str">
        <f t="shared" si="94"/>
        <v/>
      </c>
      <c r="IC117" s="1118" t="str">
        <f t="shared" si="98"/>
        <v/>
      </c>
      <c r="ID117" s="1122" t="str">
        <f t="shared" si="99"/>
        <v/>
      </c>
      <c r="IE117" s="1118" t="str">
        <f t="shared" si="100"/>
        <v/>
      </c>
      <c r="IF117" s="1118" t="str">
        <f t="shared" si="80"/>
        <v/>
      </c>
      <c r="KL117" s="1029"/>
      <c r="KM117" s="1029"/>
      <c r="KN117" s="1029"/>
      <c r="KO117" s="1029"/>
      <c r="KP117" s="1029"/>
      <c r="KQ117" s="1029"/>
      <c r="KR117" s="1029"/>
      <c r="KS117" s="1029"/>
      <c r="KT117" s="1029"/>
      <c r="KU117" s="1029"/>
      <c r="KV117" s="1029"/>
      <c r="KW117" s="1029"/>
      <c r="KX117" s="1029"/>
      <c r="KY117" s="1029"/>
      <c r="KZ117" s="1029"/>
      <c r="LA117" s="1029"/>
      <c r="LB117" s="1029"/>
      <c r="LC117" s="1029"/>
      <c r="LD117" s="1029"/>
      <c r="LE117" s="1029"/>
      <c r="LF117" s="1029"/>
      <c r="LG117" s="1029"/>
      <c r="LH117" s="1029"/>
      <c r="LI117" s="1029"/>
      <c r="LJ117" s="1029"/>
      <c r="LK117" s="1029"/>
      <c r="LL117" s="1029"/>
      <c r="LM117" s="1029"/>
      <c r="LN117" s="1029"/>
      <c r="LO117" s="1029"/>
      <c r="LP117" s="1029"/>
      <c r="LQ117" s="1029"/>
      <c r="LR117" s="1029"/>
      <c r="LS117" s="1029"/>
      <c r="LT117" s="1029"/>
      <c r="LU117" s="1029"/>
      <c r="LV117" s="1029"/>
      <c r="LW117" s="1029"/>
      <c r="LX117" s="1029"/>
      <c r="LY117" s="1029"/>
      <c r="LZ117" s="1029"/>
      <c r="MA117" s="1029"/>
      <c r="MB117" s="1029"/>
      <c r="MC117" s="1029"/>
      <c r="MD117" s="1029"/>
      <c r="ME117" s="1029"/>
      <c r="MF117" s="1029"/>
      <c r="MG117" s="1029"/>
      <c r="MH117" s="1029"/>
      <c r="MI117" s="1029"/>
      <c r="MJ117" s="1029"/>
      <c r="MK117" s="1029"/>
    </row>
    <row r="118" spans="1:349" ht="12.75" hidden="1" customHeight="1" x14ac:dyDescent="0.25">
      <c r="A118" s="39"/>
      <c r="B118" s="39"/>
      <c r="C118" s="39"/>
      <c r="D118" s="39"/>
      <c r="E118" s="33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1242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290"/>
      <c r="BW118" s="290"/>
      <c r="BX118" s="290"/>
      <c r="BY118" s="290"/>
      <c r="BZ118" s="290"/>
      <c r="CA118" s="290"/>
      <c r="CB118" s="283"/>
      <c r="CC118" s="283"/>
      <c r="CD118" s="283"/>
      <c r="CE118" s="283"/>
      <c r="CF118" s="283"/>
      <c r="CG118" s="292"/>
      <c r="CH118" s="283"/>
      <c r="CI118" s="283"/>
      <c r="CJ118" s="283"/>
      <c r="CK118" s="283"/>
      <c r="CL118" s="39"/>
      <c r="CM118" s="283"/>
      <c r="CN118" s="283"/>
      <c r="CO118" s="283"/>
      <c r="CP118" s="283"/>
      <c r="CQ118" s="39"/>
      <c r="CR118" s="283"/>
      <c r="CS118" s="283"/>
      <c r="CT118" s="283"/>
      <c r="CU118" s="39"/>
      <c r="CV118" s="39"/>
      <c r="CW118" s="283"/>
      <c r="CX118" s="283"/>
      <c r="CY118" s="283"/>
      <c r="CZ118" s="39"/>
      <c r="DA118" s="283"/>
      <c r="DB118" s="283"/>
      <c r="DC118" s="283"/>
      <c r="DD118" s="283"/>
      <c r="DE118" s="39"/>
      <c r="DF118" s="283"/>
      <c r="DG118" s="283"/>
      <c r="DH118" s="283"/>
      <c r="DI118" s="283"/>
      <c r="DJ118" s="39"/>
      <c r="DK118" s="283"/>
      <c r="DL118" s="283"/>
      <c r="DM118" s="283"/>
      <c r="DN118" s="283"/>
      <c r="DO118" s="39"/>
      <c r="DP118" s="283"/>
      <c r="DQ118" s="283"/>
      <c r="DR118" s="283"/>
      <c r="DS118" s="39"/>
      <c r="DT118" s="283"/>
      <c r="DU118" s="283"/>
      <c r="DV118" s="283"/>
      <c r="DW118" s="39"/>
      <c r="DX118" s="283"/>
      <c r="DY118" s="283"/>
      <c r="DZ118" s="283"/>
      <c r="EA118" s="39"/>
      <c r="EB118" s="283"/>
      <c r="EC118" s="283"/>
      <c r="ED118" s="283"/>
      <c r="EE118" s="39"/>
      <c r="EF118" s="283"/>
      <c r="EG118" s="39"/>
      <c r="EH118" s="283"/>
      <c r="EI118" s="283"/>
      <c r="EJ118" s="283"/>
      <c r="EK118" s="283"/>
      <c r="EL118" s="283"/>
      <c r="EM118" s="39"/>
      <c r="EN118" s="283"/>
      <c r="EO118" s="39"/>
      <c r="EP118" s="283"/>
      <c r="EQ118" s="283"/>
      <c r="ER118" s="283"/>
      <c r="ES118" s="39"/>
      <c r="ET118" s="283"/>
      <c r="EU118" s="283"/>
      <c r="EV118" s="283"/>
      <c r="EW118" s="39"/>
      <c r="EX118" s="283"/>
      <c r="EY118" s="283"/>
      <c r="EZ118" s="283"/>
      <c r="FA118" s="39"/>
      <c r="FB118" s="283"/>
      <c r="FC118" s="283"/>
      <c r="FD118" s="283"/>
      <c r="FE118" s="39"/>
      <c r="FF118" s="283"/>
      <c r="FG118" s="283"/>
      <c r="FH118" s="283"/>
      <c r="FI118" s="283"/>
      <c r="FJ118" s="283"/>
      <c r="FK118" s="39"/>
      <c r="FL118" s="283"/>
      <c r="FM118" s="283"/>
      <c r="FN118" s="283"/>
      <c r="FO118" s="283"/>
      <c r="FP118" s="283"/>
      <c r="FQ118" s="242"/>
      <c r="FR118" s="283"/>
      <c r="FS118" s="283"/>
      <c r="FT118" s="283"/>
      <c r="FU118" s="39"/>
      <c r="FV118" s="283"/>
      <c r="FW118" s="283"/>
      <c r="FX118" s="283"/>
      <c r="FY118" s="283"/>
      <c r="FZ118" s="39"/>
      <c r="GA118" s="283"/>
      <c r="GB118" s="283"/>
      <c r="GC118" s="283"/>
      <c r="GD118" s="283"/>
      <c r="GE118" s="39"/>
      <c r="GF118" s="283"/>
      <c r="GG118" s="283"/>
      <c r="GH118" s="283"/>
      <c r="GI118" s="39"/>
      <c r="GJ118" s="283"/>
      <c r="GK118" s="283"/>
      <c r="GL118" s="283"/>
      <c r="GM118" s="283"/>
      <c r="GN118" s="39"/>
      <c r="GO118" s="283"/>
      <c r="GP118" s="283"/>
      <c r="GQ118" s="283"/>
      <c r="GR118" s="39"/>
      <c r="GS118" s="283"/>
      <c r="GT118" s="283"/>
      <c r="GU118" s="283"/>
      <c r="GV118" s="39"/>
      <c r="GW118" s="283"/>
      <c r="GX118" s="283"/>
      <c r="GY118" s="283"/>
      <c r="GZ118" s="39"/>
      <c r="HA118" s="283"/>
      <c r="HB118" s="283"/>
      <c r="HC118" s="283"/>
      <c r="HD118" s="39"/>
      <c r="HE118" s="283"/>
      <c r="HF118" s="283"/>
      <c r="HG118" s="283"/>
      <c r="HH118" s="39"/>
      <c r="HI118" s="283"/>
      <c r="HJ118" s="283"/>
      <c r="HK118" s="283"/>
      <c r="HL118" s="39"/>
      <c r="HM118" s="283"/>
      <c r="HN118" s="283"/>
      <c r="HO118" s="283"/>
      <c r="HP118" s="39"/>
      <c r="HQ118" s="283"/>
      <c r="HR118" s="283"/>
      <c r="HS118" s="283"/>
      <c r="HU118" s="1024" t="str">
        <f>IF(COUNT(HU$32:$HU117)+1&gt;HW$8,"",HU117+1)</f>
        <v/>
      </c>
      <c r="HV118" s="1138" t="str">
        <f t="shared" si="91"/>
        <v/>
      </c>
      <c r="HW118" s="1118" t="str">
        <f t="shared" si="92"/>
        <v/>
      </c>
      <c r="HX118" s="1139" t="str">
        <f t="shared" si="95"/>
        <v/>
      </c>
      <c r="HY118" s="1139" t="str">
        <f t="shared" si="96"/>
        <v/>
      </c>
      <c r="HZ118" s="1139" t="str">
        <f t="shared" si="97"/>
        <v/>
      </c>
      <c r="IA118" s="1118" t="str">
        <f t="shared" si="93"/>
        <v/>
      </c>
      <c r="IB118" s="1118" t="str">
        <f t="shared" si="94"/>
        <v/>
      </c>
      <c r="IC118" s="1118" t="str">
        <f t="shared" si="98"/>
        <v/>
      </c>
      <c r="ID118" s="1122" t="str">
        <f t="shared" si="99"/>
        <v/>
      </c>
      <c r="IE118" s="1118" t="str">
        <f t="shared" si="100"/>
        <v/>
      </c>
      <c r="IF118" s="1118" t="str">
        <f t="shared" si="80"/>
        <v/>
      </c>
      <c r="KL118" s="1029"/>
      <c r="KM118" s="1029"/>
      <c r="KN118" s="1029"/>
      <c r="KO118" s="1029"/>
      <c r="KP118" s="1029"/>
      <c r="KQ118" s="1029"/>
      <c r="KR118" s="1029"/>
      <c r="KS118" s="1029"/>
      <c r="KT118" s="1029"/>
      <c r="KU118" s="1029"/>
      <c r="KV118" s="1029"/>
      <c r="KW118" s="1029"/>
      <c r="KX118" s="1029"/>
      <c r="KY118" s="1029"/>
      <c r="KZ118" s="1029"/>
      <c r="LA118" s="1029"/>
      <c r="LB118" s="1029"/>
      <c r="LC118" s="1029"/>
      <c r="LD118" s="1029"/>
      <c r="LE118" s="1029"/>
      <c r="LF118" s="1029"/>
      <c r="LG118" s="1029"/>
      <c r="LH118" s="1029"/>
      <c r="LI118" s="1029"/>
      <c r="LJ118" s="1029"/>
      <c r="LK118" s="1029"/>
      <c r="LL118" s="1029"/>
      <c r="LM118" s="1029"/>
      <c r="LN118" s="1029"/>
      <c r="LO118" s="1029"/>
      <c r="LP118" s="1029"/>
      <c r="LQ118" s="1029"/>
      <c r="LR118" s="1029"/>
      <c r="LS118" s="1029"/>
      <c r="LT118" s="1029"/>
      <c r="LU118" s="1029"/>
      <c r="LV118" s="1029"/>
      <c r="LW118" s="1029"/>
      <c r="LX118" s="1029"/>
      <c r="LY118" s="1029"/>
      <c r="LZ118" s="1029"/>
      <c r="MA118" s="1029"/>
      <c r="MB118" s="1029"/>
      <c r="MC118" s="1029"/>
      <c r="MD118" s="1029"/>
      <c r="ME118" s="1029"/>
      <c r="MF118" s="1029"/>
      <c r="MG118" s="1029"/>
      <c r="MH118" s="1029"/>
      <c r="MI118" s="1029"/>
      <c r="MJ118" s="1029"/>
      <c r="MK118" s="1029"/>
    </row>
    <row r="119" spans="1:349" s="283" customFormat="1" ht="12.75" hidden="1" customHeight="1" x14ac:dyDescent="0.25">
      <c r="A119" s="39"/>
      <c r="B119" s="39"/>
      <c r="C119" s="39"/>
      <c r="D119" s="39"/>
      <c r="E119" s="33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3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15">
        <f>K119-AG119-AI119-AK119</f>
        <v>0</v>
      </c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1242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290"/>
      <c r="CA119" s="290"/>
      <c r="CB119" s="290"/>
      <c r="CC119" s="290"/>
      <c r="CD119" s="290"/>
      <c r="CE119" s="290"/>
      <c r="CK119" s="292"/>
      <c r="CP119" s="39"/>
      <c r="CU119" s="39"/>
      <c r="CY119" s="39"/>
      <c r="CZ119" s="39"/>
      <c r="DD119" s="39"/>
      <c r="DI119" s="39"/>
      <c r="DN119" s="39"/>
      <c r="DS119" s="39"/>
      <c r="DW119" s="39"/>
      <c r="EA119" s="39"/>
      <c r="EE119" s="39"/>
      <c r="EI119" s="39"/>
      <c r="EK119" s="39"/>
      <c r="EQ119" s="39"/>
      <c r="ES119" s="39"/>
      <c r="EW119" s="39"/>
      <c r="FA119" s="39"/>
      <c r="FE119" s="39"/>
      <c r="FI119" s="39"/>
      <c r="FO119" s="39"/>
      <c r="FU119" s="242"/>
      <c r="FY119" s="39"/>
      <c r="GD119" s="39"/>
      <c r="GI119" s="39"/>
      <c r="GM119" s="39"/>
      <c r="GR119" s="39"/>
      <c r="GV119" s="39"/>
      <c r="GZ119" s="39"/>
      <c r="HD119" s="39"/>
      <c r="HH119" s="39"/>
      <c r="HL119" s="39"/>
      <c r="HP119" s="39"/>
    </row>
    <row r="120" spans="1:349" ht="12.75" hidden="1" customHeight="1" x14ac:dyDescent="0.25">
      <c r="A120" s="39"/>
      <c r="B120" s="39"/>
      <c r="C120" s="39"/>
      <c r="D120" s="39"/>
      <c r="E120" s="33"/>
      <c r="F120" s="39">
        <f ca="1">F125/1.16</f>
        <v>145.66999999999999</v>
      </c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3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409"/>
      <c r="AW120" s="39"/>
      <c r="AX120" s="39"/>
      <c r="AY120" s="39"/>
      <c r="AZ120" s="39"/>
      <c r="BA120" s="1242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290"/>
      <c r="CA120" s="290"/>
      <c r="CB120" s="290"/>
      <c r="CC120" s="290"/>
      <c r="CD120" s="290"/>
      <c r="CE120" s="290"/>
      <c r="CF120" s="283"/>
      <c r="CG120" s="283"/>
      <c r="CH120" s="283"/>
      <c r="CI120" s="283"/>
      <c r="CJ120" s="283"/>
      <c r="CK120" s="292"/>
      <c r="CL120" s="283"/>
      <c r="CM120" s="283"/>
      <c r="CN120" s="283"/>
      <c r="CO120" s="283"/>
      <c r="CP120" s="39"/>
      <c r="CQ120" s="283"/>
      <c r="CR120" s="283"/>
      <c r="CS120" s="283"/>
      <c r="CT120" s="283"/>
      <c r="CU120" s="39"/>
      <c r="CV120" s="283"/>
      <c r="CW120" s="283"/>
      <c r="CX120" s="283"/>
      <c r="CY120" s="39"/>
      <c r="CZ120" s="39"/>
      <c r="DA120" s="283"/>
      <c r="DB120" s="283"/>
      <c r="DC120" s="283"/>
      <c r="DD120" s="39"/>
      <c r="DE120" s="283"/>
      <c r="DF120" s="283"/>
      <c r="DG120" s="283"/>
      <c r="DH120" s="283"/>
      <c r="DI120" s="39"/>
      <c r="DJ120" s="283"/>
      <c r="DK120" s="283"/>
      <c r="DL120" s="283"/>
      <c r="DM120" s="283"/>
      <c r="DN120" s="39"/>
      <c r="DO120" s="283"/>
      <c r="DP120" s="283"/>
      <c r="DQ120" s="283"/>
      <c r="DR120" s="283"/>
      <c r="DS120" s="39"/>
      <c r="DT120" s="283"/>
      <c r="DU120" s="283"/>
      <c r="DV120" s="283"/>
      <c r="DW120" s="39"/>
      <c r="DX120" s="283"/>
      <c r="DY120" s="283"/>
      <c r="DZ120" s="283"/>
      <c r="EA120" s="39"/>
      <c r="EB120" s="283"/>
      <c r="EC120" s="283"/>
      <c r="ED120" s="283"/>
      <c r="EE120" s="39"/>
      <c r="EF120" s="283"/>
      <c r="EG120" s="283"/>
      <c r="EH120" s="283"/>
      <c r="EI120" s="39"/>
      <c r="EJ120" s="283"/>
      <c r="EK120" s="39"/>
      <c r="EL120" s="283"/>
      <c r="EM120" s="283"/>
      <c r="EN120" s="283"/>
      <c r="EO120" s="283"/>
      <c r="EP120" s="283"/>
      <c r="EQ120" s="39"/>
      <c r="ER120" s="283"/>
      <c r="ES120" s="283"/>
      <c r="ET120" s="283"/>
      <c r="EU120" s="39"/>
      <c r="EV120" s="283"/>
      <c r="EW120" s="283"/>
      <c r="EX120" s="283"/>
      <c r="EY120" s="39"/>
      <c r="EZ120" s="283"/>
      <c r="FA120" s="283"/>
      <c r="FB120" s="283"/>
      <c r="FC120" s="39"/>
      <c r="FD120" s="283"/>
      <c r="FE120" s="283"/>
      <c r="FF120" s="283"/>
      <c r="FG120" s="39"/>
      <c r="FH120" s="283"/>
      <c r="FI120" s="283"/>
      <c r="FJ120" s="283"/>
      <c r="FK120" s="39"/>
      <c r="FL120" s="39"/>
      <c r="FM120" s="39"/>
      <c r="FN120" s="283"/>
      <c r="FO120" s="283"/>
      <c r="FP120" s="283"/>
      <c r="FQ120" s="39"/>
      <c r="FR120" s="39"/>
      <c r="FS120" s="39"/>
      <c r="FT120" s="283"/>
      <c r="FU120" s="283"/>
      <c r="FV120" s="283"/>
      <c r="FW120" s="283"/>
      <c r="FX120" s="283"/>
      <c r="FY120" s="283"/>
      <c r="FZ120" s="283"/>
      <c r="GA120" s="283"/>
      <c r="GB120" s="39"/>
      <c r="GC120" s="39"/>
      <c r="GD120" s="283"/>
      <c r="GE120" s="283"/>
      <c r="GF120" s="283"/>
      <c r="GG120" s="283"/>
      <c r="GH120" s="39"/>
      <c r="GI120" s="39"/>
      <c r="GJ120" s="39"/>
      <c r="GK120" s="39"/>
      <c r="GL120" s="39"/>
      <c r="GM120" s="39"/>
      <c r="GN120" s="39"/>
      <c r="GO120" s="39"/>
      <c r="GP120" s="283"/>
      <c r="GQ120" s="283"/>
      <c r="GR120" s="283"/>
      <c r="GS120" s="39"/>
      <c r="GT120" s="39"/>
      <c r="GU120" s="283"/>
      <c r="GV120" s="283"/>
      <c r="GW120" s="283"/>
      <c r="GX120" s="39"/>
      <c r="GY120" s="283"/>
      <c r="GZ120" s="283"/>
      <c r="HA120" s="39"/>
      <c r="HB120" s="283"/>
      <c r="HC120" s="283"/>
      <c r="HD120" s="283"/>
      <c r="HE120" s="39"/>
      <c r="HF120" s="283"/>
      <c r="HG120" s="283"/>
      <c r="HH120" s="283"/>
      <c r="HI120" s="39"/>
      <c r="HJ120" s="283"/>
      <c r="HK120" s="283"/>
      <c r="HL120" s="283"/>
      <c r="HM120" s="39"/>
      <c r="HN120" s="283"/>
      <c r="HO120" s="283"/>
      <c r="HP120" s="283"/>
      <c r="HQ120" s="39"/>
      <c r="HR120" s="283"/>
      <c r="HS120" s="283"/>
      <c r="HT120" s="283"/>
    </row>
    <row r="121" spans="1:349" ht="12.75" hidden="1" customHeight="1" x14ac:dyDescent="0.25">
      <c r="A121" s="39"/>
      <c r="B121" s="39"/>
      <c r="C121" s="39"/>
      <c r="D121" s="39"/>
      <c r="E121" s="326">
        <f ca="1">K125/2500.7</f>
        <v>9.0134762266565367E-3</v>
      </c>
      <c r="F121" s="33">
        <f ca="1">K125</f>
        <v>22.54</v>
      </c>
      <c r="G121" s="326">
        <f ca="1">F121/F120</f>
        <v>0.15473330129745316</v>
      </c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1"/>
      <c r="W121" s="39"/>
      <c r="X121" s="75" t="s">
        <v>96</v>
      </c>
      <c r="Y121" s="76"/>
      <c r="Z121" s="76"/>
      <c r="AA121" s="76"/>
      <c r="AB121" s="76"/>
      <c r="AC121" s="76"/>
      <c r="AD121" s="77"/>
      <c r="AE121" s="39"/>
      <c r="AF121" s="75" t="s">
        <v>97</v>
      </c>
      <c r="AG121" s="293"/>
      <c r="AH121" s="294"/>
      <c r="AI121" s="39"/>
      <c r="AJ121" s="39"/>
      <c r="AK121" s="39"/>
      <c r="AL121" s="75" t="s">
        <v>98</v>
      </c>
      <c r="AM121" s="77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1242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290"/>
      <c r="CA121" s="290"/>
      <c r="CB121" s="290"/>
      <c r="CC121" s="290"/>
      <c r="CD121" s="290"/>
      <c r="CE121" s="290"/>
      <c r="CF121" s="283"/>
      <c r="CG121" s="283"/>
      <c r="CH121" s="283"/>
      <c r="CI121" s="283"/>
      <c r="CJ121" s="283"/>
      <c r="CK121" s="292"/>
      <c r="CL121" s="283"/>
      <c r="CM121" s="283"/>
      <c r="CN121" s="283"/>
      <c r="CO121" s="283"/>
      <c r="CP121" s="39"/>
      <c r="CQ121" s="283"/>
      <c r="CR121" s="283"/>
      <c r="CS121" s="283"/>
      <c r="CT121" s="283"/>
      <c r="CU121" s="39"/>
      <c r="CV121" s="283"/>
      <c r="CW121" s="283"/>
      <c r="CX121" s="283"/>
      <c r="CY121" s="39"/>
      <c r="CZ121" s="39"/>
      <c r="DA121" s="283"/>
      <c r="DB121" s="283"/>
      <c r="DC121" s="283"/>
      <c r="DD121" s="39"/>
      <c r="DE121" s="283"/>
      <c r="DF121" s="283"/>
      <c r="DG121" s="283"/>
      <c r="DH121" s="283"/>
      <c r="DI121" s="39"/>
      <c r="DJ121" s="283"/>
      <c r="DK121" s="283"/>
      <c r="DL121" s="283"/>
      <c r="DM121" s="283"/>
      <c r="DN121" s="39"/>
      <c r="DO121" s="283"/>
      <c r="DP121" s="283"/>
      <c r="DQ121" s="283"/>
      <c r="DR121" s="283"/>
      <c r="DS121" s="39"/>
      <c r="DT121" s="283"/>
      <c r="DU121" s="283"/>
      <c r="DV121" s="283"/>
      <c r="DW121" s="39"/>
      <c r="DX121" s="283"/>
      <c r="DY121" s="283"/>
      <c r="DZ121" s="283"/>
      <c r="EA121" s="39"/>
      <c r="EB121" s="283"/>
      <c r="EC121" s="283"/>
      <c r="ED121" s="283"/>
      <c r="EE121" s="39"/>
      <c r="EF121" s="283"/>
      <c r="EG121" s="283"/>
      <c r="EH121" s="283"/>
      <c r="EI121" s="39"/>
      <c r="EJ121" s="283"/>
      <c r="EK121" s="39"/>
      <c r="EL121" s="283"/>
      <c r="EM121" s="283"/>
      <c r="EN121" s="283"/>
      <c r="EO121" s="283"/>
      <c r="EP121" s="283"/>
      <c r="EQ121" s="283"/>
      <c r="ER121" s="39"/>
      <c r="ES121" s="283"/>
      <c r="ET121" s="39"/>
      <c r="EU121" s="283"/>
      <c r="EV121" s="283"/>
      <c r="EW121" s="283"/>
      <c r="EX121" s="283"/>
      <c r="EY121" s="39"/>
      <c r="EZ121" s="283"/>
      <c r="FA121" s="283"/>
      <c r="FB121" s="39"/>
      <c r="FC121" s="283"/>
      <c r="FD121" s="283"/>
      <c r="FE121" s="283"/>
      <c r="FF121" s="39"/>
      <c r="FG121" s="283"/>
      <c r="FH121" s="283"/>
      <c r="FI121" s="283"/>
      <c r="FJ121" s="39"/>
      <c r="FK121" s="283"/>
      <c r="FL121" s="283"/>
      <c r="FM121" s="283"/>
      <c r="FN121" s="283"/>
      <c r="FO121" s="283"/>
      <c r="FP121" s="39"/>
      <c r="FQ121" s="283"/>
      <c r="FR121" s="283"/>
      <c r="FS121" s="283"/>
      <c r="FT121" s="283"/>
      <c r="FU121" s="283"/>
      <c r="FV121" s="283"/>
      <c r="FW121" s="283"/>
      <c r="FX121" s="283"/>
      <c r="FY121" s="283"/>
      <c r="FZ121" s="283"/>
      <c r="GA121" s="39"/>
      <c r="GB121" s="283"/>
      <c r="GC121" s="283"/>
      <c r="GD121" s="283"/>
      <c r="GE121" s="283"/>
      <c r="GF121" s="283"/>
      <c r="GG121" s="39"/>
      <c r="GH121" s="283"/>
      <c r="GI121" s="283"/>
      <c r="GJ121" s="283"/>
      <c r="GK121" s="39"/>
      <c r="GL121" s="283"/>
      <c r="GM121" s="283"/>
      <c r="GN121" s="283"/>
      <c r="GO121" s="283"/>
      <c r="GP121" s="39"/>
      <c r="GQ121" s="283"/>
      <c r="GR121" s="283"/>
      <c r="GS121" s="283"/>
      <c r="GT121" s="39"/>
      <c r="GU121" s="283"/>
      <c r="GV121" s="283"/>
      <c r="GW121" s="283"/>
      <c r="GX121" s="39"/>
      <c r="GY121" s="283"/>
      <c r="GZ121" s="283"/>
      <c r="HA121" s="283"/>
      <c r="HB121" s="39"/>
      <c r="HC121" s="283"/>
      <c r="HD121" s="283"/>
      <c r="HE121" s="283"/>
      <c r="HF121" s="39"/>
      <c r="HG121" s="283"/>
      <c r="HH121" s="283"/>
      <c r="HI121" s="283"/>
      <c r="HJ121" s="39"/>
      <c r="HK121" s="283"/>
      <c r="HL121" s="283"/>
      <c r="HM121" s="283"/>
      <c r="HN121" s="39"/>
      <c r="HO121" s="283"/>
      <c r="HP121" s="283"/>
      <c r="HQ121" s="283"/>
      <c r="HR121" s="39"/>
      <c r="HS121" s="283"/>
      <c r="HT121" s="283"/>
    </row>
    <row r="122" spans="1:349" ht="12.75" hidden="1" customHeight="1" x14ac:dyDescent="0.25">
      <c r="A122" s="31"/>
      <c r="B122" s="31"/>
      <c r="C122" s="31"/>
      <c r="D122" s="31">
        <v>1</v>
      </c>
      <c r="E122" s="31">
        <v>2</v>
      </c>
      <c r="F122" s="31">
        <v>3</v>
      </c>
      <c r="G122" s="31">
        <v>4</v>
      </c>
      <c r="H122" s="31">
        <v>5</v>
      </c>
      <c r="I122" s="31">
        <v>6</v>
      </c>
      <c r="J122" s="31">
        <v>7</v>
      </c>
      <c r="K122" s="31">
        <v>8</v>
      </c>
      <c r="L122" s="31"/>
      <c r="M122" s="31">
        <v>9</v>
      </c>
      <c r="N122" s="31">
        <v>10</v>
      </c>
      <c r="O122" s="31">
        <v>11</v>
      </c>
      <c r="P122" s="31">
        <v>12</v>
      </c>
      <c r="Q122" s="31">
        <v>13</v>
      </c>
      <c r="R122" s="31">
        <v>14</v>
      </c>
      <c r="S122" s="31">
        <v>15</v>
      </c>
      <c r="T122" s="31">
        <v>16</v>
      </c>
      <c r="U122" s="31">
        <v>17</v>
      </c>
      <c r="V122" s="31">
        <v>18</v>
      </c>
      <c r="W122" s="31">
        <v>19</v>
      </c>
      <c r="X122" s="31">
        <v>20</v>
      </c>
      <c r="Y122" s="31">
        <v>21</v>
      </c>
      <c r="Z122" s="31">
        <v>22</v>
      </c>
      <c r="AA122" s="31">
        <v>23</v>
      </c>
      <c r="AB122" s="31">
        <v>24</v>
      </c>
      <c r="AC122" s="31">
        <v>25</v>
      </c>
      <c r="AD122" s="31">
        <v>26</v>
      </c>
      <c r="AE122" s="31">
        <v>27</v>
      </c>
      <c r="AF122" s="31">
        <v>28</v>
      </c>
      <c r="AG122" s="31">
        <v>29</v>
      </c>
      <c r="AH122" s="31">
        <v>30</v>
      </c>
      <c r="AI122" s="31">
        <v>31</v>
      </c>
      <c r="AJ122" s="31">
        <v>32</v>
      </c>
      <c r="AK122" s="31">
        <v>33</v>
      </c>
      <c r="AL122" s="31">
        <v>34</v>
      </c>
      <c r="AM122" s="31">
        <v>35</v>
      </c>
      <c r="AN122" s="31">
        <v>36</v>
      </c>
      <c r="AO122" s="31">
        <v>37</v>
      </c>
      <c r="AP122" s="31">
        <v>38</v>
      </c>
      <c r="AQ122" s="31">
        <v>39</v>
      </c>
      <c r="AR122" s="31">
        <v>40</v>
      </c>
      <c r="AS122" s="31">
        <v>41</v>
      </c>
      <c r="AT122" s="31">
        <v>42</v>
      </c>
      <c r="AU122" s="31">
        <v>43</v>
      </c>
      <c r="AV122" s="31">
        <v>43</v>
      </c>
      <c r="AW122" s="31">
        <v>44</v>
      </c>
      <c r="AX122" s="31">
        <v>45</v>
      </c>
      <c r="AY122" s="31">
        <v>46</v>
      </c>
      <c r="AZ122" s="31">
        <v>47</v>
      </c>
      <c r="BA122" s="1255"/>
      <c r="BB122" s="31"/>
      <c r="BC122" s="31"/>
      <c r="BD122" s="31"/>
      <c r="BE122" s="31"/>
      <c r="BF122" s="31"/>
      <c r="BG122" s="31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290"/>
      <c r="CA122" s="290"/>
      <c r="CB122" s="290"/>
      <c r="CC122" s="290"/>
      <c r="CD122" s="290"/>
      <c r="CE122" s="290"/>
      <c r="CF122" s="283"/>
      <c r="CG122" s="283"/>
      <c r="CH122" s="283"/>
      <c r="CI122" s="283"/>
      <c r="CJ122" s="283"/>
      <c r="CK122" s="292"/>
      <c r="CL122" s="283"/>
      <c r="CM122" s="283"/>
      <c r="CN122" s="283"/>
      <c r="CO122" s="283"/>
      <c r="CP122" s="39"/>
      <c r="CQ122" s="283"/>
      <c r="CR122" s="283"/>
      <c r="CS122" s="283"/>
      <c r="CT122" s="283"/>
      <c r="CU122" s="39"/>
      <c r="CV122" s="283"/>
      <c r="CW122" s="283"/>
      <c r="CX122" s="283"/>
      <c r="CY122" s="39"/>
      <c r="CZ122" s="39"/>
      <c r="DA122" s="283"/>
      <c r="DB122" s="283"/>
      <c r="DC122" s="283"/>
      <c r="DD122" s="39"/>
      <c r="DE122" s="283"/>
      <c r="DF122" s="283"/>
      <c r="DG122" s="283"/>
      <c r="DH122" s="283"/>
      <c r="DI122" s="39"/>
      <c r="DJ122" s="283"/>
      <c r="DK122" s="283"/>
      <c r="DL122" s="283"/>
      <c r="DM122" s="283"/>
      <c r="DN122" s="39"/>
      <c r="DO122" s="39"/>
      <c r="DP122" s="39"/>
      <c r="DQ122" s="39"/>
      <c r="DR122" s="39"/>
      <c r="DS122" s="39"/>
      <c r="DT122" s="39"/>
      <c r="DU122" s="39"/>
      <c r="DV122" s="39"/>
      <c r="DW122" s="283"/>
      <c r="DX122" s="424" t="s">
        <v>99</v>
      </c>
      <c r="DY122" s="424"/>
      <c r="DZ122" s="424"/>
      <c r="EA122" s="424"/>
      <c r="EB122" s="424" t="s">
        <v>9</v>
      </c>
      <c r="EC122" s="424"/>
      <c r="ED122" s="424"/>
      <c r="EE122" s="39"/>
      <c r="EF122" s="424" t="s">
        <v>100</v>
      </c>
      <c r="EG122" s="424"/>
      <c r="EH122" s="424"/>
      <c r="EI122" s="424"/>
      <c r="EJ122" s="424"/>
      <c r="EK122" s="283"/>
      <c r="EL122" s="39"/>
      <c r="EM122" s="283"/>
      <c r="EN122" s="283"/>
      <c r="EO122" s="283"/>
      <c r="EP122" s="283"/>
      <c r="EQ122" s="39"/>
      <c r="ER122" s="283"/>
      <c r="ES122" s="39"/>
      <c r="ET122" s="283"/>
      <c r="EU122" s="283"/>
      <c r="EV122" s="283"/>
      <c r="EW122" s="39"/>
      <c r="EX122" s="1230" t="s">
        <v>549</v>
      </c>
      <c r="EY122" s="1230" t="s">
        <v>551</v>
      </c>
      <c r="EZ122" s="1230" t="s">
        <v>546</v>
      </c>
      <c r="FA122" s="1230" t="s">
        <v>552</v>
      </c>
      <c r="FB122" s="39"/>
      <c r="FC122" s="1236" t="s">
        <v>555</v>
      </c>
      <c r="FD122" s="1237"/>
      <c r="FE122" s="1237"/>
      <c r="FF122" s="1237"/>
      <c r="FG122" s="244"/>
      <c r="FH122" s="39"/>
      <c r="FI122" s="1236" t="s">
        <v>555</v>
      </c>
      <c r="FJ122" s="1237"/>
      <c r="FK122" s="1237"/>
      <c r="FL122" s="1237"/>
      <c r="FM122" s="244"/>
      <c r="FN122" s="39"/>
      <c r="FO122" s="1236" t="s">
        <v>555</v>
      </c>
      <c r="FP122" s="1237"/>
      <c r="FQ122" s="1237"/>
      <c r="FR122" s="1237"/>
      <c r="FS122" s="244"/>
      <c r="FT122" s="283"/>
      <c r="FU122" s="1236" t="s">
        <v>555</v>
      </c>
      <c r="FV122" s="1237"/>
      <c r="FW122" s="1237"/>
      <c r="FX122" s="1237"/>
      <c r="FY122" s="244"/>
      <c r="FZ122" s="39"/>
      <c r="GA122" s="1236" t="s">
        <v>555</v>
      </c>
      <c r="GB122" s="1237"/>
      <c r="GC122" s="1237"/>
      <c r="GD122" s="1237"/>
      <c r="GE122" s="244"/>
      <c r="GF122" s="39"/>
      <c r="GG122" s="39"/>
      <c r="GH122" s="39"/>
      <c r="GI122" s="1236" t="s">
        <v>555</v>
      </c>
      <c r="GJ122" s="1237"/>
      <c r="GK122" s="1237"/>
      <c r="GL122" s="1237"/>
      <c r="GM122" s="244"/>
      <c r="GN122" s="39"/>
      <c r="GO122" s="424"/>
      <c r="GP122" s="739" t="s">
        <v>101</v>
      </c>
      <c r="GQ122" s="244"/>
      <c r="GR122" s="244"/>
      <c r="GS122" s="244"/>
      <c r="GT122" s="244"/>
      <c r="GU122" s="739" t="s">
        <v>101</v>
      </c>
      <c r="GV122" s="439"/>
      <c r="GW122" s="439"/>
      <c r="GX122" s="439"/>
      <c r="GY122" s="244"/>
      <c r="GZ122" s="739" t="s">
        <v>101</v>
      </c>
      <c r="HA122" s="439"/>
      <c r="HB122" s="439"/>
      <c r="HC122" s="439"/>
      <c r="HD122" s="244"/>
      <c r="HE122" s="739" t="s">
        <v>101</v>
      </c>
      <c r="HF122" s="738"/>
      <c r="HG122" s="439"/>
      <c r="HH122" s="439"/>
      <c r="HI122" s="244"/>
      <c r="HJ122" s="739" t="s">
        <v>101</v>
      </c>
      <c r="HK122" s="439"/>
      <c r="HL122" s="439"/>
      <c r="HM122" s="439"/>
      <c r="HN122" s="244"/>
      <c r="HO122" s="283"/>
      <c r="HP122" s="283"/>
      <c r="HQ122" s="39"/>
      <c r="HR122" s="283"/>
      <c r="HS122" s="283"/>
      <c r="HT122" s="283"/>
    </row>
    <row r="123" spans="1:349" ht="12.75" hidden="1" customHeight="1" x14ac:dyDescent="0.25">
      <c r="A123" s="538" t="s">
        <v>102</v>
      </c>
      <c r="B123" s="538"/>
      <c r="C123" s="538" t="s">
        <v>103</v>
      </c>
      <c r="D123" s="539" t="s">
        <v>104</v>
      </c>
      <c r="E123" s="539" t="s">
        <v>75</v>
      </c>
      <c r="F123" s="539" t="s">
        <v>75</v>
      </c>
      <c r="G123" s="539" t="s">
        <v>75</v>
      </c>
      <c r="H123" s="539" t="s">
        <v>105</v>
      </c>
      <c r="I123" s="539" t="s">
        <v>106</v>
      </c>
      <c r="J123" s="296" t="s">
        <v>107</v>
      </c>
      <c r="K123" s="540" t="s">
        <v>108</v>
      </c>
      <c r="L123" s="541"/>
      <c r="M123" s="295" t="s">
        <v>109</v>
      </c>
      <c r="N123" s="542"/>
      <c r="O123" s="543" t="s">
        <v>75</v>
      </c>
      <c r="P123" s="544" t="s">
        <v>110</v>
      </c>
      <c r="Q123" s="545" t="s">
        <v>111</v>
      </c>
      <c r="R123" s="546" t="s">
        <v>106</v>
      </c>
      <c r="S123" s="547" t="s">
        <v>110</v>
      </c>
      <c r="T123" s="306" t="s">
        <v>111</v>
      </c>
      <c r="U123" s="306" t="s">
        <v>106</v>
      </c>
      <c r="V123" s="306" t="s">
        <v>112</v>
      </c>
      <c r="W123" s="296" t="s">
        <v>113</v>
      </c>
      <c r="X123" s="542" t="s">
        <v>114</v>
      </c>
      <c r="Y123" s="542"/>
      <c r="Z123" s="542" t="s">
        <v>115</v>
      </c>
      <c r="AA123" s="295"/>
      <c r="AB123" s="296" t="s">
        <v>116</v>
      </c>
      <c r="AC123" s="297" t="s">
        <v>108</v>
      </c>
      <c r="AD123" s="297" t="s">
        <v>117</v>
      </c>
      <c r="AE123" s="39"/>
      <c r="AF123" s="798" t="s">
        <v>118</v>
      </c>
      <c r="AG123" s="797"/>
      <c r="AH123" s="298" t="s">
        <v>119</v>
      </c>
      <c r="AI123" s="797"/>
      <c r="AJ123" s="298" t="s">
        <v>120</v>
      </c>
      <c r="AK123" s="797"/>
      <c r="AL123" s="299" t="s">
        <v>121</v>
      </c>
      <c r="AM123" s="299" t="s">
        <v>122</v>
      </c>
      <c r="AN123" s="39"/>
      <c r="AO123" s="39"/>
      <c r="AP123" s="300" t="s">
        <v>123</v>
      </c>
      <c r="AQ123" s="301"/>
      <c r="AR123" s="301"/>
      <c r="AS123" s="302"/>
      <c r="AT123" s="300" t="s">
        <v>124</v>
      </c>
      <c r="AU123" s="302"/>
      <c r="AV123" s="302"/>
      <c r="AW123" s="302"/>
      <c r="AX123" s="302"/>
      <c r="AY123" s="302"/>
      <c r="AZ123" s="706"/>
      <c r="BA123" s="1256" t="s">
        <v>125</v>
      </c>
      <c r="BB123" s="1247"/>
      <c r="BC123" s="712"/>
      <c r="BD123" s="712"/>
      <c r="BE123" s="712"/>
      <c r="BF123" s="712"/>
      <c r="BG123" s="713"/>
      <c r="BH123" s="39"/>
      <c r="BI123" s="39"/>
      <c r="BJ123" s="39"/>
      <c r="BK123" s="244" t="s">
        <v>9</v>
      </c>
      <c r="BL123" s="244"/>
      <c r="BM123" s="39"/>
      <c r="BN123" s="75" t="s">
        <v>126</v>
      </c>
      <c r="BO123" s="76"/>
      <c r="BP123" s="76"/>
      <c r="BQ123" s="76"/>
      <c r="BR123" s="76"/>
      <c r="BS123" s="77"/>
      <c r="BT123" s="75" t="s">
        <v>127</v>
      </c>
      <c r="BU123" s="76"/>
      <c r="BV123" s="76"/>
      <c r="BW123" s="76"/>
      <c r="BX123" s="76"/>
      <c r="BY123" s="77"/>
      <c r="BZ123" s="39"/>
      <c r="CA123" s="440" t="s">
        <v>9</v>
      </c>
      <c r="CB123" s="39"/>
      <c r="CC123" s="39"/>
      <c r="CD123" s="39"/>
      <c r="CE123" s="39"/>
      <c r="CF123" s="39"/>
      <c r="CG123" s="39"/>
      <c r="CH123" s="39"/>
      <c r="CI123" s="39"/>
      <c r="CJ123" s="39"/>
      <c r="CK123" s="424" t="s">
        <v>9</v>
      </c>
      <c r="CL123" s="244"/>
      <c r="CM123" s="244"/>
      <c r="CN123" s="244"/>
      <c r="CO123" s="244"/>
      <c r="CP123" s="244"/>
      <c r="CQ123" s="424"/>
      <c r="CR123" s="244"/>
      <c r="CS123" s="244"/>
      <c r="CT123" s="244"/>
      <c r="CU123" s="244"/>
      <c r="CV123" s="244"/>
      <c r="CW123" s="424"/>
      <c r="CX123" s="244"/>
      <c r="CY123" s="244"/>
      <c r="CZ123" s="244"/>
      <c r="DA123" s="244"/>
      <c r="DB123" s="244"/>
      <c r="DC123" s="424"/>
      <c r="DD123" s="244"/>
      <c r="DE123" s="244"/>
      <c r="DF123" s="244"/>
      <c r="DG123" s="244"/>
      <c r="DH123" s="244"/>
      <c r="DI123" s="424"/>
      <c r="DJ123" s="244"/>
      <c r="DK123" s="244"/>
      <c r="DL123" s="244"/>
      <c r="DM123" s="244"/>
      <c r="DN123" s="244"/>
      <c r="DO123" s="424"/>
      <c r="DP123" s="244"/>
      <c r="DQ123" s="244"/>
      <c r="DR123" s="244"/>
      <c r="DS123" s="244"/>
      <c r="DT123" s="244"/>
      <c r="DU123" s="39"/>
      <c r="DV123" s="39"/>
      <c r="DW123" s="31" t="s">
        <v>102</v>
      </c>
      <c r="DX123" s="309" t="s">
        <v>104</v>
      </c>
      <c r="DY123" s="441"/>
      <c r="DZ123" s="77"/>
      <c r="EA123" s="441"/>
      <c r="EB123" s="77"/>
      <c r="EC123" s="441"/>
      <c r="ED123" s="77"/>
      <c r="EE123" s="39"/>
      <c r="EF123" s="309" t="s">
        <v>104</v>
      </c>
      <c r="EG123" s="442" t="s">
        <v>128</v>
      </c>
      <c r="EH123" s="77"/>
      <c r="EI123" s="442" t="s">
        <v>69</v>
      </c>
      <c r="EJ123" s="77"/>
      <c r="EK123" s="283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424" t="s">
        <v>129</v>
      </c>
      <c r="EX123" s="424"/>
      <c r="EY123" s="424"/>
      <c r="EZ123" s="424"/>
      <c r="FA123" s="424"/>
      <c r="FB123" s="31"/>
      <c r="FC123" s="443" t="s">
        <v>130</v>
      </c>
      <c r="FD123" s="424"/>
      <c r="FE123" s="424"/>
      <c r="FF123" s="424"/>
      <c r="FG123" s="424"/>
      <c r="FH123" s="409"/>
      <c r="FI123" s="424" t="s">
        <v>131</v>
      </c>
      <c r="FJ123" s="424"/>
      <c r="FK123" s="424"/>
      <c r="FL123" s="424"/>
      <c r="FM123" s="424"/>
      <c r="FN123" s="409"/>
      <c r="FO123" s="424" t="s">
        <v>132</v>
      </c>
      <c r="FP123" s="424"/>
      <c r="FQ123" s="424"/>
      <c r="FR123" s="424"/>
      <c r="FS123" s="424"/>
      <c r="FT123" s="39"/>
      <c r="FU123" s="363" t="s">
        <v>133</v>
      </c>
      <c r="FV123" s="424"/>
      <c r="FW123" s="424"/>
      <c r="FX123" s="244"/>
      <c r="FY123" s="443"/>
      <c r="FZ123" s="39"/>
      <c r="GA123" s="424" t="s">
        <v>134</v>
      </c>
      <c r="GB123" s="424"/>
      <c r="GC123" s="424"/>
      <c r="GD123" s="424"/>
      <c r="GE123" s="424"/>
      <c r="GF123" s="39"/>
      <c r="GG123" s="39"/>
      <c r="GH123" s="409"/>
      <c r="GI123" s="424" t="s">
        <v>56</v>
      </c>
      <c r="GJ123" s="424"/>
      <c r="GK123" s="424"/>
      <c r="GL123" s="1238"/>
      <c r="GM123" s="1238"/>
      <c r="GN123" s="39"/>
      <c r="GO123" s="39"/>
      <c r="GP123" s="363" t="s">
        <v>135</v>
      </c>
      <c r="GQ123" s="244"/>
      <c r="GR123" s="244"/>
      <c r="GS123" s="444"/>
      <c r="GT123" s="424"/>
      <c r="GU123" s="363" t="s">
        <v>133</v>
      </c>
      <c r="GV123" s="424"/>
      <c r="GW123" s="424"/>
      <c r="GX123" s="244"/>
      <c r="GY123" s="444"/>
      <c r="GZ123" s="445" t="s">
        <v>85</v>
      </c>
      <c r="HA123" s="424"/>
      <c r="HB123" s="424"/>
      <c r="HC123" s="424"/>
      <c r="HD123" s="424"/>
      <c r="HE123" s="363" t="s">
        <v>136</v>
      </c>
      <c r="HF123" s="244"/>
      <c r="HG123" s="244"/>
      <c r="HH123" s="244"/>
      <c r="HI123" s="244"/>
      <c r="HJ123" s="363" t="s">
        <v>137</v>
      </c>
      <c r="HK123" s="244"/>
      <c r="HL123" s="244"/>
      <c r="HM123" s="244"/>
      <c r="HN123" s="244"/>
      <c r="HO123" s="283"/>
      <c r="HP123" s="283"/>
      <c r="HQ123" s="283"/>
      <c r="HR123" s="39"/>
      <c r="HS123" s="283"/>
      <c r="HT123" s="283"/>
    </row>
    <row r="124" spans="1:349" ht="12.75" hidden="1" customHeight="1" x14ac:dyDescent="0.25">
      <c r="A124" s="548" t="s">
        <v>138</v>
      </c>
      <c r="B124" s="548"/>
      <c r="C124" s="548" t="s">
        <v>139</v>
      </c>
      <c r="D124" s="548" t="s">
        <v>138</v>
      </c>
      <c r="E124" s="549" t="s">
        <v>140</v>
      </c>
      <c r="F124" s="549" t="s">
        <v>141</v>
      </c>
      <c r="G124" s="549" t="s">
        <v>142</v>
      </c>
      <c r="H124" s="549" t="s">
        <v>143</v>
      </c>
      <c r="I124" s="549" t="s">
        <v>144</v>
      </c>
      <c r="J124" s="550">
        <v>0</v>
      </c>
      <c r="K124" s="550" t="s">
        <v>145</v>
      </c>
      <c r="L124" s="551"/>
      <c r="M124" s="303" t="s">
        <v>146</v>
      </c>
      <c r="N124" s="552" t="s">
        <v>147</v>
      </c>
      <c r="O124" s="303" t="s">
        <v>148</v>
      </c>
      <c r="P124" s="820" t="s">
        <v>149</v>
      </c>
      <c r="Q124" s="821" t="s">
        <v>149</v>
      </c>
      <c r="R124" s="822" t="s">
        <v>150</v>
      </c>
      <c r="S124" s="823" t="s">
        <v>151</v>
      </c>
      <c r="T124" s="824" t="s">
        <v>151</v>
      </c>
      <c r="U124" s="824" t="s">
        <v>151</v>
      </c>
      <c r="V124" s="824" t="s">
        <v>109</v>
      </c>
      <c r="W124" s="304" t="s">
        <v>152</v>
      </c>
      <c r="X124" s="552" t="s">
        <v>153</v>
      </c>
      <c r="Y124" s="552" t="s">
        <v>154</v>
      </c>
      <c r="Z124" s="552" t="s">
        <v>153</v>
      </c>
      <c r="AA124" s="303" t="s">
        <v>154</v>
      </c>
      <c r="AB124" s="304"/>
      <c r="AC124" s="305" t="s">
        <v>155</v>
      </c>
      <c r="AD124" s="305" t="s">
        <v>156</v>
      </c>
      <c r="AE124" s="39"/>
      <c r="AF124" s="817" t="s">
        <v>157</v>
      </c>
      <c r="AG124" s="818" t="s">
        <v>146</v>
      </c>
      <c r="AH124" s="817" t="s">
        <v>157</v>
      </c>
      <c r="AI124" s="818" t="s">
        <v>146</v>
      </c>
      <c r="AJ124" s="817" t="s">
        <v>157</v>
      </c>
      <c r="AK124" s="818" t="s">
        <v>146</v>
      </c>
      <c r="AL124" s="307" t="s">
        <v>158</v>
      </c>
      <c r="AM124" s="307" t="s">
        <v>151</v>
      </c>
      <c r="AN124" s="39"/>
      <c r="AO124" s="39"/>
      <c r="AP124" s="299" t="s">
        <v>159</v>
      </c>
      <c r="AQ124" s="299" t="s">
        <v>160</v>
      </c>
      <c r="AR124" s="299" t="s">
        <v>161</v>
      </c>
      <c r="AS124" s="308" t="s">
        <v>162</v>
      </c>
      <c r="AT124" s="718" t="s">
        <v>163</v>
      </c>
      <c r="AU124" s="719" t="s">
        <v>151</v>
      </c>
      <c r="AV124" s="719" t="s">
        <v>164</v>
      </c>
      <c r="AW124" s="719" t="s">
        <v>165</v>
      </c>
      <c r="AX124" s="719" t="s">
        <v>166</v>
      </c>
      <c r="AY124" s="719" t="s">
        <v>167</v>
      </c>
      <c r="AZ124" s="720" t="s">
        <v>168</v>
      </c>
      <c r="BA124" s="1257" t="s">
        <v>169</v>
      </c>
      <c r="BB124" s="1248"/>
      <c r="BC124" s="729" t="s">
        <v>164</v>
      </c>
      <c r="BD124" s="729" t="s">
        <v>165</v>
      </c>
      <c r="BE124" s="729" t="s">
        <v>166</v>
      </c>
      <c r="BF124" s="729" t="s">
        <v>167</v>
      </c>
      <c r="BG124" s="730" t="s">
        <v>168</v>
      </c>
      <c r="BH124" s="39"/>
      <c r="BI124" s="39"/>
      <c r="BJ124" s="39"/>
      <c r="BK124" s="31"/>
      <c r="BL124" s="31"/>
      <c r="BM124" s="736"/>
      <c r="BN124" s="421" t="s">
        <v>170</v>
      </c>
      <c r="BO124" s="421" t="s">
        <v>164</v>
      </c>
      <c r="BP124" s="421" t="s">
        <v>165</v>
      </c>
      <c r="BQ124" s="421" t="s">
        <v>166</v>
      </c>
      <c r="BR124" s="421" t="s">
        <v>167</v>
      </c>
      <c r="BS124" s="421" t="s">
        <v>168</v>
      </c>
      <c r="BT124" s="421" t="s">
        <v>170</v>
      </c>
      <c r="BU124" s="421" t="s">
        <v>164</v>
      </c>
      <c r="BV124" s="421" t="s">
        <v>165</v>
      </c>
      <c r="BW124" s="421" t="s">
        <v>166</v>
      </c>
      <c r="BX124" s="421" t="s">
        <v>167</v>
      </c>
      <c r="BY124" s="421" t="s">
        <v>168</v>
      </c>
      <c r="BZ124" s="39"/>
      <c r="CA124" s="446"/>
      <c r="CB124" s="39"/>
      <c r="CC124" s="39"/>
      <c r="CD124" s="39"/>
      <c r="CE124" s="39"/>
      <c r="CF124" s="39"/>
      <c r="CG124" s="39"/>
      <c r="CH124" s="39"/>
      <c r="CI124" s="39"/>
      <c r="CJ124" s="39"/>
      <c r="CK124" s="447"/>
      <c r="CL124" s="415"/>
      <c r="CM124" s="415"/>
      <c r="CN124" s="415"/>
      <c r="CO124" s="415"/>
      <c r="CP124" s="415"/>
      <c r="CQ124" s="447"/>
      <c r="CR124" s="415"/>
      <c r="CS124" s="415"/>
      <c r="CT124" s="415"/>
      <c r="CU124" s="415"/>
      <c r="CV124" s="415"/>
      <c r="CW124" s="447"/>
      <c r="CX124" s="415"/>
      <c r="CY124" s="415"/>
      <c r="CZ124" s="415"/>
      <c r="DA124" s="415"/>
      <c r="DB124" s="415"/>
      <c r="DC124" s="447"/>
      <c r="DD124" s="415"/>
      <c r="DE124" s="415"/>
      <c r="DF124" s="415"/>
      <c r="DG124" s="415"/>
      <c r="DH124" s="415"/>
      <c r="DI124" s="447"/>
      <c r="DJ124" s="415"/>
      <c r="DK124" s="415"/>
      <c r="DL124" s="415"/>
      <c r="DM124" s="415"/>
      <c r="DN124" s="415"/>
      <c r="DO124" s="447"/>
      <c r="DP124" s="415"/>
      <c r="DQ124" s="415"/>
      <c r="DR124" s="415"/>
      <c r="DS124" s="415"/>
      <c r="DT124" s="415"/>
      <c r="DU124" s="39"/>
      <c r="DV124" s="39"/>
      <c r="DW124" s="31" t="s">
        <v>139</v>
      </c>
      <c r="DX124" s="448" t="s">
        <v>138</v>
      </c>
      <c r="DY124" s="362" t="s">
        <v>171</v>
      </c>
      <c r="DZ124" s="449" t="s">
        <v>172</v>
      </c>
      <c r="EA124" s="362" t="s">
        <v>173</v>
      </c>
      <c r="EB124" s="449"/>
      <c r="EC124" s="362"/>
      <c r="ED124" s="449"/>
      <c r="EE124" s="283"/>
      <c r="EF124" s="448" t="s">
        <v>138</v>
      </c>
      <c r="EG124" s="448" t="s">
        <v>149</v>
      </c>
      <c r="EH124" s="448" t="s">
        <v>174</v>
      </c>
      <c r="EI124" s="448" t="s">
        <v>149</v>
      </c>
      <c r="EJ124" s="448" t="s">
        <v>174</v>
      </c>
      <c r="EK124" s="283"/>
      <c r="EL124" s="450" t="s">
        <v>175</v>
      </c>
      <c r="EM124" s="424"/>
      <c r="EN124" s="424"/>
      <c r="EO124" s="424"/>
      <c r="EP124" s="424"/>
      <c r="EQ124" s="424"/>
      <c r="ER124" s="424"/>
      <c r="ES124" s="424"/>
      <c r="ET124" s="424"/>
      <c r="EU124" s="39"/>
      <c r="EV124" s="33"/>
      <c r="EW124" s="451"/>
      <c r="EX124" s="452" t="s">
        <v>176</v>
      </c>
      <c r="EY124" s="453"/>
      <c r="EZ124" s="452" t="s">
        <v>177</v>
      </c>
      <c r="FA124" s="454"/>
      <c r="FB124" s="455"/>
      <c r="FC124" s="451"/>
      <c r="FD124" s="452" t="s">
        <v>176</v>
      </c>
      <c r="FE124" s="453"/>
      <c r="FF124" s="452" t="s">
        <v>177</v>
      </c>
      <c r="FG124" s="454"/>
      <c r="FH124" s="455"/>
      <c r="FI124" s="451"/>
      <c r="FJ124" s="452" t="s">
        <v>176</v>
      </c>
      <c r="FK124" s="453"/>
      <c r="FL124" s="452" t="s">
        <v>177</v>
      </c>
      <c r="FM124" s="454"/>
      <c r="FN124" s="31"/>
      <c r="FO124" s="451"/>
      <c r="FP124" s="452" t="s">
        <v>176</v>
      </c>
      <c r="FQ124" s="453"/>
      <c r="FR124" s="452" t="s">
        <v>177</v>
      </c>
      <c r="FS124" s="454"/>
      <c r="FT124" s="455"/>
      <c r="FU124" s="451"/>
      <c r="FV124" s="452" t="s">
        <v>176</v>
      </c>
      <c r="FW124" s="453"/>
      <c r="FX124" s="452" t="s">
        <v>177</v>
      </c>
      <c r="FY124" s="454"/>
      <c r="FZ124" s="455"/>
      <c r="GA124" s="451"/>
      <c r="GB124" s="452" t="s">
        <v>176</v>
      </c>
      <c r="GC124" s="453"/>
      <c r="GD124" s="452" t="s">
        <v>177</v>
      </c>
      <c r="GE124" s="454"/>
      <c r="GF124" s="39"/>
      <c r="GG124" s="39"/>
      <c r="GH124" s="31"/>
      <c r="GI124" s="451"/>
      <c r="GJ124" s="452" t="s">
        <v>176</v>
      </c>
      <c r="GK124" s="453"/>
      <c r="GL124" s="452" t="s">
        <v>177</v>
      </c>
      <c r="GM124" s="454"/>
      <c r="GN124" s="39"/>
      <c r="GO124" s="39"/>
      <c r="GP124" s="451"/>
      <c r="GQ124" s="456" t="s">
        <v>176</v>
      </c>
      <c r="GR124" s="453"/>
      <c r="GS124" s="456" t="s">
        <v>177</v>
      </c>
      <c r="GT124" s="454"/>
      <c r="GU124" s="451"/>
      <c r="GV124" s="456" t="s">
        <v>176</v>
      </c>
      <c r="GW124" s="453"/>
      <c r="GX124" s="456" t="s">
        <v>177</v>
      </c>
      <c r="GY124" s="454"/>
      <c r="GZ124" s="451"/>
      <c r="HA124" s="456" t="s">
        <v>176</v>
      </c>
      <c r="HB124" s="453"/>
      <c r="HC124" s="456" t="s">
        <v>177</v>
      </c>
      <c r="HD124" s="454"/>
      <c r="HE124" s="451"/>
      <c r="HF124" s="456" t="s">
        <v>176</v>
      </c>
      <c r="HG124" s="453"/>
      <c r="HH124" s="456" t="s">
        <v>177</v>
      </c>
      <c r="HI124" s="454"/>
      <c r="HJ124" s="451"/>
      <c r="HK124" s="456" t="s">
        <v>176</v>
      </c>
      <c r="HL124" s="453"/>
      <c r="HM124" s="456" t="s">
        <v>177</v>
      </c>
      <c r="HN124" s="454"/>
      <c r="HO124" s="283"/>
      <c r="HP124" s="283"/>
      <c r="HQ124" s="283"/>
      <c r="HR124" s="39"/>
      <c r="HS124" s="283"/>
      <c r="HT124" s="283"/>
    </row>
    <row r="125" spans="1:349" ht="12.75" hidden="1" customHeight="1" x14ac:dyDescent="0.25">
      <c r="A125" s="31">
        <v>1</v>
      </c>
      <c r="B125" s="31"/>
      <c r="C125" s="31">
        <v>30</v>
      </c>
      <c r="D125" s="32">
        <v>1</v>
      </c>
      <c r="E125" s="33">
        <f t="shared" ref="E125:E188" ca="1" si="106">IF(A125&gt;$Y$4,0,IF(MOD(D125-$D$125,$N$1073)=0,$Y$6,0))</f>
        <v>168.97719999999998</v>
      </c>
      <c r="F125" s="33">
        <f t="shared" ref="F125:F188" ca="1" si="107">IF(E125&gt;0,$AA$1082,0)</f>
        <v>168.97719999999998</v>
      </c>
      <c r="G125" s="33">
        <f t="shared" ref="G125:G188" ca="1" si="108">IF((E125+H125)/(1+AB125)&gt;F125,(E125+H125)/(1+AB125)-F125,0)</f>
        <v>0</v>
      </c>
      <c r="H125" s="33">
        <v>0</v>
      </c>
      <c r="I125" s="33">
        <v>0</v>
      </c>
      <c r="J125" s="33">
        <f ca="1">IF(A125&gt;$Y$3,0,$J$124)</f>
        <v>0</v>
      </c>
      <c r="K125" s="33">
        <f t="shared" ref="K125:K188" ca="1" si="109">ROUND($E125/(1+AB125)*AC125+(H125/(1+AB125)*AD125)+(I125/(1+AB125)*AD125),2)</f>
        <v>22.54</v>
      </c>
      <c r="L125" s="33"/>
      <c r="M125" s="825">
        <v>0</v>
      </c>
      <c r="N125" s="514">
        <f>IF(M125&gt;0,#REF!,0)</f>
        <v>0</v>
      </c>
      <c r="O125" s="514">
        <f t="shared" ref="O125:O188" ca="1" si="110">ROUND((E125+H125+I125)/(1+$AB125)-SUM(K125:N125),2)</f>
        <v>123.13</v>
      </c>
      <c r="P125" s="826">
        <f ca="1">IF(O125*Y125&gt;0,ROUND(O125*Y125,2),0)</f>
        <v>0.3</v>
      </c>
      <c r="Q125" s="827">
        <f ca="1">T125</f>
        <v>4.833333333333333</v>
      </c>
      <c r="R125" s="828">
        <f ca="1">O125+P125-Q125</f>
        <v>118.59666666666666</v>
      </c>
      <c r="S125" s="829">
        <f ca="1">IF(O125*AA125&gt;0,ROUND(O125*AA125,2),0)</f>
        <v>0.3</v>
      </c>
      <c r="T125" s="830">
        <f t="shared" ref="T125:T188" ca="1" si="111">AM125</f>
        <v>4.833333333333333</v>
      </c>
      <c r="U125" s="828">
        <f ca="1">O125+S125-T125</f>
        <v>118.59666666666666</v>
      </c>
      <c r="V125" s="830">
        <f t="shared" ref="V125:V160" si="112">IF(D125&gt;180,0,$AB$1071*2.25*((180-$D$125+0)/180))</f>
        <v>0</v>
      </c>
      <c r="W125" s="831">
        <f>ROUND(IF(D125&gt;180,0,2.25*((180-$D$125+0)/180)),3)</f>
        <v>2.238</v>
      </c>
      <c r="X125" s="554">
        <f>IF(J1060=1,EI125,EG125)</f>
        <v>0.03</v>
      </c>
      <c r="Y125" s="310">
        <f t="shared" ref="Y125:Y188" si="113">(1+X125)^(1/12)-1</f>
        <v>2.4662697723036864E-3</v>
      </c>
      <c r="Z125" s="555">
        <f>IF(J1060=1,EJ125,EH125)</f>
        <v>0.03</v>
      </c>
      <c r="AA125" s="310">
        <f t="shared" ref="AA125:AA188" si="114">(1+Z125)^(1/12)-1</f>
        <v>2.4662697723036864E-3</v>
      </c>
      <c r="AB125" s="311">
        <f>Y8</f>
        <v>0.16</v>
      </c>
      <c r="AC125" s="311">
        <f ca="1">AD1080</f>
        <v>0.15470777428049154</v>
      </c>
      <c r="AD125" s="312">
        <f ca="1">AC125</f>
        <v>0.15470777428049154</v>
      </c>
      <c r="AE125" s="315"/>
      <c r="AF125" s="314">
        <f t="shared" ref="AF125:AF188" si="115">VLOOKUP($D125,$DX$125:$ED$904,2,FALSE)</f>
        <v>0.4</v>
      </c>
      <c r="AG125" s="23">
        <f t="shared" ref="AG125:AG188" ca="1" si="116">(($F125*AF125))/(1+$AB125)</f>
        <v>58.268000000000001</v>
      </c>
      <c r="AH125" s="314">
        <f t="shared" ref="AH125:AH188" si="117">VLOOKUP($D125,$DX$125:$ED$904,3,FALSE)</f>
        <v>0.06</v>
      </c>
      <c r="AI125" s="23">
        <f t="shared" ref="AI125:AI188" ca="1" si="118">(($F125*AH125))/(1+$AB125)</f>
        <v>8.7401999999999997</v>
      </c>
      <c r="AJ125" s="314">
        <f t="shared" ref="AJ125:AJ188" si="119">VLOOKUP($D125,$DX$125:$ED$904,4,FALSE)</f>
        <v>0.02</v>
      </c>
      <c r="AK125" s="23">
        <f t="shared" ref="AK125:AK188" ca="1" si="120">(($F125*AJ125))/(1+$AB125)</f>
        <v>2.9133999999999998</v>
      </c>
      <c r="AL125" s="311">
        <v>0</v>
      </c>
      <c r="AM125" s="29">
        <f t="shared" ref="AM125:AM188" ca="1" si="121">SUM(BN125:BY125)*(1-AL125)+J125</f>
        <v>4.833333333333333</v>
      </c>
      <c r="AN125" s="996" t="e">
        <f ca="1">(AG125+AI125+AK125)/$J$20</f>
        <v>#DIV/0!</v>
      </c>
      <c r="AO125" s="39"/>
      <c r="AP125" s="707">
        <f ca="1">IF($J$12="",0,$Z$22)</f>
        <v>100000</v>
      </c>
      <c r="AQ125" s="708">
        <f ca="1">IF($J$12="",0,$Z$22)</f>
        <v>100000</v>
      </c>
      <c r="AR125" s="708">
        <f ca="1">IF($J$12="",0,$Z$22)</f>
        <v>100000</v>
      </c>
      <c r="AS125" s="661">
        <f ca="1">IF($J$12="",0,$Z$22)</f>
        <v>100000</v>
      </c>
      <c r="AT125" s="721">
        <f t="shared" ref="AT125:AT188" ca="1" si="122">IF($G$1061="A",AP125,IF($G$1061="B",AQ125))</f>
        <v>100000</v>
      </c>
      <c r="AU125" s="316">
        <f t="shared" ref="AU125:AU188" ca="1" si="123">IF($G$1061="A",AR125,IF($G$1061="B",AS125))</f>
        <v>100000</v>
      </c>
      <c r="AV125" s="316">
        <f t="shared" ref="AV125:AV188" ca="1" si="124">IF($A125&lt;=$Z$14,$Z$23,0)</f>
        <v>0</v>
      </c>
      <c r="AW125" s="316">
        <f t="shared" ref="AW125:AW188" ca="1" si="125">IF($A125&lt;=$Z$15,$Z$24,0)</f>
        <v>0</v>
      </c>
      <c r="AX125" s="316">
        <f t="shared" ref="AX125:AX188" ca="1" si="126">IF($A125&lt;=$Z$16,$Z$25,0)</f>
        <v>0</v>
      </c>
      <c r="AY125" s="316">
        <f ca="1">IF($Y$29&gt;0,0,HLOOKUP($A125,$E$1016:$CA$1033,17,FALSE))</f>
        <v>0</v>
      </c>
      <c r="AZ125" s="722">
        <f t="shared" ref="AZ125:AZ188" ca="1" si="127">IF($A125&lt;=$Z$17,$Z$26,0)</f>
        <v>0</v>
      </c>
      <c r="BA125" s="1258">
        <f>IF($AJ$13="",0,IF($A125&lt;=$AA$13,$AA$22,0))</f>
        <v>0</v>
      </c>
      <c r="BB125" s="1249"/>
      <c r="BC125" s="714">
        <f t="shared" ref="BC125:BC188" si="128">IF($A125&lt;=$AA$14,$AA$23,0)</f>
        <v>0</v>
      </c>
      <c r="BD125" s="714">
        <f t="shared" ref="BD125:BD188" si="129">IF($A125&lt;=$AA$15,$AA$24,0)</f>
        <v>0</v>
      </c>
      <c r="BE125" s="714">
        <f t="shared" ref="BE125:BE188" si="130">IF($A125&lt;=$AA$16,$AA$25,0)</f>
        <v>0</v>
      </c>
      <c r="BF125" s="714">
        <f>IF($Y$29&gt;0,0,HLOOKUP($A125,$E$1016:$CA$1033,18,FALSE))</f>
        <v>0</v>
      </c>
      <c r="BG125" s="731">
        <f t="shared" ref="BG125:BG188" si="131">IF($A125&lt;=$AA$17,$AA$26,0)</f>
        <v>0</v>
      </c>
      <c r="BH125" s="39"/>
      <c r="BI125" s="39"/>
      <c r="BJ125" s="39"/>
      <c r="BK125" s="39"/>
      <c r="BL125" s="457"/>
      <c r="BM125" s="36"/>
      <c r="BN125" s="425">
        <f t="shared" ref="BN125:BN188" ca="1" si="132">IF($J$12="",0,IF($J$12+$A125-1&gt;99,0,IF(AU125&gt;0,VLOOKUP($J$12+$A125-1,$EW$126:$FA$225,$H$1076,FALSE)*(1+$F$20)*AU125/1000,0)/12))</f>
        <v>4.833333333333333</v>
      </c>
      <c r="BO125" s="425">
        <f t="shared" ref="BO125:BO188" ca="1" si="133">IF($J$12="",0,IF(AV125&gt;0,(VLOOKUP($J$12+$A125-1,$GI$126:$GM$225,$H$1076,FALSE)*(1+$F$21))*AV125/1000,0)/12)</f>
        <v>0</v>
      </c>
      <c r="BP125" s="425">
        <f t="shared" ref="BP125:BP188" ca="1" si="134">IF($J$12="",0,IF(AW125&gt;0,VLOOKUP($J$12+$A125-1,$FI$126:$FM$225,$H$1076,FALSE)*(1+$F$22)*AW125/1000,0)/12)</f>
        <v>0</v>
      </c>
      <c r="BQ125" s="425">
        <f t="shared" ref="BQ125:BQ188" ca="1" si="135">IF($J$12="",0,IF($J$12+$A125-1&gt;65,0,IF(AX125&gt;0,VLOOKUP($J$12+$A125-1,$FU$126:$FY$225,$H$1076,FALSE)*(1+$F$23)*AX125/1000,0)/12))</f>
        <v>0</v>
      </c>
      <c r="BR125" s="425">
        <f ca="1">IF($J$12="",0,IF(AY125&gt;0,VLOOKUP($J$12+$A125-1,$FO$126:$FS$225,$H$1076,FALSE)*(1+$Y$33)*AY125/1000,0)/12)</f>
        <v>0</v>
      </c>
      <c r="BS125" s="425">
        <f t="shared" ref="BS125:BS188" ca="1" si="136">IF($J$12="",0,IF(AZ125&gt;0,VLOOKUP($J$12+$A125-1,$GA$126:$GE$225,$H$1076,FALSE)*(1+$F$24)*AZ125/1000,0)/12)</f>
        <v>0</v>
      </c>
      <c r="BT125" s="425">
        <f t="shared" ref="BT125:BT188" si="137">IF($J$13="",0,IF($J$13+$A125-1&gt;99,0,IF(BA125&gt;0,VLOOKUP($J$13+$A125-1,$EW$126:$FA$225,$H$1077,FALSE)*(1+$H$20)*BA125/1000,0)/12))</f>
        <v>0</v>
      </c>
      <c r="BU125" s="425">
        <f t="shared" ref="BU125:BU188" si="138">IF($J$13="",0,IF(BC125&gt;0,(VLOOKUP($J$13+$A125-1,$GI$126:$GM$225,$H$1077,FALSE)*(1+$F$21))*BC125/1000,0)/12)</f>
        <v>0</v>
      </c>
      <c r="BV125" s="425">
        <f t="shared" ref="BV125:BV188" si="139">IF($J$13="",0,IF(BD125&gt;0,VLOOKUP($J$12+$A125-1,$FI$126:$FM$225,$H$1077,FALSE)*(1+$F$22)*BD125/1000,0)/12)</f>
        <v>0</v>
      </c>
      <c r="BW125" s="425">
        <f t="shared" ref="BW125:BW188" si="140">IF($J$13="",0,IF($J$13+$A125-1&gt;65,0,IF(BE125&gt;0,VLOOKUP($J$13+$A125-1,$FU$126:$FY$225,$H$1077,FALSE)*(1+$F$23)*BE125/1000,0)/12))</f>
        <v>0</v>
      </c>
      <c r="BX125" s="425">
        <f>IF($J$13="",0,IF(BF125&gt;0,VLOOKUP($J$13+$A125-1,$FO$126:$FS$225,$H$1077,FALSE)*(1+$Y$33)*BF125/1000,0)/12)</f>
        <v>0</v>
      </c>
      <c r="BY125" s="425">
        <f t="shared" ref="BY125:BY188" si="141">IF($J$13="",0,IF(BG125&gt;0,VLOOKUP($J$13+$A125-1,$GA$126:$GE$225,$H$1077,FALSE)*(1+$F$24)*BG125/1000,0)/12)</f>
        <v>0</v>
      </c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458"/>
      <c r="CL125" s="458"/>
      <c r="CM125" s="458"/>
      <c r="CN125" s="458"/>
      <c r="CO125" s="458"/>
      <c r="CP125" s="458"/>
      <c r="CQ125" s="458"/>
      <c r="CR125" s="458"/>
      <c r="CS125" s="458"/>
      <c r="CT125" s="458"/>
      <c r="CU125" s="458"/>
      <c r="CV125" s="458"/>
      <c r="CW125" s="458"/>
      <c r="CX125" s="458"/>
      <c r="CY125" s="458"/>
      <c r="CZ125" s="458"/>
      <c r="DA125" s="458"/>
      <c r="DB125" s="458"/>
      <c r="DC125" s="458"/>
      <c r="DD125" s="458"/>
      <c r="DE125" s="458"/>
      <c r="DF125" s="458"/>
      <c r="DG125" s="458"/>
      <c r="DH125" s="458"/>
      <c r="DI125" s="458"/>
      <c r="DJ125" s="458"/>
      <c r="DK125" s="458"/>
      <c r="DL125" s="458"/>
      <c r="DM125" s="458"/>
      <c r="DN125" s="458"/>
      <c r="DO125" s="458"/>
      <c r="DP125" s="458"/>
      <c r="DQ125" s="458"/>
      <c r="DR125" s="458"/>
      <c r="DS125" s="458"/>
      <c r="DT125" s="458"/>
      <c r="DU125" s="39"/>
      <c r="DV125" s="39"/>
      <c r="DW125" s="31">
        <v>1</v>
      </c>
      <c r="DX125" s="459">
        <f t="shared" ref="DX125:DX188" si="142">D125</f>
        <v>1</v>
      </c>
      <c r="DY125" s="460">
        <f>VLOOKUP($DW125,$AG$1054:$AN$1153,2,FALSE)</f>
        <v>0.4</v>
      </c>
      <c r="DZ125" s="460">
        <f>VLOOKUP($DW125,$AG$1054:$AN$1153,3,FALSE)</f>
        <v>0.06</v>
      </c>
      <c r="EA125" s="460">
        <f>VLOOKUP($DW125,$AG$1054:$AN$1153,4,FALSE)</f>
        <v>0.02</v>
      </c>
      <c r="EB125" s="461"/>
      <c r="EC125" s="462"/>
      <c r="ED125" s="461"/>
      <c r="EE125" s="283"/>
      <c r="EF125" s="459">
        <f>D125</f>
        <v>1</v>
      </c>
      <c r="EG125" s="463">
        <v>0.03</v>
      </c>
      <c r="EH125" s="463">
        <v>0.03</v>
      </c>
      <c r="EI125" s="463">
        <v>0.03</v>
      </c>
      <c r="EJ125" s="463">
        <v>0.03</v>
      </c>
      <c r="EK125" s="283"/>
      <c r="EL125" s="948" t="s">
        <v>178</v>
      </c>
      <c r="EM125" s="949" t="e">
        <f>HLOOKUP(H1073,EW124:FA125,2,FALSE)</f>
        <v>#N/A</v>
      </c>
      <c r="EN125" s="949" t="s">
        <v>164</v>
      </c>
      <c r="EO125" s="949" t="s">
        <v>179</v>
      </c>
      <c r="EP125" s="949" t="s">
        <v>166</v>
      </c>
      <c r="EQ125" s="949" t="s">
        <v>167</v>
      </c>
      <c r="ER125" s="464" t="s">
        <v>168</v>
      </c>
      <c r="ES125" s="465" t="s">
        <v>180</v>
      </c>
      <c r="ET125" s="950" t="s">
        <v>181</v>
      </c>
      <c r="EU125" s="39"/>
      <c r="EV125" s="33"/>
      <c r="EW125" s="367" t="s">
        <v>1</v>
      </c>
      <c r="EX125" s="261" t="s">
        <v>182</v>
      </c>
      <c r="EY125" s="261" t="s">
        <v>183</v>
      </c>
      <c r="EZ125" s="261" t="s">
        <v>182</v>
      </c>
      <c r="FA125" s="261" t="s">
        <v>183</v>
      </c>
      <c r="FB125" s="31"/>
      <c r="FC125" s="367" t="s">
        <v>1</v>
      </c>
      <c r="FD125" s="261" t="s">
        <v>182</v>
      </c>
      <c r="FE125" s="261" t="s">
        <v>183</v>
      </c>
      <c r="FF125" s="261" t="s">
        <v>184</v>
      </c>
      <c r="FG125" s="261" t="s">
        <v>183</v>
      </c>
      <c r="FH125" s="31"/>
      <c r="FI125" s="367" t="s">
        <v>1</v>
      </c>
      <c r="FJ125" s="261" t="s">
        <v>182</v>
      </c>
      <c r="FK125" s="261" t="s">
        <v>183</v>
      </c>
      <c r="FL125" s="261" t="s">
        <v>184</v>
      </c>
      <c r="FM125" s="261" t="s">
        <v>183</v>
      </c>
      <c r="FN125" s="466" t="s">
        <v>9</v>
      </c>
      <c r="FO125" s="367" t="s">
        <v>1</v>
      </c>
      <c r="FP125" s="261" t="s">
        <v>182</v>
      </c>
      <c r="FQ125" s="261" t="s">
        <v>183</v>
      </c>
      <c r="FR125" s="261" t="s">
        <v>184</v>
      </c>
      <c r="FS125" s="261" t="s">
        <v>183</v>
      </c>
      <c r="FT125" s="951"/>
      <c r="FU125" s="367" t="s">
        <v>1</v>
      </c>
      <c r="FV125" s="261" t="s">
        <v>182</v>
      </c>
      <c r="FW125" s="261" t="s">
        <v>183</v>
      </c>
      <c r="FX125" s="261" t="s">
        <v>184</v>
      </c>
      <c r="FY125" s="261" t="s">
        <v>183</v>
      </c>
      <c r="FZ125" s="951"/>
      <c r="GA125" s="367" t="s">
        <v>1</v>
      </c>
      <c r="GB125" s="261" t="s">
        <v>182</v>
      </c>
      <c r="GC125" s="261" t="s">
        <v>183</v>
      </c>
      <c r="GD125" s="261" t="s">
        <v>184</v>
      </c>
      <c r="GE125" s="261" t="s">
        <v>183</v>
      </c>
      <c r="GF125" s="39"/>
      <c r="GG125" s="39"/>
      <c r="GH125" s="32"/>
      <c r="GI125" s="367" t="s">
        <v>1</v>
      </c>
      <c r="GJ125" s="261" t="s">
        <v>182</v>
      </c>
      <c r="GK125" s="261" t="s">
        <v>183</v>
      </c>
      <c r="GL125" s="261" t="s">
        <v>184</v>
      </c>
      <c r="GM125" s="261" t="s">
        <v>183</v>
      </c>
      <c r="GN125" s="31"/>
      <c r="GO125" s="31"/>
      <c r="GP125" s="367" t="s">
        <v>1</v>
      </c>
      <c r="GQ125" s="261" t="s">
        <v>182</v>
      </c>
      <c r="GR125" s="261" t="s">
        <v>183</v>
      </c>
      <c r="GS125" s="261" t="s">
        <v>184</v>
      </c>
      <c r="GT125" s="261" t="s">
        <v>183</v>
      </c>
      <c r="GU125" s="367" t="s">
        <v>1</v>
      </c>
      <c r="GV125" s="261" t="s">
        <v>182</v>
      </c>
      <c r="GW125" s="261" t="s">
        <v>183</v>
      </c>
      <c r="GX125" s="261" t="s">
        <v>184</v>
      </c>
      <c r="GY125" s="261" t="s">
        <v>183</v>
      </c>
      <c r="GZ125" s="367" t="s">
        <v>1</v>
      </c>
      <c r="HA125" s="261" t="s">
        <v>182</v>
      </c>
      <c r="HB125" s="261" t="s">
        <v>183</v>
      </c>
      <c r="HC125" s="261" t="s">
        <v>182</v>
      </c>
      <c r="HD125" s="261" t="s">
        <v>183</v>
      </c>
      <c r="HE125" s="367" t="s">
        <v>1</v>
      </c>
      <c r="HF125" s="261" t="s">
        <v>182</v>
      </c>
      <c r="HG125" s="261" t="s">
        <v>183</v>
      </c>
      <c r="HH125" s="261" t="s">
        <v>184</v>
      </c>
      <c r="HI125" s="261" t="s">
        <v>183</v>
      </c>
      <c r="HJ125" s="367" t="s">
        <v>1</v>
      </c>
      <c r="HK125" s="261" t="s">
        <v>182</v>
      </c>
      <c r="HL125" s="261" t="s">
        <v>183</v>
      </c>
      <c r="HM125" s="261" t="s">
        <v>184</v>
      </c>
      <c r="HN125" s="261" t="s">
        <v>183</v>
      </c>
      <c r="HO125" s="283"/>
      <c r="HP125" s="283"/>
      <c r="HQ125" s="283"/>
      <c r="HR125" s="39"/>
      <c r="HS125" s="283"/>
      <c r="HT125" s="283"/>
    </row>
    <row r="126" spans="1:349" ht="12.75" hidden="1" customHeight="1" x14ac:dyDescent="0.25">
      <c r="A126" s="31">
        <f t="shared" ref="A126:A136" si="143">A125</f>
        <v>1</v>
      </c>
      <c r="B126" s="31"/>
      <c r="C126" s="31"/>
      <c r="D126" s="32">
        <f t="shared" ref="D126:D189" si="144">D125+1</f>
        <v>2</v>
      </c>
      <c r="E126" s="33">
        <f t="shared" ca="1" si="106"/>
        <v>0</v>
      </c>
      <c r="F126" s="33">
        <f t="shared" ca="1" si="107"/>
        <v>0</v>
      </c>
      <c r="G126" s="33">
        <f t="shared" ca="1" si="108"/>
        <v>0</v>
      </c>
      <c r="H126" s="33">
        <v>0</v>
      </c>
      <c r="I126" s="33">
        <v>0</v>
      </c>
      <c r="J126" s="33">
        <f t="shared" ref="J126:J136" ca="1" si="145">IF(A126&gt;$Y$3,0,J125)</f>
        <v>0</v>
      </c>
      <c r="K126" s="33">
        <f t="shared" ca="1" si="109"/>
        <v>0</v>
      </c>
      <c r="L126" s="33"/>
      <c r="M126" s="832">
        <v>0</v>
      </c>
      <c r="N126" s="33">
        <f>IF(M126&gt;0,#REF!,0)</f>
        <v>0</v>
      </c>
      <c r="O126" s="33">
        <f t="shared" ca="1" si="110"/>
        <v>0</v>
      </c>
      <c r="P126" s="833">
        <f t="shared" ref="P126:P189" ca="1" si="146">IF(A126&gt;$Y$3,0,IF((O126+R125)*Y126&gt;0,ROUND(O126*Y126+R125*Y126,2),0))</f>
        <v>0.28999999999999998</v>
      </c>
      <c r="Q126" s="834">
        <f t="shared" ref="Q126:Q189" ca="1" si="147">T126</f>
        <v>4.8276011611111107</v>
      </c>
      <c r="R126" s="835">
        <f t="shared" ref="R126:R189" ca="1" si="148">IF(A126&gt;$Y$3,0,IF((R125+O126+P126-Q126)&gt;0,(R125+P126+O126-Q126),0))</f>
        <v>114.05906550555557</v>
      </c>
      <c r="S126" s="836">
        <f t="shared" ref="S126:S189" ca="1" si="149">IF(A126&gt;$Y$3,0,IF((O126+U125)*AA126&gt;0,ROUND((O126+U125)*AA126,2),0))</f>
        <v>0.28999999999999998</v>
      </c>
      <c r="T126" s="34">
        <f t="shared" ca="1" si="111"/>
        <v>4.8276011611111107</v>
      </c>
      <c r="U126" s="835">
        <f t="shared" ref="U126:U189" ca="1" si="150">IF(A126&gt;$Y$3,0,IF(U125+O126+S126-T126&gt;0,U125+O126+S126-T126,0))</f>
        <v>114.05906550555557</v>
      </c>
      <c r="V126" s="34">
        <f t="shared" si="112"/>
        <v>0</v>
      </c>
      <c r="W126" s="553">
        <f t="shared" ref="W126:W160" si="151">ROUND(IF(D126&gt;180,0,2.25*((180-$D$125+0)/180)),3)</f>
        <v>2.238</v>
      </c>
      <c r="X126" s="42">
        <f t="shared" ref="X126:X189" si="152">X125</f>
        <v>0.03</v>
      </c>
      <c r="Y126" s="43">
        <f t="shared" si="113"/>
        <v>2.4662697723036864E-3</v>
      </c>
      <c r="Z126" s="44">
        <f t="shared" ref="Z126:Z189" si="153">Z125</f>
        <v>0.03</v>
      </c>
      <c r="AA126" s="43">
        <f t="shared" si="114"/>
        <v>2.4662697723036864E-3</v>
      </c>
      <c r="AB126" s="35">
        <f t="shared" ref="AB126:AD141" si="154">AB125</f>
        <v>0.16</v>
      </c>
      <c r="AC126" s="35">
        <f t="shared" ca="1" si="154"/>
        <v>0.15470777428049154</v>
      </c>
      <c r="AD126" s="317">
        <f t="shared" ca="1" si="154"/>
        <v>0.15470777428049154</v>
      </c>
      <c r="AE126" s="315"/>
      <c r="AF126" s="318">
        <f t="shared" si="115"/>
        <v>0.4</v>
      </c>
      <c r="AG126" s="399">
        <f t="shared" ca="1" si="116"/>
        <v>0</v>
      </c>
      <c r="AH126" s="318">
        <f t="shared" si="117"/>
        <v>0.06</v>
      </c>
      <c r="AI126" s="399">
        <f t="shared" ca="1" si="118"/>
        <v>0</v>
      </c>
      <c r="AJ126" s="318">
        <f t="shared" si="119"/>
        <v>0.02</v>
      </c>
      <c r="AK126" s="399">
        <f t="shared" ca="1" si="120"/>
        <v>0</v>
      </c>
      <c r="AL126" s="35">
        <f t="shared" ref="AL126:AL184" si="155">AL125</f>
        <v>0</v>
      </c>
      <c r="AM126" s="30">
        <f t="shared" ca="1" si="121"/>
        <v>4.8276011611111107</v>
      </c>
      <c r="AN126" s="39"/>
      <c r="AO126" s="39"/>
      <c r="AP126" s="709">
        <f ca="1">IF($J$12="",0,IF(A126&lt;=$Y$3,IF(R125+SUM($M$126:M126)&gt;$Z$22,R125*10%,IF(R125+SUM($M$126:M126)&lt;=$Z$22,$Z$22-R125-SUM($M$126:M126))),0))</f>
        <v>99881.403333333335</v>
      </c>
      <c r="AQ126" s="319">
        <f t="shared" ref="AQ126:AQ189" ca="1" si="156">IF($J$12="",0,IF(A126&lt;=$Y$3,$Z$22,0))</f>
        <v>100000</v>
      </c>
      <c r="AR126" s="319">
        <f ca="1">IF($J$12="",0,IF(U125&lt;0,0,IF(A126&lt;=$Y$3,IF(U125+SUM($M$126:M126)&gt;$Z$22,U125*10%,IF(U125+SUM($M$126:M126)&lt;=$Z$22,$AR$125-U125-SUM($M$126:M126))),0)))</f>
        <v>99881.403333333335</v>
      </c>
      <c r="AS126" s="39">
        <f t="shared" ref="AS126:AS189" ca="1" si="157">IF($J$12="",0,IF(U125&lt;0,0,IF(A126&lt;=$Y$3,$Z$22,0)))</f>
        <v>100000</v>
      </c>
      <c r="AT126" s="723">
        <f t="shared" ca="1" si="122"/>
        <v>99881.403333333335</v>
      </c>
      <c r="AU126" s="320">
        <f t="shared" ca="1" si="123"/>
        <v>99881.403333333335</v>
      </c>
      <c r="AV126" s="320">
        <f t="shared" ca="1" si="124"/>
        <v>0</v>
      </c>
      <c r="AW126" s="320">
        <f t="shared" ca="1" si="125"/>
        <v>0</v>
      </c>
      <c r="AX126" s="320">
        <f t="shared" ca="1" si="126"/>
        <v>0</v>
      </c>
      <c r="AY126" s="320">
        <f t="shared" ref="AY126:AY189" ca="1" si="158">IF($E$23&gt;0,0,HLOOKUP($A126,$E$1016:$CA$1033,17,FALSE))</f>
        <v>0</v>
      </c>
      <c r="AZ126" s="724">
        <f t="shared" ca="1" si="127"/>
        <v>0</v>
      </c>
      <c r="BA126" s="1259">
        <f t="shared" ref="BA126:BA189" si="159">IF($A126&lt;=$AA$13,BA125,0)</f>
        <v>0</v>
      </c>
      <c r="BB126" s="1250"/>
      <c r="BC126" s="715">
        <f t="shared" si="128"/>
        <v>0</v>
      </c>
      <c r="BD126" s="715">
        <f t="shared" si="129"/>
        <v>0</v>
      </c>
      <c r="BE126" s="715">
        <f t="shared" si="130"/>
        <v>0</v>
      </c>
      <c r="BF126" s="715">
        <f t="shared" ref="BF126:BF189" si="160">IF($G$23&gt;0,0,HLOOKUP($A126,$E$1016:$CA$1033,18,FALSE))</f>
        <v>0</v>
      </c>
      <c r="BG126" s="732">
        <f t="shared" si="131"/>
        <v>0</v>
      </c>
      <c r="BH126" s="39"/>
      <c r="BI126" s="39"/>
      <c r="BJ126" s="39"/>
      <c r="BK126" s="39"/>
      <c r="BL126" s="39"/>
      <c r="BM126" s="36"/>
      <c r="BN126" s="422">
        <f t="shared" ca="1" si="132"/>
        <v>4.8276011611111107</v>
      </c>
      <c r="BO126" s="422">
        <f t="shared" ca="1" si="133"/>
        <v>0</v>
      </c>
      <c r="BP126" s="422">
        <f t="shared" ca="1" si="134"/>
        <v>0</v>
      </c>
      <c r="BQ126" s="422">
        <f t="shared" ca="1" si="135"/>
        <v>0</v>
      </c>
      <c r="BR126" s="422">
        <f t="shared" ref="BR126:BR189" ca="1" si="161">IF(AY126&gt;0,VLOOKUP($J$12+$A126-1,$FO$126:$FS$225,$H$1076,FALSE)*(1+$Y$33)*AY126/1000,0)/12</f>
        <v>0</v>
      </c>
      <c r="BS126" s="422">
        <f t="shared" ca="1" si="136"/>
        <v>0</v>
      </c>
      <c r="BT126" s="422">
        <f t="shared" si="137"/>
        <v>0</v>
      </c>
      <c r="BU126" s="422">
        <f t="shared" si="138"/>
        <v>0</v>
      </c>
      <c r="BV126" s="422">
        <f t="shared" si="139"/>
        <v>0</v>
      </c>
      <c r="BW126" s="422">
        <f t="shared" si="140"/>
        <v>0</v>
      </c>
      <c r="BX126" s="422">
        <f t="shared" ref="BX126:BX189" si="162">IF(BF126&gt;0,VLOOKUP($J$13+$A126-1,$FO$126:$FS$225,$H$1077,FALSE)*(1+$Y$33)*BF126/1000,0)/12</f>
        <v>0</v>
      </c>
      <c r="BY126" s="422">
        <f t="shared" si="141"/>
        <v>0</v>
      </c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458"/>
      <c r="CL126" s="458"/>
      <c r="CM126" s="458"/>
      <c r="CN126" s="458"/>
      <c r="CO126" s="458"/>
      <c r="CP126" s="458"/>
      <c r="CQ126" s="458"/>
      <c r="CR126" s="458"/>
      <c r="CS126" s="458"/>
      <c r="CT126" s="458"/>
      <c r="CU126" s="458"/>
      <c r="CV126" s="458"/>
      <c r="CW126" s="458"/>
      <c r="CX126" s="458"/>
      <c r="CY126" s="458"/>
      <c r="CZ126" s="458"/>
      <c r="DA126" s="458"/>
      <c r="DB126" s="458"/>
      <c r="DC126" s="458"/>
      <c r="DD126" s="458"/>
      <c r="DE126" s="458"/>
      <c r="DF126" s="458"/>
      <c r="DG126" s="458"/>
      <c r="DH126" s="458"/>
      <c r="DI126" s="458"/>
      <c r="DJ126" s="458"/>
      <c r="DK126" s="458"/>
      <c r="DL126" s="458"/>
      <c r="DM126" s="458"/>
      <c r="DN126" s="458"/>
      <c r="DO126" s="458"/>
      <c r="DP126" s="458"/>
      <c r="DQ126" s="458"/>
      <c r="DR126" s="458"/>
      <c r="DS126" s="458"/>
      <c r="DT126" s="458"/>
      <c r="DU126" s="39"/>
      <c r="DV126" s="39"/>
      <c r="DW126" s="31">
        <f t="shared" ref="DW126:DW136" si="163">DW125</f>
        <v>1</v>
      </c>
      <c r="DX126" s="459">
        <f t="shared" si="142"/>
        <v>2</v>
      </c>
      <c r="DY126" s="467">
        <f t="shared" ref="DY126:DY189" si="164">VLOOKUP($DW126,$AG$1054:$AN$1153,2,FALSE)</f>
        <v>0.4</v>
      </c>
      <c r="DZ126" s="468">
        <f t="shared" ref="DZ126:DZ189" si="165">VLOOKUP($DW126,$AG$1054:$AN$1153,3,FALSE)</f>
        <v>0.06</v>
      </c>
      <c r="EA126" s="467">
        <f t="shared" ref="EA126:EA189" si="166">VLOOKUP($DW126,$AG$1054:$AN$1153,4,FALSE)</f>
        <v>0.02</v>
      </c>
      <c r="EB126" s="468"/>
      <c r="EC126" s="326"/>
      <c r="ED126" s="468"/>
      <c r="EE126" s="283"/>
      <c r="EF126" s="459">
        <f t="shared" ref="EF126:EF189" si="167">D126</f>
        <v>2</v>
      </c>
      <c r="EG126" s="407">
        <f>EG125</f>
        <v>0.03</v>
      </c>
      <c r="EH126" s="407">
        <f>EH125</f>
        <v>0.03</v>
      </c>
      <c r="EI126" s="407">
        <f>EI125</f>
        <v>0.03</v>
      </c>
      <c r="EJ126" s="407">
        <f>EJ125</f>
        <v>0.03</v>
      </c>
      <c r="EK126" s="283"/>
      <c r="EL126" s="469">
        <v>0</v>
      </c>
      <c r="EM126" s="470">
        <f t="shared" ref="EM126:EM189" si="168">VLOOKUP(EL126,$EW$126:$FA$225,$H$1076,FALSE)</f>
        <v>0.87</v>
      </c>
      <c r="EN126" s="470">
        <f t="shared" ref="EN126:EN189" si="169">IF($E$21&lt;=0,0,VLOOKUP(EL126,$GI$126:$GK$225,$N$1078,FALSE))</f>
        <v>0</v>
      </c>
      <c r="EO126" s="471">
        <f t="shared" ref="EO126:EO189" si="170">IF($E$22&lt;=0,0,VLOOKUP(EL126,$FI$126:$FK$225,$N$1079))</f>
        <v>0</v>
      </c>
      <c r="EP126" s="471"/>
      <c r="EQ126" s="471">
        <f t="shared" ref="EQ126:EQ189" si="171">IF($Y$29&lt;=0,0,VLOOKUP(EL126,$FO$126:$FQ$225,$N$1080))</f>
        <v>0</v>
      </c>
      <c r="ER126" s="471">
        <f t="shared" ref="ER126:ER189" si="172">IF($E$24&lt;=0,0,VLOOKUP(EL126,$GA$126:$GE$225,$N$1081))</f>
        <v>0</v>
      </c>
      <c r="ES126" s="471">
        <f t="shared" ref="ES126:ES189" si="173">EM126</f>
        <v>0.87</v>
      </c>
      <c r="ET126" s="472">
        <f t="shared" ref="ET126:ET189" si="174">VLOOKUP(EL126,$FC$126:$FG$225,$H$1076)</f>
        <v>0.87</v>
      </c>
      <c r="EU126" s="39"/>
      <c r="EV126" s="33"/>
      <c r="EW126" s="473">
        <v>0</v>
      </c>
      <c r="EX126" s="474">
        <v>0.87</v>
      </c>
      <c r="EY126" s="474">
        <v>0.87</v>
      </c>
      <c r="EZ126" s="474">
        <v>0.87</v>
      </c>
      <c r="FA126" s="474">
        <v>0.87</v>
      </c>
      <c r="FB126" s="33"/>
      <c r="FC126" s="473">
        <v>0</v>
      </c>
      <c r="FD126" s="474">
        <f>EX126</f>
        <v>0.87</v>
      </c>
      <c r="FE126" s="474">
        <f t="shared" ref="FE126:FG126" si="175">EY126</f>
        <v>0.87</v>
      </c>
      <c r="FF126" s="474">
        <f t="shared" si="175"/>
        <v>0.87</v>
      </c>
      <c r="FG126" s="474">
        <f t="shared" si="175"/>
        <v>0.87</v>
      </c>
      <c r="FH126" s="33"/>
      <c r="FI126" s="473">
        <v>0</v>
      </c>
      <c r="FJ126" s="475">
        <v>0</v>
      </c>
      <c r="FK126" s="475">
        <v>0</v>
      </c>
      <c r="FL126" s="475">
        <v>0</v>
      </c>
      <c r="FM126" s="475">
        <v>0</v>
      </c>
      <c r="FN126" s="476"/>
      <c r="FO126" s="473">
        <v>0</v>
      </c>
      <c r="FP126" s="477">
        <v>0</v>
      </c>
      <c r="FQ126" s="477">
        <v>0</v>
      </c>
      <c r="FR126" s="477">
        <v>0</v>
      </c>
      <c r="FS126" s="477">
        <v>0</v>
      </c>
      <c r="FT126" s="33"/>
      <c r="FU126" s="478">
        <v>0</v>
      </c>
      <c r="FV126" s="479">
        <v>0</v>
      </c>
      <c r="FW126" s="479">
        <v>0</v>
      </c>
      <c r="FX126" s="479">
        <v>0</v>
      </c>
      <c r="FY126" s="479">
        <v>0</v>
      </c>
      <c r="FZ126" s="33"/>
      <c r="GA126" s="473">
        <v>0</v>
      </c>
      <c r="GB126" s="400">
        <v>0</v>
      </c>
      <c r="GC126" s="400">
        <v>0</v>
      </c>
      <c r="GD126" s="400">
        <v>0</v>
      </c>
      <c r="GE126" s="400">
        <v>0</v>
      </c>
      <c r="GF126" s="39"/>
      <c r="GG126" s="39"/>
      <c r="GH126" s="33"/>
      <c r="GI126" s="473">
        <v>0</v>
      </c>
      <c r="GJ126" s="400">
        <v>0</v>
      </c>
      <c r="GK126" s="400">
        <v>0</v>
      </c>
      <c r="GL126" s="400">
        <v>0</v>
      </c>
      <c r="GM126" s="400">
        <v>0</v>
      </c>
      <c r="GN126" s="33"/>
      <c r="GO126" s="33"/>
      <c r="GP126" s="480">
        <v>0</v>
      </c>
      <c r="GQ126" s="481">
        <v>0</v>
      </c>
      <c r="GR126" s="481">
        <f t="shared" ref="GR126:GT143" si="176">ROUND(GQ126*1.35,2)</f>
        <v>0</v>
      </c>
      <c r="GS126" s="481">
        <f t="shared" ref="GS126:GS143" si="177">ROUND(GQ126*1.25,2)</f>
        <v>0</v>
      </c>
      <c r="GT126" s="482">
        <f t="shared" si="176"/>
        <v>0</v>
      </c>
      <c r="GU126" s="480">
        <v>0</v>
      </c>
      <c r="GV126" s="481">
        <v>0</v>
      </c>
      <c r="GW126" s="481">
        <f t="shared" ref="GW126:GW143" si="178">ROUND(GV126*1.35,2)</f>
        <v>0</v>
      </c>
      <c r="GX126" s="481">
        <f t="shared" ref="GX126:GX143" si="179">ROUND(GV126*1.25,2)</f>
        <v>0</v>
      </c>
      <c r="GY126" s="481">
        <f t="shared" ref="GY126:GY143" si="180">ROUND(GX126*1.35,2)</f>
        <v>0</v>
      </c>
      <c r="GZ126" s="483">
        <v>0</v>
      </c>
      <c r="HA126" s="484">
        <v>0</v>
      </c>
      <c r="HB126" s="481">
        <f t="shared" ref="HB126:HB160" si="181">ROUND(HA126*1.35,2)</f>
        <v>0</v>
      </c>
      <c r="HC126" s="481">
        <f t="shared" ref="HC126:HC143" si="182">ROUND(HA126*1.25,2)</f>
        <v>0</v>
      </c>
      <c r="HD126" s="481">
        <f t="shared" ref="HD126:HD143" si="183">ROUND(HC126*1.35,2)</f>
        <v>0</v>
      </c>
      <c r="HE126" s="480">
        <v>0</v>
      </c>
      <c r="HF126" s="481">
        <v>0</v>
      </c>
      <c r="HG126" s="481">
        <v>0</v>
      </c>
      <c r="HH126" s="481">
        <v>0</v>
      </c>
      <c r="HI126" s="482">
        <v>0</v>
      </c>
      <c r="HJ126" s="480">
        <v>0</v>
      </c>
      <c r="HK126" s="481">
        <v>0</v>
      </c>
      <c r="HL126" s="481">
        <v>0</v>
      </c>
      <c r="HM126" s="481">
        <v>0</v>
      </c>
      <c r="HN126" s="482">
        <v>0</v>
      </c>
      <c r="HO126" s="283"/>
      <c r="HP126" s="283"/>
      <c r="HQ126" s="283"/>
      <c r="HR126" s="39"/>
      <c r="HS126" s="283"/>
      <c r="HT126" s="283"/>
    </row>
    <row r="127" spans="1:349" ht="12.75" hidden="1" customHeight="1" x14ac:dyDescent="0.25">
      <c r="A127" s="31">
        <f t="shared" si="143"/>
        <v>1</v>
      </c>
      <c r="B127" s="31"/>
      <c r="C127" s="31"/>
      <c r="D127" s="32">
        <f t="shared" si="144"/>
        <v>3</v>
      </c>
      <c r="E127" s="33">
        <f t="shared" ca="1" si="106"/>
        <v>0</v>
      </c>
      <c r="F127" s="33">
        <f t="shared" ca="1" si="107"/>
        <v>0</v>
      </c>
      <c r="G127" s="33">
        <f t="shared" ca="1" si="108"/>
        <v>0</v>
      </c>
      <c r="H127" s="33">
        <v>0</v>
      </c>
      <c r="I127" s="33">
        <v>0</v>
      </c>
      <c r="J127" s="33">
        <f t="shared" ca="1" si="145"/>
        <v>0</v>
      </c>
      <c r="K127" s="33">
        <f t="shared" ca="1" si="109"/>
        <v>0</v>
      </c>
      <c r="L127" s="33"/>
      <c r="M127" s="832">
        <v>0</v>
      </c>
      <c r="N127" s="33">
        <f>IF(M127&gt;0,#REF!,0)</f>
        <v>0</v>
      </c>
      <c r="O127" s="33">
        <f t="shared" ca="1" si="110"/>
        <v>0</v>
      </c>
      <c r="P127" s="833">
        <f t="shared" ca="1" si="146"/>
        <v>0.28000000000000003</v>
      </c>
      <c r="Q127" s="834">
        <f t="shared" ca="1" si="147"/>
        <v>4.8278204785005645</v>
      </c>
      <c r="R127" s="835">
        <f t="shared" ca="1" si="148"/>
        <v>109.511245027055</v>
      </c>
      <c r="S127" s="836">
        <f t="shared" ca="1" si="149"/>
        <v>0.28000000000000003</v>
      </c>
      <c r="T127" s="34">
        <f t="shared" ca="1" si="111"/>
        <v>4.8278204785005645</v>
      </c>
      <c r="U127" s="835">
        <f t="shared" ca="1" si="150"/>
        <v>109.511245027055</v>
      </c>
      <c r="V127" s="34">
        <f t="shared" si="112"/>
        <v>0</v>
      </c>
      <c r="W127" s="553">
        <f t="shared" si="151"/>
        <v>2.238</v>
      </c>
      <c r="X127" s="42">
        <f t="shared" si="152"/>
        <v>0.03</v>
      </c>
      <c r="Y127" s="43">
        <f t="shared" si="113"/>
        <v>2.4662697723036864E-3</v>
      </c>
      <c r="Z127" s="44">
        <f t="shared" si="153"/>
        <v>0.03</v>
      </c>
      <c r="AA127" s="43">
        <f t="shared" si="114"/>
        <v>2.4662697723036864E-3</v>
      </c>
      <c r="AB127" s="35">
        <f t="shared" si="154"/>
        <v>0.16</v>
      </c>
      <c r="AC127" s="35">
        <f t="shared" ca="1" si="154"/>
        <v>0.15470777428049154</v>
      </c>
      <c r="AD127" s="317">
        <f t="shared" ca="1" si="154"/>
        <v>0.15470777428049154</v>
      </c>
      <c r="AE127" s="315"/>
      <c r="AF127" s="318">
        <f t="shared" si="115"/>
        <v>0.4</v>
      </c>
      <c r="AG127" s="399">
        <f t="shared" ca="1" si="116"/>
        <v>0</v>
      </c>
      <c r="AH127" s="318">
        <f t="shared" si="117"/>
        <v>0.06</v>
      </c>
      <c r="AI127" s="399">
        <f t="shared" ca="1" si="118"/>
        <v>0</v>
      </c>
      <c r="AJ127" s="318">
        <f t="shared" si="119"/>
        <v>0.02</v>
      </c>
      <c r="AK127" s="399">
        <f t="shared" ca="1" si="120"/>
        <v>0</v>
      </c>
      <c r="AL127" s="35">
        <f t="shared" si="155"/>
        <v>0</v>
      </c>
      <c r="AM127" s="30">
        <f t="shared" ca="1" si="121"/>
        <v>4.8278204785005645</v>
      </c>
      <c r="AN127" s="39"/>
      <c r="AO127" s="39"/>
      <c r="AP127" s="709">
        <f ca="1">IF($J$12="",0,IF(A127&lt;=$Y$3,IF(R126+SUM($M$126:M127)&gt;$Z$22,R126*10%,IF(R126+SUM($M$126:M127)&lt;=$Z$22,$Z$22-R126-SUM($M$126:M127))),0))</f>
        <v>99885.940934494443</v>
      </c>
      <c r="AQ127" s="319">
        <f t="shared" ca="1" si="156"/>
        <v>100000</v>
      </c>
      <c r="AR127" s="319">
        <f ca="1">IF($J$12="",0,IF(U126&lt;0,0,IF(A127&lt;=$Y$3,IF(U126+SUM($M$126:M127)&gt;$Z$22,U126*10%,IF(U126+SUM($M$126:M127)&lt;=$Z$22,$AR$125-U126-SUM($M$126:M127))),0)))</f>
        <v>99885.940934494443</v>
      </c>
      <c r="AS127" s="39">
        <f t="shared" ca="1" si="157"/>
        <v>100000</v>
      </c>
      <c r="AT127" s="723">
        <f t="shared" ca="1" si="122"/>
        <v>99885.940934494443</v>
      </c>
      <c r="AU127" s="320">
        <f t="shared" ca="1" si="123"/>
        <v>99885.940934494443</v>
      </c>
      <c r="AV127" s="320">
        <f t="shared" ca="1" si="124"/>
        <v>0</v>
      </c>
      <c r="AW127" s="320">
        <f t="shared" ca="1" si="125"/>
        <v>0</v>
      </c>
      <c r="AX127" s="320">
        <f t="shared" ca="1" si="126"/>
        <v>0</v>
      </c>
      <c r="AY127" s="320">
        <f t="shared" ca="1" si="158"/>
        <v>0</v>
      </c>
      <c r="AZ127" s="724">
        <f t="shared" ca="1" si="127"/>
        <v>0</v>
      </c>
      <c r="BA127" s="1259">
        <f t="shared" si="159"/>
        <v>0</v>
      </c>
      <c r="BB127" s="1250"/>
      <c r="BC127" s="715">
        <f t="shared" si="128"/>
        <v>0</v>
      </c>
      <c r="BD127" s="715">
        <f t="shared" si="129"/>
        <v>0</v>
      </c>
      <c r="BE127" s="715">
        <f t="shared" si="130"/>
        <v>0</v>
      </c>
      <c r="BF127" s="715">
        <f t="shared" si="160"/>
        <v>0</v>
      </c>
      <c r="BG127" s="732">
        <f t="shared" si="131"/>
        <v>0</v>
      </c>
      <c r="BH127" s="39"/>
      <c r="BI127" s="39"/>
      <c r="BJ127" s="39"/>
      <c r="BK127" s="39"/>
      <c r="BL127" s="39"/>
      <c r="BM127" s="36"/>
      <c r="BN127" s="422">
        <f t="shared" ca="1" si="132"/>
        <v>4.8278204785005645</v>
      </c>
      <c r="BO127" s="422">
        <f t="shared" ca="1" si="133"/>
        <v>0</v>
      </c>
      <c r="BP127" s="422">
        <f t="shared" ca="1" si="134"/>
        <v>0</v>
      </c>
      <c r="BQ127" s="422">
        <f t="shared" ca="1" si="135"/>
        <v>0</v>
      </c>
      <c r="BR127" s="422">
        <f t="shared" ca="1" si="161"/>
        <v>0</v>
      </c>
      <c r="BS127" s="422">
        <f t="shared" ca="1" si="136"/>
        <v>0</v>
      </c>
      <c r="BT127" s="422">
        <f t="shared" si="137"/>
        <v>0</v>
      </c>
      <c r="BU127" s="422">
        <f t="shared" si="138"/>
        <v>0</v>
      </c>
      <c r="BV127" s="422">
        <f t="shared" si="139"/>
        <v>0</v>
      </c>
      <c r="BW127" s="422">
        <f t="shared" si="140"/>
        <v>0</v>
      </c>
      <c r="BX127" s="422">
        <f t="shared" si="162"/>
        <v>0</v>
      </c>
      <c r="BY127" s="422">
        <f t="shared" si="141"/>
        <v>0</v>
      </c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458"/>
      <c r="CL127" s="458"/>
      <c r="CM127" s="458"/>
      <c r="CN127" s="458"/>
      <c r="CO127" s="458"/>
      <c r="CP127" s="458"/>
      <c r="CQ127" s="458"/>
      <c r="CR127" s="458"/>
      <c r="CS127" s="458"/>
      <c r="CT127" s="458"/>
      <c r="CU127" s="458"/>
      <c r="CV127" s="458"/>
      <c r="CW127" s="458"/>
      <c r="CX127" s="458"/>
      <c r="CY127" s="458"/>
      <c r="CZ127" s="458"/>
      <c r="DA127" s="458"/>
      <c r="DB127" s="458"/>
      <c r="DC127" s="458"/>
      <c r="DD127" s="458"/>
      <c r="DE127" s="458"/>
      <c r="DF127" s="458"/>
      <c r="DG127" s="458"/>
      <c r="DH127" s="458"/>
      <c r="DI127" s="458"/>
      <c r="DJ127" s="458"/>
      <c r="DK127" s="458"/>
      <c r="DL127" s="458"/>
      <c r="DM127" s="458"/>
      <c r="DN127" s="458"/>
      <c r="DO127" s="458"/>
      <c r="DP127" s="458"/>
      <c r="DQ127" s="458"/>
      <c r="DR127" s="458"/>
      <c r="DS127" s="458"/>
      <c r="DT127" s="458"/>
      <c r="DU127" s="39"/>
      <c r="DV127" s="39"/>
      <c r="DW127" s="31">
        <f t="shared" si="163"/>
        <v>1</v>
      </c>
      <c r="DX127" s="459">
        <f t="shared" si="142"/>
        <v>3</v>
      </c>
      <c r="DY127" s="467">
        <f t="shared" si="164"/>
        <v>0.4</v>
      </c>
      <c r="DZ127" s="468">
        <f t="shared" si="165"/>
        <v>0.06</v>
      </c>
      <c r="EA127" s="467">
        <f t="shared" si="166"/>
        <v>0.02</v>
      </c>
      <c r="EB127" s="468"/>
      <c r="EC127" s="326"/>
      <c r="ED127" s="468"/>
      <c r="EE127" s="283"/>
      <c r="EF127" s="459">
        <f t="shared" si="167"/>
        <v>3</v>
      </c>
      <c r="EG127" s="407">
        <f t="shared" ref="EG127:EJ142" si="184">EG126</f>
        <v>0.03</v>
      </c>
      <c r="EH127" s="407">
        <f t="shared" si="184"/>
        <v>0.03</v>
      </c>
      <c r="EI127" s="407">
        <f t="shared" si="184"/>
        <v>0.03</v>
      </c>
      <c r="EJ127" s="407">
        <f t="shared" si="184"/>
        <v>0.03</v>
      </c>
      <c r="EK127" s="283"/>
      <c r="EL127" s="485">
        <v>1</v>
      </c>
      <c r="EM127" s="486">
        <f t="shared" si="168"/>
        <v>0.5</v>
      </c>
      <c r="EN127" s="486">
        <f t="shared" si="169"/>
        <v>0</v>
      </c>
      <c r="EO127" s="487">
        <f t="shared" si="170"/>
        <v>0</v>
      </c>
      <c r="EP127" s="487"/>
      <c r="EQ127" s="487">
        <f t="shared" si="171"/>
        <v>0</v>
      </c>
      <c r="ER127" s="487">
        <f t="shared" si="172"/>
        <v>0</v>
      </c>
      <c r="ES127" s="487">
        <f t="shared" si="173"/>
        <v>0.5</v>
      </c>
      <c r="ET127" s="488">
        <f t="shared" si="174"/>
        <v>0.5</v>
      </c>
      <c r="EU127" s="39"/>
      <c r="EV127" s="33"/>
      <c r="EW127" s="473">
        <v>1</v>
      </c>
      <c r="EX127" s="474">
        <v>0.5</v>
      </c>
      <c r="EY127" s="474">
        <v>0.5</v>
      </c>
      <c r="EZ127" s="474">
        <v>0.5</v>
      </c>
      <c r="FA127" s="474">
        <v>0.5</v>
      </c>
      <c r="FB127" s="33"/>
      <c r="FC127" s="473">
        <v>1</v>
      </c>
      <c r="FD127" s="474">
        <f t="shared" ref="FD127:FD190" si="185">EX127</f>
        <v>0.5</v>
      </c>
      <c r="FE127" s="474">
        <f t="shared" ref="FE127:FE190" si="186">EY127</f>
        <v>0.5</v>
      </c>
      <c r="FF127" s="474">
        <f t="shared" ref="FF127:FF190" si="187">EZ127</f>
        <v>0.5</v>
      </c>
      <c r="FG127" s="474">
        <f t="shared" ref="FG127:FG190" si="188">FA127</f>
        <v>0.5</v>
      </c>
      <c r="FH127" s="33"/>
      <c r="FI127" s="473">
        <v>1</v>
      </c>
      <c r="FJ127" s="477">
        <v>0</v>
      </c>
      <c r="FK127" s="477">
        <v>0</v>
      </c>
      <c r="FL127" s="477">
        <v>0</v>
      </c>
      <c r="FM127" s="477">
        <v>0</v>
      </c>
      <c r="FN127" s="476"/>
      <c r="FO127" s="473">
        <v>1</v>
      </c>
      <c r="FP127" s="477">
        <v>0</v>
      </c>
      <c r="FQ127" s="477">
        <v>0</v>
      </c>
      <c r="FR127" s="477">
        <v>0</v>
      </c>
      <c r="FS127" s="477">
        <v>0</v>
      </c>
      <c r="FT127" s="33"/>
      <c r="FU127" s="489">
        <v>1</v>
      </c>
      <c r="FV127" s="490">
        <v>0</v>
      </c>
      <c r="FW127" s="490">
        <v>0</v>
      </c>
      <c r="FX127" s="490">
        <v>0</v>
      </c>
      <c r="FY127" s="490">
        <v>0</v>
      </c>
      <c r="FZ127" s="33"/>
      <c r="GA127" s="473">
        <v>1</v>
      </c>
      <c r="GB127" s="400">
        <v>0</v>
      </c>
      <c r="GC127" s="400">
        <v>0</v>
      </c>
      <c r="GD127" s="400">
        <v>0</v>
      </c>
      <c r="GE127" s="400">
        <v>0</v>
      </c>
      <c r="GF127" s="39"/>
      <c r="GG127" s="39"/>
      <c r="GH127" s="33"/>
      <c r="GI127" s="473">
        <v>1</v>
      </c>
      <c r="GJ127" s="400">
        <v>0</v>
      </c>
      <c r="GK127" s="400">
        <v>0</v>
      </c>
      <c r="GL127" s="400">
        <v>0</v>
      </c>
      <c r="GM127" s="400">
        <v>0</v>
      </c>
      <c r="GN127" s="33"/>
      <c r="GO127" s="33"/>
      <c r="GP127" s="491">
        <v>1</v>
      </c>
      <c r="GQ127" s="492">
        <v>0</v>
      </c>
      <c r="GR127" s="492">
        <f t="shared" si="176"/>
        <v>0</v>
      </c>
      <c r="GS127" s="492">
        <f t="shared" si="177"/>
        <v>0</v>
      </c>
      <c r="GT127" s="493">
        <f t="shared" si="176"/>
        <v>0</v>
      </c>
      <c r="GU127" s="491">
        <v>1</v>
      </c>
      <c r="GV127" s="492">
        <v>0</v>
      </c>
      <c r="GW127" s="492">
        <f t="shared" si="178"/>
        <v>0</v>
      </c>
      <c r="GX127" s="492">
        <f t="shared" si="179"/>
        <v>0</v>
      </c>
      <c r="GY127" s="492">
        <f t="shared" si="180"/>
        <v>0</v>
      </c>
      <c r="GZ127" s="494">
        <f t="shared" ref="GZ127:GZ190" si="189">GZ126+1</f>
        <v>1</v>
      </c>
      <c r="HA127" s="495">
        <v>0</v>
      </c>
      <c r="HB127" s="492">
        <f t="shared" si="181"/>
        <v>0</v>
      </c>
      <c r="HC127" s="492">
        <f t="shared" si="182"/>
        <v>0</v>
      </c>
      <c r="HD127" s="492">
        <f t="shared" si="183"/>
        <v>0</v>
      </c>
      <c r="HE127" s="491">
        <v>1</v>
      </c>
      <c r="HF127" s="492">
        <v>0</v>
      </c>
      <c r="HG127" s="492">
        <v>0</v>
      </c>
      <c r="HH127" s="492">
        <v>0</v>
      </c>
      <c r="HI127" s="493">
        <v>0</v>
      </c>
      <c r="HJ127" s="491">
        <v>1</v>
      </c>
      <c r="HK127" s="492">
        <v>0</v>
      </c>
      <c r="HL127" s="492">
        <v>0</v>
      </c>
      <c r="HM127" s="492">
        <v>0</v>
      </c>
      <c r="HN127" s="493">
        <v>0</v>
      </c>
      <c r="HO127" s="283"/>
      <c r="HP127" s="283"/>
      <c r="HQ127" s="283"/>
      <c r="HR127" s="39"/>
      <c r="HS127" s="283"/>
      <c r="HT127" s="283"/>
    </row>
    <row r="128" spans="1:349" ht="12.75" hidden="1" customHeight="1" x14ac:dyDescent="0.25">
      <c r="A128" s="31">
        <f t="shared" si="143"/>
        <v>1</v>
      </c>
      <c r="B128" s="31"/>
      <c r="C128" s="31"/>
      <c r="D128" s="32">
        <f t="shared" si="144"/>
        <v>4</v>
      </c>
      <c r="E128" s="33">
        <f t="shared" ca="1" si="106"/>
        <v>0</v>
      </c>
      <c r="F128" s="33">
        <f t="shared" ca="1" si="107"/>
        <v>0</v>
      </c>
      <c r="G128" s="33">
        <f t="shared" ca="1" si="108"/>
        <v>0</v>
      </c>
      <c r="H128" s="33">
        <v>0</v>
      </c>
      <c r="I128" s="33">
        <v>0</v>
      </c>
      <c r="J128" s="33">
        <f t="shared" ca="1" si="145"/>
        <v>0</v>
      </c>
      <c r="K128" s="33">
        <f t="shared" ca="1" si="109"/>
        <v>0</v>
      </c>
      <c r="L128" s="33"/>
      <c r="M128" s="832">
        <v>0</v>
      </c>
      <c r="N128" s="33">
        <f>IF(M128&gt;0,#REF!,0)</f>
        <v>0</v>
      </c>
      <c r="O128" s="33">
        <f t="shared" ca="1" si="110"/>
        <v>0</v>
      </c>
      <c r="P128" s="833">
        <f t="shared" ca="1" si="146"/>
        <v>0.27</v>
      </c>
      <c r="Q128" s="834">
        <f t="shared" ca="1" si="147"/>
        <v>4.8280402898236927</v>
      </c>
      <c r="R128" s="835">
        <f t="shared" ca="1" si="148"/>
        <v>104.9532047372313</v>
      </c>
      <c r="S128" s="836">
        <f t="shared" ca="1" si="149"/>
        <v>0.27</v>
      </c>
      <c r="T128" s="34">
        <f t="shared" ca="1" si="111"/>
        <v>4.8280402898236927</v>
      </c>
      <c r="U128" s="835">
        <f t="shared" ca="1" si="150"/>
        <v>104.9532047372313</v>
      </c>
      <c r="V128" s="34">
        <f t="shared" si="112"/>
        <v>0</v>
      </c>
      <c r="W128" s="553">
        <f t="shared" si="151"/>
        <v>2.238</v>
      </c>
      <c r="X128" s="42">
        <f t="shared" si="152"/>
        <v>0.03</v>
      </c>
      <c r="Y128" s="43">
        <f t="shared" si="113"/>
        <v>2.4662697723036864E-3</v>
      </c>
      <c r="Z128" s="44">
        <f t="shared" si="153"/>
        <v>0.03</v>
      </c>
      <c r="AA128" s="43">
        <f t="shared" si="114"/>
        <v>2.4662697723036864E-3</v>
      </c>
      <c r="AB128" s="35">
        <f t="shared" si="154"/>
        <v>0.16</v>
      </c>
      <c r="AC128" s="35">
        <f t="shared" ca="1" si="154"/>
        <v>0.15470777428049154</v>
      </c>
      <c r="AD128" s="317">
        <f t="shared" ca="1" si="154"/>
        <v>0.15470777428049154</v>
      </c>
      <c r="AE128" s="315"/>
      <c r="AF128" s="318">
        <f t="shared" si="115"/>
        <v>0.4</v>
      </c>
      <c r="AG128" s="399">
        <f t="shared" ca="1" si="116"/>
        <v>0</v>
      </c>
      <c r="AH128" s="318">
        <f t="shared" si="117"/>
        <v>0.06</v>
      </c>
      <c r="AI128" s="399">
        <f t="shared" ca="1" si="118"/>
        <v>0</v>
      </c>
      <c r="AJ128" s="318">
        <f t="shared" si="119"/>
        <v>0.02</v>
      </c>
      <c r="AK128" s="399">
        <f t="shared" ca="1" si="120"/>
        <v>0</v>
      </c>
      <c r="AL128" s="35">
        <f t="shared" si="155"/>
        <v>0</v>
      </c>
      <c r="AM128" s="30">
        <f t="shared" ca="1" si="121"/>
        <v>4.8280402898236927</v>
      </c>
      <c r="AN128" s="39"/>
      <c r="AO128" s="39"/>
      <c r="AP128" s="709">
        <f ca="1">IF($J$12="",0,IF(A128&lt;=$Y$3,IF(R127+SUM($M$126:M128)&gt;$Z$22,R127*10%,IF(R127+SUM($M$126:M128)&lt;=$Z$22,$Z$22-R127-SUM($M$126:M128))),0))</f>
        <v>99890.488754972946</v>
      </c>
      <c r="AQ128" s="319">
        <f t="shared" ca="1" si="156"/>
        <v>100000</v>
      </c>
      <c r="AR128" s="319">
        <f ca="1">IF($J$12="",0,IF(U127&lt;0,0,IF(A128&lt;=$Y$3,IF(U127+SUM($M$126:M128)&gt;$Z$22,U127*10%,IF(U127+SUM($M$126:M128)&lt;=$Z$22,$AR$125-U127-SUM($M$126:M128))),0)))</f>
        <v>99890.488754972946</v>
      </c>
      <c r="AS128" s="39">
        <f t="shared" ca="1" si="157"/>
        <v>100000</v>
      </c>
      <c r="AT128" s="723">
        <f t="shared" ca="1" si="122"/>
        <v>99890.488754972946</v>
      </c>
      <c r="AU128" s="320">
        <f t="shared" ca="1" si="123"/>
        <v>99890.488754972946</v>
      </c>
      <c r="AV128" s="320">
        <f t="shared" ca="1" si="124"/>
        <v>0</v>
      </c>
      <c r="AW128" s="320">
        <f t="shared" ca="1" si="125"/>
        <v>0</v>
      </c>
      <c r="AX128" s="320">
        <f t="shared" ca="1" si="126"/>
        <v>0</v>
      </c>
      <c r="AY128" s="320">
        <f t="shared" ca="1" si="158"/>
        <v>0</v>
      </c>
      <c r="AZ128" s="724">
        <f t="shared" ca="1" si="127"/>
        <v>0</v>
      </c>
      <c r="BA128" s="1259">
        <f t="shared" si="159"/>
        <v>0</v>
      </c>
      <c r="BB128" s="1250"/>
      <c r="BC128" s="715">
        <f t="shared" si="128"/>
        <v>0</v>
      </c>
      <c r="BD128" s="715">
        <f t="shared" si="129"/>
        <v>0</v>
      </c>
      <c r="BE128" s="715">
        <f t="shared" si="130"/>
        <v>0</v>
      </c>
      <c r="BF128" s="715">
        <f t="shared" si="160"/>
        <v>0</v>
      </c>
      <c r="BG128" s="732">
        <f t="shared" si="131"/>
        <v>0</v>
      </c>
      <c r="BH128" s="39"/>
      <c r="BI128" s="39"/>
      <c r="BJ128" s="39"/>
      <c r="BK128" s="39"/>
      <c r="BL128" s="39"/>
      <c r="BM128" s="36"/>
      <c r="BN128" s="422">
        <f t="shared" ca="1" si="132"/>
        <v>4.8280402898236927</v>
      </c>
      <c r="BO128" s="422">
        <f t="shared" ca="1" si="133"/>
        <v>0</v>
      </c>
      <c r="BP128" s="422">
        <f t="shared" ca="1" si="134"/>
        <v>0</v>
      </c>
      <c r="BQ128" s="422">
        <f t="shared" ca="1" si="135"/>
        <v>0</v>
      </c>
      <c r="BR128" s="422">
        <f t="shared" ca="1" si="161"/>
        <v>0</v>
      </c>
      <c r="BS128" s="422">
        <f t="shared" ca="1" si="136"/>
        <v>0</v>
      </c>
      <c r="BT128" s="422">
        <f t="shared" si="137"/>
        <v>0</v>
      </c>
      <c r="BU128" s="422">
        <f t="shared" si="138"/>
        <v>0</v>
      </c>
      <c r="BV128" s="422">
        <f t="shared" si="139"/>
        <v>0</v>
      </c>
      <c r="BW128" s="422">
        <f t="shared" si="140"/>
        <v>0</v>
      </c>
      <c r="BX128" s="422">
        <f t="shared" si="162"/>
        <v>0</v>
      </c>
      <c r="BY128" s="422">
        <f t="shared" si="141"/>
        <v>0</v>
      </c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458"/>
      <c r="CL128" s="458"/>
      <c r="CM128" s="458"/>
      <c r="CN128" s="458"/>
      <c r="CO128" s="458"/>
      <c r="CP128" s="458"/>
      <c r="CQ128" s="458"/>
      <c r="CR128" s="458"/>
      <c r="CS128" s="458"/>
      <c r="CT128" s="458"/>
      <c r="CU128" s="458"/>
      <c r="CV128" s="458"/>
      <c r="CW128" s="458"/>
      <c r="CX128" s="458"/>
      <c r="CY128" s="458"/>
      <c r="CZ128" s="458"/>
      <c r="DA128" s="458"/>
      <c r="DB128" s="458"/>
      <c r="DC128" s="458"/>
      <c r="DD128" s="458"/>
      <c r="DE128" s="458"/>
      <c r="DF128" s="458"/>
      <c r="DG128" s="458"/>
      <c r="DH128" s="458"/>
      <c r="DI128" s="458"/>
      <c r="DJ128" s="458"/>
      <c r="DK128" s="458"/>
      <c r="DL128" s="458"/>
      <c r="DM128" s="458"/>
      <c r="DN128" s="458"/>
      <c r="DO128" s="458"/>
      <c r="DP128" s="458"/>
      <c r="DQ128" s="458"/>
      <c r="DR128" s="458"/>
      <c r="DS128" s="458"/>
      <c r="DT128" s="458"/>
      <c r="DU128" s="39"/>
      <c r="DV128" s="39"/>
      <c r="DW128" s="31">
        <f t="shared" si="163"/>
        <v>1</v>
      </c>
      <c r="DX128" s="459">
        <f t="shared" si="142"/>
        <v>4</v>
      </c>
      <c r="DY128" s="467">
        <f t="shared" si="164"/>
        <v>0.4</v>
      </c>
      <c r="DZ128" s="468">
        <f t="shared" si="165"/>
        <v>0.06</v>
      </c>
      <c r="EA128" s="467">
        <f t="shared" si="166"/>
        <v>0.02</v>
      </c>
      <c r="EB128" s="468"/>
      <c r="EC128" s="326"/>
      <c r="ED128" s="468"/>
      <c r="EE128" s="283"/>
      <c r="EF128" s="459">
        <f t="shared" si="167"/>
        <v>4</v>
      </c>
      <c r="EG128" s="407">
        <f t="shared" si="184"/>
        <v>0.03</v>
      </c>
      <c r="EH128" s="407">
        <f t="shared" si="184"/>
        <v>0.03</v>
      </c>
      <c r="EI128" s="407">
        <f t="shared" si="184"/>
        <v>0.03</v>
      </c>
      <c r="EJ128" s="407">
        <f t="shared" si="184"/>
        <v>0.03</v>
      </c>
      <c r="EK128" s="283"/>
      <c r="EL128" s="496">
        <v>2</v>
      </c>
      <c r="EM128" s="497">
        <f t="shared" si="168"/>
        <v>0.35</v>
      </c>
      <c r="EN128" s="497">
        <f t="shared" si="169"/>
        <v>0</v>
      </c>
      <c r="EO128" s="498">
        <f t="shared" si="170"/>
        <v>0</v>
      </c>
      <c r="EP128" s="498"/>
      <c r="EQ128" s="498">
        <f t="shared" si="171"/>
        <v>0</v>
      </c>
      <c r="ER128" s="498">
        <f t="shared" si="172"/>
        <v>0</v>
      </c>
      <c r="ES128" s="498">
        <f t="shared" si="173"/>
        <v>0.35</v>
      </c>
      <c r="ET128" s="499">
        <f t="shared" si="174"/>
        <v>0.35</v>
      </c>
      <c r="EU128" s="39"/>
      <c r="EV128" s="33"/>
      <c r="EW128" s="500">
        <v>2</v>
      </c>
      <c r="EX128" s="501">
        <v>0.35</v>
      </c>
      <c r="EY128" s="501">
        <v>0.35</v>
      </c>
      <c r="EZ128" s="501">
        <v>0.35</v>
      </c>
      <c r="FA128" s="501">
        <v>0.35</v>
      </c>
      <c r="FB128" s="33"/>
      <c r="FC128" s="500">
        <v>2</v>
      </c>
      <c r="FD128" s="501">
        <f t="shared" si="185"/>
        <v>0.35</v>
      </c>
      <c r="FE128" s="501">
        <f t="shared" si="186"/>
        <v>0.35</v>
      </c>
      <c r="FF128" s="501">
        <f t="shared" si="187"/>
        <v>0.35</v>
      </c>
      <c r="FG128" s="501">
        <f t="shared" si="188"/>
        <v>0.35</v>
      </c>
      <c r="FH128" s="33"/>
      <c r="FI128" s="500">
        <v>2</v>
      </c>
      <c r="FJ128" s="502">
        <v>0</v>
      </c>
      <c r="FK128" s="502">
        <v>0</v>
      </c>
      <c r="FL128" s="502">
        <v>0</v>
      </c>
      <c r="FM128" s="502">
        <v>0</v>
      </c>
      <c r="FN128" s="503"/>
      <c r="FO128" s="500">
        <v>2</v>
      </c>
      <c r="FP128" s="502">
        <v>0</v>
      </c>
      <c r="FQ128" s="502">
        <v>0</v>
      </c>
      <c r="FR128" s="502">
        <v>0</v>
      </c>
      <c r="FS128" s="502">
        <v>0</v>
      </c>
      <c r="FT128" s="33"/>
      <c r="FU128" s="489">
        <v>2</v>
      </c>
      <c r="FV128" s="490">
        <v>0</v>
      </c>
      <c r="FW128" s="490">
        <v>0</v>
      </c>
      <c r="FX128" s="490">
        <v>0</v>
      </c>
      <c r="FY128" s="490">
        <v>0</v>
      </c>
      <c r="FZ128" s="33"/>
      <c r="GA128" s="500">
        <v>2</v>
      </c>
      <c r="GB128" s="504">
        <v>0</v>
      </c>
      <c r="GC128" s="504">
        <v>0</v>
      </c>
      <c r="GD128" s="504">
        <v>0</v>
      </c>
      <c r="GE128" s="504">
        <v>0</v>
      </c>
      <c r="GF128" s="39"/>
      <c r="GG128" s="39"/>
      <c r="GH128" s="278"/>
      <c r="GI128" s="500">
        <v>2</v>
      </c>
      <c r="GJ128" s="504">
        <v>0</v>
      </c>
      <c r="GK128" s="504">
        <v>0</v>
      </c>
      <c r="GL128" s="504">
        <v>0</v>
      </c>
      <c r="GM128" s="504">
        <v>0</v>
      </c>
      <c r="GN128" s="33"/>
      <c r="GO128" s="33"/>
      <c r="GP128" s="491">
        <v>2</v>
      </c>
      <c r="GQ128" s="492">
        <v>0</v>
      </c>
      <c r="GR128" s="492">
        <f t="shared" si="176"/>
        <v>0</v>
      </c>
      <c r="GS128" s="492">
        <f t="shared" si="177"/>
        <v>0</v>
      </c>
      <c r="GT128" s="493">
        <f t="shared" si="176"/>
        <v>0</v>
      </c>
      <c r="GU128" s="491">
        <v>2</v>
      </c>
      <c r="GV128" s="492">
        <v>0</v>
      </c>
      <c r="GW128" s="492">
        <f t="shared" si="178"/>
        <v>0</v>
      </c>
      <c r="GX128" s="492">
        <f t="shared" si="179"/>
        <v>0</v>
      </c>
      <c r="GY128" s="492">
        <f t="shared" si="180"/>
        <v>0</v>
      </c>
      <c r="GZ128" s="494">
        <f t="shared" si="189"/>
        <v>2</v>
      </c>
      <c r="HA128" s="495">
        <v>0</v>
      </c>
      <c r="HB128" s="492">
        <f t="shared" si="181"/>
        <v>0</v>
      </c>
      <c r="HC128" s="492">
        <f t="shared" si="182"/>
        <v>0</v>
      </c>
      <c r="HD128" s="492">
        <f t="shared" si="183"/>
        <v>0</v>
      </c>
      <c r="HE128" s="491">
        <v>2</v>
      </c>
      <c r="HF128" s="492">
        <v>0</v>
      </c>
      <c r="HG128" s="492">
        <v>0</v>
      </c>
      <c r="HH128" s="492">
        <v>0</v>
      </c>
      <c r="HI128" s="493">
        <v>0</v>
      </c>
      <c r="HJ128" s="491">
        <v>2</v>
      </c>
      <c r="HK128" s="492">
        <v>0</v>
      </c>
      <c r="HL128" s="492">
        <v>0</v>
      </c>
      <c r="HM128" s="492">
        <v>0</v>
      </c>
      <c r="HN128" s="493">
        <v>0</v>
      </c>
      <c r="HO128" s="283"/>
      <c r="HP128" s="283"/>
      <c r="HQ128" s="283"/>
      <c r="HR128" s="39"/>
      <c r="HS128" s="283"/>
      <c r="HT128" s="283"/>
    </row>
    <row r="129" spans="1:228" ht="12.75" hidden="1" customHeight="1" x14ac:dyDescent="0.25">
      <c r="A129" s="31">
        <f t="shared" si="143"/>
        <v>1</v>
      </c>
      <c r="B129" s="31"/>
      <c r="C129" s="31"/>
      <c r="D129" s="32">
        <f t="shared" si="144"/>
        <v>5</v>
      </c>
      <c r="E129" s="33">
        <f t="shared" ca="1" si="106"/>
        <v>0</v>
      </c>
      <c r="F129" s="33">
        <f t="shared" ca="1" si="107"/>
        <v>0</v>
      </c>
      <c r="G129" s="33">
        <f t="shared" ca="1" si="108"/>
        <v>0</v>
      </c>
      <c r="H129" s="33">
        <v>0</v>
      </c>
      <c r="I129" s="33">
        <v>0</v>
      </c>
      <c r="J129" s="33">
        <f t="shared" ca="1" si="145"/>
        <v>0</v>
      </c>
      <c r="K129" s="33">
        <f t="shared" ca="1" si="109"/>
        <v>0</v>
      </c>
      <c r="L129" s="33"/>
      <c r="M129" s="832">
        <v>0</v>
      </c>
      <c r="N129" s="33">
        <f>IF(M129&gt;0,#REF!,0)</f>
        <v>0</v>
      </c>
      <c r="O129" s="33">
        <f t="shared" ca="1" si="110"/>
        <v>0</v>
      </c>
      <c r="P129" s="833">
        <f t="shared" ca="1" si="146"/>
        <v>0.26</v>
      </c>
      <c r="Q129" s="834">
        <f t="shared" ca="1" si="147"/>
        <v>4.8282605951043669</v>
      </c>
      <c r="R129" s="835">
        <f t="shared" ca="1" si="148"/>
        <v>100.38494414212694</v>
      </c>
      <c r="S129" s="836">
        <f t="shared" ca="1" si="149"/>
        <v>0.26</v>
      </c>
      <c r="T129" s="34">
        <f t="shared" ca="1" si="111"/>
        <v>4.8282605951043669</v>
      </c>
      <c r="U129" s="835">
        <f t="shared" ca="1" si="150"/>
        <v>100.38494414212694</v>
      </c>
      <c r="V129" s="34">
        <f t="shared" si="112"/>
        <v>0</v>
      </c>
      <c r="W129" s="553">
        <f t="shared" si="151"/>
        <v>2.238</v>
      </c>
      <c r="X129" s="42">
        <f t="shared" si="152"/>
        <v>0.03</v>
      </c>
      <c r="Y129" s="43">
        <f t="shared" si="113"/>
        <v>2.4662697723036864E-3</v>
      </c>
      <c r="Z129" s="44">
        <f t="shared" si="153"/>
        <v>0.03</v>
      </c>
      <c r="AA129" s="43">
        <f t="shared" si="114"/>
        <v>2.4662697723036864E-3</v>
      </c>
      <c r="AB129" s="35">
        <f t="shared" si="154"/>
        <v>0.16</v>
      </c>
      <c r="AC129" s="35">
        <f t="shared" ca="1" si="154"/>
        <v>0.15470777428049154</v>
      </c>
      <c r="AD129" s="317">
        <f t="shared" ca="1" si="154"/>
        <v>0.15470777428049154</v>
      </c>
      <c r="AE129" s="315"/>
      <c r="AF129" s="318">
        <f t="shared" si="115"/>
        <v>0.4</v>
      </c>
      <c r="AG129" s="399">
        <f t="shared" ca="1" si="116"/>
        <v>0</v>
      </c>
      <c r="AH129" s="318">
        <f t="shared" si="117"/>
        <v>0.06</v>
      </c>
      <c r="AI129" s="399">
        <f t="shared" ca="1" si="118"/>
        <v>0</v>
      </c>
      <c r="AJ129" s="318">
        <f t="shared" si="119"/>
        <v>0.02</v>
      </c>
      <c r="AK129" s="399">
        <f t="shared" ca="1" si="120"/>
        <v>0</v>
      </c>
      <c r="AL129" s="35">
        <f t="shared" si="155"/>
        <v>0</v>
      </c>
      <c r="AM129" s="30">
        <f t="shared" ca="1" si="121"/>
        <v>4.8282605951043669</v>
      </c>
      <c r="AN129" s="39"/>
      <c r="AO129" s="39"/>
      <c r="AP129" s="709">
        <f ca="1">IF($J$12="",0,IF(A129&lt;=$Y$3,IF(R128+SUM($M$126:M129)&gt;$Z$22,R128*10%,IF(R128+SUM($M$126:M129)&lt;=$Z$22,$Z$22-R128-SUM($M$126:M129))),0))</f>
        <v>99895.046795262766</v>
      </c>
      <c r="AQ129" s="319">
        <f t="shared" ca="1" si="156"/>
        <v>100000</v>
      </c>
      <c r="AR129" s="319">
        <f ca="1">IF($J$12="",0,IF(U128&lt;0,0,IF(A129&lt;=$Y$3,IF(U128+SUM($M$126:M129)&gt;$Z$22,U128*10%,IF(U128+SUM($M$126:M129)&lt;=$Z$22,$AR$125-U128-SUM($M$126:M129))),0)))</f>
        <v>99895.046795262766</v>
      </c>
      <c r="AS129" s="39">
        <f t="shared" ca="1" si="157"/>
        <v>100000</v>
      </c>
      <c r="AT129" s="723">
        <f t="shared" ca="1" si="122"/>
        <v>99895.046795262766</v>
      </c>
      <c r="AU129" s="320">
        <f t="shared" ca="1" si="123"/>
        <v>99895.046795262766</v>
      </c>
      <c r="AV129" s="320">
        <f t="shared" ca="1" si="124"/>
        <v>0</v>
      </c>
      <c r="AW129" s="320">
        <f t="shared" ca="1" si="125"/>
        <v>0</v>
      </c>
      <c r="AX129" s="320">
        <f t="shared" ca="1" si="126"/>
        <v>0</v>
      </c>
      <c r="AY129" s="320">
        <f t="shared" ca="1" si="158"/>
        <v>0</v>
      </c>
      <c r="AZ129" s="724">
        <f t="shared" ca="1" si="127"/>
        <v>0</v>
      </c>
      <c r="BA129" s="1259">
        <f t="shared" si="159"/>
        <v>0</v>
      </c>
      <c r="BB129" s="1250"/>
      <c r="BC129" s="715">
        <f t="shared" si="128"/>
        <v>0</v>
      </c>
      <c r="BD129" s="715">
        <f t="shared" si="129"/>
        <v>0</v>
      </c>
      <c r="BE129" s="715">
        <f t="shared" si="130"/>
        <v>0</v>
      </c>
      <c r="BF129" s="715">
        <f t="shared" si="160"/>
        <v>0</v>
      </c>
      <c r="BG129" s="732">
        <f t="shared" si="131"/>
        <v>0</v>
      </c>
      <c r="BH129" s="39"/>
      <c r="BI129" s="39"/>
      <c r="BJ129" s="39"/>
      <c r="BK129" s="39"/>
      <c r="BL129" s="39"/>
      <c r="BM129" s="36"/>
      <c r="BN129" s="422">
        <f t="shared" ca="1" si="132"/>
        <v>4.8282605951043669</v>
      </c>
      <c r="BO129" s="422">
        <f t="shared" ca="1" si="133"/>
        <v>0</v>
      </c>
      <c r="BP129" s="422">
        <f t="shared" ca="1" si="134"/>
        <v>0</v>
      </c>
      <c r="BQ129" s="422">
        <f t="shared" ca="1" si="135"/>
        <v>0</v>
      </c>
      <c r="BR129" s="422">
        <f t="shared" ca="1" si="161"/>
        <v>0</v>
      </c>
      <c r="BS129" s="422">
        <f t="shared" ca="1" si="136"/>
        <v>0</v>
      </c>
      <c r="BT129" s="422">
        <f t="shared" si="137"/>
        <v>0</v>
      </c>
      <c r="BU129" s="422">
        <f t="shared" si="138"/>
        <v>0</v>
      </c>
      <c r="BV129" s="422">
        <f t="shared" si="139"/>
        <v>0</v>
      </c>
      <c r="BW129" s="422">
        <f t="shared" si="140"/>
        <v>0</v>
      </c>
      <c r="BX129" s="422">
        <f t="shared" si="162"/>
        <v>0</v>
      </c>
      <c r="BY129" s="422">
        <f t="shared" si="141"/>
        <v>0</v>
      </c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458"/>
      <c r="CL129" s="458"/>
      <c r="CM129" s="458"/>
      <c r="CN129" s="458"/>
      <c r="CO129" s="458"/>
      <c r="CP129" s="458"/>
      <c r="CQ129" s="458"/>
      <c r="CR129" s="458"/>
      <c r="CS129" s="458"/>
      <c r="CT129" s="458"/>
      <c r="CU129" s="458"/>
      <c r="CV129" s="458"/>
      <c r="CW129" s="458"/>
      <c r="CX129" s="458"/>
      <c r="CY129" s="458"/>
      <c r="CZ129" s="458"/>
      <c r="DA129" s="458"/>
      <c r="DB129" s="458"/>
      <c r="DC129" s="458"/>
      <c r="DD129" s="458"/>
      <c r="DE129" s="458"/>
      <c r="DF129" s="458"/>
      <c r="DG129" s="458"/>
      <c r="DH129" s="458"/>
      <c r="DI129" s="458"/>
      <c r="DJ129" s="458"/>
      <c r="DK129" s="458"/>
      <c r="DL129" s="458"/>
      <c r="DM129" s="458"/>
      <c r="DN129" s="458"/>
      <c r="DO129" s="458"/>
      <c r="DP129" s="458"/>
      <c r="DQ129" s="458"/>
      <c r="DR129" s="458"/>
      <c r="DS129" s="458"/>
      <c r="DT129" s="458"/>
      <c r="DU129" s="39"/>
      <c r="DV129" s="39"/>
      <c r="DW129" s="31">
        <f t="shared" si="163"/>
        <v>1</v>
      </c>
      <c r="DX129" s="459">
        <f t="shared" si="142"/>
        <v>5</v>
      </c>
      <c r="DY129" s="467">
        <f t="shared" si="164"/>
        <v>0.4</v>
      </c>
      <c r="DZ129" s="468">
        <f t="shared" si="165"/>
        <v>0.06</v>
      </c>
      <c r="EA129" s="467">
        <f t="shared" si="166"/>
        <v>0.02</v>
      </c>
      <c r="EB129" s="468"/>
      <c r="EC129" s="326"/>
      <c r="ED129" s="468"/>
      <c r="EE129" s="283"/>
      <c r="EF129" s="459">
        <f t="shared" si="167"/>
        <v>5</v>
      </c>
      <c r="EG129" s="407">
        <f t="shared" si="184"/>
        <v>0.03</v>
      </c>
      <c r="EH129" s="407">
        <f t="shared" si="184"/>
        <v>0.03</v>
      </c>
      <c r="EI129" s="407">
        <f t="shared" si="184"/>
        <v>0.03</v>
      </c>
      <c r="EJ129" s="407">
        <f t="shared" si="184"/>
        <v>0.03</v>
      </c>
      <c r="EK129" s="283"/>
      <c r="EL129" s="485">
        <v>3</v>
      </c>
      <c r="EM129" s="486">
        <f t="shared" si="168"/>
        <v>0.24</v>
      </c>
      <c r="EN129" s="486">
        <f t="shared" si="169"/>
        <v>0</v>
      </c>
      <c r="EO129" s="487">
        <f t="shared" si="170"/>
        <v>0</v>
      </c>
      <c r="EP129" s="487"/>
      <c r="EQ129" s="487">
        <f t="shared" si="171"/>
        <v>0</v>
      </c>
      <c r="ER129" s="487">
        <f t="shared" si="172"/>
        <v>0</v>
      </c>
      <c r="ES129" s="487">
        <f t="shared" si="173"/>
        <v>0.24</v>
      </c>
      <c r="ET129" s="488">
        <f t="shared" si="174"/>
        <v>0.24</v>
      </c>
      <c r="EU129" s="39"/>
      <c r="EV129" s="33"/>
      <c r="EW129" s="473">
        <v>3</v>
      </c>
      <c r="EX129" s="474">
        <v>0.24</v>
      </c>
      <c r="EY129" s="474">
        <v>0.24</v>
      </c>
      <c r="EZ129" s="474">
        <v>0.24</v>
      </c>
      <c r="FA129" s="474">
        <v>0.24</v>
      </c>
      <c r="FB129" s="33"/>
      <c r="FC129" s="473">
        <v>3</v>
      </c>
      <c r="FD129" s="474">
        <f t="shared" si="185"/>
        <v>0.24</v>
      </c>
      <c r="FE129" s="474">
        <f t="shared" si="186"/>
        <v>0.24</v>
      </c>
      <c r="FF129" s="474">
        <f t="shared" si="187"/>
        <v>0.24</v>
      </c>
      <c r="FG129" s="474">
        <f t="shared" si="188"/>
        <v>0.24</v>
      </c>
      <c r="FH129" s="33"/>
      <c r="FI129" s="473">
        <v>3</v>
      </c>
      <c r="FJ129" s="477">
        <v>0</v>
      </c>
      <c r="FK129" s="477">
        <v>0</v>
      </c>
      <c r="FL129" s="477">
        <v>0</v>
      </c>
      <c r="FM129" s="477">
        <v>0</v>
      </c>
      <c r="FN129" s="476"/>
      <c r="FO129" s="473">
        <v>3</v>
      </c>
      <c r="FP129" s="477">
        <v>0</v>
      </c>
      <c r="FQ129" s="477">
        <v>0</v>
      </c>
      <c r="FR129" s="477">
        <v>0</v>
      </c>
      <c r="FS129" s="477">
        <v>0</v>
      </c>
      <c r="FT129" s="33"/>
      <c r="FU129" s="489">
        <v>3</v>
      </c>
      <c r="FV129" s="490">
        <v>0</v>
      </c>
      <c r="FW129" s="490">
        <v>0</v>
      </c>
      <c r="FX129" s="490">
        <v>0</v>
      </c>
      <c r="FY129" s="490">
        <v>0</v>
      </c>
      <c r="FZ129" s="33"/>
      <c r="GA129" s="473">
        <v>3</v>
      </c>
      <c r="GB129" s="400">
        <v>0</v>
      </c>
      <c r="GC129" s="400">
        <v>0</v>
      </c>
      <c r="GD129" s="400">
        <v>0</v>
      </c>
      <c r="GE129" s="400">
        <v>0</v>
      </c>
      <c r="GF129" s="39"/>
      <c r="GG129" s="39"/>
      <c r="GH129" s="33"/>
      <c r="GI129" s="473">
        <v>3</v>
      </c>
      <c r="GJ129" s="400">
        <v>0</v>
      </c>
      <c r="GK129" s="400">
        <v>0</v>
      </c>
      <c r="GL129" s="400">
        <v>0</v>
      </c>
      <c r="GM129" s="400">
        <v>0</v>
      </c>
      <c r="GN129" s="33"/>
      <c r="GO129" s="33"/>
      <c r="GP129" s="491">
        <v>3</v>
      </c>
      <c r="GQ129" s="492">
        <v>0</v>
      </c>
      <c r="GR129" s="492">
        <f t="shared" si="176"/>
        <v>0</v>
      </c>
      <c r="GS129" s="492">
        <f t="shared" si="177"/>
        <v>0</v>
      </c>
      <c r="GT129" s="493">
        <f t="shared" si="176"/>
        <v>0</v>
      </c>
      <c r="GU129" s="491">
        <v>3</v>
      </c>
      <c r="GV129" s="492">
        <v>0</v>
      </c>
      <c r="GW129" s="492">
        <f t="shared" si="178"/>
        <v>0</v>
      </c>
      <c r="GX129" s="492">
        <f t="shared" si="179"/>
        <v>0</v>
      </c>
      <c r="GY129" s="492">
        <f t="shared" si="180"/>
        <v>0</v>
      </c>
      <c r="GZ129" s="494">
        <f t="shared" si="189"/>
        <v>3</v>
      </c>
      <c r="HA129" s="495">
        <v>0</v>
      </c>
      <c r="HB129" s="492">
        <f t="shared" si="181"/>
        <v>0</v>
      </c>
      <c r="HC129" s="492">
        <f t="shared" si="182"/>
        <v>0</v>
      </c>
      <c r="HD129" s="492">
        <f t="shared" si="183"/>
        <v>0</v>
      </c>
      <c r="HE129" s="491">
        <v>3</v>
      </c>
      <c r="HF129" s="492">
        <v>0</v>
      </c>
      <c r="HG129" s="492">
        <v>0</v>
      </c>
      <c r="HH129" s="492">
        <v>0</v>
      </c>
      <c r="HI129" s="493">
        <v>0</v>
      </c>
      <c r="HJ129" s="491">
        <v>3</v>
      </c>
      <c r="HK129" s="492">
        <v>0</v>
      </c>
      <c r="HL129" s="492">
        <v>0</v>
      </c>
      <c r="HM129" s="492">
        <v>0</v>
      </c>
      <c r="HN129" s="493">
        <v>0</v>
      </c>
      <c r="HO129" s="283"/>
      <c r="HP129" s="283"/>
      <c r="HQ129" s="283"/>
      <c r="HR129" s="39"/>
      <c r="HS129" s="283"/>
      <c r="HT129" s="283"/>
    </row>
    <row r="130" spans="1:228" ht="12.75" hidden="1" customHeight="1" x14ac:dyDescent="0.25">
      <c r="A130" s="31">
        <f t="shared" si="143"/>
        <v>1</v>
      </c>
      <c r="B130" s="31"/>
      <c r="C130" s="31"/>
      <c r="D130" s="32">
        <f t="shared" si="144"/>
        <v>6</v>
      </c>
      <c r="E130" s="33">
        <f t="shared" ca="1" si="106"/>
        <v>0</v>
      </c>
      <c r="F130" s="33">
        <f t="shared" ca="1" si="107"/>
        <v>0</v>
      </c>
      <c r="G130" s="33">
        <f t="shared" ca="1" si="108"/>
        <v>0</v>
      </c>
      <c r="H130" s="33">
        <v>0</v>
      </c>
      <c r="I130" s="33">
        <v>0</v>
      </c>
      <c r="J130" s="33">
        <f t="shared" ca="1" si="145"/>
        <v>0</v>
      </c>
      <c r="K130" s="33">
        <f t="shared" ca="1" si="109"/>
        <v>0</v>
      </c>
      <c r="L130" s="33"/>
      <c r="M130" s="832">
        <v>0</v>
      </c>
      <c r="N130" s="33">
        <f>IF(M130&gt;0,#REF!,0)</f>
        <v>0</v>
      </c>
      <c r="O130" s="33">
        <f t="shared" ca="1" si="110"/>
        <v>0</v>
      </c>
      <c r="P130" s="833">
        <f t="shared" ca="1" si="146"/>
        <v>0.25</v>
      </c>
      <c r="Q130" s="834">
        <f t="shared" ca="1" si="147"/>
        <v>4.8284813943664631</v>
      </c>
      <c r="R130" s="835">
        <f t="shared" ca="1" si="148"/>
        <v>95.806462747760477</v>
      </c>
      <c r="S130" s="836">
        <f t="shared" ca="1" si="149"/>
        <v>0.25</v>
      </c>
      <c r="T130" s="34">
        <f t="shared" ca="1" si="111"/>
        <v>4.8284813943664631</v>
      </c>
      <c r="U130" s="835">
        <f t="shared" ca="1" si="150"/>
        <v>95.806462747760477</v>
      </c>
      <c r="V130" s="34">
        <f t="shared" si="112"/>
        <v>0</v>
      </c>
      <c r="W130" s="553">
        <f t="shared" si="151"/>
        <v>2.238</v>
      </c>
      <c r="X130" s="42">
        <f t="shared" si="152"/>
        <v>0.03</v>
      </c>
      <c r="Y130" s="43">
        <f t="shared" si="113"/>
        <v>2.4662697723036864E-3</v>
      </c>
      <c r="Z130" s="44">
        <f t="shared" si="153"/>
        <v>0.03</v>
      </c>
      <c r="AA130" s="43">
        <f t="shared" si="114"/>
        <v>2.4662697723036864E-3</v>
      </c>
      <c r="AB130" s="35">
        <f t="shared" si="154"/>
        <v>0.16</v>
      </c>
      <c r="AC130" s="35">
        <f t="shared" ca="1" si="154"/>
        <v>0.15470777428049154</v>
      </c>
      <c r="AD130" s="317">
        <f t="shared" ca="1" si="154"/>
        <v>0.15470777428049154</v>
      </c>
      <c r="AE130" s="315"/>
      <c r="AF130" s="318">
        <f t="shared" si="115"/>
        <v>0.4</v>
      </c>
      <c r="AG130" s="399">
        <f t="shared" ca="1" si="116"/>
        <v>0</v>
      </c>
      <c r="AH130" s="318">
        <f t="shared" si="117"/>
        <v>0.06</v>
      </c>
      <c r="AI130" s="399">
        <f t="shared" ca="1" si="118"/>
        <v>0</v>
      </c>
      <c r="AJ130" s="318">
        <f t="shared" si="119"/>
        <v>0.02</v>
      </c>
      <c r="AK130" s="399">
        <f t="shared" ca="1" si="120"/>
        <v>0</v>
      </c>
      <c r="AL130" s="35">
        <f t="shared" si="155"/>
        <v>0</v>
      </c>
      <c r="AM130" s="30">
        <f t="shared" ca="1" si="121"/>
        <v>4.8284813943664631</v>
      </c>
      <c r="AN130" s="39"/>
      <c r="AO130" s="39"/>
      <c r="AP130" s="709">
        <f ca="1">IF($J$12="",0,IF(A130&lt;=$Y$3,IF(R129+SUM($M$126:M130)&gt;$Z$22,R129*10%,IF(R129+SUM($M$126:M130)&lt;=$Z$22,$Z$22-R129-SUM($M$126:M130))),0))</f>
        <v>99899.615055857867</v>
      </c>
      <c r="AQ130" s="319">
        <f t="shared" ca="1" si="156"/>
        <v>100000</v>
      </c>
      <c r="AR130" s="319">
        <f ca="1">IF($J$12="",0,IF(U129&lt;0,0,IF(A130&lt;=$Y$3,IF(U129+SUM($M$126:M130)&gt;$Z$22,U129*10%,IF(U129+SUM($M$126:M130)&lt;=$Z$22,$AR$125-U129-SUM($M$126:M130))),0)))</f>
        <v>99899.615055857867</v>
      </c>
      <c r="AS130" s="39">
        <f t="shared" ca="1" si="157"/>
        <v>100000</v>
      </c>
      <c r="AT130" s="723">
        <f t="shared" ca="1" si="122"/>
        <v>99899.615055857867</v>
      </c>
      <c r="AU130" s="320">
        <f t="shared" ca="1" si="123"/>
        <v>99899.615055857867</v>
      </c>
      <c r="AV130" s="320">
        <f t="shared" ca="1" si="124"/>
        <v>0</v>
      </c>
      <c r="AW130" s="320">
        <f t="shared" ca="1" si="125"/>
        <v>0</v>
      </c>
      <c r="AX130" s="320">
        <f t="shared" ca="1" si="126"/>
        <v>0</v>
      </c>
      <c r="AY130" s="320">
        <f t="shared" ca="1" si="158"/>
        <v>0</v>
      </c>
      <c r="AZ130" s="724">
        <f t="shared" ca="1" si="127"/>
        <v>0</v>
      </c>
      <c r="BA130" s="1259">
        <f t="shared" si="159"/>
        <v>0</v>
      </c>
      <c r="BB130" s="1250"/>
      <c r="BC130" s="715">
        <f t="shared" si="128"/>
        <v>0</v>
      </c>
      <c r="BD130" s="715">
        <f t="shared" si="129"/>
        <v>0</v>
      </c>
      <c r="BE130" s="715">
        <f t="shared" si="130"/>
        <v>0</v>
      </c>
      <c r="BF130" s="715">
        <f t="shared" si="160"/>
        <v>0</v>
      </c>
      <c r="BG130" s="732">
        <f t="shared" si="131"/>
        <v>0</v>
      </c>
      <c r="BH130" s="39"/>
      <c r="BI130" s="39"/>
      <c r="BJ130" s="39"/>
      <c r="BK130" s="39"/>
      <c r="BL130" s="39"/>
      <c r="BM130" s="36"/>
      <c r="BN130" s="422">
        <f t="shared" ca="1" si="132"/>
        <v>4.8284813943664631</v>
      </c>
      <c r="BO130" s="422">
        <f t="shared" ca="1" si="133"/>
        <v>0</v>
      </c>
      <c r="BP130" s="422">
        <f t="shared" ca="1" si="134"/>
        <v>0</v>
      </c>
      <c r="BQ130" s="422">
        <f t="shared" ca="1" si="135"/>
        <v>0</v>
      </c>
      <c r="BR130" s="422">
        <f t="shared" ca="1" si="161"/>
        <v>0</v>
      </c>
      <c r="BS130" s="422">
        <f t="shared" ca="1" si="136"/>
        <v>0</v>
      </c>
      <c r="BT130" s="422">
        <f t="shared" si="137"/>
        <v>0</v>
      </c>
      <c r="BU130" s="422">
        <f t="shared" si="138"/>
        <v>0</v>
      </c>
      <c r="BV130" s="422">
        <f t="shared" si="139"/>
        <v>0</v>
      </c>
      <c r="BW130" s="422">
        <f t="shared" si="140"/>
        <v>0</v>
      </c>
      <c r="BX130" s="422">
        <f t="shared" si="162"/>
        <v>0</v>
      </c>
      <c r="BY130" s="422">
        <f t="shared" si="141"/>
        <v>0</v>
      </c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458"/>
      <c r="CL130" s="458"/>
      <c r="CM130" s="458"/>
      <c r="CN130" s="458"/>
      <c r="CO130" s="458"/>
      <c r="CP130" s="458"/>
      <c r="CQ130" s="458"/>
      <c r="CR130" s="458"/>
      <c r="CS130" s="458"/>
      <c r="CT130" s="458"/>
      <c r="CU130" s="458"/>
      <c r="CV130" s="458"/>
      <c r="CW130" s="458"/>
      <c r="CX130" s="458"/>
      <c r="CY130" s="458"/>
      <c r="CZ130" s="458"/>
      <c r="DA130" s="458"/>
      <c r="DB130" s="458"/>
      <c r="DC130" s="458"/>
      <c r="DD130" s="458"/>
      <c r="DE130" s="458"/>
      <c r="DF130" s="458"/>
      <c r="DG130" s="458"/>
      <c r="DH130" s="458"/>
      <c r="DI130" s="458"/>
      <c r="DJ130" s="458"/>
      <c r="DK130" s="458"/>
      <c r="DL130" s="458"/>
      <c r="DM130" s="458"/>
      <c r="DN130" s="458"/>
      <c r="DO130" s="458"/>
      <c r="DP130" s="458"/>
      <c r="DQ130" s="458"/>
      <c r="DR130" s="458"/>
      <c r="DS130" s="458"/>
      <c r="DT130" s="458"/>
      <c r="DU130" s="39"/>
      <c r="DV130" s="39"/>
      <c r="DW130" s="31">
        <f t="shared" si="163"/>
        <v>1</v>
      </c>
      <c r="DX130" s="459">
        <f t="shared" si="142"/>
        <v>6</v>
      </c>
      <c r="DY130" s="467">
        <f t="shared" si="164"/>
        <v>0.4</v>
      </c>
      <c r="DZ130" s="468">
        <f t="shared" si="165"/>
        <v>0.06</v>
      </c>
      <c r="EA130" s="467">
        <f t="shared" si="166"/>
        <v>0.02</v>
      </c>
      <c r="EB130" s="468"/>
      <c r="EC130" s="326"/>
      <c r="ED130" s="468"/>
      <c r="EE130" s="283"/>
      <c r="EF130" s="459">
        <f t="shared" si="167"/>
        <v>6</v>
      </c>
      <c r="EG130" s="407">
        <f t="shared" si="184"/>
        <v>0.03</v>
      </c>
      <c r="EH130" s="407">
        <f t="shared" si="184"/>
        <v>0.03</v>
      </c>
      <c r="EI130" s="407">
        <f t="shared" si="184"/>
        <v>0.03</v>
      </c>
      <c r="EJ130" s="407">
        <f t="shared" si="184"/>
        <v>0.03</v>
      </c>
      <c r="EK130" s="283"/>
      <c r="EL130" s="485">
        <v>4</v>
      </c>
      <c r="EM130" s="486">
        <f t="shared" si="168"/>
        <v>0.19</v>
      </c>
      <c r="EN130" s="486">
        <f t="shared" si="169"/>
        <v>0</v>
      </c>
      <c r="EO130" s="487">
        <f t="shared" si="170"/>
        <v>0</v>
      </c>
      <c r="EP130" s="487"/>
      <c r="EQ130" s="487">
        <f t="shared" si="171"/>
        <v>0</v>
      </c>
      <c r="ER130" s="487">
        <f t="shared" si="172"/>
        <v>0</v>
      </c>
      <c r="ES130" s="487">
        <f t="shared" si="173"/>
        <v>0.19</v>
      </c>
      <c r="ET130" s="488">
        <f t="shared" si="174"/>
        <v>0.19</v>
      </c>
      <c r="EU130" s="39"/>
      <c r="EV130" s="33"/>
      <c r="EW130" s="473">
        <v>4</v>
      </c>
      <c r="EX130" s="474">
        <v>0.19</v>
      </c>
      <c r="EY130" s="474">
        <v>0.19</v>
      </c>
      <c r="EZ130" s="474">
        <v>0.19</v>
      </c>
      <c r="FA130" s="474">
        <v>0.19</v>
      </c>
      <c r="FB130" s="33"/>
      <c r="FC130" s="473">
        <v>4</v>
      </c>
      <c r="FD130" s="474">
        <f t="shared" si="185"/>
        <v>0.19</v>
      </c>
      <c r="FE130" s="474">
        <f t="shared" si="186"/>
        <v>0.19</v>
      </c>
      <c r="FF130" s="474">
        <f t="shared" si="187"/>
        <v>0.19</v>
      </c>
      <c r="FG130" s="474">
        <f t="shared" si="188"/>
        <v>0.19</v>
      </c>
      <c r="FH130" s="33"/>
      <c r="FI130" s="473">
        <v>4</v>
      </c>
      <c r="FJ130" s="477">
        <v>0</v>
      </c>
      <c r="FK130" s="477">
        <v>0</v>
      </c>
      <c r="FL130" s="477">
        <v>0</v>
      </c>
      <c r="FM130" s="477">
        <v>0</v>
      </c>
      <c r="FN130" s="476"/>
      <c r="FO130" s="473">
        <v>4</v>
      </c>
      <c r="FP130" s="477">
        <v>0</v>
      </c>
      <c r="FQ130" s="477">
        <v>0</v>
      </c>
      <c r="FR130" s="477">
        <v>0</v>
      </c>
      <c r="FS130" s="477">
        <v>0</v>
      </c>
      <c r="FT130" s="33"/>
      <c r="FU130" s="489">
        <v>4</v>
      </c>
      <c r="FV130" s="490">
        <v>0</v>
      </c>
      <c r="FW130" s="490">
        <v>0</v>
      </c>
      <c r="FX130" s="490">
        <v>0</v>
      </c>
      <c r="FY130" s="490">
        <v>0</v>
      </c>
      <c r="FZ130" s="33"/>
      <c r="GA130" s="473">
        <v>4</v>
      </c>
      <c r="GB130" s="400">
        <v>0</v>
      </c>
      <c r="GC130" s="400">
        <v>0</v>
      </c>
      <c r="GD130" s="400">
        <v>0</v>
      </c>
      <c r="GE130" s="400">
        <v>0</v>
      </c>
      <c r="GF130" s="39"/>
      <c r="GG130" s="39"/>
      <c r="GH130" s="33"/>
      <c r="GI130" s="473">
        <v>4</v>
      </c>
      <c r="GJ130" s="400">
        <v>0</v>
      </c>
      <c r="GK130" s="400">
        <v>0</v>
      </c>
      <c r="GL130" s="400">
        <v>0</v>
      </c>
      <c r="GM130" s="400">
        <v>0</v>
      </c>
      <c r="GN130" s="33"/>
      <c r="GO130" s="33"/>
      <c r="GP130" s="491">
        <v>4</v>
      </c>
      <c r="GQ130" s="492">
        <v>0</v>
      </c>
      <c r="GR130" s="492">
        <f t="shared" si="176"/>
        <v>0</v>
      </c>
      <c r="GS130" s="492">
        <f t="shared" si="177"/>
        <v>0</v>
      </c>
      <c r="GT130" s="493">
        <f t="shared" si="176"/>
        <v>0</v>
      </c>
      <c r="GU130" s="491">
        <v>4</v>
      </c>
      <c r="GV130" s="492">
        <v>0</v>
      </c>
      <c r="GW130" s="492">
        <f t="shared" si="178"/>
        <v>0</v>
      </c>
      <c r="GX130" s="492">
        <f t="shared" si="179"/>
        <v>0</v>
      </c>
      <c r="GY130" s="492">
        <f t="shared" si="180"/>
        <v>0</v>
      </c>
      <c r="GZ130" s="494">
        <f t="shared" si="189"/>
        <v>4</v>
      </c>
      <c r="HA130" s="495">
        <v>0</v>
      </c>
      <c r="HB130" s="492">
        <f t="shared" si="181"/>
        <v>0</v>
      </c>
      <c r="HC130" s="492">
        <f t="shared" si="182"/>
        <v>0</v>
      </c>
      <c r="HD130" s="492">
        <f t="shared" si="183"/>
        <v>0</v>
      </c>
      <c r="HE130" s="491">
        <v>4</v>
      </c>
      <c r="HF130" s="492">
        <v>0</v>
      </c>
      <c r="HG130" s="492">
        <v>0</v>
      </c>
      <c r="HH130" s="492">
        <v>0</v>
      </c>
      <c r="HI130" s="493">
        <v>0</v>
      </c>
      <c r="HJ130" s="491">
        <v>4</v>
      </c>
      <c r="HK130" s="492">
        <v>0</v>
      </c>
      <c r="HL130" s="492">
        <v>0</v>
      </c>
      <c r="HM130" s="492">
        <v>0</v>
      </c>
      <c r="HN130" s="493">
        <v>0</v>
      </c>
      <c r="HO130" s="283"/>
      <c r="HP130" s="283"/>
      <c r="HQ130" s="283"/>
      <c r="HR130" s="39"/>
      <c r="HS130" s="283"/>
      <c r="HT130" s="283"/>
    </row>
    <row r="131" spans="1:228" ht="12.75" hidden="1" customHeight="1" x14ac:dyDescent="0.25">
      <c r="A131" s="31">
        <f t="shared" si="143"/>
        <v>1</v>
      </c>
      <c r="B131" s="31"/>
      <c r="C131" s="31"/>
      <c r="D131" s="32">
        <f t="shared" si="144"/>
        <v>7</v>
      </c>
      <c r="E131" s="33">
        <f t="shared" ca="1" si="106"/>
        <v>0</v>
      </c>
      <c r="F131" s="33">
        <f t="shared" ca="1" si="107"/>
        <v>0</v>
      </c>
      <c r="G131" s="33">
        <f t="shared" ca="1" si="108"/>
        <v>0</v>
      </c>
      <c r="H131" s="33">
        <v>0</v>
      </c>
      <c r="I131" s="33">
        <v>0</v>
      </c>
      <c r="J131" s="33">
        <f t="shared" ca="1" si="145"/>
        <v>0</v>
      </c>
      <c r="K131" s="33">
        <f t="shared" ca="1" si="109"/>
        <v>0</v>
      </c>
      <c r="L131" s="33"/>
      <c r="M131" s="832">
        <v>0</v>
      </c>
      <c r="N131" s="33">
        <f>IF(M131&gt;0,#REF!,0)</f>
        <v>0</v>
      </c>
      <c r="O131" s="33">
        <f t="shared" ca="1" si="110"/>
        <v>0</v>
      </c>
      <c r="P131" s="833">
        <f t="shared" ca="1" si="146"/>
        <v>0.24</v>
      </c>
      <c r="Q131" s="834">
        <f t="shared" ca="1" si="147"/>
        <v>4.8287026876338581</v>
      </c>
      <c r="R131" s="835">
        <f t="shared" ca="1" si="148"/>
        <v>91.217760060126608</v>
      </c>
      <c r="S131" s="836">
        <f t="shared" ca="1" si="149"/>
        <v>0.24</v>
      </c>
      <c r="T131" s="34">
        <f t="shared" ca="1" si="111"/>
        <v>4.8287026876338581</v>
      </c>
      <c r="U131" s="835">
        <f t="shared" ca="1" si="150"/>
        <v>91.217760060126608</v>
      </c>
      <c r="V131" s="34">
        <f t="shared" si="112"/>
        <v>0</v>
      </c>
      <c r="W131" s="553">
        <f t="shared" si="151"/>
        <v>2.238</v>
      </c>
      <c r="X131" s="42">
        <f t="shared" si="152"/>
        <v>0.03</v>
      </c>
      <c r="Y131" s="43">
        <f t="shared" si="113"/>
        <v>2.4662697723036864E-3</v>
      </c>
      <c r="Z131" s="44">
        <f t="shared" si="153"/>
        <v>0.03</v>
      </c>
      <c r="AA131" s="43">
        <f t="shared" si="114"/>
        <v>2.4662697723036864E-3</v>
      </c>
      <c r="AB131" s="35">
        <f t="shared" si="154"/>
        <v>0.16</v>
      </c>
      <c r="AC131" s="35">
        <f t="shared" ca="1" si="154"/>
        <v>0.15470777428049154</v>
      </c>
      <c r="AD131" s="317">
        <f t="shared" ca="1" si="154"/>
        <v>0.15470777428049154</v>
      </c>
      <c r="AE131" s="315"/>
      <c r="AF131" s="318">
        <f t="shared" si="115"/>
        <v>0.4</v>
      </c>
      <c r="AG131" s="399">
        <f t="shared" ca="1" si="116"/>
        <v>0</v>
      </c>
      <c r="AH131" s="318">
        <f t="shared" si="117"/>
        <v>0.06</v>
      </c>
      <c r="AI131" s="399">
        <f t="shared" ca="1" si="118"/>
        <v>0</v>
      </c>
      <c r="AJ131" s="318">
        <f t="shared" si="119"/>
        <v>0.02</v>
      </c>
      <c r="AK131" s="399">
        <f t="shared" ca="1" si="120"/>
        <v>0</v>
      </c>
      <c r="AL131" s="35">
        <f t="shared" si="155"/>
        <v>0</v>
      </c>
      <c r="AM131" s="30">
        <f t="shared" ca="1" si="121"/>
        <v>4.8287026876338581</v>
      </c>
      <c r="AN131" s="39"/>
      <c r="AO131" s="39"/>
      <c r="AP131" s="709">
        <f ca="1">IF($J$12="",0,IF(A131&lt;=$Y$3,IF(R130+SUM($M$126:M131)&gt;$Z$22,R130*10%,IF(R130+SUM($M$126:M131)&lt;=$Z$22,$Z$22-R130-SUM($M$126:M131))),0))</f>
        <v>99904.193537252242</v>
      </c>
      <c r="AQ131" s="319">
        <f t="shared" ca="1" si="156"/>
        <v>100000</v>
      </c>
      <c r="AR131" s="319">
        <f ca="1">IF($J$12="",0,IF(U130&lt;0,0,IF(A131&lt;=$Y$3,IF(U130+SUM($M$126:M131)&gt;$Z$22,U130*10%,IF(U130+SUM($M$126:M131)&lt;=$Z$22,$AR$125-U130-SUM($M$126:M131))),0)))</f>
        <v>99904.193537252242</v>
      </c>
      <c r="AS131" s="39">
        <f t="shared" ca="1" si="157"/>
        <v>100000</v>
      </c>
      <c r="AT131" s="723">
        <f t="shared" ca="1" si="122"/>
        <v>99904.193537252242</v>
      </c>
      <c r="AU131" s="320">
        <f t="shared" ca="1" si="123"/>
        <v>99904.193537252242</v>
      </c>
      <c r="AV131" s="320">
        <f t="shared" ca="1" si="124"/>
        <v>0</v>
      </c>
      <c r="AW131" s="320">
        <f t="shared" ca="1" si="125"/>
        <v>0</v>
      </c>
      <c r="AX131" s="320">
        <f t="shared" ca="1" si="126"/>
        <v>0</v>
      </c>
      <c r="AY131" s="320">
        <f t="shared" ca="1" si="158"/>
        <v>0</v>
      </c>
      <c r="AZ131" s="724">
        <f t="shared" ca="1" si="127"/>
        <v>0</v>
      </c>
      <c r="BA131" s="1259">
        <f t="shared" si="159"/>
        <v>0</v>
      </c>
      <c r="BB131" s="1250"/>
      <c r="BC131" s="715">
        <f t="shared" si="128"/>
        <v>0</v>
      </c>
      <c r="BD131" s="715">
        <f t="shared" si="129"/>
        <v>0</v>
      </c>
      <c r="BE131" s="715">
        <f t="shared" si="130"/>
        <v>0</v>
      </c>
      <c r="BF131" s="715">
        <f t="shared" si="160"/>
        <v>0</v>
      </c>
      <c r="BG131" s="732">
        <f t="shared" si="131"/>
        <v>0</v>
      </c>
      <c r="BH131" s="39"/>
      <c r="BI131" s="39"/>
      <c r="BJ131" s="39"/>
      <c r="BK131" s="39"/>
      <c r="BL131" s="39"/>
      <c r="BM131" s="36"/>
      <c r="BN131" s="422">
        <f t="shared" ca="1" si="132"/>
        <v>4.8287026876338581</v>
      </c>
      <c r="BO131" s="422">
        <f t="shared" ca="1" si="133"/>
        <v>0</v>
      </c>
      <c r="BP131" s="422">
        <f t="shared" ca="1" si="134"/>
        <v>0</v>
      </c>
      <c r="BQ131" s="422">
        <f t="shared" ca="1" si="135"/>
        <v>0</v>
      </c>
      <c r="BR131" s="422">
        <f t="shared" ca="1" si="161"/>
        <v>0</v>
      </c>
      <c r="BS131" s="422">
        <f t="shared" ca="1" si="136"/>
        <v>0</v>
      </c>
      <c r="BT131" s="422">
        <f t="shared" si="137"/>
        <v>0</v>
      </c>
      <c r="BU131" s="422">
        <f t="shared" si="138"/>
        <v>0</v>
      </c>
      <c r="BV131" s="422">
        <f t="shared" si="139"/>
        <v>0</v>
      </c>
      <c r="BW131" s="422">
        <f t="shared" si="140"/>
        <v>0</v>
      </c>
      <c r="BX131" s="422">
        <f t="shared" si="162"/>
        <v>0</v>
      </c>
      <c r="BY131" s="422">
        <f t="shared" si="141"/>
        <v>0</v>
      </c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458"/>
      <c r="CL131" s="458"/>
      <c r="CM131" s="458"/>
      <c r="CN131" s="458"/>
      <c r="CO131" s="458"/>
      <c r="CP131" s="458"/>
      <c r="CQ131" s="458"/>
      <c r="CR131" s="458"/>
      <c r="CS131" s="458"/>
      <c r="CT131" s="458"/>
      <c r="CU131" s="458"/>
      <c r="CV131" s="458"/>
      <c r="CW131" s="458"/>
      <c r="CX131" s="458"/>
      <c r="CY131" s="458"/>
      <c r="CZ131" s="458"/>
      <c r="DA131" s="458"/>
      <c r="DB131" s="458"/>
      <c r="DC131" s="458"/>
      <c r="DD131" s="458"/>
      <c r="DE131" s="458"/>
      <c r="DF131" s="458"/>
      <c r="DG131" s="458"/>
      <c r="DH131" s="458"/>
      <c r="DI131" s="458"/>
      <c r="DJ131" s="458"/>
      <c r="DK131" s="458"/>
      <c r="DL131" s="458"/>
      <c r="DM131" s="458"/>
      <c r="DN131" s="458"/>
      <c r="DO131" s="458"/>
      <c r="DP131" s="458"/>
      <c r="DQ131" s="458"/>
      <c r="DR131" s="458"/>
      <c r="DS131" s="458"/>
      <c r="DT131" s="458"/>
      <c r="DU131" s="39"/>
      <c r="DV131" s="39"/>
      <c r="DW131" s="31">
        <f t="shared" si="163"/>
        <v>1</v>
      </c>
      <c r="DX131" s="459">
        <f t="shared" si="142"/>
        <v>7</v>
      </c>
      <c r="DY131" s="467">
        <f t="shared" si="164"/>
        <v>0.4</v>
      </c>
      <c r="DZ131" s="468">
        <f t="shared" si="165"/>
        <v>0.06</v>
      </c>
      <c r="EA131" s="467">
        <f t="shared" si="166"/>
        <v>0.02</v>
      </c>
      <c r="EB131" s="468"/>
      <c r="EC131" s="326"/>
      <c r="ED131" s="468"/>
      <c r="EE131" s="283"/>
      <c r="EF131" s="459">
        <f t="shared" si="167"/>
        <v>7</v>
      </c>
      <c r="EG131" s="407">
        <f t="shared" si="184"/>
        <v>0.03</v>
      </c>
      <c r="EH131" s="407">
        <f t="shared" si="184"/>
        <v>0.03</v>
      </c>
      <c r="EI131" s="407">
        <f t="shared" si="184"/>
        <v>0.03</v>
      </c>
      <c r="EJ131" s="407">
        <f t="shared" si="184"/>
        <v>0.03</v>
      </c>
      <c r="EK131" s="283"/>
      <c r="EL131" s="485">
        <v>5</v>
      </c>
      <c r="EM131" s="486">
        <f t="shared" si="168"/>
        <v>0.19</v>
      </c>
      <c r="EN131" s="486">
        <f t="shared" si="169"/>
        <v>0</v>
      </c>
      <c r="EO131" s="487">
        <f t="shared" si="170"/>
        <v>0</v>
      </c>
      <c r="EP131" s="487"/>
      <c r="EQ131" s="487">
        <f t="shared" si="171"/>
        <v>0</v>
      </c>
      <c r="ER131" s="487">
        <f t="shared" si="172"/>
        <v>0</v>
      </c>
      <c r="ES131" s="487">
        <f t="shared" si="173"/>
        <v>0.19</v>
      </c>
      <c r="ET131" s="488">
        <f t="shared" si="174"/>
        <v>0.19</v>
      </c>
      <c r="EU131" s="39"/>
      <c r="EV131" s="33"/>
      <c r="EW131" s="473">
        <v>5</v>
      </c>
      <c r="EX131" s="474">
        <v>0.19</v>
      </c>
      <c r="EY131" s="474">
        <v>0.19</v>
      </c>
      <c r="EZ131" s="474">
        <v>0.19</v>
      </c>
      <c r="FA131" s="474">
        <v>0.19</v>
      </c>
      <c r="FB131" s="33"/>
      <c r="FC131" s="473">
        <v>5</v>
      </c>
      <c r="FD131" s="474">
        <f t="shared" si="185"/>
        <v>0.19</v>
      </c>
      <c r="FE131" s="474">
        <f t="shared" si="186"/>
        <v>0.19</v>
      </c>
      <c r="FF131" s="474">
        <f t="shared" si="187"/>
        <v>0.19</v>
      </c>
      <c r="FG131" s="474">
        <f t="shared" si="188"/>
        <v>0.19</v>
      </c>
      <c r="FH131" s="33"/>
      <c r="FI131" s="473">
        <v>5</v>
      </c>
      <c r="FJ131" s="477">
        <v>0</v>
      </c>
      <c r="FK131" s="477">
        <v>0</v>
      </c>
      <c r="FL131" s="477">
        <v>0</v>
      </c>
      <c r="FM131" s="477">
        <v>0</v>
      </c>
      <c r="FN131" s="476"/>
      <c r="FO131" s="473">
        <v>5</v>
      </c>
      <c r="FP131" s="477">
        <v>0</v>
      </c>
      <c r="FQ131" s="477">
        <v>0</v>
      </c>
      <c r="FR131" s="477">
        <v>0</v>
      </c>
      <c r="FS131" s="477">
        <v>0</v>
      </c>
      <c r="FT131" s="33"/>
      <c r="FU131" s="489">
        <v>5</v>
      </c>
      <c r="FV131" s="490">
        <v>0</v>
      </c>
      <c r="FW131" s="490">
        <v>0</v>
      </c>
      <c r="FX131" s="490">
        <v>0</v>
      </c>
      <c r="FY131" s="490">
        <v>0</v>
      </c>
      <c r="FZ131" s="33"/>
      <c r="GA131" s="473">
        <v>5</v>
      </c>
      <c r="GB131" s="400">
        <v>0</v>
      </c>
      <c r="GC131" s="400">
        <v>0</v>
      </c>
      <c r="GD131" s="400">
        <v>0</v>
      </c>
      <c r="GE131" s="400">
        <v>0</v>
      </c>
      <c r="GF131" s="39"/>
      <c r="GG131" s="39"/>
      <c r="GH131" s="33"/>
      <c r="GI131" s="473">
        <v>5</v>
      </c>
      <c r="GJ131" s="400">
        <v>0</v>
      </c>
      <c r="GK131" s="400">
        <v>0</v>
      </c>
      <c r="GL131" s="400">
        <v>0</v>
      </c>
      <c r="GM131" s="400">
        <v>0</v>
      </c>
      <c r="GN131" s="33"/>
      <c r="GO131" s="33"/>
      <c r="GP131" s="491">
        <v>5</v>
      </c>
      <c r="GQ131" s="492">
        <v>0</v>
      </c>
      <c r="GR131" s="492">
        <f t="shared" si="176"/>
        <v>0</v>
      </c>
      <c r="GS131" s="492">
        <f t="shared" si="177"/>
        <v>0</v>
      </c>
      <c r="GT131" s="493">
        <f t="shared" si="176"/>
        <v>0</v>
      </c>
      <c r="GU131" s="491">
        <v>5</v>
      </c>
      <c r="GV131" s="492">
        <v>0</v>
      </c>
      <c r="GW131" s="492">
        <f t="shared" si="178"/>
        <v>0</v>
      </c>
      <c r="GX131" s="492">
        <f t="shared" si="179"/>
        <v>0</v>
      </c>
      <c r="GY131" s="492">
        <f t="shared" si="180"/>
        <v>0</v>
      </c>
      <c r="GZ131" s="494">
        <f t="shared" si="189"/>
        <v>5</v>
      </c>
      <c r="HA131" s="495">
        <v>0</v>
      </c>
      <c r="HB131" s="492">
        <f t="shared" si="181"/>
        <v>0</v>
      </c>
      <c r="HC131" s="492">
        <f t="shared" si="182"/>
        <v>0</v>
      </c>
      <c r="HD131" s="492">
        <f t="shared" si="183"/>
        <v>0</v>
      </c>
      <c r="HE131" s="491">
        <v>5</v>
      </c>
      <c r="HF131" s="492">
        <v>0</v>
      </c>
      <c r="HG131" s="492">
        <v>0</v>
      </c>
      <c r="HH131" s="492">
        <v>0</v>
      </c>
      <c r="HI131" s="493">
        <v>0</v>
      </c>
      <c r="HJ131" s="491">
        <v>5</v>
      </c>
      <c r="HK131" s="492">
        <v>0</v>
      </c>
      <c r="HL131" s="492">
        <v>0</v>
      </c>
      <c r="HM131" s="492">
        <v>0</v>
      </c>
      <c r="HN131" s="493">
        <v>0</v>
      </c>
      <c r="HO131" s="283"/>
      <c r="HP131" s="283"/>
      <c r="HQ131" s="283"/>
      <c r="HR131" s="39"/>
      <c r="HS131" s="283"/>
      <c r="HT131" s="283"/>
    </row>
    <row r="132" spans="1:228" ht="12.75" hidden="1" customHeight="1" x14ac:dyDescent="0.25">
      <c r="A132" s="31">
        <f t="shared" si="143"/>
        <v>1</v>
      </c>
      <c r="B132" s="31"/>
      <c r="C132" s="31"/>
      <c r="D132" s="32">
        <f t="shared" si="144"/>
        <v>8</v>
      </c>
      <c r="E132" s="33">
        <f t="shared" ca="1" si="106"/>
        <v>0</v>
      </c>
      <c r="F132" s="33">
        <f t="shared" ca="1" si="107"/>
        <v>0</v>
      </c>
      <c r="G132" s="33">
        <f t="shared" ca="1" si="108"/>
        <v>0</v>
      </c>
      <c r="H132" s="33">
        <v>0</v>
      </c>
      <c r="I132" s="33">
        <v>0</v>
      </c>
      <c r="J132" s="33">
        <f t="shared" ca="1" si="145"/>
        <v>0</v>
      </c>
      <c r="K132" s="33">
        <f t="shared" ca="1" si="109"/>
        <v>0</v>
      </c>
      <c r="L132" s="33"/>
      <c r="M132" s="832">
        <v>0</v>
      </c>
      <c r="N132" s="33">
        <f>IF(M132&gt;0,#REF!,0)</f>
        <v>0</v>
      </c>
      <c r="O132" s="33">
        <f t="shared" ca="1" si="110"/>
        <v>0</v>
      </c>
      <c r="P132" s="833">
        <f t="shared" ca="1" si="146"/>
        <v>0.22</v>
      </c>
      <c r="Q132" s="834">
        <f t="shared" ca="1" si="147"/>
        <v>4.8289244749304272</v>
      </c>
      <c r="R132" s="835">
        <f t="shared" ca="1" si="148"/>
        <v>86.608835585196175</v>
      </c>
      <c r="S132" s="836">
        <f t="shared" ca="1" si="149"/>
        <v>0.22</v>
      </c>
      <c r="T132" s="34">
        <f t="shared" ca="1" si="111"/>
        <v>4.8289244749304272</v>
      </c>
      <c r="U132" s="835">
        <f t="shared" ca="1" si="150"/>
        <v>86.608835585196175</v>
      </c>
      <c r="V132" s="34">
        <f t="shared" si="112"/>
        <v>0</v>
      </c>
      <c r="W132" s="553">
        <f t="shared" si="151"/>
        <v>2.238</v>
      </c>
      <c r="X132" s="42">
        <f t="shared" si="152"/>
        <v>0.03</v>
      </c>
      <c r="Y132" s="43">
        <f t="shared" si="113"/>
        <v>2.4662697723036864E-3</v>
      </c>
      <c r="Z132" s="44">
        <f t="shared" si="153"/>
        <v>0.03</v>
      </c>
      <c r="AA132" s="43">
        <f t="shared" si="114"/>
        <v>2.4662697723036864E-3</v>
      </c>
      <c r="AB132" s="35">
        <f t="shared" si="154"/>
        <v>0.16</v>
      </c>
      <c r="AC132" s="35">
        <f t="shared" ca="1" si="154"/>
        <v>0.15470777428049154</v>
      </c>
      <c r="AD132" s="317">
        <f t="shared" ca="1" si="154"/>
        <v>0.15470777428049154</v>
      </c>
      <c r="AE132" s="315"/>
      <c r="AF132" s="318">
        <f t="shared" si="115"/>
        <v>0.4</v>
      </c>
      <c r="AG132" s="399">
        <f t="shared" ca="1" si="116"/>
        <v>0</v>
      </c>
      <c r="AH132" s="318">
        <f t="shared" si="117"/>
        <v>0.06</v>
      </c>
      <c r="AI132" s="399">
        <f t="shared" ca="1" si="118"/>
        <v>0</v>
      </c>
      <c r="AJ132" s="318">
        <f t="shared" si="119"/>
        <v>0.02</v>
      </c>
      <c r="AK132" s="399">
        <f t="shared" ca="1" si="120"/>
        <v>0</v>
      </c>
      <c r="AL132" s="35">
        <f t="shared" si="155"/>
        <v>0</v>
      </c>
      <c r="AM132" s="30">
        <f t="shared" ca="1" si="121"/>
        <v>4.8289244749304272</v>
      </c>
      <c r="AN132" s="39"/>
      <c r="AO132" s="39"/>
      <c r="AP132" s="709">
        <f ca="1">IF($J$12="",0,IF(A132&lt;=$Y$3,IF(R131+SUM($M$126:M132)&gt;$Z$22,R131*10%,IF(R131+SUM($M$126:M132)&lt;=$Z$22,$Z$22-R131-SUM($M$126:M132))),0))</f>
        <v>99908.782239939872</v>
      </c>
      <c r="AQ132" s="319">
        <f t="shared" ca="1" si="156"/>
        <v>100000</v>
      </c>
      <c r="AR132" s="319">
        <f ca="1">IF($J$12="",0,IF(U131&lt;0,0,IF(A132&lt;=$Y$3,IF(U131+SUM($M$126:M132)&gt;$Z$22,U131*10%,IF(U131+SUM($M$126:M132)&lt;=$Z$22,$AR$125-U131-SUM($M$126:M132))),0)))</f>
        <v>99908.782239939872</v>
      </c>
      <c r="AS132" s="39">
        <f t="shared" ca="1" si="157"/>
        <v>100000</v>
      </c>
      <c r="AT132" s="723">
        <f t="shared" ca="1" si="122"/>
        <v>99908.782239939872</v>
      </c>
      <c r="AU132" s="320">
        <f t="shared" ca="1" si="123"/>
        <v>99908.782239939872</v>
      </c>
      <c r="AV132" s="320">
        <f t="shared" ca="1" si="124"/>
        <v>0</v>
      </c>
      <c r="AW132" s="320">
        <f t="shared" ca="1" si="125"/>
        <v>0</v>
      </c>
      <c r="AX132" s="320">
        <f t="shared" ca="1" si="126"/>
        <v>0</v>
      </c>
      <c r="AY132" s="320">
        <f t="shared" ca="1" si="158"/>
        <v>0</v>
      </c>
      <c r="AZ132" s="724">
        <f t="shared" ca="1" si="127"/>
        <v>0</v>
      </c>
      <c r="BA132" s="1259">
        <f t="shared" si="159"/>
        <v>0</v>
      </c>
      <c r="BB132" s="1250"/>
      <c r="BC132" s="715">
        <f t="shared" si="128"/>
        <v>0</v>
      </c>
      <c r="BD132" s="715">
        <f t="shared" si="129"/>
        <v>0</v>
      </c>
      <c r="BE132" s="715">
        <f t="shared" si="130"/>
        <v>0</v>
      </c>
      <c r="BF132" s="715">
        <f t="shared" si="160"/>
        <v>0</v>
      </c>
      <c r="BG132" s="732">
        <f t="shared" si="131"/>
        <v>0</v>
      </c>
      <c r="BH132" s="39"/>
      <c r="BI132" s="39"/>
      <c r="BJ132" s="39"/>
      <c r="BK132" s="39"/>
      <c r="BL132" s="39"/>
      <c r="BM132" s="36"/>
      <c r="BN132" s="422">
        <f t="shared" ca="1" si="132"/>
        <v>4.8289244749304272</v>
      </c>
      <c r="BO132" s="422">
        <f t="shared" ca="1" si="133"/>
        <v>0</v>
      </c>
      <c r="BP132" s="422">
        <f t="shared" ca="1" si="134"/>
        <v>0</v>
      </c>
      <c r="BQ132" s="422">
        <f t="shared" ca="1" si="135"/>
        <v>0</v>
      </c>
      <c r="BR132" s="422">
        <f t="shared" ca="1" si="161"/>
        <v>0</v>
      </c>
      <c r="BS132" s="422">
        <f t="shared" ca="1" si="136"/>
        <v>0</v>
      </c>
      <c r="BT132" s="422">
        <f t="shared" si="137"/>
        <v>0</v>
      </c>
      <c r="BU132" s="422">
        <f t="shared" si="138"/>
        <v>0</v>
      </c>
      <c r="BV132" s="422">
        <f t="shared" si="139"/>
        <v>0</v>
      </c>
      <c r="BW132" s="422">
        <f t="shared" si="140"/>
        <v>0</v>
      </c>
      <c r="BX132" s="422">
        <f t="shared" si="162"/>
        <v>0</v>
      </c>
      <c r="BY132" s="422">
        <f t="shared" si="141"/>
        <v>0</v>
      </c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458"/>
      <c r="CL132" s="458"/>
      <c r="CM132" s="458"/>
      <c r="CN132" s="458"/>
      <c r="CO132" s="458"/>
      <c r="CP132" s="458"/>
      <c r="CQ132" s="458"/>
      <c r="CR132" s="458"/>
      <c r="CS132" s="458"/>
      <c r="CT132" s="458"/>
      <c r="CU132" s="458"/>
      <c r="CV132" s="458"/>
      <c r="CW132" s="458"/>
      <c r="CX132" s="458"/>
      <c r="CY132" s="458"/>
      <c r="CZ132" s="458"/>
      <c r="DA132" s="458"/>
      <c r="DB132" s="458"/>
      <c r="DC132" s="458"/>
      <c r="DD132" s="458"/>
      <c r="DE132" s="458"/>
      <c r="DF132" s="458"/>
      <c r="DG132" s="458"/>
      <c r="DH132" s="458"/>
      <c r="DI132" s="458"/>
      <c r="DJ132" s="458"/>
      <c r="DK132" s="458"/>
      <c r="DL132" s="458"/>
      <c r="DM132" s="458"/>
      <c r="DN132" s="458"/>
      <c r="DO132" s="458"/>
      <c r="DP132" s="458"/>
      <c r="DQ132" s="458"/>
      <c r="DR132" s="458"/>
      <c r="DS132" s="458"/>
      <c r="DT132" s="458"/>
      <c r="DU132" s="39"/>
      <c r="DV132" s="39"/>
      <c r="DW132" s="31">
        <f t="shared" si="163"/>
        <v>1</v>
      </c>
      <c r="DX132" s="459">
        <f t="shared" si="142"/>
        <v>8</v>
      </c>
      <c r="DY132" s="467">
        <f t="shared" si="164"/>
        <v>0.4</v>
      </c>
      <c r="DZ132" s="468">
        <f t="shared" si="165"/>
        <v>0.06</v>
      </c>
      <c r="EA132" s="467">
        <f t="shared" si="166"/>
        <v>0.02</v>
      </c>
      <c r="EB132" s="468"/>
      <c r="EC132" s="326"/>
      <c r="ED132" s="468"/>
      <c r="EE132" s="283"/>
      <c r="EF132" s="459">
        <f t="shared" si="167"/>
        <v>8</v>
      </c>
      <c r="EG132" s="407">
        <f t="shared" si="184"/>
        <v>0.03</v>
      </c>
      <c r="EH132" s="407">
        <f t="shared" si="184"/>
        <v>0.03</v>
      </c>
      <c r="EI132" s="407">
        <f t="shared" si="184"/>
        <v>0.03</v>
      </c>
      <c r="EJ132" s="407">
        <f t="shared" si="184"/>
        <v>0.03</v>
      </c>
      <c r="EK132" s="283"/>
      <c r="EL132" s="485">
        <v>6</v>
      </c>
      <c r="EM132" s="486">
        <f t="shared" si="168"/>
        <v>0.2</v>
      </c>
      <c r="EN132" s="486">
        <f t="shared" si="169"/>
        <v>0</v>
      </c>
      <c r="EO132" s="487">
        <f t="shared" si="170"/>
        <v>0</v>
      </c>
      <c r="EP132" s="487"/>
      <c r="EQ132" s="487">
        <f t="shared" si="171"/>
        <v>0</v>
      </c>
      <c r="ER132" s="487">
        <f t="shared" si="172"/>
        <v>0</v>
      </c>
      <c r="ES132" s="487">
        <f t="shared" si="173"/>
        <v>0.2</v>
      </c>
      <c r="ET132" s="488">
        <f t="shared" si="174"/>
        <v>0.2</v>
      </c>
      <c r="EU132" s="39"/>
      <c r="EV132" s="33"/>
      <c r="EW132" s="473">
        <v>6</v>
      </c>
      <c r="EX132" s="474">
        <v>0.2</v>
      </c>
      <c r="EY132" s="474">
        <v>0.2</v>
      </c>
      <c r="EZ132" s="474">
        <v>0.2</v>
      </c>
      <c r="FA132" s="474">
        <v>0.2</v>
      </c>
      <c r="FB132" s="33"/>
      <c r="FC132" s="473">
        <v>6</v>
      </c>
      <c r="FD132" s="474">
        <f t="shared" si="185"/>
        <v>0.2</v>
      </c>
      <c r="FE132" s="474">
        <f t="shared" si="186"/>
        <v>0.2</v>
      </c>
      <c r="FF132" s="474">
        <f t="shared" si="187"/>
        <v>0.2</v>
      </c>
      <c r="FG132" s="474">
        <f t="shared" si="188"/>
        <v>0.2</v>
      </c>
      <c r="FH132" s="33"/>
      <c r="FI132" s="473">
        <v>6</v>
      </c>
      <c r="FJ132" s="477">
        <v>0</v>
      </c>
      <c r="FK132" s="477">
        <v>0</v>
      </c>
      <c r="FL132" s="477">
        <v>0</v>
      </c>
      <c r="FM132" s="477">
        <v>0</v>
      </c>
      <c r="FN132" s="476"/>
      <c r="FO132" s="473">
        <v>6</v>
      </c>
      <c r="FP132" s="477">
        <v>0</v>
      </c>
      <c r="FQ132" s="477">
        <v>0</v>
      </c>
      <c r="FR132" s="477">
        <v>0</v>
      </c>
      <c r="FS132" s="477">
        <v>0</v>
      </c>
      <c r="FT132" s="33"/>
      <c r="FU132" s="489">
        <v>6</v>
      </c>
      <c r="FV132" s="490">
        <v>0</v>
      </c>
      <c r="FW132" s="490">
        <v>0</v>
      </c>
      <c r="FX132" s="490">
        <v>0</v>
      </c>
      <c r="FY132" s="490">
        <v>0</v>
      </c>
      <c r="FZ132" s="33"/>
      <c r="GA132" s="473">
        <v>6</v>
      </c>
      <c r="GB132" s="400">
        <v>0</v>
      </c>
      <c r="GC132" s="400">
        <v>0</v>
      </c>
      <c r="GD132" s="400">
        <v>0</v>
      </c>
      <c r="GE132" s="400">
        <v>0</v>
      </c>
      <c r="GF132" s="39"/>
      <c r="GG132" s="39"/>
      <c r="GH132" s="33"/>
      <c r="GI132" s="473">
        <v>6</v>
      </c>
      <c r="GJ132" s="400">
        <v>0</v>
      </c>
      <c r="GK132" s="400">
        <v>0</v>
      </c>
      <c r="GL132" s="400">
        <v>0</v>
      </c>
      <c r="GM132" s="400">
        <v>0</v>
      </c>
      <c r="GN132" s="33"/>
      <c r="GO132" s="33"/>
      <c r="GP132" s="491">
        <v>6</v>
      </c>
      <c r="GQ132" s="492">
        <v>0</v>
      </c>
      <c r="GR132" s="492">
        <f t="shared" si="176"/>
        <v>0</v>
      </c>
      <c r="GS132" s="492">
        <f t="shared" si="177"/>
        <v>0</v>
      </c>
      <c r="GT132" s="493">
        <f t="shared" si="176"/>
        <v>0</v>
      </c>
      <c r="GU132" s="491">
        <v>6</v>
      </c>
      <c r="GV132" s="492">
        <v>0</v>
      </c>
      <c r="GW132" s="492">
        <f t="shared" si="178"/>
        <v>0</v>
      </c>
      <c r="GX132" s="492">
        <f t="shared" si="179"/>
        <v>0</v>
      </c>
      <c r="GY132" s="492">
        <f t="shared" si="180"/>
        <v>0</v>
      </c>
      <c r="GZ132" s="494">
        <f t="shared" si="189"/>
        <v>6</v>
      </c>
      <c r="HA132" s="495">
        <v>0</v>
      </c>
      <c r="HB132" s="492">
        <f t="shared" si="181"/>
        <v>0</v>
      </c>
      <c r="HC132" s="492">
        <f t="shared" si="182"/>
        <v>0</v>
      </c>
      <c r="HD132" s="492">
        <f t="shared" si="183"/>
        <v>0</v>
      </c>
      <c r="HE132" s="491">
        <v>6</v>
      </c>
      <c r="HF132" s="492">
        <v>0</v>
      </c>
      <c r="HG132" s="492">
        <v>0</v>
      </c>
      <c r="HH132" s="492">
        <v>0</v>
      </c>
      <c r="HI132" s="493">
        <v>0</v>
      </c>
      <c r="HJ132" s="491">
        <v>6</v>
      </c>
      <c r="HK132" s="492">
        <v>0</v>
      </c>
      <c r="HL132" s="492">
        <v>0</v>
      </c>
      <c r="HM132" s="492">
        <v>0</v>
      </c>
      <c r="HN132" s="493">
        <v>0</v>
      </c>
      <c r="HO132" s="283"/>
      <c r="HP132" s="283"/>
      <c r="HQ132" s="283"/>
      <c r="HR132" s="39"/>
      <c r="HS132" s="283"/>
      <c r="HT132" s="283"/>
    </row>
    <row r="133" spans="1:228" ht="12.75" hidden="1" customHeight="1" x14ac:dyDescent="0.25">
      <c r="A133" s="31">
        <f t="shared" si="143"/>
        <v>1</v>
      </c>
      <c r="B133" s="31"/>
      <c r="C133" s="31"/>
      <c r="D133" s="32">
        <f t="shared" si="144"/>
        <v>9</v>
      </c>
      <c r="E133" s="33">
        <f t="shared" ca="1" si="106"/>
        <v>0</v>
      </c>
      <c r="F133" s="33">
        <f t="shared" ca="1" si="107"/>
        <v>0</v>
      </c>
      <c r="G133" s="33">
        <f t="shared" ca="1" si="108"/>
        <v>0</v>
      </c>
      <c r="H133" s="33">
        <v>0</v>
      </c>
      <c r="I133" s="33">
        <v>0</v>
      </c>
      <c r="J133" s="33">
        <f t="shared" ca="1" si="145"/>
        <v>0</v>
      </c>
      <c r="K133" s="33">
        <f t="shared" ca="1" si="109"/>
        <v>0</v>
      </c>
      <c r="L133" s="33"/>
      <c r="M133" s="832">
        <v>0</v>
      </c>
      <c r="N133" s="33">
        <f>IF(M133&gt;0,#REF!,0)</f>
        <v>0</v>
      </c>
      <c r="O133" s="33">
        <f t="shared" ca="1" si="110"/>
        <v>0</v>
      </c>
      <c r="P133" s="833">
        <f t="shared" ca="1" si="146"/>
        <v>0.21</v>
      </c>
      <c r="Q133" s="834">
        <f t="shared" ca="1" si="147"/>
        <v>4.8291472396133814</v>
      </c>
      <c r="R133" s="835">
        <f t="shared" ca="1" si="148"/>
        <v>81.989688345582792</v>
      </c>
      <c r="S133" s="836">
        <f t="shared" ca="1" si="149"/>
        <v>0.21</v>
      </c>
      <c r="T133" s="34">
        <f t="shared" ca="1" si="111"/>
        <v>4.8291472396133814</v>
      </c>
      <c r="U133" s="835">
        <f t="shared" ca="1" si="150"/>
        <v>81.989688345582792</v>
      </c>
      <c r="V133" s="34">
        <f t="shared" si="112"/>
        <v>0</v>
      </c>
      <c r="W133" s="553">
        <f t="shared" si="151"/>
        <v>2.238</v>
      </c>
      <c r="X133" s="42">
        <f t="shared" si="152"/>
        <v>0.03</v>
      </c>
      <c r="Y133" s="43">
        <f t="shared" si="113"/>
        <v>2.4662697723036864E-3</v>
      </c>
      <c r="Z133" s="44">
        <f t="shared" si="153"/>
        <v>0.03</v>
      </c>
      <c r="AA133" s="43">
        <f t="shared" si="114"/>
        <v>2.4662697723036864E-3</v>
      </c>
      <c r="AB133" s="35">
        <f t="shared" si="154"/>
        <v>0.16</v>
      </c>
      <c r="AC133" s="35">
        <f t="shared" ca="1" si="154"/>
        <v>0.15470777428049154</v>
      </c>
      <c r="AD133" s="317">
        <f t="shared" ca="1" si="154"/>
        <v>0.15470777428049154</v>
      </c>
      <c r="AE133" s="315"/>
      <c r="AF133" s="318">
        <f t="shared" si="115"/>
        <v>0.4</v>
      </c>
      <c r="AG133" s="399">
        <f t="shared" ca="1" si="116"/>
        <v>0</v>
      </c>
      <c r="AH133" s="318">
        <f t="shared" si="117"/>
        <v>0.06</v>
      </c>
      <c r="AI133" s="399">
        <f t="shared" ca="1" si="118"/>
        <v>0</v>
      </c>
      <c r="AJ133" s="318">
        <f t="shared" si="119"/>
        <v>0.02</v>
      </c>
      <c r="AK133" s="399">
        <f t="shared" ca="1" si="120"/>
        <v>0</v>
      </c>
      <c r="AL133" s="35">
        <f t="shared" si="155"/>
        <v>0</v>
      </c>
      <c r="AM133" s="30">
        <f t="shared" ca="1" si="121"/>
        <v>4.8291472396133814</v>
      </c>
      <c r="AN133" s="39"/>
      <c r="AO133" s="39"/>
      <c r="AP133" s="709">
        <f ca="1">IF($J$12="",0,IF(A133&lt;=$Y$3,IF(R132+SUM($M$126:M133)&gt;$Z$22,R132*10%,IF(R132+SUM($M$126:M133)&lt;=$Z$22,$Z$22-R132-SUM($M$126:M133))),0))</f>
        <v>99913.391164414803</v>
      </c>
      <c r="AQ133" s="319">
        <f t="shared" ca="1" si="156"/>
        <v>100000</v>
      </c>
      <c r="AR133" s="319">
        <f ca="1">IF($J$12="",0,IF(U132&lt;0,0,IF(A133&lt;=$Y$3,IF(U132+SUM($M$126:M133)&gt;$Z$22,U132*10%,IF(U132+SUM($M$126:M133)&lt;=$Z$22,$AR$125-U132-SUM($M$126:M133))),0)))</f>
        <v>99913.391164414803</v>
      </c>
      <c r="AS133" s="39">
        <f t="shared" ca="1" si="157"/>
        <v>100000</v>
      </c>
      <c r="AT133" s="723">
        <f t="shared" ca="1" si="122"/>
        <v>99913.391164414803</v>
      </c>
      <c r="AU133" s="320">
        <f t="shared" ca="1" si="123"/>
        <v>99913.391164414803</v>
      </c>
      <c r="AV133" s="320">
        <f t="shared" ca="1" si="124"/>
        <v>0</v>
      </c>
      <c r="AW133" s="320">
        <f t="shared" ca="1" si="125"/>
        <v>0</v>
      </c>
      <c r="AX133" s="320">
        <f t="shared" ca="1" si="126"/>
        <v>0</v>
      </c>
      <c r="AY133" s="320">
        <f t="shared" ca="1" si="158"/>
        <v>0</v>
      </c>
      <c r="AZ133" s="724">
        <f t="shared" ca="1" si="127"/>
        <v>0</v>
      </c>
      <c r="BA133" s="1259">
        <f t="shared" si="159"/>
        <v>0</v>
      </c>
      <c r="BB133" s="1250"/>
      <c r="BC133" s="715">
        <f t="shared" si="128"/>
        <v>0</v>
      </c>
      <c r="BD133" s="715">
        <f t="shared" si="129"/>
        <v>0</v>
      </c>
      <c r="BE133" s="715">
        <f t="shared" si="130"/>
        <v>0</v>
      </c>
      <c r="BF133" s="715">
        <f t="shared" si="160"/>
        <v>0</v>
      </c>
      <c r="BG133" s="732">
        <f t="shared" si="131"/>
        <v>0</v>
      </c>
      <c r="BH133" s="39"/>
      <c r="BI133" s="39"/>
      <c r="BJ133" s="39"/>
      <c r="BK133" s="39"/>
      <c r="BL133" s="39"/>
      <c r="BM133" s="36"/>
      <c r="BN133" s="422">
        <f t="shared" ca="1" si="132"/>
        <v>4.8291472396133814</v>
      </c>
      <c r="BO133" s="422">
        <f t="shared" ca="1" si="133"/>
        <v>0</v>
      </c>
      <c r="BP133" s="422">
        <f t="shared" ca="1" si="134"/>
        <v>0</v>
      </c>
      <c r="BQ133" s="422">
        <f t="shared" ca="1" si="135"/>
        <v>0</v>
      </c>
      <c r="BR133" s="422">
        <f t="shared" ca="1" si="161"/>
        <v>0</v>
      </c>
      <c r="BS133" s="422">
        <f t="shared" ca="1" si="136"/>
        <v>0</v>
      </c>
      <c r="BT133" s="422">
        <f t="shared" si="137"/>
        <v>0</v>
      </c>
      <c r="BU133" s="422">
        <f t="shared" si="138"/>
        <v>0</v>
      </c>
      <c r="BV133" s="422">
        <f t="shared" si="139"/>
        <v>0</v>
      </c>
      <c r="BW133" s="422">
        <f t="shared" si="140"/>
        <v>0</v>
      </c>
      <c r="BX133" s="422">
        <f t="shared" si="162"/>
        <v>0</v>
      </c>
      <c r="BY133" s="422">
        <f t="shared" si="141"/>
        <v>0</v>
      </c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458"/>
      <c r="CL133" s="458"/>
      <c r="CM133" s="458"/>
      <c r="CN133" s="458"/>
      <c r="CO133" s="458"/>
      <c r="CP133" s="458"/>
      <c r="CQ133" s="458"/>
      <c r="CR133" s="458"/>
      <c r="CS133" s="458"/>
      <c r="CT133" s="458"/>
      <c r="CU133" s="458"/>
      <c r="CV133" s="458"/>
      <c r="CW133" s="458"/>
      <c r="CX133" s="458"/>
      <c r="CY133" s="458"/>
      <c r="CZ133" s="458"/>
      <c r="DA133" s="458"/>
      <c r="DB133" s="458"/>
      <c r="DC133" s="458"/>
      <c r="DD133" s="458"/>
      <c r="DE133" s="458"/>
      <c r="DF133" s="458"/>
      <c r="DG133" s="458"/>
      <c r="DH133" s="458"/>
      <c r="DI133" s="458"/>
      <c r="DJ133" s="458"/>
      <c r="DK133" s="458"/>
      <c r="DL133" s="458"/>
      <c r="DM133" s="458"/>
      <c r="DN133" s="458"/>
      <c r="DO133" s="458"/>
      <c r="DP133" s="458"/>
      <c r="DQ133" s="458"/>
      <c r="DR133" s="458"/>
      <c r="DS133" s="458"/>
      <c r="DT133" s="458"/>
      <c r="DU133" s="39"/>
      <c r="DV133" s="39"/>
      <c r="DW133" s="31">
        <f t="shared" si="163"/>
        <v>1</v>
      </c>
      <c r="DX133" s="459">
        <f t="shared" si="142"/>
        <v>9</v>
      </c>
      <c r="DY133" s="467">
        <f t="shared" si="164"/>
        <v>0.4</v>
      </c>
      <c r="DZ133" s="468">
        <f t="shared" si="165"/>
        <v>0.06</v>
      </c>
      <c r="EA133" s="467">
        <f t="shared" si="166"/>
        <v>0.02</v>
      </c>
      <c r="EB133" s="468"/>
      <c r="EC133" s="326"/>
      <c r="ED133" s="468"/>
      <c r="EE133" s="283"/>
      <c r="EF133" s="459">
        <f t="shared" si="167"/>
        <v>9</v>
      </c>
      <c r="EG133" s="407">
        <f t="shared" si="184"/>
        <v>0.03</v>
      </c>
      <c r="EH133" s="407">
        <f t="shared" si="184"/>
        <v>0.03</v>
      </c>
      <c r="EI133" s="407">
        <f t="shared" si="184"/>
        <v>0.03</v>
      </c>
      <c r="EJ133" s="407">
        <f t="shared" si="184"/>
        <v>0.03</v>
      </c>
      <c r="EK133" s="283"/>
      <c r="EL133" s="485">
        <v>7</v>
      </c>
      <c r="EM133" s="486">
        <f t="shared" si="168"/>
        <v>0.2</v>
      </c>
      <c r="EN133" s="486">
        <f t="shared" si="169"/>
        <v>0</v>
      </c>
      <c r="EO133" s="487">
        <f t="shared" si="170"/>
        <v>0</v>
      </c>
      <c r="EP133" s="487"/>
      <c r="EQ133" s="487">
        <f t="shared" si="171"/>
        <v>0</v>
      </c>
      <c r="ER133" s="487">
        <f t="shared" si="172"/>
        <v>0</v>
      </c>
      <c r="ES133" s="487">
        <f t="shared" si="173"/>
        <v>0.2</v>
      </c>
      <c r="ET133" s="488">
        <f t="shared" si="174"/>
        <v>0.2</v>
      </c>
      <c r="EU133" s="39"/>
      <c r="EV133" s="33"/>
      <c r="EW133" s="473">
        <v>7</v>
      </c>
      <c r="EX133" s="474">
        <v>0.2</v>
      </c>
      <c r="EY133" s="474">
        <v>0.2</v>
      </c>
      <c r="EZ133" s="474">
        <v>0.2</v>
      </c>
      <c r="FA133" s="474">
        <v>0.2</v>
      </c>
      <c r="FB133" s="33"/>
      <c r="FC133" s="473">
        <v>7</v>
      </c>
      <c r="FD133" s="474">
        <f t="shared" si="185"/>
        <v>0.2</v>
      </c>
      <c r="FE133" s="474">
        <f t="shared" si="186"/>
        <v>0.2</v>
      </c>
      <c r="FF133" s="474">
        <f t="shared" si="187"/>
        <v>0.2</v>
      </c>
      <c r="FG133" s="474">
        <f t="shared" si="188"/>
        <v>0.2</v>
      </c>
      <c r="FH133" s="33"/>
      <c r="FI133" s="473">
        <v>7</v>
      </c>
      <c r="FJ133" s="477">
        <v>0</v>
      </c>
      <c r="FK133" s="477">
        <v>0</v>
      </c>
      <c r="FL133" s="477">
        <v>0</v>
      </c>
      <c r="FM133" s="477">
        <v>0</v>
      </c>
      <c r="FN133" s="476"/>
      <c r="FO133" s="473">
        <v>7</v>
      </c>
      <c r="FP133" s="477">
        <v>0</v>
      </c>
      <c r="FQ133" s="477">
        <v>0</v>
      </c>
      <c r="FR133" s="477">
        <v>0</v>
      </c>
      <c r="FS133" s="477">
        <v>0</v>
      </c>
      <c r="FT133" s="33"/>
      <c r="FU133" s="489">
        <v>7</v>
      </c>
      <c r="FV133" s="490">
        <v>0</v>
      </c>
      <c r="FW133" s="490">
        <v>0</v>
      </c>
      <c r="FX133" s="490">
        <v>0</v>
      </c>
      <c r="FY133" s="490">
        <v>0</v>
      </c>
      <c r="FZ133" s="33"/>
      <c r="GA133" s="473">
        <v>7</v>
      </c>
      <c r="GB133" s="400">
        <v>0</v>
      </c>
      <c r="GC133" s="400">
        <v>0</v>
      </c>
      <c r="GD133" s="400">
        <v>0</v>
      </c>
      <c r="GE133" s="400">
        <v>0</v>
      </c>
      <c r="GF133" s="39"/>
      <c r="GG133" s="39"/>
      <c r="GH133" s="33"/>
      <c r="GI133" s="473">
        <v>7</v>
      </c>
      <c r="GJ133" s="400">
        <v>0</v>
      </c>
      <c r="GK133" s="400">
        <v>0</v>
      </c>
      <c r="GL133" s="400">
        <v>0</v>
      </c>
      <c r="GM133" s="400">
        <v>0</v>
      </c>
      <c r="GN133" s="33"/>
      <c r="GO133" s="33"/>
      <c r="GP133" s="491">
        <v>7</v>
      </c>
      <c r="GQ133" s="492">
        <v>0</v>
      </c>
      <c r="GR133" s="492">
        <f t="shared" si="176"/>
        <v>0</v>
      </c>
      <c r="GS133" s="492">
        <f t="shared" si="177"/>
        <v>0</v>
      </c>
      <c r="GT133" s="493">
        <f t="shared" si="176"/>
        <v>0</v>
      </c>
      <c r="GU133" s="491">
        <v>7</v>
      </c>
      <c r="GV133" s="492">
        <v>0</v>
      </c>
      <c r="GW133" s="492">
        <f t="shared" si="178"/>
        <v>0</v>
      </c>
      <c r="GX133" s="492">
        <f t="shared" si="179"/>
        <v>0</v>
      </c>
      <c r="GY133" s="492">
        <f t="shared" si="180"/>
        <v>0</v>
      </c>
      <c r="GZ133" s="494">
        <f t="shared" si="189"/>
        <v>7</v>
      </c>
      <c r="HA133" s="495">
        <v>0</v>
      </c>
      <c r="HB133" s="492">
        <f t="shared" si="181"/>
        <v>0</v>
      </c>
      <c r="HC133" s="492">
        <f t="shared" si="182"/>
        <v>0</v>
      </c>
      <c r="HD133" s="492">
        <f t="shared" si="183"/>
        <v>0</v>
      </c>
      <c r="HE133" s="491">
        <v>7</v>
      </c>
      <c r="HF133" s="492">
        <v>0</v>
      </c>
      <c r="HG133" s="492">
        <v>0</v>
      </c>
      <c r="HH133" s="492">
        <v>0</v>
      </c>
      <c r="HI133" s="493">
        <v>0</v>
      </c>
      <c r="HJ133" s="491">
        <v>7</v>
      </c>
      <c r="HK133" s="492">
        <v>0</v>
      </c>
      <c r="HL133" s="492">
        <v>0</v>
      </c>
      <c r="HM133" s="492">
        <v>0</v>
      </c>
      <c r="HN133" s="493">
        <v>0</v>
      </c>
      <c r="HO133" s="283"/>
      <c r="HP133" s="283"/>
      <c r="HQ133" s="283"/>
      <c r="HR133" s="39"/>
      <c r="HS133" s="283"/>
      <c r="HT133" s="283"/>
    </row>
    <row r="134" spans="1:228" ht="12.75" hidden="1" customHeight="1" x14ac:dyDescent="0.25">
      <c r="A134" s="31">
        <f t="shared" si="143"/>
        <v>1</v>
      </c>
      <c r="B134" s="31"/>
      <c r="C134" s="31"/>
      <c r="D134" s="32">
        <f t="shared" si="144"/>
        <v>10</v>
      </c>
      <c r="E134" s="33">
        <f t="shared" ca="1" si="106"/>
        <v>0</v>
      </c>
      <c r="F134" s="33">
        <f t="shared" ca="1" si="107"/>
        <v>0</v>
      </c>
      <c r="G134" s="33">
        <f t="shared" ca="1" si="108"/>
        <v>0</v>
      </c>
      <c r="H134" s="33">
        <v>0</v>
      </c>
      <c r="I134" s="33">
        <v>0</v>
      </c>
      <c r="J134" s="33">
        <f t="shared" ca="1" si="145"/>
        <v>0</v>
      </c>
      <c r="K134" s="33">
        <f t="shared" ca="1" si="109"/>
        <v>0</v>
      </c>
      <c r="L134" s="33"/>
      <c r="M134" s="832">
        <v>0</v>
      </c>
      <c r="N134" s="33">
        <f>IF(M134&gt;0,#REF!,0)</f>
        <v>0</v>
      </c>
      <c r="O134" s="33">
        <f t="shared" ca="1" si="110"/>
        <v>0</v>
      </c>
      <c r="P134" s="833">
        <f t="shared" ca="1" si="146"/>
        <v>0.2</v>
      </c>
      <c r="Q134" s="834">
        <f t="shared" ca="1" si="147"/>
        <v>4.8293704983966297</v>
      </c>
      <c r="R134" s="835">
        <f t="shared" ca="1" si="148"/>
        <v>77.360317847186167</v>
      </c>
      <c r="S134" s="836">
        <f t="shared" ca="1" si="149"/>
        <v>0.2</v>
      </c>
      <c r="T134" s="34">
        <f t="shared" ca="1" si="111"/>
        <v>4.8293704983966297</v>
      </c>
      <c r="U134" s="835">
        <f t="shared" ca="1" si="150"/>
        <v>77.360317847186167</v>
      </c>
      <c r="V134" s="34">
        <f t="shared" si="112"/>
        <v>0</v>
      </c>
      <c r="W134" s="553">
        <f t="shared" si="151"/>
        <v>2.238</v>
      </c>
      <c r="X134" s="42">
        <f t="shared" si="152"/>
        <v>0.03</v>
      </c>
      <c r="Y134" s="43">
        <f t="shared" si="113"/>
        <v>2.4662697723036864E-3</v>
      </c>
      <c r="Z134" s="44">
        <f t="shared" si="153"/>
        <v>0.03</v>
      </c>
      <c r="AA134" s="43">
        <f t="shared" si="114"/>
        <v>2.4662697723036864E-3</v>
      </c>
      <c r="AB134" s="35">
        <f t="shared" si="154"/>
        <v>0.16</v>
      </c>
      <c r="AC134" s="35">
        <f t="shared" ca="1" si="154"/>
        <v>0.15470777428049154</v>
      </c>
      <c r="AD134" s="317">
        <f t="shared" ca="1" si="154"/>
        <v>0.15470777428049154</v>
      </c>
      <c r="AE134" s="315"/>
      <c r="AF134" s="318">
        <f t="shared" si="115"/>
        <v>0.4</v>
      </c>
      <c r="AG134" s="399">
        <f t="shared" ca="1" si="116"/>
        <v>0</v>
      </c>
      <c r="AH134" s="318">
        <f t="shared" si="117"/>
        <v>0.06</v>
      </c>
      <c r="AI134" s="399">
        <f t="shared" ca="1" si="118"/>
        <v>0</v>
      </c>
      <c r="AJ134" s="318">
        <f t="shared" si="119"/>
        <v>0.02</v>
      </c>
      <c r="AK134" s="399">
        <f t="shared" ca="1" si="120"/>
        <v>0</v>
      </c>
      <c r="AL134" s="35">
        <f t="shared" si="155"/>
        <v>0</v>
      </c>
      <c r="AM134" s="30">
        <f t="shared" ca="1" si="121"/>
        <v>4.8293704983966297</v>
      </c>
      <c r="AN134" s="39"/>
      <c r="AO134" s="39"/>
      <c r="AP134" s="709">
        <f ca="1">IF($J$12="",0,IF(A134&lt;=$Y$3,IF(R133+SUM($M$126:M134)&gt;$Z$22,R133*10%,IF(R133+SUM($M$126:M134)&lt;=$Z$22,$Z$22-R133-SUM($M$126:M134))),0))</f>
        <v>99918.01031165442</v>
      </c>
      <c r="AQ134" s="319">
        <f t="shared" ca="1" si="156"/>
        <v>100000</v>
      </c>
      <c r="AR134" s="319">
        <f ca="1">IF($J$12="",0,IF(U133&lt;0,0,IF(A134&lt;=$Y$3,IF(U133+SUM($M$126:M134)&gt;$Z$22,U133*10%,IF(U133+SUM($M$126:M134)&lt;=$Z$22,$AR$125-U133-SUM($M$126:M134))),0)))</f>
        <v>99918.01031165442</v>
      </c>
      <c r="AS134" s="39">
        <f t="shared" ca="1" si="157"/>
        <v>100000</v>
      </c>
      <c r="AT134" s="723">
        <f t="shared" ca="1" si="122"/>
        <v>99918.01031165442</v>
      </c>
      <c r="AU134" s="320">
        <f t="shared" ca="1" si="123"/>
        <v>99918.01031165442</v>
      </c>
      <c r="AV134" s="320">
        <f t="shared" ca="1" si="124"/>
        <v>0</v>
      </c>
      <c r="AW134" s="320">
        <f t="shared" ca="1" si="125"/>
        <v>0</v>
      </c>
      <c r="AX134" s="320">
        <f t="shared" ca="1" si="126"/>
        <v>0</v>
      </c>
      <c r="AY134" s="320">
        <f t="shared" ca="1" si="158"/>
        <v>0</v>
      </c>
      <c r="AZ134" s="724">
        <f t="shared" ca="1" si="127"/>
        <v>0</v>
      </c>
      <c r="BA134" s="1259">
        <f t="shared" si="159"/>
        <v>0</v>
      </c>
      <c r="BB134" s="1250"/>
      <c r="BC134" s="715">
        <f t="shared" si="128"/>
        <v>0</v>
      </c>
      <c r="BD134" s="715">
        <f t="shared" si="129"/>
        <v>0</v>
      </c>
      <c r="BE134" s="715">
        <f t="shared" si="130"/>
        <v>0</v>
      </c>
      <c r="BF134" s="715">
        <f t="shared" si="160"/>
        <v>0</v>
      </c>
      <c r="BG134" s="732">
        <f t="shared" si="131"/>
        <v>0</v>
      </c>
      <c r="BH134" s="39"/>
      <c r="BI134" s="39"/>
      <c r="BJ134" s="39"/>
      <c r="BK134" s="39"/>
      <c r="BL134" s="39"/>
      <c r="BM134" s="36"/>
      <c r="BN134" s="422">
        <f t="shared" ca="1" si="132"/>
        <v>4.8293704983966297</v>
      </c>
      <c r="BO134" s="422">
        <f t="shared" ca="1" si="133"/>
        <v>0</v>
      </c>
      <c r="BP134" s="422">
        <f t="shared" ca="1" si="134"/>
        <v>0</v>
      </c>
      <c r="BQ134" s="422">
        <f t="shared" ca="1" si="135"/>
        <v>0</v>
      </c>
      <c r="BR134" s="422">
        <f t="shared" ca="1" si="161"/>
        <v>0</v>
      </c>
      <c r="BS134" s="422">
        <f t="shared" ca="1" si="136"/>
        <v>0</v>
      </c>
      <c r="BT134" s="422">
        <f t="shared" si="137"/>
        <v>0</v>
      </c>
      <c r="BU134" s="422">
        <f t="shared" si="138"/>
        <v>0</v>
      </c>
      <c r="BV134" s="422">
        <f t="shared" si="139"/>
        <v>0</v>
      </c>
      <c r="BW134" s="422">
        <f t="shared" si="140"/>
        <v>0</v>
      </c>
      <c r="BX134" s="422">
        <f t="shared" si="162"/>
        <v>0</v>
      </c>
      <c r="BY134" s="422">
        <f t="shared" si="141"/>
        <v>0</v>
      </c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458"/>
      <c r="CL134" s="458"/>
      <c r="CM134" s="458"/>
      <c r="CN134" s="458"/>
      <c r="CO134" s="458"/>
      <c r="CP134" s="458"/>
      <c r="CQ134" s="458"/>
      <c r="CR134" s="458"/>
      <c r="CS134" s="458"/>
      <c r="CT134" s="458"/>
      <c r="CU134" s="458"/>
      <c r="CV134" s="458"/>
      <c r="CW134" s="458"/>
      <c r="CX134" s="458"/>
      <c r="CY134" s="458"/>
      <c r="CZ134" s="458"/>
      <c r="DA134" s="458"/>
      <c r="DB134" s="458"/>
      <c r="DC134" s="458"/>
      <c r="DD134" s="458"/>
      <c r="DE134" s="458"/>
      <c r="DF134" s="458"/>
      <c r="DG134" s="458"/>
      <c r="DH134" s="458"/>
      <c r="DI134" s="458"/>
      <c r="DJ134" s="458"/>
      <c r="DK134" s="458"/>
      <c r="DL134" s="458"/>
      <c r="DM134" s="458"/>
      <c r="DN134" s="458"/>
      <c r="DO134" s="458"/>
      <c r="DP134" s="458"/>
      <c r="DQ134" s="458"/>
      <c r="DR134" s="458"/>
      <c r="DS134" s="458"/>
      <c r="DT134" s="458"/>
      <c r="DU134" s="39"/>
      <c r="DV134" s="39"/>
      <c r="DW134" s="31">
        <f t="shared" si="163"/>
        <v>1</v>
      </c>
      <c r="DX134" s="459">
        <f t="shared" si="142"/>
        <v>10</v>
      </c>
      <c r="DY134" s="467">
        <f t="shared" si="164"/>
        <v>0.4</v>
      </c>
      <c r="DZ134" s="468">
        <f t="shared" si="165"/>
        <v>0.06</v>
      </c>
      <c r="EA134" s="467">
        <f t="shared" si="166"/>
        <v>0.02</v>
      </c>
      <c r="EB134" s="468"/>
      <c r="EC134" s="326"/>
      <c r="ED134" s="468"/>
      <c r="EE134" s="283"/>
      <c r="EF134" s="459">
        <f t="shared" si="167"/>
        <v>10</v>
      </c>
      <c r="EG134" s="407">
        <f t="shared" si="184"/>
        <v>0.03</v>
      </c>
      <c r="EH134" s="407">
        <f t="shared" si="184"/>
        <v>0.03</v>
      </c>
      <c r="EI134" s="407">
        <f t="shared" si="184"/>
        <v>0.03</v>
      </c>
      <c r="EJ134" s="407">
        <f t="shared" si="184"/>
        <v>0.03</v>
      </c>
      <c r="EK134" s="283"/>
      <c r="EL134" s="485">
        <v>8</v>
      </c>
      <c r="EM134" s="486">
        <f t="shared" si="168"/>
        <v>0.2</v>
      </c>
      <c r="EN134" s="486">
        <f t="shared" si="169"/>
        <v>0</v>
      </c>
      <c r="EO134" s="487">
        <f t="shared" si="170"/>
        <v>0</v>
      </c>
      <c r="EP134" s="487"/>
      <c r="EQ134" s="487">
        <f t="shared" si="171"/>
        <v>0</v>
      </c>
      <c r="ER134" s="487">
        <f t="shared" si="172"/>
        <v>0</v>
      </c>
      <c r="ES134" s="487">
        <f t="shared" si="173"/>
        <v>0.2</v>
      </c>
      <c r="ET134" s="488">
        <f t="shared" si="174"/>
        <v>0.2</v>
      </c>
      <c r="EU134" s="39"/>
      <c r="EV134" s="33"/>
      <c r="EW134" s="473">
        <v>8</v>
      </c>
      <c r="EX134" s="474">
        <v>0.2</v>
      </c>
      <c r="EY134" s="474">
        <v>0.2</v>
      </c>
      <c r="EZ134" s="474">
        <v>0.2</v>
      </c>
      <c r="FA134" s="474">
        <v>0.2</v>
      </c>
      <c r="FB134" s="33"/>
      <c r="FC134" s="473">
        <v>8</v>
      </c>
      <c r="FD134" s="474">
        <f t="shared" si="185"/>
        <v>0.2</v>
      </c>
      <c r="FE134" s="474">
        <f t="shared" si="186"/>
        <v>0.2</v>
      </c>
      <c r="FF134" s="474">
        <f t="shared" si="187"/>
        <v>0.2</v>
      </c>
      <c r="FG134" s="474">
        <f t="shared" si="188"/>
        <v>0.2</v>
      </c>
      <c r="FH134" s="33"/>
      <c r="FI134" s="473">
        <v>8</v>
      </c>
      <c r="FJ134" s="477">
        <v>0</v>
      </c>
      <c r="FK134" s="477">
        <v>0</v>
      </c>
      <c r="FL134" s="477">
        <v>0</v>
      </c>
      <c r="FM134" s="477">
        <v>0</v>
      </c>
      <c r="FN134" s="476"/>
      <c r="FO134" s="473">
        <v>8</v>
      </c>
      <c r="FP134" s="477">
        <v>0</v>
      </c>
      <c r="FQ134" s="477">
        <v>0</v>
      </c>
      <c r="FR134" s="477">
        <v>0</v>
      </c>
      <c r="FS134" s="477">
        <v>0</v>
      </c>
      <c r="FT134" s="33"/>
      <c r="FU134" s="489">
        <v>8</v>
      </c>
      <c r="FV134" s="490">
        <v>0</v>
      </c>
      <c r="FW134" s="490">
        <v>0</v>
      </c>
      <c r="FX134" s="490">
        <v>0</v>
      </c>
      <c r="FY134" s="490">
        <v>0</v>
      </c>
      <c r="FZ134" s="33"/>
      <c r="GA134" s="473">
        <v>8</v>
      </c>
      <c r="GB134" s="400">
        <v>0</v>
      </c>
      <c r="GC134" s="400">
        <v>0</v>
      </c>
      <c r="GD134" s="400">
        <v>0</v>
      </c>
      <c r="GE134" s="400">
        <v>0</v>
      </c>
      <c r="GF134" s="39"/>
      <c r="GG134" s="39"/>
      <c r="GH134" s="33"/>
      <c r="GI134" s="473">
        <v>8</v>
      </c>
      <c r="GJ134" s="400">
        <v>0</v>
      </c>
      <c r="GK134" s="400">
        <v>0</v>
      </c>
      <c r="GL134" s="400">
        <v>0</v>
      </c>
      <c r="GM134" s="400">
        <v>0</v>
      </c>
      <c r="GN134" s="33"/>
      <c r="GO134" s="33"/>
      <c r="GP134" s="491">
        <v>8</v>
      </c>
      <c r="GQ134" s="492">
        <v>0</v>
      </c>
      <c r="GR134" s="492">
        <f t="shared" si="176"/>
        <v>0</v>
      </c>
      <c r="GS134" s="492">
        <f t="shared" si="177"/>
        <v>0</v>
      </c>
      <c r="GT134" s="493">
        <f t="shared" si="176"/>
        <v>0</v>
      </c>
      <c r="GU134" s="491">
        <v>8</v>
      </c>
      <c r="GV134" s="492">
        <v>0</v>
      </c>
      <c r="GW134" s="492">
        <f t="shared" si="178"/>
        <v>0</v>
      </c>
      <c r="GX134" s="492">
        <f t="shared" si="179"/>
        <v>0</v>
      </c>
      <c r="GY134" s="492">
        <f t="shared" si="180"/>
        <v>0</v>
      </c>
      <c r="GZ134" s="494">
        <f t="shared" si="189"/>
        <v>8</v>
      </c>
      <c r="HA134" s="495">
        <v>0</v>
      </c>
      <c r="HB134" s="492">
        <f t="shared" si="181"/>
        <v>0</v>
      </c>
      <c r="HC134" s="492">
        <f t="shared" si="182"/>
        <v>0</v>
      </c>
      <c r="HD134" s="492">
        <f t="shared" si="183"/>
        <v>0</v>
      </c>
      <c r="HE134" s="491">
        <v>8</v>
      </c>
      <c r="HF134" s="492">
        <v>0</v>
      </c>
      <c r="HG134" s="492">
        <v>0</v>
      </c>
      <c r="HH134" s="492">
        <v>0</v>
      </c>
      <c r="HI134" s="493">
        <v>0</v>
      </c>
      <c r="HJ134" s="491">
        <v>8</v>
      </c>
      <c r="HK134" s="492">
        <v>0</v>
      </c>
      <c r="HL134" s="492">
        <v>0</v>
      </c>
      <c r="HM134" s="492">
        <v>0</v>
      </c>
      <c r="HN134" s="493">
        <v>0</v>
      </c>
      <c r="HO134" s="283"/>
      <c r="HP134" s="283"/>
      <c r="HQ134" s="283"/>
      <c r="HR134" s="39"/>
      <c r="HS134" s="283"/>
      <c r="HT134" s="283"/>
    </row>
    <row r="135" spans="1:228" ht="12.75" hidden="1" customHeight="1" x14ac:dyDescent="0.25">
      <c r="A135" s="31">
        <f t="shared" si="143"/>
        <v>1</v>
      </c>
      <c r="B135" s="31"/>
      <c r="C135" s="31"/>
      <c r="D135" s="32">
        <f t="shared" si="144"/>
        <v>11</v>
      </c>
      <c r="E135" s="33">
        <f t="shared" ca="1" si="106"/>
        <v>0</v>
      </c>
      <c r="F135" s="33">
        <f t="shared" ca="1" si="107"/>
        <v>0</v>
      </c>
      <c r="G135" s="33">
        <f t="shared" ca="1" si="108"/>
        <v>0</v>
      </c>
      <c r="H135" s="33">
        <v>0</v>
      </c>
      <c r="I135" s="33">
        <v>0</v>
      </c>
      <c r="J135" s="33">
        <f t="shared" ca="1" si="145"/>
        <v>0</v>
      </c>
      <c r="K135" s="33">
        <f t="shared" ca="1" si="109"/>
        <v>0</v>
      </c>
      <c r="L135" s="33"/>
      <c r="M135" s="832">
        <v>0</v>
      </c>
      <c r="N135" s="33">
        <f>IF(M135&gt;0,#REF!,0)</f>
        <v>0</v>
      </c>
      <c r="O135" s="33">
        <f t="shared" ca="1" si="110"/>
        <v>0</v>
      </c>
      <c r="P135" s="833">
        <f t="shared" ca="1" si="146"/>
        <v>0.19</v>
      </c>
      <c r="Q135" s="834">
        <f t="shared" ca="1" si="147"/>
        <v>4.8295942513040524</v>
      </c>
      <c r="R135" s="835">
        <f t="shared" ca="1" si="148"/>
        <v>72.720723595882106</v>
      </c>
      <c r="S135" s="836">
        <f t="shared" ca="1" si="149"/>
        <v>0.19</v>
      </c>
      <c r="T135" s="34">
        <f t="shared" ca="1" si="111"/>
        <v>4.8295942513040524</v>
      </c>
      <c r="U135" s="835">
        <f t="shared" ca="1" si="150"/>
        <v>72.720723595882106</v>
      </c>
      <c r="V135" s="34">
        <f t="shared" si="112"/>
        <v>0</v>
      </c>
      <c r="W135" s="553">
        <f t="shared" si="151"/>
        <v>2.238</v>
      </c>
      <c r="X135" s="42">
        <f t="shared" si="152"/>
        <v>0.03</v>
      </c>
      <c r="Y135" s="43">
        <f t="shared" si="113"/>
        <v>2.4662697723036864E-3</v>
      </c>
      <c r="Z135" s="44">
        <f t="shared" si="153"/>
        <v>0.03</v>
      </c>
      <c r="AA135" s="43">
        <f t="shared" si="114"/>
        <v>2.4662697723036864E-3</v>
      </c>
      <c r="AB135" s="35">
        <f t="shared" si="154"/>
        <v>0.16</v>
      </c>
      <c r="AC135" s="35">
        <f t="shared" ca="1" si="154"/>
        <v>0.15470777428049154</v>
      </c>
      <c r="AD135" s="317">
        <f t="shared" ca="1" si="154"/>
        <v>0.15470777428049154</v>
      </c>
      <c r="AE135" s="315"/>
      <c r="AF135" s="318">
        <f t="shared" si="115"/>
        <v>0.4</v>
      </c>
      <c r="AG135" s="399">
        <f t="shared" ca="1" si="116"/>
        <v>0</v>
      </c>
      <c r="AH135" s="318">
        <f t="shared" si="117"/>
        <v>0.06</v>
      </c>
      <c r="AI135" s="399">
        <f t="shared" ca="1" si="118"/>
        <v>0</v>
      </c>
      <c r="AJ135" s="318">
        <f t="shared" si="119"/>
        <v>0.02</v>
      </c>
      <c r="AK135" s="399">
        <f t="shared" ca="1" si="120"/>
        <v>0</v>
      </c>
      <c r="AL135" s="35">
        <f t="shared" si="155"/>
        <v>0</v>
      </c>
      <c r="AM135" s="30">
        <f t="shared" ca="1" si="121"/>
        <v>4.8295942513040524</v>
      </c>
      <c r="AN135" s="39"/>
      <c r="AO135" s="39"/>
      <c r="AP135" s="709">
        <f ca="1">IF($J$12="",0,IF(A135&lt;=$Y$3,IF(R134+SUM($M$126:M135)&gt;$Z$22,R134*10%,IF(R134+SUM($M$126:M135)&lt;=$Z$22,$Z$22-R134-SUM($M$126:M135))),0))</f>
        <v>99922.639682152818</v>
      </c>
      <c r="AQ135" s="319">
        <f t="shared" ca="1" si="156"/>
        <v>100000</v>
      </c>
      <c r="AR135" s="319">
        <f ca="1">IF($J$12="",0,IF(U134&lt;0,0,IF(A135&lt;=$Y$3,IF(U134+SUM($M$126:M135)&gt;$Z$22,U134*10%,IF(U134+SUM($M$126:M135)&lt;=$Z$22,$AR$125-U134-SUM($M$126:M135))),0)))</f>
        <v>99922.639682152818</v>
      </c>
      <c r="AS135" s="39">
        <f t="shared" ca="1" si="157"/>
        <v>100000</v>
      </c>
      <c r="AT135" s="723">
        <f t="shared" ca="1" si="122"/>
        <v>99922.639682152818</v>
      </c>
      <c r="AU135" s="320">
        <f t="shared" ca="1" si="123"/>
        <v>99922.639682152818</v>
      </c>
      <c r="AV135" s="320">
        <f t="shared" ca="1" si="124"/>
        <v>0</v>
      </c>
      <c r="AW135" s="320">
        <f t="shared" ca="1" si="125"/>
        <v>0</v>
      </c>
      <c r="AX135" s="320">
        <f t="shared" ca="1" si="126"/>
        <v>0</v>
      </c>
      <c r="AY135" s="320">
        <f t="shared" ca="1" si="158"/>
        <v>0</v>
      </c>
      <c r="AZ135" s="724">
        <f t="shared" ca="1" si="127"/>
        <v>0</v>
      </c>
      <c r="BA135" s="1259">
        <f t="shared" si="159"/>
        <v>0</v>
      </c>
      <c r="BB135" s="1250"/>
      <c r="BC135" s="715">
        <f t="shared" si="128"/>
        <v>0</v>
      </c>
      <c r="BD135" s="715">
        <f t="shared" si="129"/>
        <v>0</v>
      </c>
      <c r="BE135" s="715">
        <f t="shared" si="130"/>
        <v>0</v>
      </c>
      <c r="BF135" s="715">
        <f t="shared" si="160"/>
        <v>0</v>
      </c>
      <c r="BG135" s="732">
        <f t="shared" si="131"/>
        <v>0</v>
      </c>
      <c r="BH135" s="39"/>
      <c r="BI135" s="39"/>
      <c r="BJ135" s="39"/>
      <c r="BK135" s="39"/>
      <c r="BL135" s="39"/>
      <c r="BM135" s="36"/>
      <c r="BN135" s="422">
        <f t="shared" ca="1" si="132"/>
        <v>4.8295942513040524</v>
      </c>
      <c r="BO135" s="422">
        <f t="shared" ca="1" si="133"/>
        <v>0</v>
      </c>
      <c r="BP135" s="422">
        <f t="shared" ca="1" si="134"/>
        <v>0</v>
      </c>
      <c r="BQ135" s="422">
        <f t="shared" ca="1" si="135"/>
        <v>0</v>
      </c>
      <c r="BR135" s="422">
        <f t="shared" ca="1" si="161"/>
        <v>0</v>
      </c>
      <c r="BS135" s="422">
        <f t="shared" ca="1" si="136"/>
        <v>0</v>
      </c>
      <c r="BT135" s="422">
        <f t="shared" si="137"/>
        <v>0</v>
      </c>
      <c r="BU135" s="422">
        <f t="shared" si="138"/>
        <v>0</v>
      </c>
      <c r="BV135" s="422">
        <f t="shared" si="139"/>
        <v>0</v>
      </c>
      <c r="BW135" s="422">
        <f t="shared" si="140"/>
        <v>0</v>
      </c>
      <c r="BX135" s="422">
        <f t="shared" si="162"/>
        <v>0</v>
      </c>
      <c r="BY135" s="422">
        <f t="shared" si="141"/>
        <v>0</v>
      </c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458"/>
      <c r="CL135" s="458"/>
      <c r="CM135" s="458"/>
      <c r="CN135" s="458"/>
      <c r="CO135" s="458"/>
      <c r="CP135" s="458"/>
      <c r="CQ135" s="458"/>
      <c r="CR135" s="458"/>
      <c r="CS135" s="458"/>
      <c r="CT135" s="458"/>
      <c r="CU135" s="458"/>
      <c r="CV135" s="458"/>
      <c r="CW135" s="458"/>
      <c r="CX135" s="458"/>
      <c r="CY135" s="458"/>
      <c r="CZ135" s="458"/>
      <c r="DA135" s="458"/>
      <c r="DB135" s="458"/>
      <c r="DC135" s="458"/>
      <c r="DD135" s="458"/>
      <c r="DE135" s="458"/>
      <c r="DF135" s="458"/>
      <c r="DG135" s="458"/>
      <c r="DH135" s="458"/>
      <c r="DI135" s="458"/>
      <c r="DJ135" s="458"/>
      <c r="DK135" s="458"/>
      <c r="DL135" s="458"/>
      <c r="DM135" s="458"/>
      <c r="DN135" s="458"/>
      <c r="DO135" s="458"/>
      <c r="DP135" s="458"/>
      <c r="DQ135" s="458"/>
      <c r="DR135" s="458"/>
      <c r="DS135" s="458"/>
      <c r="DT135" s="458"/>
      <c r="DU135" s="39"/>
      <c r="DV135" s="39"/>
      <c r="DW135" s="31">
        <f t="shared" si="163"/>
        <v>1</v>
      </c>
      <c r="DX135" s="459">
        <f t="shared" si="142"/>
        <v>11</v>
      </c>
      <c r="DY135" s="467">
        <f t="shared" si="164"/>
        <v>0.4</v>
      </c>
      <c r="DZ135" s="468">
        <f t="shared" si="165"/>
        <v>0.06</v>
      </c>
      <c r="EA135" s="467">
        <f t="shared" si="166"/>
        <v>0.02</v>
      </c>
      <c r="EB135" s="468"/>
      <c r="EC135" s="326"/>
      <c r="ED135" s="468"/>
      <c r="EE135" s="283"/>
      <c r="EF135" s="459">
        <f t="shared" si="167"/>
        <v>11</v>
      </c>
      <c r="EG135" s="407">
        <f t="shared" si="184"/>
        <v>0.03</v>
      </c>
      <c r="EH135" s="407">
        <f t="shared" si="184"/>
        <v>0.03</v>
      </c>
      <c r="EI135" s="407">
        <f t="shared" si="184"/>
        <v>0.03</v>
      </c>
      <c r="EJ135" s="407">
        <f t="shared" si="184"/>
        <v>0.03</v>
      </c>
      <c r="EK135" s="283"/>
      <c r="EL135" s="485">
        <v>9</v>
      </c>
      <c r="EM135" s="486">
        <f t="shared" si="168"/>
        <v>0.21</v>
      </c>
      <c r="EN135" s="486">
        <f t="shared" si="169"/>
        <v>0</v>
      </c>
      <c r="EO135" s="487">
        <f t="shared" si="170"/>
        <v>0</v>
      </c>
      <c r="EP135" s="487"/>
      <c r="EQ135" s="487">
        <f t="shared" si="171"/>
        <v>0</v>
      </c>
      <c r="ER135" s="487">
        <f t="shared" si="172"/>
        <v>0</v>
      </c>
      <c r="ES135" s="487">
        <f t="shared" si="173"/>
        <v>0.21</v>
      </c>
      <c r="ET135" s="488">
        <f t="shared" si="174"/>
        <v>0.21</v>
      </c>
      <c r="EU135" s="39"/>
      <c r="EV135" s="33"/>
      <c r="EW135" s="473">
        <v>9</v>
      </c>
      <c r="EX135" s="474">
        <v>0.21</v>
      </c>
      <c r="EY135" s="474">
        <v>0.21</v>
      </c>
      <c r="EZ135" s="474">
        <v>0.21</v>
      </c>
      <c r="FA135" s="474">
        <v>0.21</v>
      </c>
      <c r="FB135" s="33"/>
      <c r="FC135" s="473">
        <v>9</v>
      </c>
      <c r="FD135" s="474">
        <f t="shared" si="185"/>
        <v>0.21</v>
      </c>
      <c r="FE135" s="474">
        <f t="shared" si="186"/>
        <v>0.21</v>
      </c>
      <c r="FF135" s="474">
        <f t="shared" si="187"/>
        <v>0.21</v>
      </c>
      <c r="FG135" s="474">
        <f t="shared" si="188"/>
        <v>0.21</v>
      </c>
      <c r="FH135" s="33"/>
      <c r="FI135" s="473">
        <v>9</v>
      </c>
      <c r="FJ135" s="477">
        <v>0</v>
      </c>
      <c r="FK135" s="477">
        <v>0</v>
      </c>
      <c r="FL135" s="477">
        <v>0</v>
      </c>
      <c r="FM135" s="477">
        <v>0</v>
      </c>
      <c r="FN135" s="476"/>
      <c r="FO135" s="473">
        <v>9</v>
      </c>
      <c r="FP135" s="477">
        <v>0</v>
      </c>
      <c r="FQ135" s="477">
        <v>0</v>
      </c>
      <c r="FR135" s="477">
        <v>0</v>
      </c>
      <c r="FS135" s="477">
        <v>0</v>
      </c>
      <c r="FT135" s="33"/>
      <c r="FU135" s="489">
        <v>9</v>
      </c>
      <c r="FV135" s="490">
        <v>0</v>
      </c>
      <c r="FW135" s="490">
        <v>0</v>
      </c>
      <c r="FX135" s="490">
        <v>0</v>
      </c>
      <c r="FY135" s="490">
        <v>0</v>
      </c>
      <c r="FZ135" s="33"/>
      <c r="GA135" s="473">
        <v>9</v>
      </c>
      <c r="GB135" s="400">
        <v>0</v>
      </c>
      <c r="GC135" s="400">
        <v>0</v>
      </c>
      <c r="GD135" s="400">
        <v>0</v>
      </c>
      <c r="GE135" s="400">
        <v>0</v>
      </c>
      <c r="GF135" s="39"/>
      <c r="GG135" s="39"/>
      <c r="GH135" s="33"/>
      <c r="GI135" s="473">
        <v>9</v>
      </c>
      <c r="GJ135" s="400">
        <v>0</v>
      </c>
      <c r="GK135" s="400">
        <v>0</v>
      </c>
      <c r="GL135" s="400">
        <v>0</v>
      </c>
      <c r="GM135" s="400">
        <v>0</v>
      </c>
      <c r="GN135" s="33"/>
      <c r="GO135" s="33"/>
      <c r="GP135" s="491">
        <v>9</v>
      </c>
      <c r="GQ135" s="492">
        <v>0</v>
      </c>
      <c r="GR135" s="492">
        <f t="shared" si="176"/>
        <v>0</v>
      </c>
      <c r="GS135" s="492">
        <f t="shared" si="177"/>
        <v>0</v>
      </c>
      <c r="GT135" s="493">
        <f t="shared" si="176"/>
        <v>0</v>
      </c>
      <c r="GU135" s="491">
        <v>9</v>
      </c>
      <c r="GV135" s="492">
        <v>0</v>
      </c>
      <c r="GW135" s="492">
        <f t="shared" si="178"/>
        <v>0</v>
      </c>
      <c r="GX135" s="492">
        <f t="shared" si="179"/>
        <v>0</v>
      </c>
      <c r="GY135" s="492">
        <f t="shared" si="180"/>
        <v>0</v>
      </c>
      <c r="GZ135" s="494">
        <f t="shared" si="189"/>
        <v>9</v>
      </c>
      <c r="HA135" s="495">
        <v>0</v>
      </c>
      <c r="HB135" s="492">
        <f t="shared" si="181"/>
        <v>0</v>
      </c>
      <c r="HC135" s="492">
        <f t="shared" si="182"/>
        <v>0</v>
      </c>
      <c r="HD135" s="492">
        <f t="shared" si="183"/>
        <v>0</v>
      </c>
      <c r="HE135" s="491">
        <v>9</v>
      </c>
      <c r="HF135" s="492">
        <v>0</v>
      </c>
      <c r="HG135" s="492">
        <v>0</v>
      </c>
      <c r="HH135" s="492">
        <v>0</v>
      </c>
      <c r="HI135" s="493">
        <v>0</v>
      </c>
      <c r="HJ135" s="491">
        <v>9</v>
      </c>
      <c r="HK135" s="492">
        <v>0</v>
      </c>
      <c r="HL135" s="492">
        <v>0</v>
      </c>
      <c r="HM135" s="492">
        <v>0</v>
      </c>
      <c r="HN135" s="493">
        <v>0</v>
      </c>
      <c r="HO135" s="283"/>
      <c r="HP135" s="283"/>
      <c r="HQ135" s="283"/>
      <c r="HR135" s="39"/>
      <c r="HS135" s="283"/>
      <c r="HT135" s="283"/>
    </row>
    <row r="136" spans="1:228" ht="12.75" hidden="1" customHeight="1" x14ac:dyDescent="0.25">
      <c r="A136" s="31">
        <f t="shared" si="143"/>
        <v>1</v>
      </c>
      <c r="B136" s="31"/>
      <c r="C136" s="31"/>
      <c r="D136" s="32">
        <f t="shared" si="144"/>
        <v>12</v>
      </c>
      <c r="E136" s="33">
        <f t="shared" ca="1" si="106"/>
        <v>0</v>
      </c>
      <c r="F136" s="33">
        <f t="shared" ca="1" si="107"/>
        <v>0</v>
      </c>
      <c r="G136" s="33">
        <f t="shared" ca="1" si="108"/>
        <v>0</v>
      </c>
      <c r="H136" s="33">
        <v>0</v>
      </c>
      <c r="I136" s="33">
        <v>0</v>
      </c>
      <c r="J136" s="33">
        <f t="shared" ca="1" si="145"/>
        <v>0</v>
      </c>
      <c r="K136" s="33">
        <f t="shared" ca="1" si="109"/>
        <v>0</v>
      </c>
      <c r="L136" s="33"/>
      <c r="M136" s="832">
        <v>0</v>
      </c>
      <c r="N136" s="33">
        <f>IF(M136&gt;0,#REF!,0)</f>
        <v>0</v>
      </c>
      <c r="O136" s="33">
        <f t="shared" ca="1" si="110"/>
        <v>0</v>
      </c>
      <c r="P136" s="833">
        <f t="shared" ca="1" si="146"/>
        <v>0.18</v>
      </c>
      <c r="Q136" s="834">
        <f t="shared" ca="1" si="147"/>
        <v>4.8298184983595318</v>
      </c>
      <c r="R136" s="835">
        <f t="shared" ca="1" si="148"/>
        <v>68.070905097522584</v>
      </c>
      <c r="S136" s="836">
        <f t="shared" ca="1" si="149"/>
        <v>0.18</v>
      </c>
      <c r="T136" s="34">
        <f t="shared" ca="1" si="111"/>
        <v>4.8298184983595318</v>
      </c>
      <c r="U136" s="835">
        <f t="shared" ca="1" si="150"/>
        <v>68.070905097522584</v>
      </c>
      <c r="V136" s="34">
        <f t="shared" si="112"/>
        <v>0</v>
      </c>
      <c r="W136" s="553">
        <f t="shared" si="151"/>
        <v>2.238</v>
      </c>
      <c r="X136" s="42">
        <f t="shared" si="152"/>
        <v>0.03</v>
      </c>
      <c r="Y136" s="43">
        <f t="shared" si="113"/>
        <v>2.4662697723036864E-3</v>
      </c>
      <c r="Z136" s="44">
        <f t="shared" si="153"/>
        <v>0.03</v>
      </c>
      <c r="AA136" s="43">
        <f t="shared" si="114"/>
        <v>2.4662697723036864E-3</v>
      </c>
      <c r="AB136" s="35">
        <f t="shared" si="154"/>
        <v>0.16</v>
      </c>
      <c r="AC136" s="35">
        <f t="shared" ca="1" si="154"/>
        <v>0.15470777428049154</v>
      </c>
      <c r="AD136" s="317">
        <f t="shared" ca="1" si="154"/>
        <v>0.15470777428049154</v>
      </c>
      <c r="AE136" s="315"/>
      <c r="AF136" s="318">
        <f t="shared" si="115"/>
        <v>0.4</v>
      </c>
      <c r="AG136" s="399">
        <f t="shared" ca="1" si="116"/>
        <v>0</v>
      </c>
      <c r="AH136" s="318">
        <f t="shared" si="117"/>
        <v>0.06</v>
      </c>
      <c r="AI136" s="399">
        <f t="shared" ca="1" si="118"/>
        <v>0</v>
      </c>
      <c r="AJ136" s="318">
        <f t="shared" si="119"/>
        <v>0.02</v>
      </c>
      <c r="AK136" s="399">
        <f t="shared" ca="1" si="120"/>
        <v>0</v>
      </c>
      <c r="AL136" s="35">
        <f t="shared" si="155"/>
        <v>0</v>
      </c>
      <c r="AM136" s="30">
        <f t="shared" ca="1" si="121"/>
        <v>4.8298184983595318</v>
      </c>
      <c r="AN136" s="39"/>
      <c r="AO136" s="39"/>
      <c r="AP136" s="709">
        <f ca="1">IF($J$12="",0,IF(A136&lt;=$Y$3,IF(R135+SUM($M$126:M136)&gt;$Z$22,R135*10%,IF(R135+SUM($M$126:M136)&lt;=$Z$22,$Z$22-R135-SUM($M$126:M136))),0))</f>
        <v>99927.279276404122</v>
      </c>
      <c r="AQ136" s="319">
        <f t="shared" ca="1" si="156"/>
        <v>100000</v>
      </c>
      <c r="AR136" s="319">
        <f ca="1">IF($J$12="",0,IF(U135&lt;0,0,IF(A136&lt;=$Y$3,IF(U135+SUM($M$126:M136)&gt;$Z$22,U135*10%,IF(U135+SUM($M$126:M136)&lt;=$Z$22,$AR$125-U135-SUM($M$126:M136))),0)))</f>
        <v>99927.279276404122</v>
      </c>
      <c r="AS136" s="39">
        <f t="shared" ca="1" si="157"/>
        <v>100000</v>
      </c>
      <c r="AT136" s="723">
        <f t="shared" ca="1" si="122"/>
        <v>99927.279276404122</v>
      </c>
      <c r="AU136" s="320">
        <f t="shared" ca="1" si="123"/>
        <v>99927.279276404122</v>
      </c>
      <c r="AV136" s="320">
        <f t="shared" ca="1" si="124"/>
        <v>0</v>
      </c>
      <c r="AW136" s="320">
        <f t="shared" ca="1" si="125"/>
        <v>0</v>
      </c>
      <c r="AX136" s="320">
        <f t="shared" ca="1" si="126"/>
        <v>0</v>
      </c>
      <c r="AY136" s="320">
        <f t="shared" ca="1" si="158"/>
        <v>0</v>
      </c>
      <c r="AZ136" s="724">
        <f t="shared" ca="1" si="127"/>
        <v>0</v>
      </c>
      <c r="BA136" s="1259">
        <f t="shared" si="159"/>
        <v>0</v>
      </c>
      <c r="BB136" s="1250"/>
      <c r="BC136" s="715">
        <f t="shared" si="128"/>
        <v>0</v>
      </c>
      <c r="BD136" s="715">
        <f t="shared" si="129"/>
        <v>0</v>
      </c>
      <c r="BE136" s="715">
        <f t="shared" si="130"/>
        <v>0</v>
      </c>
      <c r="BF136" s="715">
        <f t="shared" si="160"/>
        <v>0</v>
      </c>
      <c r="BG136" s="732">
        <f t="shared" si="131"/>
        <v>0</v>
      </c>
      <c r="BH136" s="39"/>
      <c r="BI136" s="39"/>
      <c r="BJ136" s="39"/>
      <c r="BK136" s="39"/>
      <c r="BL136" s="39"/>
      <c r="BM136" s="36"/>
      <c r="BN136" s="422">
        <f t="shared" ca="1" si="132"/>
        <v>4.8298184983595318</v>
      </c>
      <c r="BO136" s="422">
        <f t="shared" ca="1" si="133"/>
        <v>0</v>
      </c>
      <c r="BP136" s="422">
        <f t="shared" ca="1" si="134"/>
        <v>0</v>
      </c>
      <c r="BQ136" s="422">
        <f t="shared" ca="1" si="135"/>
        <v>0</v>
      </c>
      <c r="BR136" s="422">
        <f t="shared" ca="1" si="161"/>
        <v>0</v>
      </c>
      <c r="BS136" s="422">
        <f t="shared" ca="1" si="136"/>
        <v>0</v>
      </c>
      <c r="BT136" s="422">
        <f t="shared" si="137"/>
        <v>0</v>
      </c>
      <c r="BU136" s="422">
        <f t="shared" si="138"/>
        <v>0</v>
      </c>
      <c r="BV136" s="422">
        <f t="shared" si="139"/>
        <v>0</v>
      </c>
      <c r="BW136" s="422">
        <f t="shared" si="140"/>
        <v>0</v>
      </c>
      <c r="BX136" s="422">
        <f t="shared" si="162"/>
        <v>0</v>
      </c>
      <c r="BY136" s="422">
        <f t="shared" si="141"/>
        <v>0</v>
      </c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458"/>
      <c r="CL136" s="458"/>
      <c r="CM136" s="458"/>
      <c r="CN136" s="458"/>
      <c r="CO136" s="458"/>
      <c r="CP136" s="458"/>
      <c r="CQ136" s="458"/>
      <c r="CR136" s="458"/>
      <c r="CS136" s="458"/>
      <c r="CT136" s="458"/>
      <c r="CU136" s="458"/>
      <c r="CV136" s="458"/>
      <c r="CW136" s="458"/>
      <c r="CX136" s="458"/>
      <c r="CY136" s="458"/>
      <c r="CZ136" s="458"/>
      <c r="DA136" s="458"/>
      <c r="DB136" s="458"/>
      <c r="DC136" s="458"/>
      <c r="DD136" s="458"/>
      <c r="DE136" s="458"/>
      <c r="DF136" s="458"/>
      <c r="DG136" s="458"/>
      <c r="DH136" s="458"/>
      <c r="DI136" s="458"/>
      <c r="DJ136" s="458"/>
      <c r="DK136" s="458"/>
      <c r="DL136" s="458"/>
      <c r="DM136" s="458"/>
      <c r="DN136" s="458"/>
      <c r="DO136" s="458"/>
      <c r="DP136" s="458"/>
      <c r="DQ136" s="458"/>
      <c r="DR136" s="458"/>
      <c r="DS136" s="458"/>
      <c r="DT136" s="458"/>
      <c r="DU136" s="39"/>
      <c r="DV136" s="39"/>
      <c r="DW136" s="31">
        <f t="shared" si="163"/>
        <v>1</v>
      </c>
      <c r="DX136" s="459">
        <f t="shared" si="142"/>
        <v>12</v>
      </c>
      <c r="DY136" s="467">
        <f t="shared" si="164"/>
        <v>0.4</v>
      </c>
      <c r="DZ136" s="468">
        <f t="shared" si="165"/>
        <v>0.06</v>
      </c>
      <c r="EA136" s="467">
        <f t="shared" si="166"/>
        <v>0.02</v>
      </c>
      <c r="EB136" s="468"/>
      <c r="EC136" s="326"/>
      <c r="ED136" s="468"/>
      <c r="EE136" s="283"/>
      <c r="EF136" s="459">
        <f t="shared" si="167"/>
        <v>12</v>
      </c>
      <c r="EG136" s="407">
        <f t="shared" si="184"/>
        <v>0.03</v>
      </c>
      <c r="EH136" s="407">
        <f t="shared" si="184"/>
        <v>0.03</v>
      </c>
      <c r="EI136" s="407">
        <f t="shared" si="184"/>
        <v>0.03</v>
      </c>
      <c r="EJ136" s="407">
        <f t="shared" si="184"/>
        <v>0.03</v>
      </c>
      <c r="EK136" s="283"/>
      <c r="EL136" s="485">
        <v>10</v>
      </c>
      <c r="EM136" s="486">
        <f t="shared" si="168"/>
        <v>0.21</v>
      </c>
      <c r="EN136" s="486">
        <f t="shared" si="169"/>
        <v>0</v>
      </c>
      <c r="EO136" s="487">
        <f t="shared" si="170"/>
        <v>0</v>
      </c>
      <c r="EP136" s="487"/>
      <c r="EQ136" s="487">
        <f t="shared" si="171"/>
        <v>0</v>
      </c>
      <c r="ER136" s="487">
        <f t="shared" si="172"/>
        <v>0</v>
      </c>
      <c r="ES136" s="487">
        <f t="shared" si="173"/>
        <v>0.21</v>
      </c>
      <c r="ET136" s="488">
        <f t="shared" si="174"/>
        <v>0.21</v>
      </c>
      <c r="EU136" s="39"/>
      <c r="EV136" s="33"/>
      <c r="EW136" s="473">
        <v>10</v>
      </c>
      <c r="EX136" s="474">
        <v>0.21</v>
      </c>
      <c r="EY136" s="474">
        <v>0.21</v>
      </c>
      <c r="EZ136" s="474">
        <v>0.21</v>
      </c>
      <c r="FA136" s="474">
        <v>0.21</v>
      </c>
      <c r="FB136" s="33"/>
      <c r="FC136" s="473">
        <v>10</v>
      </c>
      <c r="FD136" s="474">
        <f t="shared" si="185"/>
        <v>0.21</v>
      </c>
      <c r="FE136" s="474">
        <f t="shared" si="186"/>
        <v>0.21</v>
      </c>
      <c r="FF136" s="474">
        <f t="shared" si="187"/>
        <v>0.21</v>
      </c>
      <c r="FG136" s="474">
        <f t="shared" si="188"/>
        <v>0.21</v>
      </c>
      <c r="FH136" s="33"/>
      <c r="FI136" s="473">
        <v>10</v>
      </c>
      <c r="FJ136" s="477">
        <v>0</v>
      </c>
      <c r="FK136" s="477">
        <v>0</v>
      </c>
      <c r="FL136" s="477">
        <v>0</v>
      </c>
      <c r="FM136" s="477">
        <v>0</v>
      </c>
      <c r="FN136" s="476"/>
      <c r="FO136" s="473">
        <v>10</v>
      </c>
      <c r="FP136" s="477">
        <v>0</v>
      </c>
      <c r="FQ136" s="477">
        <v>0</v>
      </c>
      <c r="FR136" s="477">
        <v>0</v>
      </c>
      <c r="FS136" s="477">
        <v>0</v>
      </c>
      <c r="FT136" s="33"/>
      <c r="FU136" s="489">
        <v>10</v>
      </c>
      <c r="FV136" s="490">
        <v>0</v>
      </c>
      <c r="FW136" s="490">
        <v>0</v>
      </c>
      <c r="FX136" s="490">
        <v>0</v>
      </c>
      <c r="FY136" s="490">
        <v>0</v>
      </c>
      <c r="FZ136" s="33"/>
      <c r="GA136" s="473">
        <v>10</v>
      </c>
      <c r="GB136" s="400">
        <v>0</v>
      </c>
      <c r="GC136" s="400">
        <v>0</v>
      </c>
      <c r="GD136" s="400">
        <v>0</v>
      </c>
      <c r="GE136" s="400">
        <v>0</v>
      </c>
      <c r="GF136" s="39"/>
      <c r="GG136" s="39"/>
      <c r="GH136" s="33"/>
      <c r="GI136" s="473">
        <v>10</v>
      </c>
      <c r="GJ136" s="400">
        <v>0</v>
      </c>
      <c r="GK136" s="400">
        <v>0</v>
      </c>
      <c r="GL136" s="400">
        <v>0</v>
      </c>
      <c r="GM136" s="400">
        <v>0</v>
      </c>
      <c r="GN136" s="33"/>
      <c r="GO136" s="33"/>
      <c r="GP136" s="491">
        <v>10</v>
      </c>
      <c r="GQ136" s="492">
        <v>0</v>
      </c>
      <c r="GR136" s="492">
        <f t="shared" si="176"/>
        <v>0</v>
      </c>
      <c r="GS136" s="492">
        <f t="shared" si="177"/>
        <v>0</v>
      </c>
      <c r="GT136" s="493">
        <f t="shared" si="176"/>
        <v>0</v>
      </c>
      <c r="GU136" s="491">
        <v>10</v>
      </c>
      <c r="GV136" s="492">
        <v>0</v>
      </c>
      <c r="GW136" s="492">
        <f t="shared" si="178"/>
        <v>0</v>
      </c>
      <c r="GX136" s="492">
        <f t="shared" si="179"/>
        <v>0</v>
      </c>
      <c r="GY136" s="492">
        <f t="shared" si="180"/>
        <v>0</v>
      </c>
      <c r="GZ136" s="494">
        <f t="shared" si="189"/>
        <v>10</v>
      </c>
      <c r="HA136" s="495">
        <v>0</v>
      </c>
      <c r="HB136" s="492">
        <f t="shared" si="181"/>
        <v>0</v>
      </c>
      <c r="HC136" s="492">
        <f t="shared" si="182"/>
        <v>0</v>
      </c>
      <c r="HD136" s="492">
        <f t="shared" si="183"/>
        <v>0</v>
      </c>
      <c r="HE136" s="491">
        <v>10</v>
      </c>
      <c r="HF136" s="492">
        <v>0</v>
      </c>
      <c r="HG136" s="492">
        <v>0</v>
      </c>
      <c r="HH136" s="492">
        <v>0</v>
      </c>
      <c r="HI136" s="493">
        <v>0</v>
      </c>
      <c r="HJ136" s="491">
        <v>10</v>
      </c>
      <c r="HK136" s="492">
        <v>0</v>
      </c>
      <c r="HL136" s="492">
        <v>0</v>
      </c>
      <c r="HM136" s="492">
        <v>0</v>
      </c>
      <c r="HN136" s="493">
        <v>0</v>
      </c>
      <c r="HO136" s="283"/>
      <c r="HP136" s="283"/>
      <c r="HQ136" s="283"/>
      <c r="HR136" s="39"/>
      <c r="HS136" s="283"/>
      <c r="HT136" s="283"/>
    </row>
    <row r="137" spans="1:228" ht="12.75" hidden="1" customHeight="1" x14ac:dyDescent="0.25">
      <c r="A137" s="31">
        <f>A136+1</f>
        <v>2</v>
      </c>
      <c r="B137" s="31"/>
      <c r="C137" s="31">
        <v>30</v>
      </c>
      <c r="D137" s="32">
        <f t="shared" si="144"/>
        <v>13</v>
      </c>
      <c r="E137" s="33">
        <f t="shared" ca="1" si="106"/>
        <v>168.97719999999998</v>
      </c>
      <c r="F137" s="33">
        <f t="shared" ca="1" si="107"/>
        <v>168.97719999999998</v>
      </c>
      <c r="G137" s="33">
        <f t="shared" ca="1" si="108"/>
        <v>0</v>
      </c>
      <c r="H137" s="33">
        <v>0</v>
      </c>
      <c r="I137" s="33">
        <v>0</v>
      </c>
      <c r="J137" s="33">
        <f t="shared" ref="J137:J200" ca="1" si="190">IF(A137&gt;$Y$3,0,$J$124)</f>
        <v>0</v>
      </c>
      <c r="K137" s="33">
        <f t="shared" ca="1" si="109"/>
        <v>22.54</v>
      </c>
      <c r="L137" s="33"/>
      <c r="M137" s="832">
        <v>0</v>
      </c>
      <c r="N137" s="33">
        <f>IF(M137&gt;0,#REF!,0)</f>
        <v>0</v>
      </c>
      <c r="O137" s="33">
        <f t="shared" ca="1" si="110"/>
        <v>123.13</v>
      </c>
      <c r="P137" s="833">
        <f t="shared" ca="1" si="146"/>
        <v>0.47</v>
      </c>
      <c r="Q137" s="834">
        <f t="shared" ca="1" si="147"/>
        <v>4.9965964547451236</v>
      </c>
      <c r="R137" s="835">
        <f t="shared" ca="1" si="148"/>
        <v>186.67430864277745</v>
      </c>
      <c r="S137" s="836">
        <f t="shared" ca="1" si="149"/>
        <v>0.47</v>
      </c>
      <c r="T137" s="34">
        <f t="shared" ca="1" si="111"/>
        <v>4.9965964547451236</v>
      </c>
      <c r="U137" s="835">
        <f t="shared" ca="1" si="150"/>
        <v>186.67430864277748</v>
      </c>
      <c r="V137" s="34">
        <f t="shared" si="112"/>
        <v>0</v>
      </c>
      <c r="W137" s="553">
        <f t="shared" si="151"/>
        <v>2.238</v>
      </c>
      <c r="X137" s="42">
        <f t="shared" si="152"/>
        <v>0.03</v>
      </c>
      <c r="Y137" s="43">
        <f t="shared" si="113"/>
        <v>2.4662697723036864E-3</v>
      </c>
      <c r="Z137" s="44">
        <f t="shared" si="153"/>
        <v>0.03</v>
      </c>
      <c r="AA137" s="43">
        <f t="shared" si="114"/>
        <v>2.4662697723036864E-3</v>
      </c>
      <c r="AB137" s="35">
        <f t="shared" si="154"/>
        <v>0.16</v>
      </c>
      <c r="AC137" s="35">
        <f t="shared" ca="1" si="154"/>
        <v>0.15470777428049154</v>
      </c>
      <c r="AD137" s="317">
        <f t="shared" ca="1" si="154"/>
        <v>0.15470777428049154</v>
      </c>
      <c r="AE137" s="315"/>
      <c r="AF137" s="318">
        <f t="shared" si="115"/>
        <v>0.1</v>
      </c>
      <c r="AG137" s="399">
        <f t="shared" ca="1" si="116"/>
        <v>14.567</v>
      </c>
      <c r="AH137" s="318">
        <f t="shared" si="117"/>
        <v>0</v>
      </c>
      <c r="AI137" s="399">
        <f t="shared" ca="1" si="118"/>
        <v>0</v>
      </c>
      <c r="AJ137" s="318">
        <f t="shared" si="119"/>
        <v>0.01</v>
      </c>
      <c r="AK137" s="399">
        <f t="shared" ca="1" si="120"/>
        <v>1.4566999999999999</v>
      </c>
      <c r="AL137" s="35">
        <f t="shared" si="155"/>
        <v>0</v>
      </c>
      <c r="AM137" s="30">
        <f t="shared" ca="1" si="121"/>
        <v>4.9965964547451236</v>
      </c>
      <c r="AN137" s="39"/>
      <c r="AO137" s="39"/>
      <c r="AP137" s="709">
        <f ca="1">IF($J$12="",0,IF(A137&lt;=$Y$3,IF(R136+SUM($M$126:M137)&gt;$Z$22,R136*10%,IF(R136+SUM($M$126:M137)&lt;=$Z$22,$Z$22-R136-SUM($M$126:M137))),0))</f>
        <v>99931.929094902473</v>
      </c>
      <c r="AQ137" s="319">
        <f t="shared" ca="1" si="156"/>
        <v>100000</v>
      </c>
      <c r="AR137" s="319">
        <f ca="1">IF($J$12="",0,IF(U136&lt;0,0,IF(A137&lt;=$Y$3,IF(U136+SUM($M$126:M137)&gt;$Z$22,U136*10%,IF(U136+SUM($M$126:M137)&lt;=$Z$22,$AR$125-U136-SUM($M$126:M137))),0)))</f>
        <v>99931.929094902473</v>
      </c>
      <c r="AS137" s="39">
        <f t="shared" ca="1" si="157"/>
        <v>100000</v>
      </c>
      <c r="AT137" s="723">
        <f t="shared" ca="1" si="122"/>
        <v>99931.929094902473</v>
      </c>
      <c r="AU137" s="320">
        <f t="shared" ca="1" si="123"/>
        <v>99931.929094902473</v>
      </c>
      <c r="AV137" s="320">
        <f t="shared" ca="1" si="124"/>
        <v>0</v>
      </c>
      <c r="AW137" s="320">
        <f t="shared" ca="1" si="125"/>
        <v>0</v>
      </c>
      <c r="AX137" s="320">
        <f t="shared" ca="1" si="126"/>
        <v>0</v>
      </c>
      <c r="AY137" s="320">
        <f t="shared" ca="1" si="158"/>
        <v>0</v>
      </c>
      <c r="AZ137" s="724">
        <f t="shared" ca="1" si="127"/>
        <v>0</v>
      </c>
      <c r="BA137" s="1259">
        <f t="shared" si="159"/>
        <v>0</v>
      </c>
      <c r="BB137" s="1250"/>
      <c r="BC137" s="715">
        <f t="shared" si="128"/>
        <v>0</v>
      </c>
      <c r="BD137" s="715">
        <f t="shared" si="129"/>
        <v>0</v>
      </c>
      <c r="BE137" s="715">
        <f t="shared" si="130"/>
        <v>0</v>
      </c>
      <c r="BF137" s="715">
        <f t="shared" si="160"/>
        <v>0</v>
      </c>
      <c r="BG137" s="732">
        <f t="shared" si="131"/>
        <v>0</v>
      </c>
      <c r="BH137" s="39"/>
      <c r="BI137" s="39"/>
      <c r="BJ137" s="39"/>
      <c r="BK137" s="39"/>
      <c r="BL137" s="39"/>
      <c r="BM137" s="36"/>
      <c r="BN137" s="422">
        <f t="shared" ca="1" si="132"/>
        <v>4.9965964547451236</v>
      </c>
      <c r="BO137" s="422">
        <f t="shared" ca="1" si="133"/>
        <v>0</v>
      </c>
      <c r="BP137" s="422">
        <f t="shared" ca="1" si="134"/>
        <v>0</v>
      </c>
      <c r="BQ137" s="422">
        <f t="shared" ca="1" si="135"/>
        <v>0</v>
      </c>
      <c r="BR137" s="422">
        <f t="shared" ca="1" si="161"/>
        <v>0</v>
      </c>
      <c r="BS137" s="422">
        <f t="shared" ca="1" si="136"/>
        <v>0</v>
      </c>
      <c r="BT137" s="422">
        <f t="shared" si="137"/>
        <v>0</v>
      </c>
      <c r="BU137" s="422">
        <f t="shared" si="138"/>
        <v>0</v>
      </c>
      <c r="BV137" s="422">
        <f t="shared" si="139"/>
        <v>0</v>
      </c>
      <c r="BW137" s="422">
        <f t="shared" si="140"/>
        <v>0</v>
      </c>
      <c r="BX137" s="422">
        <f t="shared" si="162"/>
        <v>0</v>
      </c>
      <c r="BY137" s="422">
        <f t="shared" si="141"/>
        <v>0</v>
      </c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458"/>
      <c r="CL137" s="458"/>
      <c r="CM137" s="458"/>
      <c r="CN137" s="458"/>
      <c r="CO137" s="458"/>
      <c r="CP137" s="458"/>
      <c r="CQ137" s="458"/>
      <c r="CR137" s="458"/>
      <c r="CS137" s="458"/>
      <c r="CT137" s="458"/>
      <c r="CU137" s="458"/>
      <c r="CV137" s="458"/>
      <c r="CW137" s="458"/>
      <c r="CX137" s="458"/>
      <c r="CY137" s="458"/>
      <c r="CZ137" s="458"/>
      <c r="DA137" s="458"/>
      <c r="DB137" s="458"/>
      <c r="DC137" s="458"/>
      <c r="DD137" s="458"/>
      <c r="DE137" s="458"/>
      <c r="DF137" s="458"/>
      <c r="DG137" s="458"/>
      <c r="DH137" s="458"/>
      <c r="DI137" s="458"/>
      <c r="DJ137" s="458"/>
      <c r="DK137" s="458"/>
      <c r="DL137" s="458"/>
      <c r="DM137" s="458"/>
      <c r="DN137" s="458"/>
      <c r="DO137" s="458"/>
      <c r="DP137" s="458"/>
      <c r="DQ137" s="458"/>
      <c r="DR137" s="458"/>
      <c r="DS137" s="458"/>
      <c r="DT137" s="458"/>
      <c r="DU137" s="39"/>
      <c r="DV137" s="39"/>
      <c r="DW137" s="31">
        <f>DW136+1</f>
        <v>2</v>
      </c>
      <c r="DX137" s="459">
        <f t="shared" si="142"/>
        <v>13</v>
      </c>
      <c r="DY137" s="467">
        <f t="shared" si="164"/>
        <v>0.1</v>
      </c>
      <c r="DZ137" s="468">
        <f t="shared" si="165"/>
        <v>0</v>
      </c>
      <c r="EA137" s="467">
        <f t="shared" si="166"/>
        <v>0.01</v>
      </c>
      <c r="EB137" s="468"/>
      <c r="EC137" s="326"/>
      <c r="ED137" s="468"/>
      <c r="EE137" s="39"/>
      <c r="EF137" s="459">
        <f t="shared" si="167"/>
        <v>13</v>
      </c>
      <c r="EG137" s="407">
        <f t="shared" si="184"/>
        <v>0.03</v>
      </c>
      <c r="EH137" s="407">
        <f t="shared" si="184"/>
        <v>0.03</v>
      </c>
      <c r="EI137" s="407">
        <f t="shared" si="184"/>
        <v>0.03</v>
      </c>
      <c r="EJ137" s="407">
        <f t="shared" si="184"/>
        <v>0.03</v>
      </c>
      <c r="EK137" s="39"/>
      <c r="EL137" s="485">
        <v>11</v>
      </c>
      <c r="EM137" s="486">
        <f t="shared" si="168"/>
        <v>0.24</v>
      </c>
      <c r="EN137" s="486">
        <f t="shared" si="169"/>
        <v>0</v>
      </c>
      <c r="EO137" s="487">
        <f t="shared" si="170"/>
        <v>0</v>
      </c>
      <c r="EP137" s="487"/>
      <c r="EQ137" s="487">
        <f t="shared" si="171"/>
        <v>0</v>
      </c>
      <c r="ER137" s="487">
        <f t="shared" si="172"/>
        <v>0</v>
      </c>
      <c r="ES137" s="487">
        <f t="shared" si="173"/>
        <v>0.24</v>
      </c>
      <c r="ET137" s="488">
        <f t="shared" si="174"/>
        <v>0.24</v>
      </c>
      <c r="EU137" s="39"/>
      <c r="EV137" s="33"/>
      <c r="EW137" s="473">
        <v>11</v>
      </c>
      <c r="EX137" s="474">
        <v>0.24</v>
      </c>
      <c r="EY137" s="474">
        <v>0.24</v>
      </c>
      <c r="EZ137" s="474">
        <v>0.24</v>
      </c>
      <c r="FA137" s="474">
        <v>0.24</v>
      </c>
      <c r="FB137" s="33"/>
      <c r="FC137" s="473">
        <v>11</v>
      </c>
      <c r="FD137" s="474">
        <f t="shared" si="185"/>
        <v>0.24</v>
      </c>
      <c r="FE137" s="474">
        <f t="shared" si="186"/>
        <v>0.24</v>
      </c>
      <c r="FF137" s="474">
        <f t="shared" si="187"/>
        <v>0.24</v>
      </c>
      <c r="FG137" s="474">
        <f t="shared" si="188"/>
        <v>0.24</v>
      </c>
      <c r="FH137" s="33"/>
      <c r="FI137" s="473">
        <v>11</v>
      </c>
      <c r="FJ137" s="477">
        <v>0</v>
      </c>
      <c r="FK137" s="477">
        <v>0</v>
      </c>
      <c r="FL137" s="477">
        <v>0</v>
      </c>
      <c r="FM137" s="477">
        <v>0</v>
      </c>
      <c r="FN137" s="476"/>
      <c r="FO137" s="473">
        <v>11</v>
      </c>
      <c r="FP137" s="477">
        <v>0</v>
      </c>
      <c r="FQ137" s="477">
        <v>0</v>
      </c>
      <c r="FR137" s="477">
        <v>0</v>
      </c>
      <c r="FS137" s="477">
        <v>0</v>
      </c>
      <c r="FT137" s="33"/>
      <c r="FU137" s="489">
        <v>11</v>
      </c>
      <c r="FV137" s="490">
        <v>0</v>
      </c>
      <c r="FW137" s="490">
        <v>0</v>
      </c>
      <c r="FX137" s="490">
        <v>0</v>
      </c>
      <c r="FY137" s="490">
        <v>0</v>
      </c>
      <c r="FZ137" s="33"/>
      <c r="GA137" s="473">
        <v>11</v>
      </c>
      <c r="GB137" s="400">
        <v>0</v>
      </c>
      <c r="GC137" s="400">
        <v>0</v>
      </c>
      <c r="GD137" s="400">
        <v>0</v>
      </c>
      <c r="GE137" s="400">
        <v>0</v>
      </c>
      <c r="GF137" s="39"/>
      <c r="GG137" s="39"/>
      <c r="GH137" s="33"/>
      <c r="GI137" s="473">
        <v>11</v>
      </c>
      <c r="GJ137" s="400">
        <v>0</v>
      </c>
      <c r="GK137" s="400">
        <v>0</v>
      </c>
      <c r="GL137" s="400">
        <v>0</v>
      </c>
      <c r="GM137" s="400">
        <v>0</v>
      </c>
      <c r="GN137" s="33"/>
      <c r="GO137" s="33"/>
      <c r="GP137" s="491">
        <v>11</v>
      </c>
      <c r="GQ137" s="492">
        <v>0</v>
      </c>
      <c r="GR137" s="492">
        <f t="shared" si="176"/>
        <v>0</v>
      </c>
      <c r="GS137" s="492">
        <f t="shared" si="177"/>
        <v>0</v>
      </c>
      <c r="GT137" s="493">
        <f t="shared" si="176"/>
        <v>0</v>
      </c>
      <c r="GU137" s="491">
        <v>11</v>
      </c>
      <c r="GV137" s="492">
        <v>0</v>
      </c>
      <c r="GW137" s="492">
        <f t="shared" si="178"/>
        <v>0</v>
      </c>
      <c r="GX137" s="492">
        <f t="shared" si="179"/>
        <v>0</v>
      </c>
      <c r="GY137" s="492">
        <f t="shared" si="180"/>
        <v>0</v>
      </c>
      <c r="GZ137" s="494">
        <f t="shared" si="189"/>
        <v>11</v>
      </c>
      <c r="HA137" s="495">
        <v>0</v>
      </c>
      <c r="HB137" s="492">
        <f t="shared" si="181"/>
        <v>0</v>
      </c>
      <c r="HC137" s="492">
        <f t="shared" si="182"/>
        <v>0</v>
      </c>
      <c r="HD137" s="492">
        <f t="shared" si="183"/>
        <v>0</v>
      </c>
      <c r="HE137" s="491">
        <v>11</v>
      </c>
      <c r="HF137" s="492">
        <v>0</v>
      </c>
      <c r="HG137" s="492">
        <v>0</v>
      </c>
      <c r="HH137" s="492">
        <v>0</v>
      </c>
      <c r="HI137" s="493">
        <v>0</v>
      </c>
      <c r="HJ137" s="491">
        <v>11</v>
      </c>
      <c r="HK137" s="492">
        <v>0</v>
      </c>
      <c r="HL137" s="492">
        <v>0</v>
      </c>
      <c r="HM137" s="492">
        <v>0</v>
      </c>
      <c r="HN137" s="493">
        <v>0</v>
      </c>
      <c r="HO137" s="39"/>
      <c r="HP137" s="39"/>
      <c r="HQ137" s="39"/>
      <c r="HR137" s="39"/>
      <c r="HS137" s="39"/>
      <c r="HT137" s="39"/>
    </row>
    <row r="138" spans="1:228" ht="12.75" hidden="1" customHeight="1" x14ac:dyDescent="0.25">
      <c r="A138" s="31">
        <f t="shared" ref="A138:A148" si="191">A137</f>
        <v>2</v>
      </c>
      <c r="B138" s="31"/>
      <c r="C138" s="31"/>
      <c r="D138" s="32">
        <f t="shared" si="144"/>
        <v>14</v>
      </c>
      <c r="E138" s="33">
        <f t="shared" ca="1" si="106"/>
        <v>0</v>
      </c>
      <c r="F138" s="33">
        <f t="shared" ca="1" si="107"/>
        <v>0</v>
      </c>
      <c r="G138" s="33">
        <f t="shared" ca="1" si="108"/>
        <v>0</v>
      </c>
      <c r="H138" s="33">
        <v>0</v>
      </c>
      <c r="I138" s="33">
        <v>0</v>
      </c>
      <c r="J138" s="33">
        <f t="shared" ca="1" si="190"/>
        <v>0</v>
      </c>
      <c r="K138" s="33">
        <f t="shared" ca="1" si="109"/>
        <v>0</v>
      </c>
      <c r="L138" s="33"/>
      <c r="M138" s="832">
        <v>0</v>
      </c>
      <c r="N138" s="33">
        <f>IF(M138&gt;0,#REF!,0)</f>
        <v>0</v>
      </c>
      <c r="O138" s="33">
        <f t="shared" ca="1" si="110"/>
        <v>0</v>
      </c>
      <c r="P138" s="833">
        <f t="shared" ca="1" si="146"/>
        <v>0.46</v>
      </c>
      <c r="Q138" s="834">
        <f t="shared" ca="1" si="147"/>
        <v>4.9906662845678609</v>
      </c>
      <c r="R138" s="835">
        <f t="shared" ca="1" si="148"/>
        <v>182.1436423582096</v>
      </c>
      <c r="S138" s="836">
        <f t="shared" ca="1" si="149"/>
        <v>0.46</v>
      </c>
      <c r="T138" s="34">
        <f t="shared" ca="1" si="111"/>
        <v>4.9906662845678609</v>
      </c>
      <c r="U138" s="835">
        <f t="shared" ca="1" si="150"/>
        <v>182.14364235820963</v>
      </c>
      <c r="V138" s="34">
        <f t="shared" si="112"/>
        <v>0</v>
      </c>
      <c r="W138" s="553">
        <f t="shared" si="151"/>
        <v>2.238</v>
      </c>
      <c r="X138" s="42">
        <f t="shared" si="152"/>
        <v>0.03</v>
      </c>
      <c r="Y138" s="43">
        <f t="shared" si="113"/>
        <v>2.4662697723036864E-3</v>
      </c>
      <c r="Z138" s="44">
        <f t="shared" si="153"/>
        <v>0.03</v>
      </c>
      <c r="AA138" s="43">
        <f t="shared" si="114"/>
        <v>2.4662697723036864E-3</v>
      </c>
      <c r="AB138" s="35">
        <f t="shared" si="154"/>
        <v>0.16</v>
      </c>
      <c r="AC138" s="35">
        <f t="shared" ca="1" si="154"/>
        <v>0.15470777428049154</v>
      </c>
      <c r="AD138" s="317">
        <f t="shared" ca="1" si="154"/>
        <v>0.15470777428049154</v>
      </c>
      <c r="AE138" s="315"/>
      <c r="AF138" s="318">
        <f t="shared" si="115"/>
        <v>0.1</v>
      </c>
      <c r="AG138" s="405">
        <f t="shared" ca="1" si="116"/>
        <v>0</v>
      </c>
      <c r="AH138" s="318">
        <f t="shared" si="117"/>
        <v>0</v>
      </c>
      <c r="AI138" s="405">
        <f t="shared" ca="1" si="118"/>
        <v>0</v>
      </c>
      <c r="AJ138" s="318">
        <f t="shared" si="119"/>
        <v>0.01</v>
      </c>
      <c r="AK138" s="405">
        <f t="shared" ca="1" si="120"/>
        <v>0</v>
      </c>
      <c r="AL138" s="35">
        <f t="shared" si="155"/>
        <v>0</v>
      </c>
      <c r="AM138" s="30">
        <f t="shared" ca="1" si="121"/>
        <v>4.9906662845678609</v>
      </c>
      <c r="AN138" s="39"/>
      <c r="AO138" s="39"/>
      <c r="AP138" s="709">
        <f ca="1">IF($J$12="",0,IF(A138&lt;=$Y$3,IF(R137+SUM($M$126:M138)&gt;$Z$22,R137*10%,IF(R137+SUM($M$126:M138)&lt;=$Z$22,$Z$22-R137-SUM($M$126:M138))),0))</f>
        <v>99813.325691357226</v>
      </c>
      <c r="AQ138" s="319">
        <f t="shared" ca="1" si="156"/>
        <v>100000</v>
      </c>
      <c r="AR138" s="319">
        <f ca="1">IF($J$12="",0,IF(U137&lt;0,0,IF(A138&lt;=$Y$3,IF(U137+SUM($M$126:M138)&gt;$Z$22,U137*10%,IF(U137+SUM($M$126:M138)&lt;=$Z$22,$AR$125-U137-SUM($M$126:M138))),0)))</f>
        <v>99813.325691357226</v>
      </c>
      <c r="AS138" s="39">
        <f t="shared" ca="1" si="157"/>
        <v>100000</v>
      </c>
      <c r="AT138" s="723">
        <f t="shared" ca="1" si="122"/>
        <v>99813.325691357226</v>
      </c>
      <c r="AU138" s="320">
        <f t="shared" ca="1" si="123"/>
        <v>99813.325691357226</v>
      </c>
      <c r="AV138" s="320">
        <f t="shared" ca="1" si="124"/>
        <v>0</v>
      </c>
      <c r="AW138" s="320">
        <f t="shared" ca="1" si="125"/>
        <v>0</v>
      </c>
      <c r="AX138" s="320">
        <f t="shared" ca="1" si="126"/>
        <v>0</v>
      </c>
      <c r="AY138" s="320">
        <f t="shared" ca="1" si="158"/>
        <v>0</v>
      </c>
      <c r="AZ138" s="724">
        <f t="shared" ca="1" si="127"/>
        <v>0</v>
      </c>
      <c r="BA138" s="1259">
        <f t="shared" si="159"/>
        <v>0</v>
      </c>
      <c r="BB138" s="1250"/>
      <c r="BC138" s="715">
        <f t="shared" si="128"/>
        <v>0</v>
      </c>
      <c r="BD138" s="715">
        <f t="shared" si="129"/>
        <v>0</v>
      </c>
      <c r="BE138" s="715">
        <f t="shared" si="130"/>
        <v>0</v>
      </c>
      <c r="BF138" s="715">
        <f t="shared" si="160"/>
        <v>0</v>
      </c>
      <c r="BG138" s="732">
        <f t="shared" si="131"/>
        <v>0</v>
      </c>
      <c r="BH138" s="39"/>
      <c r="BI138" s="39"/>
      <c r="BJ138" s="39"/>
      <c r="BK138" s="39"/>
      <c r="BL138" s="39"/>
      <c r="BM138" s="36"/>
      <c r="BN138" s="422">
        <f t="shared" ca="1" si="132"/>
        <v>4.9906662845678609</v>
      </c>
      <c r="BO138" s="422">
        <f t="shared" ca="1" si="133"/>
        <v>0</v>
      </c>
      <c r="BP138" s="422">
        <f t="shared" ca="1" si="134"/>
        <v>0</v>
      </c>
      <c r="BQ138" s="422">
        <f t="shared" ca="1" si="135"/>
        <v>0</v>
      </c>
      <c r="BR138" s="422">
        <f t="shared" ca="1" si="161"/>
        <v>0</v>
      </c>
      <c r="BS138" s="422">
        <f t="shared" ca="1" si="136"/>
        <v>0</v>
      </c>
      <c r="BT138" s="422">
        <f t="shared" si="137"/>
        <v>0</v>
      </c>
      <c r="BU138" s="422">
        <f t="shared" si="138"/>
        <v>0</v>
      </c>
      <c r="BV138" s="422">
        <f t="shared" si="139"/>
        <v>0</v>
      </c>
      <c r="BW138" s="422">
        <f t="shared" si="140"/>
        <v>0</v>
      </c>
      <c r="BX138" s="422">
        <f t="shared" si="162"/>
        <v>0</v>
      </c>
      <c r="BY138" s="422">
        <f t="shared" si="141"/>
        <v>0</v>
      </c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458"/>
      <c r="CL138" s="458"/>
      <c r="CM138" s="458"/>
      <c r="CN138" s="458"/>
      <c r="CO138" s="458"/>
      <c r="CP138" s="458"/>
      <c r="CQ138" s="458"/>
      <c r="CR138" s="458"/>
      <c r="CS138" s="458"/>
      <c r="CT138" s="458"/>
      <c r="CU138" s="458"/>
      <c r="CV138" s="458"/>
      <c r="CW138" s="458"/>
      <c r="CX138" s="458"/>
      <c r="CY138" s="458"/>
      <c r="CZ138" s="458"/>
      <c r="DA138" s="458"/>
      <c r="DB138" s="458"/>
      <c r="DC138" s="458"/>
      <c r="DD138" s="458"/>
      <c r="DE138" s="458"/>
      <c r="DF138" s="458"/>
      <c r="DG138" s="458"/>
      <c r="DH138" s="458"/>
      <c r="DI138" s="458"/>
      <c r="DJ138" s="458"/>
      <c r="DK138" s="458"/>
      <c r="DL138" s="458"/>
      <c r="DM138" s="458"/>
      <c r="DN138" s="458"/>
      <c r="DO138" s="458"/>
      <c r="DP138" s="458"/>
      <c r="DQ138" s="458"/>
      <c r="DR138" s="458"/>
      <c r="DS138" s="458"/>
      <c r="DT138" s="458"/>
      <c r="DU138" s="39"/>
      <c r="DV138" s="39"/>
      <c r="DW138" s="31">
        <f t="shared" ref="DW138:DW148" si="192">DW137</f>
        <v>2</v>
      </c>
      <c r="DX138" s="459">
        <f t="shared" si="142"/>
        <v>14</v>
      </c>
      <c r="DY138" s="467">
        <f t="shared" si="164"/>
        <v>0.1</v>
      </c>
      <c r="DZ138" s="468">
        <f t="shared" si="165"/>
        <v>0</v>
      </c>
      <c r="EA138" s="467">
        <f t="shared" si="166"/>
        <v>0.01</v>
      </c>
      <c r="EB138" s="468"/>
      <c r="EC138" s="326"/>
      <c r="ED138" s="468"/>
      <c r="EE138" s="39"/>
      <c r="EF138" s="459">
        <f t="shared" si="167"/>
        <v>14</v>
      </c>
      <c r="EG138" s="407">
        <f t="shared" si="184"/>
        <v>0.03</v>
      </c>
      <c r="EH138" s="407">
        <f t="shared" si="184"/>
        <v>0.03</v>
      </c>
      <c r="EI138" s="407">
        <f t="shared" si="184"/>
        <v>0.03</v>
      </c>
      <c r="EJ138" s="407">
        <f t="shared" si="184"/>
        <v>0.03</v>
      </c>
      <c r="EK138" s="39"/>
      <c r="EL138" s="485">
        <v>12</v>
      </c>
      <c r="EM138" s="486">
        <f t="shared" si="168"/>
        <v>0.3</v>
      </c>
      <c r="EN138" s="486">
        <f t="shared" si="169"/>
        <v>0</v>
      </c>
      <c r="EO138" s="487">
        <f t="shared" si="170"/>
        <v>0</v>
      </c>
      <c r="EP138" s="487"/>
      <c r="EQ138" s="487">
        <f t="shared" si="171"/>
        <v>0</v>
      </c>
      <c r="ER138" s="487">
        <f t="shared" si="172"/>
        <v>0</v>
      </c>
      <c r="ES138" s="487">
        <f t="shared" si="173"/>
        <v>0.3</v>
      </c>
      <c r="ET138" s="488">
        <f t="shared" si="174"/>
        <v>0.3</v>
      </c>
      <c r="EU138" s="39"/>
      <c r="EV138" s="33"/>
      <c r="EW138" s="473">
        <v>12</v>
      </c>
      <c r="EX138" s="474">
        <v>0.3</v>
      </c>
      <c r="EY138" s="474">
        <v>0.3</v>
      </c>
      <c r="EZ138" s="474">
        <v>0.3</v>
      </c>
      <c r="FA138" s="474">
        <v>0.3</v>
      </c>
      <c r="FB138" s="33"/>
      <c r="FC138" s="473">
        <v>12</v>
      </c>
      <c r="FD138" s="474">
        <f t="shared" si="185"/>
        <v>0.3</v>
      </c>
      <c r="FE138" s="474">
        <f t="shared" si="186"/>
        <v>0.3</v>
      </c>
      <c r="FF138" s="474">
        <f t="shared" si="187"/>
        <v>0.3</v>
      </c>
      <c r="FG138" s="474">
        <f t="shared" si="188"/>
        <v>0.3</v>
      </c>
      <c r="FH138" s="33"/>
      <c r="FI138" s="473">
        <v>12</v>
      </c>
      <c r="FJ138" s="477">
        <v>0</v>
      </c>
      <c r="FK138" s="477">
        <v>0</v>
      </c>
      <c r="FL138" s="477">
        <v>0</v>
      </c>
      <c r="FM138" s="477">
        <v>0</v>
      </c>
      <c r="FN138" s="476"/>
      <c r="FO138" s="473">
        <v>12</v>
      </c>
      <c r="FP138" s="477">
        <v>0</v>
      </c>
      <c r="FQ138" s="477">
        <v>0</v>
      </c>
      <c r="FR138" s="477">
        <v>0</v>
      </c>
      <c r="FS138" s="477">
        <v>0</v>
      </c>
      <c r="FT138" s="33"/>
      <c r="FU138" s="489">
        <v>12</v>
      </c>
      <c r="FV138" s="490">
        <v>0</v>
      </c>
      <c r="FW138" s="490">
        <v>0</v>
      </c>
      <c r="FX138" s="490">
        <v>0</v>
      </c>
      <c r="FY138" s="490">
        <v>0</v>
      </c>
      <c r="FZ138" s="33"/>
      <c r="GA138" s="473">
        <v>12</v>
      </c>
      <c r="GB138" s="400">
        <v>0</v>
      </c>
      <c r="GC138" s="400">
        <v>0</v>
      </c>
      <c r="GD138" s="400">
        <v>0</v>
      </c>
      <c r="GE138" s="400">
        <v>0</v>
      </c>
      <c r="GF138" s="39"/>
      <c r="GG138" s="39"/>
      <c r="GH138" s="33"/>
      <c r="GI138" s="473">
        <v>12</v>
      </c>
      <c r="GJ138" s="400">
        <v>0</v>
      </c>
      <c r="GK138" s="400">
        <v>0</v>
      </c>
      <c r="GL138" s="400">
        <v>0</v>
      </c>
      <c r="GM138" s="400">
        <v>0</v>
      </c>
      <c r="GN138" s="33"/>
      <c r="GO138" s="33"/>
      <c r="GP138" s="491">
        <v>12</v>
      </c>
      <c r="GQ138" s="492">
        <v>0</v>
      </c>
      <c r="GR138" s="492">
        <f t="shared" si="176"/>
        <v>0</v>
      </c>
      <c r="GS138" s="492">
        <f t="shared" si="177"/>
        <v>0</v>
      </c>
      <c r="GT138" s="493">
        <f t="shared" si="176"/>
        <v>0</v>
      </c>
      <c r="GU138" s="491">
        <v>12</v>
      </c>
      <c r="GV138" s="492">
        <v>0</v>
      </c>
      <c r="GW138" s="492">
        <f t="shared" si="178"/>
        <v>0</v>
      </c>
      <c r="GX138" s="492">
        <f t="shared" si="179"/>
        <v>0</v>
      </c>
      <c r="GY138" s="492">
        <f t="shared" si="180"/>
        <v>0</v>
      </c>
      <c r="GZ138" s="494">
        <f t="shared" si="189"/>
        <v>12</v>
      </c>
      <c r="HA138" s="495">
        <v>0</v>
      </c>
      <c r="HB138" s="492">
        <f t="shared" si="181"/>
        <v>0</v>
      </c>
      <c r="HC138" s="492">
        <f t="shared" si="182"/>
        <v>0</v>
      </c>
      <c r="HD138" s="492">
        <f t="shared" si="183"/>
        <v>0</v>
      </c>
      <c r="HE138" s="491">
        <v>12</v>
      </c>
      <c r="HF138" s="492">
        <v>0</v>
      </c>
      <c r="HG138" s="492">
        <v>0</v>
      </c>
      <c r="HH138" s="492">
        <v>0</v>
      </c>
      <c r="HI138" s="493">
        <v>0</v>
      </c>
      <c r="HJ138" s="491">
        <v>12</v>
      </c>
      <c r="HK138" s="492">
        <v>0</v>
      </c>
      <c r="HL138" s="492">
        <v>0</v>
      </c>
      <c r="HM138" s="492">
        <v>0</v>
      </c>
      <c r="HN138" s="493">
        <v>0</v>
      </c>
      <c r="HO138" s="39"/>
      <c r="HP138" s="39"/>
      <c r="HQ138" s="39"/>
      <c r="HR138" s="39"/>
      <c r="HS138" s="39"/>
      <c r="HT138" s="39"/>
    </row>
    <row r="139" spans="1:228" ht="12.75" hidden="1" customHeight="1" x14ac:dyDescent="0.25">
      <c r="A139" s="31">
        <f t="shared" si="191"/>
        <v>2</v>
      </c>
      <c r="B139" s="31"/>
      <c r="C139" s="31"/>
      <c r="D139" s="32">
        <f t="shared" si="144"/>
        <v>15</v>
      </c>
      <c r="E139" s="33">
        <f t="shared" ca="1" si="106"/>
        <v>0</v>
      </c>
      <c r="F139" s="33">
        <f t="shared" ca="1" si="107"/>
        <v>0</v>
      </c>
      <c r="G139" s="33">
        <f t="shared" ca="1" si="108"/>
        <v>0</v>
      </c>
      <c r="H139" s="33">
        <v>0</v>
      </c>
      <c r="I139" s="33">
        <v>0</v>
      </c>
      <c r="J139" s="33">
        <f t="shared" ca="1" si="190"/>
        <v>0</v>
      </c>
      <c r="K139" s="33">
        <f t="shared" ca="1" si="109"/>
        <v>0</v>
      </c>
      <c r="L139" s="33"/>
      <c r="M139" s="832">
        <v>0</v>
      </c>
      <c r="N139" s="33">
        <f>IF(M139&gt;0,#REF!,0)</f>
        <v>0</v>
      </c>
      <c r="O139" s="33">
        <f t="shared" ca="1" si="110"/>
        <v>0</v>
      </c>
      <c r="P139" s="833">
        <f t="shared" ca="1" si="146"/>
        <v>0.45</v>
      </c>
      <c r="Q139" s="834">
        <f t="shared" ca="1" si="147"/>
        <v>4.9908928178820897</v>
      </c>
      <c r="R139" s="835">
        <f t="shared" ca="1" si="148"/>
        <v>177.60274954032749</v>
      </c>
      <c r="S139" s="836">
        <f t="shared" ca="1" si="149"/>
        <v>0.45</v>
      </c>
      <c r="T139" s="34">
        <f t="shared" ca="1" si="111"/>
        <v>4.9908928178820897</v>
      </c>
      <c r="U139" s="835">
        <f t="shared" ca="1" si="150"/>
        <v>177.60274954032752</v>
      </c>
      <c r="V139" s="34">
        <f t="shared" si="112"/>
        <v>0</v>
      </c>
      <c r="W139" s="553">
        <f t="shared" si="151"/>
        <v>2.238</v>
      </c>
      <c r="X139" s="42">
        <f t="shared" si="152"/>
        <v>0.03</v>
      </c>
      <c r="Y139" s="43">
        <f t="shared" si="113"/>
        <v>2.4662697723036864E-3</v>
      </c>
      <c r="Z139" s="44">
        <f t="shared" si="153"/>
        <v>0.03</v>
      </c>
      <c r="AA139" s="43">
        <f t="shared" si="114"/>
        <v>2.4662697723036864E-3</v>
      </c>
      <c r="AB139" s="35">
        <f t="shared" si="154"/>
        <v>0.16</v>
      </c>
      <c r="AC139" s="35">
        <f t="shared" ca="1" si="154"/>
        <v>0.15470777428049154</v>
      </c>
      <c r="AD139" s="317">
        <f t="shared" ca="1" si="154"/>
        <v>0.15470777428049154</v>
      </c>
      <c r="AE139" s="315"/>
      <c r="AF139" s="318">
        <f t="shared" si="115"/>
        <v>0.1</v>
      </c>
      <c r="AG139" s="405">
        <f t="shared" ca="1" si="116"/>
        <v>0</v>
      </c>
      <c r="AH139" s="318">
        <f t="shared" si="117"/>
        <v>0</v>
      </c>
      <c r="AI139" s="405">
        <f t="shared" ca="1" si="118"/>
        <v>0</v>
      </c>
      <c r="AJ139" s="318">
        <f t="shared" si="119"/>
        <v>0.01</v>
      </c>
      <c r="AK139" s="405">
        <f t="shared" ca="1" si="120"/>
        <v>0</v>
      </c>
      <c r="AL139" s="35">
        <f t="shared" si="155"/>
        <v>0</v>
      </c>
      <c r="AM139" s="30">
        <f t="shared" ca="1" si="121"/>
        <v>4.9908928178820897</v>
      </c>
      <c r="AN139" s="39"/>
      <c r="AO139" s="39"/>
      <c r="AP139" s="709">
        <f ca="1">IF($J$12="",0,IF(A139&lt;=$Y$3,IF(R138+SUM($M$126:M139)&gt;$Z$22,R138*10%,IF(R138+SUM($M$126:M139)&lt;=$Z$22,$Z$22-R138-SUM($M$126:M139))),0))</f>
        <v>99817.856357641795</v>
      </c>
      <c r="AQ139" s="319">
        <f t="shared" ca="1" si="156"/>
        <v>100000</v>
      </c>
      <c r="AR139" s="319">
        <f ca="1">IF($J$12="",0,IF(U138&lt;0,0,IF(A139&lt;=$Y$3,IF(U138+SUM($M$126:M139)&gt;$Z$22,U138*10%,IF(U138+SUM($M$126:M139)&lt;=$Z$22,$AR$125-U138-SUM($M$126:M139))),0)))</f>
        <v>99817.856357641795</v>
      </c>
      <c r="AS139" s="39">
        <f t="shared" ca="1" si="157"/>
        <v>100000</v>
      </c>
      <c r="AT139" s="723">
        <f t="shared" ca="1" si="122"/>
        <v>99817.856357641795</v>
      </c>
      <c r="AU139" s="320">
        <f t="shared" ca="1" si="123"/>
        <v>99817.856357641795</v>
      </c>
      <c r="AV139" s="320">
        <f t="shared" ca="1" si="124"/>
        <v>0</v>
      </c>
      <c r="AW139" s="320">
        <f t="shared" ca="1" si="125"/>
        <v>0</v>
      </c>
      <c r="AX139" s="320">
        <f t="shared" ca="1" si="126"/>
        <v>0</v>
      </c>
      <c r="AY139" s="320">
        <f t="shared" ca="1" si="158"/>
        <v>0</v>
      </c>
      <c r="AZ139" s="724">
        <f t="shared" ca="1" si="127"/>
        <v>0</v>
      </c>
      <c r="BA139" s="1259">
        <f t="shared" si="159"/>
        <v>0</v>
      </c>
      <c r="BB139" s="1250"/>
      <c r="BC139" s="715">
        <f t="shared" si="128"/>
        <v>0</v>
      </c>
      <c r="BD139" s="715">
        <f t="shared" si="129"/>
        <v>0</v>
      </c>
      <c r="BE139" s="715">
        <f t="shared" si="130"/>
        <v>0</v>
      </c>
      <c r="BF139" s="715">
        <f t="shared" si="160"/>
        <v>0</v>
      </c>
      <c r="BG139" s="732">
        <f t="shared" si="131"/>
        <v>0</v>
      </c>
      <c r="BH139" s="39"/>
      <c r="BI139" s="39"/>
      <c r="BJ139" s="39"/>
      <c r="BK139" s="39"/>
      <c r="BL139" s="39"/>
      <c r="BM139" s="36"/>
      <c r="BN139" s="422">
        <f t="shared" ca="1" si="132"/>
        <v>4.9908928178820897</v>
      </c>
      <c r="BO139" s="422">
        <f t="shared" ca="1" si="133"/>
        <v>0</v>
      </c>
      <c r="BP139" s="422">
        <f t="shared" ca="1" si="134"/>
        <v>0</v>
      </c>
      <c r="BQ139" s="422">
        <f t="shared" ca="1" si="135"/>
        <v>0</v>
      </c>
      <c r="BR139" s="422">
        <f t="shared" ca="1" si="161"/>
        <v>0</v>
      </c>
      <c r="BS139" s="422">
        <f t="shared" ca="1" si="136"/>
        <v>0</v>
      </c>
      <c r="BT139" s="422">
        <f t="shared" si="137"/>
        <v>0</v>
      </c>
      <c r="BU139" s="422">
        <f t="shared" si="138"/>
        <v>0</v>
      </c>
      <c r="BV139" s="422">
        <f t="shared" si="139"/>
        <v>0</v>
      </c>
      <c r="BW139" s="422">
        <f t="shared" si="140"/>
        <v>0</v>
      </c>
      <c r="BX139" s="422">
        <f t="shared" si="162"/>
        <v>0</v>
      </c>
      <c r="BY139" s="422">
        <f t="shared" si="141"/>
        <v>0</v>
      </c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458"/>
      <c r="CL139" s="458"/>
      <c r="CM139" s="458"/>
      <c r="CN139" s="458"/>
      <c r="CO139" s="458"/>
      <c r="CP139" s="458"/>
      <c r="CQ139" s="458"/>
      <c r="CR139" s="458"/>
      <c r="CS139" s="458"/>
      <c r="CT139" s="458"/>
      <c r="CU139" s="458"/>
      <c r="CV139" s="458"/>
      <c r="CW139" s="458"/>
      <c r="CX139" s="458"/>
      <c r="CY139" s="458"/>
      <c r="CZ139" s="458"/>
      <c r="DA139" s="458"/>
      <c r="DB139" s="458"/>
      <c r="DC139" s="458"/>
      <c r="DD139" s="458"/>
      <c r="DE139" s="458"/>
      <c r="DF139" s="458"/>
      <c r="DG139" s="458"/>
      <c r="DH139" s="458"/>
      <c r="DI139" s="458"/>
      <c r="DJ139" s="458"/>
      <c r="DK139" s="458"/>
      <c r="DL139" s="458"/>
      <c r="DM139" s="458"/>
      <c r="DN139" s="458"/>
      <c r="DO139" s="458"/>
      <c r="DP139" s="458"/>
      <c r="DQ139" s="458"/>
      <c r="DR139" s="458"/>
      <c r="DS139" s="458"/>
      <c r="DT139" s="458"/>
      <c r="DU139" s="39"/>
      <c r="DV139" s="39"/>
      <c r="DW139" s="31">
        <f t="shared" si="192"/>
        <v>2</v>
      </c>
      <c r="DX139" s="459">
        <f t="shared" si="142"/>
        <v>15</v>
      </c>
      <c r="DY139" s="467">
        <f t="shared" si="164"/>
        <v>0.1</v>
      </c>
      <c r="DZ139" s="468">
        <f t="shared" si="165"/>
        <v>0</v>
      </c>
      <c r="EA139" s="467">
        <f t="shared" si="166"/>
        <v>0.01</v>
      </c>
      <c r="EB139" s="468"/>
      <c r="EC139" s="326"/>
      <c r="ED139" s="468"/>
      <c r="EE139" s="39"/>
      <c r="EF139" s="459">
        <f t="shared" si="167"/>
        <v>15</v>
      </c>
      <c r="EG139" s="407">
        <f t="shared" si="184"/>
        <v>0.03</v>
      </c>
      <c r="EH139" s="407">
        <f t="shared" si="184"/>
        <v>0.03</v>
      </c>
      <c r="EI139" s="407">
        <f t="shared" si="184"/>
        <v>0.03</v>
      </c>
      <c r="EJ139" s="407">
        <f t="shared" si="184"/>
        <v>0.03</v>
      </c>
      <c r="EK139" s="39"/>
      <c r="EL139" s="485">
        <v>13</v>
      </c>
      <c r="EM139" s="486">
        <f t="shared" si="168"/>
        <v>0.35</v>
      </c>
      <c r="EN139" s="486">
        <f t="shared" si="169"/>
        <v>0</v>
      </c>
      <c r="EO139" s="487">
        <f t="shared" si="170"/>
        <v>0</v>
      </c>
      <c r="EP139" s="487"/>
      <c r="EQ139" s="487">
        <f t="shared" si="171"/>
        <v>0</v>
      </c>
      <c r="ER139" s="487">
        <f t="shared" si="172"/>
        <v>0</v>
      </c>
      <c r="ES139" s="487">
        <f t="shared" si="173"/>
        <v>0.35</v>
      </c>
      <c r="ET139" s="488">
        <f t="shared" si="174"/>
        <v>0.35</v>
      </c>
      <c r="EU139" s="39"/>
      <c r="EV139" s="33"/>
      <c r="EW139" s="473">
        <v>13</v>
      </c>
      <c r="EX139" s="474">
        <v>0.35</v>
      </c>
      <c r="EY139" s="474">
        <v>0.35</v>
      </c>
      <c r="EZ139" s="474">
        <v>0.35</v>
      </c>
      <c r="FA139" s="474">
        <v>0.35</v>
      </c>
      <c r="FB139" s="33"/>
      <c r="FC139" s="473">
        <v>13</v>
      </c>
      <c r="FD139" s="474">
        <f t="shared" si="185"/>
        <v>0.35</v>
      </c>
      <c r="FE139" s="474">
        <f t="shared" si="186"/>
        <v>0.35</v>
      </c>
      <c r="FF139" s="474">
        <f t="shared" si="187"/>
        <v>0.35</v>
      </c>
      <c r="FG139" s="474">
        <f t="shared" si="188"/>
        <v>0.35</v>
      </c>
      <c r="FH139" s="33"/>
      <c r="FI139" s="473">
        <v>13</v>
      </c>
      <c r="FJ139" s="477">
        <v>0</v>
      </c>
      <c r="FK139" s="477">
        <v>0</v>
      </c>
      <c r="FL139" s="477">
        <v>0</v>
      </c>
      <c r="FM139" s="477">
        <v>0</v>
      </c>
      <c r="FN139" s="476"/>
      <c r="FO139" s="473">
        <v>13</v>
      </c>
      <c r="FP139" s="477">
        <v>0</v>
      </c>
      <c r="FQ139" s="477">
        <v>0</v>
      </c>
      <c r="FR139" s="477">
        <v>0</v>
      </c>
      <c r="FS139" s="477">
        <v>0</v>
      </c>
      <c r="FT139" s="33"/>
      <c r="FU139" s="489">
        <v>13</v>
      </c>
      <c r="FV139" s="490">
        <v>0</v>
      </c>
      <c r="FW139" s="490">
        <v>0</v>
      </c>
      <c r="FX139" s="490">
        <v>0</v>
      </c>
      <c r="FY139" s="490">
        <v>0</v>
      </c>
      <c r="FZ139" s="33"/>
      <c r="GA139" s="473">
        <v>13</v>
      </c>
      <c r="GB139" s="400">
        <v>0</v>
      </c>
      <c r="GC139" s="400">
        <v>0</v>
      </c>
      <c r="GD139" s="400">
        <v>0</v>
      </c>
      <c r="GE139" s="400">
        <v>0</v>
      </c>
      <c r="GF139" s="39"/>
      <c r="GG139" s="39"/>
      <c r="GH139" s="33"/>
      <c r="GI139" s="473">
        <v>13</v>
      </c>
      <c r="GJ139" s="400">
        <v>0</v>
      </c>
      <c r="GK139" s="400">
        <v>0</v>
      </c>
      <c r="GL139" s="400">
        <v>0</v>
      </c>
      <c r="GM139" s="400">
        <v>0</v>
      </c>
      <c r="GN139" s="33"/>
      <c r="GO139" s="33"/>
      <c r="GP139" s="491">
        <v>13</v>
      </c>
      <c r="GQ139" s="492">
        <v>0</v>
      </c>
      <c r="GR139" s="492">
        <f t="shared" si="176"/>
        <v>0</v>
      </c>
      <c r="GS139" s="492">
        <f t="shared" si="177"/>
        <v>0</v>
      </c>
      <c r="GT139" s="493">
        <f t="shared" si="176"/>
        <v>0</v>
      </c>
      <c r="GU139" s="491">
        <v>13</v>
      </c>
      <c r="GV139" s="492">
        <v>0</v>
      </c>
      <c r="GW139" s="492">
        <f t="shared" si="178"/>
        <v>0</v>
      </c>
      <c r="GX139" s="492">
        <f t="shared" si="179"/>
        <v>0</v>
      </c>
      <c r="GY139" s="492">
        <f t="shared" si="180"/>
        <v>0</v>
      </c>
      <c r="GZ139" s="494">
        <f t="shared" si="189"/>
        <v>13</v>
      </c>
      <c r="HA139" s="495">
        <v>0</v>
      </c>
      <c r="HB139" s="492">
        <f t="shared" si="181"/>
        <v>0</v>
      </c>
      <c r="HC139" s="492">
        <f t="shared" si="182"/>
        <v>0</v>
      </c>
      <c r="HD139" s="492">
        <f t="shared" si="183"/>
        <v>0</v>
      </c>
      <c r="HE139" s="491">
        <v>13</v>
      </c>
      <c r="HF139" s="492">
        <v>0</v>
      </c>
      <c r="HG139" s="492">
        <v>0</v>
      </c>
      <c r="HH139" s="492">
        <v>0</v>
      </c>
      <c r="HI139" s="493">
        <v>0</v>
      </c>
      <c r="HJ139" s="491">
        <v>13</v>
      </c>
      <c r="HK139" s="492">
        <v>0</v>
      </c>
      <c r="HL139" s="492">
        <v>0</v>
      </c>
      <c r="HM139" s="492">
        <v>0</v>
      </c>
      <c r="HN139" s="493">
        <v>0</v>
      </c>
      <c r="HO139" s="39"/>
      <c r="HP139" s="39"/>
      <c r="HQ139" s="39"/>
      <c r="HR139" s="39"/>
      <c r="HS139" s="39"/>
      <c r="HT139" s="39"/>
    </row>
    <row r="140" spans="1:228" ht="12.75" hidden="1" customHeight="1" x14ac:dyDescent="0.25">
      <c r="A140" s="31">
        <f t="shared" si="191"/>
        <v>2</v>
      </c>
      <c r="B140" s="31"/>
      <c r="C140" s="31"/>
      <c r="D140" s="32">
        <f t="shared" si="144"/>
        <v>16</v>
      </c>
      <c r="E140" s="33">
        <f t="shared" ca="1" si="106"/>
        <v>0</v>
      </c>
      <c r="F140" s="33">
        <f t="shared" ca="1" si="107"/>
        <v>0</v>
      </c>
      <c r="G140" s="33">
        <f t="shared" ca="1" si="108"/>
        <v>0</v>
      </c>
      <c r="H140" s="33">
        <v>0</v>
      </c>
      <c r="I140" s="33">
        <v>0</v>
      </c>
      <c r="J140" s="33">
        <f t="shared" ca="1" si="190"/>
        <v>0</v>
      </c>
      <c r="K140" s="33">
        <f t="shared" ca="1" si="109"/>
        <v>0</v>
      </c>
      <c r="L140" s="33"/>
      <c r="M140" s="832">
        <v>0</v>
      </c>
      <c r="N140" s="33">
        <f>IF(M140&gt;0,#REF!,0)</f>
        <v>0</v>
      </c>
      <c r="O140" s="33">
        <f t="shared" ca="1" si="110"/>
        <v>0</v>
      </c>
      <c r="P140" s="833">
        <f t="shared" ca="1" si="146"/>
        <v>0.44</v>
      </c>
      <c r="Q140" s="834">
        <f t="shared" ca="1" si="147"/>
        <v>4.9911198625229831</v>
      </c>
      <c r="R140" s="835">
        <f t="shared" ca="1" si="148"/>
        <v>173.0516296778045</v>
      </c>
      <c r="S140" s="836">
        <f t="shared" ca="1" si="149"/>
        <v>0.44</v>
      </c>
      <c r="T140" s="34">
        <f t="shared" ca="1" si="111"/>
        <v>4.9911198625229831</v>
      </c>
      <c r="U140" s="835">
        <f t="shared" ca="1" si="150"/>
        <v>173.05162967780453</v>
      </c>
      <c r="V140" s="34">
        <f t="shared" si="112"/>
        <v>0</v>
      </c>
      <c r="W140" s="553">
        <f t="shared" si="151"/>
        <v>2.238</v>
      </c>
      <c r="X140" s="42">
        <f t="shared" si="152"/>
        <v>0.03</v>
      </c>
      <c r="Y140" s="43">
        <f t="shared" si="113"/>
        <v>2.4662697723036864E-3</v>
      </c>
      <c r="Z140" s="44">
        <f t="shared" si="153"/>
        <v>0.03</v>
      </c>
      <c r="AA140" s="43">
        <f t="shared" si="114"/>
        <v>2.4662697723036864E-3</v>
      </c>
      <c r="AB140" s="35">
        <f t="shared" si="154"/>
        <v>0.16</v>
      </c>
      <c r="AC140" s="35">
        <f t="shared" ca="1" si="154"/>
        <v>0.15470777428049154</v>
      </c>
      <c r="AD140" s="317">
        <f t="shared" ca="1" si="154"/>
        <v>0.15470777428049154</v>
      </c>
      <c r="AE140" s="315"/>
      <c r="AF140" s="318">
        <f t="shared" si="115"/>
        <v>0.1</v>
      </c>
      <c r="AG140" s="405">
        <f t="shared" ca="1" si="116"/>
        <v>0</v>
      </c>
      <c r="AH140" s="318">
        <f t="shared" si="117"/>
        <v>0</v>
      </c>
      <c r="AI140" s="405">
        <f t="shared" ca="1" si="118"/>
        <v>0</v>
      </c>
      <c r="AJ140" s="318">
        <f t="shared" si="119"/>
        <v>0.01</v>
      </c>
      <c r="AK140" s="405">
        <f t="shared" ca="1" si="120"/>
        <v>0</v>
      </c>
      <c r="AL140" s="35">
        <f t="shared" si="155"/>
        <v>0</v>
      </c>
      <c r="AM140" s="30">
        <f t="shared" ca="1" si="121"/>
        <v>4.9911198625229831</v>
      </c>
      <c r="AN140" s="39"/>
      <c r="AO140" s="39"/>
      <c r="AP140" s="709">
        <f ca="1">IF($J$12="",0,IF(A140&lt;=$Y$3,IF(R139+SUM($M$126:M140)&gt;$Z$22,R139*10%,IF(R139+SUM($M$126:M140)&lt;=$Z$22,$Z$22-R139-SUM($M$126:M140))),0))</f>
        <v>99822.397250459675</v>
      </c>
      <c r="AQ140" s="319">
        <f t="shared" ca="1" si="156"/>
        <v>100000</v>
      </c>
      <c r="AR140" s="319">
        <f ca="1">IF($J$12="",0,IF(U139&lt;0,0,IF(A140&lt;=$Y$3,IF(U139+SUM($M$126:M140)&gt;$Z$22,U139*10%,IF(U139+SUM($M$126:M140)&lt;=$Z$22,$AR$125-U139-SUM($M$126:M140))),0)))</f>
        <v>99822.397250459675</v>
      </c>
      <c r="AS140" s="39">
        <f t="shared" ca="1" si="157"/>
        <v>100000</v>
      </c>
      <c r="AT140" s="723">
        <f t="shared" ca="1" si="122"/>
        <v>99822.397250459675</v>
      </c>
      <c r="AU140" s="320">
        <f t="shared" ca="1" si="123"/>
        <v>99822.397250459675</v>
      </c>
      <c r="AV140" s="320">
        <f t="shared" ca="1" si="124"/>
        <v>0</v>
      </c>
      <c r="AW140" s="320">
        <f t="shared" ca="1" si="125"/>
        <v>0</v>
      </c>
      <c r="AX140" s="320">
        <f t="shared" ca="1" si="126"/>
        <v>0</v>
      </c>
      <c r="AY140" s="320">
        <f t="shared" ca="1" si="158"/>
        <v>0</v>
      </c>
      <c r="AZ140" s="724">
        <f t="shared" ca="1" si="127"/>
        <v>0</v>
      </c>
      <c r="BA140" s="1259">
        <f t="shared" si="159"/>
        <v>0</v>
      </c>
      <c r="BB140" s="1250"/>
      <c r="BC140" s="715">
        <f t="shared" si="128"/>
        <v>0</v>
      </c>
      <c r="BD140" s="715">
        <f t="shared" si="129"/>
        <v>0</v>
      </c>
      <c r="BE140" s="715">
        <f t="shared" si="130"/>
        <v>0</v>
      </c>
      <c r="BF140" s="715">
        <f t="shared" si="160"/>
        <v>0</v>
      </c>
      <c r="BG140" s="732">
        <f t="shared" si="131"/>
        <v>0</v>
      </c>
      <c r="BH140" s="39"/>
      <c r="BI140" s="39"/>
      <c r="BJ140" s="39"/>
      <c r="BK140" s="39"/>
      <c r="BL140" s="39"/>
      <c r="BM140" s="36"/>
      <c r="BN140" s="422">
        <f t="shared" ca="1" si="132"/>
        <v>4.9911198625229831</v>
      </c>
      <c r="BO140" s="422">
        <f t="shared" ca="1" si="133"/>
        <v>0</v>
      </c>
      <c r="BP140" s="422">
        <f t="shared" ca="1" si="134"/>
        <v>0</v>
      </c>
      <c r="BQ140" s="422">
        <f t="shared" ca="1" si="135"/>
        <v>0</v>
      </c>
      <c r="BR140" s="422">
        <f t="shared" ca="1" si="161"/>
        <v>0</v>
      </c>
      <c r="BS140" s="422">
        <f t="shared" ca="1" si="136"/>
        <v>0</v>
      </c>
      <c r="BT140" s="422">
        <f t="shared" si="137"/>
        <v>0</v>
      </c>
      <c r="BU140" s="422">
        <f t="shared" si="138"/>
        <v>0</v>
      </c>
      <c r="BV140" s="422">
        <f t="shared" si="139"/>
        <v>0</v>
      </c>
      <c r="BW140" s="422">
        <f t="shared" si="140"/>
        <v>0</v>
      </c>
      <c r="BX140" s="422">
        <f t="shared" si="162"/>
        <v>0</v>
      </c>
      <c r="BY140" s="422">
        <f t="shared" si="141"/>
        <v>0</v>
      </c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458"/>
      <c r="CL140" s="458"/>
      <c r="CM140" s="458"/>
      <c r="CN140" s="458"/>
      <c r="CO140" s="458"/>
      <c r="CP140" s="458"/>
      <c r="CQ140" s="458"/>
      <c r="CR140" s="458"/>
      <c r="CS140" s="458"/>
      <c r="CT140" s="458"/>
      <c r="CU140" s="458"/>
      <c r="CV140" s="458"/>
      <c r="CW140" s="458"/>
      <c r="CX140" s="458"/>
      <c r="CY140" s="458"/>
      <c r="CZ140" s="458"/>
      <c r="DA140" s="458"/>
      <c r="DB140" s="458"/>
      <c r="DC140" s="458"/>
      <c r="DD140" s="458"/>
      <c r="DE140" s="458"/>
      <c r="DF140" s="458"/>
      <c r="DG140" s="458"/>
      <c r="DH140" s="458"/>
      <c r="DI140" s="458"/>
      <c r="DJ140" s="458"/>
      <c r="DK140" s="458"/>
      <c r="DL140" s="458"/>
      <c r="DM140" s="458"/>
      <c r="DN140" s="458"/>
      <c r="DO140" s="458"/>
      <c r="DP140" s="458"/>
      <c r="DQ140" s="458"/>
      <c r="DR140" s="458"/>
      <c r="DS140" s="458"/>
      <c r="DT140" s="458"/>
      <c r="DU140" s="39"/>
      <c r="DV140" s="39"/>
      <c r="DW140" s="31">
        <f t="shared" si="192"/>
        <v>2</v>
      </c>
      <c r="DX140" s="459">
        <f t="shared" si="142"/>
        <v>16</v>
      </c>
      <c r="DY140" s="467">
        <f t="shared" si="164"/>
        <v>0.1</v>
      </c>
      <c r="DZ140" s="468">
        <f t="shared" si="165"/>
        <v>0</v>
      </c>
      <c r="EA140" s="467">
        <f t="shared" si="166"/>
        <v>0.01</v>
      </c>
      <c r="EB140" s="468"/>
      <c r="EC140" s="326"/>
      <c r="ED140" s="468"/>
      <c r="EE140" s="39"/>
      <c r="EF140" s="459">
        <f t="shared" si="167"/>
        <v>16</v>
      </c>
      <c r="EG140" s="407">
        <f t="shared" si="184"/>
        <v>0.03</v>
      </c>
      <c r="EH140" s="407">
        <f t="shared" si="184"/>
        <v>0.03</v>
      </c>
      <c r="EI140" s="407">
        <f t="shared" si="184"/>
        <v>0.03</v>
      </c>
      <c r="EJ140" s="407">
        <f t="shared" si="184"/>
        <v>0.03</v>
      </c>
      <c r="EK140" s="39"/>
      <c r="EL140" s="485">
        <v>14</v>
      </c>
      <c r="EM140" s="486">
        <f t="shared" si="168"/>
        <v>0.42</v>
      </c>
      <c r="EN140" s="486">
        <f t="shared" si="169"/>
        <v>0</v>
      </c>
      <c r="EO140" s="487">
        <f t="shared" si="170"/>
        <v>0</v>
      </c>
      <c r="EP140" s="487"/>
      <c r="EQ140" s="487">
        <f t="shared" si="171"/>
        <v>0</v>
      </c>
      <c r="ER140" s="487">
        <f t="shared" si="172"/>
        <v>0</v>
      </c>
      <c r="ES140" s="487">
        <f t="shared" si="173"/>
        <v>0.42</v>
      </c>
      <c r="ET140" s="488">
        <f t="shared" si="174"/>
        <v>0.42</v>
      </c>
      <c r="EU140" s="39"/>
      <c r="EV140" s="33"/>
      <c r="EW140" s="473">
        <v>14</v>
      </c>
      <c r="EX140" s="474">
        <v>0.42</v>
      </c>
      <c r="EY140" s="474">
        <v>0.42</v>
      </c>
      <c r="EZ140" s="474">
        <v>0.42</v>
      </c>
      <c r="FA140" s="474">
        <v>0.42</v>
      </c>
      <c r="FB140" s="33"/>
      <c r="FC140" s="473">
        <v>14</v>
      </c>
      <c r="FD140" s="474">
        <f t="shared" si="185"/>
        <v>0.42</v>
      </c>
      <c r="FE140" s="474">
        <f t="shared" si="186"/>
        <v>0.42</v>
      </c>
      <c r="FF140" s="474">
        <f t="shared" si="187"/>
        <v>0.42</v>
      </c>
      <c r="FG140" s="474">
        <f t="shared" si="188"/>
        <v>0.42</v>
      </c>
      <c r="FH140" s="33"/>
      <c r="FI140" s="473">
        <v>14</v>
      </c>
      <c r="FJ140" s="477">
        <v>0</v>
      </c>
      <c r="FK140" s="477">
        <v>0</v>
      </c>
      <c r="FL140" s="477">
        <v>0</v>
      </c>
      <c r="FM140" s="477">
        <v>0</v>
      </c>
      <c r="FN140" s="476"/>
      <c r="FO140" s="473">
        <v>14</v>
      </c>
      <c r="FP140" s="477">
        <v>0</v>
      </c>
      <c r="FQ140" s="477">
        <v>0</v>
      </c>
      <c r="FR140" s="477">
        <v>0</v>
      </c>
      <c r="FS140" s="477">
        <v>0</v>
      </c>
      <c r="FT140" s="33"/>
      <c r="FU140" s="489">
        <v>14</v>
      </c>
      <c r="FV140" s="490">
        <v>0</v>
      </c>
      <c r="FW140" s="490">
        <v>0</v>
      </c>
      <c r="FX140" s="490">
        <v>0</v>
      </c>
      <c r="FY140" s="490">
        <v>0</v>
      </c>
      <c r="FZ140" s="33"/>
      <c r="GA140" s="473">
        <v>14</v>
      </c>
      <c r="GB140" s="400">
        <v>0</v>
      </c>
      <c r="GC140" s="400">
        <v>0</v>
      </c>
      <c r="GD140" s="400">
        <v>0</v>
      </c>
      <c r="GE140" s="400">
        <v>0</v>
      </c>
      <c r="GF140" s="39"/>
      <c r="GG140" s="39"/>
      <c r="GH140" s="33"/>
      <c r="GI140" s="473">
        <v>14</v>
      </c>
      <c r="GJ140" s="400">
        <v>0</v>
      </c>
      <c r="GK140" s="400">
        <v>0</v>
      </c>
      <c r="GL140" s="400">
        <v>0</v>
      </c>
      <c r="GM140" s="400">
        <v>0</v>
      </c>
      <c r="GN140" s="33"/>
      <c r="GO140" s="33"/>
      <c r="GP140" s="491">
        <v>14</v>
      </c>
      <c r="GQ140" s="492">
        <v>0</v>
      </c>
      <c r="GR140" s="492">
        <f t="shared" si="176"/>
        <v>0</v>
      </c>
      <c r="GS140" s="492">
        <f t="shared" si="177"/>
        <v>0</v>
      </c>
      <c r="GT140" s="493">
        <f t="shared" si="176"/>
        <v>0</v>
      </c>
      <c r="GU140" s="491">
        <v>14</v>
      </c>
      <c r="GV140" s="492">
        <v>0</v>
      </c>
      <c r="GW140" s="492">
        <f t="shared" si="178"/>
        <v>0</v>
      </c>
      <c r="GX140" s="492">
        <f t="shared" si="179"/>
        <v>0</v>
      </c>
      <c r="GY140" s="492">
        <f t="shared" si="180"/>
        <v>0</v>
      </c>
      <c r="GZ140" s="494">
        <f t="shared" si="189"/>
        <v>14</v>
      </c>
      <c r="HA140" s="495">
        <v>0</v>
      </c>
      <c r="HB140" s="492">
        <f t="shared" si="181"/>
        <v>0</v>
      </c>
      <c r="HC140" s="492">
        <f t="shared" si="182"/>
        <v>0</v>
      </c>
      <c r="HD140" s="492">
        <f t="shared" si="183"/>
        <v>0</v>
      </c>
      <c r="HE140" s="491">
        <v>14</v>
      </c>
      <c r="HF140" s="492">
        <v>0</v>
      </c>
      <c r="HG140" s="492">
        <v>0</v>
      </c>
      <c r="HH140" s="492">
        <v>0</v>
      </c>
      <c r="HI140" s="493">
        <v>0</v>
      </c>
      <c r="HJ140" s="491">
        <v>14</v>
      </c>
      <c r="HK140" s="492">
        <v>0</v>
      </c>
      <c r="HL140" s="492">
        <v>0</v>
      </c>
      <c r="HM140" s="492">
        <v>0</v>
      </c>
      <c r="HN140" s="493">
        <v>0</v>
      </c>
      <c r="HO140" s="39"/>
      <c r="HP140" s="39"/>
      <c r="HQ140" s="39"/>
      <c r="HR140" s="39"/>
      <c r="HS140" s="39"/>
      <c r="HT140" s="39"/>
    </row>
    <row r="141" spans="1:228" ht="12.75" hidden="1" customHeight="1" x14ac:dyDescent="0.25">
      <c r="A141" s="31">
        <f t="shared" si="191"/>
        <v>2</v>
      </c>
      <c r="B141" s="31"/>
      <c r="C141" s="31"/>
      <c r="D141" s="32">
        <f t="shared" si="144"/>
        <v>17</v>
      </c>
      <c r="E141" s="33">
        <f t="shared" ca="1" si="106"/>
        <v>0</v>
      </c>
      <c r="F141" s="33">
        <f t="shared" ca="1" si="107"/>
        <v>0</v>
      </c>
      <c r="G141" s="33">
        <f t="shared" ca="1" si="108"/>
        <v>0</v>
      </c>
      <c r="H141" s="33">
        <v>0</v>
      </c>
      <c r="I141" s="33">
        <v>0</v>
      </c>
      <c r="J141" s="33">
        <f t="shared" ca="1" si="190"/>
        <v>0</v>
      </c>
      <c r="K141" s="33">
        <f t="shared" ca="1" si="109"/>
        <v>0</v>
      </c>
      <c r="L141" s="33"/>
      <c r="M141" s="832">
        <v>0</v>
      </c>
      <c r="N141" s="33">
        <f>IF(M141&gt;0,#REF!,0)</f>
        <v>0</v>
      </c>
      <c r="O141" s="33">
        <f t="shared" ca="1" si="110"/>
        <v>0</v>
      </c>
      <c r="P141" s="833">
        <f t="shared" ca="1" si="146"/>
        <v>0.43</v>
      </c>
      <c r="Q141" s="834">
        <f t="shared" ca="1" si="147"/>
        <v>4.9913474185161091</v>
      </c>
      <c r="R141" s="835">
        <f t="shared" ca="1" si="148"/>
        <v>168.49028225928839</v>
      </c>
      <c r="S141" s="836">
        <f t="shared" ca="1" si="149"/>
        <v>0.43</v>
      </c>
      <c r="T141" s="34">
        <f t="shared" ca="1" si="111"/>
        <v>4.9913474185161091</v>
      </c>
      <c r="U141" s="835">
        <f t="shared" ca="1" si="150"/>
        <v>168.49028225928842</v>
      </c>
      <c r="V141" s="34">
        <f t="shared" si="112"/>
        <v>0</v>
      </c>
      <c r="W141" s="553">
        <f t="shared" si="151"/>
        <v>2.238</v>
      </c>
      <c r="X141" s="42">
        <f t="shared" si="152"/>
        <v>0.03</v>
      </c>
      <c r="Y141" s="43">
        <f t="shared" si="113"/>
        <v>2.4662697723036864E-3</v>
      </c>
      <c r="Z141" s="44">
        <f t="shared" si="153"/>
        <v>0.03</v>
      </c>
      <c r="AA141" s="43">
        <f t="shared" si="114"/>
        <v>2.4662697723036864E-3</v>
      </c>
      <c r="AB141" s="35">
        <f t="shared" si="154"/>
        <v>0.16</v>
      </c>
      <c r="AC141" s="35">
        <f t="shared" ca="1" si="154"/>
        <v>0.15470777428049154</v>
      </c>
      <c r="AD141" s="317">
        <f t="shared" ca="1" si="154"/>
        <v>0.15470777428049154</v>
      </c>
      <c r="AE141" s="315"/>
      <c r="AF141" s="318">
        <f t="shared" si="115"/>
        <v>0.1</v>
      </c>
      <c r="AG141" s="405">
        <f t="shared" ca="1" si="116"/>
        <v>0</v>
      </c>
      <c r="AH141" s="318">
        <f t="shared" si="117"/>
        <v>0</v>
      </c>
      <c r="AI141" s="405">
        <f t="shared" ca="1" si="118"/>
        <v>0</v>
      </c>
      <c r="AJ141" s="318">
        <f t="shared" si="119"/>
        <v>0.01</v>
      </c>
      <c r="AK141" s="405">
        <f t="shared" ca="1" si="120"/>
        <v>0</v>
      </c>
      <c r="AL141" s="35">
        <f t="shared" si="155"/>
        <v>0</v>
      </c>
      <c r="AM141" s="30">
        <f t="shared" ca="1" si="121"/>
        <v>4.9913474185161091</v>
      </c>
      <c r="AN141" s="39"/>
      <c r="AO141" s="39"/>
      <c r="AP141" s="709">
        <f ca="1">IF($J$12="",0,IF(A141&lt;=$Y$3,IF(R140+SUM($M$126:M141)&gt;$Z$22,R140*10%,IF(R140+SUM($M$126:M141)&lt;=$Z$22,$Z$22-R140-SUM($M$126:M141))),0))</f>
        <v>99826.948370322192</v>
      </c>
      <c r="AQ141" s="319">
        <f t="shared" ca="1" si="156"/>
        <v>100000</v>
      </c>
      <c r="AR141" s="319">
        <f ca="1">IF($J$12="",0,IF(U140&lt;0,0,IF(A141&lt;=$Y$3,IF(U140+SUM($M$126:M141)&gt;$Z$22,U140*10%,IF(U140+SUM($M$126:M141)&lt;=$Z$22,$AR$125-U140-SUM($M$126:M141))),0)))</f>
        <v>99826.948370322192</v>
      </c>
      <c r="AS141" s="39">
        <f t="shared" ca="1" si="157"/>
        <v>100000</v>
      </c>
      <c r="AT141" s="723">
        <f t="shared" ca="1" si="122"/>
        <v>99826.948370322192</v>
      </c>
      <c r="AU141" s="320">
        <f t="shared" ca="1" si="123"/>
        <v>99826.948370322192</v>
      </c>
      <c r="AV141" s="320">
        <f t="shared" ca="1" si="124"/>
        <v>0</v>
      </c>
      <c r="AW141" s="320">
        <f t="shared" ca="1" si="125"/>
        <v>0</v>
      </c>
      <c r="AX141" s="320">
        <f t="shared" ca="1" si="126"/>
        <v>0</v>
      </c>
      <c r="AY141" s="320">
        <f t="shared" ca="1" si="158"/>
        <v>0</v>
      </c>
      <c r="AZ141" s="724">
        <f t="shared" ca="1" si="127"/>
        <v>0</v>
      </c>
      <c r="BA141" s="1259">
        <f t="shared" si="159"/>
        <v>0</v>
      </c>
      <c r="BB141" s="1250"/>
      <c r="BC141" s="715">
        <f t="shared" si="128"/>
        <v>0</v>
      </c>
      <c r="BD141" s="715">
        <f t="shared" si="129"/>
        <v>0</v>
      </c>
      <c r="BE141" s="715">
        <f t="shared" si="130"/>
        <v>0</v>
      </c>
      <c r="BF141" s="715">
        <f t="shared" si="160"/>
        <v>0</v>
      </c>
      <c r="BG141" s="732">
        <f t="shared" si="131"/>
        <v>0</v>
      </c>
      <c r="BH141" s="39"/>
      <c r="BI141" s="39"/>
      <c r="BJ141" s="39"/>
      <c r="BK141" s="39"/>
      <c r="BL141" s="39"/>
      <c r="BM141" s="36"/>
      <c r="BN141" s="422">
        <f t="shared" ca="1" si="132"/>
        <v>4.9913474185161091</v>
      </c>
      <c r="BO141" s="422">
        <f t="shared" ca="1" si="133"/>
        <v>0</v>
      </c>
      <c r="BP141" s="422">
        <f t="shared" ca="1" si="134"/>
        <v>0</v>
      </c>
      <c r="BQ141" s="422">
        <f t="shared" ca="1" si="135"/>
        <v>0</v>
      </c>
      <c r="BR141" s="422">
        <f t="shared" ca="1" si="161"/>
        <v>0</v>
      </c>
      <c r="BS141" s="422">
        <f t="shared" ca="1" si="136"/>
        <v>0</v>
      </c>
      <c r="BT141" s="422">
        <f t="shared" si="137"/>
        <v>0</v>
      </c>
      <c r="BU141" s="422">
        <f t="shared" si="138"/>
        <v>0</v>
      </c>
      <c r="BV141" s="422">
        <f t="shared" si="139"/>
        <v>0</v>
      </c>
      <c r="BW141" s="422">
        <f t="shared" si="140"/>
        <v>0</v>
      </c>
      <c r="BX141" s="422">
        <f t="shared" si="162"/>
        <v>0</v>
      </c>
      <c r="BY141" s="422">
        <f t="shared" si="141"/>
        <v>0</v>
      </c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458"/>
      <c r="CL141" s="458"/>
      <c r="CM141" s="458"/>
      <c r="CN141" s="458"/>
      <c r="CO141" s="458"/>
      <c r="CP141" s="458"/>
      <c r="CQ141" s="458"/>
      <c r="CR141" s="458"/>
      <c r="CS141" s="458"/>
      <c r="CT141" s="458"/>
      <c r="CU141" s="458"/>
      <c r="CV141" s="458"/>
      <c r="CW141" s="458"/>
      <c r="CX141" s="458"/>
      <c r="CY141" s="458"/>
      <c r="CZ141" s="458"/>
      <c r="DA141" s="458"/>
      <c r="DB141" s="458"/>
      <c r="DC141" s="458"/>
      <c r="DD141" s="458"/>
      <c r="DE141" s="458"/>
      <c r="DF141" s="458"/>
      <c r="DG141" s="458"/>
      <c r="DH141" s="458"/>
      <c r="DI141" s="458"/>
      <c r="DJ141" s="458"/>
      <c r="DK141" s="458"/>
      <c r="DL141" s="458"/>
      <c r="DM141" s="458"/>
      <c r="DN141" s="458"/>
      <c r="DO141" s="458"/>
      <c r="DP141" s="458"/>
      <c r="DQ141" s="458"/>
      <c r="DR141" s="458"/>
      <c r="DS141" s="458"/>
      <c r="DT141" s="458"/>
      <c r="DU141" s="39"/>
      <c r="DV141" s="39"/>
      <c r="DW141" s="31">
        <f t="shared" si="192"/>
        <v>2</v>
      </c>
      <c r="DX141" s="459">
        <f t="shared" si="142"/>
        <v>17</v>
      </c>
      <c r="DY141" s="467">
        <f t="shared" si="164"/>
        <v>0.1</v>
      </c>
      <c r="DZ141" s="468">
        <f t="shared" si="165"/>
        <v>0</v>
      </c>
      <c r="EA141" s="467">
        <f t="shared" si="166"/>
        <v>0.01</v>
      </c>
      <c r="EB141" s="468"/>
      <c r="EC141" s="326"/>
      <c r="ED141" s="468"/>
      <c r="EE141" s="39"/>
      <c r="EF141" s="459">
        <f t="shared" si="167"/>
        <v>17</v>
      </c>
      <c r="EG141" s="407">
        <f t="shared" si="184"/>
        <v>0.03</v>
      </c>
      <c r="EH141" s="407">
        <f t="shared" si="184"/>
        <v>0.03</v>
      </c>
      <c r="EI141" s="407">
        <f t="shared" si="184"/>
        <v>0.03</v>
      </c>
      <c r="EJ141" s="407">
        <f t="shared" si="184"/>
        <v>0.03</v>
      </c>
      <c r="EK141" s="39"/>
      <c r="EL141" s="485">
        <v>15</v>
      </c>
      <c r="EM141" s="486">
        <f t="shared" si="168"/>
        <v>0.55000000000000004</v>
      </c>
      <c r="EN141" s="486">
        <f t="shared" si="169"/>
        <v>0</v>
      </c>
      <c r="EO141" s="487">
        <f t="shared" si="170"/>
        <v>0</v>
      </c>
      <c r="EP141" s="487"/>
      <c r="EQ141" s="487">
        <f t="shared" si="171"/>
        <v>0</v>
      </c>
      <c r="ER141" s="487">
        <f t="shared" si="172"/>
        <v>0</v>
      </c>
      <c r="ES141" s="487">
        <f t="shared" si="173"/>
        <v>0.55000000000000004</v>
      </c>
      <c r="ET141" s="488">
        <f t="shared" si="174"/>
        <v>0.55000000000000004</v>
      </c>
      <c r="EU141" s="39"/>
      <c r="EV141" s="33"/>
      <c r="EW141" s="473">
        <v>15</v>
      </c>
      <c r="EX141" s="474">
        <v>0.55000000000000004</v>
      </c>
      <c r="EY141" s="474">
        <v>0.55000000000000004</v>
      </c>
      <c r="EZ141" s="474">
        <v>0.55000000000000004</v>
      </c>
      <c r="FA141" s="474">
        <v>0.55000000000000004</v>
      </c>
      <c r="FB141" s="33"/>
      <c r="FC141" s="473">
        <v>15</v>
      </c>
      <c r="FD141" s="474">
        <f t="shared" si="185"/>
        <v>0.55000000000000004</v>
      </c>
      <c r="FE141" s="474">
        <f t="shared" si="186"/>
        <v>0.55000000000000004</v>
      </c>
      <c r="FF141" s="474">
        <f t="shared" si="187"/>
        <v>0.55000000000000004</v>
      </c>
      <c r="FG141" s="474">
        <f t="shared" si="188"/>
        <v>0.55000000000000004</v>
      </c>
      <c r="FH141" s="33"/>
      <c r="FI141" s="473">
        <v>15</v>
      </c>
      <c r="FJ141" s="477">
        <v>0</v>
      </c>
      <c r="FK141" s="477">
        <f>ROUND(FJ141*1.25,2)</f>
        <v>0</v>
      </c>
      <c r="FL141" s="477">
        <f>ROUND(FJ141*1.1,2)</f>
        <v>0</v>
      </c>
      <c r="FM141" s="477">
        <f>ROUND(FL141*1.25,2)</f>
        <v>0</v>
      </c>
      <c r="FN141" s="505"/>
      <c r="FO141" s="473">
        <v>15</v>
      </c>
      <c r="FP141" s="477">
        <v>0</v>
      </c>
      <c r="FQ141" s="477">
        <v>0</v>
      </c>
      <c r="FR141" s="477">
        <v>0</v>
      </c>
      <c r="FS141" s="477">
        <v>0</v>
      </c>
      <c r="FT141" s="33"/>
      <c r="FU141" s="489">
        <v>15</v>
      </c>
      <c r="FV141" s="490">
        <v>0</v>
      </c>
      <c r="FW141" s="490">
        <v>0</v>
      </c>
      <c r="FX141" s="490">
        <v>0</v>
      </c>
      <c r="FY141" s="490">
        <v>0</v>
      </c>
      <c r="FZ141" s="33"/>
      <c r="GA141" s="473">
        <v>15</v>
      </c>
      <c r="GB141" s="400">
        <v>0</v>
      </c>
      <c r="GC141" s="400">
        <v>0</v>
      </c>
      <c r="GD141" s="400">
        <v>0</v>
      </c>
      <c r="GE141" s="400">
        <v>0</v>
      </c>
      <c r="GF141" s="39"/>
      <c r="GG141" s="39"/>
      <c r="GH141" s="33"/>
      <c r="GI141" s="473">
        <v>15</v>
      </c>
      <c r="GJ141" s="400">
        <v>0</v>
      </c>
      <c r="GK141" s="400">
        <v>0</v>
      </c>
      <c r="GL141" s="400">
        <v>0</v>
      </c>
      <c r="GM141" s="400">
        <v>0</v>
      </c>
      <c r="GN141" s="33"/>
      <c r="GO141" s="33"/>
      <c r="GP141" s="491">
        <v>15</v>
      </c>
      <c r="GQ141" s="492">
        <v>0</v>
      </c>
      <c r="GR141" s="492">
        <f t="shared" si="176"/>
        <v>0</v>
      </c>
      <c r="GS141" s="492">
        <f t="shared" si="177"/>
        <v>0</v>
      </c>
      <c r="GT141" s="493">
        <f t="shared" si="176"/>
        <v>0</v>
      </c>
      <c r="GU141" s="491">
        <v>15</v>
      </c>
      <c r="GV141" s="492">
        <v>0</v>
      </c>
      <c r="GW141" s="492">
        <f t="shared" si="178"/>
        <v>0</v>
      </c>
      <c r="GX141" s="492">
        <f t="shared" si="179"/>
        <v>0</v>
      </c>
      <c r="GY141" s="492">
        <f t="shared" si="180"/>
        <v>0</v>
      </c>
      <c r="GZ141" s="494">
        <f t="shared" si="189"/>
        <v>15</v>
      </c>
      <c r="HA141" s="495">
        <v>0</v>
      </c>
      <c r="HB141" s="492">
        <f t="shared" si="181"/>
        <v>0</v>
      </c>
      <c r="HC141" s="492">
        <f t="shared" si="182"/>
        <v>0</v>
      </c>
      <c r="HD141" s="492">
        <f t="shared" si="183"/>
        <v>0</v>
      </c>
      <c r="HE141" s="491">
        <v>15</v>
      </c>
      <c r="HF141" s="492">
        <v>0</v>
      </c>
      <c r="HG141" s="492">
        <v>0</v>
      </c>
      <c r="HH141" s="492">
        <v>0</v>
      </c>
      <c r="HI141" s="493">
        <v>0</v>
      </c>
      <c r="HJ141" s="491">
        <v>15</v>
      </c>
      <c r="HK141" s="492">
        <v>0</v>
      </c>
      <c r="HL141" s="492">
        <v>0</v>
      </c>
      <c r="HM141" s="492">
        <v>0</v>
      </c>
      <c r="HN141" s="493">
        <v>0</v>
      </c>
      <c r="HO141" s="39"/>
      <c r="HP141" s="39"/>
      <c r="HQ141" s="39"/>
      <c r="HR141" s="39"/>
      <c r="HS141" s="39"/>
      <c r="HT141" s="39"/>
    </row>
    <row r="142" spans="1:228" ht="12.75" hidden="1" customHeight="1" x14ac:dyDescent="0.25">
      <c r="A142" s="31">
        <f t="shared" si="191"/>
        <v>2</v>
      </c>
      <c r="B142" s="31"/>
      <c r="C142" s="31"/>
      <c r="D142" s="32">
        <f t="shared" si="144"/>
        <v>18</v>
      </c>
      <c r="E142" s="33">
        <f t="shared" ca="1" si="106"/>
        <v>0</v>
      </c>
      <c r="F142" s="33">
        <f t="shared" ca="1" si="107"/>
        <v>0</v>
      </c>
      <c r="G142" s="33">
        <f t="shared" ca="1" si="108"/>
        <v>0</v>
      </c>
      <c r="H142" s="33">
        <v>0</v>
      </c>
      <c r="I142" s="33">
        <v>0</v>
      </c>
      <c r="J142" s="33">
        <f t="shared" ca="1" si="190"/>
        <v>0</v>
      </c>
      <c r="K142" s="33">
        <f t="shared" ca="1" si="109"/>
        <v>0</v>
      </c>
      <c r="L142" s="33"/>
      <c r="M142" s="832">
        <v>0</v>
      </c>
      <c r="N142" s="33">
        <f>IF(M142&gt;0,#REF!,0)</f>
        <v>0</v>
      </c>
      <c r="O142" s="33">
        <f t="shared" ca="1" si="110"/>
        <v>0</v>
      </c>
      <c r="P142" s="833">
        <f t="shared" ca="1" si="146"/>
        <v>0.42</v>
      </c>
      <c r="Q142" s="834">
        <f t="shared" ca="1" si="147"/>
        <v>4.9915754858870356</v>
      </c>
      <c r="R142" s="835">
        <f t="shared" ca="1" si="148"/>
        <v>163.91870677340134</v>
      </c>
      <c r="S142" s="836">
        <f t="shared" ca="1" si="149"/>
        <v>0.42</v>
      </c>
      <c r="T142" s="34">
        <f t="shared" ca="1" si="111"/>
        <v>4.9915754858870356</v>
      </c>
      <c r="U142" s="835">
        <f t="shared" ca="1" si="150"/>
        <v>163.91870677340137</v>
      </c>
      <c r="V142" s="34">
        <f t="shared" si="112"/>
        <v>0</v>
      </c>
      <c r="W142" s="553">
        <f t="shared" si="151"/>
        <v>2.238</v>
      </c>
      <c r="X142" s="42">
        <f t="shared" si="152"/>
        <v>0.03</v>
      </c>
      <c r="Y142" s="43">
        <f t="shared" si="113"/>
        <v>2.4662697723036864E-3</v>
      </c>
      <c r="Z142" s="44">
        <f t="shared" si="153"/>
        <v>0.03</v>
      </c>
      <c r="AA142" s="43">
        <f t="shared" si="114"/>
        <v>2.4662697723036864E-3</v>
      </c>
      <c r="AB142" s="35">
        <f t="shared" ref="AB142:AD157" si="193">AB141</f>
        <v>0.16</v>
      </c>
      <c r="AC142" s="35">
        <f t="shared" ca="1" si="193"/>
        <v>0.15470777428049154</v>
      </c>
      <c r="AD142" s="317">
        <f t="shared" ca="1" si="193"/>
        <v>0.15470777428049154</v>
      </c>
      <c r="AE142" s="315"/>
      <c r="AF142" s="318">
        <f t="shared" si="115"/>
        <v>0.1</v>
      </c>
      <c r="AG142" s="405">
        <f t="shared" ca="1" si="116"/>
        <v>0</v>
      </c>
      <c r="AH142" s="318">
        <f t="shared" si="117"/>
        <v>0</v>
      </c>
      <c r="AI142" s="405">
        <f t="shared" ca="1" si="118"/>
        <v>0</v>
      </c>
      <c r="AJ142" s="318">
        <f t="shared" si="119"/>
        <v>0.01</v>
      </c>
      <c r="AK142" s="405">
        <f t="shared" ca="1" si="120"/>
        <v>0</v>
      </c>
      <c r="AL142" s="35">
        <f t="shared" si="155"/>
        <v>0</v>
      </c>
      <c r="AM142" s="30">
        <f t="shared" ca="1" si="121"/>
        <v>4.9915754858870356</v>
      </c>
      <c r="AN142" s="39"/>
      <c r="AO142" s="39"/>
      <c r="AP142" s="709">
        <f ca="1">IF($J$12="",0,IF(A142&lt;=$Y$3,IF(R141+SUM($M$126:M142)&gt;$Z$22,R141*10%,IF(R141+SUM($M$126:M142)&lt;=$Z$22,$Z$22-R141-SUM($M$126:M142))),0))</f>
        <v>99831.509717740715</v>
      </c>
      <c r="AQ142" s="319">
        <f t="shared" ca="1" si="156"/>
        <v>100000</v>
      </c>
      <c r="AR142" s="319">
        <f ca="1">IF($J$12="",0,IF(U141&lt;0,0,IF(A142&lt;=$Y$3,IF(U141+SUM($M$126:M142)&gt;$Z$22,U141*10%,IF(U141+SUM($M$126:M142)&lt;=$Z$22,$AR$125-U141-SUM($M$126:M142))),0)))</f>
        <v>99831.509717740715</v>
      </c>
      <c r="AS142" s="39">
        <f t="shared" ca="1" si="157"/>
        <v>100000</v>
      </c>
      <c r="AT142" s="723">
        <f t="shared" ca="1" si="122"/>
        <v>99831.509717740715</v>
      </c>
      <c r="AU142" s="320">
        <f t="shared" ca="1" si="123"/>
        <v>99831.509717740715</v>
      </c>
      <c r="AV142" s="320">
        <f t="shared" ca="1" si="124"/>
        <v>0</v>
      </c>
      <c r="AW142" s="320">
        <f t="shared" ca="1" si="125"/>
        <v>0</v>
      </c>
      <c r="AX142" s="320">
        <f t="shared" ca="1" si="126"/>
        <v>0</v>
      </c>
      <c r="AY142" s="320">
        <f t="shared" ca="1" si="158"/>
        <v>0</v>
      </c>
      <c r="AZ142" s="724">
        <f t="shared" ca="1" si="127"/>
        <v>0</v>
      </c>
      <c r="BA142" s="1259">
        <f t="shared" si="159"/>
        <v>0</v>
      </c>
      <c r="BB142" s="1250"/>
      <c r="BC142" s="715">
        <f t="shared" si="128"/>
        <v>0</v>
      </c>
      <c r="BD142" s="715">
        <f t="shared" si="129"/>
        <v>0</v>
      </c>
      <c r="BE142" s="715">
        <f t="shared" si="130"/>
        <v>0</v>
      </c>
      <c r="BF142" s="715">
        <f t="shared" si="160"/>
        <v>0</v>
      </c>
      <c r="BG142" s="732">
        <f t="shared" si="131"/>
        <v>0</v>
      </c>
      <c r="BH142" s="39"/>
      <c r="BI142" s="39"/>
      <c r="BJ142" s="39"/>
      <c r="BK142" s="39"/>
      <c r="BL142" s="39"/>
      <c r="BM142" s="36"/>
      <c r="BN142" s="422">
        <f t="shared" ca="1" si="132"/>
        <v>4.9915754858870356</v>
      </c>
      <c r="BO142" s="422">
        <f t="shared" ca="1" si="133"/>
        <v>0</v>
      </c>
      <c r="BP142" s="422">
        <f t="shared" ca="1" si="134"/>
        <v>0</v>
      </c>
      <c r="BQ142" s="422">
        <f t="shared" ca="1" si="135"/>
        <v>0</v>
      </c>
      <c r="BR142" s="422">
        <f t="shared" ca="1" si="161"/>
        <v>0</v>
      </c>
      <c r="BS142" s="422">
        <f t="shared" ca="1" si="136"/>
        <v>0</v>
      </c>
      <c r="BT142" s="422">
        <f t="shared" si="137"/>
        <v>0</v>
      </c>
      <c r="BU142" s="422">
        <f t="shared" si="138"/>
        <v>0</v>
      </c>
      <c r="BV142" s="422">
        <f t="shared" si="139"/>
        <v>0</v>
      </c>
      <c r="BW142" s="422">
        <f t="shared" si="140"/>
        <v>0</v>
      </c>
      <c r="BX142" s="422">
        <f t="shared" si="162"/>
        <v>0</v>
      </c>
      <c r="BY142" s="422">
        <f t="shared" si="141"/>
        <v>0</v>
      </c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458"/>
      <c r="CL142" s="458"/>
      <c r="CM142" s="458"/>
      <c r="CN142" s="458"/>
      <c r="CO142" s="458"/>
      <c r="CP142" s="458"/>
      <c r="CQ142" s="458"/>
      <c r="CR142" s="458"/>
      <c r="CS142" s="458"/>
      <c r="CT142" s="458"/>
      <c r="CU142" s="458"/>
      <c r="CV142" s="458"/>
      <c r="CW142" s="458"/>
      <c r="CX142" s="458"/>
      <c r="CY142" s="458"/>
      <c r="CZ142" s="458"/>
      <c r="DA142" s="458"/>
      <c r="DB142" s="458"/>
      <c r="DC142" s="458"/>
      <c r="DD142" s="458"/>
      <c r="DE142" s="458"/>
      <c r="DF142" s="458"/>
      <c r="DG142" s="458"/>
      <c r="DH142" s="458"/>
      <c r="DI142" s="458"/>
      <c r="DJ142" s="458"/>
      <c r="DK142" s="458"/>
      <c r="DL142" s="458"/>
      <c r="DM142" s="458"/>
      <c r="DN142" s="458"/>
      <c r="DO142" s="458"/>
      <c r="DP142" s="458"/>
      <c r="DQ142" s="458"/>
      <c r="DR142" s="458"/>
      <c r="DS142" s="458"/>
      <c r="DT142" s="458"/>
      <c r="DU142" s="39"/>
      <c r="DV142" s="39"/>
      <c r="DW142" s="31">
        <f t="shared" si="192"/>
        <v>2</v>
      </c>
      <c r="DX142" s="459">
        <f t="shared" si="142"/>
        <v>18</v>
      </c>
      <c r="DY142" s="467">
        <f t="shared" si="164"/>
        <v>0.1</v>
      </c>
      <c r="DZ142" s="468">
        <f t="shared" si="165"/>
        <v>0</v>
      </c>
      <c r="EA142" s="467">
        <f t="shared" si="166"/>
        <v>0.01</v>
      </c>
      <c r="EB142" s="468"/>
      <c r="EC142" s="326"/>
      <c r="ED142" s="468"/>
      <c r="EE142" s="39"/>
      <c r="EF142" s="459">
        <f t="shared" si="167"/>
        <v>18</v>
      </c>
      <c r="EG142" s="407">
        <f t="shared" si="184"/>
        <v>0.03</v>
      </c>
      <c r="EH142" s="407">
        <f t="shared" si="184"/>
        <v>0.03</v>
      </c>
      <c r="EI142" s="407">
        <f t="shared" si="184"/>
        <v>0.03</v>
      </c>
      <c r="EJ142" s="407">
        <f t="shared" si="184"/>
        <v>0.03</v>
      </c>
      <c r="EK142" s="39"/>
      <c r="EL142" s="485">
        <v>16</v>
      </c>
      <c r="EM142" s="486">
        <f t="shared" si="168"/>
        <v>0.67</v>
      </c>
      <c r="EN142" s="486">
        <f t="shared" si="169"/>
        <v>0</v>
      </c>
      <c r="EO142" s="487">
        <f t="shared" si="170"/>
        <v>0</v>
      </c>
      <c r="EP142" s="487"/>
      <c r="EQ142" s="487">
        <f t="shared" si="171"/>
        <v>0</v>
      </c>
      <c r="ER142" s="487">
        <f t="shared" si="172"/>
        <v>0</v>
      </c>
      <c r="ES142" s="487">
        <f t="shared" si="173"/>
        <v>0.67</v>
      </c>
      <c r="ET142" s="488">
        <f t="shared" si="174"/>
        <v>0.67</v>
      </c>
      <c r="EU142" s="39"/>
      <c r="EV142" s="33"/>
      <c r="EW142" s="473">
        <v>16</v>
      </c>
      <c r="EX142" s="474">
        <v>0.67</v>
      </c>
      <c r="EY142" s="474">
        <v>0.67</v>
      </c>
      <c r="EZ142" s="474">
        <v>0.67</v>
      </c>
      <c r="FA142" s="474">
        <v>0.67</v>
      </c>
      <c r="FB142" s="33"/>
      <c r="FC142" s="473">
        <v>16</v>
      </c>
      <c r="FD142" s="474">
        <f t="shared" si="185"/>
        <v>0.67</v>
      </c>
      <c r="FE142" s="474">
        <f t="shared" si="186"/>
        <v>0.67</v>
      </c>
      <c r="FF142" s="474">
        <f t="shared" si="187"/>
        <v>0.67</v>
      </c>
      <c r="FG142" s="474">
        <f t="shared" si="188"/>
        <v>0.67</v>
      </c>
      <c r="FH142" s="33"/>
      <c r="FI142" s="473">
        <v>16</v>
      </c>
      <c r="FJ142" s="412">
        <v>0</v>
      </c>
      <c r="FK142" s="412">
        <f>ROUND(FJ142*1.25,2)</f>
        <v>0</v>
      </c>
      <c r="FL142" s="412">
        <f>ROUND(FJ142*1.1,2)</f>
        <v>0</v>
      </c>
      <c r="FM142" s="412">
        <f>ROUND(FL142*1.25,2)</f>
        <v>0</v>
      </c>
      <c r="FN142" s="505"/>
      <c r="FO142" s="473">
        <v>16</v>
      </c>
      <c r="FP142" s="412">
        <v>0</v>
      </c>
      <c r="FQ142" s="412">
        <v>0</v>
      </c>
      <c r="FR142" s="412">
        <v>0</v>
      </c>
      <c r="FS142" s="412">
        <v>0</v>
      </c>
      <c r="FT142" s="33"/>
      <c r="FU142" s="489">
        <v>16</v>
      </c>
      <c r="FV142" s="490">
        <v>0</v>
      </c>
      <c r="FW142" s="490">
        <v>0</v>
      </c>
      <c r="FX142" s="490">
        <v>0</v>
      </c>
      <c r="FY142" s="490">
        <v>0</v>
      </c>
      <c r="FZ142" s="33"/>
      <c r="GA142" s="473">
        <v>16</v>
      </c>
      <c r="GB142" s="400">
        <v>0</v>
      </c>
      <c r="GC142" s="400">
        <v>0</v>
      </c>
      <c r="GD142" s="400">
        <v>0</v>
      </c>
      <c r="GE142" s="400">
        <v>0</v>
      </c>
      <c r="GF142" s="39"/>
      <c r="GG142" s="39"/>
      <c r="GH142" s="33"/>
      <c r="GI142" s="473">
        <v>16</v>
      </c>
      <c r="GJ142" s="400">
        <v>0</v>
      </c>
      <c r="GK142" s="400">
        <v>0</v>
      </c>
      <c r="GL142" s="400">
        <v>0</v>
      </c>
      <c r="GM142" s="400">
        <v>0</v>
      </c>
      <c r="GN142" s="33"/>
      <c r="GO142" s="33"/>
      <c r="GP142" s="491">
        <v>16</v>
      </c>
      <c r="GQ142" s="492">
        <v>0</v>
      </c>
      <c r="GR142" s="492">
        <f t="shared" si="176"/>
        <v>0</v>
      </c>
      <c r="GS142" s="492">
        <f t="shared" si="177"/>
        <v>0</v>
      </c>
      <c r="GT142" s="493">
        <f t="shared" si="176"/>
        <v>0</v>
      </c>
      <c r="GU142" s="491">
        <v>16</v>
      </c>
      <c r="GV142" s="492">
        <v>0</v>
      </c>
      <c r="GW142" s="492">
        <f t="shared" si="178"/>
        <v>0</v>
      </c>
      <c r="GX142" s="492">
        <f t="shared" si="179"/>
        <v>0</v>
      </c>
      <c r="GY142" s="492">
        <f t="shared" si="180"/>
        <v>0</v>
      </c>
      <c r="GZ142" s="494">
        <f t="shared" si="189"/>
        <v>16</v>
      </c>
      <c r="HA142" s="495">
        <v>0</v>
      </c>
      <c r="HB142" s="492">
        <f t="shared" si="181"/>
        <v>0</v>
      </c>
      <c r="HC142" s="492">
        <f t="shared" si="182"/>
        <v>0</v>
      </c>
      <c r="HD142" s="492">
        <f t="shared" si="183"/>
        <v>0</v>
      </c>
      <c r="HE142" s="491">
        <v>16</v>
      </c>
      <c r="HF142" s="492">
        <v>0</v>
      </c>
      <c r="HG142" s="492">
        <v>0</v>
      </c>
      <c r="HH142" s="492">
        <v>0</v>
      </c>
      <c r="HI142" s="493">
        <v>0</v>
      </c>
      <c r="HJ142" s="491">
        <v>16</v>
      </c>
      <c r="HK142" s="492">
        <v>0</v>
      </c>
      <c r="HL142" s="492">
        <v>0</v>
      </c>
      <c r="HM142" s="492">
        <v>0</v>
      </c>
      <c r="HN142" s="493">
        <v>0</v>
      </c>
      <c r="HO142" s="39"/>
      <c r="HP142" s="39"/>
      <c r="HQ142" s="39"/>
      <c r="HR142" s="39"/>
      <c r="HS142" s="39"/>
      <c r="HT142" s="39"/>
    </row>
    <row r="143" spans="1:228" ht="12.75" hidden="1" customHeight="1" x14ac:dyDescent="0.25">
      <c r="A143" s="31">
        <f t="shared" si="191"/>
        <v>2</v>
      </c>
      <c r="B143" s="31"/>
      <c r="C143" s="31"/>
      <c r="D143" s="32">
        <f t="shared" si="144"/>
        <v>19</v>
      </c>
      <c r="E143" s="33">
        <f t="shared" ca="1" si="106"/>
        <v>0</v>
      </c>
      <c r="F143" s="33">
        <f t="shared" ca="1" si="107"/>
        <v>0</v>
      </c>
      <c r="G143" s="33">
        <f t="shared" ca="1" si="108"/>
        <v>0</v>
      </c>
      <c r="H143" s="33">
        <v>0</v>
      </c>
      <c r="I143" s="33">
        <v>0</v>
      </c>
      <c r="J143" s="33">
        <f t="shared" ca="1" si="190"/>
        <v>0</v>
      </c>
      <c r="K143" s="33">
        <f t="shared" ca="1" si="109"/>
        <v>0</v>
      </c>
      <c r="L143" s="33"/>
      <c r="M143" s="832">
        <v>0</v>
      </c>
      <c r="N143" s="33">
        <f>IF(M143&gt;0,#REF!,0)</f>
        <v>0</v>
      </c>
      <c r="O143" s="33">
        <f t="shared" ca="1" si="110"/>
        <v>0</v>
      </c>
      <c r="P143" s="833">
        <f t="shared" ca="1" si="146"/>
        <v>0.4</v>
      </c>
      <c r="Q143" s="834">
        <f t="shared" ca="1" si="147"/>
        <v>4.9918040646613298</v>
      </c>
      <c r="R143" s="835">
        <f t="shared" ca="1" si="148"/>
        <v>159.32690270874002</v>
      </c>
      <c r="S143" s="836">
        <f t="shared" ca="1" si="149"/>
        <v>0.4</v>
      </c>
      <c r="T143" s="34">
        <f t="shared" ca="1" si="111"/>
        <v>4.9918040646613298</v>
      </c>
      <c r="U143" s="835">
        <f t="shared" ca="1" si="150"/>
        <v>159.32690270874005</v>
      </c>
      <c r="V143" s="34">
        <f t="shared" si="112"/>
        <v>0</v>
      </c>
      <c r="W143" s="553">
        <f t="shared" si="151"/>
        <v>2.238</v>
      </c>
      <c r="X143" s="42">
        <f t="shared" si="152"/>
        <v>0.03</v>
      </c>
      <c r="Y143" s="43">
        <f t="shared" si="113"/>
        <v>2.4662697723036864E-3</v>
      </c>
      <c r="Z143" s="44">
        <f t="shared" si="153"/>
        <v>0.03</v>
      </c>
      <c r="AA143" s="43">
        <f t="shared" si="114"/>
        <v>2.4662697723036864E-3</v>
      </c>
      <c r="AB143" s="35">
        <f t="shared" si="193"/>
        <v>0.16</v>
      </c>
      <c r="AC143" s="35">
        <f t="shared" ca="1" si="193"/>
        <v>0.15470777428049154</v>
      </c>
      <c r="AD143" s="317">
        <f t="shared" ca="1" si="193"/>
        <v>0.15470777428049154</v>
      </c>
      <c r="AE143" s="315"/>
      <c r="AF143" s="318">
        <f t="shared" si="115"/>
        <v>0.1</v>
      </c>
      <c r="AG143" s="405">
        <f t="shared" ca="1" si="116"/>
        <v>0</v>
      </c>
      <c r="AH143" s="318">
        <f t="shared" si="117"/>
        <v>0</v>
      </c>
      <c r="AI143" s="405">
        <f t="shared" ca="1" si="118"/>
        <v>0</v>
      </c>
      <c r="AJ143" s="318">
        <f t="shared" si="119"/>
        <v>0.01</v>
      </c>
      <c r="AK143" s="405">
        <f t="shared" ca="1" si="120"/>
        <v>0</v>
      </c>
      <c r="AL143" s="35">
        <f t="shared" si="155"/>
        <v>0</v>
      </c>
      <c r="AM143" s="30">
        <f t="shared" ca="1" si="121"/>
        <v>4.9918040646613298</v>
      </c>
      <c r="AN143" s="39"/>
      <c r="AO143" s="39"/>
      <c r="AP143" s="709">
        <f ca="1">IF($J$12="",0,IF(A143&lt;=$Y$3,IF(R142+SUM($M$126:M143)&gt;$Z$22,R142*10%,IF(R142+SUM($M$126:M143)&lt;=$Z$22,$Z$22-R142-SUM($M$126:M143))),0))</f>
        <v>99836.081293226598</v>
      </c>
      <c r="AQ143" s="319">
        <f t="shared" ca="1" si="156"/>
        <v>100000</v>
      </c>
      <c r="AR143" s="319">
        <f ca="1">IF($J$12="",0,IF(U142&lt;0,0,IF(A143&lt;=$Y$3,IF(U142+SUM($M$126:M143)&gt;$Z$22,U142*10%,IF(U142+SUM($M$126:M143)&lt;=$Z$22,$AR$125-U142-SUM($M$126:M143))),0)))</f>
        <v>99836.081293226598</v>
      </c>
      <c r="AS143" s="39">
        <f t="shared" ca="1" si="157"/>
        <v>100000</v>
      </c>
      <c r="AT143" s="723">
        <f t="shared" ca="1" si="122"/>
        <v>99836.081293226598</v>
      </c>
      <c r="AU143" s="320">
        <f t="shared" ca="1" si="123"/>
        <v>99836.081293226598</v>
      </c>
      <c r="AV143" s="320">
        <f t="shared" ca="1" si="124"/>
        <v>0</v>
      </c>
      <c r="AW143" s="320">
        <f t="shared" ca="1" si="125"/>
        <v>0</v>
      </c>
      <c r="AX143" s="320">
        <f t="shared" ca="1" si="126"/>
        <v>0</v>
      </c>
      <c r="AY143" s="320">
        <f t="shared" ca="1" si="158"/>
        <v>0</v>
      </c>
      <c r="AZ143" s="724">
        <f t="shared" ca="1" si="127"/>
        <v>0</v>
      </c>
      <c r="BA143" s="1259">
        <f t="shared" si="159"/>
        <v>0</v>
      </c>
      <c r="BB143" s="1250"/>
      <c r="BC143" s="715">
        <f t="shared" si="128"/>
        <v>0</v>
      </c>
      <c r="BD143" s="715">
        <f t="shared" si="129"/>
        <v>0</v>
      </c>
      <c r="BE143" s="715">
        <f t="shared" si="130"/>
        <v>0</v>
      </c>
      <c r="BF143" s="715">
        <f t="shared" si="160"/>
        <v>0</v>
      </c>
      <c r="BG143" s="732">
        <f t="shared" si="131"/>
        <v>0</v>
      </c>
      <c r="BH143" s="39"/>
      <c r="BI143" s="39"/>
      <c r="BJ143" s="39"/>
      <c r="BK143" s="39"/>
      <c r="BL143" s="39"/>
      <c r="BM143" s="36"/>
      <c r="BN143" s="422">
        <f t="shared" ca="1" si="132"/>
        <v>4.9918040646613298</v>
      </c>
      <c r="BO143" s="422">
        <f t="shared" ca="1" si="133"/>
        <v>0</v>
      </c>
      <c r="BP143" s="422">
        <f t="shared" ca="1" si="134"/>
        <v>0</v>
      </c>
      <c r="BQ143" s="422">
        <f t="shared" ca="1" si="135"/>
        <v>0</v>
      </c>
      <c r="BR143" s="422">
        <f t="shared" ca="1" si="161"/>
        <v>0</v>
      </c>
      <c r="BS143" s="422">
        <f t="shared" ca="1" si="136"/>
        <v>0</v>
      </c>
      <c r="BT143" s="422">
        <f t="shared" si="137"/>
        <v>0</v>
      </c>
      <c r="BU143" s="422">
        <f t="shared" si="138"/>
        <v>0</v>
      </c>
      <c r="BV143" s="422">
        <f t="shared" si="139"/>
        <v>0</v>
      </c>
      <c r="BW143" s="422">
        <f t="shared" si="140"/>
        <v>0</v>
      </c>
      <c r="BX143" s="422">
        <f t="shared" si="162"/>
        <v>0</v>
      </c>
      <c r="BY143" s="422">
        <f t="shared" si="141"/>
        <v>0</v>
      </c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458"/>
      <c r="CL143" s="458"/>
      <c r="CM143" s="458"/>
      <c r="CN143" s="458"/>
      <c r="CO143" s="458"/>
      <c r="CP143" s="458"/>
      <c r="CQ143" s="458"/>
      <c r="CR143" s="458"/>
      <c r="CS143" s="458"/>
      <c r="CT143" s="458"/>
      <c r="CU143" s="458"/>
      <c r="CV143" s="458"/>
      <c r="CW143" s="458"/>
      <c r="CX143" s="458"/>
      <c r="CY143" s="458"/>
      <c r="CZ143" s="458"/>
      <c r="DA143" s="458"/>
      <c r="DB143" s="458"/>
      <c r="DC143" s="458"/>
      <c r="DD143" s="458"/>
      <c r="DE143" s="458"/>
      <c r="DF143" s="458"/>
      <c r="DG143" s="458"/>
      <c r="DH143" s="458"/>
      <c r="DI143" s="458"/>
      <c r="DJ143" s="458"/>
      <c r="DK143" s="458"/>
      <c r="DL143" s="458"/>
      <c r="DM143" s="458"/>
      <c r="DN143" s="458"/>
      <c r="DO143" s="458"/>
      <c r="DP143" s="458"/>
      <c r="DQ143" s="458"/>
      <c r="DR143" s="458"/>
      <c r="DS143" s="458"/>
      <c r="DT143" s="458"/>
      <c r="DU143" s="39"/>
      <c r="DV143" s="39"/>
      <c r="DW143" s="31">
        <f t="shared" si="192"/>
        <v>2</v>
      </c>
      <c r="DX143" s="459">
        <f t="shared" si="142"/>
        <v>19</v>
      </c>
      <c r="DY143" s="467">
        <f t="shared" si="164"/>
        <v>0.1</v>
      </c>
      <c r="DZ143" s="468">
        <f t="shared" si="165"/>
        <v>0</v>
      </c>
      <c r="EA143" s="467">
        <f t="shared" si="166"/>
        <v>0.01</v>
      </c>
      <c r="EB143" s="468"/>
      <c r="EC143" s="326"/>
      <c r="ED143" s="468"/>
      <c r="EE143" s="39"/>
      <c r="EF143" s="459">
        <f t="shared" si="167"/>
        <v>19</v>
      </c>
      <c r="EG143" s="407">
        <f t="shared" ref="EG143:EJ158" si="194">EG142</f>
        <v>0.03</v>
      </c>
      <c r="EH143" s="407">
        <f t="shared" si="194"/>
        <v>0.03</v>
      </c>
      <c r="EI143" s="407">
        <f t="shared" si="194"/>
        <v>0.03</v>
      </c>
      <c r="EJ143" s="407">
        <f t="shared" si="194"/>
        <v>0.03</v>
      </c>
      <c r="EK143" s="39"/>
      <c r="EL143" s="485">
        <v>17</v>
      </c>
      <c r="EM143" s="486">
        <f t="shared" si="168"/>
        <v>0.78</v>
      </c>
      <c r="EN143" s="486">
        <f t="shared" si="169"/>
        <v>0</v>
      </c>
      <c r="EO143" s="487">
        <f t="shared" si="170"/>
        <v>0</v>
      </c>
      <c r="EP143" s="487"/>
      <c r="EQ143" s="487">
        <f t="shared" si="171"/>
        <v>0</v>
      </c>
      <c r="ER143" s="487">
        <f t="shared" si="172"/>
        <v>0</v>
      </c>
      <c r="ES143" s="487">
        <f t="shared" si="173"/>
        <v>0.78</v>
      </c>
      <c r="ET143" s="488">
        <f t="shared" si="174"/>
        <v>0.78</v>
      </c>
      <c r="EU143" s="39"/>
      <c r="EV143" s="33"/>
      <c r="EW143" s="473">
        <v>17</v>
      </c>
      <c r="EX143" s="474">
        <v>0.78</v>
      </c>
      <c r="EY143" s="474">
        <v>0.78</v>
      </c>
      <c r="EZ143" s="474">
        <v>0.78</v>
      </c>
      <c r="FA143" s="474">
        <v>0.78</v>
      </c>
      <c r="FB143" s="33"/>
      <c r="FC143" s="473">
        <v>17</v>
      </c>
      <c r="FD143" s="474">
        <f t="shared" si="185"/>
        <v>0.78</v>
      </c>
      <c r="FE143" s="474">
        <f t="shared" si="186"/>
        <v>0.78</v>
      </c>
      <c r="FF143" s="474">
        <f t="shared" si="187"/>
        <v>0.78</v>
      </c>
      <c r="FG143" s="474">
        <f t="shared" si="188"/>
        <v>0.78</v>
      </c>
      <c r="FH143" s="33"/>
      <c r="FI143" s="473">
        <v>17</v>
      </c>
      <c r="FJ143" s="412">
        <v>0</v>
      </c>
      <c r="FK143" s="412">
        <f>ROUND(FJ143*1.25,2)</f>
        <v>0</v>
      </c>
      <c r="FL143" s="412">
        <f>ROUND(FJ143*1.1,2)</f>
        <v>0</v>
      </c>
      <c r="FM143" s="412">
        <f>ROUND(FL143*1.25,2)</f>
        <v>0</v>
      </c>
      <c r="FN143" s="505"/>
      <c r="FO143" s="473">
        <v>17</v>
      </c>
      <c r="FP143" s="412">
        <v>0</v>
      </c>
      <c r="FQ143" s="412">
        <v>0</v>
      </c>
      <c r="FR143" s="412">
        <v>0</v>
      </c>
      <c r="FS143" s="412">
        <v>0</v>
      </c>
      <c r="FT143" s="33"/>
      <c r="FU143" s="489">
        <v>17</v>
      </c>
      <c r="FV143" s="490">
        <v>0</v>
      </c>
      <c r="FW143" s="490">
        <v>0</v>
      </c>
      <c r="FX143" s="490">
        <v>0</v>
      </c>
      <c r="FY143" s="490">
        <v>0</v>
      </c>
      <c r="FZ143" s="33"/>
      <c r="GA143" s="473">
        <v>17</v>
      </c>
      <c r="GB143" s="400">
        <v>0</v>
      </c>
      <c r="GC143" s="400">
        <v>0</v>
      </c>
      <c r="GD143" s="400">
        <v>0</v>
      </c>
      <c r="GE143" s="400">
        <v>0</v>
      </c>
      <c r="GF143" s="39"/>
      <c r="GG143" s="39"/>
      <c r="GH143" s="33"/>
      <c r="GI143" s="473">
        <v>17</v>
      </c>
      <c r="GJ143" s="400">
        <v>0</v>
      </c>
      <c r="GK143" s="400">
        <v>0</v>
      </c>
      <c r="GL143" s="400">
        <v>0</v>
      </c>
      <c r="GM143" s="400">
        <v>0</v>
      </c>
      <c r="GN143" s="33"/>
      <c r="GO143" s="33"/>
      <c r="GP143" s="491">
        <v>17</v>
      </c>
      <c r="GQ143" s="492">
        <v>0</v>
      </c>
      <c r="GR143" s="492">
        <f t="shared" si="176"/>
        <v>0</v>
      </c>
      <c r="GS143" s="492">
        <f t="shared" si="177"/>
        <v>0</v>
      </c>
      <c r="GT143" s="493">
        <f t="shared" si="176"/>
        <v>0</v>
      </c>
      <c r="GU143" s="491">
        <v>17</v>
      </c>
      <c r="GV143" s="492">
        <v>0</v>
      </c>
      <c r="GW143" s="492">
        <f t="shared" si="178"/>
        <v>0</v>
      </c>
      <c r="GX143" s="492">
        <f t="shared" si="179"/>
        <v>0</v>
      </c>
      <c r="GY143" s="492">
        <f t="shared" si="180"/>
        <v>0</v>
      </c>
      <c r="GZ143" s="494">
        <f t="shared" si="189"/>
        <v>17</v>
      </c>
      <c r="HA143" s="495">
        <v>0</v>
      </c>
      <c r="HB143" s="492">
        <f t="shared" si="181"/>
        <v>0</v>
      </c>
      <c r="HC143" s="492">
        <f t="shared" si="182"/>
        <v>0</v>
      </c>
      <c r="HD143" s="492">
        <f t="shared" si="183"/>
        <v>0</v>
      </c>
      <c r="HE143" s="491">
        <v>17</v>
      </c>
      <c r="HF143" s="492">
        <v>0</v>
      </c>
      <c r="HG143" s="492">
        <v>0</v>
      </c>
      <c r="HH143" s="492">
        <v>0</v>
      </c>
      <c r="HI143" s="493">
        <v>0</v>
      </c>
      <c r="HJ143" s="491">
        <v>17</v>
      </c>
      <c r="HK143" s="492">
        <v>0</v>
      </c>
      <c r="HL143" s="492">
        <v>0</v>
      </c>
      <c r="HM143" s="492">
        <v>0</v>
      </c>
      <c r="HN143" s="493">
        <v>0</v>
      </c>
      <c r="HO143" s="39"/>
      <c r="HP143" s="39"/>
      <c r="HQ143" s="39"/>
      <c r="HR143" s="39"/>
      <c r="HS143" s="39"/>
      <c r="HT143" s="39"/>
    </row>
    <row r="144" spans="1:228" ht="12.75" hidden="1" customHeight="1" x14ac:dyDescent="0.25">
      <c r="A144" s="31">
        <f t="shared" si="191"/>
        <v>2</v>
      </c>
      <c r="B144" s="31"/>
      <c r="C144" s="31"/>
      <c r="D144" s="32">
        <f t="shared" si="144"/>
        <v>20</v>
      </c>
      <c r="E144" s="33">
        <f t="shared" ca="1" si="106"/>
        <v>0</v>
      </c>
      <c r="F144" s="33">
        <f t="shared" ca="1" si="107"/>
        <v>0</v>
      </c>
      <c r="G144" s="33">
        <f t="shared" ca="1" si="108"/>
        <v>0</v>
      </c>
      <c r="H144" s="33">
        <v>0</v>
      </c>
      <c r="I144" s="33">
        <v>0</v>
      </c>
      <c r="J144" s="33">
        <f t="shared" ca="1" si="190"/>
        <v>0</v>
      </c>
      <c r="K144" s="33">
        <f t="shared" ca="1" si="109"/>
        <v>0</v>
      </c>
      <c r="L144" s="33"/>
      <c r="M144" s="832">
        <v>0</v>
      </c>
      <c r="N144" s="33">
        <f>IF(M144&gt;0,#REF!,0)</f>
        <v>0</v>
      </c>
      <c r="O144" s="33">
        <f t="shared" ca="1" si="110"/>
        <v>0</v>
      </c>
      <c r="P144" s="833">
        <f t="shared" ca="1" si="146"/>
        <v>0.39</v>
      </c>
      <c r="Q144" s="834">
        <f t="shared" ca="1" si="147"/>
        <v>4.9920336548645627</v>
      </c>
      <c r="R144" s="835">
        <f t="shared" ca="1" si="148"/>
        <v>154.72486905387544</v>
      </c>
      <c r="S144" s="836">
        <f t="shared" ca="1" si="149"/>
        <v>0.39</v>
      </c>
      <c r="T144" s="34">
        <f t="shared" ca="1" si="111"/>
        <v>4.9920336548645627</v>
      </c>
      <c r="U144" s="835">
        <f t="shared" ca="1" si="150"/>
        <v>154.72486905387547</v>
      </c>
      <c r="V144" s="34">
        <f t="shared" si="112"/>
        <v>0</v>
      </c>
      <c r="W144" s="553">
        <f t="shared" si="151"/>
        <v>2.238</v>
      </c>
      <c r="X144" s="42">
        <f t="shared" si="152"/>
        <v>0.03</v>
      </c>
      <c r="Y144" s="43">
        <f t="shared" si="113"/>
        <v>2.4662697723036864E-3</v>
      </c>
      <c r="Z144" s="44">
        <f t="shared" si="153"/>
        <v>0.03</v>
      </c>
      <c r="AA144" s="43">
        <f t="shared" si="114"/>
        <v>2.4662697723036864E-3</v>
      </c>
      <c r="AB144" s="35">
        <f t="shared" si="193"/>
        <v>0.16</v>
      </c>
      <c r="AC144" s="35">
        <f t="shared" ca="1" si="193"/>
        <v>0.15470777428049154</v>
      </c>
      <c r="AD144" s="317">
        <f t="shared" ca="1" si="193"/>
        <v>0.15470777428049154</v>
      </c>
      <c r="AE144" s="315"/>
      <c r="AF144" s="318">
        <f t="shared" si="115"/>
        <v>0.1</v>
      </c>
      <c r="AG144" s="405">
        <f t="shared" ca="1" si="116"/>
        <v>0</v>
      </c>
      <c r="AH144" s="318">
        <f t="shared" si="117"/>
        <v>0</v>
      </c>
      <c r="AI144" s="405">
        <f t="shared" ca="1" si="118"/>
        <v>0</v>
      </c>
      <c r="AJ144" s="318">
        <f t="shared" si="119"/>
        <v>0.01</v>
      </c>
      <c r="AK144" s="405">
        <f t="shared" ca="1" si="120"/>
        <v>0</v>
      </c>
      <c r="AL144" s="35">
        <f t="shared" si="155"/>
        <v>0</v>
      </c>
      <c r="AM144" s="30">
        <f t="shared" ca="1" si="121"/>
        <v>4.9920336548645627</v>
      </c>
      <c r="AN144" s="39"/>
      <c r="AO144" s="39"/>
      <c r="AP144" s="709">
        <f ca="1">IF($J$12="",0,IF(A144&lt;=$Y$3,IF(R143+SUM($M$126:M144)&gt;$Z$22,R143*10%,IF(R143+SUM($M$126:M144)&lt;=$Z$22,$Z$22-R143-SUM($M$126:M144))),0))</f>
        <v>99840.673097291263</v>
      </c>
      <c r="AQ144" s="319">
        <f t="shared" ca="1" si="156"/>
        <v>100000</v>
      </c>
      <c r="AR144" s="319">
        <f ca="1">IF($J$12="",0,IF(U143&lt;0,0,IF(A144&lt;=$Y$3,IF(U143+SUM($M$126:M144)&gt;$Z$22,U143*10%,IF(U143+SUM($M$126:M144)&lt;=$Z$22,$AR$125-U143-SUM($M$126:M144))),0)))</f>
        <v>99840.673097291263</v>
      </c>
      <c r="AS144" s="39">
        <f t="shared" ca="1" si="157"/>
        <v>100000</v>
      </c>
      <c r="AT144" s="723">
        <f t="shared" ca="1" si="122"/>
        <v>99840.673097291263</v>
      </c>
      <c r="AU144" s="320">
        <f t="shared" ca="1" si="123"/>
        <v>99840.673097291263</v>
      </c>
      <c r="AV144" s="320">
        <f t="shared" ca="1" si="124"/>
        <v>0</v>
      </c>
      <c r="AW144" s="320">
        <f t="shared" ca="1" si="125"/>
        <v>0</v>
      </c>
      <c r="AX144" s="320">
        <f t="shared" ca="1" si="126"/>
        <v>0</v>
      </c>
      <c r="AY144" s="320">
        <f t="shared" ca="1" si="158"/>
        <v>0</v>
      </c>
      <c r="AZ144" s="724">
        <f t="shared" ca="1" si="127"/>
        <v>0</v>
      </c>
      <c r="BA144" s="1259">
        <f t="shared" si="159"/>
        <v>0</v>
      </c>
      <c r="BB144" s="1250"/>
      <c r="BC144" s="715">
        <f t="shared" si="128"/>
        <v>0</v>
      </c>
      <c r="BD144" s="715">
        <f t="shared" si="129"/>
        <v>0</v>
      </c>
      <c r="BE144" s="715">
        <f t="shared" si="130"/>
        <v>0</v>
      </c>
      <c r="BF144" s="715">
        <f t="shared" si="160"/>
        <v>0</v>
      </c>
      <c r="BG144" s="732">
        <f t="shared" si="131"/>
        <v>0</v>
      </c>
      <c r="BH144" s="39"/>
      <c r="BI144" s="39"/>
      <c r="BJ144" s="39"/>
      <c r="BK144" s="39"/>
      <c r="BL144" s="39"/>
      <c r="BM144" s="36"/>
      <c r="BN144" s="422">
        <f t="shared" ca="1" si="132"/>
        <v>4.9920336548645627</v>
      </c>
      <c r="BO144" s="422">
        <f t="shared" ca="1" si="133"/>
        <v>0</v>
      </c>
      <c r="BP144" s="422">
        <f t="shared" ca="1" si="134"/>
        <v>0</v>
      </c>
      <c r="BQ144" s="422">
        <f t="shared" ca="1" si="135"/>
        <v>0</v>
      </c>
      <c r="BR144" s="422">
        <f t="shared" ca="1" si="161"/>
        <v>0</v>
      </c>
      <c r="BS144" s="422">
        <f t="shared" ca="1" si="136"/>
        <v>0</v>
      </c>
      <c r="BT144" s="422">
        <f t="shared" si="137"/>
        <v>0</v>
      </c>
      <c r="BU144" s="422">
        <f t="shared" si="138"/>
        <v>0</v>
      </c>
      <c r="BV144" s="422">
        <f t="shared" si="139"/>
        <v>0</v>
      </c>
      <c r="BW144" s="422">
        <f t="shared" si="140"/>
        <v>0</v>
      </c>
      <c r="BX144" s="422">
        <f t="shared" si="162"/>
        <v>0</v>
      </c>
      <c r="BY144" s="422">
        <f t="shared" si="141"/>
        <v>0</v>
      </c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458"/>
      <c r="CL144" s="458"/>
      <c r="CM144" s="458"/>
      <c r="CN144" s="458"/>
      <c r="CO144" s="458"/>
      <c r="CP144" s="458"/>
      <c r="CQ144" s="458"/>
      <c r="CR144" s="458"/>
      <c r="CS144" s="458"/>
      <c r="CT144" s="458"/>
      <c r="CU144" s="458"/>
      <c r="CV144" s="458"/>
      <c r="CW144" s="458"/>
      <c r="CX144" s="458"/>
      <c r="CY144" s="458"/>
      <c r="CZ144" s="458"/>
      <c r="DA144" s="458"/>
      <c r="DB144" s="458"/>
      <c r="DC144" s="458"/>
      <c r="DD144" s="458"/>
      <c r="DE144" s="458"/>
      <c r="DF144" s="458"/>
      <c r="DG144" s="458"/>
      <c r="DH144" s="458"/>
      <c r="DI144" s="458"/>
      <c r="DJ144" s="458"/>
      <c r="DK144" s="458"/>
      <c r="DL144" s="458"/>
      <c r="DM144" s="458"/>
      <c r="DN144" s="458"/>
      <c r="DO144" s="458"/>
      <c r="DP144" s="458"/>
      <c r="DQ144" s="458"/>
      <c r="DR144" s="458"/>
      <c r="DS144" s="458"/>
      <c r="DT144" s="458"/>
      <c r="DU144" s="39"/>
      <c r="DV144" s="39"/>
      <c r="DW144" s="31">
        <f t="shared" si="192"/>
        <v>2</v>
      </c>
      <c r="DX144" s="459">
        <f t="shared" si="142"/>
        <v>20</v>
      </c>
      <c r="DY144" s="467">
        <f t="shared" si="164"/>
        <v>0.1</v>
      </c>
      <c r="DZ144" s="468">
        <f t="shared" si="165"/>
        <v>0</v>
      </c>
      <c r="EA144" s="467">
        <f t="shared" si="166"/>
        <v>0.01</v>
      </c>
      <c r="EB144" s="468"/>
      <c r="EC144" s="326"/>
      <c r="ED144" s="468"/>
      <c r="EE144" s="39"/>
      <c r="EF144" s="459">
        <f t="shared" si="167"/>
        <v>20</v>
      </c>
      <c r="EG144" s="407">
        <f t="shared" si="194"/>
        <v>0.03</v>
      </c>
      <c r="EH144" s="407">
        <f t="shared" si="194"/>
        <v>0.03</v>
      </c>
      <c r="EI144" s="407">
        <f t="shared" si="194"/>
        <v>0.03</v>
      </c>
      <c r="EJ144" s="407">
        <f t="shared" si="194"/>
        <v>0.03</v>
      </c>
      <c r="EK144" s="39"/>
      <c r="EL144" s="485">
        <v>18</v>
      </c>
      <c r="EM144" s="486">
        <f t="shared" si="168"/>
        <v>0.42</v>
      </c>
      <c r="EN144" s="486">
        <f t="shared" si="169"/>
        <v>0</v>
      </c>
      <c r="EO144" s="487">
        <f t="shared" si="170"/>
        <v>0</v>
      </c>
      <c r="EP144" s="487"/>
      <c r="EQ144" s="487">
        <f t="shared" si="171"/>
        <v>0</v>
      </c>
      <c r="ER144" s="487">
        <f t="shared" si="172"/>
        <v>0</v>
      </c>
      <c r="ES144" s="487">
        <f t="shared" si="173"/>
        <v>0.42</v>
      </c>
      <c r="ET144" s="488">
        <f t="shared" si="174"/>
        <v>0.42</v>
      </c>
      <c r="EU144" s="39"/>
      <c r="EV144" s="33"/>
      <c r="EW144" s="473">
        <v>18</v>
      </c>
      <c r="EX144" s="399">
        <v>0.42</v>
      </c>
      <c r="EY144" s="399">
        <v>0.78</v>
      </c>
      <c r="EZ144" s="399">
        <v>0.3</v>
      </c>
      <c r="FA144" s="399">
        <v>0.52</v>
      </c>
      <c r="FB144" s="33"/>
      <c r="FC144" s="473">
        <v>18</v>
      </c>
      <c r="FD144" s="399">
        <f t="shared" si="185"/>
        <v>0.42</v>
      </c>
      <c r="FE144" s="399">
        <f t="shared" si="186"/>
        <v>0.78</v>
      </c>
      <c r="FF144" s="399">
        <f t="shared" si="187"/>
        <v>0.3</v>
      </c>
      <c r="FG144" s="399">
        <f t="shared" si="188"/>
        <v>0.52</v>
      </c>
      <c r="FH144" s="409"/>
      <c r="FI144" s="473">
        <v>18</v>
      </c>
      <c r="FJ144" s="412">
        <f t="shared" ref="FJ144:FJ171" si="195">ROUND(0.0984/(1-5%),2)</f>
        <v>0.1</v>
      </c>
      <c r="FK144" s="412">
        <f>FJ144</f>
        <v>0.1</v>
      </c>
      <c r="FL144" s="412">
        <f>FJ144</f>
        <v>0.1</v>
      </c>
      <c r="FM144" s="412">
        <f>FJ144</f>
        <v>0.1</v>
      </c>
      <c r="FN144" s="505"/>
      <c r="FO144" s="473">
        <v>18</v>
      </c>
      <c r="FP144" s="412">
        <v>1</v>
      </c>
      <c r="FQ144" s="412">
        <v>1</v>
      </c>
      <c r="FR144" s="412">
        <v>1</v>
      </c>
      <c r="FS144" s="412">
        <v>1</v>
      </c>
      <c r="FT144" s="33"/>
      <c r="FU144" s="489">
        <v>18</v>
      </c>
      <c r="FV144" s="490">
        <f>ROUND(0.5348/(1-5%),2)</f>
        <v>0.56000000000000005</v>
      </c>
      <c r="FW144" s="490">
        <f>FV144</f>
        <v>0.56000000000000005</v>
      </c>
      <c r="FX144" s="490">
        <f>FV144</f>
        <v>0.56000000000000005</v>
      </c>
      <c r="FY144" s="490">
        <f>FV144</f>
        <v>0.56000000000000005</v>
      </c>
      <c r="FZ144" s="490"/>
      <c r="GA144" s="473">
        <v>18</v>
      </c>
      <c r="GB144" s="400">
        <v>0.2</v>
      </c>
      <c r="GC144" s="400">
        <f>ROUND(GB144*1.25,2)</f>
        <v>0.25</v>
      </c>
      <c r="GD144" s="400">
        <v>0.22</v>
      </c>
      <c r="GE144" s="400">
        <f>ROUND(GD144*1.25,2)</f>
        <v>0.28000000000000003</v>
      </c>
      <c r="GF144" s="39"/>
      <c r="GG144" s="39"/>
      <c r="GH144" s="33"/>
      <c r="GI144" s="473">
        <v>18</v>
      </c>
      <c r="GJ144" s="400">
        <f t="shared" ref="GJ144:GM163" si="196">ROUND(0.84/(1-0),2)</f>
        <v>0.84</v>
      </c>
      <c r="GK144" s="400">
        <f t="shared" si="196"/>
        <v>0.84</v>
      </c>
      <c r="GL144" s="400">
        <f t="shared" si="196"/>
        <v>0.84</v>
      </c>
      <c r="GM144" s="400">
        <f t="shared" si="196"/>
        <v>0.84</v>
      </c>
      <c r="GN144" s="33"/>
      <c r="GO144" s="524"/>
      <c r="GP144" s="491">
        <v>18</v>
      </c>
      <c r="GQ144" s="492">
        <f>FJ144</f>
        <v>0.1</v>
      </c>
      <c r="GR144" s="492">
        <f>GQ144*1.1</f>
        <v>0.11000000000000001</v>
      </c>
      <c r="GS144" s="492">
        <f>FL144</f>
        <v>0.1</v>
      </c>
      <c r="GT144" s="492">
        <f>GS144*1.1</f>
        <v>0.11000000000000001</v>
      </c>
      <c r="GU144" s="491">
        <v>18</v>
      </c>
      <c r="GV144" s="492">
        <f>ROUND(FV144*2,2)</f>
        <v>1.1200000000000001</v>
      </c>
      <c r="GW144" s="492">
        <f>GV144*1.1</f>
        <v>1.2320000000000002</v>
      </c>
      <c r="GX144" s="492">
        <f>GV144</f>
        <v>1.1200000000000001</v>
      </c>
      <c r="GY144" s="492">
        <f>GX144*1.1</f>
        <v>1.2320000000000002</v>
      </c>
      <c r="GZ144" s="494">
        <f t="shared" si="189"/>
        <v>18</v>
      </c>
      <c r="HA144" s="506">
        <v>1.1100000000000001</v>
      </c>
      <c r="HB144" s="492">
        <f t="shared" si="181"/>
        <v>1.5</v>
      </c>
      <c r="HC144" s="492">
        <f>ROUND(HA144*1.25,2)</f>
        <v>1.39</v>
      </c>
      <c r="HD144" s="492">
        <f>ROUND(HC144*1.35,2)</f>
        <v>1.88</v>
      </c>
      <c r="HE144" s="491">
        <v>18</v>
      </c>
      <c r="HF144" s="492">
        <f>GB144</f>
        <v>0.2</v>
      </c>
      <c r="HG144" s="492">
        <f t="shared" ref="HG144:HI144" si="197">GC144</f>
        <v>0.25</v>
      </c>
      <c r="HH144" s="492">
        <f t="shared" si="197"/>
        <v>0.22</v>
      </c>
      <c r="HI144" s="492">
        <f t="shared" si="197"/>
        <v>0.28000000000000003</v>
      </c>
      <c r="HJ144" s="491">
        <v>18</v>
      </c>
      <c r="HK144" s="492">
        <f>ROUND(GJ144*1.1,2)</f>
        <v>0.92</v>
      </c>
      <c r="HL144" s="492">
        <f t="shared" ref="HL144:HN144" si="198">ROUND(GK144*1.1,2)</f>
        <v>0.92</v>
      </c>
      <c r="HM144" s="492">
        <f t="shared" si="198"/>
        <v>0.92</v>
      </c>
      <c r="HN144" s="492">
        <f t="shared" si="198"/>
        <v>0.92</v>
      </c>
      <c r="HO144" s="33"/>
      <c r="HP144" s="632"/>
      <c r="HQ144" s="632"/>
      <c r="HR144" s="39"/>
      <c r="HS144" s="39"/>
      <c r="HT144" s="39"/>
    </row>
    <row r="145" spans="1:228" ht="12.75" hidden="1" customHeight="1" x14ac:dyDescent="0.25">
      <c r="A145" s="31">
        <f t="shared" si="191"/>
        <v>2</v>
      </c>
      <c r="B145" s="31"/>
      <c r="C145" s="31"/>
      <c r="D145" s="32">
        <f t="shared" si="144"/>
        <v>21</v>
      </c>
      <c r="E145" s="33">
        <f t="shared" ca="1" si="106"/>
        <v>0</v>
      </c>
      <c r="F145" s="33">
        <f t="shared" ca="1" si="107"/>
        <v>0</v>
      </c>
      <c r="G145" s="33">
        <f t="shared" ca="1" si="108"/>
        <v>0</v>
      </c>
      <c r="H145" s="33">
        <v>0</v>
      </c>
      <c r="I145" s="33">
        <v>0</v>
      </c>
      <c r="J145" s="33">
        <f t="shared" ca="1" si="190"/>
        <v>0</v>
      </c>
      <c r="K145" s="33">
        <f t="shared" ca="1" si="109"/>
        <v>0</v>
      </c>
      <c r="L145" s="33"/>
      <c r="M145" s="832">
        <v>0</v>
      </c>
      <c r="N145" s="33">
        <f>IF(M145&gt;0,#REF!,0)</f>
        <v>0</v>
      </c>
      <c r="O145" s="33">
        <f t="shared" ca="1" si="110"/>
        <v>0</v>
      </c>
      <c r="P145" s="833">
        <f t="shared" ca="1" si="146"/>
        <v>0.38</v>
      </c>
      <c r="Q145" s="834">
        <f t="shared" ca="1" si="147"/>
        <v>4.992263756547306</v>
      </c>
      <c r="R145" s="835">
        <f t="shared" ca="1" si="148"/>
        <v>150.11260529732812</v>
      </c>
      <c r="S145" s="836">
        <f t="shared" ca="1" si="149"/>
        <v>0.38</v>
      </c>
      <c r="T145" s="34">
        <f t="shared" ca="1" si="111"/>
        <v>4.992263756547306</v>
      </c>
      <c r="U145" s="835">
        <f t="shared" ca="1" si="150"/>
        <v>150.11260529732814</v>
      </c>
      <c r="V145" s="34">
        <f t="shared" si="112"/>
        <v>0</v>
      </c>
      <c r="W145" s="553">
        <f t="shared" si="151"/>
        <v>2.238</v>
      </c>
      <c r="X145" s="42">
        <f t="shared" si="152"/>
        <v>0.03</v>
      </c>
      <c r="Y145" s="43">
        <f t="shared" si="113"/>
        <v>2.4662697723036864E-3</v>
      </c>
      <c r="Z145" s="44">
        <f t="shared" si="153"/>
        <v>0.03</v>
      </c>
      <c r="AA145" s="43">
        <f t="shared" si="114"/>
        <v>2.4662697723036864E-3</v>
      </c>
      <c r="AB145" s="35">
        <f t="shared" si="193"/>
        <v>0.16</v>
      </c>
      <c r="AC145" s="35">
        <f t="shared" ca="1" si="193"/>
        <v>0.15470777428049154</v>
      </c>
      <c r="AD145" s="317">
        <f t="shared" ca="1" si="193"/>
        <v>0.15470777428049154</v>
      </c>
      <c r="AE145" s="315"/>
      <c r="AF145" s="318">
        <f t="shared" si="115"/>
        <v>0.1</v>
      </c>
      <c r="AG145" s="405">
        <f t="shared" ca="1" si="116"/>
        <v>0</v>
      </c>
      <c r="AH145" s="318">
        <f t="shared" si="117"/>
        <v>0</v>
      </c>
      <c r="AI145" s="405">
        <f t="shared" ca="1" si="118"/>
        <v>0</v>
      </c>
      <c r="AJ145" s="318">
        <f t="shared" si="119"/>
        <v>0.01</v>
      </c>
      <c r="AK145" s="405">
        <f t="shared" ca="1" si="120"/>
        <v>0</v>
      </c>
      <c r="AL145" s="35">
        <f t="shared" si="155"/>
        <v>0</v>
      </c>
      <c r="AM145" s="30">
        <f t="shared" ca="1" si="121"/>
        <v>4.992263756547306</v>
      </c>
      <c r="AN145" s="39"/>
      <c r="AO145" s="39"/>
      <c r="AP145" s="709">
        <f ca="1">IF($J$12="",0,IF(A145&lt;=$Y$3,IF(R144+SUM($M$126:M145)&gt;$Z$22,R144*10%,IF(R144+SUM($M$126:M145)&lt;=$Z$22,$Z$22-R144-SUM($M$126:M145))),0))</f>
        <v>99845.275130946131</v>
      </c>
      <c r="AQ145" s="319">
        <f t="shared" ca="1" si="156"/>
        <v>100000</v>
      </c>
      <c r="AR145" s="319">
        <f ca="1">IF($J$12="",0,IF(U144&lt;0,0,IF(A145&lt;=$Y$3,IF(U144+SUM($M$126:M145)&gt;$Z$22,U144*10%,IF(U144+SUM($M$126:M145)&lt;=$Z$22,$AR$125-U144-SUM($M$126:M145))),0)))</f>
        <v>99845.275130946131</v>
      </c>
      <c r="AS145" s="39">
        <f t="shared" ca="1" si="157"/>
        <v>100000</v>
      </c>
      <c r="AT145" s="723">
        <f t="shared" ca="1" si="122"/>
        <v>99845.275130946131</v>
      </c>
      <c r="AU145" s="320">
        <f t="shared" ca="1" si="123"/>
        <v>99845.275130946131</v>
      </c>
      <c r="AV145" s="320">
        <f t="shared" ca="1" si="124"/>
        <v>0</v>
      </c>
      <c r="AW145" s="320">
        <f t="shared" ca="1" si="125"/>
        <v>0</v>
      </c>
      <c r="AX145" s="320">
        <f t="shared" ca="1" si="126"/>
        <v>0</v>
      </c>
      <c r="AY145" s="320">
        <f t="shared" ca="1" si="158"/>
        <v>0</v>
      </c>
      <c r="AZ145" s="724">
        <f t="shared" ca="1" si="127"/>
        <v>0</v>
      </c>
      <c r="BA145" s="1259">
        <f t="shared" si="159"/>
        <v>0</v>
      </c>
      <c r="BB145" s="1250"/>
      <c r="BC145" s="715">
        <f t="shared" si="128"/>
        <v>0</v>
      </c>
      <c r="BD145" s="715">
        <f t="shared" si="129"/>
        <v>0</v>
      </c>
      <c r="BE145" s="715">
        <f t="shared" si="130"/>
        <v>0</v>
      </c>
      <c r="BF145" s="715">
        <f t="shared" si="160"/>
        <v>0</v>
      </c>
      <c r="BG145" s="732">
        <f t="shared" si="131"/>
        <v>0</v>
      </c>
      <c r="BH145" s="39"/>
      <c r="BI145" s="39"/>
      <c r="BJ145" s="39"/>
      <c r="BK145" s="39"/>
      <c r="BL145" s="39"/>
      <c r="BM145" s="36"/>
      <c r="BN145" s="422">
        <f t="shared" ca="1" si="132"/>
        <v>4.992263756547306</v>
      </c>
      <c r="BO145" s="422">
        <f t="shared" ca="1" si="133"/>
        <v>0</v>
      </c>
      <c r="BP145" s="422">
        <f t="shared" ca="1" si="134"/>
        <v>0</v>
      </c>
      <c r="BQ145" s="422">
        <f t="shared" ca="1" si="135"/>
        <v>0</v>
      </c>
      <c r="BR145" s="422">
        <f t="shared" ca="1" si="161"/>
        <v>0</v>
      </c>
      <c r="BS145" s="422">
        <f t="shared" ca="1" si="136"/>
        <v>0</v>
      </c>
      <c r="BT145" s="422">
        <f t="shared" si="137"/>
        <v>0</v>
      </c>
      <c r="BU145" s="422">
        <f t="shared" si="138"/>
        <v>0</v>
      </c>
      <c r="BV145" s="422">
        <f t="shared" si="139"/>
        <v>0</v>
      </c>
      <c r="BW145" s="422">
        <f t="shared" si="140"/>
        <v>0</v>
      </c>
      <c r="BX145" s="422">
        <f t="shared" si="162"/>
        <v>0</v>
      </c>
      <c r="BY145" s="422">
        <f t="shared" si="141"/>
        <v>0</v>
      </c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458"/>
      <c r="CL145" s="458"/>
      <c r="CM145" s="458"/>
      <c r="CN145" s="458"/>
      <c r="CO145" s="458"/>
      <c r="CP145" s="458"/>
      <c r="CQ145" s="458"/>
      <c r="CR145" s="458"/>
      <c r="CS145" s="458"/>
      <c r="CT145" s="458"/>
      <c r="CU145" s="458"/>
      <c r="CV145" s="458"/>
      <c r="CW145" s="458"/>
      <c r="CX145" s="458"/>
      <c r="CY145" s="458"/>
      <c r="CZ145" s="458"/>
      <c r="DA145" s="458"/>
      <c r="DB145" s="458"/>
      <c r="DC145" s="458"/>
      <c r="DD145" s="458"/>
      <c r="DE145" s="458"/>
      <c r="DF145" s="458"/>
      <c r="DG145" s="458"/>
      <c r="DH145" s="458"/>
      <c r="DI145" s="458"/>
      <c r="DJ145" s="458"/>
      <c r="DK145" s="458"/>
      <c r="DL145" s="458"/>
      <c r="DM145" s="458"/>
      <c r="DN145" s="458"/>
      <c r="DO145" s="458"/>
      <c r="DP145" s="458"/>
      <c r="DQ145" s="458"/>
      <c r="DR145" s="458"/>
      <c r="DS145" s="458"/>
      <c r="DT145" s="458"/>
      <c r="DU145" s="39"/>
      <c r="DV145" s="39"/>
      <c r="DW145" s="31">
        <f t="shared" si="192"/>
        <v>2</v>
      </c>
      <c r="DX145" s="459">
        <f t="shared" si="142"/>
        <v>21</v>
      </c>
      <c r="DY145" s="467">
        <f t="shared" si="164"/>
        <v>0.1</v>
      </c>
      <c r="DZ145" s="468">
        <f t="shared" si="165"/>
        <v>0</v>
      </c>
      <c r="EA145" s="467">
        <f t="shared" si="166"/>
        <v>0.01</v>
      </c>
      <c r="EB145" s="468"/>
      <c r="EC145" s="326"/>
      <c r="ED145" s="468"/>
      <c r="EE145" s="39"/>
      <c r="EF145" s="459">
        <f t="shared" si="167"/>
        <v>21</v>
      </c>
      <c r="EG145" s="407">
        <f t="shared" si="194"/>
        <v>0.03</v>
      </c>
      <c r="EH145" s="407">
        <f t="shared" si="194"/>
        <v>0.03</v>
      </c>
      <c r="EI145" s="407">
        <f t="shared" si="194"/>
        <v>0.03</v>
      </c>
      <c r="EJ145" s="407">
        <f t="shared" si="194"/>
        <v>0.03</v>
      </c>
      <c r="EK145" s="39"/>
      <c r="EL145" s="485">
        <v>19</v>
      </c>
      <c r="EM145" s="486">
        <f t="shared" si="168"/>
        <v>0.44</v>
      </c>
      <c r="EN145" s="486">
        <f t="shared" si="169"/>
        <v>0</v>
      </c>
      <c r="EO145" s="487">
        <f t="shared" si="170"/>
        <v>0</v>
      </c>
      <c r="EP145" s="487"/>
      <c r="EQ145" s="487">
        <f t="shared" si="171"/>
        <v>0</v>
      </c>
      <c r="ER145" s="487">
        <f t="shared" si="172"/>
        <v>0</v>
      </c>
      <c r="ES145" s="487">
        <f t="shared" si="173"/>
        <v>0.44</v>
      </c>
      <c r="ET145" s="488">
        <f t="shared" si="174"/>
        <v>0.44</v>
      </c>
      <c r="EU145" s="39"/>
      <c r="EV145" s="33"/>
      <c r="EW145" s="473">
        <v>19</v>
      </c>
      <c r="EX145" s="399">
        <v>0.44</v>
      </c>
      <c r="EY145" s="399">
        <v>0.81</v>
      </c>
      <c r="EZ145" s="399">
        <v>0.31</v>
      </c>
      <c r="FA145" s="399">
        <v>0.54</v>
      </c>
      <c r="FB145" s="33"/>
      <c r="FC145" s="473">
        <v>19</v>
      </c>
      <c r="FD145" s="399">
        <f t="shared" si="185"/>
        <v>0.44</v>
      </c>
      <c r="FE145" s="399">
        <f t="shared" si="186"/>
        <v>0.81</v>
      </c>
      <c r="FF145" s="399">
        <f t="shared" si="187"/>
        <v>0.31</v>
      </c>
      <c r="FG145" s="399">
        <f t="shared" si="188"/>
        <v>0.54</v>
      </c>
      <c r="FH145" s="33"/>
      <c r="FI145" s="473">
        <v>19</v>
      </c>
      <c r="FJ145" s="412">
        <f t="shared" si="195"/>
        <v>0.1</v>
      </c>
      <c r="FK145" s="412">
        <f t="shared" ref="FK145:FK190" si="199">FJ145</f>
        <v>0.1</v>
      </c>
      <c r="FL145" s="412">
        <f t="shared" ref="FL145:FL190" si="200">FJ145</f>
        <v>0.1</v>
      </c>
      <c r="FM145" s="412">
        <f t="shared" ref="FM145:FM190" si="201">FJ145</f>
        <v>0.1</v>
      </c>
      <c r="FN145" s="505"/>
      <c r="FO145" s="473">
        <v>19</v>
      </c>
      <c r="FP145" s="412">
        <v>1</v>
      </c>
      <c r="FQ145" s="412">
        <v>1</v>
      </c>
      <c r="FR145" s="412">
        <v>1</v>
      </c>
      <c r="FS145" s="412">
        <v>1</v>
      </c>
      <c r="FT145" s="33"/>
      <c r="FU145" s="489">
        <v>19</v>
      </c>
      <c r="FV145" s="490">
        <v>0.56000000000000005</v>
      </c>
      <c r="FW145" s="490">
        <f t="shared" ref="FW145:FW190" si="202">FV145</f>
        <v>0.56000000000000005</v>
      </c>
      <c r="FX145" s="490">
        <f t="shared" ref="FX145:FX190" si="203">FV145</f>
        <v>0.56000000000000005</v>
      </c>
      <c r="FY145" s="490">
        <f t="shared" ref="FY145:FY190" si="204">FV145</f>
        <v>0.56000000000000005</v>
      </c>
      <c r="FZ145" s="1234"/>
      <c r="GA145" s="473">
        <v>19</v>
      </c>
      <c r="GB145" s="400">
        <v>0.2</v>
      </c>
      <c r="GC145" s="400">
        <f t="shared" ref="GC145:GE208" si="205">ROUND(GB145*1.25,2)</f>
        <v>0.25</v>
      </c>
      <c r="GD145" s="400">
        <v>0.22</v>
      </c>
      <c r="GE145" s="400">
        <f t="shared" si="205"/>
        <v>0.28000000000000003</v>
      </c>
      <c r="GF145" s="39"/>
      <c r="GG145" s="39"/>
      <c r="GH145" s="33"/>
      <c r="GI145" s="473">
        <v>19</v>
      </c>
      <c r="GJ145" s="400">
        <f t="shared" si="196"/>
        <v>0.84</v>
      </c>
      <c r="GK145" s="400">
        <f t="shared" si="196"/>
        <v>0.84</v>
      </c>
      <c r="GL145" s="400">
        <f t="shared" si="196"/>
        <v>0.84</v>
      </c>
      <c r="GM145" s="400">
        <f t="shared" si="196"/>
        <v>0.84</v>
      </c>
      <c r="GN145" s="33"/>
      <c r="GO145" s="524"/>
      <c r="GP145" s="491">
        <v>19</v>
      </c>
      <c r="GQ145" s="492">
        <f t="shared" ref="GQ145:GQ196" si="206">FJ145</f>
        <v>0.1</v>
      </c>
      <c r="GR145" s="492">
        <f t="shared" ref="GR145:GR190" si="207">GQ145*1.1</f>
        <v>0.11000000000000001</v>
      </c>
      <c r="GS145" s="492">
        <f t="shared" ref="GS145:GS196" si="208">FL145</f>
        <v>0.1</v>
      </c>
      <c r="GT145" s="493">
        <f t="shared" ref="GT145:GT190" si="209">GS145*1.1</f>
        <v>0.11000000000000001</v>
      </c>
      <c r="GU145" s="491">
        <v>19</v>
      </c>
      <c r="GV145" s="492">
        <f t="shared" ref="GV145:GV196" si="210">ROUND(FV145*2,2)</f>
        <v>1.1200000000000001</v>
      </c>
      <c r="GW145" s="492">
        <f t="shared" ref="GW145:GW196" si="211">GV145*1.1</f>
        <v>1.2320000000000002</v>
      </c>
      <c r="GX145" s="492">
        <f t="shared" ref="GX145:GX196" si="212">GV145</f>
        <v>1.1200000000000001</v>
      </c>
      <c r="GY145" s="492">
        <f t="shared" ref="GY145:GY190" si="213">GX145*1.1</f>
        <v>1.2320000000000002</v>
      </c>
      <c r="GZ145" s="494">
        <f t="shared" si="189"/>
        <v>19</v>
      </c>
      <c r="HA145" s="506">
        <v>1.1100000000000001</v>
      </c>
      <c r="HB145" s="492">
        <f t="shared" si="181"/>
        <v>1.5</v>
      </c>
      <c r="HC145" s="492">
        <f t="shared" ref="HC145:HC165" si="214">ROUND(HA145*1.25,2)</f>
        <v>1.39</v>
      </c>
      <c r="HD145" s="492">
        <f t="shared" ref="HD145:HD160" si="215">ROUND(HC145*1.35,2)</f>
        <v>1.88</v>
      </c>
      <c r="HE145" s="491">
        <v>19</v>
      </c>
      <c r="HF145" s="492">
        <v>0.76</v>
      </c>
      <c r="HG145" s="492">
        <v>0.76</v>
      </c>
      <c r="HH145" s="492">
        <v>0.76</v>
      </c>
      <c r="HI145" s="493">
        <v>0.76</v>
      </c>
      <c r="HJ145" s="491">
        <v>19</v>
      </c>
      <c r="HK145" s="492">
        <f t="shared" ref="HK145:HK196" si="216">ROUND(GJ145*1.1,2)</f>
        <v>0.92</v>
      </c>
      <c r="HL145" s="492">
        <f t="shared" ref="HL145:HL196" si="217">ROUND(GK145*1.1,2)</f>
        <v>0.92</v>
      </c>
      <c r="HM145" s="492">
        <f t="shared" ref="HM145:HM196" si="218">ROUND(GL145*1.1,2)</f>
        <v>0.92</v>
      </c>
      <c r="HN145" s="492">
        <f t="shared" ref="HN145:HN196" si="219">ROUND(GM145*1.1,2)</f>
        <v>0.92</v>
      </c>
      <c r="HO145" s="632"/>
      <c r="HP145" s="632"/>
      <c r="HQ145" s="632"/>
      <c r="HR145" s="39"/>
      <c r="HS145" s="39"/>
      <c r="HT145" s="39"/>
    </row>
    <row r="146" spans="1:228" ht="12.75" hidden="1" customHeight="1" x14ac:dyDescent="0.25">
      <c r="A146" s="31">
        <f t="shared" si="191"/>
        <v>2</v>
      </c>
      <c r="B146" s="31"/>
      <c r="C146" s="31"/>
      <c r="D146" s="32">
        <f t="shared" si="144"/>
        <v>22</v>
      </c>
      <c r="E146" s="33">
        <f t="shared" ca="1" si="106"/>
        <v>0</v>
      </c>
      <c r="F146" s="33">
        <f t="shared" ca="1" si="107"/>
        <v>0</v>
      </c>
      <c r="G146" s="33">
        <f t="shared" ca="1" si="108"/>
        <v>0</v>
      </c>
      <c r="H146" s="33">
        <v>0</v>
      </c>
      <c r="I146" s="33">
        <v>0</v>
      </c>
      <c r="J146" s="33">
        <f t="shared" ca="1" si="190"/>
        <v>0</v>
      </c>
      <c r="K146" s="33">
        <f t="shared" ca="1" si="109"/>
        <v>0</v>
      </c>
      <c r="L146" s="33"/>
      <c r="M146" s="832">
        <v>0</v>
      </c>
      <c r="N146" s="33">
        <f>IF(M146&gt;0,#REF!,0)</f>
        <v>0</v>
      </c>
      <c r="O146" s="33">
        <f t="shared" ca="1" si="110"/>
        <v>0</v>
      </c>
      <c r="P146" s="833">
        <f t="shared" ca="1" si="146"/>
        <v>0.37</v>
      </c>
      <c r="Q146" s="834">
        <f t="shared" ca="1" si="147"/>
        <v>4.9924943697351338</v>
      </c>
      <c r="R146" s="835">
        <f t="shared" ca="1" si="148"/>
        <v>145.49011092759298</v>
      </c>
      <c r="S146" s="836">
        <f t="shared" ca="1" si="149"/>
        <v>0.37</v>
      </c>
      <c r="T146" s="34">
        <f t="shared" ca="1" si="111"/>
        <v>4.9924943697351338</v>
      </c>
      <c r="U146" s="835">
        <f t="shared" ca="1" si="150"/>
        <v>145.49011092759301</v>
      </c>
      <c r="V146" s="34">
        <f t="shared" si="112"/>
        <v>0</v>
      </c>
      <c r="W146" s="553">
        <f t="shared" si="151"/>
        <v>2.238</v>
      </c>
      <c r="X146" s="42">
        <f t="shared" si="152"/>
        <v>0.03</v>
      </c>
      <c r="Y146" s="43">
        <f t="shared" si="113"/>
        <v>2.4662697723036864E-3</v>
      </c>
      <c r="Z146" s="44">
        <f t="shared" si="153"/>
        <v>0.03</v>
      </c>
      <c r="AA146" s="43">
        <f t="shared" si="114"/>
        <v>2.4662697723036864E-3</v>
      </c>
      <c r="AB146" s="35">
        <f t="shared" si="193"/>
        <v>0.16</v>
      </c>
      <c r="AC146" s="35">
        <f t="shared" ca="1" si="193"/>
        <v>0.15470777428049154</v>
      </c>
      <c r="AD146" s="317">
        <f t="shared" ca="1" si="193"/>
        <v>0.15470777428049154</v>
      </c>
      <c r="AE146" s="315"/>
      <c r="AF146" s="318">
        <f t="shared" si="115"/>
        <v>0.1</v>
      </c>
      <c r="AG146" s="405">
        <f t="shared" ca="1" si="116"/>
        <v>0</v>
      </c>
      <c r="AH146" s="318">
        <f t="shared" si="117"/>
        <v>0</v>
      </c>
      <c r="AI146" s="405">
        <f t="shared" ca="1" si="118"/>
        <v>0</v>
      </c>
      <c r="AJ146" s="318">
        <f t="shared" si="119"/>
        <v>0.01</v>
      </c>
      <c r="AK146" s="405">
        <f t="shared" ca="1" si="120"/>
        <v>0</v>
      </c>
      <c r="AL146" s="35">
        <f t="shared" si="155"/>
        <v>0</v>
      </c>
      <c r="AM146" s="30">
        <f t="shared" ca="1" si="121"/>
        <v>4.9924943697351338</v>
      </c>
      <c r="AN146" s="39"/>
      <c r="AO146" s="39"/>
      <c r="AP146" s="709">
        <f ca="1">IF($J$12="",0,IF(A146&lt;=$Y$3,IF(R145+SUM($M$126:M146)&gt;$Z$22,R145*10%,IF(R145+SUM($M$126:M146)&lt;=$Z$22,$Z$22-R145-SUM($M$126:M146))),0))</f>
        <v>99849.887394702673</v>
      </c>
      <c r="AQ146" s="319">
        <f t="shared" ca="1" si="156"/>
        <v>100000</v>
      </c>
      <c r="AR146" s="319">
        <f ca="1">IF($J$12="",0,IF(U145&lt;0,0,IF(A146&lt;=$Y$3,IF(U145+SUM($M$126:M146)&gt;$Z$22,U145*10%,IF(U145+SUM($M$126:M146)&lt;=$Z$22,$AR$125-U145-SUM($M$126:M146))),0)))</f>
        <v>99849.887394702673</v>
      </c>
      <c r="AS146" s="39">
        <f t="shared" ca="1" si="157"/>
        <v>100000</v>
      </c>
      <c r="AT146" s="723">
        <f t="shared" ca="1" si="122"/>
        <v>99849.887394702673</v>
      </c>
      <c r="AU146" s="320">
        <f t="shared" ca="1" si="123"/>
        <v>99849.887394702673</v>
      </c>
      <c r="AV146" s="320">
        <f t="shared" ca="1" si="124"/>
        <v>0</v>
      </c>
      <c r="AW146" s="320">
        <f t="shared" ca="1" si="125"/>
        <v>0</v>
      </c>
      <c r="AX146" s="320">
        <f t="shared" ca="1" si="126"/>
        <v>0</v>
      </c>
      <c r="AY146" s="320">
        <f t="shared" ca="1" si="158"/>
        <v>0</v>
      </c>
      <c r="AZ146" s="724">
        <f t="shared" ca="1" si="127"/>
        <v>0</v>
      </c>
      <c r="BA146" s="1259">
        <f t="shared" si="159"/>
        <v>0</v>
      </c>
      <c r="BB146" s="1250"/>
      <c r="BC146" s="715">
        <f t="shared" si="128"/>
        <v>0</v>
      </c>
      <c r="BD146" s="715">
        <f t="shared" si="129"/>
        <v>0</v>
      </c>
      <c r="BE146" s="715">
        <f t="shared" si="130"/>
        <v>0</v>
      </c>
      <c r="BF146" s="715">
        <f t="shared" si="160"/>
        <v>0</v>
      </c>
      <c r="BG146" s="732">
        <f t="shared" si="131"/>
        <v>0</v>
      </c>
      <c r="BH146" s="39"/>
      <c r="BI146" s="39"/>
      <c r="BJ146" s="39"/>
      <c r="BK146" s="39"/>
      <c r="BL146" s="39"/>
      <c r="BM146" s="36"/>
      <c r="BN146" s="422">
        <f t="shared" ca="1" si="132"/>
        <v>4.9924943697351338</v>
      </c>
      <c r="BO146" s="422">
        <f t="shared" ca="1" si="133"/>
        <v>0</v>
      </c>
      <c r="BP146" s="422">
        <f t="shared" ca="1" si="134"/>
        <v>0</v>
      </c>
      <c r="BQ146" s="422">
        <f t="shared" ca="1" si="135"/>
        <v>0</v>
      </c>
      <c r="BR146" s="422">
        <f t="shared" ca="1" si="161"/>
        <v>0</v>
      </c>
      <c r="BS146" s="422">
        <f t="shared" ca="1" si="136"/>
        <v>0</v>
      </c>
      <c r="BT146" s="422">
        <f t="shared" si="137"/>
        <v>0</v>
      </c>
      <c r="BU146" s="422">
        <f t="shared" si="138"/>
        <v>0</v>
      </c>
      <c r="BV146" s="422">
        <f t="shared" si="139"/>
        <v>0</v>
      </c>
      <c r="BW146" s="422">
        <f t="shared" si="140"/>
        <v>0</v>
      </c>
      <c r="BX146" s="422">
        <f t="shared" si="162"/>
        <v>0</v>
      </c>
      <c r="BY146" s="422">
        <f t="shared" si="141"/>
        <v>0</v>
      </c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458"/>
      <c r="CL146" s="458"/>
      <c r="CM146" s="458"/>
      <c r="CN146" s="458"/>
      <c r="CO146" s="458"/>
      <c r="CP146" s="458"/>
      <c r="CQ146" s="458"/>
      <c r="CR146" s="458"/>
      <c r="CS146" s="458"/>
      <c r="CT146" s="458"/>
      <c r="CU146" s="458"/>
      <c r="CV146" s="458"/>
      <c r="CW146" s="458"/>
      <c r="CX146" s="458"/>
      <c r="CY146" s="458"/>
      <c r="CZ146" s="458"/>
      <c r="DA146" s="458"/>
      <c r="DB146" s="458"/>
      <c r="DC146" s="458"/>
      <c r="DD146" s="458"/>
      <c r="DE146" s="458"/>
      <c r="DF146" s="458"/>
      <c r="DG146" s="458"/>
      <c r="DH146" s="458"/>
      <c r="DI146" s="458"/>
      <c r="DJ146" s="458"/>
      <c r="DK146" s="458"/>
      <c r="DL146" s="458"/>
      <c r="DM146" s="458"/>
      <c r="DN146" s="458"/>
      <c r="DO146" s="458"/>
      <c r="DP146" s="458"/>
      <c r="DQ146" s="458"/>
      <c r="DR146" s="458"/>
      <c r="DS146" s="458"/>
      <c r="DT146" s="458"/>
      <c r="DU146" s="39"/>
      <c r="DV146" s="39"/>
      <c r="DW146" s="31">
        <f t="shared" si="192"/>
        <v>2</v>
      </c>
      <c r="DX146" s="459">
        <f t="shared" si="142"/>
        <v>22</v>
      </c>
      <c r="DY146" s="467">
        <f t="shared" si="164"/>
        <v>0.1</v>
      </c>
      <c r="DZ146" s="468">
        <f t="shared" si="165"/>
        <v>0</v>
      </c>
      <c r="EA146" s="467">
        <f t="shared" si="166"/>
        <v>0.01</v>
      </c>
      <c r="EB146" s="468"/>
      <c r="EC146" s="326"/>
      <c r="ED146" s="468"/>
      <c r="EE146" s="39"/>
      <c r="EF146" s="459">
        <f t="shared" si="167"/>
        <v>22</v>
      </c>
      <c r="EG146" s="407">
        <f t="shared" si="194"/>
        <v>0.03</v>
      </c>
      <c r="EH146" s="407">
        <f t="shared" si="194"/>
        <v>0.03</v>
      </c>
      <c r="EI146" s="407">
        <f t="shared" si="194"/>
        <v>0.03</v>
      </c>
      <c r="EJ146" s="407">
        <f t="shared" si="194"/>
        <v>0.03</v>
      </c>
      <c r="EK146" s="39"/>
      <c r="EL146" s="485">
        <v>20</v>
      </c>
      <c r="EM146" s="486">
        <f t="shared" si="168"/>
        <v>0.45</v>
      </c>
      <c r="EN146" s="486">
        <f t="shared" si="169"/>
        <v>0</v>
      </c>
      <c r="EO146" s="487">
        <f t="shared" si="170"/>
        <v>0</v>
      </c>
      <c r="EP146" s="487"/>
      <c r="EQ146" s="487">
        <f t="shared" si="171"/>
        <v>0</v>
      </c>
      <c r="ER146" s="487">
        <f t="shared" si="172"/>
        <v>0</v>
      </c>
      <c r="ES146" s="487">
        <f t="shared" si="173"/>
        <v>0.45</v>
      </c>
      <c r="ET146" s="488">
        <f t="shared" si="174"/>
        <v>0.45</v>
      </c>
      <c r="EU146" s="39"/>
      <c r="EV146" s="33"/>
      <c r="EW146" s="473">
        <v>20</v>
      </c>
      <c r="EX146" s="399">
        <v>0.45</v>
      </c>
      <c r="EY146" s="399">
        <v>0.83</v>
      </c>
      <c r="EZ146" s="399">
        <v>0.32</v>
      </c>
      <c r="FA146" s="399">
        <v>0.55000000000000004</v>
      </c>
      <c r="FB146" s="33"/>
      <c r="FC146" s="473">
        <v>20</v>
      </c>
      <c r="FD146" s="399">
        <f t="shared" si="185"/>
        <v>0.45</v>
      </c>
      <c r="FE146" s="399">
        <f t="shared" si="186"/>
        <v>0.83</v>
      </c>
      <c r="FF146" s="399">
        <f t="shared" si="187"/>
        <v>0.32</v>
      </c>
      <c r="FG146" s="399">
        <f t="shared" si="188"/>
        <v>0.55000000000000004</v>
      </c>
      <c r="FH146" s="33"/>
      <c r="FI146" s="473">
        <v>20</v>
      </c>
      <c r="FJ146" s="412">
        <f t="shared" si="195"/>
        <v>0.1</v>
      </c>
      <c r="FK146" s="412">
        <f t="shared" si="199"/>
        <v>0.1</v>
      </c>
      <c r="FL146" s="412">
        <f t="shared" si="200"/>
        <v>0.1</v>
      </c>
      <c r="FM146" s="412">
        <f t="shared" si="201"/>
        <v>0.1</v>
      </c>
      <c r="FN146" s="505"/>
      <c r="FO146" s="473">
        <v>20</v>
      </c>
      <c r="FP146" s="412">
        <v>1</v>
      </c>
      <c r="FQ146" s="412">
        <v>1</v>
      </c>
      <c r="FR146" s="412">
        <v>1</v>
      </c>
      <c r="FS146" s="412">
        <v>1</v>
      </c>
      <c r="FT146" s="33"/>
      <c r="FU146" s="489">
        <v>20</v>
      </c>
      <c r="FV146" s="490">
        <v>0.56000000000000005</v>
      </c>
      <c r="FW146" s="490">
        <f t="shared" si="202"/>
        <v>0.56000000000000005</v>
      </c>
      <c r="FX146" s="490">
        <f t="shared" si="203"/>
        <v>0.56000000000000005</v>
      </c>
      <c r="FY146" s="490">
        <f t="shared" si="204"/>
        <v>0.56000000000000005</v>
      </c>
      <c r="FZ146" s="1234"/>
      <c r="GA146" s="473">
        <v>20</v>
      </c>
      <c r="GB146" s="400">
        <v>0.2</v>
      </c>
      <c r="GC146" s="400">
        <f t="shared" si="205"/>
        <v>0.25</v>
      </c>
      <c r="GD146" s="400">
        <v>0.22</v>
      </c>
      <c r="GE146" s="400">
        <f t="shared" si="205"/>
        <v>0.28000000000000003</v>
      </c>
      <c r="GF146" s="39"/>
      <c r="GG146" s="39"/>
      <c r="GH146" s="33"/>
      <c r="GI146" s="473">
        <v>20</v>
      </c>
      <c r="GJ146" s="400">
        <f t="shared" si="196"/>
        <v>0.84</v>
      </c>
      <c r="GK146" s="400">
        <f t="shared" si="196"/>
        <v>0.84</v>
      </c>
      <c r="GL146" s="400">
        <f t="shared" si="196"/>
        <v>0.84</v>
      </c>
      <c r="GM146" s="400">
        <f t="shared" si="196"/>
        <v>0.84</v>
      </c>
      <c r="GN146" s="33"/>
      <c r="GO146" s="524"/>
      <c r="GP146" s="491">
        <v>20</v>
      </c>
      <c r="GQ146" s="492">
        <f t="shared" si="206"/>
        <v>0.1</v>
      </c>
      <c r="GR146" s="492">
        <f t="shared" si="207"/>
        <v>0.11000000000000001</v>
      </c>
      <c r="GS146" s="492">
        <f t="shared" si="208"/>
        <v>0.1</v>
      </c>
      <c r="GT146" s="493">
        <f t="shared" si="209"/>
        <v>0.11000000000000001</v>
      </c>
      <c r="GU146" s="491">
        <v>20</v>
      </c>
      <c r="GV146" s="492">
        <f t="shared" si="210"/>
        <v>1.1200000000000001</v>
      </c>
      <c r="GW146" s="492">
        <f t="shared" si="211"/>
        <v>1.2320000000000002</v>
      </c>
      <c r="GX146" s="492">
        <f t="shared" si="212"/>
        <v>1.1200000000000001</v>
      </c>
      <c r="GY146" s="492">
        <f t="shared" si="213"/>
        <v>1.2320000000000002</v>
      </c>
      <c r="GZ146" s="494">
        <f t="shared" si="189"/>
        <v>20</v>
      </c>
      <c r="HA146" s="506">
        <v>1.1100000000000001</v>
      </c>
      <c r="HB146" s="492">
        <f t="shared" si="181"/>
        <v>1.5</v>
      </c>
      <c r="HC146" s="492">
        <f t="shared" si="214"/>
        <v>1.39</v>
      </c>
      <c r="HD146" s="492">
        <f t="shared" si="215"/>
        <v>1.88</v>
      </c>
      <c r="HE146" s="491">
        <v>20</v>
      </c>
      <c r="HF146" s="492">
        <v>0.76</v>
      </c>
      <c r="HG146" s="492">
        <v>0.76</v>
      </c>
      <c r="HH146" s="492">
        <v>0.76</v>
      </c>
      <c r="HI146" s="493">
        <v>0.76</v>
      </c>
      <c r="HJ146" s="491">
        <v>20</v>
      </c>
      <c r="HK146" s="492">
        <f t="shared" si="216"/>
        <v>0.92</v>
      </c>
      <c r="HL146" s="492">
        <f t="shared" si="217"/>
        <v>0.92</v>
      </c>
      <c r="HM146" s="492">
        <f t="shared" si="218"/>
        <v>0.92</v>
      </c>
      <c r="HN146" s="492">
        <f t="shared" si="219"/>
        <v>0.92</v>
      </c>
      <c r="HO146" s="632"/>
      <c r="HP146" s="632"/>
      <c r="HQ146" s="632"/>
      <c r="HR146" s="39"/>
      <c r="HS146" s="39"/>
      <c r="HT146" s="39"/>
    </row>
    <row r="147" spans="1:228" ht="12.75" hidden="1" customHeight="1" x14ac:dyDescent="0.25">
      <c r="A147" s="31">
        <f t="shared" si="191"/>
        <v>2</v>
      </c>
      <c r="B147" s="31"/>
      <c r="C147" s="31"/>
      <c r="D147" s="32">
        <f t="shared" si="144"/>
        <v>23</v>
      </c>
      <c r="E147" s="33">
        <f t="shared" ca="1" si="106"/>
        <v>0</v>
      </c>
      <c r="F147" s="33">
        <f t="shared" ca="1" si="107"/>
        <v>0</v>
      </c>
      <c r="G147" s="33">
        <f t="shared" ca="1" si="108"/>
        <v>0</v>
      </c>
      <c r="H147" s="33">
        <v>0</v>
      </c>
      <c r="I147" s="33">
        <v>0</v>
      </c>
      <c r="J147" s="33">
        <f t="shared" ca="1" si="190"/>
        <v>0</v>
      </c>
      <c r="K147" s="33">
        <f t="shared" ca="1" si="109"/>
        <v>0</v>
      </c>
      <c r="L147" s="33"/>
      <c r="M147" s="832">
        <v>0</v>
      </c>
      <c r="N147" s="33">
        <f>IF(M147&gt;0,#REF!,0)</f>
        <v>0</v>
      </c>
      <c r="O147" s="33">
        <f t="shared" ca="1" si="110"/>
        <v>0</v>
      </c>
      <c r="P147" s="833">
        <f t="shared" ca="1" si="146"/>
        <v>0.36</v>
      </c>
      <c r="Q147" s="834">
        <f t="shared" ca="1" si="147"/>
        <v>4.9927254944536203</v>
      </c>
      <c r="R147" s="835">
        <f t="shared" ca="1" si="148"/>
        <v>140.85738543313937</v>
      </c>
      <c r="S147" s="836">
        <f t="shared" ca="1" si="149"/>
        <v>0.36</v>
      </c>
      <c r="T147" s="34">
        <f t="shared" ca="1" si="111"/>
        <v>4.9927254944536203</v>
      </c>
      <c r="U147" s="835">
        <f t="shared" ca="1" si="150"/>
        <v>140.8573854331394</v>
      </c>
      <c r="V147" s="34">
        <f t="shared" si="112"/>
        <v>0</v>
      </c>
      <c r="W147" s="553">
        <f t="shared" si="151"/>
        <v>2.238</v>
      </c>
      <c r="X147" s="42">
        <f t="shared" si="152"/>
        <v>0.03</v>
      </c>
      <c r="Y147" s="43">
        <f t="shared" si="113"/>
        <v>2.4662697723036864E-3</v>
      </c>
      <c r="Z147" s="44">
        <f t="shared" si="153"/>
        <v>0.03</v>
      </c>
      <c r="AA147" s="43">
        <f t="shared" si="114"/>
        <v>2.4662697723036864E-3</v>
      </c>
      <c r="AB147" s="35">
        <f t="shared" si="193"/>
        <v>0.16</v>
      </c>
      <c r="AC147" s="35">
        <f t="shared" ca="1" si="193"/>
        <v>0.15470777428049154</v>
      </c>
      <c r="AD147" s="317">
        <f t="shared" ca="1" si="193"/>
        <v>0.15470777428049154</v>
      </c>
      <c r="AE147" s="315"/>
      <c r="AF147" s="318">
        <f t="shared" si="115"/>
        <v>0.1</v>
      </c>
      <c r="AG147" s="405">
        <f t="shared" ca="1" si="116"/>
        <v>0</v>
      </c>
      <c r="AH147" s="318">
        <f t="shared" si="117"/>
        <v>0</v>
      </c>
      <c r="AI147" s="405">
        <f t="shared" ca="1" si="118"/>
        <v>0</v>
      </c>
      <c r="AJ147" s="318">
        <f t="shared" si="119"/>
        <v>0.01</v>
      </c>
      <c r="AK147" s="405">
        <f t="shared" ca="1" si="120"/>
        <v>0</v>
      </c>
      <c r="AL147" s="35">
        <f t="shared" si="155"/>
        <v>0</v>
      </c>
      <c r="AM147" s="30">
        <f t="shared" ca="1" si="121"/>
        <v>4.9927254944536203</v>
      </c>
      <c r="AN147" s="39"/>
      <c r="AO147" s="39"/>
      <c r="AP147" s="709">
        <f ca="1">IF($J$12="",0,IF(A147&lt;=$Y$3,IF(R146+SUM($M$126:M147)&gt;$Z$22,R146*10%,IF(R146+SUM($M$126:M147)&lt;=$Z$22,$Z$22-R146-SUM($M$126:M147))),0))</f>
        <v>99854.509889072404</v>
      </c>
      <c r="AQ147" s="319">
        <f t="shared" ca="1" si="156"/>
        <v>100000</v>
      </c>
      <c r="AR147" s="319">
        <f ca="1">IF($J$12="",0,IF(U146&lt;0,0,IF(A147&lt;=$Y$3,IF(U146+SUM($M$126:M147)&gt;$Z$22,U146*10%,IF(U146+SUM($M$126:M147)&lt;=$Z$22,$AR$125-U146-SUM($M$126:M147))),0)))</f>
        <v>99854.509889072404</v>
      </c>
      <c r="AS147" s="39">
        <f t="shared" ca="1" si="157"/>
        <v>100000</v>
      </c>
      <c r="AT147" s="723">
        <f t="shared" ca="1" si="122"/>
        <v>99854.509889072404</v>
      </c>
      <c r="AU147" s="320">
        <f t="shared" ca="1" si="123"/>
        <v>99854.509889072404</v>
      </c>
      <c r="AV147" s="320">
        <f t="shared" ca="1" si="124"/>
        <v>0</v>
      </c>
      <c r="AW147" s="320">
        <f t="shared" ca="1" si="125"/>
        <v>0</v>
      </c>
      <c r="AX147" s="320">
        <f t="shared" ca="1" si="126"/>
        <v>0</v>
      </c>
      <c r="AY147" s="320">
        <f t="shared" ca="1" si="158"/>
        <v>0</v>
      </c>
      <c r="AZ147" s="724">
        <f t="shared" ca="1" si="127"/>
        <v>0</v>
      </c>
      <c r="BA147" s="1259">
        <f t="shared" si="159"/>
        <v>0</v>
      </c>
      <c r="BB147" s="1250"/>
      <c r="BC147" s="715">
        <f t="shared" si="128"/>
        <v>0</v>
      </c>
      <c r="BD147" s="715">
        <f t="shared" si="129"/>
        <v>0</v>
      </c>
      <c r="BE147" s="715">
        <f t="shared" si="130"/>
        <v>0</v>
      </c>
      <c r="BF147" s="715">
        <f t="shared" si="160"/>
        <v>0</v>
      </c>
      <c r="BG147" s="732">
        <f t="shared" si="131"/>
        <v>0</v>
      </c>
      <c r="BH147" s="39"/>
      <c r="BI147" s="39"/>
      <c r="BJ147" s="39"/>
      <c r="BK147" s="39"/>
      <c r="BL147" s="39"/>
      <c r="BM147" s="36"/>
      <c r="BN147" s="422">
        <f t="shared" ca="1" si="132"/>
        <v>4.9927254944536203</v>
      </c>
      <c r="BO147" s="422">
        <f t="shared" ca="1" si="133"/>
        <v>0</v>
      </c>
      <c r="BP147" s="422">
        <f t="shared" ca="1" si="134"/>
        <v>0</v>
      </c>
      <c r="BQ147" s="422">
        <f t="shared" ca="1" si="135"/>
        <v>0</v>
      </c>
      <c r="BR147" s="422">
        <f t="shared" ca="1" si="161"/>
        <v>0</v>
      </c>
      <c r="BS147" s="422">
        <f t="shared" ca="1" si="136"/>
        <v>0</v>
      </c>
      <c r="BT147" s="422">
        <f t="shared" si="137"/>
        <v>0</v>
      </c>
      <c r="BU147" s="422">
        <f t="shared" si="138"/>
        <v>0</v>
      </c>
      <c r="BV147" s="422">
        <f t="shared" si="139"/>
        <v>0</v>
      </c>
      <c r="BW147" s="422">
        <f t="shared" si="140"/>
        <v>0</v>
      </c>
      <c r="BX147" s="422">
        <f t="shared" si="162"/>
        <v>0</v>
      </c>
      <c r="BY147" s="422">
        <f t="shared" si="141"/>
        <v>0</v>
      </c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458"/>
      <c r="CL147" s="458"/>
      <c r="CM147" s="458"/>
      <c r="CN147" s="458"/>
      <c r="CO147" s="458"/>
      <c r="CP147" s="458"/>
      <c r="CQ147" s="458"/>
      <c r="CR147" s="458"/>
      <c r="CS147" s="458"/>
      <c r="CT147" s="458"/>
      <c r="CU147" s="458"/>
      <c r="CV147" s="458"/>
      <c r="CW147" s="458"/>
      <c r="CX147" s="458"/>
      <c r="CY147" s="458"/>
      <c r="CZ147" s="458"/>
      <c r="DA147" s="458"/>
      <c r="DB147" s="458"/>
      <c r="DC147" s="458"/>
      <c r="DD147" s="458"/>
      <c r="DE147" s="458"/>
      <c r="DF147" s="458"/>
      <c r="DG147" s="458"/>
      <c r="DH147" s="458"/>
      <c r="DI147" s="458"/>
      <c r="DJ147" s="458"/>
      <c r="DK147" s="458"/>
      <c r="DL147" s="458"/>
      <c r="DM147" s="458"/>
      <c r="DN147" s="458"/>
      <c r="DO147" s="458"/>
      <c r="DP147" s="458"/>
      <c r="DQ147" s="458"/>
      <c r="DR147" s="458"/>
      <c r="DS147" s="458"/>
      <c r="DT147" s="458"/>
      <c r="DU147" s="39"/>
      <c r="DV147" s="39"/>
      <c r="DW147" s="31">
        <f t="shared" si="192"/>
        <v>2</v>
      </c>
      <c r="DX147" s="459">
        <f t="shared" si="142"/>
        <v>23</v>
      </c>
      <c r="DY147" s="467">
        <f t="shared" si="164"/>
        <v>0.1</v>
      </c>
      <c r="DZ147" s="468">
        <f t="shared" si="165"/>
        <v>0</v>
      </c>
      <c r="EA147" s="467">
        <f t="shared" si="166"/>
        <v>0.01</v>
      </c>
      <c r="EB147" s="468"/>
      <c r="EC147" s="326"/>
      <c r="ED147" s="468"/>
      <c r="EE147" s="39"/>
      <c r="EF147" s="459">
        <f t="shared" si="167"/>
        <v>23</v>
      </c>
      <c r="EG147" s="407">
        <f t="shared" si="194"/>
        <v>0.03</v>
      </c>
      <c r="EH147" s="407">
        <f t="shared" si="194"/>
        <v>0.03</v>
      </c>
      <c r="EI147" s="407">
        <f t="shared" si="194"/>
        <v>0.03</v>
      </c>
      <c r="EJ147" s="407">
        <f t="shared" si="194"/>
        <v>0.03</v>
      </c>
      <c r="EK147" s="39"/>
      <c r="EL147" s="485">
        <v>21</v>
      </c>
      <c r="EM147" s="486">
        <f t="shared" si="168"/>
        <v>0.45</v>
      </c>
      <c r="EN147" s="486">
        <f t="shared" si="169"/>
        <v>0</v>
      </c>
      <c r="EO147" s="487">
        <f t="shared" si="170"/>
        <v>0</v>
      </c>
      <c r="EP147" s="487"/>
      <c r="EQ147" s="487">
        <f t="shared" si="171"/>
        <v>0</v>
      </c>
      <c r="ER147" s="487">
        <f t="shared" si="172"/>
        <v>0</v>
      </c>
      <c r="ES147" s="487">
        <f t="shared" si="173"/>
        <v>0.45</v>
      </c>
      <c r="ET147" s="488">
        <f t="shared" si="174"/>
        <v>0.45</v>
      </c>
      <c r="EU147" s="39"/>
      <c r="EV147" s="33"/>
      <c r="EW147" s="473">
        <v>21</v>
      </c>
      <c r="EX147" s="399">
        <v>0.45</v>
      </c>
      <c r="EY147" s="399">
        <v>0.83</v>
      </c>
      <c r="EZ147" s="399">
        <v>0.32</v>
      </c>
      <c r="FA147" s="399">
        <v>0.55000000000000004</v>
      </c>
      <c r="FB147" s="33"/>
      <c r="FC147" s="473">
        <v>21</v>
      </c>
      <c r="FD147" s="399">
        <f t="shared" si="185"/>
        <v>0.45</v>
      </c>
      <c r="FE147" s="399">
        <f t="shared" si="186"/>
        <v>0.83</v>
      </c>
      <c r="FF147" s="399">
        <f t="shared" si="187"/>
        <v>0.32</v>
      </c>
      <c r="FG147" s="399">
        <f t="shared" si="188"/>
        <v>0.55000000000000004</v>
      </c>
      <c r="FH147" s="33"/>
      <c r="FI147" s="473">
        <v>21</v>
      </c>
      <c r="FJ147" s="412">
        <f t="shared" si="195"/>
        <v>0.1</v>
      </c>
      <c r="FK147" s="412">
        <f t="shared" si="199"/>
        <v>0.1</v>
      </c>
      <c r="FL147" s="412">
        <f t="shared" si="200"/>
        <v>0.1</v>
      </c>
      <c r="FM147" s="412">
        <f t="shared" si="201"/>
        <v>0.1</v>
      </c>
      <c r="FN147" s="505"/>
      <c r="FO147" s="473">
        <v>21</v>
      </c>
      <c r="FP147" s="412">
        <v>1</v>
      </c>
      <c r="FQ147" s="412">
        <v>1</v>
      </c>
      <c r="FR147" s="412">
        <v>1</v>
      </c>
      <c r="FS147" s="412">
        <v>1</v>
      </c>
      <c r="FT147" s="33"/>
      <c r="FU147" s="489">
        <v>21</v>
      </c>
      <c r="FV147" s="490">
        <v>0.56000000000000005</v>
      </c>
      <c r="FW147" s="490">
        <f t="shared" si="202"/>
        <v>0.56000000000000005</v>
      </c>
      <c r="FX147" s="490">
        <f t="shared" si="203"/>
        <v>0.56000000000000005</v>
      </c>
      <c r="FY147" s="490">
        <f t="shared" si="204"/>
        <v>0.56000000000000005</v>
      </c>
      <c r="FZ147" s="1234"/>
      <c r="GA147" s="473">
        <v>21</v>
      </c>
      <c r="GB147" s="400">
        <v>0.22</v>
      </c>
      <c r="GC147" s="400">
        <f t="shared" si="205"/>
        <v>0.28000000000000003</v>
      </c>
      <c r="GD147" s="400">
        <v>0.25</v>
      </c>
      <c r="GE147" s="400">
        <f t="shared" si="205"/>
        <v>0.31</v>
      </c>
      <c r="GF147" s="524"/>
      <c r="GG147" s="39"/>
      <c r="GH147" s="33"/>
      <c r="GI147" s="473">
        <v>21</v>
      </c>
      <c r="GJ147" s="400">
        <f t="shared" si="196"/>
        <v>0.84</v>
      </c>
      <c r="GK147" s="400">
        <f t="shared" si="196"/>
        <v>0.84</v>
      </c>
      <c r="GL147" s="400">
        <f t="shared" si="196"/>
        <v>0.84</v>
      </c>
      <c r="GM147" s="400">
        <f t="shared" si="196"/>
        <v>0.84</v>
      </c>
      <c r="GN147" s="33"/>
      <c r="GO147" s="524"/>
      <c r="GP147" s="491">
        <v>21</v>
      </c>
      <c r="GQ147" s="492">
        <f t="shared" si="206"/>
        <v>0.1</v>
      </c>
      <c r="GR147" s="492">
        <f t="shared" si="207"/>
        <v>0.11000000000000001</v>
      </c>
      <c r="GS147" s="492">
        <f t="shared" si="208"/>
        <v>0.1</v>
      </c>
      <c r="GT147" s="493">
        <f t="shared" si="209"/>
        <v>0.11000000000000001</v>
      </c>
      <c r="GU147" s="491">
        <v>21</v>
      </c>
      <c r="GV147" s="492">
        <f t="shared" si="210"/>
        <v>1.1200000000000001</v>
      </c>
      <c r="GW147" s="492">
        <f t="shared" si="211"/>
        <v>1.2320000000000002</v>
      </c>
      <c r="GX147" s="492">
        <f t="shared" si="212"/>
        <v>1.1200000000000001</v>
      </c>
      <c r="GY147" s="492">
        <f t="shared" si="213"/>
        <v>1.2320000000000002</v>
      </c>
      <c r="GZ147" s="494">
        <f t="shared" si="189"/>
        <v>21</v>
      </c>
      <c r="HA147" s="506">
        <v>1.1100000000000001</v>
      </c>
      <c r="HB147" s="492">
        <f t="shared" si="181"/>
        <v>1.5</v>
      </c>
      <c r="HC147" s="492">
        <f t="shared" si="214"/>
        <v>1.39</v>
      </c>
      <c r="HD147" s="492">
        <f t="shared" si="215"/>
        <v>1.88</v>
      </c>
      <c r="HE147" s="491">
        <v>21</v>
      </c>
      <c r="HF147" s="492">
        <v>0.76</v>
      </c>
      <c r="HG147" s="492">
        <v>0.76</v>
      </c>
      <c r="HH147" s="492">
        <v>0.76</v>
      </c>
      <c r="HI147" s="493">
        <v>0.76</v>
      </c>
      <c r="HJ147" s="491">
        <v>21</v>
      </c>
      <c r="HK147" s="492">
        <f t="shared" si="216"/>
        <v>0.92</v>
      </c>
      <c r="HL147" s="492">
        <f t="shared" si="217"/>
        <v>0.92</v>
      </c>
      <c r="HM147" s="492">
        <f t="shared" si="218"/>
        <v>0.92</v>
      </c>
      <c r="HN147" s="492">
        <f t="shared" si="219"/>
        <v>0.92</v>
      </c>
      <c r="HO147" s="632"/>
      <c r="HP147" s="632"/>
      <c r="HQ147" s="632"/>
      <c r="HR147" s="39"/>
      <c r="HS147" s="39"/>
      <c r="HT147" s="39"/>
    </row>
    <row r="148" spans="1:228" ht="12.75" hidden="1" customHeight="1" x14ac:dyDescent="0.25">
      <c r="A148" s="31">
        <f t="shared" si="191"/>
        <v>2</v>
      </c>
      <c r="B148" s="31"/>
      <c r="C148" s="31"/>
      <c r="D148" s="32">
        <f t="shared" si="144"/>
        <v>24</v>
      </c>
      <c r="E148" s="33">
        <f t="shared" ca="1" si="106"/>
        <v>0</v>
      </c>
      <c r="F148" s="33">
        <f t="shared" ca="1" si="107"/>
        <v>0</v>
      </c>
      <c r="G148" s="33">
        <f t="shared" ca="1" si="108"/>
        <v>0</v>
      </c>
      <c r="H148" s="33">
        <v>0</v>
      </c>
      <c r="I148" s="33">
        <v>0</v>
      </c>
      <c r="J148" s="33">
        <f t="shared" ca="1" si="190"/>
        <v>0</v>
      </c>
      <c r="K148" s="33">
        <f t="shared" ca="1" si="109"/>
        <v>0</v>
      </c>
      <c r="L148" s="33"/>
      <c r="M148" s="832">
        <v>0</v>
      </c>
      <c r="N148" s="33">
        <f>IF(M148&gt;0,#REF!,0)</f>
        <v>0</v>
      </c>
      <c r="O148" s="33">
        <f t="shared" ca="1" si="110"/>
        <v>0</v>
      </c>
      <c r="P148" s="833">
        <f t="shared" ca="1" si="146"/>
        <v>0.35</v>
      </c>
      <c r="Q148" s="834">
        <f t="shared" ca="1" si="147"/>
        <v>4.9929571307283434</v>
      </c>
      <c r="R148" s="835">
        <f t="shared" ca="1" si="148"/>
        <v>136.21442830241102</v>
      </c>
      <c r="S148" s="836">
        <f t="shared" ca="1" si="149"/>
        <v>0.35</v>
      </c>
      <c r="T148" s="34">
        <f t="shared" ca="1" si="111"/>
        <v>4.9929571307283434</v>
      </c>
      <c r="U148" s="835">
        <f t="shared" ca="1" si="150"/>
        <v>136.21442830241105</v>
      </c>
      <c r="V148" s="34">
        <f t="shared" si="112"/>
        <v>0</v>
      </c>
      <c r="W148" s="553">
        <f t="shared" si="151"/>
        <v>2.238</v>
      </c>
      <c r="X148" s="42">
        <f t="shared" si="152"/>
        <v>0.03</v>
      </c>
      <c r="Y148" s="43">
        <f t="shared" si="113"/>
        <v>2.4662697723036864E-3</v>
      </c>
      <c r="Z148" s="44">
        <f t="shared" si="153"/>
        <v>0.03</v>
      </c>
      <c r="AA148" s="43">
        <f t="shared" si="114"/>
        <v>2.4662697723036864E-3</v>
      </c>
      <c r="AB148" s="35">
        <f t="shared" si="193"/>
        <v>0.16</v>
      </c>
      <c r="AC148" s="35">
        <f t="shared" ca="1" si="193"/>
        <v>0.15470777428049154</v>
      </c>
      <c r="AD148" s="317">
        <f t="shared" ca="1" si="193"/>
        <v>0.15470777428049154</v>
      </c>
      <c r="AE148" s="315"/>
      <c r="AF148" s="318">
        <f t="shared" si="115"/>
        <v>0.1</v>
      </c>
      <c r="AG148" s="405">
        <f t="shared" ca="1" si="116"/>
        <v>0</v>
      </c>
      <c r="AH148" s="318">
        <f t="shared" si="117"/>
        <v>0</v>
      </c>
      <c r="AI148" s="405">
        <f t="shared" ca="1" si="118"/>
        <v>0</v>
      </c>
      <c r="AJ148" s="318">
        <f t="shared" si="119"/>
        <v>0.01</v>
      </c>
      <c r="AK148" s="405">
        <f t="shared" ca="1" si="120"/>
        <v>0</v>
      </c>
      <c r="AL148" s="35">
        <f t="shared" si="155"/>
        <v>0</v>
      </c>
      <c r="AM148" s="30">
        <f t="shared" ca="1" si="121"/>
        <v>4.9929571307283434</v>
      </c>
      <c r="AN148" s="39"/>
      <c r="AO148" s="39"/>
      <c r="AP148" s="709">
        <f ca="1">IF($J$12="",0,IF(A148&lt;=$Y$3,IF(R147+SUM($M$126:M148)&gt;$Z$22,R147*10%,IF(R147+SUM($M$126:M148)&lt;=$Z$22,$Z$22-R147-SUM($M$126:M148))),0))</f>
        <v>99859.142614566867</v>
      </c>
      <c r="AQ148" s="319">
        <f t="shared" ca="1" si="156"/>
        <v>100000</v>
      </c>
      <c r="AR148" s="319">
        <f ca="1">IF($J$12="",0,IF(U147&lt;0,0,IF(A148&lt;=$Y$3,IF(U147+SUM($M$126:M148)&gt;$Z$22,U147*10%,IF(U147+SUM($M$126:M148)&lt;=$Z$22,$AR$125-U147-SUM($M$126:M148))),0)))</f>
        <v>99859.142614566867</v>
      </c>
      <c r="AS148" s="39">
        <f t="shared" ca="1" si="157"/>
        <v>100000</v>
      </c>
      <c r="AT148" s="723">
        <f t="shared" ca="1" si="122"/>
        <v>99859.142614566867</v>
      </c>
      <c r="AU148" s="320">
        <f t="shared" ca="1" si="123"/>
        <v>99859.142614566867</v>
      </c>
      <c r="AV148" s="320">
        <f t="shared" ca="1" si="124"/>
        <v>0</v>
      </c>
      <c r="AW148" s="320">
        <f t="shared" ca="1" si="125"/>
        <v>0</v>
      </c>
      <c r="AX148" s="320">
        <f t="shared" ca="1" si="126"/>
        <v>0</v>
      </c>
      <c r="AY148" s="320">
        <f t="shared" ca="1" si="158"/>
        <v>0</v>
      </c>
      <c r="AZ148" s="724">
        <f t="shared" ca="1" si="127"/>
        <v>0</v>
      </c>
      <c r="BA148" s="1259">
        <f t="shared" si="159"/>
        <v>0</v>
      </c>
      <c r="BB148" s="1250"/>
      <c r="BC148" s="715">
        <f t="shared" si="128"/>
        <v>0</v>
      </c>
      <c r="BD148" s="715">
        <f t="shared" si="129"/>
        <v>0</v>
      </c>
      <c r="BE148" s="715">
        <f t="shared" si="130"/>
        <v>0</v>
      </c>
      <c r="BF148" s="715">
        <f t="shared" si="160"/>
        <v>0</v>
      </c>
      <c r="BG148" s="732">
        <f t="shared" si="131"/>
        <v>0</v>
      </c>
      <c r="BH148" s="39"/>
      <c r="BI148" s="39"/>
      <c r="BJ148" s="39"/>
      <c r="BK148" s="39"/>
      <c r="BL148" s="39"/>
      <c r="BM148" s="36"/>
      <c r="BN148" s="422">
        <f t="shared" ca="1" si="132"/>
        <v>4.9929571307283434</v>
      </c>
      <c r="BO148" s="422">
        <f t="shared" ca="1" si="133"/>
        <v>0</v>
      </c>
      <c r="BP148" s="422">
        <f t="shared" ca="1" si="134"/>
        <v>0</v>
      </c>
      <c r="BQ148" s="422">
        <f t="shared" ca="1" si="135"/>
        <v>0</v>
      </c>
      <c r="BR148" s="422">
        <f t="shared" ca="1" si="161"/>
        <v>0</v>
      </c>
      <c r="BS148" s="422">
        <f t="shared" ca="1" si="136"/>
        <v>0</v>
      </c>
      <c r="BT148" s="422">
        <f t="shared" si="137"/>
        <v>0</v>
      </c>
      <c r="BU148" s="422">
        <f t="shared" si="138"/>
        <v>0</v>
      </c>
      <c r="BV148" s="422">
        <f t="shared" si="139"/>
        <v>0</v>
      </c>
      <c r="BW148" s="422">
        <f t="shared" si="140"/>
        <v>0</v>
      </c>
      <c r="BX148" s="422">
        <f t="shared" si="162"/>
        <v>0</v>
      </c>
      <c r="BY148" s="422">
        <f t="shared" si="141"/>
        <v>0</v>
      </c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458"/>
      <c r="CL148" s="458"/>
      <c r="CM148" s="458"/>
      <c r="CN148" s="458"/>
      <c r="CO148" s="458"/>
      <c r="CP148" s="458"/>
      <c r="CQ148" s="458"/>
      <c r="CR148" s="458"/>
      <c r="CS148" s="458"/>
      <c r="CT148" s="458"/>
      <c r="CU148" s="458"/>
      <c r="CV148" s="458"/>
      <c r="CW148" s="458"/>
      <c r="CX148" s="458"/>
      <c r="CY148" s="458"/>
      <c r="CZ148" s="458"/>
      <c r="DA148" s="458"/>
      <c r="DB148" s="458"/>
      <c r="DC148" s="458"/>
      <c r="DD148" s="458"/>
      <c r="DE148" s="458"/>
      <c r="DF148" s="458"/>
      <c r="DG148" s="458"/>
      <c r="DH148" s="458"/>
      <c r="DI148" s="458"/>
      <c r="DJ148" s="458"/>
      <c r="DK148" s="458"/>
      <c r="DL148" s="458"/>
      <c r="DM148" s="458"/>
      <c r="DN148" s="458"/>
      <c r="DO148" s="458"/>
      <c r="DP148" s="458"/>
      <c r="DQ148" s="458"/>
      <c r="DR148" s="458"/>
      <c r="DS148" s="458"/>
      <c r="DT148" s="458"/>
      <c r="DU148" s="39"/>
      <c r="DV148" s="39"/>
      <c r="DW148" s="31">
        <f t="shared" si="192"/>
        <v>2</v>
      </c>
      <c r="DX148" s="459">
        <f t="shared" si="142"/>
        <v>24</v>
      </c>
      <c r="DY148" s="467">
        <f t="shared" si="164"/>
        <v>0.1</v>
      </c>
      <c r="DZ148" s="468">
        <f t="shared" si="165"/>
        <v>0</v>
      </c>
      <c r="EA148" s="467">
        <f t="shared" si="166"/>
        <v>0.01</v>
      </c>
      <c r="EB148" s="468"/>
      <c r="EC148" s="326"/>
      <c r="ED148" s="468"/>
      <c r="EE148" s="39"/>
      <c r="EF148" s="459">
        <f t="shared" si="167"/>
        <v>24</v>
      </c>
      <c r="EG148" s="407">
        <f t="shared" si="194"/>
        <v>0.03</v>
      </c>
      <c r="EH148" s="407">
        <f t="shared" si="194"/>
        <v>0.03</v>
      </c>
      <c r="EI148" s="407">
        <f t="shared" si="194"/>
        <v>0.03</v>
      </c>
      <c r="EJ148" s="407">
        <f t="shared" si="194"/>
        <v>0.03</v>
      </c>
      <c r="EK148" s="39"/>
      <c r="EL148" s="485">
        <v>22</v>
      </c>
      <c r="EM148" s="486">
        <f t="shared" si="168"/>
        <v>0.46</v>
      </c>
      <c r="EN148" s="486">
        <f t="shared" si="169"/>
        <v>0</v>
      </c>
      <c r="EO148" s="487">
        <f t="shared" si="170"/>
        <v>0</v>
      </c>
      <c r="EP148" s="487"/>
      <c r="EQ148" s="487">
        <f t="shared" si="171"/>
        <v>0</v>
      </c>
      <c r="ER148" s="487">
        <f t="shared" si="172"/>
        <v>0</v>
      </c>
      <c r="ES148" s="487">
        <f t="shared" si="173"/>
        <v>0.46</v>
      </c>
      <c r="ET148" s="488">
        <f t="shared" si="174"/>
        <v>0.46</v>
      </c>
      <c r="EU148" s="39"/>
      <c r="EV148" s="33"/>
      <c r="EW148" s="473">
        <v>22</v>
      </c>
      <c r="EX148" s="399">
        <v>0.46</v>
      </c>
      <c r="EY148" s="399">
        <v>0.85</v>
      </c>
      <c r="EZ148" s="399">
        <v>0.33</v>
      </c>
      <c r="FA148" s="399">
        <v>0.56000000000000005</v>
      </c>
      <c r="FB148" s="33"/>
      <c r="FC148" s="473">
        <v>22</v>
      </c>
      <c r="FD148" s="399">
        <f t="shared" si="185"/>
        <v>0.46</v>
      </c>
      <c r="FE148" s="399">
        <f t="shared" si="186"/>
        <v>0.85</v>
      </c>
      <c r="FF148" s="399">
        <f t="shared" si="187"/>
        <v>0.33</v>
      </c>
      <c r="FG148" s="399">
        <f t="shared" si="188"/>
        <v>0.56000000000000005</v>
      </c>
      <c r="FH148" s="33"/>
      <c r="FI148" s="473">
        <v>22</v>
      </c>
      <c r="FJ148" s="412">
        <f t="shared" si="195"/>
        <v>0.1</v>
      </c>
      <c r="FK148" s="412">
        <f t="shared" si="199"/>
        <v>0.1</v>
      </c>
      <c r="FL148" s="412">
        <f t="shared" si="200"/>
        <v>0.1</v>
      </c>
      <c r="FM148" s="412">
        <f t="shared" si="201"/>
        <v>0.1</v>
      </c>
      <c r="FN148" s="505"/>
      <c r="FO148" s="473">
        <v>22</v>
      </c>
      <c r="FP148" s="412">
        <v>1</v>
      </c>
      <c r="FQ148" s="412">
        <v>1</v>
      </c>
      <c r="FR148" s="412">
        <v>1</v>
      </c>
      <c r="FS148" s="412">
        <v>1</v>
      </c>
      <c r="FT148" s="33"/>
      <c r="FU148" s="489">
        <v>22</v>
      </c>
      <c r="FV148" s="490">
        <v>0.56000000000000005</v>
      </c>
      <c r="FW148" s="490">
        <f t="shared" si="202"/>
        <v>0.56000000000000005</v>
      </c>
      <c r="FX148" s="490">
        <f t="shared" si="203"/>
        <v>0.56000000000000005</v>
      </c>
      <c r="FY148" s="490">
        <f t="shared" si="204"/>
        <v>0.56000000000000005</v>
      </c>
      <c r="FZ148" s="1234"/>
      <c r="GA148" s="473">
        <v>22</v>
      </c>
      <c r="GB148" s="400">
        <v>0.23</v>
      </c>
      <c r="GC148" s="400">
        <f t="shared" si="205"/>
        <v>0.28999999999999998</v>
      </c>
      <c r="GD148" s="400">
        <v>0.24</v>
      </c>
      <c r="GE148" s="400">
        <f t="shared" si="205"/>
        <v>0.3</v>
      </c>
      <c r="GF148" s="524"/>
      <c r="GG148" s="39"/>
      <c r="GH148" s="33"/>
      <c r="GI148" s="473">
        <v>22</v>
      </c>
      <c r="GJ148" s="400">
        <f t="shared" si="196"/>
        <v>0.84</v>
      </c>
      <c r="GK148" s="400">
        <f t="shared" si="196"/>
        <v>0.84</v>
      </c>
      <c r="GL148" s="400">
        <f t="shared" si="196"/>
        <v>0.84</v>
      </c>
      <c r="GM148" s="400">
        <f t="shared" si="196"/>
        <v>0.84</v>
      </c>
      <c r="GN148" s="33"/>
      <c r="GO148" s="524"/>
      <c r="GP148" s="491">
        <v>22</v>
      </c>
      <c r="GQ148" s="492">
        <f t="shared" si="206"/>
        <v>0.1</v>
      </c>
      <c r="GR148" s="492">
        <f t="shared" si="207"/>
        <v>0.11000000000000001</v>
      </c>
      <c r="GS148" s="492">
        <f t="shared" si="208"/>
        <v>0.1</v>
      </c>
      <c r="GT148" s="493">
        <f t="shared" si="209"/>
        <v>0.11000000000000001</v>
      </c>
      <c r="GU148" s="491">
        <v>22</v>
      </c>
      <c r="GV148" s="492">
        <f t="shared" si="210"/>
        <v>1.1200000000000001</v>
      </c>
      <c r="GW148" s="492">
        <f t="shared" si="211"/>
        <v>1.2320000000000002</v>
      </c>
      <c r="GX148" s="492">
        <f t="shared" si="212"/>
        <v>1.1200000000000001</v>
      </c>
      <c r="GY148" s="492">
        <f t="shared" si="213"/>
        <v>1.2320000000000002</v>
      </c>
      <c r="GZ148" s="494">
        <f t="shared" si="189"/>
        <v>22</v>
      </c>
      <c r="HA148" s="506">
        <v>1.1100000000000001</v>
      </c>
      <c r="HB148" s="492">
        <f t="shared" si="181"/>
        <v>1.5</v>
      </c>
      <c r="HC148" s="492">
        <f t="shared" si="214"/>
        <v>1.39</v>
      </c>
      <c r="HD148" s="492">
        <f t="shared" si="215"/>
        <v>1.88</v>
      </c>
      <c r="HE148" s="491">
        <v>22</v>
      </c>
      <c r="HF148" s="492">
        <v>0.76</v>
      </c>
      <c r="HG148" s="492">
        <v>0.76</v>
      </c>
      <c r="HH148" s="492">
        <v>0.76</v>
      </c>
      <c r="HI148" s="493">
        <v>0.76</v>
      </c>
      <c r="HJ148" s="491">
        <v>22</v>
      </c>
      <c r="HK148" s="492">
        <f t="shared" si="216"/>
        <v>0.92</v>
      </c>
      <c r="HL148" s="492">
        <f t="shared" si="217"/>
        <v>0.92</v>
      </c>
      <c r="HM148" s="492">
        <f t="shared" si="218"/>
        <v>0.92</v>
      </c>
      <c r="HN148" s="492">
        <f t="shared" si="219"/>
        <v>0.92</v>
      </c>
      <c r="HO148" s="632"/>
      <c r="HP148" s="632"/>
      <c r="HQ148" s="632"/>
      <c r="HR148" s="39"/>
      <c r="HS148" s="39"/>
      <c r="HT148" s="39"/>
    </row>
    <row r="149" spans="1:228" ht="12.75" hidden="1" customHeight="1" x14ac:dyDescent="0.25">
      <c r="A149" s="31">
        <f>A148+1</f>
        <v>3</v>
      </c>
      <c r="B149" s="31"/>
      <c r="C149" s="31">
        <v>30</v>
      </c>
      <c r="D149" s="32">
        <f t="shared" si="144"/>
        <v>25</v>
      </c>
      <c r="E149" s="33">
        <f t="shared" ca="1" si="106"/>
        <v>168.97719999999998</v>
      </c>
      <c r="F149" s="33">
        <f t="shared" ca="1" si="107"/>
        <v>168.97719999999998</v>
      </c>
      <c r="G149" s="33">
        <f t="shared" ca="1" si="108"/>
        <v>0</v>
      </c>
      <c r="H149" s="33">
        <v>0</v>
      </c>
      <c r="I149" s="33">
        <v>0</v>
      </c>
      <c r="J149" s="33">
        <f t="shared" ca="1" si="190"/>
        <v>0</v>
      </c>
      <c r="K149" s="33">
        <f t="shared" ca="1" si="109"/>
        <v>22.54</v>
      </c>
      <c r="L149" s="33"/>
      <c r="M149" s="832">
        <v>0</v>
      </c>
      <c r="N149" s="33">
        <f>IF(M149&gt;0,#REF!,0)</f>
        <v>0</v>
      </c>
      <c r="O149" s="33">
        <f t="shared" ca="1" si="110"/>
        <v>123.13</v>
      </c>
      <c r="P149" s="833">
        <f t="shared" ca="1" si="146"/>
        <v>0.64</v>
      </c>
      <c r="Q149" s="834">
        <f t="shared" ca="1" si="147"/>
        <v>5.4092883851336202</v>
      </c>
      <c r="R149" s="835">
        <f t="shared" ca="1" si="148"/>
        <v>254.5751399172774</v>
      </c>
      <c r="S149" s="836">
        <f t="shared" ca="1" si="149"/>
        <v>0.64</v>
      </c>
      <c r="T149" s="34">
        <f t="shared" ca="1" si="111"/>
        <v>5.4092883851336202</v>
      </c>
      <c r="U149" s="835">
        <f t="shared" ca="1" si="150"/>
        <v>254.57513991727745</v>
      </c>
      <c r="V149" s="34">
        <f t="shared" si="112"/>
        <v>0</v>
      </c>
      <c r="W149" s="553">
        <f t="shared" si="151"/>
        <v>2.238</v>
      </c>
      <c r="X149" s="42">
        <f t="shared" si="152"/>
        <v>0.03</v>
      </c>
      <c r="Y149" s="43">
        <f t="shared" si="113"/>
        <v>2.4662697723036864E-3</v>
      </c>
      <c r="Z149" s="44">
        <f t="shared" si="153"/>
        <v>0.03</v>
      </c>
      <c r="AA149" s="43">
        <f t="shared" si="114"/>
        <v>2.4662697723036864E-3</v>
      </c>
      <c r="AB149" s="35">
        <f t="shared" si="193"/>
        <v>0.16</v>
      </c>
      <c r="AC149" s="35">
        <f t="shared" ca="1" si="193"/>
        <v>0.15470777428049154</v>
      </c>
      <c r="AD149" s="317">
        <f t="shared" ca="1" si="193"/>
        <v>0.15470777428049154</v>
      </c>
      <c r="AE149" s="315"/>
      <c r="AF149" s="318">
        <f t="shared" si="115"/>
        <v>0.1</v>
      </c>
      <c r="AG149" s="405">
        <f t="shared" ca="1" si="116"/>
        <v>14.567</v>
      </c>
      <c r="AH149" s="318">
        <f t="shared" si="117"/>
        <v>0</v>
      </c>
      <c r="AI149" s="405">
        <f t="shared" ca="1" si="118"/>
        <v>0</v>
      </c>
      <c r="AJ149" s="318">
        <f t="shared" si="119"/>
        <v>0.01</v>
      </c>
      <c r="AK149" s="405">
        <f t="shared" ca="1" si="120"/>
        <v>1.4566999999999999</v>
      </c>
      <c r="AL149" s="35">
        <f t="shared" si="155"/>
        <v>0</v>
      </c>
      <c r="AM149" s="30">
        <f t="shared" ca="1" si="121"/>
        <v>5.4092883851336202</v>
      </c>
      <c r="AN149" s="39"/>
      <c r="AO149" s="39"/>
      <c r="AP149" s="709">
        <f ca="1">IF($J$12="",0,IF(A149&lt;=$Y$3,IF(R148+SUM($M$126:M149)&gt;$Z$22,R148*10%,IF(R148+SUM($M$126:M149)&lt;=$Z$22,$Z$22-R148-SUM($M$126:M149))),0))</f>
        <v>99863.78557169759</v>
      </c>
      <c r="AQ149" s="319">
        <f t="shared" ca="1" si="156"/>
        <v>100000</v>
      </c>
      <c r="AR149" s="319">
        <f ca="1">IF($J$12="",0,IF(U148&lt;0,0,IF(A149&lt;=$Y$3,IF(U148+SUM($M$126:M149)&gt;$Z$22,U148*10%,IF(U148+SUM($M$126:M149)&lt;=$Z$22,$AR$125-U148-SUM($M$126:M149))),0)))</f>
        <v>99863.78557169759</v>
      </c>
      <c r="AS149" s="39">
        <f t="shared" ca="1" si="157"/>
        <v>100000</v>
      </c>
      <c r="AT149" s="723">
        <f t="shared" ca="1" si="122"/>
        <v>99863.78557169759</v>
      </c>
      <c r="AU149" s="320">
        <f t="shared" ca="1" si="123"/>
        <v>99863.78557169759</v>
      </c>
      <c r="AV149" s="320">
        <f t="shared" ca="1" si="124"/>
        <v>0</v>
      </c>
      <c r="AW149" s="320">
        <f t="shared" ca="1" si="125"/>
        <v>0</v>
      </c>
      <c r="AX149" s="320">
        <f t="shared" ca="1" si="126"/>
        <v>0</v>
      </c>
      <c r="AY149" s="320">
        <f t="shared" ca="1" si="158"/>
        <v>0</v>
      </c>
      <c r="AZ149" s="724">
        <f t="shared" ca="1" si="127"/>
        <v>0</v>
      </c>
      <c r="BA149" s="1259">
        <f t="shared" si="159"/>
        <v>0</v>
      </c>
      <c r="BB149" s="1250"/>
      <c r="BC149" s="715">
        <f t="shared" si="128"/>
        <v>0</v>
      </c>
      <c r="BD149" s="715">
        <f t="shared" si="129"/>
        <v>0</v>
      </c>
      <c r="BE149" s="715">
        <f t="shared" si="130"/>
        <v>0</v>
      </c>
      <c r="BF149" s="715">
        <f t="shared" si="160"/>
        <v>0</v>
      </c>
      <c r="BG149" s="732">
        <f t="shared" si="131"/>
        <v>0</v>
      </c>
      <c r="BH149" s="39"/>
      <c r="BI149" s="39"/>
      <c r="BJ149" s="39"/>
      <c r="BK149" s="39"/>
      <c r="BL149" s="39"/>
      <c r="BM149" s="36"/>
      <c r="BN149" s="422">
        <f t="shared" ca="1" si="132"/>
        <v>5.4092883851336202</v>
      </c>
      <c r="BO149" s="422">
        <f t="shared" ca="1" si="133"/>
        <v>0</v>
      </c>
      <c r="BP149" s="422">
        <f t="shared" ca="1" si="134"/>
        <v>0</v>
      </c>
      <c r="BQ149" s="422">
        <f t="shared" ca="1" si="135"/>
        <v>0</v>
      </c>
      <c r="BR149" s="422">
        <f t="shared" ca="1" si="161"/>
        <v>0</v>
      </c>
      <c r="BS149" s="422">
        <f t="shared" ca="1" si="136"/>
        <v>0</v>
      </c>
      <c r="BT149" s="422">
        <f t="shared" si="137"/>
        <v>0</v>
      </c>
      <c r="BU149" s="422">
        <f t="shared" si="138"/>
        <v>0</v>
      </c>
      <c r="BV149" s="422">
        <f t="shared" si="139"/>
        <v>0</v>
      </c>
      <c r="BW149" s="422">
        <f t="shared" si="140"/>
        <v>0</v>
      </c>
      <c r="BX149" s="422">
        <f t="shared" si="162"/>
        <v>0</v>
      </c>
      <c r="BY149" s="422">
        <f t="shared" si="141"/>
        <v>0</v>
      </c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458"/>
      <c r="CL149" s="458"/>
      <c r="CM149" s="458"/>
      <c r="CN149" s="458"/>
      <c r="CO149" s="458"/>
      <c r="CP149" s="458"/>
      <c r="CQ149" s="458"/>
      <c r="CR149" s="458"/>
      <c r="CS149" s="458"/>
      <c r="CT149" s="458"/>
      <c r="CU149" s="458"/>
      <c r="CV149" s="458"/>
      <c r="CW149" s="458"/>
      <c r="CX149" s="458"/>
      <c r="CY149" s="458"/>
      <c r="CZ149" s="458"/>
      <c r="DA149" s="458"/>
      <c r="DB149" s="458"/>
      <c r="DC149" s="458"/>
      <c r="DD149" s="458"/>
      <c r="DE149" s="458"/>
      <c r="DF149" s="458"/>
      <c r="DG149" s="458"/>
      <c r="DH149" s="458"/>
      <c r="DI149" s="458"/>
      <c r="DJ149" s="458"/>
      <c r="DK149" s="458"/>
      <c r="DL149" s="458"/>
      <c r="DM149" s="458"/>
      <c r="DN149" s="458"/>
      <c r="DO149" s="458"/>
      <c r="DP149" s="458"/>
      <c r="DQ149" s="458"/>
      <c r="DR149" s="458"/>
      <c r="DS149" s="458"/>
      <c r="DT149" s="458"/>
      <c r="DU149" s="39"/>
      <c r="DV149" s="39"/>
      <c r="DW149" s="31">
        <f>DW148+1</f>
        <v>3</v>
      </c>
      <c r="DX149" s="459">
        <f t="shared" si="142"/>
        <v>25</v>
      </c>
      <c r="DY149" s="467">
        <f t="shared" si="164"/>
        <v>0.1</v>
      </c>
      <c r="DZ149" s="468">
        <f t="shared" si="165"/>
        <v>0</v>
      </c>
      <c r="EA149" s="467">
        <f t="shared" si="166"/>
        <v>0.01</v>
      </c>
      <c r="EB149" s="468"/>
      <c r="EC149" s="326"/>
      <c r="ED149" s="468"/>
      <c r="EE149" s="39"/>
      <c r="EF149" s="459">
        <f t="shared" si="167"/>
        <v>25</v>
      </c>
      <c r="EG149" s="407">
        <f t="shared" si="194"/>
        <v>0.03</v>
      </c>
      <c r="EH149" s="407">
        <f t="shared" si="194"/>
        <v>0.03</v>
      </c>
      <c r="EI149" s="407">
        <f t="shared" si="194"/>
        <v>0.03</v>
      </c>
      <c r="EJ149" s="407">
        <f t="shared" si="194"/>
        <v>0.03</v>
      </c>
      <c r="EK149" s="39"/>
      <c r="EL149" s="485">
        <v>23</v>
      </c>
      <c r="EM149" s="486">
        <f t="shared" si="168"/>
        <v>0.46</v>
      </c>
      <c r="EN149" s="486">
        <f t="shared" si="169"/>
        <v>0</v>
      </c>
      <c r="EO149" s="487">
        <f t="shared" si="170"/>
        <v>0</v>
      </c>
      <c r="EP149" s="487"/>
      <c r="EQ149" s="487">
        <f t="shared" si="171"/>
        <v>0</v>
      </c>
      <c r="ER149" s="487">
        <f t="shared" si="172"/>
        <v>0</v>
      </c>
      <c r="ES149" s="487">
        <f t="shared" si="173"/>
        <v>0.46</v>
      </c>
      <c r="ET149" s="488">
        <f t="shared" si="174"/>
        <v>0.46</v>
      </c>
      <c r="EU149" s="39"/>
      <c r="EV149" s="33"/>
      <c r="EW149" s="473">
        <v>23</v>
      </c>
      <c r="EX149" s="399">
        <v>0.46</v>
      </c>
      <c r="EY149" s="399">
        <v>0.85</v>
      </c>
      <c r="EZ149" s="399">
        <v>0.33</v>
      </c>
      <c r="FA149" s="399">
        <v>0.56999999999999995</v>
      </c>
      <c r="FB149" s="33"/>
      <c r="FC149" s="473">
        <v>23</v>
      </c>
      <c r="FD149" s="399">
        <f t="shared" si="185"/>
        <v>0.46</v>
      </c>
      <c r="FE149" s="399">
        <f t="shared" si="186"/>
        <v>0.85</v>
      </c>
      <c r="FF149" s="399">
        <f t="shared" si="187"/>
        <v>0.33</v>
      </c>
      <c r="FG149" s="399">
        <f t="shared" si="188"/>
        <v>0.56999999999999995</v>
      </c>
      <c r="FH149" s="33"/>
      <c r="FI149" s="473">
        <v>23</v>
      </c>
      <c r="FJ149" s="412">
        <f t="shared" si="195"/>
        <v>0.1</v>
      </c>
      <c r="FK149" s="412">
        <f t="shared" si="199"/>
        <v>0.1</v>
      </c>
      <c r="FL149" s="412">
        <f t="shared" si="200"/>
        <v>0.1</v>
      </c>
      <c r="FM149" s="412">
        <f t="shared" si="201"/>
        <v>0.1</v>
      </c>
      <c r="FN149" s="505"/>
      <c r="FO149" s="473">
        <v>23</v>
      </c>
      <c r="FP149" s="412">
        <v>1</v>
      </c>
      <c r="FQ149" s="412">
        <v>1</v>
      </c>
      <c r="FR149" s="412">
        <v>1</v>
      </c>
      <c r="FS149" s="412">
        <v>1</v>
      </c>
      <c r="FT149" s="33"/>
      <c r="FU149" s="489">
        <v>23</v>
      </c>
      <c r="FV149" s="490">
        <v>0.56000000000000005</v>
      </c>
      <c r="FW149" s="490">
        <f t="shared" si="202"/>
        <v>0.56000000000000005</v>
      </c>
      <c r="FX149" s="490">
        <f t="shared" si="203"/>
        <v>0.56000000000000005</v>
      </c>
      <c r="FY149" s="490">
        <f t="shared" si="204"/>
        <v>0.56000000000000005</v>
      </c>
      <c r="FZ149" s="1234"/>
      <c r="GA149" s="473">
        <v>23</v>
      </c>
      <c r="GB149" s="400">
        <v>0.24</v>
      </c>
      <c r="GC149" s="400">
        <f t="shared" si="205"/>
        <v>0.3</v>
      </c>
      <c r="GD149" s="400">
        <v>0.25</v>
      </c>
      <c r="GE149" s="400">
        <f t="shared" si="205"/>
        <v>0.31</v>
      </c>
      <c r="GF149" s="524"/>
      <c r="GG149" s="39"/>
      <c r="GH149" s="33"/>
      <c r="GI149" s="473">
        <v>23</v>
      </c>
      <c r="GJ149" s="400">
        <f t="shared" si="196"/>
        <v>0.84</v>
      </c>
      <c r="GK149" s="400">
        <f t="shared" si="196"/>
        <v>0.84</v>
      </c>
      <c r="GL149" s="400">
        <f t="shared" si="196"/>
        <v>0.84</v>
      </c>
      <c r="GM149" s="400">
        <f t="shared" si="196"/>
        <v>0.84</v>
      </c>
      <c r="GN149" s="33"/>
      <c r="GO149" s="524"/>
      <c r="GP149" s="491">
        <v>23</v>
      </c>
      <c r="GQ149" s="492">
        <f t="shared" si="206"/>
        <v>0.1</v>
      </c>
      <c r="GR149" s="492">
        <f t="shared" si="207"/>
        <v>0.11000000000000001</v>
      </c>
      <c r="GS149" s="492">
        <f t="shared" si="208"/>
        <v>0.1</v>
      </c>
      <c r="GT149" s="493">
        <f t="shared" si="209"/>
        <v>0.11000000000000001</v>
      </c>
      <c r="GU149" s="491">
        <v>23</v>
      </c>
      <c r="GV149" s="492">
        <f t="shared" si="210"/>
        <v>1.1200000000000001</v>
      </c>
      <c r="GW149" s="492">
        <f t="shared" si="211"/>
        <v>1.2320000000000002</v>
      </c>
      <c r="GX149" s="492">
        <f t="shared" si="212"/>
        <v>1.1200000000000001</v>
      </c>
      <c r="GY149" s="492">
        <f t="shared" si="213"/>
        <v>1.2320000000000002</v>
      </c>
      <c r="GZ149" s="494">
        <f t="shared" si="189"/>
        <v>23</v>
      </c>
      <c r="HA149" s="506">
        <v>1.1100000000000001</v>
      </c>
      <c r="HB149" s="492">
        <f t="shared" si="181"/>
        <v>1.5</v>
      </c>
      <c r="HC149" s="492">
        <f t="shared" si="214"/>
        <v>1.39</v>
      </c>
      <c r="HD149" s="492">
        <f t="shared" si="215"/>
        <v>1.88</v>
      </c>
      <c r="HE149" s="491">
        <v>23</v>
      </c>
      <c r="HF149" s="492">
        <v>0.76</v>
      </c>
      <c r="HG149" s="492">
        <v>0.76</v>
      </c>
      <c r="HH149" s="492">
        <v>0.76</v>
      </c>
      <c r="HI149" s="493">
        <v>0.76</v>
      </c>
      <c r="HJ149" s="491">
        <v>23</v>
      </c>
      <c r="HK149" s="492">
        <f t="shared" si="216"/>
        <v>0.92</v>
      </c>
      <c r="HL149" s="492">
        <f t="shared" si="217"/>
        <v>0.92</v>
      </c>
      <c r="HM149" s="492">
        <f t="shared" si="218"/>
        <v>0.92</v>
      </c>
      <c r="HN149" s="492">
        <f t="shared" si="219"/>
        <v>0.92</v>
      </c>
      <c r="HO149" s="632"/>
      <c r="HP149" s="632"/>
      <c r="HQ149" s="632"/>
      <c r="HR149" s="39"/>
      <c r="HS149" s="39"/>
      <c r="HT149" s="39"/>
    </row>
    <row r="150" spans="1:228" ht="12.75" hidden="1" customHeight="1" x14ac:dyDescent="0.25">
      <c r="A150" s="31">
        <f t="shared" ref="A150:A160" si="220">A149</f>
        <v>3</v>
      </c>
      <c r="B150" s="31"/>
      <c r="C150" s="31"/>
      <c r="D150" s="32">
        <f t="shared" si="144"/>
        <v>26</v>
      </c>
      <c r="E150" s="33">
        <f t="shared" ca="1" si="106"/>
        <v>0</v>
      </c>
      <c r="F150" s="33">
        <f t="shared" ca="1" si="107"/>
        <v>0</v>
      </c>
      <c r="G150" s="33">
        <f t="shared" ca="1" si="108"/>
        <v>0</v>
      </c>
      <c r="H150" s="33">
        <v>0</v>
      </c>
      <c r="I150" s="33">
        <v>0</v>
      </c>
      <c r="J150" s="33">
        <f t="shared" ca="1" si="190"/>
        <v>0</v>
      </c>
      <c r="K150" s="33">
        <f t="shared" ca="1" si="109"/>
        <v>0</v>
      </c>
      <c r="L150" s="33"/>
      <c r="M150" s="832">
        <v>0</v>
      </c>
      <c r="N150" s="33">
        <f>IF(M150&gt;0,#REF!,0)</f>
        <v>0</v>
      </c>
      <c r="O150" s="33">
        <f t="shared" ca="1" si="110"/>
        <v>0</v>
      </c>
      <c r="P150" s="833">
        <f t="shared" ca="1" si="146"/>
        <v>0.63</v>
      </c>
      <c r="Q150" s="834">
        <f t="shared" ca="1" si="147"/>
        <v>5.4028771799211484</v>
      </c>
      <c r="R150" s="835">
        <f t="shared" ca="1" si="148"/>
        <v>249.80226273735624</v>
      </c>
      <c r="S150" s="836">
        <f t="shared" ca="1" si="149"/>
        <v>0.63</v>
      </c>
      <c r="T150" s="34">
        <f t="shared" ca="1" si="111"/>
        <v>5.4028771799211484</v>
      </c>
      <c r="U150" s="835">
        <f t="shared" ca="1" si="150"/>
        <v>249.8022627373563</v>
      </c>
      <c r="V150" s="34">
        <f t="shared" si="112"/>
        <v>0</v>
      </c>
      <c r="W150" s="553">
        <f t="shared" si="151"/>
        <v>2.238</v>
      </c>
      <c r="X150" s="42">
        <f t="shared" si="152"/>
        <v>0.03</v>
      </c>
      <c r="Y150" s="43">
        <f t="shared" si="113"/>
        <v>2.4662697723036864E-3</v>
      </c>
      <c r="Z150" s="44">
        <f t="shared" si="153"/>
        <v>0.03</v>
      </c>
      <c r="AA150" s="43">
        <f t="shared" si="114"/>
        <v>2.4662697723036864E-3</v>
      </c>
      <c r="AB150" s="35">
        <f t="shared" si="193"/>
        <v>0.16</v>
      </c>
      <c r="AC150" s="35">
        <f t="shared" ca="1" si="193"/>
        <v>0.15470777428049154</v>
      </c>
      <c r="AD150" s="317">
        <f t="shared" ca="1" si="193"/>
        <v>0.15470777428049154</v>
      </c>
      <c r="AE150" s="315"/>
      <c r="AF150" s="318">
        <f t="shared" si="115"/>
        <v>0.1</v>
      </c>
      <c r="AG150" s="405">
        <f t="shared" ca="1" si="116"/>
        <v>0</v>
      </c>
      <c r="AH150" s="318">
        <f t="shared" si="117"/>
        <v>0</v>
      </c>
      <c r="AI150" s="405">
        <f t="shared" ca="1" si="118"/>
        <v>0</v>
      </c>
      <c r="AJ150" s="318">
        <f t="shared" si="119"/>
        <v>0.01</v>
      </c>
      <c r="AK150" s="405">
        <f t="shared" ca="1" si="120"/>
        <v>0</v>
      </c>
      <c r="AL150" s="35">
        <f t="shared" si="155"/>
        <v>0</v>
      </c>
      <c r="AM150" s="30">
        <f t="shared" ca="1" si="121"/>
        <v>5.4028771799211484</v>
      </c>
      <c r="AN150" s="39"/>
      <c r="AO150" s="39"/>
      <c r="AP150" s="709">
        <f ca="1">IF($J$12="",0,IF(A150&lt;=$Y$3,IF(R149+SUM($M$126:M150)&gt;$Z$22,R149*10%,IF(R149+SUM($M$126:M150)&lt;=$Z$22,$Z$22-R149-SUM($M$126:M150))),0))</f>
        <v>99745.424860082727</v>
      </c>
      <c r="AQ150" s="319">
        <f t="shared" ca="1" si="156"/>
        <v>100000</v>
      </c>
      <c r="AR150" s="319">
        <f ca="1">IF($J$12="",0,IF(U149&lt;0,0,IF(A150&lt;=$Y$3,IF(U149+SUM($M$126:M150)&gt;$Z$22,U149*10%,IF(U149+SUM($M$126:M150)&lt;=$Z$22,$AR$125-U149-SUM($M$126:M150))),0)))</f>
        <v>99745.424860082727</v>
      </c>
      <c r="AS150" s="39">
        <f t="shared" ca="1" si="157"/>
        <v>100000</v>
      </c>
      <c r="AT150" s="723">
        <f t="shared" ca="1" si="122"/>
        <v>99745.424860082727</v>
      </c>
      <c r="AU150" s="320">
        <f t="shared" ca="1" si="123"/>
        <v>99745.424860082727</v>
      </c>
      <c r="AV150" s="320">
        <f t="shared" ca="1" si="124"/>
        <v>0</v>
      </c>
      <c r="AW150" s="320">
        <f t="shared" ca="1" si="125"/>
        <v>0</v>
      </c>
      <c r="AX150" s="320">
        <f t="shared" ca="1" si="126"/>
        <v>0</v>
      </c>
      <c r="AY150" s="320">
        <f t="shared" ca="1" si="158"/>
        <v>0</v>
      </c>
      <c r="AZ150" s="724">
        <f t="shared" ca="1" si="127"/>
        <v>0</v>
      </c>
      <c r="BA150" s="1259">
        <f t="shared" si="159"/>
        <v>0</v>
      </c>
      <c r="BB150" s="1250"/>
      <c r="BC150" s="715">
        <f t="shared" si="128"/>
        <v>0</v>
      </c>
      <c r="BD150" s="715">
        <f t="shared" si="129"/>
        <v>0</v>
      </c>
      <c r="BE150" s="715">
        <f t="shared" si="130"/>
        <v>0</v>
      </c>
      <c r="BF150" s="715">
        <f t="shared" si="160"/>
        <v>0</v>
      </c>
      <c r="BG150" s="732">
        <f t="shared" si="131"/>
        <v>0</v>
      </c>
      <c r="BH150" s="39"/>
      <c r="BI150" s="39"/>
      <c r="BJ150" s="39"/>
      <c r="BK150" s="39"/>
      <c r="BL150" s="39"/>
      <c r="BM150" s="36"/>
      <c r="BN150" s="422">
        <f t="shared" ca="1" si="132"/>
        <v>5.4028771799211484</v>
      </c>
      <c r="BO150" s="422">
        <f t="shared" ca="1" si="133"/>
        <v>0</v>
      </c>
      <c r="BP150" s="422">
        <f t="shared" ca="1" si="134"/>
        <v>0</v>
      </c>
      <c r="BQ150" s="422">
        <f t="shared" ca="1" si="135"/>
        <v>0</v>
      </c>
      <c r="BR150" s="422">
        <f t="shared" ca="1" si="161"/>
        <v>0</v>
      </c>
      <c r="BS150" s="422">
        <f t="shared" ca="1" si="136"/>
        <v>0</v>
      </c>
      <c r="BT150" s="422">
        <f t="shared" si="137"/>
        <v>0</v>
      </c>
      <c r="BU150" s="422">
        <f t="shared" si="138"/>
        <v>0</v>
      </c>
      <c r="BV150" s="422">
        <f t="shared" si="139"/>
        <v>0</v>
      </c>
      <c r="BW150" s="422">
        <f t="shared" si="140"/>
        <v>0</v>
      </c>
      <c r="BX150" s="422">
        <f t="shared" si="162"/>
        <v>0</v>
      </c>
      <c r="BY150" s="422">
        <f t="shared" si="141"/>
        <v>0</v>
      </c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458"/>
      <c r="CL150" s="458"/>
      <c r="CM150" s="458"/>
      <c r="CN150" s="458"/>
      <c r="CO150" s="458"/>
      <c r="CP150" s="458"/>
      <c r="CQ150" s="458"/>
      <c r="CR150" s="458"/>
      <c r="CS150" s="458"/>
      <c r="CT150" s="458"/>
      <c r="CU150" s="458"/>
      <c r="CV150" s="458"/>
      <c r="CW150" s="458"/>
      <c r="CX150" s="458"/>
      <c r="CY150" s="458"/>
      <c r="CZ150" s="458"/>
      <c r="DA150" s="458"/>
      <c r="DB150" s="458"/>
      <c r="DC150" s="458"/>
      <c r="DD150" s="458"/>
      <c r="DE150" s="458"/>
      <c r="DF150" s="458"/>
      <c r="DG150" s="458"/>
      <c r="DH150" s="458"/>
      <c r="DI150" s="458"/>
      <c r="DJ150" s="458"/>
      <c r="DK150" s="458"/>
      <c r="DL150" s="458"/>
      <c r="DM150" s="458"/>
      <c r="DN150" s="458"/>
      <c r="DO150" s="458"/>
      <c r="DP150" s="458"/>
      <c r="DQ150" s="458"/>
      <c r="DR150" s="458"/>
      <c r="DS150" s="458"/>
      <c r="DT150" s="458"/>
      <c r="DU150" s="39"/>
      <c r="DV150" s="39"/>
      <c r="DW150" s="31">
        <f t="shared" ref="DW150:DW160" si="221">DW149</f>
        <v>3</v>
      </c>
      <c r="DX150" s="459">
        <f t="shared" si="142"/>
        <v>26</v>
      </c>
      <c r="DY150" s="467">
        <f t="shared" si="164"/>
        <v>0.1</v>
      </c>
      <c r="DZ150" s="468">
        <f t="shared" si="165"/>
        <v>0</v>
      </c>
      <c r="EA150" s="467">
        <f t="shared" si="166"/>
        <v>0.01</v>
      </c>
      <c r="EB150" s="468"/>
      <c r="EC150" s="326"/>
      <c r="ED150" s="468"/>
      <c r="EE150" s="39"/>
      <c r="EF150" s="459">
        <f t="shared" si="167"/>
        <v>26</v>
      </c>
      <c r="EG150" s="407">
        <f t="shared" si="194"/>
        <v>0.03</v>
      </c>
      <c r="EH150" s="407">
        <f t="shared" si="194"/>
        <v>0.03</v>
      </c>
      <c r="EI150" s="407">
        <f t="shared" si="194"/>
        <v>0.03</v>
      </c>
      <c r="EJ150" s="407">
        <f t="shared" si="194"/>
        <v>0.03</v>
      </c>
      <c r="EK150" s="39"/>
      <c r="EL150" s="485">
        <v>24</v>
      </c>
      <c r="EM150" s="486">
        <f t="shared" si="168"/>
        <v>0.47</v>
      </c>
      <c r="EN150" s="486">
        <f t="shared" si="169"/>
        <v>0</v>
      </c>
      <c r="EO150" s="487">
        <f t="shared" si="170"/>
        <v>0</v>
      </c>
      <c r="EP150" s="487"/>
      <c r="EQ150" s="487">
        <f t="shared" si="171"/>
        <v>0</v>
      </c>
      <c r="ER150" s="487">
        <f t="shared" si="172"/>
        <v>0</v>
      </c>
      <c r="ES150" s="487">
        <f t="shared" si="173"/>
        <v>0.47</v>
      </c>
      <c r="ET150" s="488">
        <f t="shared" si="174"/>
        <v>0.47</v>
      </c>
      <c r="EU150" s="39"/>
      <c r="EV150" s="33"/>
      <c r="EW150" s="473">
        <v>24</v>
      </c>
      <c r="EX150" s="399">
        <v>0.47</v>
      </c>
      <c r="EY150" s="399">
        <v>0.87</v>
      </c>
      <c r="EZ150" s="399">
        <v>0.34</v>
      </c>
      <c r="FA150" s="399">
        <v>0.57999999999999996</v>
      </c>
      <c r="FB150" s="33"/>
      <c r="FC150" s="473">
        <v>24</v>
      </c>
      <c r="FD150" s="399">
        <f t="shared" si="185"/>
        <v>0.47</v>
      </c>
      <c r="FE150" s="399">
        <f t="shared" si="186"/>
        <v>0.87</v>
      </c>
      <c r="FF150" s="399">
        <f t="shared" si="187"/>
        <v>0.34</v>
      </c>
      <c r="FG150" s="399">
        <f t="shared" si="188"/>
        <v>0.57999999999999996</v>
      </c>
      <c r="FH150" s="33"/>
      <c r="FI150" s="473">
        <v>24</v>
      </c>
      <c r="FJ150" s="412">
        <f t="shared" si="195"/>
        <v>0.1</v>
      </c>
      <c r="FK150" s="412">
        <f t="shared" si="199"/>
        <v>0.1</v>
      </c>
      <c r="FL150" s="412">
        <f t="shared" si="200"/>
        <v>0.1</v>
      </c>
      <c r="FM150" s="412">
        <f t="shared" si="201"/>
        <v>0.1</v>
      </c>
      <c r="FN150" s="505"/>
      <c r="FO150" s="473">
        <v>24</v>
      </c>
      <c r="FP150" s="412">
        <v>1</v>
      </c>
      <c r="FQ150" s="412">
        <v>1</v>
      </c>
      <c r="FR150" s="412">
        <v>1</v>
      </c>
      <c r="FS150" s="412">
        <v>1</v>
      </c>
      <c r="FT150" s="33"/>
      <c r="FU150" s="489">
        <v>24</v>
      </c>
      <c r="FV150" s="490">
        <v>0.56000000000000005</v>
      </c>
      <c r="FW150" s="490">
        <f t="shared" si="202"/>
        <v>0.56000000000000005</v>
      </c>
      <c r="FX150" s="490">
        <f t="shared" si="203"/>
        <v>0.56000000000000005</v>
      </c>
      <c r="FY150" s="490">
        <f t="shared" si="204"/>
        <v>0.56000000000000005</v>
      </c>
      <c r="FZ150" s="1234"/>
      <c r="GA150" s="473">
        <v>24</v>
      </c>
      <c r="GB150" s="400">
        <v>0.25</v>
      </c>
      <c r="GC150" s="400">
        <f t="shared" si="205"/>
        <v>0.31</v>
      </c>
      <c r="GD150" s="400">
        <v>0.26</v>
      </c>
      <c r="GE150" s="400">
        <f t="shared" si="205"/>
        <v>0.33</v>
      </c>
      <c r="GF150" s="524"/>
      <c r="GG150" s="39"/>
      <c r="GH150" s="33"/>
      <c r="GI150" s="473">
        <v>24</v>
      </c>
      <c r="GJ150" s="400">
        <f t="shared" si="196"/>
        <v>0.84</v>
      </c>
      <c r="GK150" s="400">
        <f t="shared" si="196"/>
        <v>0.84</v>
      </c>
      <c r="GL150" s="400">
        <f t="shared" si="196"/>
        <v>0.84</v>
      </c>
      <c r="GM150" s="400">
        <f t="shared" si="196"/>
        <v>0.84</v>
      </c>
      <c r="GN150" s="33"/>
      <c r="GO150" s="524"/>
      <c r="GP150" s="491">
        <v>24</v>
      </c>
      <c r="GQ150" s="492">
        <f t="shared" si="206"/>
        <v>0.1</v>
      </c>
      <c r="GR150" s="492">
        <f t="shared" si="207"/>
        <v>0.11000000000000001</v>
      </c>
      <c r="GS150" s="492">
        <f t="shared" si="208"/>
        <v>0.1</v>
      </c>
      <c r="GT150" s="493">
        <f t="shared" si="209"/>
        <v>0.11000000000000001</v>
      </c>
      <c r="GU150" s="491">
        <v>24</v>
      </c>
      <c r="GV150" s="492">
        <f t="shared" si="210"/>
        <v>1.1200000000000001</v>
      </c>
      <c r="GW150" s="492">
        <f t="shared" si="211"/>
        <v>1.2320000000000002</v>
      </c>
      <c r="GX150" s="492">
        <f t="shared" si="212"/>
        <v>1.1200000000000001</v>
      </c>
      <c r="GY150" s="492">
        <f t="shared" si="213"/>
        <v>1.2320000000000002</v>
      </c>
      <c r="GZ150" s="494">
        <f t="shared" si="189"/>
        <v>24</v>
      </c>
      <c r="HA150" s="506">
        <v>1.1100000000000001</v>
      </c>
      <c r="HB150" s="492">
        <f t="shared" si="181"/>
        <v>1.5</v>
      </c>
      <c r="HC150" s="492">
        <f t="shared" si="214"/>
        <v>1.39</v>
      </c>
      <c r="HD150" s="492">
        <f t="shared" si="215"/>
        <v>1.88</v>
      </c>
      <c r="HE150" s="491">
        <v>24</v>
      </c>
      <c r="HF150" s="492">
        <v>0.76</v>
      </c>
      <c r="HG150" s="492">
        <v>0.76</v>
      </c>
      <c r="HH150" s="492">
        <v>0.76</v>
      </c>
      <c r="HI150" s="493">
        <v>0.76</v>
      </c>
      <c r="HJ150" s="491">
        <v>24</v>
      </c>
      <c r="HK150" s="492">
        <f t="shared" si="216"/>
        <v>0.92</v>
      </c>
      <c r="HL150" s="492">
        <f t="shared" si="217"/>
        <v>0.92</v>
      </c>
      <c r="HM150" s="492">
        <f t="shared" si="218"/>
        <v>0.92</v>
      </c>
      <c r="HN150" s="492">
        <f t="shared" si="219"/>
        <v>0.92</v>
      </c>
      <c r="HO150" s="632"/>
      <c r="HP150" s="632"/>
      <c r="HQ150" s="632"/>
      <c r="HR150" s="39"/>
      <c r="HS150" s="39"/>
      <c r="HT150" s="39"/>
    </row>
    <row r="151" spans="1:228" ht="12.75" hidden="1" customHeight="1" x14ac:dyDescent="0.25">
      <c r="A151" s="31">
        <f t="shared" si="220"/>
        <v>3</v>
      </c>
      <c r="B151" s="31"/>
      <c r="C151" s="31"/>
      <c r="D151" s="32">
        <f t="shared" si="144"/>
        <v>27</v>
      </c>
      <c r="E151" s="33">
        <f t="shared" ca="1" si="106"/>
        <v>0</v>
      </c>
      <c r="F151" s="33">
        <f t="shared" ca="1" si="107"/>
        <v>0</v>
      </c>
      <c r="G151" s="33">
        <f t="shared" ca="1" si="108"/>
        <v>0</v>
      </c>
      <c r="H151" s="33">
        <v>0</v>
      </c>
      <c r="I151" s="33">
        <v>0</v>
      </c>
      <c r="J151" s="33">
        <f t="shared" ca="1" si="190"/>
        <v>0</v>
      </c>
      <c r="K151" s="33">
        <f t="shared" ca="1" si="109"/>
        <v>0</v>
      </c>
      <c r="L151" s="33"/>
      <c r="M151" s="832">
        <v>0</v>
      </c>
      <c r="N151" s="33">
        <f>IF(M151&gt;0,#REF!,0)</f>
        <v>0</v>
      </c>
      <c r="O151" s="33">
        <f t="shared" ca="1" si="110"/>
        <v>0</v>
      </c>
      <c r="P151" s="833">
        <f t="shared" ca="1" si="146"/>
        <v>0.62</v>
      </c>
      <c r="Q151" s="834">
        <f t="shared" ca="1" si="147"/>
        <v>5.4031357107683933</v>
      </c>
      <c r="R151" s="835">
        <f t="shared" ca="1" si="148"/>
        <v>245.01912702658785</v>
      </c>
      <c r="S151" s="836">
        <f t="shared" ca="1" si="149"/>
        <v>0.62</v>
      </c>
      <c r="T151" s="34">
        <f t="shared" ca="1" si="111"/>
        <v>5.4031357107683933</v>
      </c>
      <c r="U151" s="835">
        <f t="shared" ca="1" si="150"/>
        <v>245.01912702658791</v>
      </c>
      <c r="V151" s="34">
        <f t="shared" si="112"/>
        <v>0</v>
      </c>
      <c r="W151" s="553">
        <f t="shared" si="151"/>
        <v>2.238</v>
      </c>
      <c r="X151" s="42">
        <f t="shared" si="152"/>
        <v>0.03</v>
      </c>
      <c r="Y151" s="43">
        <f t="shared" si="113"/>
        <v>2.4662697723036864E-3</v>
      </c>
      <c r="Z151" s="44">
        <f t="shared" si="153"/>
        <v>0.03</v>
      </c>
      <c r="AA151" s="43">
        <f t="shared" si="114"/>
        <v>2.4662697723036864E-3</v>
      </c>
      <c r="AB151" s="35">
        <f t="shared" si="193"/>
        <v>0.16</v>
      </c>
      <c r="AC151" s="35">
        <f t="shared" ca="1" si="193"/>
        <v>0.15470777428049154</v>
      </c>
      <c r="AD151" s="317">
        <f t="shared" ca="1" si="193"/>
        <v>0.15470777428049154</v>
      </c>
      <c r="AE151" s="315"/>
      <c r="AF151" s="318">
        <f t="shared" si="115"/>
        <v>0.1</v>
      </c>
      <c r="AG151" s="405">
        <f t="shared" ca="1" si="116"/>
        <v>0</v>
      </c>
      <c r="AH151" s="318">
        <f t="shared" si="117"/>
        <v>0</v>
      </c>
      <c r="AI151" s="405">
        <f t="shared" ca="1" si="118"/>
        <v>0</v>
      </c>
      <c r="AJ151" s="318">
        <f t="shared" si="119"/>
        <v>0.01</v>
      </c>
      <c r="AK151" s="405">
        <f t="shared" ca="1" si="120"/>
        <v>0</v>
      </c>
      <c r="AL151" s="35">
        <f t="shared" si="155"/>
        <v>0</v>
      </c>
      <c r="AM151" s="30">
        <f t="shared" ca="1" si="121"/>
        <v>5.4031357107683933</v>
      </c>
      <c r="AN151" s="39"/>
      <c r="AO151" s="39"/>
      <c r="AP151" s="709">
        <f ca="1">IF($J$12="",0,IF(A151&lt;=$Y$3,IF(R150+SUM($M$126:M151)&gt;$Z$22,R150*10%,IF(R150+SUM($M$126:M151)&lt;=$Z$22,$Z$22-R150-SUM($M$126:M151))),0))</f>
        <v>99750.197737262642</v>
      </c>
      <c r="AQ151" s="319">
        <f t="shared" ca="1" si="156"/>
        <v>100000</v>
      </c>
      <c r="AR151" s="319">
        <f ca="1">IF($J$12="",0,IF(U150&lt;0,0,IF(A151&lt;=$Y$3,IF(U150+SUM($M$126:M151)&gt;$Z$22,U150*10%,IF(U150+SUM($M$126:M151)&lt;=$Z$22,$AR$125-U150-SUM($M$126:M151))),0)))</f>
        <v>99750.197737262642</v>
      </c>
      <c r="AS151" s="39">
        <f t="shared" ca="1" si="157"/>
        <v>100000</v>
      </c>
      <c r="AT151" s="723">
        <f t="shared" ca="1" si="122"/>
        <v>99750.197737262642</v>
      </c>
      <c r="AU151" s="320">
        <f t="shared" ca="1" si="123"/>
        <v>99750.197737262642</v>
      </c>
      <c r="AV151" s="320">
        <f t="shared" ca="1" si="124"/>
        <v>0</v>
      </c>
      <c r="AW151" s="320">
        <f t="shared" ca="1" si="125"/>
        <v>0</v>
      </c>
      <c r="AX151" s="320">
        <f t="shared" ca="1" si="126"/>
        <v>0</v>
      </c>
      <c r="AY151" s="320">
        <f t="shared" ca="1" si="158"/>
        <v>0</v>
      </c>
      <c r="AZ151" s="724">
        <f t="shared" ca="1" si="127"/>
        <v>0</v>
      </c>
      <c r="BA151" s="1259">
        <f t="shared" si="159"/>
        <v>0</v>
      </c>
      <c r="BB151" s="1250"/>
      <c r="BC151" s="715">
        <f t="shared" si="128"/>
        <v>0</v>
      </c>
      <c r="BD151" s="715">
        <f t="shared" si="129"/>
        <v>0</v>
      </c>
      <c r="BE151" s="715">
        <f t="shared" si="130"/>
        <v>0</v>
      </c>
      <c r="BF151" s="715">
        <f t="shared" si="160"/>
        <v>0</v>
      </c>
      <c r="BG151" s="732">
        <f t="shared" si="131"/>
        <v>0</v>
      </c>
      <c r="BH151" s="39"/>
      <c r="BI151" s="39"/>
      <c r="BJ151" s="39"/>
      <c r="BK151" s="39"/>
      <c r="BL151" s="39"/>
      <c r="BM151" s="36"/>
      <c r="BN151" s="422">
        <f t="shared" ca="1" si="132"/>
        <v>5.4031357107683933</v>
      </c>
      <c r="BO151" s="422">
        <f t="shared" ca="1" si="133"/>
        <v>0</v>
      </c>
      <c r="BP151" s="422">
        <f t="shared" ca="1" si="134"/>
        <v>0</v>
      </c>
      <c r="BQ151" s="422">
        <f t="shared" ca="1" si="135"/>
        <v>0</v>
      </c>
      <c r="BR151" s="422">
        <f t="shared" ca="1" si="161"/>
        <v>0</v>
      </c>
      <c r="BS151" s="422">
        <f t="shared" ca="1" si="136"/>
        <v>0</v>
      </c>
      <c r="BT151" s="422">
        <f t="shared" si="137"/>
        <v>0</v>
      </c>
      <c r="BU151" s="422">
        <f t="shared" si="138"/>
        <v>0</v>
      </c>
      <c r="BV151" s="422">
        <f t="shared" si="139"/>
        <v>0</v>
      </c>
      <c r="BW151" s="422">
        <f t="shared" si="140"/>
        <v>0</v>
      </c>
      <c r="BX151" s="422">
        <f t="shared" si="162"/>
        <v>0</v>
      </c>
      <c r="BY151" s="422">
        <f t="shared" si="141"/>
        <v>0</v>
      </c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458"/>
      <c r="CL151" s="458"/>
      <c r="CM151" s="458"/>
      <c r="CN151" s="458"/>
      <c r="CO151" s="458"/>
      <c r="CP151" s="458"/>
      <c r="CQ151" s="458"/>
      <c r="CR151" s="458"/>
      <c r="CS151" s="458"/>
      <c r="CT151" s="458"/>
      <c r="CU151" s="458"/>
      <c r="CV151" s="458"/>
      <c r="CW151" s="458"/>
      <c r="CX151" s="458"/>
      <c r="CY151" s="458"/>
      <c r="CZ151" s="458"/>
      <c r="DA151" s="458"/>
      <c r="DB151" s="458"/>
      <c r="DC151" s="458"/>
      <c r="DD151" s="458"/>
      <c r="DE151" s="458"/>
      <c r="DF151" s="458"/>
      <c r="DG151" s="458"/>
      <c r="DH151" s="458"/>
      <c r="DI151" s="458"/>
      <c r="DJ151" s="458"/>
      <c r="DK151" s="458"/>
      <c r="DL151" s="458"/>
      <c r="DM151" s="458"/>
      <c r="DN151" s="458"/>
      <c r="DO151" s="458"/>
      <c r="DP151" s="458"/>
      <c r="DQ151" s="458"/>
      <c r="DR151" s="458"/>
      <c r="DS151" s="458"/>
      <c r="DT151" s="458"/>
      <c r="DU151" s="39"/>
      <c r="DV151" s="39"/>
      <c r="DW151" s="31">
        <f t="shared" si="221"/>
        <v>3</v>
      </c>
      <c r="DX151" s="459">
        <f t="shared" si="142"/>
        <v>27</v>
      </c>
      <c r="DY151" s="467">
        <f t="shared" si="164"/>
        <v>0.1</v>
      </c>
      <c r="DZ151" s="468">
        <f t="shared" si="165"/>
        <v>0</v>
      </c>
      <c r="EA151" s="467">
        <f t="shared" si="166"/>
        <v>0.01</v>
      </c>
      <c r="EB151" s="468"/>
      <c r="EC151" s="326"/>
      <c r="ED151" s="468"/>
      <c r="EE151" s="39"/>
      <c r="EF151" s="459">
        <f t="shared" si="167"/>
        <v>27</v>
      </c>
      <c r="EG151" s="407">
        <f t="shared" si="194"/>
        <v>0.03</v>
      </c>
      <c r="EH151" s="407">
        <f t="shared" si="194"/>
        <v>0.03</v>
      </c>
      <c r="EI151" s="407">
        <f t="shared" si="194"/>
        <v>0.03</v>
      </c>
      <c r="EJ151" s="407">
        <f t="shared" si="194"/>
        <v>0.03</v>
      </c>
      <c r="EK151" s="39"/>
      <c r="EL151" s="485">
        <v>25</v>
      </c>
      <c r="EM151" s="486">
        <f t="shared" si="168"/>
        <v>0.48</v>
      </c>
      <c r="EN151" s="486">
        <f t="shared" si="169"/>
        <v>0</v>
      </c>
      <c r="EO151" s="487">
        <f t="shared" si="170"/>
        <v>0</v>
      </c>
      <c r="EP151" s="487"/>
      <c r="EQ151" s="487">
        <f t="shared" si="171"/>
        <v>0</v>
      </c>
      <c r="ER151" s="487">
        <f t="shared" si="172"/>
        <v>0</v>
      </c>
      <c r="ES151" s="487">
        <f t="shared" si="173"/>
        <v>0.48</v>
      </c>
      <c r="ET151" s="488">
        <f t="shared" si="174"/>
        <v>0.48</v>
      </c>
      <c r="EU151" s="39"/>
      <c r="EV151" s="33"/>
      <c r="EW151" s="473">
        <v>25</v>
      </c>
      <c r="EX151" s="399">
        <v>0.48</v>
      </c>
      <c r="EY151" s="399">
        <v>0.89</v>
      </c>
      <c r="EZ151" s="399">
        <v>0.34</v>
      </c>
      <c r="FA151" s="399">
        <v>0.59</v>
      </c>
      <c r="FB151" s="33"/>
      <c r="FC151" s="473">
        <v>25</v>
      </c>
      <c r="FD151" s="399">
        <f t="shared" si="185"/>
        <v>0.48</v>
      </c>
      <c r="FE151" s="399">
        <f t="shared" si="186"/>
        <v>0.89</v>
      </c>
      <c r="FF151" s="399">
        <f t="shared" si="187"/>
        <v>0.34</v>
      </c>
      <c r="FG151" s="399">
        <f t="shared" si="188"/>
        <v>0.59</v>
      </c>
      <c r="FH151" s="33"/>
      <c r="FI151" s="473">
        <v>25</v>
      </c>
      <c r="FJ151" s="412">
        <f t="shared" si="195"/>
        <v>0.1</v>
      </c>
      <c r="FK151" s="412">
        <f t="shared" si="199"/>
        <v>0.1</v>
      </c>
      <c r="FL151" s="412">
        <f t="shared" si="200"/>
        <v>0.1</v>
      </c>
      <c r="FM151" s="412">
        <f t="shared" si="201"/>
        <v>0.1</v>
      </c>
      <c r="FN151" s="505"/>
      <c r="FO151" s="473">
        <v>25</v>
      </c>
      <c r="FP151" s="412">
        <v>1</v>
      </c>
      <c r="FQ151" s="412">
        <v>1</v>
      </c>
      <c r="FR151" s="412">
        <v>1</v>
      </c>
      <c r="FS151" s="412">
        <v>1</v>
      </c>
      <c r="FT151" s="33"/>
      <c r="FU151" s="489">
        <v>25</v>
      </c>
      <c r="FV151" s="490">
        <v>0.56000000000000005</v>
      </c>
      <c r="FW151" s="490">
        <f t="shared" si="202"/>
        <v>0.56000000000000005</v>
      </c>
      <c r="FX151" s="490">
        <f t="shared" si="203"/>
        <v>0.56000000000000005</v>
      </c>
      <c r="FY151" s="490">
        <f t="shared" si="204"/>
        <v>0.56000000000000005</v>
      </c>
      <c r="FZ151" s="1234"/>
      <c r="GA151" s="473">
        <v>25</v>
      </c>
      <c r="GB151" s="400">
        <v>0.26</v>
      </c>
      <c r="GC151" s="400">
        <f t="shared" si="205"/>
        <v>0.33</v>
      </c>
      <c r="GD151" s="400">
        <v>0.27</v>
      </c>
      <c r="GE151" s="400">
        <f t="shared" si="205"/>
        <v>0.34</v>
      </c>
      <c r="GF151" s="524"/>
      <c r="GG151" s="39"/>
      <c r="GH151" s="33"/>
      <c r="GI151" s="473">
        <v>25</v>
      </c>
      <c r="GJ151" s="400">
        <f t="shared" si="196"/>
        <v>0.84</v>
      </c>
      <c r="GK151" s="400">
        <f t="shared" si="196"/>
        <v>0.84</v>
      </c>
      <c r="GL151" s="400">
        <f t="shared" si="196"/>
        <v>0.84</v>
      </c>
      <c r="GM151" s="400">
        <f t="shared" si="196"/>
        <v>0.84</v>
      </c>
      <c r="GN151" s="33"/>
      <c r="GO151" s="524"/>
      <c r="GP151" s="491">
        <v>25</v>
      </c>
      <c r="GQ151" s="492">
        <f t="shared" si="206"/>
        <v>0.1</v>
      </c>
      <c r="GR151" s="492">
        <f t="shared" si="207"/>
        <v>0.11000000000000001</v>
      </c>
      <c r="GS151" s="492">
        <f t="shared" si="208"/>
        <v>0.1</v>
      </c>
      <c r="GT151" s="493">
        <f t="shared" si="209"/>
        <v>0.11000000000000001</v>
      </c>
      <c r="GU151" s="491">
        <v>25</v>
      </c>
      <c r="GV151" s="492">
        <f t="shared" si="210"/>
        <v>1.1200000000000001</v>
      </c>
      <c r="GW151" s="492">
        <f t="shared" si="211"/>
        <v>1.2320000000000002</v>
      </c>
      <c r="GX151" s="492">
        <f t="shared" si="212"/>
        <v>1.1200000000000001</v>
      </c>
      <c r="GY151" s="492">
        <f t="shared" si="213"/>
        <v>1.2320000000000002</v>
      </c>
      <c r="GZ151" s="494">
        <f t="shared" si="189"/>
        <v>25</v>
      </c>
      <c r="HA151" s="506">
        <v>1.1100000000000001</v>
      </c>
      <c r="HB151" s="492">
        <f t="shared" si="181"/>
        <v>1.5</v>
      </c>
      <c r="HC151" s="492">
        <f t="shared" si="214"/>
        <v>1.39</v>
      </c>
      <c r="HD151" s="492">
        <f t="shared" si="215"/>
        <v>1.88</v>
      </c>
      <c r="HE151" s="491">
        <v>25</v>
      </c>
      <c r="HF151" s="492">
        <v>0.76</v>
      </c>
      <c r="HG151" s="492">
        <v>0.76</v>
      </c>
      <c r="HH151" s="492">
        <v>0.76</v>
      </c>
      <c r="HI151" s="493">
        <v>0.76</v>
      </c>
      <c r="HJ151" s="491">
        <v>25</v>
      </c>
      <c r="HK151" s="492">
        <f t="shared" si="216"/>
        <v>0.92</v>
      </c>
      <c r="HL151" s="492">
        <f t="shared" si="217"/>
        <v>0.92</v>
      </c>
      <c r="HM151" s="492">
        <f t="shared" si="218"/>
        <v>0.92</v>
      </c>
      <c r="HN151" s="492">
        <f t="shared" si="219"/>
        <v>0.92</v>
      </c>
      <c r="HO151" s="632"/>
      <c r="HP151" s="632"/>
      <c r="HQ151" s="632"/>
      <c r="HR151" s="39"/>
      <c r="HS151" s="39"/>
      <c r="HT151" s="39"/>
    </row>
    <row r="152" spans="1:228" ht="12.75" hidden="1" customHeight="1" x14ac:dyDescent="0.25">
      <c r="A152" s="31">
        <f t="shared" si="220"/>
        <v>3</v>
      </c>
      <c r="B152" s="31"/>
      <c r="C152" s="31"/>
      <c r="D152" s="32">
        <f t="shared" si="144"/>
        <v>28</v>
      </c>
      <c r="E152" s="33">
        <f t="shared" ca="1" si="106"/>
        <v>0</v>
      </c>
      <c r="F152" s="33">
        <f t="shared" ca="1" si="107"/>
        <v>0</v>
      </c>
      <c r="G152" s="33">
        <f t="shared" ca="1" si="108"/>
        <v>0</v>
      </c>
      <c r="H152" s="33">
        <v>0</v>
      </c>
      <c r="I152" s="33">
        <v>0</v>
      </c>
      <c r="J152" s="33">
        <f t="shared" ca="1" si="190"/>
        <v>0</v>
      </c>
      <c r="K152" s="33">
        <f t="shared" ca="1" si="109"/>
        <v>0</v>
      </c>
      <c r="L152" s="33"/>
      <c r="M152" s="832">
        <v>0</v>
      </c>
      <c r="N152" s="33">
        <f>IF(M152&gt;0,#REF!,0)</f>
        <v>0</v>
      </c>
      <c r="O152" s="33">
        <f t="shared" ca="1" si="110"/>
        <v>0</v>
      </c>
      <c r="P152" s="833">
        <f t="shared" ca="1" si="146"/>
        <v>0.6</v>
      </c>
      <c r="Q152" s="834">
        <f t="shared" ca="1" si="147"/>
        <v>5.4033947972860608</v>
      </c>
      <c r="R152" s="835">
        <f t="shared" ca="1" si="148"/>
        <v>240.21573222930178</v>
      </c>
      <c r="S152" s="836">
        <f t="shared" ca="1" si="149"/>
        <v>0.6</v>
      </c>
      <c r="T152" s="34">
        <f t="shared" ca="1" si="111"/>
        <v>5.4033947972860608</v>
      </c>
      <c r="U152" s="835">
        <f t="shared" ca="1" si="150"/>
        <v>240.21573222930184</v>
      </c>
      <c r="V152" s="34">
        <f t="shared" si="112"/>
        <v>0</v>
      </c>
      <c r="W152" s="553">
        <f t="shared" si="151"/>
        <v>2.238</v>
      </c>
      <c r="X152" s="42">
        <f t="shared" si="152"/>
        <v>0.03</v>
      </c>
      <c r="Y152" s="43">
        <f t="shared" si="113"/>
        <v>2.4662697723036864E-3</v>
      </c>
      <c r="Z152" s="44">
        <f t="shared" si="153"/>
        <v>0.03</v>
      </c>
      <c r="AA152" s="43">
        <f t="shared" si="114"/>
        <v>2.4662697723036864E-3</v>
      </c>
      <c r="AB152" s="35">
        <f t="shared" si="193"/>
        <v>0.16</v>
      </c>
      <c r="AC152" s="35">
        <f t="shared" ca="1" si="193"/>
        <v>0.15470777428049154</v>
      </c>
      <c r="AD152" s="317">
        <f t="shared" ca="1" si="193"/>
        <v>0.15470777428049154</v>
      </c>
      <c r="AE152" s="315"/>
      <c r="AF152" s="318">
        <f t="shared" si="115"/>
        <v>0.1</v>
      </c>
      <c r="AG152" s="405">
        <f t="shared" ca="1" si="116"/>
        <v>0</v>
      </c>
      <c r="AH152" s="318">
        <f t="shared" si="117"/>
        <v>0</v>
      </c>
      <c r="AI152" s="405">
        <f t="shared" ca="1" si="118"/>
        <v>0</v>
      </c>
      <c r="AJ152" s="318">
        <f t="shared" si="119"/>
        <v>0.01</v>
      </c>
      <c r="AK152" s="405">
        <f t="shared" ca="1" si="120"/>
        <v>0</v>
      </c>
      <c r="AL152" s="35">
        <f t="shared" si="155"/>
        <v>0</v>
      </c>
      <c r="AM152" s="30">
        <f t="shared" ca="1" si="121"/>
        <v>5.4033947972860608</v>
      </c>
      <c r="AN152" s="39"/>
      <c r="AO152" s="39"/>
      <c r="AP152" s="709">
        <f ca="1">IF($J$12="",0,IF(A152&lt;=$Y$3,IF(R151+SUM($M$126:M152)&gt;$Z$22,R151*10%,IF(R151+SUM($M$126:M152)&lt;=$Z$22,$Z$22-R151-SUM($M$126:M152))),0))</f>
        <v>99754.980872973407</v>
      </c>
      <c r="AQ152" s="319">
        <f t="shared" ca="1" si="156"/>
        <v>100000</v>
      </c>
      <c r="AR152" s="319">
        <f ca="1">IF($J$12="",0,IF(U151&lt;0,0,IF(A152&lt;=$Y$3,IF(U151+SUM($M$126:M152)&gt;$Z$22,U151*10%,IF(U151+SUM($M$126:M152)&lt;=$Z$22,$AR$125-U151-SUM($M$126:M152))),0)))</f>
        <v>99754.980872973407</v>
      </c>
      <c r="AS152" s="39">
        <f t="shared" ca="1" si="157"/>
        <v>100000</v>
      </c>
      <c r="AT152" s="723">
        <f t="shared" ca="1" si="122"/>
        <v>99754.980872973407</v>
      </c>
      <c r="AU152" s="320">
        <f t="shared" ca="1" si="123"/>
        <v>99754.980872973407</v>
      </c>
      <c r="AV152" s="320">
        <f t="shared" ca="1" si="124"/>
        <v>0</v>
      </c>
      <c r="AW152" s="320">
        <f t="shared" ca="1" si="125"/>
        <v>0</v>
      </c>
      <c r="AX152" s="320">
        <f t="shared" ca="1" si="126"/>
        <v>0</v>
      </c>
      <c r="AY152" s="320">
        <f t="shared" ca="1" si="158"/>
        <v>0</v>
      </c>
      <c r="AZ152" s="724">
        <f t="shared" ca="1" si="127"/>
        <v>0</v>
      </c>
      <c r="BA152" s="1259">
        <f t="shared" si="159"/>
        <v>0</v>
      </c>
      <c r="BB152" s="1250"/>
      <c r="BC152" s="715">
        <f t="shared" si="128"/>
        <v>0</v>
      </c>
      <c r="BD152" s="715">
        <f t="shared" si="129"/>
        <v>0</v>
      </c>
      <c r="BE152" s="715">
        <f t="shared" si="130"/>
        <v>0</v>
      </c>
      <c r="BF152" s="715">
        <f t="shared" si="160"/>
        <v>0</v>
      </c>
      <c r="BG152" s="732">
        <f t="shared" si="131"/>
        <v>0</v>
      </c>
      <c r="BH152" s="39"/>
      <c r="BI152" s="39"/>
      <c r="BJ152" s="39"/>
      <c r="BK152" s="39"/>
      <c r="BL152" s="39"/>
      <c r="BM152" s="36"/>
      <c r="BN152" s="422">
        <f t="shared" ca="1" si="132"/>
        <v>5.4033947972860608</v>
      </c>
      <c r="BO152" s="422">
        <f t="shared" ca="1" si="133"/>
        <v>0</v>
      </c>
      <c r="BP152" s="422">
        <f t="shared" ca="1" si="134"/>
        <v>0</v>
      </c>
      <c r="BQ152" s="422">
        <f t="shared" ca="1" si="135"/>
        <v>0</v>
      </c>
      <c r="BR152" s="422">
        <f t="shared" ca="1" si="161"/>
        <v>0</v>
      </c>
      <c r="BS152" s="422">
        <f t="shared" ca="1" si="136"/>
        <v>0</v>
      </c>
      <c r="BT152" s="422">
        <f t="shared" si="137"/>
        <v>0</v>
      </c>
      <c r="BU152" s="422">
        <f t="shared" si="138"/>
        <v>0</v>
      </c>
      <c r="BV152" s="422">
        <f t="shared" si="139"/>
        <v>0</v>
      </c>
      <c r="BW152" s="422">
        <f t="shared" si="140"/>
        <v>0</v>
      </c>
      <c r="BX152" s="422">
        <f t="shared" si="162"/>
        <v>0</v>
      </c>
      <c r="BY152" s="422">
        <f t="shared" si="141"/>
        <v>0</v>
      </c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458"/>
      <c r="CL152" s="458"/>
      <c r="CM152" s="458"/>
      <c r="CN152" s="458"/>
      <c r="CO152" s="458"/>
      <c r="CP152" s="458"/>
      <c r="CQ152" s="458"/>
      <c r="CR152" s="458"/>
      <c r="CS152" s="458"/>
      <c r="CT152" s="458"/>
      <c r="CU152" s="458"/>
      <c r="CV152" s="458"/>
      <c r="CW152" s="458"/>
      <c r="CX152" s="458"/>
      <c r="CY152" s="458"/>
      <c r="CZ152" s="458"/>
      <c r="DA152" s="458"/>
      <c r="DB152" s="458"/>
      <c r="DC152" s="458"/>
      <c r="DD152" s="458"/>
      <c r="DE152" s="458"/>
      <c r="DF152" s="458"/>
      <c r="DG152" s="458"/>
      <c r="DH152" s="458"/>
      <c r="DI152" s="458"/>
      <c r="DJ152" s="458"/>
      <c r="DK152" s="458"/>
      <c r="DL152" s="458"/>
      <c r="DM152" s="458"/>
      <c r="DN152" s="458"/>
      <c r="DO152" s="458"/>
      <c r="DP152" s="458"/>
      <c r="DQ152" s="458"/>
      <c r="DR152" s="458"/>
      <c r="DS152" s="458"/>
      <c r="DT152" s="458"/>
      <c r="DU152" s="39"/>
      <c r="DV152" s="39"/>
      <c r="DW152" s="31">
        <f t="shared" si="221"/>
        <v>3</v>
      </c>
      <c r="DX152" s="459">
        <f t="shared" si="142"/>
        <v>28</v>
      </c>
      <c r="DY152" s="467">
        <f t="shared" si="164"/>
        <v>0.1</v>
      </c>
      <c r="DZ152" s="468">
        <f t="shared" si="165"/>
        <v>0</v>
      </c>
      <c r="EA152" s="467">
        <f t="shared" si="166"/>
        <v>0.01</v>
      </c>
      <c r="EB152" s="468"/>
      <c r="EC152" s="326"/>
      <c r="ED152" s="468"/>
      <c r="EE152" s="39"/>
      <c r="EF152" s="459">
        <f t="shared" si="167"/>
        <v>28</v>
      </c>
      <c r="EG152" s="407">
        <f t="shared" si="194"/>
        <v>0.03</v>
      </c>
      <c r="EH152" s="407">
        <f t="shared" si="194"/>
        <v>0.03</v>
      </c>
      <c r="EI152" s="407">
        <f t="shared" si="194"/>
        <v>0.03</v>
      </c>
      <c r="EJ152" s="407">
        <f t="shared" si="194"/>
        <v>0.03</v>
      </c>
      <c r="EK152" s="39"/>
      <c r="EL152" s="485">
        <v>26</v>
      </c>
      <c r="EM152" s="486">
        <f t="shared" si="168"/>
        <v>0.5</v>
      </c>
      <c r="EN152" s="486">
        <f t="shared" si="169"/>
        <v>0</v>
      </c>
      <c r="EO152" s="487">
        <f t="shared" si="170"/>
        <v>0</v>
      </c>
      <c r="EP152" s="487"/>
      <c r="EQ152" s="487">
        <f t="shared" si="171"/>
        <v>0</v>
      </c>
      <c r="ER152" s="487">
        <f t="shared" si="172"/>
        <v>0</v>
      </c>
      <c r="ES152" s="487">
        <f t="shared" si="173"/>
        <v>0.5</v>
      </c>
      <c r="ET152" s="488">
        <f t="shared" si="174"/>
        <v>0.5</v>
      </c>
      <c r="EU152" s="39"/>
      <c r="EV152" s="33"/>
      <c r="EW152" s="473">
        <v>26</v>
      </c>
      <c r="EX152" s="399">
        <v>0.5</v>
      </c>
      <c r="EY152" s="399">
        <v>0.93</v>
      </c>
      <c r="EZ152" s="399">
        <v>0.36</v>
      </c>
      <c r="FA152" s="399">
        <v>0.62</v>
      </c>
      <c r="FB152" s="33"/>
      <c r="FC152" s="473">
        <v>26</v>
      </c>
      <c r="FD152" s="399">
        <f t="shared" si="185"/>
        <v>0.5</v>
      </c>
      <c r="FE152" s="399">
        <f t="shared" si="186"/>
        <v>0.93</v>
      </c>
      <c r="FF152" s="399">
        <f t="shared" si="187"/>
        <v>0.36</v>
      </c>
      <c r="FG152" s="399">
        <f t="shared" si="188"/>
        <v>0.62</v>
      </c>
      <c r="FH152" s="33"/>
      <c r="FI152" s="473">
        <v>26</v>
      </c>
      <c r="FJ152" s="412">
        <f t="shared" si="195"/>
        <v>0.1</v>
      </c>
      <c r="FK152" s="412">
        <f t="shared" si="199"/>
        <v>0.1</v>
      </c>
      <c r="FL152" s="412">
        <f t="shared" si="200"/>
        <v>0.1</v>
      </c>
      <c r="FM152" s="412">
        <f t="shared" si="201"/>
        <v>0.1</v>
      </c>
      <c r="FN152" s="505"/>
      <c r="FO152" s="473">
        <v>26</v>
      </c>
      <c r="FP152" s="412">
        <v>1.02</v>
      </c>
      <c r="FQ152" s="412">
        <v>1.02</v>
      </c>
      <c r="FR152" s="412">
        <v>1.02</v>
      </c>
      <c r="FS152" s="412">
        <v>1.02</v>
      </c>
      <c r="FT152" s="33"/>
      <c r="FU152" s="489">
        <v>26</v>
      </c>
      <c r="FV152" s="490">
        <v>0.56000000000000005</v>
      </c>
      <c r="FW152" s="490">
        <f t="shared" si="202"/>
        <v>0.56000000000000005</v>
      </c>
      <c r="FX152" s="490">
        <f t="shared" si="203"/>
        <v>0.56000000000000005</v>
      </c>
      <c r="FY152" s="490">
        <f t="shared" si="204"/>
        <v>0.56000000000000005</v>
      </c>
      <c r="FZ152" s="1234"/>
      <c r="GA152" s="473">
        <v>26</v>
      </c>
      <c r="GB152" s="400">
        <v>0.26</v>
      </c>
      <c r="GC152" s="400">
        <f t="shared" si="205"/>
        <v>0.33</v>
      </c>
      <c r="GD152" s="400">
        <v>0.27</v>
      </c>
      <c r="GE152" s="400">
        <f t="shared" si="205"/>
        <v>0.34</v>
      </c>
      <c r="GF152" s="524"/>
      <c r="GG152" s="39"/>
      <c r="GH152" s="33"/>
      <c r="GI152" s="473">
        <v>26</v>
      </c>
      <c r="GJ152" s="400">
        <f t="shared" si="196"/>
        <v>0.84</v>
      </c>
      <c r="GK152" s="400">
        <f t="shared" si="196"/>
        <v>0.84</v>
      </c>
      <c r="GL152" s="400">
        <f t="shared" si="196"/>
        <v>0.84</v>
      </c>
      <c r="GM152" s="400">
        <f t="shared" si="196"/>
        <v>0.84</v>
      </c>
      <c r="GN152" s="33"/>
      <c r="GO152" s="524"/>
      <c r="GP152" s="491">
        <v>26</v>
      </c>
      <c r="GQ152" s="492">
        <f t="shared" si="206"/>
        <v>0.1</v>
      </c>
      <c r="GR152" s="492">
        <f t="shared" si="207"/>
        <v>0.11000000000000001</v>
      </c>
      <c r="GS152" s="492">
        <f t="shared" si="208"/>
        <v>0.1</v>
      </c>
      <c r="GT152" s="493">
        <f t="shared" si="209"/>
        <v>0.11000000000000001</v>
      </c>
      <c r="GU152" s="491">
        <v>26</v>
      </c>
      <c r="GV152" s="492">
        <f t="shared" si="210"/>
        <v>1.1200000000000001</v>
      </c>
      <c r="GW152" s="492">
        <f t="shared" si="211"/>
        <v>1.2320000000000002</v>
      </c>
      <c r="GX152" s="492">
        <f t="shared" si="212"/>
        <v>1.1200000000000001</v>
      </c>
      <c r="GY152" s="492">
        <f t="shared" si="213"/>
        <v>1.2320000000000002</v>
      </c>
      <c r="GZ152" s="494">
        <f t="shared" si="189"/>
        <v>26</v>
      </c>
      <c r="HA152" s="506">
        <v>1.1299999999999999</v>
      </c>
      <c r="HB152" s="492">
        <f t="shared" si="181"/>
        <v>1.53</v>
      </c>
      <c r="HC152" s="492">
        <f t="shared" si="214"/>
        <v>1.41</v>
      </c>
      <c r="HD152" s="492">
        <f t="shared" si="215"/>
        <v>1.9</v>
      </c>
      <c r="HE152" s="491">
        <v>26</v>
      </c>
      <c r="HF152" s="492">
        <v>0.76</v>
      </c>
      <c r="HG152" s="492">
        <v>0.76</v>
      </c>
      <c r="HH152" s="492">
        <v>0.76</v>
      </c>
      <c r="HI152" s="493">
        <v>0.76</v>
      </c>
      <c r="HJ152" s="491">
        <v>26</v>
      </c>
      <c r="HK152" s="492">
        <f t="shared" si="216"/>
        <v>0.92</v>
      </c>
      <c r="HL152" s="492">
        <f t="shared" si="217"/>
        <v>0.92</v>
      </c>
      <c r="HM152" s="492">
        <f t="shared" si="218"/>
        <v>0.92</v>
      </c>
      <c r="HN152" s="492">
        <f t="shared" si="219"/>
        <v>0.92</v>
      </c>
      <c r="HO152" s="632"/>
      <c r="HP152" s="632"/>
      <c r="HQ152" s="632"/>
      <c r="HR152" s="39"/>
      <c r="HS152" s="39"/>
      <c r="HT152" s="39"/>
    </row>
    <row r="153" spans="1:228" ht="12.75" hidden="1" customHeight="1" x14ac:dyDescent="0.25">
      <c r="A153" s="31">
        <f t="shared" si="220"/>
        <v>3</v>
      </c>
      <c r="B153" s="31"/>
      <c r="C153" s="31"/>
      <c r="D153" s="32">
        <f t="shared" si="144"/>
        <v>29</v>
      </c>
      <c r="E153" s="33">
        <f t="shared" ca="1" si="106"/>
        <v>0</v>
      </c>
      <c r="F153" s="33">
        <f t="shared" ca="1" si="107"/>
        <v>0</v>
      </c>
      <c r="G153" s="33">
        <f t="shared" ca="1" si="108"/>
        <v>0</v>
      </c>
      <c r="H153" s="33">
        <v>0</v>
      </c>
      <c r="I153" s="33">
        <v>0</v>
      </c>
      <c r="J153" s="33">
        <f t="shared" ca="1" si="190"/>
        <v>0</v>
      </c>
      <c r="K153" s="33">
        <f t="shared" ca="1" si="109"/>
        <v>0</v>
      </c>
      <c r="L153" s="33"/>
      <c r="M153" s="832">
        <v>0</v>
      </c>
      <c r="N153" s="33">
        <f>IF(M153&gt;0,#REF!,0)</f>
        <v>0</v>
      </c>
      <c r="O153" s="33">
        <f t="shared" ca="1" si="110"/>
        <v>0</v>
      </c>
      <c r="P153" s="833">
        <f t="shared" ca="1" si="146"/>
        <v>0.59</v>
      </c>
      <c r="Q153" s="834">
        <f t="shared" ca="1" si="147"/>
        <v>5.4036549811709129</v>
      </c>
      <c r="R153" s="835">
        <f t="shared" ca="1" si="148"/>
        <v>235.40207724813087</v>
      </c>
      <c r="S153" s="836">
        <f t="shared" ca="1" si="149"/>
        <v>0.59</v>
      </c>
      <c r="T153" s="34">
        <f t="shared" ca="1" si="111"/>
        <v>5.4036549811709129</v>
      </c>
      <c r="U153" s="835">
        <f t="shared" ca="1" si="150"/>
        <v>235.40207724813092</v>
      </c>
      <c r="V153" s="34">
        <f t="shared" si="112"/>
        <v>0</v>
      </c>
      <c r="W153" s="553">
        <f t="shared" si="151"/>
        <v>2.238</v>
      </c>
      <c r="X153" s="42">
        <f t="shared" si="152"/>
        <v>0.03</v>
      </c>
      <c r="Y153" s="43">
        <f t="shared" si="113"/>
        <v>2.4662697723036864E-3</v>
      </c>
      <c r="Z153" s="44">
        <f t="shared" si="153"/>
        <v>0.03</v>
      </c>
      <c r="AA153" s="43">
        <f t="shared" si="114"/>
        <v>2.4662697723036864E-3</v>
      </c>
      <c r="AB153" s="35">
        <f t="shared" si="193"/>
        <v>0.16</v>
      </c>
      <c r="AC153" s="35">
        <f t="shared" ca="1" si="193"/>
        <v>0.15470777428049154</v>
      </c>
      <c r="AD153" s="317">
        <f t="shared" ca="1" si="193"/>
        <v>0.15470777428049154</v>
      </c>
      <c r="AE153" s="315"/>
      <c r="AF153" s="318">
        <f t="shared" si="115"/>
        <v>0.1</v>
      </c>
      <c r="AG153" s="405">
        <f t="shared" ca="1" si="116"/>
        <v>0</v>
      </c>
      <c r="AH153" s="318">
        <f t="shared" si="117"/>
        <v>0</v>
      </c>
      <c r="AI153" s="405">
        <f t="shared" ca="1" si="118"/>
        <v>0</v>
      </c>
      <c r="AJ153" s="318">
        <f t="shared" si="119"/>
        <v>0.01</v>
      </c>
      <c r="AK153" s="405">
        <f t="shared" ca="1" si="120"/>
        <v>0</v>
      </c>
      <c r="AL153" s="35">
        <f t="shared" si="155"/>
        <v>0</v>
      </c>
      <c r="AM153" s="30">
        <f t="shared" ca="1" si="121"/>
        <v>5.4036549811709129</v>
      </c>
      <c r="AN153" s="39"/>
      <c r="AO153" s="39"/>
      <c r="AP153" s="709">
        <f ca="1">IF($J$12="",0,IF(A153&lt;=$Y$3,IF(R152+SUM($M$126:M153)&gt;$Z$22,R152*10%,IF(R152+SUM($M$126:M153)&lt;=$Z$22,$Z$22-R152-SUM($M$126:M153))),0))</f>
        <v>99759.784267770694</v>
      </c>
      <c r="AQ153" s="319">
        <f t="shared" ca="1" si="156"/>
        <v>100000</v>
      </c>
      <c r="AR153" s="319">
        <f ca="1">IF($J$12="",0,IF(U152&lt;0,0,IF(A153&lt;=$Y$3,IF(U152+SUM($M$126:M153)&gt;$Z$22,U152*10%,IF(U152+SUM($M$126:M153)&lt;=$Z$22,$AR$125-U152-SUM($M$126:M153))),0)))</f>
        <v>99759.784267770694</v>
      </c>
      <c r="AS153" s="39">
        <f t="shared" ca="1" si="157"/>
        <v>100000</v>
      </c>
      <c r="AT153" s="723">
        <f t="shared" ca="1" si="122"/>
        <v>99759.784267770694</v>
      </c>
      <c r="AU153" s="320">
        <f t="shared" ca="1" si="123"/>
        <v>99759.784267770694</v>
      </c>
      <c r="AV153" s="320">
        <f t="shared" ca="1" si="124"/>
        <v>0</v>
      </c>
      <c r="AW153" s="320">
        <f t="shared" ca="1" si="125"/>
        <v>0</v>
      </c>
      <c r="AX153" s="320">
        <f t="shared" ca="1" si="126"/>
        <v>0</v>
      </c>
      <c r="AY153" s="320">
        <f t="shared" ca="1" si="158"/>
        <v>0</v>
      </c>
      <c r="AZ153" s="724">
        <f t="shared" ca="1" si="127"/>
        <v>0</v>
      </c>
      <c r="BA153" s="1259">
        <f t="shared" si="159"/>
        <v>0</v>
      </c>
      <c r="BB153" s="1250"/>
      <c r="BC153" s="715">
        <f t="shared" si="128"/>
        <v>0</v>
      </c>
      <c r="BD153" s="715">
        <f t="shared" si="129"/>
        <v>0</v>
      </c>
      <c r="BE153" s="715">
        <f t="shared" si="130"/>
        <v>0</v>
      </c>
      <c r="BF153" s="715">
        <f t="shared" si="160"/>
        <v>0</v>
      </c>
      <c r="BG153" s="732">
        <f t="shared" si="131"/>
        <v>0</v>
      </c>
      <c r="BH153" s="39"/>
      <c r="BI153" s="39"/>
      <c r="BJ153" s="39"/>
      <c r="BK153" s="39"/>
      <c r="BL153" s="39"/>
      <c r="BM153" s="36"/>
      <c r="BN153" s="422">
        <f t="shared" ca="1" si="132"/>
        <v>5.4036549811709129</v>
      </c>
      <c r="BO153" s="422">
        <f t="shared" ca="1" si="133"/>
        <v>0</v>
      </c>
      <c r="BP153" s="422">
        <f t="shared" ca="1" si="134"/>
        <v>0</v>
      </c>
      <c r="BQ153" s="422">
        <f t="shared" ca="1" si="135"/>
        <v>0</v>
      </c>
      <c r="BR153" s="422">
        <f t="shared" ca="1" si="161"/>
        <v>0</v>
      </c>
      <c r="BS153" s="422">
        <f t="shared" ca="1" si="136"/>
        <v>0</v>
      </c>
      <c r="BT153" s="422">
        <f t="shared" si="137"/>
        <v>0</v>
      </c>
      <c r="BU153" s="422">
        <f t="shared" si="138"/>
        <v>0</v>
      </c>
      <c r="BV153" s="422">
        <f t="shared" si="139"/>
        <v>0</v>
      </c>
      <c r="BW153" s="422">
        <f t="shared" si="140"/>
        <v>0</v>
      </c>
      <c r="BX153" s="422">
        <f t="shared" si="162"/>
        <v>0</v>
      </c>
      <c r="BY153" s="422">
        <f t="shared" si="141"/>
        <v>0</v>
      </c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458"/>
      <c r="CL153" s="458"/>
      <c r="CM153" s="458"/>
      <c r="CN153" s="458"/>
      <c r="CO153" s="458"/>
      <c r="CP153" s="458"/>
      <c r="CQ153" s="458"/>
      <c r="CR153" s="458"/>
      <c r="CS153" s="458"/>
      <c r="CT153" s="458"/>
      <c r="CU153" s="458"/>
      <c r="CV153" s="458"/>
      <c r="CW153" s="458"/>
      <c r="CX153" s="458"/>
      <c r="CY153" s="458"/>
      <c r="CZ153" s="458"/>
      <c r="DA153" s="458"/>
      <c r="DB153" s="458"/>
      <c r="DC153" s="458"/>
      <c r="DD153" s="458"/>
      <c r="DE153" s="458"/>
      <c r="DF153" s="458"/>
      <c r="DG153" s="458"/>
      <c r="DH153" s="458"/>
      <c r="DI153" s="458"/>
      <c r="DJ153" s="458"/>
      <c r="DK153" s="458"/>
      <c r="DL153" s="458"/>
      <c r="DM153" s="458"/>
      <c r="DN153" s="458"/>
      <c r="DO153" s="458"/>
      <c r="DP153" s="458"/>
      <c r="DQ153" s="458"/>
      <c r="DR153" s="458"/>
      <c r="DS153" s="458"/>
      <c r="DT153" s="458"/>
      <c r="DU153" s="39"/>
      <c r="DV153" s="39"/>
      <c r="DW153" s="31">
        <f t="shared" si="221"/>
        <v>3</v>
      </c>
      <c r="DX153" s="459">
        <f t="shared" si="142"/>
        <v>29</v>
      </c>
      <c r="DY153" s="467">
        <f t="shared" si="164"/>
        <v>0.1</v>
      </c>
      <c r="DZ153" s="468">
        <f t="shared" si="165"/>
        <v>0</v>
      </c>
      <c r="EA153" s="467">
        <f t="shared" si="166"/>
        <v>0.01</v>
      </c>
      <c r="EB153" s="468"/>
      <c r="EC153" s="326"/>
      <c r="ED153" s="468"/>
      <c r="EE153" s="39"/>
      <c r="EF153" s="459">
        <f t="shared" si="167"/>
        <v>29</v>
      </c>
      <c r="EG153" s="407">
        <f t="shared" si="194"/>
        <v>0.03</v>
      </c>
      <c r="EH153" s="407">
        <f t="shared" si="194"/>
        <v>0.03</v>
      </c>
      <c r="EI153" s="407">
        <f t="shared" si="194"/>
        <v>0.03</v>
      </c>
      <c r="EJ153" s="407">
        <f t="shared" si="194"/>
        <v>0.03</v>
      </c>
      <c r="EK153" s="39"/>
      <c r="EL153" s="485">
        <v>27</v>
      </c>
      <c r="EM153" s="486">
        <f t="shared" si="168"/>
        <v>0.53</v>
      </c>
      <c r="EN153" s="486">
        <f t="shared" si="169"/>
        <v>0</v>
      </c>
      <c r="EO153" s="487">
        <f t="shared" si="170"/>
        <v>0</v>
      </c>
      <c r="EP153" s="487"/>
      <c r="EQ153" s="487">
        <f t="shared" si="171"/>
        <v>0</v>
      </c>
      <c r="ER153" s="487">
        <f t="shared" si="172"/>
        <v>0</v>
      </c>
      <c r="ES153" s="487">
        <f t="shared" si="173"/>
        <v>0.53</v>
      </c>
      <c r="ET153" s="488">
        <f t="shared" si="174"/>
        <v>0.53</v>
      </c>
      <c r="EU153" s="39"/>
      <c r="EV153" s="33"/>
      <c r="EW153" s="473">
        <v>27</v>
      </c>
      <c r="EX153" s="399">
        <v>0.53</v>
      </c>
      <c r="EY153" s="399">
        <v>0.97</v>
      </c>
      <c r="EZ153" s="399">
        <v>0.37</v>
      </c>
      <c r="FA153" s="399">
        <v>0.64</v>
      </c>
      <c r="FB153" s="33"/>
      <c r="FC153" s="473">
        <v>27</v>
      </c>
      <c r="FD153" s="399">
        <f t="shared" si="185"/>
        <v>0.53</v>
      </c>
      <c r="FE153" s="399">
        <f t="shared" si="186"/>
        <v>0.97</v>
      </c>
      <c r="FF153" s="399">
        <f t="shared" si="187"/>
        <v>0.37</v>
      </c>
      <c r="FG153" s="399">
        <f t="shared" si="188"/>
        <v>0.64</v>
      </c>
      <c r="FH153" s="33"/>
      <c r="FI153" s="473">
        <v>27</v>
      </c>
      <c r="FJ153" s="412">
        <f t="shared" si="195"/>
        <v>0.1</v>
      </c>
      <c r="FK153" s="412">
        <f t="shared" si="199"/>
        <v>0.1</v>
      </c>
      <c r="FL153" s="412">
        <f t="shared" si="200"/>
        <v>0.1</v>
      </c>
      <c r="FM153" s="412">
        <f t="shared" si="201"/>
        <v>0.1</v>
      </c>
      <c r="FN153" s="505"/>
      <c r="FO153" s="473">
        <v>27</v>
      </c>
      <c r="FP153" s="412">
        <v>1.05</v>
      </c>
      <c r="FQ153" s="412">
        <v>1.05</v>
      </c>
      <c r="FR153" s="412">
        <v>1.05</v>
      </c>
      <c r="FS153" s="412">
        <v>1.05</v>
      </c>
      <c r="FT153" s="33"/>
      <c r="FU153" s="489">
        <v>27</v>
      </c>
      <c r="FV153" s="490">
        <v>0.56000000000000005</v>
      </c>
      <c r="FW153" s="490">
        <f t="shared" si="202"/>
        <v>0.56000000000000005</v>
      </c>
      <c r="FX153" s="490">
        <f t="shared" si="203"/>
        <v>0.56000000000000005</v>
      </c>
      <c r="FY153" s="490">
        <f t="shared" si="204"/>
        <v>0.56000000000000005</v>
      </c>
      <c r="FZ153" s="1234"/>
      <c r="GA153" s="473">
        <v>27</v>
      </c>
      <c r="GB153" s="400">
        <v>0.26</v>
      </c>
      <c r="GC153" s="400">
        <f t="shared" si="205"/>
        <v>0.33</v>
      </c>
      <c r="GD153" s="400">
        <v>0.27</v>
      </c>
      <c r="GE153" s="400">
        <f t="shared" si="205"/>
        <v>0.34</v>
      </c>
      <c r="GF153" s="524"/>
      <c r="GG153" s="39"/>
      <c r="GH153" s="33"/>
      <c r="GI153" s="473">
        <v>27</v>
      </c>
      <c r="GJ153" s="400">
        <f t="shared" si="196"/>
        <v>0.84</v>
      </c>
      <c r="GK153" s="400">
        <f t="shared" si="196"/>
        <v>0.84</v>
      </c>
      <c r="GL153" s="400">
        <f t="shared" si="196"/>
        <v>0.84</v>
      </c>
      <c r="GM153" s="400">
        <f t="shared" si="196"/>
        <v>0.84</v>
      </c>
      <c r="GN153" s="33"/>
      <c r="GO153" s="524"/>
      <c r="GP153" s="491">
        <v>27</v>
      </c>
      <c r="GQ153" s="492">
        <f t="shared" si="206"/>
        <v>0.1</v>
      </c>
      <c r="GR153" s="492">
        <f t="shared" si="207"/>
        <v>0.11000000000000001</v>
      </c>
      <c r="GS153" s="492">
        <f t="shared" si="208"/>
        <v>0.1</v>
      </c>
      <c r="GT153" s="493">
        <f t="shared" si="209"/>
        <v>0.11000000000000001</v>
      </c>
      <c r="GU153" s="491">
        <v>27</v>
      </c>
      <c r="GV153" s="492">
        <f t="shared" si="210"/>
        <v>1.1200000000000001</v>
      </c>
      <c r="GW153" s="492">
        <f t="shared" si="211"/>
        <v>1.2320000000000002</v>
      </c>
      <c r="GX153" s="492">
        <f t="shared" si="212"/>
        <v>1.1200000000000001</v>
      </c>
      <c r="GY153" s="492">
        <f t="shared" si="213"/>
        <v>1.2320000000000002</v>
      </c>
      <c r="GZ153" s="494">
        <f t="shared" si="189"/>
        <v>27</v>
      </c>
      <c r="HA153" s="506">
        <v>1.17</v>
      </c>
      <c r="HB153" s="492">
        <f t="shared" si="181"/>
        <v>1.58</v>
      </c>
      <c r="HC153" s="492">
        <f t="shared" si="214"/>
        <v>1.46</v>
      </c>
      <c r="HD153" s="492">
        <f t="shared" si="215"/>
        <v>1.97</v>
      </c>
      <c r="HE153" s="491">
        <v>27</v>
      </c>
      <c r="HF153" s="492">
        <v>0.76</v>
      </c>
      <c r="HG153" s="492">
        <v>0.76</v>
      </c>
      <c r="HH153" s="492">
        <v>0.76</v>
      </c>
      <c r="HI153" s="493">
        <v>0.76</v>
      </c>
      <c r="HJ153" s="491">
        <v>27</v>
      </c>
      <c r="HK153" s="492">
        <f t="shared" si="216"/>
        <v>0.92</v>
      </c>
      <c r="HL153" s="492">
        <f t="shared" si="217"/>
        <v>0.92</v>
      </c>
      <c r="HM153" s="492">
        <f t="shared" si="218"/>
        <v>0.92</v>
      </c>
      <c r="HN153" s="492">
        <f t="shared" si="219"/>
        <v>0.92</v>
      </c>
      <c r="HO153" s="632"/>
      <c r="HP153" s="632"/>
      <c r="HQ153" s="632"/>
      <c r="HR153" s="39"/>
      <c r="HS153" s="39"/>
      <c r="HT153" s="39"/>
    </row>
    <row r="154" spans="1:228" ht="12.75" hidden="1" customHeight="1" x14ac:dyDescent="0.25">
      <c r="A154" s="31">
        <f t="shared" si="220"/>
        <v>3</v>
      </c>
      <c r="B154" s="31"/>
      <c r="C154" s="31"/>
      <c r="D154" s="32">
        <f t="shared" si="144"/>
        <v>30</v>
      </c>
      <c r="E154" s="33">
        <f t="shared" ca="1" si="106"/>
        <v>0</v>
      </c>
      <c r="F154" s="33">
        <f t="shared" ca="1" si="107"/>
        <v>0</v>
      </c>
      <c r="G154" s="33">
        <f t="shared" ca="1" si="108"/>
        <v>0</v>
      </c>
      <c r="H154" s="33">
        <v>0</v>
      </c>
      <c r="I154" s="33">
        <v>0</v>
      </c>
      <c r="J154" s="33">
        <f t="shared" ca="1" si="190"/>
        <v>0</v>
      </c>
      <c r="K154" s="33">
        <f t="shared" ca="1" si="109"/>
        <v>0</v>
      </c>
      <c r="L154" s="33"/>
      <c r="M154" s="832">
        <v>0</v>
      </c>
      <c r="N154" s="33">
        <f>IF(M154&gt;0,#REF!,0)</f>
        <v>0</v>
      </c>
      <c r="O154" s="33">
        <f t="shared" ca="1" si="110"/>
        <v>0</v>
      </c>
      <c r="P154" s="833">
        <f t="shared" ca="1" si="146"/>
        <v>0.57999999999999996</v>
      </c>
      <c r="Q154" s="834">
        <f t="shared" ca="1" si="147"/>
        <v>5.4039157208157258</v>
      </c>
      <c r="R154" s="835">
        <f t="shared" ca="1" si="148"/>
        <v>230.57816152731516</v>
      </c>
      <c r="S154" s="836">
        <f t="shared" ca="1" si="149"/>
        <v>0.57999999999999996</v>
      </c>
      <c r="T154" s="34">
        <f t="shared" ca="1" si="111"/>
        <v>5.4039157208157258</v>
      </c>
      <c r="U154" s="835">
        <f t="shared" ca="1" si="150"/>
        <v>230.57816152731522</v>
      </c>
      <c r="V154" s="34">
        <f t="shared" si="112"/>
        <v>0</v>
      </c>
      <c r="W154" s="553">
        <f t="shared" si="151"/>
        <v>2.238</v>
      </c>
      <c r="X154" s="42">
        <f t="shared" si="152"/>
        <v>0.03</v>
      </c>
      <c r="Y154" s="43">
        <f t="shared" si="113"/>
        <v>2.4662697723036864E-3</v>
      </c>
      <c r="Z154" s="44">
        <f t="shared" si="153"/>
        <v>0.03</v>
      </c>
      <c r="AA154" s="43">
        <f t="shared" si="114"/>
        <v>2.4662697723036864E-3</v>
      </c>
      <c r="AB154" s="35">
        <f t="shared" si="193"/>
        <v>0.16</v>
      </c>
      <c r="AC154" s="35">
        <f t="shared" ca="1" si="193"/>
        <v>0.15470777428049154</v>
      </c>
      <c r="AD154" s="317">
        <f t="shared" ca="1" si="193"/>
        <v>0.15470777428049154</v>
      </c>
      <c r="AE154" s="315"/>
      <c r="AF154" s="318">
        <f t="shared" si="115"/>
        <v>0.1</v>
      </c>
      <c r="AG154" s="405">
        <f t="shared" ca="1" si="116"/>
        <v>0</v>
      </c>
      <c r="AH154" s="318">
        <f t="shared" si="117"/>
        <v>0</v>
      </c>
      <c r="AI154" s="405">
        <f t="shared" ca="1" si="118"/>
        <v>0</v>
      </c>
      <c r="AJ154" s="318">
        <f t="shared" si="119"/>
        <v>0.01</v>
      </c>
      <c r="AK154" s="405">
        <f t="shared" ca="1" si="120"/>
        <v>0</v>
      </c>
      <c r="AL154" s="35">
        <f t="shared" si="155"/>
        <v>0</v>
      </c>
      <c r="AM154" s="30">
        <f t="shared" ca="1" si="121"/>
        <v>5.4039157208157258</v>
      </c>
      <c r="AN154" s="39"/>
      <c r="AO154" s="39"/>
      <c r="AP154" s="709">
        <f ca="1">IF($J$12="",0,IF(A154&lt;=$Y$3,IF(R153+SUM($M$126:M154)&gt;$Z$22,R153*10%,IF(R153+SUM($M$126:M154)&lt;=$Z$22,$Z$22-R153-SUM($M$126:M154))),0))</f>
        <v>99764.597922751869</v>
      </c>
      <c r="AQ154" s="319">
        <f t="shared" ca="1" si="156"/>
        <v>100000</v>
      </c>
      <c r="AR154" s="319">
        <f ca="1">IF($J$12="",0,IF(U153&lt;0,0,IF(A154&lt;=$Y$3,IF(U153+SUM($M$126:M154)&gt;$Z$22,U153*10%,IF(U153+SUM($M$126:M154)&lt;=$Z$22,$AR$125-U153-SUM($M$126:M154))),0)))</f>
        <v>99764.597922751869</v>
      </c>
      <c r="AS154" s="39">
        <f t="shared" ca="1" si="157"/>
        <v>100000</v>
      </c>
      <c r="AT154" s="723">
        <f t="shared" ca="1" si="122"/>
        <v>99764.597922751869</v>
      </c>
      <c r="AU154" s="320">
        <f t="shared" ca="1" si="123"/>
        <v>99764.597922751869</v>
      </c>
      <c r="AV154" s="320">
        <f t="shared" ca="1" si="124"/>
        <v>0</v>
      </c>
      <c r="AW154" s="320">
        <f t="shared" ca="1" si="125"/>
        <v>0</v>
      </c>
      <c r="AX154" s="320">
        <f t="shared" ca="1" si="126"/>
        <v>0</v>
      </c>
      <c r="AY154" s="320">
        <f t="shared" ca="1" si="158"/>
        <v>0</v>
      </c>
      <c r="AZ154" s="724">
        <f t="shared" ca="1" si="127"/>
        <v>0</v>
      </c>
      <c r="BA154" s="1259">
        <f t="shared" si="159"/>
        <v>0</v>
      </c>
      <c r="BB154" s="1250"/>
      <c r="BC154" s="715">
        <f t="shared" si="128"/>
        <v>0</v>
      </c>
      <c r="BD154" s="715">
        <f t="shared" si="129"/>
        <v>0</v>
      </c>
      <c r="BE154" s="715">
        <f t="shared" si="130"/>
        <v>0</v>
      </c>
      <c r="BF154" s="715">
        <f t="shared" si="160"/>
        <v>0</v>
      </c>
      <c r="BG154" s="732">
        <f t="shared" si="131"/>
        <v>0</v>
      </c>
      <c r="BH154" s="39"/>
      <c r="BI154" s="39"/>
      <c r="BJ154" s="39"/>
      <c r="BK154" s="39"/>
      <c r="BL154" s="39"/>
      <c r="BM154" s="36"/>
      <c r="BN154" s="422">
        <f t="shared" ca="1" si="132"/>
        <v>5.4039157208157258</v>
      </c>
      <c r="BO154" s="422">
        <f t="shared" ca="1" si="133"/>
        <v>0</v>
      </c>
      <c r="BP154" s="422">
        <f t="shared" ca="1" si="134"/>
        <v>0</v>
      </c>
      <c r="BQ154" s="422">
        <f t="shared" ca="1" si="135"/>
        <v>0</v>
      </c>
      <c r="BR154" s="422">
        <f t="shared" ca="1" si="161"/>
        <v>0</v>
      </c>
      <c r="BS154" s="422">
        <f t="shared" ca="1" si="136"/>
        <v>0</v>
      </c>
      <c r="BT154" s="422">
        <f t="shared" si="137"/>
        <v>0</v>
      </c>
      <c r="BU154" s="422">
        <f t="shared" si="138"/>
        <v>0</v>
      </c>
      <c r="BV154" s="422">
        <f t="shared" si="139"/>
        <v>0</v>
      </c>
      <c r="BW154" s="422">
        <f t="shared" si="140"/>
        <v>0</v>
      </c>
      <c r="BX154" s="422">
        <f t="shared" si="162"/>
        <v>0</v>
      </c>
      <c r="BY154" s="422">
        <f t="shared" si="141"/>
        <v>0</v>
      </c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458"/>
      <c r="CL154" s="458"/>
      <c r="CM154" s="458"/>
      <c r="CN154" s="458"/>
      <c r="CO154" s="458"/>
      <c r="CP154" s="458"/>
      <c r="CQ154" s="458"/>
      <c r="CR154" s="458"/>
      <c r="CS154" s="458"/>
      <c r="CT154" s="458"/>
      <c r="CU154" s="458"/>
      <c r="CV154" s="458"/>
      <c r="CW154" s="458"/>
      <c r="CX154" s="458"/>
      <c r="CY154" s="458"/>
      <c r="CZ154" s="458"/>
      <c r="DA154" s="458"/>
      <c r="DB154" s="458"/>
      <c r="DC154" s="458"/>
      <c r="DD154" s="458"/>
      <c r="DE154" s="458"/>
      <c r="DF154" s="458"/>
      <c r="DG154" s="458"/>
      <c r="DH154" s="458"/>
      <c r="DI154" s="458"/>
      <c r="DJ154" s="458"/>
      <c r="DK154" s="458"/>
      <c r="DL154" s="458"/>
      <c r="DM154" s="458"/>
      <c r="DN154" s="458"/>
      <c r="DO154" s="458"/>
      <c r="DP154" s="458"/>
      <c r="DQ154" s="458"/>
      <c r="DR154" s="458"/>
      <c r="DS154" s="458"/>
      <c r="DT154" s="458"/>
      <c r="DU154" s="39"/>
      <c r="DV154" s="39"/>
      <c r="DW154" s="31">
        <f t="shared" si="221"/>
        <v>3</v>
      </c>
      <c r="DX154" s="459">
        <f t="shared" si="142"/>
        <v>30</v>
      </c>
      <c r="DY154" s="467">
        <f t="shared" si="164"/>
        <v>0.1</v>
      </c>
      <c r="DZ154" s="468">
        <f t="shared" si="165"/>
        <v>0</v>
      </c>
      <c r="EA154" s="467">
        <f t="shared" si="166"/>
        <v>0.01</v>
      </c>
      <c r="EB154" s="468"/>
      <c r="EC154" s="326"/>
      <c r="ED154" s="468"/>
      <c r="EE154" s="39"/>
      <c r="EF154" s="459">
        <f t="shared" si="167"/>
        <v>30</v>
      </c>
      <c r="EG154" s="407">
        <f t="shared" si="194"/>
        <v>0.03</v>
      </c>
      <c r="EH154" s="407">
        <f t="shared" si="194"/>
        <v>0.03</v>
      </c>
      <c r="EI154" s="407">
        <f t="shared" si="194"/>
        <v>0.03</v>
      </c>
      <c r="EJ154" s="407">
        <f t="shared" si="194"/>
        <v>0.03</v>
      </c>
      <c r="EK154" s="39"/>
      <c r="EL154" s="485">
        <v>28</v>
      </c>
      <c r="EM154" s="486">
        <f t="shared" si="168"/>
        <v>0.53</v>
      </c>
      <c r="EN154" s="486">
        <f t="shared" si="169"/>
        <v>0</v>
      </c>
      <c r="EO154" s="487">
        <f t="shared" si="170"/>
        <v>0</v>
      </c>
      <c r="EP154" s="487"/>
      <c r="EQ154" s="487">
        <f t="shared" si="171"/>
        <v>0</v>
      </c>
      <c r="ER154" s="487">
        <f t="shared" si="172"/>
        <v>0</v>
      </c>
      <c r="ES154" s="487">
        <f t="shared" si="173"/>
        <v>0.53</v>
      </c>
      <c r="ET154" s="488">
        <f t="shared" si="174"/>
        <v>0.53</v>
      </c>
      <c r="EU154" s="39"/>
      <c r="EV154" s="33"/>
      <c r="EW154" s="473">
        <v>28</v>
      </c>
      <c r="EX154" s="399">
        <v>0.53</v>
      </c>
      <c r="EY154" s="399">
        <v>0.97</v>
      </c>
      <c r="EZ154" s="399">
        <v>0.37</v>
      </c>
      <c r="FA154" s="399">
        <v>0.64</v>
      </c>
      <c r="FB154" s="33"/>
      <c r="FC154" s="473">
        <v>28</v>
      </c>
      <c r="FD154" s="399">
        <f t="shared" si="185"/>
        <v>0.53</v>
      </c>
      <c r="FE154" s="399">
        <f t="shared" si="186"/>
        <v>0.97</v>
      </c>
      <c r="FF154" s="399">
        <f t="shared" si="187"/>
        <v>0.37</v>
      </c>
      <c r="FG154" s="399">
        <f t="shared" si="188"/>
        <v>0.64</v>
      </c>
      <c r="FH154" s="33"/>
      <c r="FI154" s="473">
        <v>28</v>
      </c>
      <c r="FJ154" s="412">
        <f t="shared" si="195"/>
        <v>0.1</v>
      </c>
      <c r="FK154" s="412">
        <f t="shared" si="199"/>
        <v>0.1</v>
      </c>
      <c r="FL154" s="412">
        <f t="shared" si="200"/>
        <v>0.1</v>
      </c>
      <c r="FM154" s="412">
        <f t="shared" si="201"/>
        <v>0.1</v>
      </c>
      <c r="FN154" s="505"/>
      <c r="FO154" s="473">
        <v>28</v>
      </c>
      <c r="FP154" s="412">
        <v>1.07</v>
      </c>
      <c r="FQ154" s="412">
        <v>1.07</v>
      </c>
      <c r="FR154" s="412">
        <v>1.07</v>
      </c>
      <c r="FS154" s="412">
        <v>1.07</v>
      </c>
      <c r="FT154" s="33"/>
      <c r="FU154" s="489">
        <v>28</v>
      </c>
      <c r="FV154" s="490">
        <v>0.56000000000000005</v>
      </c>
      <c r="FW154" s="490">
        <f t="shared" si="202"/>
        <v>0.56000000000000005</v>
      </c>
      <c r="FX154" s="490">
        <f t="shared" si="203"/>
        <v>0.56000000000000005</v>
      </c>
      <c r="FY154" s="490">
        <f t="shared" si="204"/>
        <v>0.56000000000000005</v>
      </c>
      <c r="FZ154" s="1234"/>
      <c r="GA154" s="473">
        <v>28</v>
      </c>
      <c r="GB154" s="400">
        <v>0.28000000000000003</v>
      </c>
      <c r="GC154" s="400">
        <f t="shared" si="205"/>
        <v>0.35</v>
      </c>
      <c r="GD154" s="400">
        <v>0.28999999999999998</v>
      </c>
      <c r="GE154" s="400">
        <f t="shared" si="205"/>
        <v>0.36</v>
      </c>
      <c r="GF154" s="524"/>
      <c r="GG154" s="39"/>
      <c r="GH154" s="33"/>
      <c r="GI154" s="473">
        <v>28</v>
      </c>
      <c r="GJ154" s="400">
        <f t="shared" si="196"/>
        <v>0.84</v>
      </c>
      <c r="GK154" s="400">
        <f t="shared" si="196"/>
        <v>0.84</v>
      </c>
      <c r="GL154" s="400">
        <f t="shared" si="196"/>
        <v>0.84</v>
      </c>
      <c r="GM154" s="400">
        <f t="shared" si="196"/>
        <v>0.84</v>
      </c>
      <c r="GN154" s="33"/>
      <c r="GO154" s="524"/>
      <c r="GP154" s="491">
        <v>28</v>
      </c>
      <c r="GQ154" s="492">
        <f t="shared" si="206"/>
        <v>0.1</v>
      </c>
      <c r="GR154" s="492">
        <f t="shared" si="207"/>
        <v>0.11000000000000001</v>
      </c>
      <c r="GS154" s="492">
        <f t="shared" si="208"/>
        <v>0.1</v>
      </c>
      <c r="GT154" s="493">
        <f t="shared" si="209"/>
        <v>0.11000000000000001</v>
      </c>
      <c r="GU154" s="491">
        <v>28</v>
      </c>
      <c r="GV154" s="492">
        <f t="shared" si="210"/>
        <v>1.1200000000000001</v>
      </c>
      <c r="GW154" s="492">
        <f t="shared" si="211"/>
        <v>1.2320000000000002</v>
      </c>
      <c r="GX154" s="492">
        <f t="shared" si="212"/>
        <v>1.1200000000000001</v>
      </c>
      <c r="GY154" s="492">
        <f t="shared" si="213"/>
        <v>1.2320000000000002</v>
      </c>
      <c r="GZ154" s="494">
        <f t="shared" si="189"/>
        <v>28</v>
      </c>
      <c r="HA154" s="506">
        <v>1.19</v>
      </c>
      <c r="HB154" s="492">
        <f t="shared" si="181"/>
        <v>1.61</v>
      </c>
      <c r="HC154" s="492">
        <f t="shared" si="214"/>
        <v>1.49</v>
      </c>
      <c r="HD154" s="492">
        <f t="shared" si="215"/>
        <v>2.0099999999999998</v>
      </c>
      <c r="HE154" s="491">
        <v>28</v>
      </c>
      <c r="HF154" s="492">
        <v>0.76</v>
      </c>
      <c r="HG154" s="492">
        <v>0.76</v>
      </c>
      <c r="HH154" s="492">
        <v>0.76</v>
      </c>
      <c r="HI154" s="493">
        <v>0.76</v>
      </c>
      <c r="HJ154" s="491">
        <v>28</v>
      </c>
      <c r="HK154" s="492">
        <f t="shared" si="216"/>
        <v>0.92</v>
      </c>
      <c r="HL154" s="492">
        <f t="shared" si="217"/>
        <v>0.92</v>
      </c>
      <c r="HM154" s="492">
        <f t="shared" si="218"/>
        <v>0.92</v>
      </c>
      <c r="HN154" s="492">
        <f t="shared" si="219"/>
        <v>0.92</v>
      </c>
      <c r="HO154" s="632"/>
      <c r="HP154" s="632"/>
      <c r="HQ154" s="632"/>
      <c r="HR154" s="39"/>
      <c r="HS154" s="39"/>
      <c r="HT154" s="39"/>
    </row>
    <row r="155" spans="1:228" ht="12.75" hidden="1" customHeight="1" x14ac:dyDescent="0.25">
      <c r="A155" s="31">
        <f t="shared" si="220"/>
        <v>3</v>
      </c>
      <c r="B155" s="31"/>
      <c r="C155" s="31"/>
      <c r="D155" s="32">
        <f t="shared" si="144"/>
        <v>31</v>
      </c>
      <c r="E155" s="33">
        <f t="shared" ca="1" si="106"/>
        <v>0</v>
      </c>
      <c r="F155" s="33">
        <f t="shared" ca="1" si="107"/>
        <v>0</v>
      </c>
      <c r="G155" s="33">
        <f t="shared" ca="1" si="108"/>
        <v>0</v>
      </c>
      <c r="H155" s="33">
        <v>0</v>
      </c>
      <c r="I155" s="33">
        <v>0</v>
      </c>
      <c r="J155" s="33">
        <f t="shared" ca="1" si="190"/>
        <v>0</v>
      </c>
      <c r="K155" s="33">
        <f t="shared" ca="1" si="109"/>
        <v>0</v>
      </c>
      <c r="L155" s="33"/>
      <c r="M155" s="832">
        <v>0</v>
      </c>
      <c r="N155" s="33">
        <f>IF(M155&gt;0,#REF!,0)</f>
        <v>0</v>
      </c>
      <c r="O155" s="33">
        <f t="shared" ca="1" si="110"/>
        <v>0</v>
      </c>
      <c r="P155" s="833">
        <f t="shared" ca="1" si="146"/>
        <v>0.56999999999999995</v>
      </c>
      <c r="Q155" s="834">
        <f t="shared" ca="1" si="147"/>
        <v>5.4041770162506042</v>
      </c>
      <c r="R155" s="835">
        <f t="shared" ca="1" si="148"/>
        <v>225.74398451106455</v>
      </c>
      <c r="S155" s="836">
        <f t="shared" ca="1" si="149"/>
        <v>0.56999999999999995</v>
      </c>
      <c r="T155" s="34">
        <f t="shared" ca="1" si="111"/>
        <v>5.4041770162506042</v>
      </c>
      <c r="U155" s="835">
        <f t="shared" ca="1" si="150"/>
        <v>225.74398451106461</v>
      </c>
      <c r="V155" s="34">
        <f t="shared" si="112"/>
        <v>0</v>
      </c>
      <c r="W155" s="553">
        <f t="shared" si="151"/>
        <v>2.238</v>
      </c>
      <c r="X155" s="42">
        <f t="shared" si="152"/>
        <v>0.03</v>
      </c>
      <c r="Y155" s="43">
        <f t="shared" si="113"/>
        <v>2.4662697723036864E-3</v>
      </c>
      <c r="Z155" s="44">
        <f t="shared" si="153"/>
        <v>0.03</v>
      </c>
      <c r="AA155" s="43">
        <f t="shared" si="114"/>
        <v>2.4662697723036864E-3</v>
      </c>
      <c r="AB155" s="35">
        <f t="shared" si="193"/>
        <v>0.16</v>
      </c>
      <c r="AC155" s="35">
        <f t="shared" ca="1" si="193"/>
        <v>0.15470777428049154</v>
      </c>
      <c r="AD155" s="317">
        <f t="shared" ca="1" si="193"/>
        <v>0.15470777428049154</v>
      </c>
      <c r="AE155" s="315"/>
      <c r="AF155" s="318">
        <f t="shared" si="115"/>
        <v>0.1</v>
      </c>
      <c r="AG155" s="405">
        <f t="shared" ca="1" si="116"/>
        <v>0</v>
      </c>
      <c r="AH155" s="318">
        <f t="shared" si="117"/>
        <v>0</v>
      </c>
      <c r="AI155" s="405">
        <f t="shared" ca="1" si="118"/>
        <v>0</v>
      </c>
      <c r="AJ155" s="318">
        <f t="shared" si="119"/>
        <v>0.01</v>
      </c>
      <c r="AK155" s="405">
        <f t="shared" ca="1" si="120"/>
        <v>0</v>
      </c>
      <c r="AL155" s="35">
        <f t="shared" si="155"/>
        <v>0</v>
      </c>
      <c r="AM155" s="30">
        <f t="shared" ca="1" si="121"/>
        <v>5.4041770162506042</v>
      </c>
      <c r="AN155" s="39"/>
      <c r="AO155" s="39"/>
      <c r="AP155" s="709">
        <f ca="1">IF($J$12="",0,IF(A155&lt;=$Y$3,IF(R154+SUM($M$126:M155)&gt;$Z$22,R154*10%,IF(R154+SUM($M$126:M155)&lt;=$Z$22,$Z$22-R154-SUM($M$126:M155))),0))</f>
        <v>99769.421838472685</v>
      </c>
      <c r="AQ155" s="319">
        <f t="shared" ca="1" si="156"/>
        <v>100000</v>
      </c>
      <c r="AR155" s="319">
        <f ca="1">IF($J$12="",0,IF(U154&lt;0,0,IF(A155&lt;=$Y$3,IF(U154+SUM($M$126:M155)&gt;$Z$22,U154*10%,IF(U154+SUM($M$126:M155)&lt;=$Z$22,$AR$125-U154-SUM($M$126:M155))),0)))</f>
        <v>99769.421838472685</v>
      </c>
      <c r="AS155" s="39">
        <f t="shared" ca="1" si="157"/>
        <v>100000</v>
      </c>
      <c r="AT155" s="723">
        <f t="shared" ca="1" si="122"/>
        <v>99769.421838472685</v>
      </c>
      <c r="AU155" s="320">
        <f t="shared" ca="1" si="123"/>
        <v>99769.421838472685</v>
      </c>
      <c r="AV155" s="320">
        <f t="shared" ca="1" si="124"/>
        <v>0</v>
      </c>
      <c r="AW155" s="320">
        <f t="shared" ca="1" si="125"/>
        <v>0</v>
      </c>
      <c r="AX155" s="320">
        <f t="shared" ca="1" si="126"/>
        <v>0</v>
      </c>
      <c r="AY155" s="320">
        <f t="shared" ca="1" si="158"/>
        <v>0</v>
      </c>
      <c r="AZ155" s="724">
        <f t="shared" ca="1" si="127"/>
        <v>0</v>
      </c>
      <c r="BA155" s="1259">
        <f t="shared" si="159"/>
        <v>0</v>
      </c>
      <c r="BB155" s="1250"/>
      <c r="BC155" s="715">
        <f t="shared" si="128"/>
        <v>0</v>
      </c>
      <c r="BD155" s="715">
        <f t="shared" si="129"/>
        <v>0</v>
      </c>
      <c r="BE155" s="715">
        <f t="shared" si="130"/>
        <v>0</v>
      </c>
      <c r="BF155" s="715">
        <f t="shared" si="160"/>
        <v>0</v>
      </c>
      <c r="BG155" s="732">
        <f t="shared" si="131"/>
        <v>0</v>
      </c>
      <c r="BH155" s="39"/>
      <c r="BI155" s="39"/>
      <c r="BJ155" s="39"/>
      <c r="BK155" s="39"/>
      <c r="BL155" s="39"/>
      <c r="BM155" s="36"/>
      <c r="BN155" s="422">
        <f t="shared" ca="1" si="132"/>
        <v>5.4041770162506042</v>
      </c>
      <c r="BO155" s="422">
        <f t="shared" ca="1" si="133"/>
        <v>0</v>
      </c>
      <c r="BP155" s="422">
        <f t="shared" ca="1" si="134"/>
        <v>0</v>
      </c>
      <c r="BQ155" s="422">
        <f t="shared" ca="1" si="135"/>
        <v>0</v>
      </c>
      <c r="BR155" s="422">
        <f t="shared" ca="1" si="161"/>
        <v>0</v>
      </c>
      <c r="BS155" s="422">
        <f t="shared" ca="1" si="136"/>
        <v>0</v>
      </c>
      <c r="BT155" s="422">
        <f t="shared" si="137"/>
        <v>0</v>
      </c>
      <c r="BU155" s="422">
        <f t="shared" si="138"/>
        <v>0</v>
      </c>
      <c r="BV155" s="422">
        <f t="shared" si="139"/>
        <v>0</v>
      </c>
      <c r="BW155" s="422">
        <f t="shared" si="140"/>
        <v>0</v>
      </c>
      <c r="BX155" s="422">
        <f t="shared" si="162"/>
        <v>0</v>
      </c>
      <c r="BY155" s="422">
        <f t="shared" si="141"/>
        <v>0</v>
      </c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458"/>
      <c r="CL155" s="458"/>
      <c r="CM155" s="458"/>
      <c r="CN155" s="458"/>
      <c r="CO155" s="458"/>
      <c r="CP155" s="458"/>
      <c r="CQ155" s="458"/>
      <c r="CR155" s="458"/>
      <c r="CS155" s="458"/>
      <c r="CT155" s="458"/>
      <c r="CU155" s="458"/>
      <c r="CV155" s="458"/>
      <c r="CW155" s="458"/>
      <c r="CX155" s="458"/>
      <c r="CY155" s="458"/>
      <c r="CZ155" s="458"/>
      <c r="DA155" s="458"/>
      <c r="DB155" s="458"/>
      <c r="DC155" s="458"/>
      <c r="DD155" s="458"/>
      <c r="DE155" s="458"/>
      <c r="DF155" s="458"/>
      <c r="DG155" s="458"/>
      <c r="DH155" s="458"/>
      <c r="DI155" s="458"/>
      <c r="DJ155" s="458"/>
      <c r="DK155" s="458"/>
      <c r="DL155" s="458"/>
      <c r="DM155" s="458"/>
      <c r="DN155" s="458"/>
      <c r="DO155" s="458"/>
      <c r="DP155" s="458"/>
      <c r="DQ155" s="458"/>
      <c r="DR155" s="458"/>
      <c r="DS155" s="458"/>
      <c r="DT155" s="458"/>
      <c r="DU155" s="39"/>
      <c r="DV155" s="39"/>
      <c r="DW155" s="31">
        <f t="shared" si="221"/>
        <v>3</v>
      </c>
      <c r="DX155" s="459">
        <f t="shared" si="142"/>
        <v>31</v>
      </c>
      <c r="DY155" s="467">
        <f t="shared" si="164"/>
        <v>0.1</v>
      </c>
      <c r="DZ155" s="468">
        <f t="shared" si="165"/>
        <v>0</v>
      </c>
      <c r="EA155" s="467">
        <f t="shared" si="166"/>
        <v>0.01</v>
      </c>
      <c r="EB155" s="468"/>
      <c r="EC155" s="326"/>
      <c r="ED155" s="468"/>
      <c r="EE155" s="39"/>
      <c r="EF155" s="459">
        <f t="shared" si="167"/>
        <v>31</v>
      </c>
      <c r="EG155" s="407">
        <f t="shared" si="194"/>
        <v>0.03</v>
      </c>
      <c r="EH155" s="407">
        <f t="shared" si="194"/>
        <v>0.03</v>
      </c>
      <c r="EI155" s="407">
        <f t="shared" si="194"/>
        <v>0.03</v>
      </c>
      <c r="EJ155" s="407">
        <f t="shared" si="194"/>
        <v>0.03</v>
      </c>
      <c r="EK155" s="39"/>
      <c r="EL155" s="485">
        <v>29</v>
      </c>
      <c r="EM155" s="486">
        <f t="shared" si="168"/>
        <v>0.52</v>
      </c>
      <c r="EN155" s="486">
        <f t="shared" si="169"/>
        <v>0</v>
      </c>
      <c r="EO155" s="487">
        <f t="shared" si="170"/>
        <v>0</v>
      </c>
      <c r="EP155" s="487"/>
      <c r="EQ155" s="487">
        <f t="shared" si="171"/>
        <v>0</v>
      </c>
      <c r="ER155" s="487">
        <f t="shared" si="172"/>
        <v>0</v>
      </c>
      <c r="ES155" s="487">
        <f t="shared" si="173"/>
        <v>0.52</v>
      </c>
      <c r="ET155" s="488">
        <f t="shared" si="174"/>
        <v>0.52</v>
      </c>
      <c r="EU155" s="39"/>
      <c r="EV155" s="33"/>
      <c r="EW155" s="473">
        <v>29</v>
      </c>
      <c r="EX155" s="399">
        <v>0.52</v>
      </c>
      <c r="EY155" s="399">
        <v>0.95</v>
      </c>
      <c r="EZ155" s="399">
        <v>0.37</v>
      </c>
      <c r="FA155" s="399">
        <v>0.63</v>
      </c>
      <c r="FB155" s="33"/>
      <c r="FC155" s="473">
        <v>29</v>
      </c>
      <c r="FD155" s="399">
        <f t="shared" si="185"/>
        <v>0.52</v>
      </c>
      <c r="FE155" s="399">
        <f t="shared" si="186"/>
        <v>0.95</v>
      </c>
      <c r="FF155" s="399">
        <f t="shared" si="187"/>
        <v>0.37</v>
      </c>
      <c r="FG155" s="399">
        <f t="shared" si="188"/>
        <v>0.63</v>
      </c>
      <c r="FH155" s="33"/>
      <c r="FI155" s="473">
        <v>29</v>
      </c>
      <c r="FJ155" s="412">
        <f t="shared" si="195"/>
        <v>0.1</v>
      </c>
      <c r="FK155" s="412">
        <f t="shared" si="199"/>
        <v>0.1</v>
      </c>
      <c r="FL155" s="412">
        <f t="shared" si="200"/>
        <v>0.1</v>
      </c>
      <c r="FM155" s="412">
        <f t="shared" si="201"/>
        <v>0.1</v>
      </c>
      <c r="FN155" s="505"/>
      <c r="FO155" s="473">
        <v>29</v>
      </c>
      <c r="FP155" s="412">
        <v>1.1000000000000001</v>
      </c>
      <c r="FQ155" s="412">
        <v>1.1000000000000001</v>
      </c>
      <c r="FR155" s="412">
        <v>1.1000000000000001</v>
      </c>
      <c r="FS155" s="412">
        <v>1.1000000000000001</v>
      </c>
      <c r="FT155" s="33"/>
      <c r="FU155" s="489">
        <v>29</v>
      </c>
      <c r="FV155" s="490">
        <v>0.56000000000000005</v>
      </c>
      <c r="FW155" s="490">
        <f t="shared" si="202"/>
        <v>0.56000000000000005</v>
      </c>
      <c r="FX155" s="490">
        <f t="shared" si="203"/>
        <v>0.56000000000000005</v>
      </c>
      <c r="FY155" s="490">
        <f t="shared" si="204"/>
        <v>0.56000000000000005</v>
      </c>
      <c r="FZ155" s="1234"/>
      <c r="GA155" s="473">
        <v>29</v>
      </c>
      <c r="GB155" s="400">
        <v>0.31</v>
      </c>
      <c r="GC155" s="400">
        <f t="shared" si="205"/>
        <v>0.39</v>
      </c>
      <c r="GD155" s="400">
        <v>0.33</v>
      </c>
      <c r="GE155" s="400">
        <f t="shared" si="205"/>
        <v>0.41</v>
      </c>
      <c r="GF155" s="524"/>
      <c r="GG155" s="39"/>
      <c r="GH155" s="33"/>
      <c r="GI155" s="473">
        <v>29</v>
      </c>
      <c r="GJ155" s="400">
        <f t="shared" si="196"/>
        <v>0.84</v>
      </c>
      <c r="GK155" s="400">
        <f t="shared" si="196"/>
        <v>0.84</v>
      </c>
      <c r="GL155" s="400">
        <f t="shared" si="196"/>
        <v>0.84</v>
      </c>
      <c r="GM155" s="400">
        <f t="shared" si="196"/>
        <v>0.84</v>
      </c>
      <c r="GN155" s="33"/>
      <c r="GO155" s="524"/>
      <c r="GP155" s="491">
        <v>29</v>
      </c>
      <c r="GQ155" s="492">
        <f t="shared" si="206"/>
        <v>0.1</v>
      </c>
      <c r="GR155" s="492">
        <f t="shared" si="207"/>
        <v>0.11000000000000001</v>
      </c>
      <c r="GS155" s="492">
        <f t="shared" si="208"/>
        <v>0.1</v>
      </c>
      <c r="GT155" s="493">
        <f t="shared" si="209"/>
        <v>0.11000000000000001</v>
      </c>
      <c r="GU155" s="491">
        <v>29</v>
      </c>
      <c r="GV155" s="492">
        <f t="shared" si="210"/>
        <v>1.1200000000000001</v>
      </c>
      <c r="GW155" s="492">
        <f t="shared" si="211"/>
        <v>1.2320000000000002</v>
      </c>
      <c r="GX155" s="492">
        <f t="shared" si="212"/>
        <v>1.1200000000000001</v>
      </c>
      <c r="GY155" s="492">
        <f t="shared" si="213"/>
        <v>1.2320000000000002</v>
      </c>
      <c r="GZ155" s="494">
        <f t="shared" si="189"/>
        <v>29</v>
      </c>
      <c r="HA155" s="506">
        <v>1.22</v>
      </c>
      <c r="HB155" s="492">
        <f t="shared" si="181"/>
        <v>1.65</v>
      </c>
      <c r="HC155" s="492">
        <f t="shared" si="214"/>
        <v>1.53</v>
      </c>
      <c r="HD155" s="492">
        <f t="shared" si="215"/>
        <v>2.0699999999999998</v>
      </c>
      <c r="HE155" s="491">
        <v>29</v>
      </c>
      <c r="HF155" s="492">
        <v>0.76</v>
      </c>
      <c r="HG155" s="492">
        <v>0.76</v>
      </c>
      <c r="HH155" s="492">
        <v>0.76</v>
      </c>
      <c r="HI155" s="493">
        <v>0.76</v>
      </c>
      <c r="HJ155" s="491">
        <v>29</v>
      </c>
      <c r="HK155" s="492">
        <f t="shared" si="216"/>
        <v>0.92</v>
      </c>
      <c r="HL155" s="492">
        <f t="shared" si="217"/>
        <v>0.92</v>
      </c>
      <c r="HM155" s="492">
        <f t="shared" si="218"/>
        <v>0.92</v>
      </c>
      <c r="HN155" s="492">
        <f t="shared" si="219"/>
        <v>0.92</v>
      </c>
      <c r="HO155" s="632"/>
      <c r="HP155" s="632"/>
      <c r="HQ155" s="632"/>
      <c r="HR155" s="39"/>
      <c r="HS155" s="39"/>
      <c r="HT155" s="39"/>
    </row>
    <row r="156" spans="1:228" ht="12.75" hidden="1" customHeight="1" x14ac:dyDescent="0.25">
      <c r="A156" s="31">
        <f t="shared" si="220"/>
        <v>3</v>
      </c>
      <c r="B156" s="31"/>
      <c r="C156" s="31"/>
      <c r="D156" s="32">
        <f t="shared" si="144"/>
        <v>32</v>
      </c>
      <c r="E156" s="33">
        <f t="shared" ca="1" si="106"/>
        <v>0</v>
      </c>
      <c r="F156" s="33">
        <f t="shared" ca="1" si="107"/>
        <v>0</v>
      </c>
      <c r="G156" s="33">
        <f t="shared" ca="1" si="108"/>
        <v>0</v>
      </c>
      <c r="H156" s="33">
        <v>0</v>
      </c>
      <c r="I156" s="33">
        <v>0</v>
      </c>
      <c r="J156" s="33">
        <f t="shared" ca="1" si="190"/>
        <v>0</v>
      </c>
      <c r="K156" s="33">
        <f t="shared" ca="1" si="109"/>
        <v>0</v>
      </c>
      <c r="L156" s="33"/>
      <c r="M156" s="832">
        <v>0</v>
      </c>
      <c r="N156" s="33">
        <f>IF(M156&gt;0,#REF!,0)</f>
        <v>0</v>
      </c>
      <c r="O156" s="33">
        <f t="shared" ca="1" si="110"/>
        <v>0</v>
      </c>
      <c r="P156" s="833">
        <f t="shared" ca="1" si="146"/>
        <v>0.56000000000000005</v>
      </c>
      <c r="Q156" s="834">
        <f t="shared" ca="1" si="147"/>
        <v>5.4044388675056503</v>
      </c>
      <c r="R156" s="835">
        <f t="shared" ca="1" si="148"/>
        <v>220.89954564355889</v>
      </c>
      <c r="S156" s="836">
        <f t="shared" ca="1" si="149"/>
        <v>0.56000000000000005</v>
      </c>
      <c r="T156" s="34">
        <f t="shared" ca="1" si="111"/>
        <v>5.4044388675056503</v>
      </c>
      <c r="U156" s="835">
        <f t="shared" ca="1" si="150"/>
        <v>220.89954564355895</v>
      </c>
      <c r="V156" s="34">
        <f t="shared" si="112"/>
        <v>0</v>
      </c>
      <c r="W156" s="553">
        <f t="shared" si="151"/>
        <v>2.238</v>
      </c>
      <c r="X156" s="42">
        <f t="shared" si="152"/>
        <v>0.03</v>
      </c>
      <c r="Y156" s="43">
        <f t="shared" si="113"/>
        <v>2.4662697723036864E-3</v>
      </c>
      <c r="Z156" s="44">
        <f t="shared" si="153"/>
        <v>0.03</v>
      </c>
      <c r="AA156" s="43">
        <f t="shared" si="114"/>
        <v>2.4662697723036864E-3</v>
      </c>
      <c r="AB156" s="35">
        <f t="shared" si="193"/>
        <v>0.16</v>
      </c>
      <c r="AC156" s="35">
        <f t="shared" ca="1" si="193"/>
        <v>0.15470777428049154</v>
      </c>
      <c r="AD156" s="317">
        <f t="shared" ca="1" si="193"/>
        <v>0.15470777428049154</v>
      </c>
      <c r="AE156" s="315"/>
      <c r="AF156" s="318">
        <f t="shared" si="115"/>
        <v>0.1</v>
      </c>
      <c r="AG156" s="405">
        <f t="shared" ca="1" si="116"/>
        <v>0</v>
      </c>
      <c r="AH156" s="318">
        <f t="shared" si="117"/>
        <v>0</v>
      </c>
      <c r="AI156" s="405">
        <f t="shared" ca="1" si="118"/>
        <v>0</v>
      </c>
      <c r="AJ156" s="318">
        <f t="shared" si="119"/>
        <v>0.01</v>
      </c>
      <c r="AK156" s="405">
        <f t="shared" ca="1" si="120"/>
        <v>0</v>
      </c>
      <c r="AL156" s="35">
        <f t="shared" si="155"/>
        <v>0</v>
      </c>
      <c r="AM156" s="30">
        <f t="shared" ca="1" si="121"/>
        <v>5.4044388675056503</v>
      </c>
      <c r="AN156" s="39"/>
      <c r="AO156" s="39"/>
      <c r="AP156" s="709">
        <f ca="1">IF($J$12="",0,IF(A156&lt;=$Y$3,IF(R155+SUM($M$126:M156)&gt;$Z$22,R155*10%,IF(R155+SUM($M$126:M156)&lt;=$Z$22,$Z$22-R155-SUM($M$126:M156))),0))</f>
        <v>99774.256015488936</v>
      </c>
      <c r="AQ156" s="319">
        <f t="shared" ca="1" si="156"/>
        <v>100000</v>
      </c>
      <c r="AR156" s="319">
        <f ca="1">IF($J$12="",0,IF(U155&lt;0,0,IF(A156&lt;=$Y$3,IF(U155+SUM($M$126:M156)&gt;$Z$22,U155*10%,IF(U155+SUM($M$126:M156)&lt;=$Z$22,$AR$125-U155-SUM($M$126:M156))),0)))</f>
        <v>99774.256015488936</v>
      </c>
      <c r="AS156" s="39">
        <f t="shared" ca="1" si="157"/>
        <v>100000</v>
      </c>
      <c r="AT156" s="723">
        <f t="shared" ca="1" si="122"/>
        <v>99774.256015488936</v>
      </c>
      <c r="AU156" s="320">
        <f t="shared" ca="1" si="123"/>
        <v>99774.256015488936</v>
      </c>
      <c r="AV156" s="320">
        <f t="shared" ca="1" si="124"/>
        <v>0</v>
      </c>
      <c r="AW156" s="320">
        <f t="shared" ca="1" si="125"/>
        <v>0</v>
      </c>
      <c r="AX156" s="320">
        <f t="shared" ca="1" si="126"/>
        <v>0</v>
      </c>
      <c r="AY156" s="320">
        <f t="shared" ca="1" si="158"/>
        <v>0</v>
      </c>
      <c r="AZ156" s="724">
        <f t="shared" ca="1" si="127"/>
        <v>0</v>
      </c>
      <c r="BA156" s="1259">
        <f t="shared" si="159"/>
        <v>0</v>
      </c>
      <c r="BB156" s="1250"/>
      <c r="BC156" s="715">
        <f t="shared" si="128"/>
        <v>0</v>
      </c>
      <c r="BD156" s="715">
        <f t="shared" si="129"/>
        <v>0</v>
      </c>
      <c r="BE156" s="715">
        <f t="shared" si="130"/>
        <v>0</v>
      </c>
      <c r="BF156" s="715">
        <f t="shared" si="160"/>
        <v>0</v>
      </c>
      <c r="BG156" s="732">
        <f t="shared" si="131"/>
        <v>0</v>
      </c>
      <c r="BH156" s="39"/>
      <c r="BI156" s="39"/>
      <c r="BJ156" s="39"/>
      <c r="BK156" s="39"/>
      <c r="BL156" s="39"/>
      <c r="BM156" s="36"/>
      <c r="BN156" s="422">
        <f t="shared" ca="1" si="132"/>
        <v>5.4044388675056503</v>
      </c>
      <c r="BO156" s="422">
        <f t="shared" ca="1" si="133"/>
        <v>0</v>
      </c>
      <c r="BP156" s="422">
        <f t="shared" ca="1" si="134"/>
        <v>0</v>
      </c>
      <c r="BQ156" s="422">
        <f t="shared" ca="1" si="135"/>
        <v>0</v>
      </c>
      <c r="BR156" s="422">
        <f t="shared" ca="1" si="161"/>
        <v>0</v>
      </c>
      <c r="BS156" s="422">
        <f t="shared" ca="1" si="136"/>
        <v>0</v>
      </c>
      <c r="BT156" s="422">
        <f t="shared" si="137"/>
        <v>0</v>
      </c>
      <c r="BU156" s="422">
        <f t="shared" si="138"/>
        <v>0</v>
      </c>
      <c r="BV156" s="422">
        <f t="shared" si="139"/>
        <v>0</v>
      </c>
      <c r="BW156" s="422">
        <f t="shared" si="140"/>
        <v>0</v>
      </c>
      <c r="BX156" s="422">
        <f t="shared" si="162"/>
        <v>0</v>
      </c>
      <c r="BY156" s="422">
        <f t="shared" si="141"/>
        <v>0</v>
      </c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458"/>
      <c r="CL156" s="458"/>
      <c r="CM156" s="458"/>
      <c r="CN156" s="458"/>
      <c r="CO156" s="458"/>
      <c r="CP156" s="458"/>
      <c r="CQ156" s="458"/>
      <c r="CR156" s="458"/>
      <c r="CS156" s="458"/>
      <c r="CT156" s="458"/>
      <c r="CU156" s="458"/>
      <c r="CV156" s="458"/>
      <c r="CW156" s="458"/>
      <c r="CX156" s="458"/>
      <c r="CY156" s="458"/>
      <c r="CZ156" s="458"/>
      <c r="DA156" s="458"/>
      <c r="DB156" s="458"/>
      <c r="DC156" s="458"/>
      <c r="DD156" s="458"/>
      <c r="DE156" s="458"/>
      <c r="DF156" s="458"/>
      <c r="DG156" s="458"/>
      <c r="DH156" s="458"/>
      <c r="DI156" s="458"/>
      <c r="DJ156" s="458"/>
      <c r="DK156" s="458"/>
      <c r="DL156" s="458"/>
      <c r="DM156" s="458"/>
      <c r="DN156" s="458"/>
      <c r="DO156" s="458"/>
      <c r="DP156" s="458"/>
      <c r="DQ156" s="458"/>
      <c r="DR156" s="458"/>
      <c r="DS156" s="458"/>
      <c r="DT156" s="458"/>
      <c r="DU156" s="39"/>
      <c r="DV156" s="39"/>
      <c r="DW156" s="31">
        <f t="shared" si="221"/>
        <v>3</v>
      </c>
      <c r="DX156" s="459">
        <f t="shared" si="142"/>
        <v>32</v>
      </c>
      <c r="DY156" s="467">
        <f t="shared" si="164"/>
        <v>0.1</v>
      </c>
      <c r="DZ156" s="468">
        <f t="shared" si="165"/>
        <v>0</v>
      </c>
      <c r="EA156" s="467">
        <f t="shared" si="166"/>
        <v>0.01</v>
      </c>
      <c r="EB156" s="468"/>
      <c r="EC156" s="326"/>
      <c r="ED156" s="468"/>
      <c r="EE156" s="39"/>
      <c r="EF156" s="459">
        <f t="shared" si="167"/>
        <v>32</v>
      </c>
      <c r="EG156" s="407">
        <f t="shared" si="194"/>
        <v>0.03</v>
      </c>
      <c r="EH156" s="407">
        <f t="shared" si="194"/>
        <v>0.03</v>
      </c>
      <c r="EI156" s="407">
        <f t="shared" si="194"/>
        <v>0.03</v>
      </c>
      <c r="EJ156" s="407">
        <f t="shared" si="194"/>
        <v>0.03</v>
      </c>
      <c r="EK156" s="39"/>
      <c r="EL156" s="485">
        <v>30</v>
      </c>
      <c r="EM156" s="486">
        <f t="shared" si="168"/>
        <v>0.51</v>
      </c>
      <c r="EN156" s="486">
        <f t="shared" si="169"/>
        <v>0</v>
      </c>
      <c r="EO156" s="487">
        <f t="shared" si="170"/>
        <v>0</v>
      </c>
      <c r="EP156" s="487"/>
      <c r="EQ156" s="487">
        <f t="shared" si="171"/>
        <v>0</v>
      </c>
      <c r="ER156" s="487">
        <f t="shared" si="172"/>
        <v>0</v>
      </c>
      <c r="ES156" s="487">
        <f t="shared" si="173"/>
        <v>0.51</v>
      </c>
      <c r="ET156" s="488">
        <f t="shared" si="174"/>
        <v>0.51</v>
      </c>
      <c r="EU156" s="39"/>
      <c r="EV156" s="33"/>
      <c r="EW156" s="473">
        <v>30</v>
      </c>
      <c r="EX156" s="399">
        <v>0.51</v>
      </c>
      <c r="EY156" s="399">
        <v>0.95</v>
      </c>
      <c r="EZ156" s="399">
        <v>0.36</v>
      </c>
      <c r="FA156" s="399">
        <v>0.63</v>
      </c>
      <c r="FB156" s="33"/>
      <c r="FC156" s="473">
        <v>30</v>
      </c>
      <c r="FD156" s="399">
        <f t="shared" si="185"/>
        <v>0.51</v>
      </c>
      <c r="FE156" s="399">
        <f t="shared" si="186"/>
        <v>0.95</v>
      </c>
      <c r="FF156" s="399">
        <f t="shared" si="187"/>
        <v>0.36</v>
      </c>
      <c r="FG156" s="399">
        <f t="shared" si="188"/>
        <v>0.63</v>
      </c>
      <c r="FH156" s="33"/>
      <c r="FI156" s="473">
        <v>30</v>
      </c>
      <c r="FJ156" s="412">
        <f t="shared" si="195"/>
        <v>0.1</v>
      </c>
      <c r="FK156" s="412">
        <f t="shared" si="199"/>
        <v>0.1</v>
      </c>
      <c r="FL156" s="412">
        <f t="shared" si="200"/>
        <v>0.1</v>
      </c>
      <c r="FM156" s="412">
        <f t="shared" si="201"/>
        <v>0.1</v>
      </c>
      <c r="FN156" s="505"/>
      <c r="FO156" s="473">
        <v>30</v>
      </c>
      <c r="FP156" s="412">
        <v>1.1200000000000001</v>
      </c>
      <c r="FQ156" s="412">
        <v>1.1200000000000001</v>
      </c>
      <c r="FR156" s="412">
        <v>1.1200000000000001</v>
      </c>
      <c r="FS156" s="412">
        <v>1.1200000000000001</v>
      </c>
      <c r="FT156" s="33"/>
      <c r="FU156" s="489">
        <v>30</v>
      </c>
      <c r="FV156" s="490">
        <v>0.56000000000000005</v>
      </c>
      <c r="FW156" s="490">
        <f t="shared" si="202"/>
        <v>0.56000000000000005</v>
      </c>
      <c r="FX156" s="490">
        <f t="shared" si="203"/>
        <v>0.56000000000000005</v>
      </c>
      <c r="FY156" s="490">
        <f t="shared" si="204"/>
        <v>0.56000000000000005</v>
      </c>
      <c r="FZ156" s="1234"/>
      <c r="GA156" s="473">
        <v>30</v>
      </c>
      <c r="GB156" s="400">
        <v>0.34</v>
      </c>
      <c r="GC156" s="400">
        <f t="shared" si="205"/>
        <v>0.43</v>
      </c>
      <c r="GD156" s="400">
        <v>0.36</v>
      </c>
      <c r="GE156" s="400">
        <f t="shared" si="205"/>
        <v>0.45</v>
      </c>
      <c r="GF156" s="524"/>
      <c r="GG156" s="39"/>
      <c r="GH156" s="33"/>
      <c r="GI156" s="473">
        <v>30</v>
      </c>
      <c r="GJ156" s="400">
        <f t="shared" si="196"/>
        <v>0.84</v>
      </c>
      <c r="GK156" s="400">
        <f t="shared" si="196"/>
        <v>0.84</v>
      </c>
      <c r="GL156" s="400">
        <f t="shared" si="196"/>
        <v>0.84</v>
      </c>
      <c r="GM156" s="400">
        <f t="shared" si="196"/>
        <v>0.84</v>
      </c>
      <c r="GN156" s="33"/>
      <c r="GO156" s="524"/>
      <c r="GP156" s="491">
        <v>30</v>
      </c>
      <c r="GQ156" s="492">
        <f t="shared" si="206"/>
        <v>0.1</v>
      </c>
      <c r="GR156" s="492">
        <f t="shared" si="207"/>
        <v>0.11000000000000001</v>
      </c>
      <c r="GS156" s="492">
        <f t="shared" si="208"/>
        <v>0.1</v>
      </c>
      <c r="GT156" s="493">
        <f t="shared" si="209"/>
        <v>0.11000000000000001</v>
      </c>
      <c r="GU156" s="491">
        <v>30</v>
      </c>
      <c r="GV156" s="492">
        <f t="shared" si="210"/>
        <v>1.1200000000000001</v>
      </c>
      <c r="GW156" s="492">
        <f t="shared" si="211"/>
        <v>1.2320000000000002</v>
      </c>
      <c r="GX156" s="492">
        <f t="shared" si="212"/>
        <v>1.1200000000000001</v>
      </c>
      <c r="GY156" s="492">
        <f t="shared" si="213"/>
        <v>1.2320000000000002</v>
      </c>
      <c r="GZ156" s="494">
        <f t="shared" si="189"/>
        <v>30</v>
      </c>
      <c r="HA156" s="506">
        <v>1.24</v>
      </c>
      <c r="HB156" s="492">
        <f t="shared" si="181"/>
        <v>1.67</v>
      </c>
      <c r="HC156" s="492">
        <f t="shared" si="214"/>
        <v>1.55</v>
      </c>
      <c r="HD156" s="492">
        <f t="shared" si="215"/>
        <v>2.09</v>
      </c>
      <c r="HE156" s="491">
        <v>30</v>
      </c>
      <c r="HF156" s="492">
        <v>0.8</v>
      </c>
      <c r="HG156" s="492">
        <v>0.8</v>
      </c>
      <c r="HH156" s="492">
        <v>0.8</v>
      </c>
      <c r="HI156" s="493">
        <v>0.8</v>
      </c>
      <c r="HJ156" s="491">
        <v>30</v>
      </c>
      <c r="HK156" s="492">
        <f t="shared" si="216"/>
        <v>0.92</v>
      </c>
      <c r="HL156" s="492">
        <f t="shared" si="217"/>
        <v>0.92</v>
      </c>
      <c r="HM156" s="492">
        <f t="shared" si="218"/>
        <v>0.92</v>
      </c>
      <c r="HN156" s="492">
        <f t="shared" si="219"/>
        <v>0.92</v>
      </c>
      <c r="HO156" s="632"/>
      <c r="HP156" s="632"/>
      <c r="HQ156" s="632"/>
      <c r="HR156" s="39"/>
      <c r="HS156" s="39"/>
      <c r="HT156" s="39"/>
    </row>
    <row r="157" spans="1:228" ht="12.75" hidden="1" customHeight="1" x14ac:dyDescent="0.25">
      <c r="A157" s="31">
        <f t="shared" si="220"/>
        <v>3</v>
      </c>
      <c r="B157" s="31"/>
      <c r="C157" s="31"/>
      <c r="D157" s="32">
        <f t="shared" si="144"/>
        <v>33</v>
      </c>
      <c r="E157" s="33">
        <f t="shared" ca="1" si="106"/>
        <v>0</v>
      </c>
      <c r="F157" s="33">
        <f t="shared" ca="1" si="107"/>
        <v>0</v>
      </c>
      <c r="G157" s="33">
        <f t="shared" ca="1" si="108"/>
        <v>0</v>
      </c>
      <c r="H157" s="33">
        <v>0</v>
      </c>
      <c r="I157" s="33">
        <v>0</v>
      </c>
      <c r="J157" s="33">
        <f t="shared" ca="1" si="190"/>
        <v>0</v>
      </c>
      <c r="K157" s="33">
        <f t="shared" ca="1" si="109"/>
        <v>0</v>
      </c>
      <c r="L157" s="33"/>
      <c r="M157" s="832">
        <v>0</v>
      </c>
      <c r="N157" s="33">
        <f>IF(M157&gt;0,#REF!,0)</f>
        <v>0</v>
      </c>
      <c r="O157" s="33">
        <f t="shared" ca="1" si="110"/>
        <v>0</v>
      </c>
      <c r="P157" s="833">
        <f t="shared" ca="1" si="146"/>
        <v>0.54</v>
      </c>
      <c r="Q157" s="834">
        <f t="shared" ca="1" si="147"/>
        <v>5.4047012746109742</v>
      </c>
      <c r="R157" s="835">
        <f t="shared" ca="1" si="148"/>
        <v>216.03484436894792</v>
      </c>
      <c r="S157" s="836">
        <f t="shared" ca="1" si="149"/>
        <v>0.54</v>
      </c>
      <c r="T157" s="34">
        <f t="shared" ca="1" si="111"/>
        <v>5.4047012746109742</v>
      </c>
      <c r="U157" s="835">
        <f t="shared" ca="1" si="150"/>
        <v>216.03484436894797</v>
      </c>
      <c r="V157" s="34">
        <f t="shared" si="112"/>
        <v>0</v>
      </c>
      <c r="W157" s="553">
        <f t="shared" si="151"/>
        <v>2.238</v>
      </c>
      <c r="X157" s="42">
        <f t="shared" si="152"/>
        <v>0.03</v>
      </c>
      <c r="Y157" s="43">
        <f t="shared" si="113"/>
        <v>2.4662697723036864E-3</v>
      </c>
      <c r="Z157" s="44">
        <f t="shared" si="153"/>
        <v>0.03</v>
      </c>
      <c r="AA157" s="43">
        <f t="shared" si="114"/>
        <v>2.4662697723036864E-3</v>
      </c>
      <c r="AB157" s="35">
        <f t="shared" si="193"/>
        <v>0.16</v>
      </c>
      <c r="AC157" s="35">
        <f t="shared" ca="1" si="193"/>
        <v>0.15470777428049154</v>
      </c>
      <c r="AD157" s="317">
        <f t="shared" ca="1" si="193"/>
        <v>0.15470777428049154</v>
      </c>
      <c r="AE157" s="315"/>
      <c r="AF157" s="318">
        <f t="shared" si="115"/>
        <v>0.1</v>
      </c>
      <c r="AG157" s="405">
        <f t="shared" ca="1" si="116"/>
        <v>0</v>
      </c>
      <c r="AH157" s="318">
        <f t="shared" si="117"/>
        <v>0</v>
      </c>
      <c r="AI157" s="405">
        <f t="shared" ca="1" si="118"/>
        <v>0</v>
      </c>
      <c r="AJ157" s="318">
        <f t="shared" si="119"/>
        <v>0.01</v>
      </c>
      <c r="AK157" s="405">
        <f t="shared" ca="1" si="120"/>
        <v>0</v>
      </c>
      <c r="AL157" s="35">
        <f t="shared" si="155"/>
        <v>0</v>
      </c>
      <c r="AM157" s="30">
        <f t="shared" ca="1" si="121"/>
        <v>5.4047012746109742</v>
      </c>
      <c r="AN157" s="39"/>
      <c r="AO157" s="39"/>
      <c r="AP157" s="709">
        <f ca="1">IF($J$12="",0,IF(A157&lt;=$Y$3,IF(R156+SUM($M$126:M157)&gt;$Z$22,R156*10%,IF(R156+SUM($M$126:M157)&lt;=$Z$22,$Z$22-R156-SUM($M$126:M157))),0))</f>
        <v>99779.100454356434</v>
      </c>
      <c r="AQ157" s="319">
        <f t="shared" ca="1" si="156"/>
        <v>100000</v>
      </c>
      <c r="AR157" s="319">
        <f ca="1">IF($J$12="",0,IF(U156&lt;0,0,IF(A157&lt;=$Y$3,IF(U156+SUM($M$126:M157)&gt;$Z$22,U156*10%,IF(U156+SUM($M$126:M157)&lt;=$Z$22,$AR$125-U156-SUM($M$126:M157))),0)))</f>
        <v>99779.100454356434</v>
      </c>
      <c r="AS157" s="39">
        <f t="shared" ca="1" si="157"/>
        <v>100000</v>
      </c>
      <c r="AT157" s="723">
        <f t="shared" ca="1" si="122"/>
        <v>99779.100454356434</v>
      </c>
      <c r="AU157" s="320">
        <f t="shared" ca="1" si="123"/>
        <v>99779.100454356434</v>
      </c>
      <c r="AV157" s="320">
        <f t="shared" ca="1" si="124"/>
        <v>0</v>
      </c>
      <c r="AW157" s="320">
        <f t="shared" ca="1" si="125"/>
        <v>0</v>
      </c>
      <c r="AX157" s="320">
        <f t="shared" ca="1" si="126"/>
        <v>0</v>
      </c>
      <c r="AY157" s="320">
        <f t="shared" ca="1" si="158"/>
        <v>0</v>
      </c>
      <c r="AZ157" s="724">
        <f t="shared" ca="1" si="127"/>
        <v>0</v>
      </c>
      <c r="BA157" s="1259">
        <f t="shared" si="159"/>
        <v>0</v>
      </c>
      <c r="BB157" s="1250"/>
      <c r="BC157" s="715">
        <f t="shared" si="128"/>
        <v>0</v>
      </c>
      <c r="BD157" s="715">
        <f t="shared" si="129"/>
        <v>0</v>
      </c>
      <c r="BE157" s="715">
        <f t="shared" si="130"/>
        <v>0</v>
      </c>
      <c r="BF157" s="715">
        <f t="shared" si="160"/>
        <v>0</v>
      </c>
      <c r="BG157" s="732">
        <f t="shared" si="131"/>
        <v>0</v>
      </c>
      <c r="BH157" s="39"/>
      <c r="BI157" s="39"/>
      <c r="BJ157" s="39"/>
      <c r="BK157" s="39"/>
      <c r="BL157" s="39"/>
      <c r="BM157" s="36"/>
      <c r="BN157" s="422">
        <f t="shared" ca="1" si="132"/>
        <v>5.4047012746109742</v>
      </c>
      <c r="BO157" s="422">
        <f t="shared" ca="1" si="133"/>
        <v>0</v>
      </c>
      <c r="BP157" s="422">
        <f t="shared" ca="1" si="134"/>
        <v>0</v>
      </c>
      <c r="BQ157" s="422">
        <f t="shared" ca="1" si="135"/>
        <v>0</v>
      </c>
      <c r="BR157" s="422">
        <f t="shared" ca="1" si="161"/>
        <v>0</v>
      </c>
      <c r="BS157" s="422">
        <f t="shared" ca="1" si="136"/>
        <v>0</v>
      </c>
      <c r="BT157" s="422">
        <f t="shared" si="137"/>
        <v>0</v>
      </c>
      <c r="BU157" s="422">
        <f t="shared" si="138"/>
        <v>0</v>
      </c>
      <c r="BV157" s="422">
        <f t="shared" si="139"/>
        <v>0</v>
      </c>
      <c r="BW157" s="422">
        <f t="shared" si="140"/>
        <v>0</v>
      </c>
      <c r="BX157" s="422">
        <f t="shared" si="162"/>
        <v>0</v>
      </c>
      <c r="BY157" s="422">
        <f t="shared" si="141"/>
        <v>0</v>
      </c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458"/>
      <c r="CL157" s="458"/>
      <c r="CM157" s="458"/>
      <c r="CN157" s="458"/>
      <c r="CO157" s="458"/>
      <c r="CP157" s="458"/>
      <c r="CQ157" s="458"/>
      <c r="CR157" s="458"/>
      <c r="CS157" s="458"/>
      <c r="CT157" s="458"/>
      <c r="CU157" s="458"/>
      <c r="CV157" s="458"/>
      <c r="CW157" s="458"/>
      <c r="CX157" s="458"/>
      <c r="CY157" s="458"/>
      <c r="CZ157" s="458"/>
      <c r="DA157" s="458"/>
      <c r="DB157" s="458"/>
      <c r="DC157" s="458"/>
      <c r="DD157" s="458"/>
      <c r="DE157" s="458"/>
      <c r="DF157" s="458"/>
      <c r="DG157" s="458"/>
      <c r="DH157" s="458"/>
      <c r="DI157" s="458"/>
      <c r="DJ157" s="458"/>
      <c r="DK157" s="458"/>
      <c r="DL157" s="458"/>
      <c r="DM157" s="458"/>
      <c r="DN157" s="458"/>
      <c r="DO157" s="458"/>
      <c r="DP157" s="458"/>
      <c r="DQ157" s="458"/>
      <c r="DR157" s="458"/>
      <c r="DS157" s="458"/>
      <c r="DT157" s="458"/>
      <c r="DU157" s="39"/>
      <c r="DV157" s="39"/>
      <c r="DW157" s="31">
        <f t="shared" si="221"/>
        <v>3</v>
      </c>
      <c r="DX157" s="459">
        <f t="shared" si="142"/>
        <v>33</v>
      </c>
      <c r="DY157" s="467">
        <f t="shared" si="164"/>
        <v>0.1</v>
      </c>
      <c r="DZ157" s="468">
        <f t="shared" si="165"/>
        <v>0</v>
      </c>
      <c r="EA157" s="467">
        <f t="shared" si="166"/>
        <v>0.01</v>
      </c>
      <c r="EB157" s="468"/>
      <c r="EC157" s="326"/>
      <c r="ED157" s="468"/>
      <c r="EE157" s="39"/>
      <c r="EF157" s="459">
        <f t="shared" si="167"/>
        <v>33</v>
      </c>
      <c r="EG157" s="407">
        <f t="shared" si="194"/>
        <v>0.03</v>
      </c>
      <c r="EH157" s="407">
        <f t="shared" si="194"/>
        <v>0.03</v>
      </c>
      <c r="EI157" s="407">
        <f t="shared" si="194"/>
        <v>0.03</v>
      </c>
      <c r="EJ157" s="407">
        <f t="shared" si="194"/>
        <v>0.03</v>
      </c>
      <c r="EK157" s="39"/>
      <c r="EL157" s="485">
        <v>31</v>
      </c>
      <c r="EM157" s="486">
        <f t="shared" si="168"/>
        <v>0.51</v>
      </c>
      <c r="EN157" s="486">
        <f t="shared" si="169"/>
        <v>0</v>
      </c>
      <c r="EO157" s="487">
        <f t="shared" si="170"/>
        <v>0</v>
      </c>
      <c r="EP157" s="487"/>
      <c r="EQ157" s="487">
        <f t="shared" si="171"/>
        <v>0</v>
      </c>
      <c r="ER157" s="487">
        <f t="shared" si="172"/>
        <v>0</v>
      </c>
      <c r="ES157" s="487">
        <f t="shared" si="173"/>
        <v>0.51</v>
      </c>
      <c r="ET157" s="488">
        <f t="shared" si="174"/>
        <v>0.51</v>
      </c>
      <c r="EU157" s="39"/>
      <c r="EV157" s="33"/>
      <c r="EW157" s="473">
        <v>31</v>
      </c>
      <c r="EX157" s="399">
        <v>0.51</v>
      </c>
      <c r="EY157" s="399">
        <v>0.94</v>
      </c>
      <c r="EZ157" s="399">
        <v>0.36</v>
      </c>
      <c r="FA157" s="399">
        <v>0.62</v>
      </c>
      <c r="FB157" s="33"/>
      <c r="FC157" s="473">
        <v>31</v>
      </c>
      <c r="FD157" s="399">
        <f t="shared" si="185"/>
        <v>0.51</v>
      </c>
      <c r="FE157" s="399">
        <f t="shared" si="186"/>
        <v>0.94</v>
      </c>
      <c r="FF157" s="399">
        <f t="shared" si="187"/>
        <v>0.36</v>
      </c>
      <c r="FG157" s="399">
        <f t="shared" si="188"/>
        <v>0.62</v>
      </c>
      <c r="FH157" s="33"/>
      <c r="FI157" s="473">
        <v>31</v>
      </c>
      <c r="FJ157" s="412">
        <f t="shared" si="195"/>
        <v>0.1</v>
      </c>
      <c r="FK157" s="412">
        <f t="shared" si="199"/>
        <v>0.1</v>
      </c>
      <c r="FL157" s="412">
        <f t="shared" si="200"/>
        <v>0.1</v>
      </c>
      <c r="FM157" s="412">
        <f t="shared" si="201"/>
        <v>0.1</v>
      </c>
      <c r="FN157" s="505"/>
      <c r="FO157" s="473">
        <v>31</v>
      </c>
      <c r="FP157" s="412">
        <v>1.1499999999999999</v>
      </c>
      <c r="FQ157" s="412">
        <v>1.1499999999999999</v>
      </c>
      <c r="FR157" s="412">
        <v>1.1499999999999999</v>
      </c>
      <c r="FS157" s="412">
        <v>1.1499999999999999</v>
      </c>
      <c r="FT157" s="33"/>
      <c r="FU157" s="489">
        <v>31</v>
      </c>
      <c r="FV157" s="490">
        <v>0.56000000000000005</v>
      </c>
      <c r="FW157" s="490">
        <f t="shared" si="202"/>
        <v>0.56000000000000005</v>
      </c>
      <c r="FX157" s="490">
        <f t="shared" si="203"/>
        <v>0.56000000000000005</v>
      </c>
      <c r="FY157" s="490">
        <f t="shared" si="204"/>
        <v>0.56000000000000005</v>
      </c>
      <c r="FZ157" s="1234"/>
      <c r="GA157" s="473">
        <v>31</v>
      </c>
      <c r="GB157" s="400">
        <v>0.37</v>
      </c>
      <c r="GC157" s="400">
        <f t="shared" si="205"/>
        <v>0.46</v>
      </c>
      <c r="GD157" s="400">
        <v>0.39</v>
      </c>
      <c r="GE157" s="400">
        <f t="shared" si="205"/>
        <v>0.49</v>
      </c>
      <c r="GF157" s="524"/>
      <c r="GG157" s="39"/>
      <c r="GH157" s="33"/>
      <c r="GI157" s="473">
        <v>31</v>
      </c>
      <c r="GJ157" s="400">
        <f t="shared" si="196"/>
        <v>0.84</v>
      </c>
      <c r="GK157" s="400">
        <f t="shared" si="196"/>
        <v>0.84</v>
      </c>
      <c r="GL157" s="400">
        <f t="shared" si="196"/>
        <v>0.84</v>
      </c>
      <c r="GM157" s="400">
        <f t="shared" si="196"/>
        <v>0.84</v>
      </c>
      <c r="GN157" s="33"/>
      <c r="GO157" s="524"/>
      <c r="GP157" s="491">
        <v>31</v>
      </c>
      <c r="GQ157" s="492">
        <f t="shared" si="206"/>
        <v>0.1</v>
      </c>
      <c r="GR157" s="492">
        <f t="shared" si="207"/>
        <v>0.11000000000000001</v>
      </c>
      <c r="GS157" s="492">
        <f t="shared" si="208"/>
        <v>0.1</v>
      </c>
      <c r="GT157" s="493">
        <f t="shared" si="209"/>
        <v>0.11000000000000001</v>
      </c>
      <c r="GU157" s="491">
        <v>31</v>
      </c>
      <c r="GV157" s="492">
        <f t="shared" si="210"/>
        <v>1.1200000000000001</v>
      </c>
      <c r="GW157" s="492">
        <f t="shared" si="211"/>
        <v>1.2320000000000002</v>
      </c>
      <c r="GX157" s="492">
        <f t="shared" si="212"/>
        <v>1.1200000000000001</v>
      </c>
      <c r="GY157" s="492">
        <f t="shared" si="213"/>
        <v>1.2320000000000002</v>
      </c>
      <c r="GZ157" s="494">
        <f t="shared" si="189"/>
        <v>31</v>
      </c>
      <c r="HA157" s="506">
        <v>1.28</v>
      </c>
      <c r="HB157" s="492">
        <f t="shared" si="181"/>
        <v>1.73</v>
      </c>
      <c r="HC157" s="492">
        <f t="shared" si="214"/>
        <v>1.6</v>
      </c>
      <c r="HD157" s="492">
        <f t="shared" si="215"/>
        <v>2.16</v>
      </c>
      <c r="HE157" s="491">
        <v>31</v>
      </c>
      <c r="HF157" s="492">
        <v>0.85</v>
      </c>
      <c r="HG157" s="492">
        <v>0.85</v>
      </c>
      <c r="HH157" s="492">
        <v>0.85</v>
      </c>
      <c r="HI157" s="493">
        <v>0.85</v>
      </c>
      <c r="HJ157" s="491">
        <v>31</v>
      </c>
      <c r="HK157" s="492">
        <f t="shared" si="216"/>
        <v>0.92</v>
      </c>
      <c r="HL157" s="492">
        <f t="shared" si="217"/>
        <v>0.92</v>
      </c>
      <c r="HM157" s="492">
        <f t="shared" si="218"/>
        <v>0.92</v>
      </c>
      <c r="HN157" s="492">
        <f t="shared" si="219"/>
        <v>0.92</v>
      </c>
      <c r="HO157" s="632"/>
      <c r="HP157" s="632"/>
      <c r="HQ157" s="632"/>
      <c r="HR157" s="39"/>
      <c r="HS157" s="39"/>
      <c r="HT157" s="39"/>
    </row>
    <row r="158" spans="1:228" ht="12.75" hidden="1" customHeight="1" x14ac:dyDescent="0.25">
      <c r="A158" s="31">
        <f t="shared" si="220"/>
        <v>3</v>
      </c>
      <c r="B158" s="31"/>
      <c r="C158" s="31"/>
      <c r="D158" s="32">
        <f t="shared" si="144"/>
        <v>34</v>
      </c>
      <c r="E158" s="33">
        <f t="shared" ca="1" si="106"/>
        <v>0</v>
      </c>
      <c r="F158" s="33">
        <f t="shared" ca="1" si="107"/>
        <v>0</v>
      </c>
      <c r="G158" s="33">
        <f t="shared" ca="1" si="108"/>
        <v>0</v>
      </c>
      <c r="H158" s="33">
        <v>0</v>
      </c>
      <c r="I158" s="33">
        <v>0</v>
      </c>
      <c r="J158" s="33">
        <f t="shared" ca="1" si="190"/>
        <v>0</v>
      </c>
      <c r="K158" s="33">
        <f t="shared" ca="1" si="109"/>
        <v>0</v>
      </c>
      <c r="L158" s="33"/>
      <c r="M158" s="832">
        <v>0</v>
      </c>
      <c r="N158" s="33">
        <f>IF(M158&gt;0,#REF!,0)</f>
        <v>0</v>
      </c>
      <c r="O158" s="33">
        <f t="shared" ca="1" si="110"/>
        <v>0</v>
      </c>
      <c r="P158" s="833">
        <f t="shared" ca="1" si="146"/>
        <v>0.53</v>
      </c>
      <c r="Q158" s="834">
        <f t="shared" ca="1" si="147"/>
        <v>5.4049647792633486</v>
      </c>
      <c r="R158" s="835">
        <f t="shared" ca="1" si="148"/>
        <v>211.15987958968458</v>
      </c>
      <c r="S158" s="836">
        <f t="shared" ca="1" si="149"/>
        <v>0.53</v>
      </c>
      <c r="T158" s="34">
        <f t="shared" ca="1" si="111"/>
        <v>5.4049647792633486</v>
      </c>
      <c r="U158" s="835">
        <f t="shared" ca="1" si="150"/>
        <v>211.15987958968464</v>
      </c>
      <c r="V158" s="34">
        <f t="shared" si="112"/>
        <v>0</v>
      </c>
      <c r="W158" s="553">
        <f t="shared" si="151"/>
        <v>2.238</v>
      </c>
      <c r="X158" s="42">
        <f t="shared" si="152"/>
        <v>0.03</v>
      </c>
      <c r="Y158" s="43">
        <f t="shared" si="113"/>
        <v>2.4662697723036864E-3</v>
      </c>
      <c r="Z158" s="44">
        <f t="shared" si="153"/>
        <v>0.03</v>
      </c>
      <c r="AA158" s="43">
        <f t="shared" si="114"/>
        <v>2.4662697723036864E-3</v>
      </c>
      <c r="AB158" s="35">
        <f t="shared" ref="AB158:AD173" si="222">AB157</f>
        <v>0.16</v>
      </c>
      <c r="AC158" s="35">
        <f t="shared" ca="1" si="222"/>
        <v>0.15470777428049154</v>
      </c>
      <c r="AD158" s="317">
        <f t="shared" ca="1" si="222"/>
        <v>0.15470777428049154</v>
      </c>
      <c r="AE158" s="315"/>
      <c r="AF158" s="318">
        <f t="shared" si="115"/>
        <v>0.1</v>
      </c>
      <c r="AG158" s="405">
        <f t="shared" ca="1" si="116"/>
        <v>0</v>
      </c>
      <c r="AH158" s="318">
        <f t="shared" si="117"/>
        <v>0</v>
      </c>
      <c r="AI158" s="405">
        <f t="shared" ca="1" si="118"/>
        <v>0</v>
      </c>
      <c r="AJ158" s="318">
        <f t="shared" si="119"/>
        <v>0.01</v>
      </c>
      <c r="AK158" s="405">
        <f t="shared" ca="1" si="120"/>
        <v>0</v>
      </c>
      <c r="AL158" s="35">
        <f t="shared" si="155"/>
        <v>0</v>
      </c>
      <c r="AM158" s="30">
        <f t="shared" ca="1" si="121"/>
        <v>5.4049647792633486</v>
      </c>
      <c r="AN158" s="39"/>
      <c r="AO158" s="39"/>
      <c r="AP158" s="709">
        <f ca="1">IF($J$12="",0,IF(A158&lt;=$Y$3,IF(R157+SUM($M$126:M158)&gt;$Z$22,R157*10%,IF(R157+SUM($M$126:M158)&lt;=$Z$22,$Z$22-R157-SUM($M$126:M158))),0))</f>
        <v>99783.965155631056</v>
      </c>
      <c r="AQ158" s="319">
        <f t="shared" ca="1" si="156"/>
        <v>100000</v>
      </c>
      <c r="AR158" s="319">
        <f ca="1">IF($J$12="",0,IF(U157&lt;0,0,IF(A158&lt;=$Y$3,IF(U157+SUM($M$126:M158)&gt;$Z$22,U157*10%,IF(U157+SUM($M$126:M158)&lt;=$Z$22,$AR$125-U157-SUM($M$126:M158))),0)))</f>
        <v>99783.965155631056</v>
      </c>
      <c r="AS158" s="39">
        <f t="shared" ca="1" si="157"/>
        <v>100000</v>
      </c>
      <c r="AT158" s="723">
        <f t="shared" ca="1" si="122"/>
        <v>99783.965155631056</v>
      </c>
      <c r="AU158" s="320">
        <f t="shared" ca="1" si="123"/>
        <v>99783.965155631056</v>
      </c>
      <c r="AV158" s="320">
        <f t="shared" ca="1" si="124"/>
        <v>0</v>
      </c>
      <c r="AW158" s="320">
        <f t="shared" ca="1" si="125"/>
        <v>0</v>
      </c>
      <c r="AX158" s="320">
        <f t="shared" ca="1" si="126"/>
        <v>0</v>
      </c>
      <c r="AY158" s="320">
        <f t="shared" ca="1" si="158"/>
        <v>0</v>
      </c>
      <c r="AZ158" s="724">
        <f t="shared" ca="1" si="127"/>
        <v>0</v>
      </c>
      <c r="BA158" s="1259">
        <f t="shared" si="159"/>
        <v>0</v>
      </c>
      <c r="BB158" s="1250"/>
      <c r="BC158" s="715">
        <f t="shared" si="128"/>
        <v>0</v>
      </c>
      <c r="BD158" s="715">
        <f t="shared" si="129"/>
        <v>0</v>
      </c>
      <c r="BE158" s="715">
        <f t="shared" si="130"/>
        <v>0</v>
      </c>
      <c r="BF158" s="715">
        <f t="shared" si="160"/>
        <v>0</v>
      </c>
      <c r="BG158" s="732">
        <f t="shared" si="131"/>
        <v>0</v>
      </c>
      <c r="BH158" s="39"/>
      <c r="BI158" s="39"/>
      <c r="BJ158" s="39"/>
      <c r="BK158" s="39"/>
      <c r="BL158" s="39"/>
      <c r="BM158" s="36"/>
      <c r="BN158" s="422">
        <f t="shared" ca="1" si="132"/>
        <v>5.4049647792633486</v>
      </c>
      <c r="BO158" s="422">
        <f t="shared" ca="1" si="133"/>
        <v>0</v>
      </c>
      <c r="BP158" s="422">
        <f t="shared" ca="1" si="134"/>
        <v>0</v>
      </c>
      <c r="BQ158" s="422">
        <f t="shared" ca="1" si="135"/>
        <v>0</v>
      </c>
      <c r="BR158" s="422">
        <f t="shared" ca="1" si="161"/>
        <v>0</v>
      </c>
      <c r="BS158" s="422">
        <f t="shared" ca="1" si="136"/>
        <v>0</v>
      </c>
      <c r="BT158" s="422">
        <f t="shared" si="137"/>
        <v>0</v>
      </c>
      <c r="BU158" s="422">
        <f t="shared" si="138"/>
        <v>0</v>
      </c>
      <c r="BV158" s="422">
        <f t="shared" si="139"/>
        <v>0</v>
      </c>
      <c r="BW158" s="422">
        <f t="shared" si="140"/>
        <v>0</v>
      </c>
      <c r="BX158" s="422">
        <f t="shared" si="162"/>
        <v>0</v>
      </c>
      <c r="BY158" s="422">
        <f t="shared" si="141"/>
        <v>0</v>
      </c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458"/>
      <c r="CL158" s="458"/>
      <c r="CM158" s="458"/>
      <c r="CN158" s="458"/>
      <c r="CO158" s="458"/>
      <c r="CP158" s="458"/>
      <c r="CQ158" s="458"/>
      <c r="CR158" s="458"/>
      <c r="CS158" s="458"/>
      <c r="CT158" s="458"/>
      <c r="CU158" s="458"/>
      <c r="CV158" s="458"/>
      <c r="CW158" s="458"/>
      <c r="CX158" s="458"/>
      <c r="CY158" s="458"/>
      <c r="CZ158" s="458"/>
      <c r="DA158" s="458"/>
      <c r="DB158" s="458"/>
      <c r="DC158" s="458"/>
      <c r="DD158" s="458"/>
      <c r="DE158" s="458"/>
      <c r="DF158" s="458"/>
      <c r="DG158" s="458"/>
      <c r="DH158" s="458"/>
      <c r="DI158" s="458"/>
      <c r="DJ158" s="458"/>
      <c r="DK158" s="458"/>
      <c r="DL158" s="458"/>
      <c r="DM158" s="458"/>
      <c r="DN158" s="458"/>
      <c r="DO158" s="458"/>
      <c r="DP158" s="458"/>
      <c r="DQ158" s="458"/>
      <c r="DR158" s="458"/>
      <c r="DS158" s="458"/>
      <c r="DT158" s="458"/>
      <c r="DU158" s="39"/>
      <c r="DV158" s="39"/>
      <c r="DW158" s="31">
        <f t="shared" si="221"/>
        <v>3</v>
      </c>
      <c r="DX158" s="459">
        <f t="shared" si="142"/>
        <v>34</v>
      </c>
      <c r="DY158" s="467">
        <f t="shared" si="164"/>
        <v>0.1</v>
      </c>
      <c r="DZ158" s="468">
        <f t="shared" si="165"/>
        <v>0</v>
      </c>
      <c r="EA158" s="467">
        <f t="shared" si="166"/>
        <v>0.01</v>
      </c>
      <c r="EB158" s="468"/>
      <c r="EC158" s="326"/>
      <c r="ED158" s="468"/>
      <c r="EE158" s="39"/>
      <c r="EF158" s="459">
        <f t="shared" si="167"/>
        <v>34</v>
      </c>
      <c r="EG158" s="407">
        <f t="shared" si="194"/>
        <v>0.03</v>
      </c>
      <c r="EH158" s="407">
        <f t="shared" si="194"/>
        <v>0.03</v>
      </c>
      <c r="EI158" s="407">
        <f t="shared" si="194"/>
        <v>0.03</v>
      </c>
      <c r="EJ158" s="407">
        <f t="shared" si="194"/>
        <v>0.03</v>
      </c>
      <c r="EK158" s="39"/>
      <c r="EL158" s="485">
        <v>32</v>
      </c>
      <c r="EM158" s="486">
        <f t="shared" si="168"/>
        <v>0.51</v>
      </c>
      <c r="EN158" s="486">
        <f t="shared" si="169"/>
        <v>0</v>
      </c>
      <c r="EO158" s="487">
        <f t="shared" si="170"/>
        <v>0</v>
      </c>
      <c r="EP158" s="487"/>
      <c r="EQ158" s="487">
        <f t="shared" si="171"/>
        <v>0</v>
      </c>
      <c r="ER158" s="487">
        <f t="shared" si="172"/>
        <v>0</v>
      </c>
      <c r="ES158" s="487">
        <f t="shared" si="173"/>
        <v>0.51</v>
      </c>
      <c r="ET158" s="488">
        <f t="shared" si="174"/>
        <v>0.51</v>
      </c>
      <c r="EU158" s="39"/>
      <c r="EV158" s="33"/>
      <c r="EW158" s="473">
        <v>32</v>
      </c>
      <c r="EX158" s="399">
        <v>0.51</v>
      </c>
      <c r="EY158" s="399">
        <v>0.94</v>
      </c>
      <c r="EZ158" s="399">
        <v>0.36</v>
      </c>
      <c r="FA158" s="399">
        <v>0.62</v>
      </c>
      <c r="FB158" s="33"/>
      <c r="FC158" s="473">
        <v>32</v>
      </c>
      <c r="FD158" s="399">
        <f t="shared" si="185"/>
        <v>0.51</v>
      </c>
      <c r="FE158" s="399">
        <f t="shared" si="186"/>
        <v>0.94</v>
      </c>
      <c r="FF158" s="399">
        <f t="shared" si="187"/>
        <v>0.36</v>
      </c>
      <c r="FG158" s="399">
        <f t="shared" si="188"/>
        <v>0.62</v>
      </c>
      <c r="FH158" s="33"/>
      <c r="FI158" s="473">
        <v>32</v>
      </c>
      <c r="FJ158" s="412">
        <f t="shared" si="195"/>
        <v>0.1</v>
      </c>
      <c r="FK158" s="412">
        <f t="shared" si="199"/>
        <v>0.1</v>
      </c>
      <c r="FL158" s="412">
        <f t="shared" si="200"/>
        <v>0.1</v>
      </c>
      <c r="FM158" s="412">
        <f t="shared" si="201"/>
        <v>0.1</v>
      </c>
      <c r="FN158" s="505"/>
      <c r="FO158" s="473">
        <v>32</v>
      </c>
      <c r="FP158" s="412">
        <v>1.18</v>
      </c>
      <c r="FQ158" s="412">
        <v>1.18</v>
      </c>
      <c r="FR158" s="412">
        <v>1.18</v>
      </c>
      <c r="FS158" s="412">
        <v>1.18</v>
      </c>
      <c r="FT158" s="33"/>
      <c r="FU158" s="489">
        <v>32</v>
      </c>
      <c r="FV158" s="490">
        <v>0.56000000000000005</v>
      </c>
      <c r="FW158" s="490">
        <f t="shared" si="202"/>
        <v>0.56000000000000005</v>
      </c>
      <c r="FX158" s="490">
        <f t="shared" si="203"/>
        <v>0.56000000000000005</v>
      </c>
      <c r="FY158" s="490">
        <f t="shared" si="204"/>
        <v>0.56000000000000005</v>
      </c>
      <c r="FZ158" s="1234"/>
      <c r="GA158" s="473">
        <v>32</v>
      </c>
      <c r="GB158" s="400">
        <v>0.41</v>
      </c>
      <c r="GC158" s="400">
        <f t="shared" si="205"/>
        <v>0.51</v>
      </c>
      <c r="GD158" s="400">
        <v>0.43</v>
      </c>
      <c r="GE158" s="400">
        <f t="shared" si="205"/>
        <v>0.54</v>
      </c>
      <c r="GF158" s="524"/>
      <c r="GG158" s="39"/>
      <c r="GH158" s="33"/>
      <c r="GI158" s="473">
        <v>32</v>
      </c>
      <c r="GJ158" s="400">
        <f t="shared" si="196"/>
        <v>0.84</v>
      </c>
      <c r="GK158" s="400">
        <f t="shared" si="196"/>
        <v>0.84</v>
      </c>
      <c r="GL158" s="400">
        <f t="shared" si="196"/>
        <v>0.84</v>
      </c>
      <c r="GM158" s="400">
        <f t="shared" si="196"/>
        <v>0.84</v>
      </c>
      <c r="GN158" s="33"/>
      <c r="GO158" s="524"/>
      <c r="GP158" s="491">
        <v>32</v>
      </c>
      <c r="GQ158" s="492">
        <f t="shared" si="206"/>
        <v>0.1</v>
      </c>
      <c r="GR158" s="492">
        <f t="shared" si="207"/>
        <v>0.11000000000000001</v>
      </c>
      <c r="GS158" s="492">
        <f t="shared" si="208"/>
        <v>0.1</v>
      </c>
      <c r="GT158" s="493">
        <f t="shared" si="209"/>
        <v>0.11000000000000001</v>
      </c>
      <c r="GU158" s="491">
        <v>32</v>
      </c>
      <c r="GV158" s="492">
        <f t="shared" si="210"/>
        <v>1.1200000000000001</v>
      </c>
      <c r="GW158" s="492">
        <f t="shared" si="211"/>
        <v>1.2320000000000002</v>
      </c>
      <c r="GX158" s="492">
        <f t="shared" si="212"/>
        <v>1.1200000000000001</v>
      </c>
      <c r="GY158" s="492">
        <f t="shared" si="213"/>
        <v>1.2320000000000002</v>
      </c>
      <c r="GZ158" s="494">
        <f t="shared" si="189"/>
        <v>32</v>
      </c>
      <c r="HA158" s="506">
        <v>1.31</v>
      </c>
      <c r="HB158" s="492">
        <f t="shared" si="181"/>
        <v>1.77</v>
      </c>
      <c r="HC158" s="492">
        <f t="shared" si="214"/>
        <v>1.64</v>
      </c>
      <c r="HD158" s="492">
        <f t="shared" si="215"/>
        <v>2.21</v>
      </c>
      <c r="HE158" s="491">
        <v>32</v>
      </c>
      <c r="HF158" s="492">
        <v>0.94</v>
      </c>
      <c r="HG158" s="492">
        <v>0.94</v>
      </c>
      <c r="HH158" s="492">
        <v>0.94</v>
      </c>
      <c r="HI158" s="493">
        <v>0.94</v>
      </c>
      <c r="HJ158" s="491">
        <v>32</v>
      </c>
      <c r="HK158" s="492">
        <f t="shared" si="216"/>
        <v>0.92</v>
      </c>
      <c r="HL158" s="492">
        <f t="shared" si="217"/>
        <v>0.92</v>
      </c>
      <c r="HM158" s="492">
        <f t="shared" si="218"/>
        <v>0.92</v>
      </c>
      <c r="HN158" s="492">
        <f t="shared" si="219"/>
        <v>0.92</v>
      </c>
      <c r="HO158" s="632"/>
      <c r="HP158" s="632"/>
      <c r="HQ158" s="632"/>
      <c r="HR158" s="39"/>
      <c r="HS158" s="39"/>
      <c r="HT158" s="39"/>
    </row>
    <row r="159" spans="1:228" ht="12.75" hidden="1" customHeight="1" x14ac:dyDescent="0.25">
      <c r="A159" s="31">
        <f t="shared" si="220"/>
        <v>3</v>
      </c>
      <c r="B159" s="31"/>
      <c r="C159" s="31"/>
      <c r="D159" s="32">
        <f t="shared" si="144"/>
        <v>35</v>
      </c>
      <c r="E159" s="33">
        <f t="shared" ca="1" si="106"/>
        <v>0</v>
      </c>
      <c r="F159" s="33">
        <f t="shared" ca="1" si="107"/>
        <v>0</v>
      </c>
      <c r="G159" s="33">
        <f t="shared" ca="1" si="108"/>
        <v>0</v>
      </c>
      <c r="H159" s="33">
        <v>0</v>
      </c>
      <c r="I159" s="33">
        <v>0</v>
      </c>
      <c r="J159" s="33">
        <f t="shared" ca="1" si="190"/>
        <v>0</v>
      </c>
      <c r="K159" s="33">
        <f t="shared" ca="1" si="109"/>
        <v>0</v>
      </c>
      <c r="L159" s="33"/>
      <c r="M159" s="832">
        <v>0</v>
      </c>
      <c r="N159" s="33">
        <f>IF(M159&gt;0,#REF!,0)</f>
        <v>0</v>
      </c>
      <c r="O159" s="33">
        <f t="shared" ca="1" si="110"/>
        <v>0</v>
      </c>
      <c r="P159" s="833">
        <f t="shared" ca="1" si="146"/>
        <v>0.52</v>
      </c>
      <c r="Q159" s="834">
        <f t="shared" ca="1" si="147"/>
        <v>5.4052288398555595</v>
      </c>
      <c r="R159" s="835">
        <f t="shared" ca="1" si="148"/>
        <v>206.27465074982902</v>
      </c>
      <c r="S159" s="836">
        <f t="shared" ca="1" si="149"/>
        <v>0.52</v>
      </c>
      <c r="T159" s="34">
        <f t="shared" ca="1" si="111"/>
        <v>5.4052288398555595</v>
      </c>
      <c r="U159" s="835">
        <f t="shared" ca="1" si="150"/>
        <v>206.27465074982908</v>
      </c>
      <c r="V159" s="34">
        <f t="shared" si="112"/>
        <v>0</v>
      </c>
      <c r="W159" s="553">
        <f t="shared" si="151"/>
        <v>2.238</v>
      </c>
      <c r="X159" s="42">
        <f t="shared" si="152"/>
        <v>0.03</v>
      </c>
      <c r="Y159" s="43">
        <f t="shared" si="113"/>
        <v>2.4662697723036864E-3</v>
      </c>
      <c r="Z159" s="44">
        <f t="shared" si="153"/>
        <v>0.03</v>
      </c>
      <c r="AA159" s="43">
        <f t="shared" si="114"/>
        <v>2.4662697723036864E-3</v>
      </c>
      <c r="AB159" s="35">
        <f t="shared" si="222"/>
        <v>0.16</v>
      </c>
      <c r="AC159" s="35">
        <f t="shared" ca="1" si="222"/>
        <v>0.15470777428049154</v>
      </c>
      <c r="AD159" s="317">
        <f t="shared" ca="1" si="222"/>
        <v>0.15470777428049154</v>
      </c>
      <c r="AE159" s="315"/>
      <c r="AF159" s="318">
        <f t="shared" si="115"/>
        <v>0.1</v>
      </c>
      <c r="AG159" s="405">
        <f t="shared" ca="1" si="116"/>
        <v>0</v>
      </c>
      <c r="AH159" s="318">
        <f t="shared" si="117"/>
        <v>0</v>
      </c>
      <c r="AI159" s="405">
        <f t="shared" ca="1" si="118"/>
        <v>0</v>
      </c>
      <c r="AJ159" s="318">
        <f t="shared" si="119"/>
        <v>0.01</v>
      </c>
      <c r="AK159" s="405">
        <f t="shared" ca="1" si="120"/>
        <v>0</v>
      </c>
      <c r="AL159" s="35">
        <f t="shared" si="155"/>
        <v>0</v>
      </c>
      <c r="AM159" s="30">
        <f t="shared" ca="1" si="121"/>
        <v>5.4052288398555595</v>
      </c>
      <c r="AN159" s="39"/>
      <c r="AO159" s="39"/>
      <c r="AP159" s="709">
        <f ca="1">IF($J$12="",0,IF(A159&lt;=$Y$3,IF(R158+SUM($M$126:M159)&gt;$Z$22,R158*10%,IF(R158+SUM($M$126:M159)&lt;=$Z$22,$Z$22-R158-SUM($M$126:M159))),0))</f>
        <v>99788.840120410314</v>
      </c>
      <c r="AQ159" s="319">
        <f t="shared" ca="1" si="156"/>
        <v>100000</v>
      </c>
      <c r="AR159" s="319">
        <f ca="1">IF($J$12="",0,IF(U158&lt;0,0,IF(A159&lt;=$Y$3,IF(U158+SUM($M$126:M159)&gt;$Z$22,U158*10%,IF(U158+SUM($M$126:M159)&lt;=$Z$22,$AR$125-U158-SUM($M$126:M159))),0)))</f>
        <v>99788.840120410314</v>
      </c>
      <c r="AS159" s="39">
        <f t="shared" ca="1" si="157"/>
        <v>100000</v>
      </c>
      <c r="AT159" s="723">
        <f t="shared" ca="1" si="122"/>
        <v>99788.840120410314</v>
      </c>
      <c r="AU159" s="320">
        <f t="shared" ca="1" si="123"/>
        <v>99788.840120410314</v>
      </c>
      <c r="AV159" s="320">
        <f t="shared" ca="1" si="124"/>
        <v>0</v>
      </c>
      <c r="AW159" s="320">
        <f t="shared" ca="1" si="125"/>
        <v>0</v>
      </c>
      <c r="AX159" s="320">
        <f t="shared" ca="1" si="126"/>
        <v>0</v>
      </c>
      <c r="AY159" s="320">
        <f t="shared" ca="1" si="158"/>
        <v>0</v>
      </c>
      <c r="AZ159" s="724">
        <f t="shared" ca="1" si="127"/>
        <v>0</v>
      </c>
      <c r="BA159" s="1259">
        <f t="shared" si="159"/>
        <v>0</v>
      </c>
      <c r="BB159" s="1250"/>
      <c r="BC159" s="715">
        <f t="shared" si="128"/>
        <v>0</v>
      </c>
      <c r="BD159" s="715">
        <f t="shared" si="129"/>
        <v>0</v>
      </c>
      <c r="BE159" s="715">
        <f t="shared" si="130"/>
        <v>0</v>
      </c>
      <c r="BF159" s="715">
        <f t="shared" si="160"/>
        <v>0</v>
      </c>
      <c r="BG159" s="732">
        <f t="shared" si="131"/>
        <v>0</v>
      </c>
      <c r="BH159" s="39"/>
      <c r="BI159" s="39"/>
      <c r="BJ159" s="39"/>
      <c r="BK159" s="39"/>
      <c r="BL159" s="39"/>
      <c r="BM159" s="36"/>
      <c r="BN159" s="422">
        <f t="shared" ca="1" si="132"/>
        <v>5.4052288398555595</v>
      </c>
      <c r="BO159" s="422">
        <f t="shared" ca="1" si="133"/>
        <v>0</v>
      </c>
      <c r="BP159" s="422">
        <f t="shared" ca="1" si="134"/>
        <v>0</v>
      </c>
      <c r="BQ159" s="422">
        <f t="shared" ca="1" si="135"/>
        <v>0</v>
      </c>
      <c r="BR159" s="422">
        <f t="shared" ca="1" si="161"/>
        <v>0</v>
      </c>
      <c r="BS159" s="422">
        <f t="shared" ca="1" si="136"/>
        <v>0</v>
      </c>
      <c r="BT159" s="422">
        <f t="shared" si="137"/>
        <v>0</v>
      </c>
      <c r="BU159" s="422">
        <f t="shared" si="138"/>
        <v>0</v>
      </c>
      <c r="BV159" s="422">
        <f t="shared" si="139"/>
        <v>0</v>
      </c>
      <c r="BW159" s="422">
        <f t="shared" si="140"/>
        <v>0</v>
      </c>
      <c r="BX159" s="422">
        <f t="shared" si="162"/>
        <v>0</v>
      </c>
      <c r="BY159" s="422">
        <f t="shared" si="141"/>
        <v>0</v>
      </c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458"/>
      <c r="CL159" s="458"/>
      <c r="CM159" s="458"/>
      <c r="CN159" s="458"/>
      <c r="CO159" s="458"/>
      <c r="CP159" s="458"/>
      <c r="CQ159" s="458"/>
      <c r="CR159" s="458"/>
      <c r="CS159" s="458"/>
      <c r="CT159" s="458"/>
      <c r="CU159" s="458"/>
      <c r="CV159" s="458"/>
      <c r="CW159" s="458"/>
      <c r="CX159" s="458"/>
      <c r="CY159" s="458"/>
      <c r="CZ159" s="458"/>
      <c r="DA159" s="458"/>
      <c r="DB159" s="458"/>
      <c r="DC159" s="458"/>
      <c r="DD159" s="458"/>
      <c r="DE159" s="458"/>
      <c r="DF159" s="458"/>
      <c r="DG159" s="458"/>
      <c r="DH159" s="458"/>
      <c r="DI159" s="458"/>
      <c r="DJ159" s="458"/>
      <c r="DK159" s="458"/>
      <c r="DL159" s="458"/>
      <c r="DM159" s="458"/>
      <c r="DN159" s="458"/>
      <c r="DO159" s="458"/>
      <c r="DP159" s="458"/>
      <c r="DQ159" s="458"/>
      <c r="DR159" s="458"/>
      <c r="DS159" s="458"/>
      <c r="DT159" s="458"/>
      <c r="DU159" s="39"/>
      <c r="DV159" s="39"/>
      <c r="DW159" s="31">
        <f t="shared" si="221"/>
        <v>3</v>
      </c>
      <c r="DX159" s="459">
        <f t="shared" si="142"/>
        <v>35</v>
      </c>
      <c r="DY159" s="467">
        <f t="shared" si="164"/>
        <v>0.1</v>
      </c>
      <c r="DZ159" s="468">
        <f t="shared" si="165"/>
        <v>0</v>
      </c>
      <c r="EA159" s="467">
        <f t="shared" si="166"/>
        <v>0.01</v>
      </c>
      <c r="EB159" s="468"/>
      <c r="EC159" s="326"/>
      <c r="ED159" s="468"/>
      <c r="EE159" s="39"/>
      <c r="EF159" s="459">
        <f t="shared" si="167"/>
        <v>35</v>
      </c>
      <c r="EG159" s="407">
        <f t="shared" ref="EG159:EJ174" si="223">EG158</f>
        <v>0.03</v>
      </c>
      <c r="EH159" s="407">
        <f t="shared" si="223"/>
        <v>0.03</v>
      </c>
      <c r="EI159" s="407">
        <f t="shared" si="223"/>
        <v>0.03</v>
      </c>
      <c r="EJ159" s="407">
        <f t="shared" si="223"/>
        <v>0.03</v>
      </c>
      <c r="EK159" s="39"/>
      <c r="EL159" s="485">
        <v>33</v>
      </c>
      <c r="EM159" s="486">
        <f t="shared" si="168"/>
        <v>0.52</v>
      </c>
      <c r="EN159" s="486">
        <f t="shared" si="169"/>
        <v>0</v>
      </c>
      <c r="EO159" s="487">
        <f t="shared" si="170"/>
        <v>0</v>
      </c>
      <c r="EP159" s="487"/>
      <c r="EQ159" s="487">
        <f t="shared" si="171"/>
        <v>0</v>
      </c>
      <c r="ER159" s="487">
        <f t="shared" si="172"/>
        <v>0</v>
      </c>
      <c r="ES159" s="487">
        <f t="shared" si="173"/>
        <v>0.52</v>
      </c>
      <c r="ET159" s="488">
        <f t="shared" si="174"/>
        <v>0.52</v>
      </c>
      <c r="EU159" s="39"/>
      <c r="EV159" s="33"/>
      <c r="EW159" s="473">
        <v>33</v>
      </c>
      <c r="EX159" s="399">
        <v>0.52</v>
      </c>
      <c r="EY159" s="399">
        <v>0.95</v>
      </c>
      <c r="EZ159" s="399">
        <v>0.37</v>
      </c>
      <c r="FA159" s="399">
        <v>0.63</v>
      </c>
      <c r="FB159" s="33"/>
      <c r="FC159" s="473">
        <v>33</v>
      </c>
      <c r="FD159" s="399">
        <f t="shared" si="185"/>
        <v>0.52</v>
      </c>
      <c r="FE159" s="399">
        <f t="shared" si="186"/>
        <v>0.95</v>
      </c>
      <c r="FF159" s="399">
        <f t="shared" si="187"/>
        <v>0.37</v>
      </c>
      <c r="FG159" s="399">
        <f t="shared" si="188"/>
        <v>0.63</v>
      </c>
      <c r="FH159" s="33"/>
      <c r="FI159" s="473">
        <v>33</v>
      </c>
      <c r="FJ159" s="412">
        <f t="shared" si="195"/>
        <v>0.1</v>
      </c>
      <c r="FK159" s="412">
        <f t="shared" si="199"/>
        <v>0.1</v>
      </c>
      <c r="FL159" s="412">
        <f t="shared" si="200"/>
        <v>0.1</v>
      </c>
      <c r="FM159" s="412">
        <f t="shared" si="201"/>
        <v>0.1</v>
      </c>
      <c r="FN159" s="505"/>
      <c r="FO159" s="473">
        <v>33</v>
      </c>
      <c r="FP159" s="412">
        <v>1.21</v>
      </c>
      <c r="FQ159" s="412">
        <v>1.21</v>
      </c>
      <c r="FR159" s="412">
        <v>1.21</v>
      </c>
      <c r="FS159" s="412">
        <v>1.21</v>
      </c>
      <c r="FT159" s="33"/>
      <c r="FU159" s="489">
        <v>33</v>
      </c>
      <c r="FV159" s="490">
        <v>0.56000000000000005</v>
      </c>
      <c r="FW159" s="490">
        <f t="shared" si="202"/>
        <v>0.56000000000000005</v>
      </c>
      <c r="FX159" s="490">
        <f t="shared" si="203"/>
        <v>0.56000000000000005</v>
      </c>
      <c r="FY159" s="490">
        <f t="shared" si="204"/>
        <v>0.56000000000000005</v>
      </c>
      <c r="FZ159" s="1234"/>
      <c r="GA159" s="473">
        <v>33</v>
      </c>
      <c r="GB159" s="400">
        <v>0.45</v>
      </c>
      <c r="GC159" s="400">
        <f t="shared" si="205"/>
        <v>0.56000000000000005</v>
      </c>
      <c r="GD159" s="400">
        <v>0.47</v>
      </c>
      <c r="GE159" s="400">
        <f t="shared" si="205"/>
        <v>0.59</v>
      </c>
      <c r="GF159" s="524"/>
      <c r="GG159" s="39"/>
      <c r="GH159" s="33"/>
      <c r="GI159" s="473">
        <v>33</v>
      </c>
      <c r="GJ159" s="400">
        <f t="shared" si="196"/>
        <v>0.84</v>
      </c>
      <c r="GK159" s="400">
        <f t="shared" si="196"/>
        <v>0.84</v>
      </c>
      <c r="GL159" s="400">
        <f t="shared" si="196"/>
        <v>0.84</v>
      </c>
      <c r="GM159" s="400">
        <f t="shared" si="196"/>
        <v>0.84</v>
      </c>
      <c r="GN159" s="33"/>
      <c r="GO159" s="524"/>
      <c r="GP159" s="491">
        <v>33</v>
      </c>
      <c r="GQ159" s="492">
        <f t="shared" si="206"/>
        <v>0.1</v>
      </c>
      <c r="GR159" s="492">
        <f t="shared" si="207"/>
        <v>0.11000000000000001</v>
      </c>
      <c r="GS159" s="492">
        <f t="shared" si="208"/>
        <v>0.1</v>
      </c>
      <c r="GT159" s="493">
        <f t="shared" si="209"/>
        <v>0.11000000000000001</v>
      </c>
      <c r="GU159" s="491">
        <v>33</v>
      </c>
      <c r="GV159" s="492">
        <f t="shared" si="210"/>
        <v>1.1200000000000001</v>
      </c>
      <c r="GW159" s="492">
        <f t="shared" si="211"/>
        <v>1.2320000000000002</v>
      </c>
      <c r="GX159" s="492">
        <f t="shared" si="212"/>
        <v>1.1200000000000001</v>
      </c>
      <c r="GY159" s="492">
        <f t="shared" si="213"/>
        <v>1.2320000000000002</v>
      </c>
      <c r="GZ159" s="494">
        <f t="shared" si="189"/>
        <v>33</v>
      </c>
      <c r="HA159" s="506">
        <v>1.34</v>
      </c>
      <c r="HB159" s="492">
        <f t="shared" si="181"/>
        <v>1.81</v>
      </c>
      <c r="HC159" s="492">
        <f t="shared" si="214"/>
        <v>1.68</v>
      </c>
      <c r="HD159" s="492">
        <f t="shared" si="215"/>
        <v>2.27</v>
      </c>
      <c r="HE159" s="491">
        <v>33</v>
      </c>
      <c r="HF159" s="492">
        <v>1.04</v>
      </c>
      <c r="HG159" s="492">
        <v>1.04</v>
      </c>
      <c r="HH159" s="492">
        <v>1.04</v>
      </c>
      <c r="HI159" s="493">
        <v>1.04</v>
      </c>
      <c r="HJ159" s="491">
        <v>33</v>
      </c>
      <c r="HK159" s="492">
        <f t="shared" si="216"/>
        <v>0.92</v>
      </c>
      <c r="HL159" s="492">
        <f t="shared" si="217"/>
        <v>0.92</v>
      </c>
      <c r="HM159" s="492">
        <f t="shared" si="218"/>
        <v>0.92</v>
      </c>
      <c r="HN159" s="492">
        <f t="shared" si="219"/>
        <v>0.92</v>
      </c>
      <c r="HO159" s="632"/>
      <c r="HP159" s="632"/>
      <c r="HQ159" s="632"/>
      <c r="HR159" s="39"/>
      <c r="HS159" s="39"/>
      <c r="HT159" s="39"/>
    </row>
    <row r="160" spans="1:228" ht="12.75" hidden="1" customHeight="1" x14ac:dyDescent="0.25">
      <c r="A160" s="31">
        <f t="shared" si="220"/>
        <v>3</v>
      </c>
      <c r="B160" s="31"/>
      <c r="C160" s="31"/>
      <c r="D160" s="32">
        <f t="shared" si="144"/>
        <v>36</v>
      </c>
      <c r="E160" s="33">
        <f t="shared" ca="1" si="106"/>
        <v>0</v>
      </c>
      <c r="F160" s="33">
        <f t="shared" ca="1" si="107"/>
        <v>0</v>
      </c>
      <c r="G160" s="33">
        <f t="shared" ca="1" si="108"/>
        <v>0</v>
      </c>
      <c r="H160" s="33">
        <v>0</v>
      </c>
      <c r="I160" s="33">
        <v>0</v>
      </c>
      <c r="J160" s="33">
        <f t="shared" ca="1" si="190"/>
        <v>0</v>
      </c>
      <c r="K160" s="33">
        <f t="shared" ca="1" si="109"/>
        <v>0</v>
      </c>
      <c r="L160" s="33"/>
      <c r="M160" s="832">
        <v>0</v>
      </c>
      <c r="N160" s="33">
        <f>IF(M160&gt;0,#REF!,0)</f>
        <v>0</v>
      </c>
      <c r="O160" s="33">
        <f t="shared" ca="1" si="110"/>
        <v>0</v>
      </c>
      <c r="P160" s="833">
        <f t="shared" ca="1" si="146"/>
        <v>0.51</v>
      </c>
      <c r="Q160" s="834">
        <f t="shared" ca="1" si="147"/>
        <v>5.4054934564177186</v>
      </c>
      <c r="R160" s="835">
        <f t="shared" ca="1" si="148"/>
        <v>201.37915729341128</v>
      </c>
      <c r="S160" s="836">
        <f t="shared" ca="1" si="149"/>
        <v>0.51</v>
      </c>
      <c r="T160" s="34">
        <f t="shared" ca="1" si="111"/>
        <v>5.4054934564177186</v>
      </c>
      <c r="U160" s="835">
        <f t="shared" ca="1" si="150"/>
        <v>201.37915729341134</v>
      </c>
      <c r="V160" s="34">
        <f t="shared" si="112"/>
        <v>0</v>
      </c>
      <c r="W160" s="553">
        <f t="shared" si="151"/>
        <v>2.238</v>
      </c>
      <c r="X160" s="42">
        <f t="shared" si="152"/>
        <v>0.03</v>
      </c>
      <c r="Y160" s="43">
        <f t="shared" si="113"/>
        <v>2.4662697723036864E-3</v>
      </c>
      <c r="Z160" s="44">
        <f t="shared" si="153"/>
        <v>0.03</v>
      </c>
      <c r="AA160" s="43">
        <f t="shared" si="114"/>
        <v>2.4662697723036864E-3</v>
      </c>
      <c r="AB160" s="35">
        <f t="shared" si="222"/>
        <v>0.16</v>
      </c>
      <c r="AC160" s="35">
        <f t="shared" ca="1" si="222"/>
        <v>0.15470777428049154</v>
      </c>
      <c r="AD160" s="317">
        <f t="shared" ca="1" si="222"/>
        <v>0.15470777428049154</v>
      </c>
      <c r="AE160" s="315"/>
      <c r="AF160" s="318">
        <f t="shared" si="115"/>
        <v>0.1</v>
      </c>
      <c r="AG160" s="405">
        <f t="shared" ca="1" si="116"/>
        <v>0</v>
      </c>
      <c r="AH160" s="318">
        <f t="shared" si="117"/>
        <v>0</v>
      </c>
      <c r="AI160" s="405">
        <f t="shared" ca="1" si="118"/>
        <v>0</v>
      </c>
      <c r="AJ160" s="318">
        <f t="shared" si="119"/>
        <v>0.01</v>
      </c>
      <c r="AK160" s="405">
        <f t="shared" ca="1" si="120"/>
        <v>0</v>
      </c>
      <c r="AL160" s="35">
        <f t="shared" si="155"/>
        <v>0</v>
      </c>
      <c r="AM160" s="30">
        <f t="shared" ca="1" si="121"/>
        <v>5.4054934564177186</v>
      </c>
      <c r="AN160" s="39"/>
      <c r="AO160" s="39"/>
      <c r="AP160" s="709">
        <f ca="1">IF($J$12="",0,IF(A160&lt;=$Y$3,IF(R159+SUM($M$126:M160)&gt;$Z$22,R159*10%,IF(R159+SUM($M$126:M160)&lt;=$Z$22,$Z$22-R159-SUM($M$126:M160))),0))</f>
        <v>99793.725349250177</v>
      </c>
      <c r="AQ160" s="319">
        <f t="shared" ca="1" si="156"/>
        <v>100000</v>
      </c>
      <c r="AR160" s="319">
        <f ca="1">IF($J$12="",0,IF(U159&lt;0,0,IF(A160&lt;=$Y$3,IF(U159+SUM($M$126:M160)&gt;$Z$22,U159*10%,IF(U159+SUM($M$126:M160)&lt;=$Z$22,$AR$125-U159-SUM($M$126:M160))),0)))</f>
        <v>99793.725349250177</v>
      </c>
      <c r="AS160" s="39">
        <f t="shared" ca="1" si="157"/>
        <v>100000</v>
      </c>
      <c r="AT160" s="723">
        <f t="shared" ca="1" si="122"/>
        <v>99793.725349250177</v>
      </c>
      <c r="AU160" s="320">
        <f t="shared" ca="1" si="123"/>
        <v>99793.725349250177</v>
      </c>
      <c r="AV160" s="320">
        <f t="shared" ca="1" si="124"/>
        <v>0</v>
      </c>
      <c r="AW160" s="320">
        <f t="shared" ca="1" si="125"/>
        <v>0</v>
      </c>
      <c r="AX160" s="320">
        <f t="shared" ca="1" si="126"/>
        <v>0</v>
      </c>
      <c r="AY160" s="320">
        <f t="shared" ca="1" si="158"/>
        <v>0</v>
      </c>
      <c r="AZ160" s="724">
        <f t="shared" ca="1" si="127"/>
        <v>0</v>
      </c>
      <c r="BA160" s="1259">
        <f t="shared" si="159"/>
        <v>0</v>
      </c>
      <c r="BB160" s="1250"/>
      <c r="BC160" s="715">
        <f t="shared" si="128"/>
        <v>0</v>
      </c>
      <c r="BD160" s="715">
        <f t="shared" si="129"/>
        <v>0</v>
      </c>
      <c r="BE160" s="715">
        <f t="shared" si="130"/>
        <v>0</v>
      </c>
      <c r="BF160" s="715">
        <f t="shared" si="160"/>
        <v>0</v>
      </c>
      <c r="BG160" s="732">
        <f t="shared" si="131"/>
        <v>0</v>
      </c>
      <c r="BH160" s="39"/>
      <c r="BI160" s="39"/>
      <c r="BJ160" s="39"/>
      <c r="BK160" s="39"/>
      <c r="BL160" s="39"/>
      <c r="BM160" s="36"/>
      <c r="BN160" s="422">
        <f t="shared" ca="1" si="132"/>
        <v>5.4054934564177186</v>
      </c>
      <c r="BO160" s="422">
        <f t="shared" ca="1" si="133"/>
        <v>0</v>
      </c>
      <c r="BP160" s="422">
        <f t="shared" ca="1" si="134"/>
        <v>0</v>
      </c>
      <c r="BQ160" s="422">
        <f t="shared" ca="1" si="135"/>
        <v>0</v>
      </c>
      <c r="BR160" s="422">
        <f t="shared" ca="1" si="161"/>
        <v>0</v>
      </c>
      <c r="BS160" s="422">
        <f t="shared" ca="1" si="136"/>
        <v>0</v>
      </c>
      <c r="BT160" s="422">
        <f t="shared" si="137"/>
        <v>0</v>
      </c>
      <c r="BU160" s="422">
        <f t="shared" si="138"/>
        <v>0</v>
      </c>
      <c r="BV160" s="422">
        <f t="shared" si="139"/>
        <v>0</v>
      </c>
      <c r="BW160" s="422">
        <f t="shared" si="140"/>
        <v>0</v>
      </c>
      <c r="BX160" s="422">
        <f t="shared" si="162"/>
        <v>0</v>
      </c>
      <c r="BY160" s="422">
        <f t="shared" si="141"/>
        <v>0</v>
      </c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458"/>
      <c r="CL160" s="458"/>
      <c r="CM160" s="458"/>
      <c r="CN160" s="458"/>
      <c r="CO160" s="458"/>
      <c r="CP160" s="458"/>
      <c r="CQ160" s="458"/>
      <c r="CR160" s="458"/>
      <c r="CS160" s="458"/>
      <c r="CT160" s="458"/>
      <c r="CU160" s="458"/>
      <c r="CV160" s="458"/>
      <c r="CW160" s="458"/>
      <c r="CX160" s="458"/>
      <c r="CY160" s="458"/>
      <c r="CZ160" s="458"/>
      <c r="DA160" s="458"/>
      <c r="DB160" s="458"/>
      <c r="DC160" s="458"/>
      <c r="DD160" s="458"/>
      <c r="DE160" s="458"/>
      <c r="DF160" s="458"/>
      <c r="DG160" s="458"/>
      <c r="DH160" s="458"/>
      <c r="DI160" s="458"/>
      <c r="DJ160" s="458"/>
      <c r="DK160" s="458"/>
      <c r="DL160" s="458"/>
      <c r="DM160" s="458"/>
      <c r="DN160" s="458"/>
      <c r="DO160" s="458"/>
      <c r="DP160" s="458"/>
      <c r="DQ160" s="458"/>
      <c r="DR160" s="458"/>
      <c r="DS160" s="458"/>
      <c r="DT160" s="458"/>
      <c r="DU160" s="39"/>
      <c r="DV160" s="39"/>
      <c r="DW160" s="31">
        <f t="shared" si="221"/>
        <v>3</v>
      </c>
      <c r="DX160" s="459">
        <f t="shared" si="142"/>
        <v>36</v>
      </c>
      <c r="DY160" s="467">
        <f t="shared" si="164"/>
        <v>0.1</v>
      </c>
      <c r="DZ160" s="468">
        <f t="shared" si="165"/>
        <v>0</v>
      </c>
      <c r="EA160" s="467">
        <f t="shared" si="166"/>
        <v>0.01</v>
      </c>
      <c r="EB160" s="468"/>
      <c r="EC160" s="326"/>
      <c r="ED160" s="468"/>
      <c r="EE160" s="39"/>
      <c r="EF160" s="459">
        <f t="shared" si="167"/>
        <v>36</v>
      </c>
      <c r="EG160" s="407">
        <f t="shared" si="223"/>
        <v>0.03</v>
      </c>
      <c r="EH160" s="407">
        <f t="shared" si="223"/>
        <v>0.03</v>
      </c>
      <c r="EI160" s="407">
        <f t="shared" si="223"/>
        <v>0.03</v>
      </c>
      <c r="EJ160" s="407">
        <f t="shared" si="223"/>
        <v>0.03</v>
      </c>
      <c r="EK160" s="39"/>
      <c r="EL160" s="485">
        <v>34</v>
      </c>
      <c r="EM160" s="486">
        <f t="shared" si="168"/>
        <v>0.53</v>
      </c>
      <c r="EN160" s="486">
        <f t="shared" si="169"/>
        <v>0</v>
      </c>
      <c r="EO160" s="487">
        <f t="shared" si="170"/>
        <v>0</v>
      </c>
      <c r="EP160" s="487"/>
      <c r="EQ160" s="487">
        <f t="shared" si="171"/>
        <v>0</v>
      </c>
      <c r="ER160" s="487">
        <f t="shared" si="172"/>
        <v>0</v>
      </c>
      <c r="ES160" s="487">
        <f t="shared" si="173"/>
        <v>0.53</v>
      </c>
      <c r="ET160" s="488">
        <f t="shared" si="174"/>
        <v>0.53</v>
      </c>
      <c r="EU160" s="39"/>
      <c r="EV160" s="33"/>
      <c r="EW160" s="473">
        <v>34</v>
      </c>
      <c r="EX160" s="399">
        <v>0.53</v>
      </c>
      <c r="EY160" s="399">
        <v>0.98</v>
      </c>
      <c r="EZ160" s="399">
        <v>0.38</v>
      </c>
      <c r="FA160" s="399">
        <v>0.65</v>
      </c>
      <c r="FB160" s="33"/>
      <c r="FC160" s="473">
        <v>34</v>
      </c>
      <c r="FD160" s="399">
        <f t="shared" si="185"/>
        <v>0.53</v>
      </c>
      <c r="FE160" s="399">
        <f t="shared" si="186"/>
        <v>0.98</v>
      </c>
      <c r="FF160" s="399">
        <f t="shared" si="187"/>
        <v>0.38</v>
      </c>
      <c r="FG160" s="399">
        <f t="shared" si="188"/>
        <v>0.65</v>
      </c>
      <c r="FH160" s="33"/>
      <c r="FI160" s="473">
        <v>34</v>
      </c>
      <c r="FJ160" s="412">
        <f t="shared" si="195"/>
        <v>0.1</v>
      </c>
      <c r="FK160" s="412">
        <f t="shared" si="199"/>
        <v>0.1</v>
      </c>
      <c r="FL160" s="412">
        <f t="shared" si="200"/>
        <v>0.1</v>
      </c>
      <c r="FM160" s="412">
        <f t="shared" si="201"/>
        <v>0.1</v>
      </c>
      <c r="FN160" s="505"/>
      <c r="FO160" s="473">
        <v>34</v>
      </c>
      <c r="FP160" s="412">
        <v>1.24</v>
      </c>
      <c r="FQ160" s="412">
        <v>1.24</v>
      </c>
      <c r="FR160" s="412">
        <v>1.24</v>
      </c>
      <c r="FS160" s="412">
        <v>1.24</v>
      </c>
      <c r="FT160" s="33"/>
      <c r="FU160" s="489">
        <v>34</v>
      </c>
      <c r="FV160" s="490">
        <v>0.56000000000000005</v>
      </c>
      <c r="FW160" s="490">
        <f t="shared" si="202"/>
        <v>0.56000000000000005</v>
      </c>
      <c r="FX160" s="490">
        <f t="shared" si="203"/>
        <v>0.56000000000000005</v>
      </c>
      <c r="FY160" s="490">
        <f t="shared" si="204"/>
        <v>0.56000000000000005</v>
      </c>
      <c r="FZ160" s="1234"/>
      <c r="GA160" s="473">
        <v>34</v>
      </c>
      <c r="GB160" s="400">
        <v>0.51</v>
      </c>
      <c r="GC160" s="400">
        <f t="shared" si="205"/>
        <v>0.64</v>
      </c>
      <c r="GD160" s="400">
        <v>0.54</v>
      </c>
      <c r="GE160" s="400">
        <f t="shared" si="205"/>
        <v>0.68</v>
      </c>
      <c r="GF160" s="524"/>
      <c r="GG160" s="39"/>
      <c r="GH160" s="33"/>
      <c r="GI160" s="473">
        <v>34</v>
      </c>
      <c r="GJ160" s="400">
        <f t="shared" si="196"/>
        <v>0.84</v>
      </c>
      <c r="GK160" s="400">
        <f t="shared" si="196"/>
        <v>0.84</v>
      </c>
      <c r="GL160" s="400">
        <f t="shared" si="196"/>
        <v>0.84</v>
      </c>
      <c r="GM160" s="400">
        <f t="shared" si="196"/>
        <v>0.84</v>
      </c>
      <c r="GN160" s="33"/>
      <c r="GO160" s="524"/>
      <c r="GP160" s="491">
        <v>34</v>
      </c>
      <c r="GQ160" s="492">
        <f t="shared" si="206"/>
        <v>0.1</v>
      </c>
      <c r="GR160" s="492">
        <f t="shared" si="207"/>
        <v>0.11000000000000001</v>
      </c>
      <c r="GS160" s="492">
        <f t="shared" si="208"/>
        <v>0.1</v>
      </c>
      <c r="GT160" s="493">
        <f t="shared" si="209"/>
        <v>0.11000000000000001</v>
      </c>
      <c r="GU160" s="491">
        <v>34</v>
      </c>
      <c r="GV160" s="492">
        <f t="shared" si="210"/>
        <v>1.1200000000000001</v>
      </c>
      <c r="GW160" s="492">
        <f t="shared" si="211"/>
        <v>1.2320000000000002</v>
      </c>
      <c r="GX160" s="492">
        <f t="shared" si="212"/>
        <v>1.1200000000000001</v>
      </c>
      <c r="GY160" s="492">
        <f t="shared" si="213"/>
        <v>1.2320000000000002</v>
      </c>
      <c r="GZ160" s="494">
        <f t="shared" si="189"/>
        <v>34</v>
      </c>
      <c r="HA160" s="506">
        <v>1.38</v>
      </c>
      <c r="HB160" s="492">
        <f t="shared" si="181"/>
        <v>1.86</v>
      </c>
      <c r="HC160" s="492">
        <f t="shared" si="214"/>
        <v>1.73</v>
      </c>
      <c r="HD160" s="492">
        <f t="shared" si="215"/>
        <v>2.34</v>
      </c>
      <c r="HE160" s="491">
        <v>34</v>
      </c>
      <c r="HF160" s="492">
        <v>1.1299999999999999</v>
      </c>
      <c r="HG160" s="492">
        <v>1.1299999999999999</v>
      </c>
      <c r="HH160" s="492">
        <v>1.1299999999999999</v>
      </c>
      <c r="HI160" s="493">
        <v>1.1299999999999999</v>
      </c>
      <c r="HJ160" s="491">
        <v>34</v>
      </c>
      <c r="HK160" s="492">
        <f t="shared" si="216"/>
        <v>0.92</v>
      </c>
      <c r="HL160" s="492">
        <f t="shared" si="217"/>
        <v>0.92</v>
      </c>
      <c r="HM160" s="492">
        <f t="shared" si="218"/>
        <v>0.92</v>
      </c>
      <c r="HN160" s="492">
        <f t="shared" si="219"/>
        <v>0.92</v>
      </c>
      <c r="HO160" s="632"/>
      <c r="HP160" s="632"/>
      <c r="HQ160" s="632"/>
      <c r="HR160" s="39"/>
      <c r="HS160" s="39"/>
      <c r="HT160" s="39"/>
    </row>
    <row r="161" spans="1:228" ht="12.75" hidden="1" customHeight="1" x14ac:dyDescent="0.25">
      <c r="A161" s="31">
        <f>A160+1</f>
        <v>4</v>
      </c>
      <c r="B161" s="31"/>
      <c r="C161" s="31">
        <v>30</v>
      </c>
      <c r="D161" s="32">
        <f t="shared" si="144"/>
        <v>37</v>
      </c>
      <c r="E161" s="33">
        <f t="shared" ca="1" si="106"/>
        <v>168.97719999999998</v>
      </c>
      <c r="F161" s="33">
        <f t="shared" ca="1" si="107"/>
        <v>168.97719999999998</v>
      </c>
      <c r="G161" s="33">
        <f t="shared" ca="1" si="108"/>
        <v>0</v>
      </c>
      <c r="H161" s="33">
        <v>0</v>
      </c>
      <c r="I161" s="33">
        <v>0</v>
      </c>
      <c r="J161" s="33">
        <f t="shared" ca="1" si="190"/>
        <v>0</v>
      </c>
      <c r="K161" s="33">
        <f t="shared" ca="1" si="109"/>
        <v>22.54</v>
      </c>
      <c r="L161" s="33"/>
      <c r="M161" s="832">
        <v>0</v>
      </c>
      <c r="N161" s="33">
        <f>IF(M161&gt;0,#REF!,0)</f>
        <v>0</v>
      </c>
      <c r="O161" s="33">
        <f t="shared" ca="1" si="110"/>
        <v>123.13</v>
      </c>
      <c r="P161" s="833">
        <f t="shared" ca="1" si="146"/>
        <v>0.8</v>
      </c>
      <c r="Q161" s="834">
        <f t="shared" ca="1" si="147"/>
        <v>5.7384206984556281</v>
      </c>
      <c r="R161" s="835">
        <f t="shared" ca="1" si="148"/>
        <v>319.57073659495569</v>
      </c>
      <c r="S161" s="836">
        <f t="shared" ca="1" si="149"/>
        <v>0.8</v>
      </c>
      <c r="T161" s="34">
        <f t="shared" ca="1" si="111"/>
        <v>5.7384206984556281</v>
      </c>
      <c r="U161" s="835">
        <f t="shared" ca="1" si="150"/>
        <v>319.57073659495575</v>
      </c>
      <c r="V161" s="34">
        <f t="shared" ref="V161:V224" si="224">IF(D161&gt;180,0,$AB$1071*2.25*((180-D161+0)/180))</f>
        <v>0</v>
      </c>
      <c r="W161" s="553">
        <f>ROUND(IF(D161&gt;180,0,2.25*((180-D161+0)/180)),3)</f>
        <v>1.788</v>
      </c>
      <c r="X161" s="42">
        <f t="shared" si="152"/>
        <v>0.03</v>
      </c>
      <c r="Y161" s="43">
        <f t="shared" si="113"/>
        <v>2.4662697723036864E-3</v>
      </c>
      <c r="Z161" s="44">
        <f t="shared" si="153"/>
        <v>0.03</v>
      </c>
      <c r="AA161" s="43">
        <f t="shared" si="114"/>
        <v>2.4662697723036864E-3</v>
      </c>
      <c r="AB161" s="35">
        <f t="shared" si="222"/>
        <v>0.16</v>
      </c>
      <c r="AC161" s="35">
        <f t="shared" ca="1" si="222"/>
        <v>0.15470777428049154</v>
      </c>
      <c r="AD161" s="317">
        <f t="shared" ca="1" si="222"/>
        <v>0.15470777428049154</v>
      </c>
      <c r="AE161" s="315"/>
      <c r="AF161" s="318">
        <f t="shared" si="115"/>
        <v>0.1</v>
      </c>
      <c r="AG161" s="405">
        <f t="shared" ca="1" si="116"/>
        <v>14.567</v>
      </c>
      <c r="AH161" s="318">
        <f t="shared" si="117"/>
        <v>0</v>
      </c>
      <c r="AI161" s="405">
        <f t="shared" ca="1" si="118"/>
        <v>0</v>
      </c>
      <c r="AJ161" s="318">
        <f t="shared" si="119"/>
        <v>0.01</v>
      </c>
      <c r="AK161" s="405">
        <f t="shared" ca="1" si="120"/>
        <v>1.4566999999999999</v>
      </c>
      <c r="AL161" s="35">
        <f t="shared" si="155"/>
        <v>0</v>
      </c>
      <c r="AM161" s="30">
        <f t="shared" ca="1" si="121"/>
        <v>5.7384206984556281</v>
      </c>
      <c r="AN161" s="39"/>
      <c r="AO161" s="39"/>
      <c r="AP161" s="709">
        <f ca="1">IF($J$12="",0,IF(A161&lt;=$Y$3,IF(R160+SUM($M$126:M161)&gt;$Z$22,R160*10%,IF(R160+SUM($M$126:M161)&lt;=$Z$22,$Z$22-R160-SUM($M$126:M161))),0))</f>
        <v>99798.620842706587</v>
      </c>
      <c r="AQ161" s="319">
        <f t="shared" ca="1" si="156"/>
        <v>100000</v>
      </c>
      <c r="AR161" s="319">
        <f ca="1">IF($J$12="",0,IF(U160&lt;0,0,IF(A161&lt;=$Y$3,IF(U160+SUM($M$126:M161)&gt;$Z$22,U160*10%,IF(U160+SUM($M$126:M161)&lt;=$Z$22,$AR$125-U160-SUM($M$126:M161))),0)))</f>
        <v>99798.620842706587</v>
      </c>
      <c r="AS161" s="39">
        <f t="shared" ca="1" si="157"/>
        <v>100000</v>
      </c>
      <c r="AT161" s="723">
        <f t="shared" ca="1" si="122"/>
        <v>99798.620842706587</v>
      </c>
      <c r="AU161" s="320">
        <f t="shared" ca="1" si="123"/>
        <v>99798.620842706587</v>
      </c>
      <c r="AV161" s="320">
        <f t="shared" ca="1" si="124"/>
        <v>0</v>
      </c>
      <c r="AW161" s="320">
        <f t="shared" ca="1" si="125"/>
        <v>0</v>
      </c>
      <c r="AX161" s="320">
        <f t="shared" ca="1" si="126"/>
        <v>0</v>
      </c>
      <c r="AY161" s="320">
        <f t="shared" ca="1" si="158"/>
        <v>0</v>
      </c>
      <c r="AZ161" s="724">
        <f t="shared" ca="1" si="127"/>
        <v>0</v>
      </c>
      <c r="BA161" s="1259">
        <f t="shared" si="159"/>
        <v>0</v>
      </c>
      <c r="BB161" s="1250"/>
      <c r="BC161" s="715">
        <f t="shared" si="128"/>
        <v>0</v>
      </c>
      <c r="BD161" s="715">
        <f t="shared" si="129"/>
        <v>0</v>
      </c>
      <c r="BE161" s="715">
        <f t="shared" si="130"/>
        <v>0</v>
      </c>
      <c r="BF161" s="715">
        <f t="shared" si="160"/>
        <v>0</v>
      </c>
      <c r="BG161" s="732">
        <f t="shared" si="131"/>
        <v>0</v>
      </c>
      <c r="BH161" s="39"/>
      <c r="BI161" s="39"/>
      <c r="BJ161" s="39"/>
      <c r="BK161" s="39"/>
      <c r="BL161" s="39"/>
      <c r="BM161" s="36"/>
      <c r="BN161" s="422">
        <f t="shared" ca="1" si="132"/>
        <v>5.7384206984556281</v>
      </c>
      <c r="BO161" s="422">
        <f t="shared" ca="1" si="133"/>
        <v>0</v>
      </c>
      <c r="BP161" s="422">
        <f t="shared" ca="1" si="134"/>
        <v>0</v>
      </c>
      <c r="BQ161" s="422">
        <f t="shared" ca="1" si="135"/>
        <v>0</v>
      </c>
      <c r="BR161" s="422">
        <f t="shared" ca="1" si="161"/>
        <v>0</v>
      </c>
      <c r="BS161" s="422">
        <f t="shared" ca="1" si="136"/>
        <v>0</v>
      </c>
      <c r="BT161" s="422">
        <f t="shared" si="137"/>
        <v>0</v>
      </c>
      <c r="BU161" s="422">
        <f t="shared" si="138"/>
        <v>0</v>
      </c>
      <c r="BV161" s="422">
        <f t="shared" si="139"/>
        <v>0</v>
      </c>
      <c r="BW161" s="422">
        <f t="shared" si="140"/>
        <v>0</v>
      </c>
      <c r="BX161" s="422">
        <f t="shared" si="162"/>
        <v>0</v>
      </c>
      <c r="BY161" s="422">
        <f t="shared" si="141"/>
        <v>0</v>
      </c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458"/>
      <c r="CL161" s="458"/>
      <c r="CM161" s="458"/>
      <c r="CN161" s="458"/>
      <c r="CO161" s="458"/>
      <c r="CP161" s="458"/>
      <c r="CQ161" s="458"/>
      <c r="CR161" s="458"/>
      <c r="CS161" s="458"/>
      <c r="CT161" s="458"/>
      <c r="CU161" s="458"/>
      <c r="CV161" s="458"/>
      <c r="CW161" s="458"/>
      <c r="CX161" s="458"/>
      <c r="CY161" s="458"/>
      <c r="CZ161" s="458"/>
      <c r="DA161" s="458"/>
      <c r="DB161" s="458"/>
      <c r="DC161" s="458"/>
      <c r="DD161" s="458"/>
      <c r="DE161" s="458"/>
      <c r="DF161" s="458"/>
      <c r="DG161" s="458"/>
      <c r="DH161" s="458"/>
      <c r="DI161" s="458"/>
      <c r="DJ161" s="458"/>
      <c r="DK161" s="458"/>
      <c r="DL161" s="458"/>
      <c r="DM161" s="458"/>
      <c r="DN161" s="458"/>
      <c r="DO161" s="458"/>
      <c r="DP161" s="458"/>
      <c r="DQ161" s="458"/>
      <c r="DR161" s="458"/>
      <c r="DS161" s="458"/>
      <c r="DT161" s="458"/>
      <c r="DU161" s="39"/>
      <c r="DV161" s="39"/>
      <c r="DW161" s="31">
        <f>DW160+1</f>
        <v>4</v>
      </c>
      <c r="DX161" s="459">
        <f t="shared" si="142"/>
        <v>37</v>
      </c>
      <c r="DY161" s="467">
        <f t="shared" si="164"/>
        <v>0.1</v>
      </c>
      <c r="DZ161" s="468">
        <f t="shared" si="165"/>
        <v>0</v>
      </c>
      <c r="EA161" s="467">
        <f t="shared" si="166"/>
        <v>0.01</v>
      </c>
      <c r="EB161" s="468"/>
      <c r="EC161" s="326"/>
      <c r="ED161" s="468"/>
      <c r="EE161" s="39"/>
      <c r="EF161" s="459">
        <f t="shared" si="167"/>
        <v>37</v>
      </c>
      <c r="EG161" s="407">
        <f t="shared" si="223"/>
        <v>0.03</v>
      </c>
      <c r="EH161" s="407">
        <f t="shared" si="223"/>
        <v>0.03</v>
      </c>
      <c r="EI161" s="407">
        <f t="shared" si="223"/>
        <v>0.03</v>
      </c>
      <c r="EJ161" s="407">
        <f t="shared" si="223"/>
        <v>0.03</v>
      </c>
      <c r="EK161" s="39"/>
      <c r="EL161" s="485">
        <v>35</v>
      </c>
      <c r="EM161" s="486">
        <f t="shared" si="168"/>
        <v>0.54</v>
      </c>
      <c r="EN161" s="486">
        <f t="shared" si="169"/>
        <v>0</v>
      </c>
      <c r="EO161" s="487">
        <f t="shared" si="170"/>
        <v>0</v>
      </c>
      <c r="EP161" s="487"/>
      <c r="EQ161" s="487">
        <f t="shared" si="171"/>
        <v>0</v>
      </c>
      <c r="ER161" s="487">
        <f t="shared" si="172"/>
        <v>0</v>
      </c>
      <c r="ES161" s="487">
        <f t="shared" si="173"/>
        <v>0.54</v>
      </c>
      <c r="ET161" s="488">
        <f t="shared" si="174"/>
        <v>0.54</v>
      </c>
      <c r="EU161" s="39"/>
      <c r="EV161" s="33"/>
      <c r="EW161" s="473">
        <v>35</v>
      </c>
      <c r="EX161" s="399">
        <v>0.54</v>
      </c>
      <c r="EY161" s="399">
        <v>1</v>
      </c>
      <c r="EZ161" s="399">
        <v>0.39</v>
      </c>
      <c r="FA161" s="399">
        <v>0.67</v>
      </c>
      <c r="FB161" s="33"/>
      <c r="FC161" s="473">
        <v>35</v>
      </c>
      <c r="FD161" s="399">
        <f t="shared" si="185"/>
        <v>0.54</v>
      </c>
      <c r="FE161" s="399">
        <f t="shared" si="186"/>
        <v>1</v>
      </c>
      <c r="FF161" s="399">
        <f t="shared" si="187"/>
        <v>0.39</v>
      </c>
      <c r="FG161" s="399">
        <f t="shared" si="188"/>
        <v>0.67</v>
      </c>
      <c r="FH161" s="33"/>
      <c r="FI161" s="473">
        <v>35</v>
      </c>
      <c r="FJ161" s="412">
        <f t="shared" si="195"/>
        <v>0.1</v>
      </c>
      <c r="FK161" s="412">
        <f t="shared" si="199"/>
        <v>0.1</v>
      </c>
      <c r="FL161" s="412">
        <f t="shared" si="200"/>
        <v>0.1</v>
      </c>
      <c r="FM161" s="412">
        <f t="shared" si="201"/>
        <v>0.1</v>
      </c>
      <c r="FN161" s="505"/>
      <c r="FO161" s="473">
        <v>35</v>
      </c>
      <c r="FP161" s="412">
        <v>1.29</v>
      </c>
      <c r="FQ161" s="412">
        <v>1.29</v>
      </c>
      <c r="FR161" s="412">
        <v>1.29</v>
      </c>
      <c r="FS161" s="412">
        <v>1.29</v>
      </c>
      <c r="FT161" s="33"/>
      <c r="FU161" s="489">
        <v>35</v>
      </c>
      <c r="FV161" s="490">
        <v>0.56000000000000005</v>
      </c>
      <c r="FW161" s="490">
        <f t="shared" si="202"/>
        <v>0.56000000000000005</v>
      </c>
      <c r="FX161" s="490">
        <f t="shared" si="203"/>
        <v>0.56000000000000005</v>
      </c>
      <c r="FY161" s="490">
        <f t="shared" si="204"/>
        <v>0.56000000000000005</v>
      </c>
      <c r="FZ161" s="1234"/>
      <c r="GA161" s="473">
        <v>35</v>
      </c>
      <c r="GB161" s="400">
        <v>0.56000000000000005</v>
      </c>
      <c r="GC161" s="400">
        <f t="shared" si="205"/>
        <v>0.7</v>
      </c>
      <c r="GD161" s="400">
        <v>0.59</v>
      </c>
      <c r="GE161" s="400">
        <f t="shared" si="205"/>
        <v>0.74</v>
      </c>
      <c r="GF161" s="524"/>
      <c r="GG161" s="39"/>
      <c r="GH161" s="33"/>
      <c r="GI161" s="473">
        <v>35</v>
      </c>
      <c r="GJ161" s="400">
        <f t="shared" si="196"/>
        <v>0.84</v>
      </c>
      <c r="GK161" s="400">
        <f t="shared" si="196"/>
        <v>0.84</v>
      </c>
      <c r="GL161" s="400">
        <f t="shared" si="196"/>
        <v>0.84</v>
      </c>
      <c r="GM161" s="400">
        <f t="shared" si="196"/>
        <v>0.84</v>
      </c>
      <c r="GN161" s="33"/>
      <c r="GO161" s="524"/>
      <c r="GP161" s="491">
        <v>35</v>
      </c>
      <c r="GQ161" s="492">
        <f t="shared" si="206"/>
        <v>0.1</v>
      </c>
      <c r="GR161" s="492">
        <f t="shared" si="207"/>
        <v>0.11000000000000001</v>
      </c>
      <c r="GS161" s="492">
        <f t="shared" si="208"/>
        <v>0.1</v>
      </c>
      <c r="GT161" s="493">
        <f t="shared" si="209"/>
        <v>0.11000000000000001</v>
      </c>
      <c r="GU161" s="491">
        <v>35</v>
      </c>
      <c r="GV161" s="492">
        <f t="shared" si="210"/>
        <v>1.1200000000000001</v>
      </c>
      <c r="GW161" s="492">
        <f t="shared" si="211"/>
        <v>1.2320000000000002</v>
      </c>
      <c r="GX161" s="492">
        <f t="shared" si="212"/>
        <v>1.1200000000000001</v>
      </c>
      <c r="GY161" s="492">
        <f t="shared" si="213"/>
        <v>1.2320000000000002</v>
      </c>
      <c r="GZ161" s="494">
        <f t="shared" si="189"/>
        <v>35</v>
      </c>
      <c r="HA161" s="506">
        <v>1.43</v>
      </c>
      <c r="HB161" s="492">
        <f t="shared" ref="HB161:HB196" si="225">ROUND(HA161*1.4,2)</f>
        <v>2</v>
      </c>
      <c r="HC161" s="492">
        <f t="shared" si="214"/>
        <v>1.79</v>
      </c>
      <c r="HD161" s="493">
        <f>ROUND(HC161*1.4,2)</f>
        <v>2.5099999999999998</v>
      </c>
      <c r="HE161" s="491">
        <v>35</v>
      </c>
      <c r="HF161" s="492">
        <v>1.23</v>
      </c>
      <c r="HG161" s="492">
        <v>1.23</v>
      </c>
      <c r="HH161" s="492">
        <v>1.23</v>
      </c>
      <c r="HI161" s="493">
        <v>1.23</v>
      </c>
      <c r="HJ161" s="491">
        <v>35</v>
      </c>
      <c r="HK161" s="492">
        <f t="shared" si="216"/>
        <v>0.92</v>
      </c>
      <c r="HL161" s="492">
        <f t="shared" si="217"/>
        <v>0.92</v>
      </c>
      <c r="HM161" s="492">
        <f t="shared" si="218"/>
        <v>0.92</v>
      </c>
      <c r="HN161" s="492">
        <f t="shared" si="219"/>
        <v>0.92</v>
      </c>
      <c r="HO161" s="632"/>
      <c r="HP161" s="632"/>
      <c r="HQ161" s="632"/>
      <c r="HR161" s="39"/>
      <c r="HS161" s="39"/>
      <c r="HT161" s="39"/>
    </row>
    <row r="162" spans="1:228" ht="12.75" hidden="1" customHeight="1" x14ac:dyDescent="0.25">
      <c r="A162" s="31">
        <f t="shared" ref="A162:A172" si="226">A161</f>
        <v>4</v>
      </c>
      <c r="B162" s="31"/>
      <c r="C162" s="31"/>
      <c r="D162" s="32">
        <f t="shared" si="144"/>
        <v>38</v>
      </c>
      <c r="E162" s="33">
        <f t="shared" ca="1" si="106"/>
        <v>0</v>
      </c>
      <c r="F162" s="33">
        <f t="shared" ca="1" si="107"/>
        <v>0</v>
      </c>
      <c r="G162" s="33">
        <f t="shared" ca="1" si="108"/>
        <v>0</v>
      </c>
      <c r="H162" s="33">
        <v>0</v>
      </c>
      <c r="I162" s="33">
        <v>0</v>
      </c>
      <c r="J162" s="33">
        <f t="shared" ca="1" si="190"/>
        <v>0</v>
      </c>
      <c r="K162" s="33">
        <f t="shared" ca="1" si="109"/>
        <v>0</v>
      </c>
      <c r="L162" s="33"/>
      <c r="M162" s="832">
        <v>0</v>
      </c>
      <c r="N162" s="33">
        <f>IF(M162&gt;0,#REF!,0)</f>
        <v>0</v>
      </c>
      <c r="O162" s="33">
        <f t="shared" ca="1" si="110"/>
        <v>0</v>
      </c>
      <c r="P162" s="833">
        <f t="shared" ca="1" si="146"/>
        <v>0.79</v>
      </c>
      <c r="Q162" s="834">
        <f t="shared" ca="1" si="147"/>
        <v>5.7316246826457897</v>
      </c>
      <c r="R162" s="835">
        <f t="shared" ca="1" si="148"/>
        <v>314.6291119123099</v>
      </c>
      <c r="S162" s="836">
        <f t="shared" ca="1" si="149"/>
        <v>0.79</v>
      </c>
      <c r="T162" s="34">
        <f t="shared" ca="1" si="111"/>
        <v>5.7316246826457897</v>
      </c>
      <c r="U162" s="835">
        <f t="shared" ca="1" si="150"/>
        <v>314.62911191230995</v>
      </c>
      <c r="V162" s="34">
        <f t="shared" si="224"/>
        <v>0</v>
      </c>
      <c r="W162" s="553">
        <f t="shared" ref="W162:W225" si="227">ROUND(IF(D162&gt;180,0,2.25*((180-D162+0)/180)),3)</f>
        <v>1.7749999999999999</v>
      </c>
      <c r="X162" s="42">
        <f t="shared" si="152"/>
        <v>0.03</v>
      </c>
      <c r="Y162" s="43">
        <f t="shared" si="113"/>
        <v>2.4662697723036864E-3</v>
      </c>
      <c r="Z162" s="44">
        <f t="shared" si="153"/>
        <v>0.03</v>
      </c>
      <c r="AA162" s="43">
        <f t="shared" si="114"/>
        <v>2.4662697723036864E-3</v>
      </c>
      <c r="AB162" s="35">
        <f t="shared" si="222"/>
        <v>0.16</v>
      </c>
      <c r="AC162" s="35">
        <f t="shared" ca="1" si="222"/>
        <v>0.15470777428049154</v>
      </c>
      <c r="AD162" s="317">
        <f t="shared" ca="1" si="222"/>
        <v>0.15470777428049154</v>
      </c>
      <c r="AE162" s="315"/>
      <c r="AF162" s="318">
        <f t="shared" si="115"/>
        <v>0.1</v>
      </c>
      <c r="AG162" s="405">
        <f t="shared" ca="1" si="116"/>
        <v>0</v>
      </c>
      <c r="AH162" s="318">
        <f t="shared" si="117"/>
        <v>0</v>
      </c>
      <c r="AI162" s="405">
        <f t="shared" ca="1" si="118"/>
        <v>0</v>
      </c>
      <c r="AJ162" s="318">
        <f t="shared" si="119"/>
        <v>0.01</v>
      </c>
      <c r="AK162" s="405">
        <f t="shared" ca="1" si="120"/>
        <v>0</v>
      </c>
      <c r="AL162" s="35">
        <f t="shared" si="155"/>
        <v>0</v>
      </c>
      <c r="AM162" s="30">
        <f t="shared" ca="1" si="121"/>
        <v>5.7316246826457897</v>
      </c>
      <c r="AN162" s="39"/>
      <c r="AO162" s="39"/>
      <c r="AP162" s="709">
        <f ca="1">IF($J$12="",0,IF(A162&lt;=$Y$3,IF(R161+SUM($M$126:M162)&gt;$Z$22,R161*10%,IF(R161+SUM($M$126:M162)&lt;=$Z$22,$Z$22-R161-SUM($M$126:M162))),0))</f>
        <v>99680.429263405051</v>
      </c>
      <c r="AQ162" s="319">
        <f t="shared" ca="1" si="156"/>
        <v>100000</v>
      </c>
      <c r="AR162" s="319">
        <f ca="1">IF($J$12="",0,IF(U161&lt;0,0,IF(A162&lt;=$Y$3,IF(U161+SUM($M$126:M162)&gt;$Z$22,U161*10%,IF(U161+SUM($M$126:M162)&lt;=$Z$22,$AR$125-U161-SUM($M$126:M162))),0)))</f>
        <v>99680.429263405051</v>
      </c>
      <c r="AS162" s="39">
        <f t="shared" ca="1" si="157"/>
        <v>100000</v>
      </c>
      <c r="AT162" s="723">
        <f t="shared" ca="1" si="122"/>
        <v>99680.429263405051</v>
      </c>
      <c r="AU162" s="320">
        <f t="shared" ca="1" si="123"/>
        <v>99680.429263405051</v>
      </c>
      <c r="AV162" s="320">
        <f t="shared" ca="1" si="124"/>
        <v>0</v>
      </c>
      <c r="AW162" s="320">
        <f t="shared" ca="1" si="125"/>
        <v>0</v>
      </c>
      <c r="AX162" s="320">
        <f t="shared" ca="1" si="126"/>
        <v>0</v>
      </c>
      <c r="AY162" s="320">
        <f t="shared" ca="1" si="158"/>
        <v>0</v>
      </c>
      <c r="AZ162" s="724">
        <f t="shared" ca="1" si="127"/>
        <v>0</v>
      </c>
      <c r="BA162" s="1259">
        <f t="shared" si="159"/>
        <v>0</v>
      </c>
      <c r="BB162" s="1250"/>
      <c r="BC162" s="715">
        <f t="shared" si="128"/>
        <v>0</v>
      </c>
      <c r="BD162" s="715">
        <f t="shared" si="129"/>
        <v>0</v>
      </c>
      <c r="BE162" s="715">
        <f t="shared" si="130"/>
        <v>0</v>
      </c>
      <c r="BF162" s="715">
        <f t="shared" si="160"/>
        <v>0</v>
      </c>
      <c r="BG162" s="732">
        <f t="shared" si="131"/>
        <v>0</v>
      </c>
      <c r="BH162" s="39"/>
      <c r="BI162" s="39"/>
      <c r="BJ162" s="39"/>
      <c r="BK162" s="39"/>
      <c r="BL162" s="39"/>
      <c r="BM162" s="36"/>
      <c r="BN162" s="422">
        <f t="shared" ca="1" si="132"/>
        <v>5.7316246826457897</v>
      </c>
      <c r="BO162" s="422">
        <f t="shared" ca="1" si="133"/>
        <v>0</v>
      </c>
      <c r="BP162" s="422">
        <f t="shared" ca="1" si="134"/>
        <v>0</v>
      </c>
      <c r="BQ162" s="422">
        <f t="shared" ca="1" si="135"/>
        <v>0</v>
      </c>
      <c r="BR162" s="422">
        <f t="shared" ca="1" si="161"/>
        <v>0</v>
      </c>
      <c r="BS162" s="422">
        <f t="shared" ca="1" si="136"/>
        <v>0</v>
      </c>
      <c r="BT162" s="422">
        <f t="shared" si="137"/>
        <v>0</v>
      </c>
      <c r="BU162" s="422">
        <f t="shared" si="138"/>
        <v>0</v>
      </c>
      <c r="BV162" s="422">
        <f t="shared" si="139"/>
        <v>0</v>
      </c>
      <c r="BW162" s="422">
        <f t="shared" si="140"/>
        <v>0</v>
      </c>
      <c r="BX162" s="422">
        <f t="shared" si="162"/>
        <v>0</v>
      </c>
      <c r="BY162" s="422">
        <f t="shared" si="141"/>
        <v>0</v>
      </c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458"/>
      <c r="CL162" s="458"/>
      <c r="CM162" s="458"/>
      <c r="CN162" s="458"/>
      <c r="CO162" s="458"/>
      <c r="CP162" s="458"/>
      <c r="CQ162" s="458"/>
      <c r="CR162" s="458"/>
      <c r="CS162" s="458"/>
      <c r="CT162" s="458"/>
      <c r="CU162" s="458"/>
      <c r="CV162" s="458"/>
      <c r="CW162" s="458"/>
      <c r="CX162" s="458"/>
      <c r="CY162" s="458"/>
      <c r="CZ162" s="458"/>
      <c r="DA162" s="458"/>
      <c r="DB162" s="458"/>
      <c r="DC162" s="458"/>
      <c r="DD162" s="458"/>
      <c r="DE162" s="458"/>
      <c r="DF162" s="458"/>
      <c r="DG162" s="458"/>
      <c r="DH162" s="458"/>
      <c r="DI162" s="458"/>
      <c r="DJ162" s="458"/>
      <c r="DK162" s="458"/>
      <c r="DL162" s="458"/>
      <c r="DM162" s="458"/>
      <c r="DN162" s="458"/>
      <c r="DO162" s="458"/>
      <c r="DP162" s="458"/>
      <c r="DQ162" s="458"/>
      <c r="DR162" s="458"/>
      <c r="DS162" s="458"/>
      <c r="DT162" s="458"/>
      <c r="DU162" s="39"/>
      <c r="DV162" s="39"/>
      <c r="DW162" s="31">
        <f t="shared" ref="DW162:DW172" si="228">DW161</f>
        <v>4</v>
      </c>
      <c r="DX162" s="459">
        <f t="shared" si="142"/>
        <v>38</v>
      </c>
      <c r="DY162" s="467">
        <f t="shared" si="164"/>
        <v>0.1</v>
      </c>
      <c r="DZ162" s="468">
        <f t="shared" si="165"/>
        <v>0</v>
      </c>
      <c r="EA162" s="467">
        <f t="shared" si="166"/>
        <v>0.01</v>
      </c>
      <c r="EB162" s="468"/>
      <c r="EC162" s="326"/>
      <c r="ED162" s="468"/>
      <c r="EE162" s="39"/>
      <c r="EF162" s="459">
        <f t="shared" si="167"/>
        <v>38</v>
      </c>
      <c r="EG162" s="407">
        <f t="shared" si="223"/>
        <v>0.03</v>
      </c>
      <c r="EH162" s="407">
        <f t="shared" si="223"/>
        <v>0.03</v>
      </c>
      <c r="EI162" s="407">
        <f t="shared" si="223"/>
        <v>0.03</v>
      </c>
      <c r="EJ162" s="407">
        <f t="shared" si="223"/>
        <v>0.03</v>
      </c>
      <c r="EK162" s="39"/>
      <c r="EL162" s="485">
        <v>36</v>
      </c>
      <c r="EM162" s="486">
        <f t="shared" si="168"/>
        <v>0.57999999999999996</v>
      </c>
      <c r="EN162" s="486">
        <f t="shared" si="169"/>
        <v>0</v>
      </c>
      <c r="EO162" s="487">
        <f t="shared" si="170"/>
        <v>0</v>
      </c>
      <c r="EP162" s="487"/>
      <c r="EQ162" s="487">
        <f t="shared" si="171"/>
        <v>0</v>
      </c>
      <c r="ER162" s="487">
        <f t="shared" si="172"/>
        <v>0</v>
      </c>
      <c r="ES162" s="487">
        <f t="shared" si="173"/>
        <v>0.57999999999999996</v>
      </c>
      <c r="ET162" s="488">
        <f t="shared" si="174"/>
        <v>0.57999999999999996</v>
      </c>
      <c r="EU162" s="39"/>
      <c r="EV162" s="33"/>
      <c r="EW162" s="473">
        <v>36</v>
      </c>
      <c r="EX162" s="399">
        <v>0.57999999999999996</v>
      </c>
      <c r="EY162" s="399">
        <v>1.06</v>
      </c>
      <c r="EZ162" s="399">
        <v>0.41</v>
      </c>
      <c r="FA162" s="399">
        <v>0.7</v>
      </c>
      <c r="FB162" s="33"/>
      <c r="FC162" s="473">
        <v>36</v>
      </c>
      <c r="FD162" s="399">
        <f t="shared" si="185"/>
        <v>0.57999999999999996</v>
      </c>
      <c r="FE162" s="399">
        <f t="shared" si="186"/>
        <v>1.06</v>
      </c>
      <c r="FF162" s="399">
        <f t="shared" si="187"/>
        <v>0.41</v>
      </c>
      <c r="FG162" s="399">
        <f t="shared" si="188"/>
        <v>0.7</v>
      </c>
      <c r="FH162" s="33"/>
      <c r="FI162" s="473">
        <v>36</v>
      </c>
      <c r="FJ162" s="412">
        <f t="shared" si="195"/>
        <v>0.1</v>
      </c>
      <c r="FK162" s="412">
        <f t="shared" si="199"/>
        <v>0.1</v>
      </c>
      <c r="FL162" s="412">
        <f t="shared" si="200"/>
        <v>0.1</v>
      </c>
      <c r="FM162" s="412">
        <f t="shared" si="201"/>
        <v>0.1</v>
      </c>
      <c r="FN162" s="505"/>
      <c r="FO162" s="473">
        <v>36</v>
      </c>
      <c r="FP162" s="412">
        <v>1.34</v>
      </c>
      <c r="FQ162" s="412">
        <v>1.34</v>
      </c>
      <c r="FR162" s="412">
        <v>1.34</v>
      </c>
      <c r="FS162" s="412">
        <v>1.34</v>
      </c>
      <c r="FT162" s="33"/>
      <c r="FU162" s="489">
        <v>36</v>
      </c>
      <c r="FV162" s="490">
        <v>0.56000000000000005</v>
      </c>
      <c r="FW162" s="490">
        <f t="shared" si="202"/>
        <v>0.56000000000000005</v>
      </c>
      <c r="FX162" s="490">
        <f t="shared" si="203"/>
        <v>0.56000000000000005</v>
      </c>
      <c r="FY162" s="490">
        <f t="shared" si="204"/>
        <v>0.56000000000000005</v>
      </c>
      <c r="FZ162" s="1234"/>
      <c r="GA162" s="473">
        <v>36</v>
      </c>
      <c r="GB162" s="400">
        <v>0.63</v>
      </c>
      <c r="GC162" s="400">
        <f t="shared" si="205"/>
        <v>0.79</v>
      </c>
      <c r="GD162" s="400">
        <v>0.66</v>
      </c>
      <c r="GE162" s="400">
        <f t="shared" si="205"/>
        <v>0.83</v>
      </c>
      <c r="GF162" s="524"/>
      <c r="GG162" s="39"/>
      <c r="GH162" s="33"/>
      <c r="GI162" s="473">
        <v>36</v>
      </c>
      <c r="GJ162" s="400">
        <f t="shared" si="196"/>
        <v>0.84</v>
      </c>
      <c r="GK162" s="400">
        <f t="shared" si="196"/>
        <v>0.84</v>
      </c>
      <c r="GL162" s="400">
        <f t="shared" si="196"/>
        <v>0.84</v>
      </c>
      <c r="GM162" s="400">
        <f t="shared" si="196"/>
        <v>0.84</v>
      </c>
      <c r="GN162" s="33"/>
      <c r="GO162" s="524"/>
      <c r="GP162" s="491">
        <v>36</v>
      </c>
      <c r="GQ162" s="492">
        <f t="shared" si="206"/>
        <v>0.1</v>
      </c>
      <c r="GR162" s="492">
        <f t="shared" si="207"/>
        <v>0.11000000000000001</v>
      </c>
      <c r="GS162" s="492">
        <f t="shared" si="208"/>
        <v>0.1</v>
      </c>
      <c r="GT162" s="493">
        <f t="shared" si="209"/>
        <v>0.11000000000000001</v>
      </c>
      <c r="GU162" s="491">
        <v>36</v>
      </c>
      <c r="GV162" s="492">
        <f t="shared" si="210"/>
        <v>1.1200000000000001</v>
      </c>
      <c r="GW162" s="492">
        <f t="shared" si="211"/>
        <v>1.2320000000000002</v>
      </c>
      <c r="GX162" s="492">
        <f t="shared" si="212"/>
        <v>1.1200000000000001</v>
      </c>
      <c r="GY162" s="492">
        <f t="shared" si="213"/>
        <v>1.2320000000000002</v>
      </c>
      <c r="GZ162" s="494">
        <f t="shared" si="189"/>
        <v>36</v>
      </c>
      <c r="HA162" s="506">
        <v>1.49</v>
      </c>
      <c r="HB162" s="492">
        <f t="shared" si="225"/>
        <v>2.09</v>
      </c>
      <c r="HC162" s="492">
        <f t="shared" si="214"/>
        <v>1.86</v>
      </c>
      <c r="HD162" s="492">
        <f t="shared" ref="HD162:HD196" si="229">ROUND(HC162*1.4,2)</f>
        <v>2.6</v>
      </c>
      <c r="HE162" s="491">
        <v>36</v>
      </c>
      <c r="HF162" s="492">
        <v>1.32</v>
      </c>
      <c r="HG162" s="492">
        <v>1.32</v>
      </c>
      <c r="HH162" s="492">
        <v>1.32</v>
      </c>
      <c r="HI162" s="493">
        <v>1.32</v>
      </c>
      <c r="HJ162" s="491">
        <v>36</v>
      </c>
      <c r="HK162" s="492">
        <f t="shared" si="216"/>
        <v>0.92</v>
      </c>
      <c r="HL162" s="492">
        <f t="shared" si="217"/>
        <v>0.92</v>
      </c>
      <c r="HM162" s="492">
        <f t="shared" si="218"/>
        <v>0.92</v>
      </c>
      <c r="HN162" s="492">
        <f t="shared" si="219"/>
        <v>0.92</v>
      </c>
      <c r="HO162" s="632"/>
      <c r="HP162" s="632"/>
      <c r="HQ162" s="632"/>
      <c r="HR162" s="39"/>
      <c r="HS162" s="39"/>
      <c r="HT162" s="39"/>
    </row>
    <row r="163" spans="1:228" ht="12.75" hidden="1" customHeight="1" x14ac:dyDescent="0.25">
      <c r="A163" s="31">
        <f t="shared" si="226"/>
        <v>4</v>
      </c>
      <c r="B163" s="31"/>
      <c r="C163" s="31"/>
      <c r="D163" s="32">
        <f t="shared" si="144"/>
        <v>39</v>
      </c>
      <c r="E163" s="33">
        <f t="shared" ca="1" si="106"/>
        <v>0</v>
      </c>
      <c r="F163" s="33">
        <f t="shared" ca="1" si="107"/>
        <v>0</v>
      </c>
      <c r="G163" s="33">
        <f t="shared" ca="1" si="108"/>
        <v>0</v>
      </c>
      <c r="H163" s="33">
        <v>0</v>
      </c>
      <c r="I163" s="33">
        <v>0</v>
      </c>
      <c r="J163" s="33">
        <f t="shared" ca="1" si="190"/>
        <v>0</v>
      </c>
      <c r="K163" s="33">
        <f t="shared" ca="1" si="109"/>
        <v>0</v>
      </c>
      <c r="L163" s="33"/>
      <c r="M163" s="832">
        <v>0</v>
      </c>
      <c r="N163" s="33">
        <f>IF(M163&gt;0,#REF!,0)</f>
        <v>0</v>
      </c>
      <c r="O163" s="33">
        <f t="shared" ca="1" si="110"/>
        <v>0</v>
      </c>
      <c r="P163" s="833">
        <f t="shared" ca="1" si="146"/>
        <v>0.78</v>
      </c>
      <c r="Q163" s="834">
        <f t="shared" ca="1" si="147"/>
        <v>5.7319088260650419</v>
      </c>
      <c r="R163" s="835">
        <f t="shared" ca="1" si="148"/>
        <v>309.67720308624484</v>
      </c>
      <c r="S163" s="836">
        <f t="shared" ca="1" si="149"/>
        <v>0.78</v>
      </c>
      <c r="T163" s="34">
        <f t="shared" ca="1" si="111"/>
        <v>5.7319088260650419</v>
      </c>
      <c r="U163" s="835">
        <f t="shared" ca="1" si="150"/>
        <v>309.6772030862449</v>
      </c>
      <c r="V163" s="34">
        <f t="shared" si="224"/>
        <v>0</v>
      </c>
      <c r="W163" s="553">
        <f t="shared" si="227"/>
        <v>1.7629999999999999</v>
      </c>
      <c r="X163" s="42">
        <f t="shared" si="152"/>
        <v>0.03</v>
      </c>
      <c r="Y163" s="43">
        <f t="shared" si="113"/>
        <v>2.4662697723036864E-3</v>
      </c>
      <c r="Z163" s="44">
        <f t="shared" si="153"/>
        <v>0.03</v>
      </c>
      <c r="AA163" s="43">
        <f t="shared" si="114"/>
        <v>2.4662697723036864E-3</v>
      </c>
      <c r="AB163" s="35">
        <f t="shared" si="222"/>
        <v>0.16</v>
      </c>
      <c r="AC163" s="35">
        <f t="shared" ca="1" si="222"/>
        <v>0.15470777428049154</v>
      </c>
      <c r="AD163" s="317">
        <f t="shared" ca="1" si="222"/>
        <v>0.15470777428049154</v>
      </c>
      <c r="AE163" s="315"/>
      <c r="AF163" s="318">
        <f t="shared" si="115"/>
        <v>0.1</v>
      </c>
      <c r="AG163" s="405">
        <f t="shared" ca="1" si="116"/>
        <v>0</v>
      </c>
      <c r="AH163" s="318">
        <f t="shared" si="117"/>
        <v>0</v>
      </c>
      <c r="AI163" s="405">
        <f t="shared" ca="1" si="118"/>
        <v>0</v>
      </c>
      <c r="AJ163" s="318">
        <f t="shared" si="119"/>
        <v>0.01</v>
      </c>
      <c r="AK163" s="405">
        <f t="shared" ca="1" si="120"/>
        <v>0</v>
      </c>
      <c r="AL163" s="35">
        <f t="shared" si="155"/>
        <v>0</v>
      </c>
      <c r="AM163" s="30">
        <f t="shared" ca="1" si="121"/>
        <v>5.7319088260650419</v>
      </c>
      <c r="AN163" s="39"/>
      <c r="AO163" s="39"/>
      <c r="AP163" s="709">
        <f ca="1">IF($J$12="",0,IF(A163&lt;=$Y$3,IF(R162+SUM($M$126:M163)&gt;$Z$22,R162*10%,IF(R162+SUM($M$126:M163)&lt;=$Z$22,$Z$22-R162-SUM($M$126:M163))),0))</f>
        <v>99685.370888087695</v>
      </c>
      <c r="AQ163" s="319">
        <f t="shared" ca="1" si="156"/>
        <v>100000</v>
      </c>
      <c r="AR163" s="319">
        <f ca="1">IF($J$12="",0,IF(U162&lt;0,0,IF(A163&lt;=$Y$3,IF(U162+SUM($M$126:M163)&gt;$Z$22,U162*10%,IF(U162+SUM($M$126:M163)&lt;=$Z$22,$AR$125-U162-SUM($M$126:M163))),0)))</f>
        <v>99685.370888087695</v>
      </c>
      <c r="AS163" s="39">
        <f t="shared" ca="1" si="157"/>
        <v>100000</v>
      </c>
      <c r="AT163" s="723">
        <f t="shared" ca="1" si="122"/>
        <v>99685.370888087695</v>
      </c>
      <c r="AU163" s="320">
        <f t="shared" ca="1" si="123"/>
        <v>99685.370888087695</v>
      </c>
      <c r="AV163" s="320">
        <f t="shared" ca="1" si="124"/>
        <v>0</v>
      </c>
      <c r="AW163" s="320">
        <f t="shared" ca="1" si="125"/>
        <v>0</v>
      </c>
      <c r="AX163" s="320">
        <f t="shared" ca="1" si="126"/>
        <v>0</v>
      </c>
      <c r="AY163" s="320">
        <f t="shared" ca="1" si="158"/>
        <v>0</v>
      </c>
      <c r="AZ163" s="724">
        <f t="shared" ca="1" si="127"/>
        <v>0</v>
      </c>
      <c r="BA163" s="1259">
        <f t="shared" si="159"/>
        <v>0</v>
      </c>
      <c r="BB163" s="1250"/>
      <c r="BC163" s="715">
        <f t="shared" si="128"/>
        <v>0</v>
      </c>
      <c r="BD163" s="715">
        <f t="shared" si="129"/>
        <v>0</v>
      </c>
      <c r="BE163" s="715">
        <f t="shared" si="130"/>
        <v>0</v>
      </c>
      <c r="BF163" s="715">
        <f t="shared" si="160"/>
        <v>0</v>
      </c>
      <c r="BG163" s="732">
        <f t="shared" si="131"/>
        <v>0</v>
      </c>
      <c r="BH163" s="39"/>
      <c r="BI163" s="39"/>
      <c r="BJ163" s="39"/>
      <c r="BK163" s="39"/>
      <c r="BL163" s="39"/>
      <c r="BM163" s="36"/>
      <c r="BN163" s="422">
        <f t="shared" ca="1" si="132"/>
        <v>5.7319088260650419</v>
      </c>
      <c r="BO163" s="422">
        <f t="shared" ca="1" si="133"/>
        <v>0</v>
      </c>
      <c r="BP163" s="422">
        <f t="shared" ca="1" si="134"/>
        <v>0</v>
      </c>
      <c r="BQ163" s="422">
        <f t="shared" ca="1" si="135"/>
        <v>0</v>
      </c>
      <c r="BR163" s="422">
        <f t="shared" ca="1" si="161"/>
        <v>0</v>
      </c>
      <c r="BS163" s="422">
        <f t="shared" ca="1" si="136"/>
        <v>0</v>
      </c>
      <c r="BT163" s="422">
        <f t="shared" si="137"/>
        <v>0</v>
      </c>
      <c r="BU163" s="422">
        <f t="shared" si="138"/>
        <v>0</v>
      </c>
      <c r="BV163" s="422">
        <f t="shared" si="139"/>
        <v>0</v>
      </c>
      <c r="BW163" s="422">
        <f t="shared" si="140"/>
        <v>0</v>
      </c>
      <c r="BX163" s="422">
        <f t="shared" si="162"/>
        <v>0</v>
      </c>
      <c r="BY163" s="422">
        <f t="shared" si="141"/>
        <v>0</v>
      </c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458"/>
      <c r="CL163" s="458"/>
      <c r="CM163" s="458"/>
      <c r="CN163" s="458"/>
      <c r="CO163" s="458"/>
      <c r="CP163" s="458"/>
      <c r="CQ163" s="458"/>
      <c r="CR163" s="458"/>
      <c r="CS163" s="458"/>
      <c r="CT163" s="458"/>
      <c r="CU163" s="458"/>
      <c r="CV163" s="458"/>
      <c r="CW163" s="458"/>
      <c r="CX163" s="458"/>
      <c r="CY163" s="458"/>
      <c r="CZ163" s="458"/>
      <c r="DA163" s="458"/>
      <c r="DB163" s="458"/>
      <c r="DC163" s="458"/>
      <c r="DD163" s="458"/>
      <c r="DE163" s="458"/>
      <c r="DF163" s="458"/>
      <c r="DG163" s="458"/>
      <c r="DH163" s="458"/>
      <c r="DI163" s="458"/>
      <c r="DJ163" s="458"/>
      <c r="DK163" s="458"/>
      <c r="DL163" s="458"/>
      <c r="DM163" s="458"/>
      <c r="DN163" s="458"/>
      <c r="DO163" s="458"/>
      <c r="DP163" s="458"/>
      <c r="DQ163" s="458"/>
      <c r="DR163" s="458"/>
      <c r="DS163" s="458"/>
      <c r="DT163" s="458"/>
      <c r="DU163" s="39"/>
      <c r="DV163" s="39"/>
      <c r="DW163" s="31">
        <f t="shared" si="228"/>
        <v>4</v>
      </c>
      <c r="DX163" s="459">
        <f t="shared" si="142"/>
        <v>39</v>
      </c>
      <c r="DY163" s="467">
        <f t="shared" si="164"/>
        <v>0.1</v>
      </c>
      <c r="DZ163" s="468">
        <f t="shared" si="165"/>
        <v>0</v>
      </c>
      <c r="EA163" s="467">
        <f t="shared" si="166"/>
        <v>0.01</v>
      </c>
      <c r="EB163" s="468"/>
      <c r="EC163" s="326"/>
      <c r="ED163" s="468"/>
      <c r="EE163" s="39"/>
      <c r="EF163" s="459">
        <f t="shared" si="167"/>
        <v>39</v>
      </c>
      <c r="EG163" s="407">
        <f t="shared" si="223"/>
        <v>0.03</v>
      </c>
      <c r="EH163" s="407">
        <f t="shared" si="223"/>
        <v>0.03</v>
      </c>
      <c r="EI163" s="407">
        <f t="shared" si="223"/>
        <v>0.03</v>
      </c>
      <c r="EJ163" s="407">
        <f t="shared" si="223"/>
        <v>0.03</v>
      </c>
      <c r="EK163" s="39"/>
      <c r="EL163" s="485">
        <v>37</v>
      </c>
      <c r="EM163" s="486">
        <f t="shared" si="168"/>
        <v>0.6</v>
      </c>
      <c r="EN163" s="486">
        <f t="shared" si="169"/>
        <v>0</v>
      </c>
      <c r="EO163" s="487">
        <f t="shared" si="170"/>
        <v>0</v>
      </c>
      <c r="EP163" s="487"/>
      <c r="EQ163" s="487">
        <f t="shared" si="171"/>
        <v>0</v>
      </c>
      <c r="ER163" s="487">
        <f t="shared" si="172"/>
        <v>0</v>
      </c>
      <c r="ES163" s="487">
        <f t="shared" si="173"/>
        <v>0.6</v>
      </c>
      <c r="ET163" s="488">
        <f t="shared" si="174"/>
        <v>0.6</v>
      </c>
      <c r="EU163" s="39"/>
      <c r="EV163" s="33"/>
      <c r="EW163" s="473">
        <v>37</v>
      </c>
      <c r="EX163" s="399">
        <v>0.6</v>
      </c>
      <c r="EY163" s="399">
        <v>1.1100000000000001</v>
      </c>
      <c r="EZ163" s="399">
        <v>0.43</v>
      </c>
      <c r="FA163" s="399">
        <v>0.74</v>
      </c>
      <c r="FB163" s="33"/>
      <c r="FC163" s="473">
        <v>37</v>
      </c>
      <c r="FD163" s="399">
        <f t="shared" si="185"/>
        <v>0.6</v>
      </c>
      <c r="FE163" s="399">
        <f t="shared" si="186"/>
        <v>1.1100000000000001</v>
      </c>
      <c r="FF163" s="399">
        <f t="shared" si="187"/>
        <v>0.43</v>
      </c>
      <c r="FG163" s="399">
        <f t="shared" si="188"/>
        <v>0.74</v>
      </c>
      <c r="FH163" s="33"/>
      <c r="FI163" s="473">
        <v>37</v>
      </c>
      <c r="FJ163" s="412">
        <f t="shared" si="195"/>
        <v>0.1</v>
      </c>
      <c r="FK163" s="412">
        <f t="shared" si="199"/>
        <v>0.1</v>
      </c>
      <c r="FL163" s="412">
        <f t="shared" si="200"/>
        <v>0.1</v>
      </c>
      <c r="FM163" s="412">
        <f t="shared" si="201"/>
        <v>0.1</v>
      </c>
      <c r="FN163" s="505"/>
      <c r="FO163" s="473">
        <v>37</v>
      </c>
      <c r="FP163" s="412">
        <v>1.4</v>
      </c>
      <c r="FQ163" s="412">
        <v>1.4</v>
      </c>
      <c r="FR163" s="412">
        <v>1.4</v>
      </c>
      <c r="FS163" s="412">
        <v>1.4</v>
      </c>
      <c r="FT163" s="33"/>
      <c r="FU163" s="489">
        <v>37</v>
      </c>
      <c r="FV163" s="490">
        <v>0.56000000000000005</v>
      </c>
      <c r="FW163" s="490">
        <f t="shared" si="202"/>
        <v>0.56000000000000005</v>
      </c>
      <c r="FX163" s="490">
        <f t="shared" si="203"/>
        <v>0.56000000000000005</v>
      </c>
      <c r="FY163" s="490">
        <f t="shared" si="204"/>
        <v>0.56000000000000005</v>
      </c>
      <c r="FZ163" s="1234"/>
      <c r="GA163" s="473">
        <v>37</v>
      </c>
      <c r="GB163" s="400">
        <v>0.71</v>
      </c>
      <c r="GC163" s="400">
        <f t="shared" si="205"/>
        <v>0.89</v>
      </c>
      <c r="GD163" s="400">
        <v>0.75</v>
      </c>
      <c r="GE163" s="400">
        <f t="shared" si="205"/>
        <v>0.94</v>
      </c>
      <c r="GF163" s="524"/>
      <c r="GG163" s="39"/>
      <c r="GH163" s="33"/>
      <c r="GI163" s="473">
        <v>37</v>
      </c>
      <c r="GJ163" s="400">
        <f t="shared" si="196"/>
        <v>0.84</v>
      </c>
      <c r="GK163" s="400">
        <f t="shared" si="196"/>
        <v>0.84</v>
      </c>
      <c r="GL163" s="400">
        <f t="shared" si="196"/>
        <v>0.84</v>
      </c>
      <c r="GM163" s="400">
        <f t="shared" si="196"/>
        <v>0.84</v>
      </c>
      <c r="GN163" s="33"/>
      <c r="GO163" s="524"/>
      <c r="GP163" s="491">
        <v>37</v>
      </c>
      <c r="GQ163" s="492">
        <f t="shared" si="206"/>
        <v>0.1</v>
      </c>
      <c r="GR163" s="492">
        <f t="shared" si="207"/>
        <v>0.11000000000000001</v>
      </c>
      <c r="GS163" s="492">
        <f t="shared" si="208"/>
        <v>0.1</v>
      </c>
      <c r="GT163" s="493">
        <f t="shared" si="209"/>
        <v>0.11000000000000001</v>
      </c>
      <c r="GU163" s="491">
        <v>37</v>
      </c>
      <c r="GV163" s="492">
        <f t="shared" si="210"/>
        <v>1.1200000000000001</v>
      </c>
      <c r="GW163" s="492">
        <f t="shared" si="211"/>
        <v>1.2320000000000002</v>
      </c>
      <c r="GX163" s="492">
        <f t="shared" si="212"/>
        <v>1.1200000000000001</v>
      </c>
      <c r="GY163" s="492">
        <f t="shared" si="213"/>
        <v>1.2320000000000002</v>
      </c>
      <c r="GZ163" s="494">
        <f t="shared" si="189"/>
        <v>37</v>
      </c>
      <c r="HA163" s="506">
        <v>1.56</v>
      </c>
      <c r="HB163" s="492">
        <f t="shared" si="225"/>
        <v>2.1800000000000002</v>
      </c>
      <c r="HC163" s="492">
        <f t="shared" si="214"/>
        <v>1.95</v>
      </c>
      <c r="HD163" s="492">
        <f t="shared" si="229"/>
        <v>2.73</v>
      </c>
      <c r="HE163" s="491">
        <v>37</v>
      </c>
      <c r="HF163" s="492">
        <v>1.46</v>
      </c>
      <c r="HG163" s="492">
        <v>1.46</v>
      </c>
      <c r="HH163" s="492">
        <v>1.46</v>
      </c>
      <c r="HI163" s="493">
        <v>1.46</v>
      </c>
      <c r="HJ163" s="491">
        <v>37</v>
      </c>
      <c r="HK163" s="492">
        <f t="shared" si="216"/>
        <v>0.92</v>
      </c>
      <c r="HL163" s="492">
        <f t="shared" si="217"/>
        <v>0.92</v>
      </c>
      <c r="HM163" s="492">
        <f t="shared" si="218"/>
        <v>0.92</v>
      </c>
      <c r="HN163" s="492">
        <f t="shared" si="219"/>
        <v>0.92</v>
      </c>
      <c r="HO163" s="632"/>
      <c r="HP163" s="632"/>
      <c r="HQ163" s="632"/>
      <c r="HR163" s="39"/>
      <c r="HS163" s="39"/>
      <c r="HT163" s="39"/>
    </row>
    <row r="164" spans="1:228" ht="12.75" hidden="1" customHeight="1" x14ac:dyDescent="0.25">
      <c r="A164" s="31">
        <f t="shared" si="226"/>
        <v>4</v>
      </c>
      <c r="B164" s="31"/>
      <c r="C164" s="31"/>
      <c r="D164" s="32">
        <f t="shared" si="144"/>
        <v>40</v>
      </c>
      <c r="E164" s="33">
        <f t="shared" ca="1" si="106"/>
        <v>0</v>
      </c>
      <c r="F164" s="33">
        <f t="shared" ca="1" si="107"/>
        <v>0</v>
      </c>
      <c r="G164" s="33">
        <f t="shared" ca="1" si="108"/>
        <v>0</v>
      </c>
      <c r="H164" s="33">
        <v>0</v>
      </c>
      <c r="I164" s="33">
        <v>0</v>
      </c>
      <c r="J164" s="33">
        <f t="shared" ca="1" si="190"/>
        <v>0</v>
      </c>
      <c r="K164" s="33">
        <f t="shared" ca="1" si="109"/>
        <v>0</v>
      </c>
      <c r="L164" s="33"/>
      <c r="M164" s="832">
        <v>0</v>
      </c>
      <c r="N164" s="33">
        <f>IF(M164&gt;0,#REF!,0)</f>
        <v>0</v>
      </c>
      <c r="O164" s="33">
        <f t="shared" ca="1" si="110"/>
        <v>0</v>
      </c>
      <c r="P164" s="833">
        <f t="shared" ca="1" si="146"/>
        <v>0.76</v>
      </c>
      <c r="Q164" s="834">
        <f t="shared" ca="1" si="147"/>
        <v>5.7321935608225409</v>
      </c>
      <c r="R164" s="835">
        <f t="shared" ca="1" si="148"/>
        <v>304.70500952542227</v>
      </c>
      <c r="S164" s="836">
        <f t="shared" ca="1" si="149"/>
        <v>0.76</v>
      </c>
      <c r="T164" s="34">
        <f t="shared" ca="1" si="111"/>
        <v>5.7321935608225409</v>
      </c>
      <c r="U164" s="835">
        <f t="shared" ca="1" si="150"/>
        <v>304.70500952542233</v>
      </c>
      <c r="V164" s="34">
        <f t="shared" si="224"/>
        <v>0</v>
      </c>
      <c r="W164" s="553">
        <f t="shared" si="227"/>
        <v>1.75</v>
      </c>
      <c r="X164" s="42">
        <f t="shared" si="152"/>
        <v>0.03</v>
      </c>
      <c r="Y164" s="43">
        <f t="shared" si="113"/>
        <v>2.4662697723036864E-3</v>
      </c>
      <c r="Z164" s="44">
        <f t="shared" si="153"/>
        <v>0.03</v>
      </c>
      <c r="AA164" s="43">
        <f t="shared" si="114"/>
        <v>2.4662697723036864E-3</v>
      </c>
      <c r="AB164" s="35">
        <f t="shared" si="222"/>
        <v>0.16</v>
      </c>
      <c r="AC164" s="35">
        <f t="shared" ca="1" si="222"/>
        <v>0.15470777428049154</v>
      </c>
      <c r="AD164" s="317">
        <f t="shared" ca="1" si="222"/>
        <v>0.15470777428049154</v>
      </c>
      <c r="AE164" s="315"/>
      <c r="AF164" s="318">
        <f t="shared" si="115"/>
        <v>0.1</v>
      </c>
      <c r="AG164" s="405">
        <f t="shared" ca="1" si="116"/>
        <v>0</v>
      </c>
      <c r="AH164" s="318">
        <f t="shared" si="117"/>
        <v>0</v>
      </c>
      <c r="AI164" s="405">
        <f t="shared" ca="1" si="118"/>
        <v>0</v>
      </c>
      <c r="AJ164" s="318">
        <f t="shared" si="119"/>
        <v>0.01</v>
      </c>
      <c r="AK164" s="405">
        <f t="shared" ca="1" si="120"/>
        <v>0</v>
      </c>
      <c r="AL164" s="35">
        <f t="shared" si="155"/>
        <v>0</v>
      </c>
      <c r="AM164" s="30">
        <f t="shared" ca="1" si="121"/>
        <v>5.7321935608225409</v>
      </c>
      <c r="AN164" s="39"/>
      <c r="AO164" s="39"/>
      <c r="AP164" s="709">
        <f ca="1">IF($J$12="",0,IF(A164&lt;=$Y$3,IF(R163+SUM($M$126:M164)&gt;$Z$22,R163*10%,IF(R163+SUM($M$126:M164)&lt;=$Z$22,$Z$22-R163-SUM($M$126:M164))),0))</f>
        <v>99690.322796913752</v>
      </c>
      <c r="AQ164" s="319">
        <f t="shared" ca="1" si="156"/>
        <v>100000</v>
      </c>
      <c r="AR164" s="319">
        <f ca="1">IF($J$12="",0,IF(U163&lt;0,0,IF(A164&lt;=$Y$3,IF(U163+SUM($M$126:M164)&gt;$Z$22,U163*10%,IF(U163+SUM($M$126:M164)&lt;=$Z$22,$AR$125-U163-SUM($M$126:M164))),0)))</f>
        <v>99690.322796913752</v>
      </c>
      <c r="AS164" s="39">
        <f t="shared" ca="1" si="157"/>
        <v>100000</v>
      </c>
      <c r="AT164" s="723">
        <f t="shared" ca="1" si="122"/>
        <v>99690.322796913752</v>
      </c>
      <c r="AU164" s="320">
        <f t="shared" ca="1" si="123"/>
        <v>99690.322796913752</v>
      </c>
      <c r="AV164" s="320">
        <f t="shared" ca="1" si="124"/>
        <v>0</v>
      </c>
      <c r="AW164" s="320">
        <f t="shared" ca="1" si="125"/>
        <v>0</v>
      </c>
      <c r="AX164" s="320">
        <f t="shared" ca="1" si="126"/>
        <v>0</v>
      </c>
      <c r="AY164" s="320">
        <f t="shared" ca="1" si="158"/>
        <v>0</v>
      </c>
      <c r="AZ164" s="724">
        <f t="shared" ca="1" si="127"/>
        <v>0</v>
      </c>
      <c r="BA164" s="1259">
        <f t="shared" si="159"/>
        <v>0</v>
      </c>
      <c r="BB164" s="1250"/>
      <c r="BC164" s="715">
        <f t="shared" si="128"/>
        <v>0</v>
      </c>
      <c r="BD164" s="715">
        <f t="shared" si="129"/>
        <v>0</v>
      </c>
      <c r="BE164" s="715">
        <f t="shared" si="130"/>
        <v>0</v>
      </c>
      <c r="BF164" s="715">
        <f t="shared" si="160"/>
        <v>0</v>
      </c>
      <c r="BG164" s="732">
        <f t="shared" si="131"/>
        <v>0</v>
      </c>
      <c r="BH164" s="39"/>
      <c r="BI164" s="39"/>
      <c r="BJ164" s="39"/>
      <c r="BK164" s="39"/>
      <c r="BL164" s="39"/>
      <c r="BM164" s="36"/>
      <c r="BN164" s="422">
        <f t="shared" ca="1" si="132"/>
        <v>5.7321935608225409</v>
      </c>
      <c r="BO164" s="422">
        <f t="shared" ca="1" si="133"/>
        <v>0</v>
      </c>
      <c r="BP164" s="422">
        <f t="shared" ca="1" si="134"/>
        <v>0</v>
      </c>
      <c r="BQ164" s="422">
        <f t="shared" ca="1" si="135"/>
        <v>0</v>
      </c>
      <c r="BR164" s="422">
        <f t="shared" ca="1" si="161"/>
        <v>0</v>
      </c>
      <c r="BS164" s="422">
        <f t="shared" ca="1" si="136"/>
        <v>0</v>
      </c>
      <c r="BT164" s="422">
        <f t="shared" si="137"/>
        <v>0</v>
      </c>
      <c r="BU164" s="422">
        <f t="shared" si="138"/>
        <v>0</v>
      </c>
      <c r="BV164" s="422">
        <f t="shared" si="139"/>
        <v>0</v>
      </c>
      <c r="BW164" s="422">
        <f t="shared" si="140"/>
        <v>0</v>
      </c>
      <c r="BX164" s="422">
        <f t="shared" si="162"/>
        <v>0</v>
      </c>
      <c r="BY164" s="422">
        <f t="shared" si="141"/>
        <v>0</v>
      </c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458"/>
      <c r="CL164" s="458"/>
      <c r="CM164" s="458"/>
      <c r="CN164" s="458"/>
      <c r="CO164" s="458"/>
      <c r="CP164" s="458"/>
      <c r="CQ164" s="458"/>
      <c r="CR164" s="458"/>
      <c r="CS164" s="458"/>
      <c r="CT164" s="458"/>
      <c r="CU164" s="458"/>
      <c r="CV164" s="458"/>
      <c r="CW164" s="458"/>
      <c r="CX164" s="458"/>
      <c r="CY164" s="458"/>
      <c r="CZ164" s="458"/>
      <c r="DA164" s="458"/>
      <c r="DB164" s="458"/>
      <c r="DC164" s="458"/>
      <c r="DD164" s="458"/>
      <c r="DE164" s="458"/>
      <c r="DF164" s="458"/>
      <c r="DG164" s="458"/>
      <c r="DH164" s="458"/>
      <c r="DI164" s="458"/>
      <c r="DJ164" s="458"/>
      <c r="DK164" s="458"/>
      <c r="DL164" s="458"/>
      <c r="DM164" s="458"/>
      <c r="DN164" s="458"/>
      <c r="DO164" s="458"/>
      <c r="DP164" s="458"/>
      <c r="DQ164" s="458"/>
      <c r="DR164" s="458"/>
      <c r="DS164" s="458"/>
      <c r="DT164" s="458"/>
      <c r="DU164" s="39"/>
      <c r="DV164" s="39"/>
      <c r="DW164" s="31">
        <f t="shared" si="228"/>
        <v>4</v>
      </c>
      <c r="DX164" s="459">
        <f t="shared" si="142"/>
        <v>40</v>
      </c>
      <c r="DY164" s="467">
        <f t="shared" si="164"/>
        <v>0.1</v>
      </c>
      <c r="DZ164" s="468">
        <f t="shared" si="165"/>
        <v>0</v>
      </c>
      <c r="EA164" s="467">
        <f t="shared" si="166"/>
        <v>0.01</v>
      </c>
      <c r="EB164" s="468"/>
      <c r="EC164" s="326"/>
      <c r="ED164" s="468"/>
      <c r="EE164" s="39"/>
      <c r="EF164" s="459">
        <f t="shared" si="167"/>
        <v>40</v>
      </c>
      <c r="EG164" s="407">
        <f t="shared" si="223"/>
        <v>0.03</v>
      </c>
      <c r="EH164" s="407">
        <f t="shared" si="223"/>
        <v>0.03</v>
      </c>
      <c r="EI164" s="407">
        <f t="shared" si="223"/>
        <v>0.03</v>
      </c>
      <c r="EJ164" s="407">
        <f t="shared" si="223"/>
        <v>0.03</v>
      </c>
      <c r="EK164" s="39"/>
      <c r="EL164" s="485">
        <v>38</v>
      </c>
      <c r="EM164" s="486">
        <f t="shared" si="168"/>
        <v>0.65</v>
      </c>
      <c r="EN164" s="486">
        <f t="shared" si="169"/>
        <v>0</v>
      </c>
      <c r="EO164" s="487">
        <f t="shared" si="170"/>
        <v>0</v>
      </c>
      <c r="EP164" s="487"/>
      <c r="EQ164" s="487">
        <f t="shared" si="171"/>
        <v>0</v>
      </c>
      <c r="ER164" s="487">
        <f t="shared" si="172"/>
        <v>0</v>
      </c>
      <c r="ES164" s="487">
        <f t="shared" si="173"/>
        <v>0.65</v>
      </c>
      <c r="ET164" s="488">
        <f t="shared" si="174"/>
        <v>0.65</v>
      </c>
      <c r="EU164" s="39"/>
      <c r="EV164" s="33"/>
      <c r="EW164" s="473">
        <v>38</v>
      </c>
      <c r="EX164" s="399">
        <v>0.65</v>
      </c>
      <c r="EY164" s="399">
        <v>1.2</v>
      </c>
      <c r="EZ164" s="399">
        <v>0.46</v>
      </c>
      <c r="FA164" s="399">
        <v>0.79</v>
      </c>
      <c r="FB164" s="33"/>
      <c r="FC164" s="473">
        <v>38</v>
      </c>
      <c r="FD164" s="399">
        <f t="shared" si="185"/>
        <v>0.65</v>
      </c>
      <c r="FE164" s="399">
        <f t="shared" si="186"/>
        <v>1.2</v>
      </c>
      <c r="FF164" s="399">
        <f t="shared" si="187"/>
        <v>0.46</v>
      </c>
      <c r="FG164" s="399">
        <f t="shared" si="188"/>
        <v>0.79</v>
      </c>
      <c r="FH164" s="33"/>
      <c r="FI164" s="473">
        <v>38</v>
      </c>
      <c r="FJ164" s="412">
        <f t="shared" si="195"/>
        <v>0.1</v>
      </c>
      <c r="FK164" s="412">
        <f t="shared" si="199"/>
        <v>0.1</v>
      </c>
      <c r="FL164" s="412">
        <f t="shared" si="200"/>
        <v>0.1</v>
      </c>
      <c r="FM164" s="412">
        <f t="shared" si="201"/>
        <v>0.1</v>
      </c>
      <c r="FN164" s="505"/>
      <c r="FO164" s="473">
        <v>38</v>
      </c>
      <c r="FP164" s="412">
        <v>1.47</v>
      </c>
      <c r="FQ164" s="412">
        <v>1.47</v>
      </c>
      <c r="FR164" s="412">
        <v>1.47</v>
      </c>
      <c r="FS164" s="412">
        <v>1.47</v>
      </c>
      <c r="FT164" s="33"/>
      <c r="FU164" s="489">
        <v>38</v>
      </c>
      <c r="FV164" s="490">
        <v>0.56000000000000005</v>
      </c>
      <c r="FW164" s="490">
        <f t="shared" si="202"/>
        <v>0.56000000000000005</v>
      </c>
      <c r="FX164" s="490">
        <f t="shared" si="203"/>
        <v>0.56000000000000005</v>
      </c>
      <c r="FY164" s="490">
        <f t="shared" si="204"/>
        <v>0.56000000000000005</v>
      </c>
      <c r="FZ164" s="1234"/>
      <c r="GA164" s="473">
        <v>38</v>
      </c>
      <c r="GB164" s="400">
        <v>0.81</v>
      </c>
      <c r="GC164" s="400">
        <f t="shared" si="205"/>
        <v>1.01</v>
      </c>
      <c r="GD164" s="400">
        <v>0.85</v>
      </c>
      <c r="GE164" s="400">
        <f t="shared" si="205"/>
        <v>1.06</v>
      </c>
      <c r="GF164" s="524"/>
      <c r="GG164" s="39"/>
      <c r="GH164" s="33"/>
      <c r="GI164" s="473">
        <v>38</v>
      </c>
      <c r="GJ164" s="400">
        <f t="shared" ref="GJ164:GM183" si="230">ROUND(0.84/(1-0),2)</f>
        <v>0.84</v>
      </c>
      <c r="GK164" s="400">
        <f t="shared" si="230"/>
        <v>0.84</v>
      </c>
      <c r="GL164" s="400">
        <f t="shared" si="230"/>
        <v>0.84</v>
      </c>
      <c r="GM164" s="400">
        <f t="shared" si="230"/>
        <v>0.84</v>
      </c>
      <c r="GN164" s="33"/>
      <c r="GO164" s="524"/>
      <c r="GP164" s="491">
        <v>38</v>
      </c>
      <c r="GQ164" s="492">
        <f t="shared" si="206"/>
        <v>0.1</v>
      </c>
      <c r="GR164" s="492">
        <f t="shared" si="207"/>
        <v>0.11000000000000001</v>
      </c>
      <c r="GS164" s="492">
        <f t="shared" si="208"/>
        <v>0.1</v>
      </c>
      <c r="GT164" s="493">
        <f t="shared" si="209"/>
        <v>0.11000000000000001</v>
      </c>
      <c r="GU164" s="491">
        <v>38</v>
      </c>
      <c r="GV164" s="492">
        <f t="shared" si="210"/>
        <v>1.1200000000000001</v>
      </c>
      <c r="GW164" s="492">
        <f t="shared" si="211"/>
        <v>1.2320000000000002</v>
      </c>
      <c r="GX164" s="492">
        <f t="shared" si="212"/>
        <v>1.1200000000000001</v>
      </c>
      <c r="GY164" s="492">
        <f t="shared" si="213"/>
        <v>1.2320000000000002</v>
      </c>
      <c r="GZ164" s="494">
        <f t="shared" si="189"/>
        <v>38</v>
      </c>
      <c r="HA164" s="506">
        <v>1.63</v>
      </c>
      <c r="HB164" s="492">
        <f t="shared" si="225"/>
        <v>2.2799999999999998</v>
      </c>
      <c r="HC164" s="492">
        <f t="shared" si="214"/>
        <v>2.04</v>
      </c>
      <c r="HD164" s="492">
        <f t="shared" si="229"/>
        <v>2.86</v>
      </c>
      <c r="HE164" s="491">
        <v>38</v>
      </c>
      <c r="HF164" s="492">
        <v>1.61</v>
      </c>
      <c r="HG164" s="492">
        <v>1.61</v>
      </c>
      <c r="HH164" s="492">
        <v>1.61</v>
      </c>
      <c r="HI164" s="493">
        <v>1.61</v>
      </c>
      <c r="HJ164" s="491">
        <v>38</v>
      </c>
      <c r="HK164" s="492">
        <f t="shared" si="216"/>
        <v>0.92</v>
      </c>
      <c r="HL164" s="492">
        <f t="shared" si="217"/>
        <v>0.92</v>
      </c>
      <c r="HM164" s="492">
        <f t="shared" si="218"/>
        <v>0.92</v>
      </c>
      <c r="HN164" s="492">
        <f t="shared" si="219"/>
        <v>0.92</v>
      </c>
      <c r="HO164" s="632"/>
      <c r="HP164" s="632"/>
      <c r="HQ164" s="632"/>
      <c r="HR164" s="39"/>
      <c r="HS164" s="39"/>
      <c r="HT164" s="39"/>
    </row>
    <row r="165" spans="1:228" ht="12.75" hidden="1" customHeight="1" x14ac:dyDescent="0.25">
      <c r="A165" s="31">
        <f t="shared" si="226"/>
        <v>4</v>
      </c>
      <c r="B165" s="31"/>
      <c r="C165" s="31"/>
      <c r="D165" s="32">
        <f t="shared" si="144"/>
        <v>41</v>
      </c>
      <c r="E165" s="33">
        <f t="shared" ca="1" si="106"/>
        <v>0</v>
      </c>
      <c r="F165" s="33">
        <f t="shared" ca="1" si="107"/>
        <v>0</v>
      </c>
      <c r="G165" s="33">
        <f t="shared" ca="1" si="108"/>
        <v>0</v>
      </c>
      <c r="H165" s="33">
        <v>0</v>
      </c>
      <c r="I165" s="33">
        <v>0</v>
      </c>
      <c r="J165" s="33">
        <f t="shared" ca="1" si="190"/>
        <v>0</v>
      </c>
      <c r="K165" s="33">
        <f t="shared" ca="1" si="109"/>
        <v>0</v>
      </c>
      <c r="L165" s="33"/>
      <c r="M165" s="832">
        <v>0</v>
      </c>
      <c r="N165" s="33">
        <f>IF(M165&gt;0,#REF!,0)</f>
        <v>0</v>
      </c>
      <c r="O165" s="33">
        <f t="shared" ca="1" si="110"/>
        <v>0</v>
      </c>
      <c r="P165" s="833">
        <f t="shared" ca="1" si="146"/>
        <v>0.75</v>
      </c>
      <c r="Q165" s="834">
        <f t="shared" ca="1" si="147"/>
        <v>5.7324794619522876</v>
      </c>
      <c r="R165" s="835">
        <f t="shared" ca="1" si="148"/>
        <v>299.72253006347</v>
      </c>
      <c r="S165" s="836">
        <f t="shared" ca="1" si="149"/>
        <v>0.75</v>
      </c>
      <c r="T165" s="34">
        <f t="shared" ca="1" si="111"/>
        <v>5.7324794619522876</v>
      </c>
      <c r="U165" s="835">
        <f t="shared" ca="1" si="150"/>
        <v>299.72253006347006</v>
      </c>
      <c r="V165" s="34">
        <f t="shared" si="224"/>
        <v>0</v>
      </c>
      <c r="W165" s="553">
        <f t="shared" si="227"/>
        <v>1.738</v>
      </c>
      <c r="X165" s="42">
        <f t="shared" si="152"/>
        <v>0.03</v>
      </c>
      <c r="Y165" s="43">
        <f t="shared" si="113"/>
        <v>2.4662697723036864E-3</v>
      </c>
      <c r="Z165" s="44">
        <f t="shared" si="153"/>
        <v>0.03</v>
      </c>
      <c r="AA165" s="43">
        <f t="shared" si="114"/>
        <v>2.4662697723036864E-3</v>
      </c>
      <c r="AB165" s="35">
        <f t="shared" si="222"/>
        <v>0.16</v>
      </c>
      <c r="AC165" s="35">
        <f t="shared" ca="1" si="222"/>
        <v>0.15470777428049154</v>
      </c>
      <c r="AD165" s="317">
        <f t="shared" ca="1" si="222"/>
        <v>0.15470777428049154</v>
      </c>
      <c r="AE165" s="315"/>
      <c r="AF165" s="318">
        <f t="shared" si="115"/>
        <v>0.1</v>
      </c>
      <c r="AG165" s="405">
        <f t="shared" ca="1" si="116"/>
        <v>0</v>
      </c>
      <c r="AH165" s="318">
        <f t="shared" si="117"/>
        <v>0</v>
      </c>
      <c r="AI165" s="405">
        <f t="shared" ca="1" si="118"/>
        <v>0</v>
      </c>
      <c r="AJ165" s="318">
        <f t="shared" si="119"/>
        <v>0.01</v>
      </c>
      <c r="AK165" s="405">
        <f t="shared" ca="1" si="120"/>
        <v>0</v>
      </c>
      <c r="AL165" s="35">
        <f t="shared" si="155"/>
        <v>0</v>
      </c>
      <c r="AM165" s="30">
        <f t="shared" ca="1" si="121"/>
        <v>5.7324794619522876</v>
      </c>
      <c r="AN165" s="39"/>
      <c r="AO165" s="39"/>
      <c r="AP165" s="709">
        <f ca="1">IF($J$12="",0,IF(A165&lt;=$Y$3,IF(R164+SUM($M$126:M165)&gt;$Z$22,R164*10%,IF(R164+SUM($M$126:M165)&lt;=$Z$22,$Z$22-R164-SUM($M$126:M165))),0))</f>
        <v>99695.294990474576</v>
      </c>
      <c r="AQ165" s="319">
        <f t="shared" ca="1" si="156"/>
        <v>100000</v>
      </c>
      <c r="AR165" s="319">
        <f ca="1">IF($J$12="",0,IF(U164&lt;0,0,IF(A165&lt;=$Y$3,IF(U164+SUM($M$126:M165)&gt;$Z$22,U164*10%,IF(U164+SUM($M$126:M165)&lt;=$Z$22,$AR$125-U164-SUM($M$126:M165))),0)))</f>
        <v>99695.294990474576</v>
      </c>
      <c r="AS165" s="39">
        <f t="shared" ca="1" si="157"/>
        <v>100000</v>
      </c>
      <c r="AT165" s="723">
        <f t="shared" ca="1" si="122"/>
        <v>99695.294990474576</v>
      </c>
      <c r="AU165" s="320">
        <f t="shared" ca="1" si="123"/>
        <v>99695.294990474576</v>
      </c>
      <c r="AV165" s="320">
        <f t="shared" ca="1" si="124"/>
        <v>0</v>
      </c>
      <c r="AW165" s="320">
        <f t="shared" ca="1" si="125"/>
        <v>0</v>
      </c>
      <c r="AX165" s="320">
        <f t="shared" ca="1" si="126"/>
        <v>0</v>
      </c>
      <c r="AY165" s="320">
        <f t="shared" ca="1" si="158"/>
        <v>0</v>
      </c>
      <c r="AZ165" s="724">
        <f t="shared" ca="1" si="127"/>
        <v>0</v>
      </c>
      <c r="BA165" s="1259">
        <f t="shared" si="159"/>
        <v>0</v>
      </c>
      <c r="BB165" s="1250"/>
      <c r="BC165" s="715">
        <f t="shared" si="128"/>
        <v>0</v>
      </c>
      <c r="BD165" s="715">
        <f t="shared" si="129"/>
        <v>0</v>
      </c>
      <c r="BE165" s="715">
        <f t="shared" si="130"/>
        <v>0</v>
      </c>
      <c r="BF165" s="715">
        <f t="shared" si="160"/>
        <v>0</v>
      </c>
      <c r="BG165" s="732">
        <f t="shared" si="131"/>
        <v>0</v>
      </c>
      <c r="BH165" s="39"/>
      <c r="BI165" s="39"/>
      <c r="BJ165" s="39"/>
      <c r="BK165" s="39"/>
      <c r="BL165" s="39"/>
      <c r="BM165" s="36"/>
      <c r="BN165" s="422">
        <f t="shared" ca="1" si="132"/>
        <v>5.7324794619522876</v>
      </c>
      <c r="BO165" s="422">
        <f t="shared" ca="1" si="133"/>
        <v>0</v>
      </c>
      <c r="BP165" s="422">
        <f t="shared" ca="1" si="134"/>
        <v>0</v>
      </c>
      <c r="BQ165" s="422">
        <f t="shared" ca="1" si="135"/>
        <v>0</v>
      </c>
      <c r="BR165" s="422">
        <f t="shared" ca="1" si="161"/>
        <v>0</v>
      </c>
      <c r="BS165" s="422">
        <f t="shared" ca="1" si="136"/>
        <v>0</v>
      </c>
      <c r="BT165" s="422">
        <f t="shared" si="137"/>
        <v>0</v>
      </c>
      <c r="BU165" s="422">
        <f t="shared" si="138"/>
        <v>0</v>
      </c>
      <c r="BV165" s="422">
        <f t="shared" si="139"/>
        <v>0</v>
      </c>
      <c r="BW165" s="422">
        <f t="shared" si="140"/>
        <v>0</v>
      </c>
      <c r="BX165" s="422">
        <f t="shared" si="162"/>
        <v>0</v>
      </c>
      <c r="BY165" s="422">
        <f t="shared" si="141"/>
        <v>0</v>
      </c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458"/>
      <c r="CL165" s="458"/>
      <c r="CM165" s="458"/>
      <c r="CN165" s="458"/>
      <c r="CO165" s="458"/>
      <c r="CP165" s="458"/>
      <c r="CQ165" s="458"/>
      <c r="CR165" s="458"/>
      <c r="CS165" s="458"/>
      <c r="CT165" s="458"/>
      <c r="CU165" s="458"/>
      <c r="CV165" s="458"/>
      <c r="CW165" s="458"/>
      <c r="CX165" s="458"/>
      <c r="CY165" s="458"/>
      <c r="CZ165" s="458"/>
      <c r="DA165" s="458"/>
      <c r="DB165" s="458"/>
      <c r="DC165" s="458"/>
      <c r="DD165" s="458"/>
      <c r="DE165" s="458"/>
      <c r="DF165" s="458"/>
      <c r="DG165" s="458"/>
      <c r="DH165" s="458"/>
      <c r="DI165" s="458"/>
      <c r="DJ165" s="458"/>
      <c r="DK165" s="458"/>
      <c r="DL165" s="458"/>
      <c r="DM165" s="458"/>
      <c r="DN165" s="458"/>
      <c r="DO165" s="458"/>
      <c r="DP165" s="458"/>
      <c r="DQ165" s="458"/>
      <c r="DR165" s="458"/>
      <c r="DS165" s="458"/>
      <c r="DT165" s="458"/>
      <c r="DU165" s="39"/>
      <c r="DV165" s="39"/>
      <c r="DW165" s="31">
        <f t="shared" si="228"/>
        <v>4</v>
      </c>
      <c r="DX165" s="459">
        <f t="shared" si="142"/>
        <v>41</v>
      </c>
      <c r="DY165" s="467">
        <f t="shared" si="164"/>
        <v>0.1</v>
      </c>
      <c r="DZ165" s="468">
        <f t="shared" si="165"/>
        <v>0</v>
      </c>
      <c r="EA165" s="467">
        <f t="shared" si="166"/>
        <v>0.01</v>
      </c>
      <c r="EB165" s="468"/>
      <c r="EC165" s="326"/>
      <c r="ED165" s="468"/>
      <c r="EE165" s="39"/>
      <c r="EF165" s="459">
        <f t="shared" si="167"/>
        <v>41</v>
      </c>
      <c r="EG165" s="407">
        <f t="shared" si="223"/>
        <v>0.03</v>
      </c>
      <c r="EH165" s="407">
        <f t="shared" si="223"/>
        <v>0.03</v>
      </c>
      <c r="EI165" s="407">
        <f t="shared" si="223"/>
        <v>0.03</v>
      </c>
      <c r="EJ165" s="407">
        <f t="shared" si="223"/>
        <v>0.03</v>
      </c>
      <c r="EK165" s="39"/>
      <c r="EL165" s="485">
        <v>39</v>
      </c>
      <c r="EM165" s="486">
        <f t="shared" si="168"/>
        <v>0.69</v>
      </c>
      <c r="EN165" s="486">
        <f t="shared" si="169"/>
        <v>0</v>
      </c>
      <c r="EO165" s="487">
        <f t="shared" si="170"/>
        <v>0</v>
      </c>
      <c r="EP165" s="487"/>
      <c r="EQ165" s="487">
        <f t="shared" si="171"/>
        <v>0</v>
      </c>
      <c r="ER165" s="487">
        <f t="shared" si="172"/>
        <v>0</v>
      </c>
      <c r="ES165" s="487">
        <f t="shared" si="173"/>
        <v>0.69</v>
      </c>
      <c r="ET165" s="488">
        <f t="shared" si="174"/>
        <v>0.69</v>
      </c>
      <c r="EU165" s="39"/>
      <c r="EV165" s="33"/>
      <c r="EW165" s="473">
        <v>39</v>
      </c>
      <c r="EX165" s="399">
        <v>0.69</v>
      </c>
      <c r="EY165" s="399">
        <v>1.28</v>
      </c>
      <c r="EZ165" s="399">
        <v>0.49</v>
      </c>
      <c r="FA165" s="399">
        <v>0.85</v>
      </c>
      <c r="FB165" s="33"/>
      <c r="FC165" s="473">
        <v>39</v>
      </c>
      <c r="FD165" s="399">
        <f t="shared" si="185"/>
        <v>0.69</v>
      </c>
      <c r="FE165" s="399">
        <f t="shared" si="186"/>
        <v>1.28</v>
      </c>
      <c r="FF165" s="399">
        <f t="shared" si="187"/>
        <v>0.49</v>
      </c>
      <c r="FG165" s="399">
        <f t="shared" si="188"/>
        <v>0.85</v>
      </c>
      <c r="FH165" s="33"/>
      <c r="FI165" s="473">
        <v>39</v>
      </c>
      <c r="FJ165" s="412">
        <f t="shared" si="195"/>
        <v>0.1</v>
      </c>
      <c r="FK165" s="412">
        <f t="shared" si="199"/>
        <v>0.1</v>
      </c>
      <c r="FL165" s="412">
        <f t="shared" si="200"/>
        <v>0.1</v>
      </c>
      <c r="FM165" s="412">
        <f t="shared" si="201"/>
        <v>0.1</v>
      </c>
      <c r="FN165" s="505"/>
      <c r="FO165" s="473">
        <v>39</v>
      </c>
      <c r="FP165" s="412">
        <v>1.55</v>
      </c>
      <c r="FQ165" s="412">
        <v>1.55</v>
      </c>
      <c r="FR165" s="412">
        <v>1.55</v>
      </c>
      <c r="FS165" s="412">
        <v>1.55</v>
      </c>
      <c r="FT165" s="33"/>
      <c r="FU165" s="489">
        <v>39</v>
      </c>
      <c r="FV165" s="490">
        <v>0.56000000000000005</v>
      </c>
      <c r="FW165" s="490">
        <f t="shared" si="202"/>
        <v>0.56000000000000005</v>
      </c>
      <c r="FX165" s="490">
        <f t="shared" si="203"/>
        <v>0.56000000000000005</v>
      </c>
      <c r="FY165" s="490">
        <f t="shared" si="204"/>
        <v>0.56000000000000005</v>
      </c>
      <c r="FZ165" s="1234"/>
      <c r="GA165" s="473">
        <v>39</v>
      </c>
      <c r="GB165" s="400">
        <v>0.95</v>
      </c>
      <c r="GC165" s="400">
        <f t="shared" si="205"/>
        <v>1.19</v>
      </c>
      <c r="GD165" s="400">
        <v>1</v>
      </c>
      <c r="GE165" s="400">
        <f t="shared" si="205"/>
        <v>1.25</v>
      </c>
      <c r="GF165" s="524"/>
      <c r="GG165" s="39"/>
      <c r="GH165" s="33"/>
      <c r="GI165" s="473">
        <v>39</v>
      </c>
      <c r="GJ165" s="400">
        <f t="shared" si="230"/>
        <v>0.84</v>
      </c>
      <c r="GK165" s="400">
        <f t="shared" si="230"/>
        <v>0.84</v>
      </c>
      <c r="GL165" s="400">
        <f t="shared" si="230"/>
        <v>0.84</v>
      </c>
      <c r="GM165" s="400">
        <f t="shared" si="230"/>
        <v>0.84</v>
      </c>
      <c r="GN165" s="33"/>
      <c r="GO165" s="524"/>
      <c r="GP165" s="491">
        <v>39</v>
      </c>
      <c r="GQ165" s="492">
        <f t="shared" si="206"/>
        <v>0.1</v>
      </c>
      <c r="GR165" s="492">
        <f t="shared" si="207"/>
        <v>0.11000000000000001</v>
      </c>
      <c r="GS165" s="492">
        <f t="shared" si="208"/>
        <v>0.1</v>
      </c>
      <c r="GT165" s="493">
        <f t="shared" si="209"/>
        <v>0.11000000000000001</v>
      </c>
      <c r="GU165" s="491">
        <v>39</v>
      </c>
      <c r="GV165" s="492">
        <f t="shared" si="210"/>
        <v>1.1200000000000001</v>
      </c>
      <c r="GW165" s="492">
        <f t="shared" si="211"/>
        <v>1.2320000000000002</v>
      </c>
      <c r="GX165" s="492">
        <f t="shared" si="212"/>
        <v>1.1200000000000001</v>
      </c>
      <c r="GY165" s="492">
        <f t="shared" si="213"/>
        <v>1.2320000000000002</v>
      </c>
      <c r="GZ165" s="494">
        <f t="shared" si="189"/>
        <v>39</v>
      </c>
      <c r="HA165" s="506">
        <v>1.72</v>
      </c>
      <c r="HB165" s="492">
        <f t="shared" si="225"/>
        <v>2.41</v>
      </c>
      <c r="HC165" s="492">
        <f t="shared" si="214"/>
        <v>2.15</v>
      </c>
      <c r="HD165" s="492">
        <f t="shared" si="229"/>
        <v>3.01</v>
      </c>
      <c r="HE165" s="491">
        <v>39</v>
      </c>
      <c r="HF165" s="492">
        <v>1.79</v>
      </c>
      <c r="HG165" s="492">
        <v>1.79</v>
      </c>
      <c r="HH165" s="492">
        <v>1.79</v>
      </c>
      <c r="HI165" s="493">
        <v>1.79</v>
      </c>
      <c r="HJ165" s="491">
        <v>39</v>
      </c>
      <c r="HK165" s="492">
        <f t="shared" si="216"/>
        <v>0.92</v>
      </c>
      <c r="HL165" s="492">
        <f t="shared" si="217"/>
        <v>0.92</v>
      </c>
      <c r="HM165" s="492">
        <f t="shared" si="218"/>
        <v>0.92</v>
      </c>
      <c r="HN165" s="492">
        <f t="shared" si="219"/>
        <v>0.92</v>
      </c>
      <c r="HO165" s="632"/>
      <c r="HP165" s="632"/>
      <c r="HQ165" s="632"/>
      <c r="HR165" s="39"/>
      <c r="HS165" s="39"/>
      <c r="HT165" s="39"/>
    </row>
    <row r="166" spans="1:228" ht="12.75" hidden="1" customHeight="1" x14ac:dyDescent="0.25">
      <c r="A166" s="31">
        <f t="shared" si="226"/>
        <v>4</v>
      </c>
      <c r="B166" s="31"/>
      <c r="C166" s="31"/>
      <c r="D166" s="32">
        <f t="shared" si="144"/>
        <v>42</v>
      </c>
      <c r="E166" s="33">
        <f t="shared" ca="1" si="106"/>
        <v>0</v>
      </c>
      <c r="F166" s="33">
        <f t="shared" ca="1" si="107"/>
        <v>0</v>
      </c>
      <c r="G166" s="33">
        <f t="shared" ca="1" si="108"/>
        <v>0</v>
      </c>
      <c r="H166" s="33">
        <v>0</v>
      </c>
      <c r="I166" s="33">
        <v>0</v>
      </c>
      <c r="J166" s="33">
        <f t="shared" ca="1" si="190"/>
        <v>0</v>
      </c>
      <c r="K166" s="33">
        <f t="shared" ca="1" si="109"/>
        <v>0</v>
      </c>
      <c r="L166" s="33"/>
      <c r="M166" s="832">
        <v>0</v>
      </c>
      <c r="N166" s="33">
        <f>IF(M166&gt;0,#REF!,0)</f>
        <v>0</v>
      </c>
      <c r="O166" s="33">
        <f t="shared" ca="1" si="110"/>
        <v>0</v>
      </c>
      <c r="P166" s="833">
        <f t="shared" ca="1" si="146"/>
        <v>0.74</v>
      </c>
      <c r="Q166" s="834">
        <f t="shared" ca="1" si="147"/>
        <v>5.7327659545213505</v>
      </c>
      <c r="R166" s="835">
        <f t="shared" ca="1" si="148"/>
        <v>294.72976410894864</v>
      </c>
      <c r="S166" s="836">
        <f t="shared" ca="1" si="149"/>
        <v>0.74</v>
      </c>
      <c r="T166" s="34">
        <f t="shared" ca="1" si="111"/>
        <v>5.7327659545213505</v>
      </c>
      <c r="U166" s="835">
        <f t="shared" ca="1" si="150"/>
        <v>294.7297641089487</v>
      </c>
      <c r="V166" s="34">
        <f t="shared" si="224"/>
        <v>0</v>
      </c>
      <c r="W166" s="553">
        <f t="shared" si="227"/>
        <v>1.7250000000000001</v>
      </c>
      <c r="X166" s="42">
        <f t="shared" si="152"/>
        <v>0.03</v>
      </c>
      <c r="Y166" s="43">
        <f t="shared" si="113"/>
        <v>2.4662697723036864E-3</v>
      </c>
      <c r="Z166" s="44">
        <f t="shared" si="153"/>
        <v>0.03</v>
      </c>
      <c r="AA166" s="43">
        <f t="shared" si="114"/>
        <v>2.4662697723036864E-3</v>
      </c>
      <c r="AB166" s="35">
        <f t="shared" si="222"/>
        <v>0.16</v>
      </c>
      <c r="AC166" s="35">
        <f t="shared" ca="1" si="222"/>
        <v>0.15470777428049154</v>
      </c>
      <c r="AD166" s="317">
        <f t="shared" ca="1" si="222"/>
        <v>0.15470777428049154</v>
      </c>
      <c r="AE166" s="315"/>
      <c r="AF166" s="318">
        <f t="shared" si="115"/>
        <v>0.1</v>
      </c>
      <c r="AG166" s="405">
        <f t="shared" ca="1" si="116"/>
        <v>0</v>
      </c>
      <c r="AH166" s="318">
        <f t="shared" si="117"/>
        <v>0</v>
      </c>
      <c r="AI166" s="405">
        <f t="shared" ca="1" si="118"/>
        <v>0</v>
      </c>
      <c r="AJ166" s="318">
        <f t="shared" si="119"/>
        <v>0.01</v>
      </c>
      <c r="AK166" s="405">
        <f t="shared" ca="1" si="120"/>
        <v>0</v>
      </c>
      <c r="AL166" s="35">
        <f t="shared" si="155"/>
        <v>0</v>
      </c>
      <c r="AM166" s="30">
        <f t="shared" ca="1" si="121"/>
        <v>5.7327659545213505</v>
      </c>
      <c r="AN166" s="39"/>
      <c r="AO166" s="39"/>
      <c r="AP166" s="709">
        <f ca="1">IF($J$12="",0,IF(A166&lt;=$Y$3,IF(R165+SUM($M$126:M166)&gt;$Z$22,R165*10%,IF(R165+SUM($M$126:M166)&lt;=$Z$22,$Z$22-R165-SUM($M$126:M166))),0))</f>
        <v>99700.277469936525</v>
      </c>
      <c r="AQ166" s="319">
        <f t="shared" ca="1" si="156"/>
        <v>100000</v>
      </c>
      <c r="AR166" s="319">
        <f ca="1">IF($J$12="",0,IF(U165&lt;0,0,IF(A166&lt;=$Y$3,IF(U165+SUM($M$126:M166)&gt;$Z$22,U165*10%,IF(U165+SUM($M$126:M166)&lt;=$Z$22,$AR$125-U165-SUM($M$126:M166))),0)))</f>
        <v>99700.277469936525</v>
      </c>
      <c r="AS166" s="39">
        <f t="shared" ca="1" si="157"/>
        <v>100000</v>
      </c>
      <c r="AT166" s="723">
        <f t="shared" ca="1" si="122"/>
        <v>99700.277469936525</v>
      </c>
      <c r="AU166" s="320">
        <f t="shared" ca="1" si="123"/>
        <v>99700.277469936525</v>
      </c>
      <c r="AV166" s="320">
        <f t="shared" ca="1" si="124"/>
        <v>0</v>
      </c>
      <c r="AW166" s="320">
        <f t="shared" ca="1" si="125"/>
        <v>0</v>
      </c>
      <c r="AX166" s="320">
        <f t="shared" ca="1" si="126"/>
        <v>0</v>
      </c>
      <c r="AY166" s="320">
        <f t="shared" ca="1" si="158"/>
        <v>0</v>
      </c>
      <c r="AZ166" s="724">
        <f t="shared" ca="1" si="127"/>
        <v>0</v>
      </c>
      <c r="BA166" s="1259">
        <f t="shared" si="159"/>
        <v>0</v>
      </c>
      <c r="BB166" s="1250"/>
      <c r="BC166" s="715">
        <f t="shared" si="128"/>
        <v>0</v>
      </c>
      <c r="BD166" s="715">
        <f t="shared" si="129"/>
        <v>0</v>
      </c>
      <c r="BE166" s="715">
        <f t="shared" si="130"/>
        <v>0</v>
      </c>
      <c r="BF166" s="715">
        <f t="shared" si="160"/>
        <v>0</v>
      </c>
      <c r="BG166" s="732">
        <f t="shared" si="131"/>
        <v>0</v>
      </c>
      <c r="BH166" s="39"/>
      <c r="BI166" s="39"/>
      <c r="BJ166" s="39"/>
      <c r="BK166" s="39"/>
      <c r="BL166" s="39"/>
      <c r="BM166" s="36"/>
      <c r="BN166" s="422">
        <f t="shared" ca="1" si="132"/>
        <v>5.7327659545213505</v>
      </c>
      <c r="BO166" s="422">
        <f t="shared" ca="1" si="133"/>
        <v>0</v>
      </c>
      <c r="BP166" s="422">
        <f t="shared" ca="1" si="134"/>
        <v>0</v>
      </c>
      <c r="BQ166" s="422">
        <f t="shared" ca="1" si="135"/>
        <v>0</v>
      </c>
      <c r="BR166" s="422">
        <f t="shared" ca="1" si="161"/>
        <v>0</v>
      </c>
      <c r="BS166" s="422">
        <f t="shared" ca="1" si="136"/>
        <v>0</v>
      </c>
      <c r="BT166" s="422">
        <f t="shared" si="137"/>
        <v>0</v>
      </c>
      <c r="BU166" s="422">
        <f t="shared" si="138"/>
        <v>0</v>
      </c>
      <c r="BV166" s="422">
        <f t="shared" si="139"/>
        <v>0</v>
      </c>
      <c r="BW166" s="422">
        <f t="shared" si="140"/>
        <v>0</v>
      </c>
      <c r="BX166" s="422">
        <f t="shared" si="162"/>
        <v>0</v>
      </c>
      <c r="BY166" s="422">
        <f t="shared" si="141"/>
        <v>0</v>
      </c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458"/>
      <c r="CL166" s="458"/>
      <c r="CM166" s="458"/>
      <c r="CN166" s="458"/>
      <c r="CO166" s="458"/>
      <c r="CP166" s="458"/>
      <c r="CQ166" s="458"/>
      <c r="CR166" s="458"/>
      <c r="CS166" s="458"/>
      <c r="CT166" s="458"/>
      <c r="CU166" s="458"/>
      <c r="CV166" s="458"/>
      <c r="CW166" s="458"/>
      <c r="CX166" s="458"/>
      <c r="CY166" s="458"/>
      <c r="CZ166" s="458"/>
      <c r="DA166" s="458"/>
      <c r="DB166" s="458"/>
      <c r="DC166" s="458"/>
      <c r="DD166" s="458"/>
      <c r="DE166" s="458"/>
      <c r="DF166" s="458"/>
      <c r="DG166" s="458"/>
      <c r="DH166" s="458"/>
      <c r="DI166" s="458"/>
      <c r="DJ166" s="458"/>
      <c r="DK166" s="458"/>
      <c r="DL166" s="458"/>
      <c r="DM166" s="458"/>
      <c r="DN166" s="458"/>
      <c r="DO166" s="458"/>
      <c r="DP166" s="458"/>
      <c r="DQ166" s="458"/>
      <c r="DR166" s="458"/>
      <c r="DS166" s="458"/>
      <c r="DT166" s="458"/>
      <c r="DU166" s="39"/>
      <c r="DV166" s="39"/>
      <c r="DW166" s="31">
        <f t="shared" si="228"/>
        <v>4</v>
      </c>
      <c r="DX166" s="459">
        <f t="shared" si="142"/>
        <v>42</v>
      </c>
      <c r="DY166" s="467">
        <f t="shared" si="164"/>
        <v>0.1</v>
      </c>
      <c r="DZ166" s="468">
        <f t="shared" si="165"/>
        <v>0</v>
      </c>
      <c r="EA166" s="467">
        <f t="shared" si="166"/>
        <v>0.01</v>
      </c>
      <c r="EB166" s="468"/>
      <c r="EC166" s="326"/>
      <c r="ED166" s="468"/>
      <c r="EE166" s="39"/>
      <c r="EF166" s="459">
        <f t="shared" si="167"/>
        <v>42</v>
      </c>
      <c r="EG166" s="407">
        <f t="shared" si="223"/>
        <v>0.03</v>
      </c>
      <c r="EH166" s="407">
        <f t="shared" si="223"/>
        <v>0.03</v>
      </c>
      <c r="EI166" s="407">
        <f t="shared" si="223"/>
        <v>0.03</v>
      </c>
      <c r="EJ166" s="407">
        <f t="shared" si="223"/>
        <v>0.03</v>
      </c>
      <c r="EK166" s="39"/>
      <c r="EL166" s="485">
        <v>40</v>
      </c>
      <c r="EM166" s="486">
        <f t="shared" si="168"/>
        <v>0.74</v>
      </c>
      <c r="EN166" s="486">
        <f t="shared" si="169"/>
        <v>0</v>
      </c>
      <c r="EO166" s="487">
        <f t="shared" si="170"/>
        <v>0</v>
      </c>
      <c r="EP166" s="487"/>
      <c r="EQ166" s="487">
        <f t="shared" si="171"/>
        <v>0</v>
      </c>
      <c r="ER166" s="487">
        <f t="shared" si="172"/>
        <v>0</v>
      </c>
      <c r="ES166" s="487">
        <f t="shared" si="173"/>
        <v>0.74</v>
      </c>
      <c r="ET166" s="488">
        <f t="shared" si="174"/>
        <v>0.74</v>
      </c>
      <c r="EU166" s="39"/>
      <c r="EV166" s="33"/>
      <c r="EW166" s="473">
        <v>40</v>
      </c>
      <c r="EX166" s="399">
        <v>0.74</v>
      </c>
      <c r="EY166" s="399">
        <v>1.37</v>
      </c>
      <c r="EZ166" s="399">
        <v>0.53</v>
      </c>
      <c r="FA166" s="399">
        <v>0.91</v>
      </c>
      <c r="FB166" s="33"/>
      <c r="FC166" s="473">
        <v>40</v>
      </c>
      <c r="FD166" s="399">
        <f t="shared" si="185"/>
        <v>0.74</v>
      </c>
      <c r="FE166" s="399">
        <f t="shared" si="186"/>
        <v>1.37</v>
      </c>
      <c r="FF166" s="399">
        <f t="shared" si="187"/>
        <v>0.53</v>
      </c>
      <c r="FG166" s="399">
        <f t="shared" si="188"/>
        <v>0.91</v>
      </c>
      <c r="FH166" s="33"/>
      <c r="FI166" s="473">
        <v>40</v>
      </c>
      <c r="FJ166" s="412">
        <f t="shared" si="195"/>
        <v>0.1</v>
      </c>
      <c r="FK166" s="412">
        <f t="shared" si="199"/>
        <v>0.1</v>
      </c>
      <c r="FL166" s="412">
        <f t="shared" si="200"/>
        <v>0.1</v>
      </c>
      <c r="FM166" s="412">
        <f t="shared" si="201"/>
        <v>0.1</v>
      </c>
      <c r="FN166" s="505"/>
      <c r="FO166" s="473">
        <v>40</v>
      </c>
      <c r="FP166" s="412">
        <v>1.64</v>
      </c>
      <c r="FQ166" s="412">
        <v>1.64</v>
      </c>
      <c r="FR166" s="412">
        <v>1.64</v>
      </c>
      <c r="FS166" s="412">
        <v>1.64</v>
      </c>
      <c r="FT166" s="33"/>
      <c r="FU166" s="489">
        <v>40</v>
      </c>
      <c r="FV166" s="490">
        <v>0.56000000000000005</v>
      </c>
      <c r="FW166" s="490">
        <f t="shared" si="202"/>
        <v>0.56000000000000005</v>
      </c>
      <c r="FX166" s="490">
        <f t="shared" si="203"/>
        <v>0.56000000000000005</v>
      </c>
      <c r="FY166" s="490">
        <f t="shared" si="204"/>
        <v>0.56000000000000005</v>
      </c>
      <c r="FZ166" s="1234"/>
      <c r="GA166" s="473">
        <v>40</v>
      </c>
      <c r="GB166" s="400">
        <v>1.08</v>
      </c>
      <c r="GC166" s="400">
        <f t="shared" si="205"/>
        <v>1.35</v>
      </c>
      <c r="GD166" s="400">
        <v>1.1399999999999999</v>
      </c>
      <c r="GE166" s="400">
        <f t="shared" si="205"/>
        <v>1.43</v>
      </c>
      <c r="GF166" s="524"/>
      <c r="GG166" s="39"/>
      <c r="GH166" s="33"/>
      <c r="GI166" s="473">
        <v>40</v>
      </c>
      <c r="GJ166" s="400">
        <f t="shared" si="230"/>
        <v>0.84</v>
      </c>
      <c r="GK166" s="400">
        <f t="shared" si="230"/>
        <v>0.84</v>
      </c>
      <c r="GL166" s="400">
        <f t="shared" si="230"/>
        <v>0.84</v>
      </c>
      <c r="GM166" s="400">
        <f t="shared" si="230"/>
        <v>0.84</v>
      </c>
      <c r="GN166" s="33"/>
      <c r="GO166" s="524"/>
      <c r="GP166" s="491">
        <v>40</v>
      </c>
      <c r="GQ166" s="492">
        <f t="shared" si="206"/>
        <v>0.1</v>
      </c>
      <c r="GR166" s="492">
        <f t="shared" si="207"/>
        <v>0.11000000000000001</v>
      </c>
      <c r="GS166" s="492">
        <f t="shared" si="208"/>
        <v>0.1</v>
      </c>
      <c r="GT166" s="493">
        <f t="shared" si="209"/>
        <v>0.11000000000000001</v>
      </c>
      <c r="GU166" s="491">
        <v>40</v>
      </c>
      <c r="GV166" s="492">
        <f t="shared" si="210"/>
        <v>1.1200000000000001</v>
      </c>
      <c r="GW166" s="492">
        <f t="shared" si="211"/>
        <v>1.2320000000000002</v>
      </c>
      <c r="GX166" s="492">
        <f t="shared" si="212"/>
        <v>1.1200000000000001</v>
      </c>
      <c r="GY166" s="492">
        <f t="shared" si="213"/>
        <v>1.2320000000000002</v>
      </c>
      <c r="GZ166" s="494">
        <f t="shared" si="189"/>
        <v>40</v>
      </c>
      <c r="HA166" s="506">
        <v>1.82</v>
      </c>
      <c r="HB166" s="492">
        <f t="shared" si="225"/>
        <v>2.5499999999999998</v>
      </c>
      <c r="HC166" s="492">
        <f>ROUND(HA166*1.25,2)</f>
        <v>2.2799999999999998</v>
      </c>
      <c r="HD166" s="492">
        <f t="shared" si="229"/>
        <v>3.19</v>
      </c>
      <c r="HE166" s="491">
        <v>40</v>
      </c>
      <c r="HF166" s="492">
        <v>1.94</v>
      </c>
      <c r="HG166" s="492">
        <v>1.94</v>
      </c>
      <c r="HH166" s="492">
        <v>1.94</v>
      </c>
      <c r="HI166" s="493">
        <v>1.94</v>
      </c>
      <c r="HJ166" s="491">
        <v>40</v>
      </c>
      <c r="HK166" s="492">
        <f t="shared" si="216"/>
        <v>0.92</v>
      </c>
      <c r="HL166" s="492">
        <f t="shared" si="217"/>
        <v>0.92</v>
      </c>
      <c r="HM166" s="492">
        <f t="shared" si="218"/>
        <v>0.92</v>
      </c>
      <c r="HN166" s="492">
        <f t="shared" si="219"/>
        <v>0.92</v>
      </c>
      <c r="HO166" s="632"/>
      <c r="HP166" s="632"/>
      <c r="HQ166" s="632"/>
      <c r="HR166" s="39"/>
      <c r="HS166" s="39"/>
      <c r="HT166" s="39"/>
    </row>
    <row r="167" spans="1:228" ht="12.75" hidden="1" customHeight="1" x14ac:dyDescent="0.25">
      <c r="A167" s="31">
        <f t="shared" si="226"/>
        <v>4</v>
      </c>
      <c r="B167" s="31"/>
      <c r="C167" s="31"/>
      <c r="D167" s="32">
        <f t="shared" si="144"/>
        <v>43</v>
      </c>
      <c r="E167" s="33">
        <f t="shared" ca="1" si="106"/>
        <v>0</v>
      </c>
      <c r="F167" s="33">
        <f t="shared" ca="1" si="107"/>
        <v>0</v>
      </c>
      <c r="G167" s="33">
        <f t="shared" ca="1" si="108"/>
        <v>0</v>
      </c>
      <c r="H167" s="33">
        <v>0</v>
      </c>
      <c r="I167" s="33">
        <v>0</v>
      </c>
      <c r="J167" s="33">
        <f t="shared" ca="1" si="190"/>
        <v>0</v>
      </c>
      <c r="K167" s="33">
        <f t="shared" ca="1" si="109"/>
        <v>0</v>
      </c>
      <c r="L167" s="33"/>
      <c r="M167" s="832">
        <v>0</v>
      </c>
      <c r="N167" s="33">
        <f>IF(M167&gt;0,#REF!,0)</f>
        <v>0</v>
      </c>
      <c r="O167" s="33">
        <f t="shared" ca="1" si="110"/>
        <v>0</v>
      </c>
      <c r="P167" s="833">
        <f t="shared" ca="1" si="146"/>
        <v>0.73</v>
      </c>
      <c r="Q167" s="834">
        <f t="shared" ca="1" si="147"/>
        <v>5.7330530385637344</v>
      </c>
      <c r="R167" s="835">
        <f t="shared" ca="1" si="148"/>
        <v>289.72671107038491</v>
      </c>
      <c r="S167" s="836">
        <f t="shared" ca="1" si="149"/>
        <v>0.73</v>
      </c>
      <c r="T167" s="34">
        <f t="shared" ca="1" si="111"/>
        <v>5.7330530385637344</v>
      </c>
      <c r="U167" s="835">
        <f t="shared" ca="1" si="150"/>
        <v>289.72671107038497</v>
      </c>
      <c r="V167" s="34">
        <f t="shared" si="224"/>
        <v>0</v>
      </c>
      <c r="W167" s="553">
        <f t="shared" si="227"/>
        <v>1.7130000000000001</v>
      </c>
      <c r="X167" s="42">
        <f t="shared" si="152"/>
        <v>0.03</v>
      </c>
      <c r="Y167" s="43">
        <f t="shared" si="113"/>
        <v>2.4662697723036864E-3</v>
      </c>
      <c r="Z167" s="44">
        <f t="shared" si="153"/>
        <v>0.03</v>
      </c>
      <c r="AA167" s="43">
        <f t="shared" si="114"/>
        <v>2.4662697723036864E-3</v>
      </c>
      <c r="AB167" s="35">
        <f t="shared" si="222"/>
        <v>0.16</v>
      </c>
      <c r="AC167" s="35">
        <f t="shared" ca="1" si="222"/>
        <v>0.15470777428049154</v>
      </c>
      <c r="AD167" s="317">
        <f t="shared" ca="1" si="222"/>
        <v>0.15470777428049154</v>
      </c>
      <c r="AE167" s="315"/>
      <c r="AF167" s="318">
        <f t="shared" si="115"/>
        <v>0.1</v>
      </c>
      <c r="AG167" s="405">
        <f t="shared" ca="1" si="116"/>
        <v>0</v>
      </c>
      <c r="AH167" s="318">
        <f t="shared" si="117"/>
        <v>0</v>
      </c>
      <c r="AI167" s="405">
        <f t="shared" ca="1" si="118"/>
        <v>0</v>
      </c>
      <c r="AJ167" s="318">
        <f t="shared" si="119"/>
        <v>0.01</v>
      </c>
      <c r="AK167" s="405">
        <f t="shared" ca="1" si="120"/>
        <v>0</v>
      </c>
      <c r="AL167" s="35">
        <f t="shared" si="155"/>
        <v>0</v>
      </c>
      <c r="AM167" s="30">
        <f t="shared" ca="1" si="121"/>
        <v>5.7330530385637344</v>
      </c>
      <c r="AN167" s="39"/>
      <c r="AO167" s="39"/>
      <c r="AP167" s="709">
        <f ca="1">IF($J$12="",0,IF(A167&lt;=$Y$3,IF(R166+SUM($M$126:M167)&gt;$Z$22,R166*10%,IF(R166+SUM($M$126:M167)&lt;=$Z$22,$Z$22-R166-SUM($M$126:M167))),0))</f>
        <v>99705.270235891046</v>
      </c>
      <c r="AQ167" s="319">
        <f t="shared" ca="1" si="156"/>
        <v>100000</v>
      </c>
      <c r="AR167" s="319">
        <f ca="1">IF($J$12="",0,IF(U166&lt;0,0,IF(A167&lt;=$Y$3,IF(U166+SUM($M$126:M167)&gt;$Z$22,U166*10%,IF(U166+SUM($M$126:M167)&lt;=$Z$22,$AR$125-U166-SUM($M$126:M167))),0)))</f>
        <v>99705.270235891046</v>
      </c>
      <c r="AS167" s="39">
        <f t="shared" ca="1" si="157"/>
        <v>100000</v>
      </c>
      <c r="AT167" s="723">
        <f t="shared" ca="1" si="122"/>
        <v>99705.270235891046</v>
      </c>
      <c r="AU167" s="320">
        <f t="shared" ca="1" si="123"/>
        <v>99705.270235891046</v>
      </c>
      <c r="AV167" s="320">
        <f t="shared" ca="1" si="124"/>
        <v>0</v>
      </c>
      <c r="AW167" s="320">
        <f t="shared" ca="1" si="125"/>
        <v>0</v>
      </c>
      <c r="AX167" s="320">
        <f t="shared" ca="1" si="126"/>
        <v>0</v>
      </c>
      <c r="AY167" s="320">
        <f t="shared" ca="1" si="158"/>
        <v>0</v>
      </c>
      <c r="AZ167" s="724">
        <f t="shared" ca="1" si="127"/>
        <v>0</v>
      </c>
      <c r="BA167" s="1259">
        <f t="shared" si="159"/>
        <v>0</v>
      </c>
      <c r="BB167" s="1250"/>
      <c r="BC167" s="715">
        <f t="shared" si="128"/>
        <v>0</v>
      </c>
      <c r="BD167" s="715">
        <f t="shared" si="129"/>
        <v>0</v>
      </c>
      <c r="BE167" s="715">
        <f t="shared" si="130"/>
        <v>0</v>
      </c>
      <c r="BF167" s="715">
        <f t="shared" si="160"/>
        <v>0</v>
      </c>
      <c r="BG167" s="732">
        <f t="shared" si="131"/>
        <v>0</v>
      </c>
      <c r="BH167" s="39"/>
      <c r="BI167" s="39"/>
      <c r="BJ167" s="39"/>
      <c r="BK167" s="39"/>
      <c r="BL167" s="39"/>
      <c r="BM167" s="36"/>
      <c r="BN167" s="422">
        <f t="shared" ca="1" si="132"/>
        <v>5.7330530385637344</v>
      </c>
      <c r="BO167" s="422">
        <f t="shared" ca="1" si="133"/>
        <v>0</v>
      </c>
      <c r="BP167" s="422">
        <f t="shared" ca="1" si="134"/>
        <v>0</v>
      </c>
      <c r="BQ167" s="422">
        <f t="shared" ca="1" si="135"/>
        <v>0</v>
      </c>
      <c r="BR167" s="422">
        <f t="shared" ca="1" si="161"/>
        <v>0</v>
      </c>
      <c r="BS167" s="422">
        <f t="shared" ca="1" si="136"/>
        <v>0</v>
      </c>
      <c r="BT167" s="422">
        <f t="shared" si="137"/>
        <v>0</v>
      </c>
      <c r="BU167" s="422">
        <f t="shared" si="138"/>
        <v>0</v>
      </c>
      <c r="BV167" s="422">
        <f t="shared" si="139"/>
        <v>0</v>
      </c>
      <c r="BW167" s="422">
        <f t="shared" si="140"/>
        <v>0</v>
      </c>
      <c r="BX167" s="422">
        <f t="shared" si="162"/>
        <v>0</v>
      </c>
      <c r="BY167" s="422">
        <f t="shared" si="141"/>
        <v>0</v>
      </c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458"/>
      <c r="CL167" s="458"/>
      <c r="CM167" s="458"/>
      <c r="CN167" s="458"/>
      <c r="CO167" s="458"/>
      <c r="CP167" s="458"/>
      <c r="CQ167" s="458"/>
      <c r="CR167" s="458"/>
      <c r="CS167" s="458"/>
      <c r="CT167" s="458"/>
      <c r="CU167" s="458"/>
      <c r="CV167" s="458"/>
      <c r="CW167" s="458"/>
      <c r="CX167" s="458"/>
      <c r="CY167" s="458"/>
      <c r="CZ167" s="458"/>
      <c r="DA167" s="458"/>
      <c r="DB167" s="458"/>
      <c r="DC167" s="458"/>
      <c r="DD167" s="458"/>
      <c r="DE167" s="458"/>
      <c r="DF167" s="458"/>
      <c r="DG167" s="458"/>
      <c r="DH167" s="458"/>
      <c r="DI167" s="458"/>
      <c r="DJ167" s="458"/>
      <c r="DK167" s="458"/>
      <c r="DL167" s="458"/>
      <c r="DM167" s="458"/>
      <c r="DN167" s="458"/>
      <c r="DO167" s="458"/>
      <c r="DP167" s="458"/>
      <c r="DQ167" s="458"/>
      <c r="DR167" s="458"/>
      <c r="DS167" s="458"/>
      <c r="DT167" s="458"/>
      <c r="DU167" s="39"/>
      <c r="DV167" s="39"/>
      <c r="DW167" s="31">
        <f t="shared" si="228"/>
        <v>4</v>
      </c>
      <c r="DX167" s="459">
        <f t="shared" si="142"/>
        <v>43</v>
      </c>
      <c r="DY167" s="467">
        <f t="shared" si="164"/>
        <v>0.1</v>
      </c>
      <c r="DZ167" s="468">
        <f t="shared" si="165"/>
        <v>0</v>
      </c>
      <c r="EA167" s="467">
        <f t="shared" si="166"/>
        <v>0.01</v>
      </c>
      <c r="EB167" s="468"/>
      <c r="EC167" s="326"/>
      <c r="ED167" s="468"/>
      <c r="EE167" s="39"/>
      <c r="EF167" s="459">
        <f t="shared" si="167"/>
        <v>43</v>
      </c>
      <c r="EG167" s="407">
        <f t="shared" si="223"/>
        <v>0.03</v>
      </c>
      <c r="EH167" s="407">
        <f t="shared" si="223"/>
        <v>0.03</v>
      </c>
      <c r="EI167" s="407">
        <f t="shared" si="223"/>
        <v>0.03</v>
      </c>
      <c r="EJ167" s="407">
        <f t="shared" si="223"/>
        <v>0.03</v>
      </c>
      <c r="EK167" s="39"/>
      <c r="EL167" s="485">
        <v>41</v>
      </c>
      <c r="EM167" s="486">
        <f t="shared" si="168"/>
        <v>0.81</v>
      </c>
      <c r="EN167" s="486">
        <f t="shared" si="169"/>
        <v>0</v>
      </c>
      <c r="EO167" s="487">
        <f t="shared" si="170"/>
        <v>0</v>
      </c>
      <c r="EP167" s="487"/>
      <c r="EQ167" s="487">
        <f t="shared" si="171"/>
        <v>0</v>
      </c>
      <c r="ER167" s="487">
        <f t="shared" si="172"/>
        <v>0</v>
      </c>
      <c r="ES167" s="487">
        <f t="shared" si="173"/>
        <v>0.81</v>
      </c>
      <c r="ET167" s="488">
        <f t="shared" si="174"/>
        <v>0.81</v>
      </c>
      <c r="EU167" s="39"/>
      <c r="EV167" s="33"/>
      <c r="EW167" s="473">
        <v>41</v>
      </c>
      <c r="EX167" s="399">
        <v>0.81</v>
      </c>
      <c r="EY167" s="399">
        <v>1.49</v>
      </c>
      <c r="EZ167" s="399">
        <v>0.56999999999999995</v>
      </c>
      <c r="FA167" s="399">
        <v>0.98</v>
      </c>
      <c r="FB167" s="33"/>
      <c r="FC167" s="473">
        <v>41</v>
      </c>
      <c r="FD167" s="399">
        <f t="shared" si="185"/>
        <v>0.81</v>
      </c>
      <c r="FE167" s="399">
        <f t="shared" si="186"/>
        <v>1.49</v>
      </c>
      <c r="FF167" s="399">
        <f t="shared" si="187"/>
        <v>0.56999999999999995</v>
      </c>
      <c r="FG167" s="399">
        <f t="shared" si="188"/>
        <v>0.98</v>
      </c>
      <c r="FH167" s="33"/>
      <c r="FI167" s="473">
        <v>41</v>
      </c>
      <c r="FJ167" s="412">
        <f t="shared" si="195"/>
        <v>0.1</v>
      </c>
      <c r="FK167" s="412">
        <f t="shared" si="199"/>
        <v>0.1</v>
      </c>
      <c r="FL167" s="412">
        <f t="shared" si="200"/>
        <v>0.1</v>
      </c>
      <c r="FM167" s="412">
        <f t="shared" si="201"/>
        <v>0.1</v>
      </c>
      <c r="FN167" s="505"/>
      <c r="FO167" s="473">
        <v>41</v>
      </c>
      <c r="FP167" s="412">
        <v>1.74</v>
      </c>
      <c r="FQ167" s="412">
        <v>1.74</v>
      </c>
      <c r="FR167" s="412">
        <v>1.74</v>
      </c>
      <c r="FS167" s="412">
        <v>1.74</v>
      </c>
      <c r="FT167" s="33"/>
      <c r="FU167" s="489">
        <v>41</v>
      </c>
      <c r="FV167" s="490">
        <v>0.56000000000000005</v>
      </c>
      <c r="FW167" s="490">
        <f t="shared" si="202"/>
        <v>0.56000000000000005</v>
      </c>
      <c r="FX167" s="490">
        <f t="shared" si="203"/>
        <v>0.56000000000000005</v>
      </c>
      <c r="FY167" s="490">
        <f t="shared" si="204"/>
        <v>0.56000000000000005</v>
      </c>
      <c r="FZ167" s="1234"/>
      <c r="GA167" s="473">
        <v>41</v>
      </c>
      <c r="GB167" s="400">
        <v>1.22</v>
      </c>
      <c r="GC167" s="400">
        <f t="shared" si="205"/>
        <v>1.53</v>
      </c>
      <c r="GD167" s="400">
        <v>1.28</v>
      </c>
      <c r="GE167" s="400">
        <f t="shared" si="205"/>
        <v>1.6</v>
      </c>
      <c r="GF167" s="524"/>
      <c r="GG167" s="39"/>
      <c r="GH167" s="33"/>
      <c r="GI167" s="473">
        <v>41</v>
      </c>
      <c r="GJ167" s="400">
        <f t="shared" si="230"/>
        <v>0.84</v>
      </c>
      <c r="GK167" s="400">
        <f t="shared" si="230"/>
        <v>0.84</v>
      </c>
      <c r="GL167" s="400">
        <f t="shared" si="230"/>
        <v>0.84</v>
      </c>
      <c r="GM167" s="400">
        <f t="shared" si="230"/>
        <v>0.84</v>
      </c>
      <c r="GN167" s="33"/>
      <c r="GO167" s="524"/>
      <c r="GP167" s="491">
        <v>41</v>
      </c>
      <c r="GQ167" s="492">
        <f t="shared" si="206"/>
        <v>0.1</v>
      </c>
      <c r="GR167" s="492">
        <f t="shared" si="207"/>
        <v>0.11000000000000001</v>
      </c>
      <c r="GS167" s="492">
        <f t="shared" si="208"/>
        <v>0.1</v>
      </c>
      <c r="GT167" s="493">
        <f t="shared" si="209"/>
        <v>0.11000000000000001</v>
      </c>
      <c r="GU167" s="491">
        <v>41</v>
      </c>
      <c r="GV167" s="492">
        <f t="shared" si="210"/>
        <v>1.1200000000000001</v>
      </c>
      <c r="GW167" s="492">
        <f t="shared" si="211"/>
        <v>1.2320000000000002</v>
      </c>
      <c r="GX167" s="492">
        <f t="shared" si="212"/>
        <v>1.1200000000000001</v>
      </c>
      <c r="GY167" s="492">
        <f t="shared" si="213"/>
        <v>1.2320000000000002</v>
      </c>
      <c r="GZ167" s="494">
        <f t="shared" si="189"/>
        <v>41</v>
      </c>
      <c r="HA167" s="506">
        <v>1.93</v>
      </c>
      <c r="HB167" s="492">
        <f t="shared" si="225"/>
        <v>2.7</v>
      </c>
      <c r="HC167" s="492">
        <f>ROUND(HA167*90%,2)</f>
        <v>1.74</v>
      </c>
      <c r="HD167" s="492">
        <f t="shared" si="229"/>
        <v>2.44</v>
      </c>
      <c r="HE167" s="491">
        <v>41</v>
      </c>
      <c r="HF167" s="492">
        <v>2.27</v>
      </c>
      <c r="HG167" s="492">
        <v>2.27</v>
      </c>
      <c r="HH167" s="492">
        <v>2.27</v>
      </c>
      <c r="HI167" s="493">
        <v>2.27</v>
      </c>
      <c r="HJ167" s="491">
        <v>41</v>
      </c>
      <c r="HK167" s="492">
        <f t="shared" si="216"/>
        <v>0.92</v>
      </c>
      <c r="HL167" s="492">
        <f t="shared" si="217"/>
        <v>0.92</v>
      </c>
      <c r="HM167" s="492">
        <f t="shared" si="218"/>
        <v>0.92</v>
      </c>
      <c r="HN167" s="492">
        <f t="shared" si="219"/>
        <v>0.92</v>
      </c>
      <c r="HO167" s="632"/>
      <c r="HP167" s="632"/>
      <c r="HQ167" s="632"/>
      <c r="HR167" s="39"/>
      <c r="HS167" s="39"/>
      <c r="HT167" s="39"/>
    </row>
    <row r="168" spans="1:228" ht="12.75" hidden="1" customHeight="1" x14ac:dyDescent="0.25">
      <c r="A168" s="31">
        <f t="shared" si="226"/>
        <v>4</v>
      </c>
      <c r="B168" s="31"/>
      <c r="C168" s="31"/>
      <c r="D168" s="32">
        <f t="shared" si="144"/>
        <v>44</v>
      </c>
      <c r="E168" s="33">
        <f t="shared" ca="1" si="106"/>
        <v>0</v>
      </c>
      <c r="F168" s="33">
        <f t="shared" ca="1" si="107"/>
        <v>0</v>
      </c>
      <c r="G168" s="33">
        <f t="shared" ca="1" si="108"/>
        <v>0</v>
      </c>
      <c r="H168" s="33">
        <v>0</v>
      </c>
      <c r="I168" s="33">
        <v>0</v>
      </c>
      <c r="J168" s="33">
        <f t="shared" ca="1" si="190"/>
        <v>0</v>
      </c>
      <c r="K168" s="33">
        <f t="shared" ca="1" si="109"/>
        <v>0</v>
      </c>
      <c r="L168" s="33"/>
      <c r="M168" s="832">
        <v>0</v>
      </c>
      <c r="N168" s="33">
        <f>IF(M168&gt;0,#REF!,0)</f>
        <v>0</v>
      </c>
      <c r="O168" s="33">
        <f t="shared" ca="1" si="110"/>
        <v>0</v>
      </c>
      <c r="P168" s="833">
        <f t="shared" ca="1" si="146"/>
        <v>0.71</v>
      </c>
      <c r="Q168" s="834">
        <f t="shared" ca="1" si="147"/>
        <v>5.733340714113452</v>
      </c>
      <c r="R168" s="835">
        <f t="shared" ca="1" si="148"/>
        <v>284.70337035627142</v>
      </c>
      <c r="S168" s="836">
        <f t="shared" ca="1" si="149"/>
        <v>0.71</v>
      </c>
      <c r="T168" s="34">
        <f t="shared" ca="1" si="111"/>
        <v>5.733340714113452</v>
      </c>
      <c r="U168" s="835">
        <f t="shared" ca="1" si="150"/>
        <v>284.70337035627148</v>
      </c>
      <c r="V168" s="34">
        <f t="shared" si="224"/>
        <v>0</v>
      </c>
      <c r="W168" s="553">
        <f t="shared" si="227"/>
        <v>1.7</v>
      </c>
      <c r="X168" s="42">
        <f t="shared" si="152"/>
        <v>0.03</v>
      </c>
      <c r="Y168" s="43">
        <f t="shared" si="113"/>
        <v>2.4662697723036864E-3</v>
      </c>
      <c r="Z168" s="44">
        <f t="shared" si="153"/>
        <v>0.03</v>
      </c>
      <c r="AA168" s="43">
        <f t="shared" si="114"/>
        <v>2.4662697723036864E-3</v>
      </c>
      <c r="AB168" s="35">
        <f t="shared" si="222"/>
        <v>0.16</v>
      </c>
      <c r="AC168" s="35">
        <f t="shared" ca="1" si="222"/>
        <v>0.15470777428049154</v>
      </c>
      <c r="AD168" s="317">
        <f t="shared" ca="1" si="222"/>
        <v>0.15470777428049154</v>
      </c>
      <c r="AE168" s="315"/>
      <c r="AF168" s="318">
        <f t="shared" si="115"/>
        <v>0.1</v>
      </c>
      <c r="AG168" s="405">
        <f t="shared" ca="1" si="116"/>
        <v>0</v>
      </c>
      <c r="AH168" s="318">
        <f t="shared" si="117"/>
        <v>0</v>
      </c>
      <c r="AI168" s="405">
        <f t="shared" ca="1" si="118"/>
        <v>0</v>
      </c>
      <c r="AJ168" s="318">
        <f t="shared" si="119"/>
        <v>0.01</v>
      </c>
      <c r="AK168" s="405">
        <f t="shared" ca="1" si="120"/>
        <v>0</v>
      </c>
      <c r="AL168" s="35">
        <f t="shared" si="155"/>
        <v>0</v>
      </c>
      <c r="AM168" s="30">
        <f t="shared" ca="1" si="121"/>
        <v>5.733340714113452</v>
      </c>
      <c r="AN168" s="39"/>
      <c r="AO168" s="39"/>
      <c r="AP168" s="709">
        <f ca="1">IF($J$12="",0,IF(A168&lt;=$Y$3,IF(R167+SUM($M$126:M168)&gt;$Z$22,R167*10%,IF(R167+SUM($M$126:M168)&lt;=$Z$22,$Z$22-R167-SUM($M$126:M168))),0))</f>
        <v>99710.273288929617</v>
      </c>
      <c r="AQ168" s="319">
        <f t="shared" ca="1" si="156"/>
        <v>100000</v>
      </c>
      <c r="AR168" s="319">
        <f ca="1">IF($J$12="",0,IF(U167&lt;0,0,IF(A168&lt;=$Y$3,IF(U167+SUM($M$126:M168)&gt;$Z$22,U167*10%,IF(U167+SUM($M$126:M168)&lt;=$Z$22,$AR$125-U167-SUM($M$126:M168))),0)))</f>
        <v>99710.273288929617</v>
      </c>
      <c r="AS168" s="39">
        <f t="shared" ca="1" si="157"/>
        <v>100000</v>
      </c>
      <c r="AT168" s="723">
        <f t="shared" ca="1" si="122"/>
        <v>99710.273288929617</v>
      </c>
      <c r="AU168" s="320">
        <f t="shared" ca="1" si="123"/>
        <v>99710.273288929617</v>
      </c>
      <c r="AV168" s="320">
        <f t="shared" ca="1" si="124"/>
        <v>0</v>
      </c>
      <c r="AW168" s="320">
        <f t="shared" ca="1" si="125"/>
        <v>0</v>
      </c>
      <c r="AX168" s="320">
        <f t="shared" ca="1" si="126"/>
        <v>0</v>
      </c>
      <c r="AY168" s="320">
        <f t="shared" ca="1" si="158"/>
        <v>0</v>
      </c>
      <c r="AZ168" s="724">
        <f t="shared" ca="1" si="127"/>
        <v>0</v>
      </c>
      <c r="BA168" s="1259">
        <f t="shared" si="159"/>
        <v>0</v>
      </c>
      <c r="BB168" s="1250"/>
      <c r="BC168" s="715">
        <f t="shared" si="128"/>
        <v>0</v>
      </c>
      <c r="BD168" s="715">
        <f t="shared" si="129"/>
        <v>0</v>
      </c>
      <c r="BE168" s="715">
        <f t="shared" si="130"/>
        <v>0</v>
      </c>
      <c r="BF168" s="715">
        <f t="shared" si="160"/>
        <v>0</v>
      </c>
      <c r="BG168" s="732">
        <f t="shared" si="131"/>
        <v>0</v>
      </c>
      <c r="BH168" s="39"/>
      <c r="BI168" s="39"/>
      <c r="BJ168" s="39"/>
      <c r="BK168" s="39"/>
      <c r="BL168" s="39"/>
      <c r="BM168" s="36"/>
      <c r="BN168" s="422">
        <f t="shared" ca="1" si="132"/>
        <v>5.733340714113452</v>
      </c>
      <c r="BO168" s="422">
        <f t="shared" ca="1" si="133"/>
        <v>0</v>
      </c>
      <c r="BP168" s="422">
        <f t="shared" ca="1" si="134"/>
        <v>0</v>
      </c>
      <c r="BQ168" s="422">
        <f t="shared" ca="1" si="135"/>
        <v>0</v>
      </c>
      <c r="BR168" s="422">
        <f t="shared" ca="1" si="161"/>
        <v>0</v>
      </c>
      <c r="BS168" s="422">
        <f t="shared" ca="1" si="136"/>
        <v>0</v>
      </c>
      <c r="BT168" s="422">
        <f t="shared" si="137"/>
        <v>0</v>
      </c>
      <c r="BU168" s="422">
        <f t="shared" si="138"/>
        <v>0</v>
      </c>
      <c r="BV168" s="422">
        <f t="shared" si="139"/>
        <v>0</v>
      </c>
      <c r="BW168" s="422">
        <f t="shared" si="140"/>
        <v>0</v>
      </c>
      <c r="BX168" s="422">
        <f t="shared" si="162"/>
        <v>0</v>
      </c>
      <c r="BY168" s="422">
        <f t="shared" si="141"/>
        <v>0</v>
      </c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458"/>
      <c r="CL168" s="458"/>
      <c r="CM168" s="458"/>
      <c r="CN168" s="458"/>
      <c r="CO168" s="458"/>
      <c r="CP168" s="458"/>
      <c r="CQ168" s="458"/>
      <c r="CR168" s="458"/>
      <c r="CS168" s="458"/>
      <c r="CT168" s="458"/>
      <c r="CU168" s="458"/>
      <c r="CV168" s="458"/>
      <c r="CW168" s="458"/>
      <c r="CX168" s="458"/>
      <c r="CY168" s="458"/>
      <c r="CZ168" s="458"/>
      <c r="DA168" s="458"/>
      <c r="DB168" s="458"/>
      <c r="DC168" s="458"/>
      <c r="DD168" s="458"/>
      <c r="DE168" s="458"/>
      <c r="DF168" s="458"/>
      <c r="DG168" s="458"/>
      <c r="DH168" s="458"/>
      <c r="DI168" s="458"/>
      <c r="DJ168" s="458"/>
      <c r="DK168" s="458"/>
      <c r="DL168" s="458"/>
      <c r="DM168" s="458"/>
      <c r="DN168" s="458"/>
      <c r="DO168" s="458"/>
      <c r="DP168" s="458"/>
      <c r="DQ168" s="458"/>
      <c r="DR168" s="458"/>
      <c r="DS168" s="458"/>
      <c r="DT168" s="458"/>
      <c r="DU168" s="39"/>
      <c r="DV168" s="39"/>
      <c r="DW168" s="31">
        <f t="shared" si="228"/>
        <v>4</v>
      </c>
      <c r="DX168" s="459">
        <f t="shared" si="142"/>
        <v>44</v>
      </c>
      <c r="DY168" s="467">
        <f t="shared" si="164"/>
        <v>0.1</v>
      </c>
      <c r="DZ168" s="468">
        <f t="shared" si="165"/>
        <v>0</v>
      </c>
      <c r="EA168" s="467">
        <f t="shared" si="166"/>
        <v>0.01</v>
      </c>
      <c r="EB168" s="468"/>
      <c r="EC168" s="326"/>
      <c r="ED168" s="468"/>
      <c r="EE168" s="39"/>
      <c r="EF168" s="459">
        <f t="shared" si="167"/>
        <v>44</v>
      </c>
      <c r="EG168" s="407">
        <f t="shared" si="223"/>
        <v>0.03</v>
      </c>
      <c r="EH168" s="407">
        <f t="shared" si="223"/>
        <v>0.03</v>
      </c>
      <c r="EI168" s="407">
        <f t="shared" si="223"/>
        <v>0.03</v>
      </c>
      <c r="EJ168" s="407">
        <f t="shared" si="223"/>
        <v>0.03</v>
      </c>
      <c r="EK168" s="39"/>
      <c r="EL168" s="485">
        <v>42</v>
      </c>
      <c r="EM168" s="486">
        <f t="shared" si="168"/>
        <v>0.88</v>
      </c>
      <c r="EN168" s="486">
        <f t="shared" si="169"/>
        <v>0</v>
      </c>
      <c r="EO168" s="487">
        <f t="shared" si="170"/>
        <v>0</v>
      </c>
      <c r="EP168" s="487"/>
      <c r="EQ168" s="487">
        <f t="shared" si="171"/>
        <v>0</v>
      </c>
      <c r="ER168" s="487">
        <f t="shared" si="172"/>
        <v>0</v>
      </c>
      <c r="ES168" s="487">
        <f t="shared" si="173"/>
        <v>0.88</v>
      </c>
      <c r="ET168" s="488">
        <f t="shared" si="174"/>
        <v>0.88</v>
      </c>
      <c r="EU168" s="39"/>
      <c r="EV168" s="33"/>
      <c r="EW168" s="473">
        <v>42</v>
      </c>
      <c r="EX168" s="399">
        <v>0.88</v>
      </c>
      <c r="EY168" s="399">
        <v>1.63</v>
      </c>
      <c r="EZ168" s="399">
        <v>0.63</v>
      </c>
      <c r="FA168" s="399">
        <v>1.08</v>
      </c>
      <c r="FB168" s="33"/>
      <c r="FC168" s="473">
        <v>42</v>
      </c>
      <c r="FD168" s="399">
        <f t="shared" si="185"/>
        <v>0.88</v>
      </c>
      <c r="FE168" s="399">
        <f t="shared" si="186"/>
        <v>1.63</v>
      </c>
      <c r="FF168" s="399">
        <f t="shared" si="187"/>
        <v>0.63</v>
      </c>
      <c r="FG168" s="399">
        <f t="shared" si="188"/>
        <v>1.08</v>
      </c>
      <c r="FH168" s="33"/>
      <c r="FI168" s="473">
        <v>42</v>
      </c>
      <c r="FJ168" s="412">
        <f t="shared" si="195"/>
        <v>0.1</v>
      </c>
      <c r="FK168" s="412">
        <f t="shared" si="199"/>
        <v>0.1</v>
      </c>
      <c r="FL168" s="412">
        <f t="shared" si="200"/>
        <v>0.1</v>
      </c>
      <c r="FM168" s="412">
        <f t="shared" si="201"/>
        <v>0.1</v>
      </c>
      <c r="FN168" s="505"/>
      <c r="FO168" s="473">
        <v>42</v>
      </c>
      <c r="FP168" s="412">
        <v>1.84</v>
      </c>
      <c r="FQ168" s="412">
        <v>1.84</v>
      </c>
      <c r="FR168" s="412">
        <v>1.84</v>
      </c>
      <c r="FS168" s="412">
        <v>1.84</v>
      </c>
      <c r="FT168" s="33"/>
      <c r="FU168" s="489">
        <v>42</v>
      </c>
      <c r="FV168" s="490">
        <v>0.56000000000000005</v>
      </c>
      <c r="FW168" s="490">
        <f t="shared" si="202"/>
        <v>0.56000000000000005</v>
      </c>
      <c r="FX168" s="490">
        <f t="shared" si="203"/>
        <v>0.56000000000000005</v>
      </c>
      <c r="FY168" s="490">
        <f t="shared" si="204"/>
        <v>0.56000000000000005</v>
      </c>
      <c r="FZ168" s="1234"/>
      <c r="GA168" s="473">
        <v>42</v>
      </c>
      <c r="GB168" s="400">
        <v>1.36</v>
      </c>
      <c r="GC168" s="400">
        <f t="shared" si="205"/>
        <v>1.7</v>
      </c>
      <c r="GD168" s="400">
        <v>1.43</v>
      </c>
      <c r="GE168" s="400">
        <f t="shared" si="205"/>
        <v>1.79</v>
      </c>
      <c r="GF168" s="524"/>
      <c r="GG168" s="39"/>
      <c r="GH168" s="33"/>
      <c r="GI168" s="473">
        <v>42</v>
      </c>
      <c r="GJ168" s="400">
        <f t="shared" si="230"/>
        <v>0.84</v>
      </c>
      <c r="GK168" s="400">
        <f t="shared" si="230"/>
        <v>0.84</v>
      </c>
      <c r="GL168" s="400">
        <f t="shared" si="230"/>
        <v>0.84</v>
      </c>
      <c r="GM168" s="400">
        <f t="shared" si="230"/>
        <v>0.84</v>
      </c>
      <c r="GN168" s="33"/>
      <c r="GO168" s="524"/>
      <c r="GP168" s="491">
        <v>42</v>
      </c>
      <c r="GQ168" s="492">
        <f t="shared" si="206"/>
        <v>0.1</v>
      </c>
      <c r="GR168" s="492">
        <f t="shared" si="207"/>
        <v>0.11000000000000001</v>
      </c>
      <c r="GS168" s="492">
        <f t="shared" si="208"/>
        <v>0.1</v>
      </c>
      <c r="GT168" s="493">
        <f t="shared" si="209"/>
        <v>0.11000000000000001</v>
      </c>
      <c r="GU168" s="491">
        <v>42</v>
      </c>
      <c r="GV168" s="492">
        <f t="shared" si="210"/>
        <v>1.1200000000000001</v>
      </c>
      <c r="GW168" s="492">
        <f t="shared" si="211"/>
        <v>1.2320000000000002</v>
      </c>
      <c r="GX168" s="492">
        <f t="shared" si="212"/>
        <v>1.1200000000000001</v>
      </c>
      <c r="GY168" s="492">
        <f t="shared" si="213"/>
        <v>1.2320000000000002</v>
      </c>
      <c r="GZ168" s="494">
        <f t="shared" si="189"/>
        <v>42</v>
      </c>
      <c r="HA168" s="506">
        <v>2.04</v>
      </c>
      <c r="HB168" s="492">
        <f t="shared" si="225"/>
        <v>2.86</v>
      </c>
      <c r="HC168" s="492">
        <f>ROUND(HA168*90%,2)</f>
        <v>1.84</v>
      </c>
      <c r="HD168" s="492">
        <f t="shared" si="229"/>
        <v>2.58</v>
      </c>
      <c r="HE168" s="491">
        <v>42</v>
      </c>
      <c r="HF168" s="492">
        <v>2.5499999999999998</v>
      </c>
      <c r="HG168" s="492">
        <v>2.5499999999999998</v>
      </c>
      <c r="HH168" s="492">
        <v>2.5499999999999998</v>
      </c>
      <c r="HI168" s="493">
        <v>2.5499999999999998</v>
      </c>
      <c r="HJ168" s="491">
        <v>42</v>
      </c>
      <c r="HK168" s="492">
        <f t="shared" si="216"/>
        <v>0.92</v>
      </c>
      <c r="HL168" s="492">
        <f t="shared" si="217"/>
        <v>0.92</v>
      </c>
      <c r="HM168" s="492">
        <f t="shared" si="218"/>
        <v>0.92</v>
      </c>
      <c r="HN168" s="492">
        <f t="shared" si="219"/>
        <v>0.92</v>
      </c>
      <c r="HO168" s="632"/>
      <c r="HP168" s="632"/>
      <c r="HQ168" s="632"/>
      <c r="HR168" s="39"/>
      <c r="HS168" s="39"/>
      <c r="HT168" s="39"/>
    </row>
    <row r="169" spans="1:228" ht="12.75" hidden="1" customHeight="1" x14ac:dyDescent="0.25">
      <c r="A169" s="31">
        <f t="shared" si="226"/>
        <v>4</v>
      </c>
      <c r="B169" s="31"/>
      <c r="C169" s="31"/>
      <c r="D169" s="32">
        <f t="shared" si="144"/>
        <v>45</v>
      </c>
      <c r="E169" s="33">
        <f t="shared" ca="1" si="106"/>
        <v>0</v>
      </c>
      <c r="F169" s="33">
        <f t="shared" ca="1" si="107"/>
        <v>0</v>
      </c>
      <c r="G169" s="33">
        <f t="shared" ca="1" si="108"/>
        <v>0</v>
      </c>
      <c r="H169" s="33">
        <v>0</v>
      </c>
      <c r="I169" s="33">
        <v>0</v>
      </c>
      <c r="J169" s="33">
        <f t="shared" ca="1" si="190"/>
        <v>0</v>
      </c>
      <c r="K169" s="33">
        <f t="shared" ca="1" si="109"/>
        <v>0</v>
      </c>
      <c r="L169" s="33"/>
      <c r="M169" s="832">
        <v>0</v>
      </c>
      <c r="N169" s="33">
        <f>IF(M169&gt;0,#REF!,0)</f>
        <v>0</v>
      </c>
      <c r="O169" s="33">
        <f t="shared" ca="1" si="110"/>
        <v>0</v>
      </c>
      <c r="P169" s="833">
        <f t="shared" ca="1" si="146"/>
        <v>0.7</v>
      </c>
      <c r="Q169" s="834">
        <f t="shared" ca="1" si="147"/>
        <v>5.7336295562045132</v>
      </c>
      <c r="R169" s="835">
        <f t="shared" ca="1" si="148"/>
        <v>279.6697408000669</v>
      </c>
      <c r="S169" s="836">
        <f t="shared" ca="1" si="149"/>
        <v>0.7</v>
      </c>
      <c r="T169" s="34">
        <f t="shared" ca="1" si="111"/>
        <v>5.7336295562045132</v>
      </c>
      <c r="U169" s="835">
        <f t="shared" ca="1" si="150"/>
        <v>279.66974080006696</v>
      </c>
      <c r="V169" s="34">
        <f t="shared" si="224"/>
        <v>0</v>
      </c>
      <c r="W169" s="553">
        <f t="shared" si="227"/>
        <v>1.6879999999999999</v>
      </c>
      <c r="X169" s="42">
        <f t="shared" si="152"/>
        <v>0.03</v>
      </c>
      <c r="Y169" s="43">
        <f t="shared" si="113"/>
        <v>2.4662697723036864E-3</v>
      </c>
      <c r="Z169" s="44">
        <f t="shared" si="153"/>
        <v>0.03</v>
      </c>
      <c r="AA169" s="43">
        <f t="shared" si="114"/>
        <v>2.4662697723036864E-3</v>
      </c>
      <c r="AB169" s="35">
        <f t="shared" si="222"/>
        <v>0.16</v>
      </c>
      <c r="AC169" s="35">
        <f t="shared" ca="1" si="222"/>
        <v>0.15470777428049154</v>
      </c>
      <c r="AD169" s="317">
        <f t="shared" ca="1" si="222"/>
        <v>0.15470777428049154</v>
      </c>
      <c r="AE169" s="315"/>
      <c r="AF169" s="318">
        <f t="shared" si="115"/>
        <v>0.1</v>
      </c>
      <c r="AG169" s="405">
        <f t="shared" ca="1" si="116"/>
        <v>0</v>
      </c>
      <c r="AH169" s="318">
        <f t="shared" si="117"/>
        <v>0</v>
      </c>
      <c r="AI169" s="405">
        <f t="shared" ca="1" si="118"/>
        <v>0</v>
      </c>
      <c r="AJ169" s="318">
        <f t="shared" si="119"/>
        <v>0.01</v>
      </c>
      <c r="AK169" s="405">
        <f t="shared" ca="1" si="120"/>
        <v>0</v>
      </c>
      <c r="AL169" s="35">
        <f t="shared" si="155"/>
        <v>0</v>
      </c>
      <c r="AM169" s="30">
        <f t="shared" ca="1" si="121"/>
        <v>5.7336295562045132</v>
      </c>
      <c r="AN169" s="39"/>
      <c r="AO169" s="39"/>
      <c r="AP169" s="709">
        <f ca="1">IF($J$12="",0,IF(A169&lt;=$Y$3,IF(R168+SUM($M$126:M169)&gt;$Z$22,R168*10%,IF(R168+SUM($M$126:M169)&lt;=$Z$22,$Z$22-R168-SUM($M$126:M169))),0))</f>
        <v>99715.296629643723</v>
      </c>
      <c r="AQ169" s="319">
        <f t="shared" ca="1" si="156"/>
        <v>100000</v>
      </c>
      <c r="AR169" s="319">
        <f ca="1">IF($J$12="",0,IF(U168&lt;0,0,IF(A169&lt;=$Y$3,IF(U168+SUM($M$126:M169)&gt;$Z$22,U168*10%,IF(U168+SUM($M$126:M169)&lt;=$Z$22,$AR$125-U168-SUM($M$126:M169))),0)))</f>
        <v>99715.296629643723</v>
      </c>
      <c r="AS169" s="39">
        <f t="shared" ca="1" si="157"/>
        <v>100000</v>
      </c>
      <c r="AT169" s="723">
        <f t="shared" ca="1" si="122"/>
        <v>99715.296629643723</v>
      </c>
      <c r="AU169" s="320">
        <f t="shared" ca="1" si="123"/>
        <v>99715.296629643723</v>
      </c>
      <c r="AV169" s="320">
        <f t="shared" ca="1" si="124"/>
        <v>0</v>
      </c>
      <c r="AW169" s="320">
        <f t="shared" ca="1" si="125"/>
        <v>0</v>
      </c>
      <c r="AX169" s="320">
        <f t="shared" ca="1" si="126"/>
        <v>0</v>
      </c>
      <c r="AY169" s="320">
        <f t="shared" ca="1" si="158"/>
        <v>0</v>
      </c>
      <c r="AZ169" s="724">
        <f t="shared" ca="1" si="127"/>
        <v>0</v>
      </c>
      <c r="BA169" s="1259">
        <f t="shared" si="159"/>
        <v>0</v>
      </c>
      <c r="BB169" s="1250"/>
      <c r="BC169" s="715">
        <f t="shared" si="128"/>
        <v>0</v>
      </c>
      <c r="BD169" s="715">
        <f t="shared" si="129"/>
        <v>0</v>
      </c>
      <c r="BE169" s="715">
        <f t="shared" si="130"/>
        <v>0</v>
      </c>
      <c r="BF169" s="715">
        <f t="shared" si="160"/>
        <v>0</v>
      </c>
      <c r="BG169" s="732">
        <f t="shared" si="131"/>
        <v>0</v>
      </c>
      <c r="BH169" s="39"/>
      <c r="BI169" s="39"/>
      <c r="BJ169" s="39"/>
      <c r="BK169" s="39"/>
      <c r="BL169" s="39"/>
      <c r="BM169" s="36"/>
      <c r="BN169" s="422">
        <f t="shared" ca="1" si="132"/>
        <v>5.7336295562045132</v>
      </c>
      <c r="BO169" s="422">
        <f t="shared" ca="1" si="133"/>
        <v>0</v>
      </c>
      <c r="BP169" s="422">
        <f t="shared" ca="1" si="134"/>
        <v>0</v>
      </c>
      <c r="BQ169" s="422">
        <f t="shared" ca="1" si="135"/>
        <v>0</v>
      </c>
      <c r="BR169" s="422">
        <f t="shared" ca="1" si="161"/>
        <v>0</v>
      </c>
      <c r="BS169" s="422">
        <f t="shared" ca="1" si="136"/>
        <v>0</v>
      </c>
      <c r="BT169" s="422">
        <f t="shared" si="137"/>
        <v>0</v>
      </c>
      <c r="BU169" s="422">
        <f t="shared" si="138"/>
        <v>0</v>
      </c>
      <c r="BV169" s="422">
        <f t="shared" si="139"/>
        <v>0</v>
      </c>
      <c r="BW169" s="422">
        <f t="shared" si="140"/>
        <v>0</v>
      </c>
      <c r="BX169" s="422">
        <f t="shared" si="162"/>
        <v>0</v>
      </c>
      <c r="BY169" s="422">
        <f t="shared" si="141"/>
        <v>0</v>
      </c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458"/>
      <c r="CL169" s="458"/>
      <c r="CM169" s="458"/>
      <c r="CN169" s="458"/>
      <c r="CO169" s="458"/>
      <c r="CP169" s="458"/>
      <c r="CQ169" s="458"/>
      <c r="CR169" s="458"/>
      <c r="CS169" s="458"/>
      <c r="CT169" s="458"/>
      <c r="CU169" s="458"/>
      <c r="CV169" s="458"/>
      <c r="CW169" s="458"/>
      <c r="CX169" s="458"/>
      <c r="CY169" s="458"/>
      <c r="CZ169" s="458"/>
      <c r="DA169" s="458"/>
      <c r="DB169" s="458"/>
      <c r="DC169" s="458"/>
      <c r="DD169" s="458"/>
      <c r="DE169" s="458"/>
      <c r="DF169" s="458"/>
      <c r="DG169" s="458"/>
      <c r="DH169" s="458"/>
      <c r="DI169" s="458"/>
      <c r="DJ169" s="458"/>
      <c r="DK169" s="458"/>
      <c r="DL169" s="458"/>
      <c r="DM169" s="458"/>
      <c r="DN169" s="458"/>
      <c r="DO169" s="458"/>
      <c r="DP169" s="458"/>
      <c r="DQ169" s="458"/>
      <c r="DR169" s="458"/>
      <c r="DS169" s="458"/>
      <c r="DT169" s="458"/>
      <c r="DU169" s="39"/>
      <c r="DV169" s="39"/>
      <c r="DW169" s="31">
        <f t="shared" si="228"/>
        <v>4</v>
      </c>
      <c r="DX169" s="459">
        <f t="shared" si="142"/>
        <v>45</v>
      </c>
      <c r="DY169" s="467">
        <f t="shared" si="164"/>
        <v>0.1</v>
      </c>
      <c r="DZ169" s="468">
        <f t="shared" si="165"/>
        <v>0</v>
      </c>
      <c r="EA169" s="467">
        <f t="shared" si="166"/>
        <v>0.01</v>
      </c>
      <c r="EB169" s="468"/>
      <c r="EC169" s="326"/>
      <c r="ED169" s="468"/>
      <c r="EE169" s="39"/>
      <c r="EF169" s="459">
        <f t="shared" si="167"/>
        <v>45</v>
      </c>
      <c r="EG169" s="407">
        <f t="shared" si="223"/>
        <v>0.03</v>
      </c>
      <c r="EH169" s="407">
        <f t="shared" si="223"/>
        <v>0.03</v>
      </c>
      <c r="EI169" s="407">
        <f t="shared" si="223"/>
        <v>0.03</v>
      </c>
      <c r="EJ169" s="407">
        <f t="shared" si="223"/>
        <v>0.03</v>
      </c>
      <c r="EK169" s="39"/>
      <c r="EL169" s="485">
        <v>43</v>
      </c>
      <c r="EM169" s="486">
        <f t="shared" si="168"/>
        <v>0.97</v>
      </c>
      <c r="EN169" s="486">
        <f t="shared" si="169"/>
        <v>0</v>
      </c>
      <c r="EO169" s="487">
        <f t="shared" si="170"/>
        <v>0</v>
      </c>
      <c r="EP169" s="487"/>
      <c r="EQ169" s="487">
        <f t="shared" si="171"/>
        <v>0</v>
      </c>
      <c r="ER169" s="487">
        <f t="shared" si="172"/>
        <v>0</v>
      </c>
      <c r="ES169" s="487">
        <f t="shared" si="173"/>
        <v>0.97</v>
      </c>
      <c r="ET169" s="488">
        <f t="shared" si="174"/>
        <v>0.97</v>
      </c>
      <c r="EU169" s="39"/>
      <c r="EV169" s="33"/>
      <c r="EW169" s="473">
        <v>43</v>
      </c>
      <c r="EX169" s="399">
        <v>0.97</v>
      </c>
      <c r="EY169" s="399">
        <v>1.78</v>
      </c>
      <c r="EZ169" s="399">
        <v>0.69</v>
      </c>
      <c r="FA169" s="399">
        <v>1.18</v>
      </c>
      <c r="FB169" s="33"/>
      <c r="FC169" s="473">
        <v>43</v>
      </c>
      <c r="FD169" s="399">
        <f t="shared" si="185"/>
        <v>0.97</v>
      </c>
      <c r="FE169" s="399">
        <f t="shared" si="186"/>
        <v>1.78</v>
      </c>
      <c r="FF169" s="399">
        <f t="shared" si="187"/>
        <v>0.69</v>
      </c>
      <c r="FG169" s="399">
        <f t="shared" si="188"/>
        <v>1.18</v>
      </c>
      <c r="FH169" s="33"/>
      <c r="FI169" s="473">
        <v>43</v>
      </c>
      <c r="FJ169" s="412">
        <f t="shared" si="195"/>
        <v>0.1</v>
      </c>
      <c r="FK169" s="412">
        <f t="shared" si="199"/>
        <v>0.1</v>
      </c>
      <c r="FL169" s="412">
        <f t="shared" si="200"/>
        <v>0.1</v>
      </c>
      <c r="FM169" s="412">
        <f t="shared" si="201"/>
        <v>0.1</v>
      </c>
      <c r="FN169" s="505"/>
      <c r="FO169" s="473">
        <v>43</v>
      </c>
      <c r="FP169" s="412">
        <v>1.95</v>
      </c>
      <c r="FQ169" s="412">
        <v>1.95</v>
      </c>
      <c r="FR169" s="412">
        <v>1.95</v>
      </c>
      <c r="FS169" s="412">
        <v>1.95</v>
      </c>
      <c r="FT169" s="33"/>
      <c r="FU169" s="489">
        <v>43</v>
      </c>
      <c r="FV169" s="490">
        <v>0.56000000000000005</v>
      </c>
      <c r="FW169" s="490">
        <f t="shared" si="202"/>
        <v>0.56000000000000005</v>
      </c>
      <c r="FX169" s="490">
        <f t="shared" si="203"/>
        <v>0.56000000000000005</v>
      </c>
      <c r="FY169" s="490">
        <f t="shared" si="204"/>
        <v>0.56000000000000005</v>
      </c>
      <c r="FZ169" s="1234"/>
      <c r="GA169" s="473">
        <v>43</v>
      </c>
      <c r="GB169" s="400">
        <v>1.49</v>
      </c>
      <c r="GC169" s="400">
        <f t="shared" si="205"/>
        <v>1.86</v>
      </c>
      <c r="GD169" s="400">
        <v>1.57</v>
      </c>
      <c r="GE169" s="400">
        <f t="shared" si="205"/>
        <v>1.96</v>
      </c>
      <c r="GF169" s="524"/>
      <c r="GG169" s="39"/>
      <c r="GH169" s="33"/>
      <c r="GI169" s="473">
        <v>43</v>
      </c>
      <c r="GJ169" s="400">
        <f t="shared" si="230"/>
        <v>0.84</v>
      </c>
      <c r="GK169" s="400">
        <f t="shared" si="230"/>
        <v>0.84</v>
      </c>
      <c r="GL169" s="400">
        <f t="shared" si="230"/>
        <v>0.84</v>
      </c>
      <c r="GM169" s="400">
        <f t="shared" si="230"/>
        <v>0.84</v>
      </c>
      <c r="GN169" s="33"/>
      <c r="GO169" s="524"/>
      <c r="GP169" s="491">
        <v>43</v>
      </c>
      <c r="GQ169" s="492">
        <f t="shared" si="206"/>
        <v>0.1</v>
      </c>
      <c r="GR169" s="492">
        <f t="shared" si="207"/>
        <v>0.11000000000000001</v>
      </c>
      <c r="GS169" s="492">
        <f t="shared" si="208"/>
        <v>0.1</v>
      </c>
      <c r="GT169" s="493">
        <f t="shared" si="209"/>
        <v>0.11000000000000001</v>
      </c>
      <c r="GU169" s="491">
        <v>43</v>
      </c>
      <c r="GV169" s="492">
        <f t="shared" si="210"/>
        <v>1.1200000000000001</v>
      </c>
      <c r="GW169" s="492">
        <f t="shared" si="211"/>
        <v>1.2320000000000002</v>
      </c>
      <c r="GX169" s="492">
        <f t="shared" si="212"/>
        <v>1.1200000000000001</v>
      </c>
      <c r="GY169" s="492">
        <f t="shared" si="213"/>
        <v>1.2320000000000002</v>
      </c>
      <c r="GZ169" s="494">
        <f t="shared" si="189"/>
        <v>43</v>
      </c>
      <c r="HA169" s="506">
        <v>2.17</v>
      </c>
      <c r="HB169" s="492">
        <f t="shared" si="225"/>
        <v>3.04</v>
      </c>
      <c r="HC169" s="492">
        <f>ROUND(HA169*90%,2)</f>
        <v>1.95</v>
      </c>
      <c r="HD169" s="492">
        <f t="shared" si="229"/>
        <v>2.73</v>
      </c>
      <c r="HE169" s="491">
        <v>43</v>
      </c>
      <c r="HF169" s="492">
        <v>2.88</v>
      </c>
      <c r="HG169" s="492">
        <v>2.88</v>
      </c>
      <c r="HH169" s="492">
        <v>2.88</v>
      </c>
      <c r="HI169" s="493">
        <v>2.88</v>
      </c>
      <c r="HJ169" s="491">
        <v>43</v>
      </c>
      <c r="HK169" s="492">
        <f t="shared" si="216"/>
        <v>0.92</v>
      </c>
      <c r="HL169" s="492">
        <f t="shared" si="217"/>
        <v>0.92</v>
      </c>
      <c r="HM169" s="492">
        <f t="shared" si="218"/>
        <v>0.92</v>
      </c>
      <c r="HN169" s="492">
        <f t="shared" si="219"/>
        <v>0.92</v>
      </c>
      <c r="HO169" s="632"/>
      <c r="HP169" s="632"/>
      <c r="HQ169" s="632"/>
      <c r="HR169" s="39"/>
      <c r="HS169" s="39"/>
      <c r="HT169" s="39"/>
    </row>
    <row r="170" spans="1:228" ht="12.75" hidden="1" customHeight="1" x14ac:dyDescent="0.25">
      <c r="A170" s="31">
        <f t="shared" si="226"/>
        <v>4</v>
      </c>
      <c r="B170" s="31"/>
      <c r="C170" s="31"/>
      <c r="D170" s="32">
        <f t="shared" si="144"/>
        <v>46</v>
      </c>
      <c r="E170" s="33">
        <f t="shared" ca="1" si="106"/>
        <v>0</v>
      </c>
      <c r="F170" s="33">
        <f t="shared" ca="1" si="107"/>
        <v>0</v>
      </c>
      <c r="G170" s="33">
        <f t="shared" ca="1" si="108"/>
        <v>0</v>
      </c>
      <c r="H170" s="33">
        <v>0</v>
      </c>
      <c r="I170" s="33">
        <v>0</v>
      </c>
      <c r="J170" s="33">
        <f t="shared" ca="1" si="190"/>
        <v>0</v>
      </c>
      <c r="K170" s="33">
        <f t="shared" ca="1" si="109"/>
        <v>0</v>
      </c>
      <c r="L170" s="33"/>
      <c r="M170" s="832">
        <v>0</v>
      </c>
      <c r="N170" s="33">
        <f>IF(M170&gt;0,#REF!,0)</f>
        <v>0</v>
      </c>
      <c r="O170" s="33">
        <f t="shared" ca="1" si="110"/>
        <v>0</v>
      </c>
      <c r="P170" s="833">
        <f t="shared" ca="1" si="146"/>
        <v>0.69</v>
      </c>
      <c r="Q170" s="834">
        <f t="shared" ca="1" si="147"/>
        <v>5.7339189899039953</v>
      </c>
      <c r="R170" s="835">
        <f t="shared" ca="1" si="148"/>
        <v>274.6258218101629</v>
      </c>
      <c r="S170" s="836">
        <f t="shared" ca="1" si="149"/>
        <v>0.69</v>
      </c>
      <c r="T170" s="34">
        <f t="shared" ca="1" si="111"/>
        <v>5.7339189899039953</v>
      </c>
      <c r="U170" s="835">
        <f t="shared" ca="1" si="150"/>
        <v>274.62582181016296</v>
      </c>
      <c r="V170" s="34">
        <f t="shared" si="224"/>
        <v>0</v>
      </c>
      <c r="W170" s="553">
        <f t="shared" si="227"/>
        <v>1.675</v>
      </c>
      <c r="X170" s="42">
        <f t="shared" si="152"/>
        <v>0.03</v>
      </c>
      <c r="Y170" s="43">
        <f t="shared" si="113"/>
        <v>2.4662697723036864E-3</v>
      </c>
      <c r="Z170" s="44">
        <f t="shared" si="153"/>
        <v>0.03</v>
      </c>
      <c r="AA170" s="43">
        <f t="shared" si="114"/>
        <v>2.4662697723036864E-3</v>
      </c>
      <c r="AB170" s="35">
        <f t="shared" si="222"/>
        <v>0.16</v>
      </c>
      <c r="AC170" s="35">
        <f t="shared" ca="1" si="222"/>
        <v>0.15470777428049154</v>
      </c>
      <c r="AD170" s="317">
        <f t="shared" ca="1" si="222"/>
        <v>0.15470777428049154</v>
      </c>
      <c r="AE170" s="315"/>
      <c r="AF170" s="318">
        <f t="shared" si="115"/>
        <v>0.1</v>
      </c>
      <c r="AG170" s="405">
        <f t="shared" ca="1" si="116"/>
        <v>0</v>
      </c>
      <c r="AH170" s="318">
        <f t="shared" si="117"/>
        <v>0</v>
      </c>
      <c r="AI170" s="405">
        <f t="shared" ca="1" si="118"/>
        <v>0</v>
      </c>
      <c r="AJ170" s="318">
        <f t="shared" si="119"/>
        <v>0.01</v>
      </c>
      <c r="AK170" s="405">
        <f t="shared" ca="1" si="120"/>
        <v>0</v>
      </c>
      <c r="AL170" s="35">
        <f t="shared" si="155"/>
        <v>0</v>
      </c>
      <c r="AM170" s="30">
        <f t="shared" ca="1" si="121"/>
        <v>5.7339189899039953</v>
      </c>
      <c r="AN170" s="39"/>
      <c r="AO170" s="39"/>
      <c r="AP170" s="709">
        <f ca="1">IF($J$12="",0,IF(A170&lt;=$Y$3,IF(R169+SUM($M$126:M170)&gt;$Z$22,R169*10%,IF(R169+SUM($M$126:M170)&lt;=$Z$22,$Z$22-R169-SUM($M$126:M170))),0))</f>
        <v>99720.330259199938</v>
      </c>
      <c r="AQ170" s="319">
        <f t="shared" ca="1" si="156"/>
        <v>100000</v>
      </c>
      <c r="AR170" s="319">
        <f ca="1">IF($J$12="",0,IF(U169&lt;0,0,IF(A170&lt;=$Y$3,IF(U169+SUM($M$126:M170)&gt;$Z$22,U169*10%,IF(U169+SUM($M$126:M170)&lt;=$Z$22,$AR$125-U169-SUM($M$126:M170))),0)))</f>
        <v>99720.330259199938</v>
      </c>
      <c r="AS170" s="39">
        <f t="shared" ca="1" si="157"/>
        <v>100000</v>
      </c>
      <c r="AT170" s="723">
        <f t="shared" ca="1" si="122"/>
        <v>99720.330259199938</v>
      </c>
      <c r="AU170" s="320">
        <f t="shared" ca="1" si="123"/>
        <v>99720.330259199938</v>
      </c>
      <c r="AV170" s="320">
        <f t="shared" ca="1" si="124"/>
        <v>0</v>
      </c>
      <c r="AW170" s="320">
        <f t="shared" ca="1" si="125"/>
        <v>0</v>
      </c>
      <c r="AX170" s="320">
        <f t="shared" ca="1" si="126"/>
        <v>0</v>
      </c>
      <c r="AY170" s="320">
        <f t="shared" ca="1" si="158"/>
        <v>0</v>
      </c>
      <c r="AZ170" s="724">
        <f t="shared" ca="1" si="127"/>
        <v>0</v>
      </c>
      <c r="BA170" s="1259">
        <f t="shared" si="159"/>
        <v>0</v>
      </c>
      <c r="BB170" s="1250"/>
      <c r="BC170" s="715">
        <f t="shared" si="128"/>
        <v>0</v>
      </c>
      <c r="BD170" s="715">
        <f t="shared" si="129"/>
        <v>0</v>
      </c>
      <c r="BE170" s="715">
        <f t="shared" si="130"/>
        <v>0</v>
      </c>
      <c r="BF170" s="715">
        <f t="shared" si="160"/>
        <v>0</v>
      </c>
      <c r="BG170" s="732">
        <f t="shared" si="131"/>
        <v>0</v>
      </c>
      <c r="BH170" s="39"/>
      <c r="BI170" s="39"/>
      <c r="BJ170" s="39"/>
      <c r="BK170" s="39"/>
      <c r="BL170" s="39"/>
      <c r="BM170" s="36"/>
      <c r="BN170" s="422">
        <f t="shared" ca="1" si="132"/>
        <v>5.7339189899039953</v>
      </c>
      <c r="BO170" s="422">
        <f t="shared" ca="1" si="133"/>
        <v>0</v>
      </c>
      <c r="BP170" s="422">
        <f t="shared" ca="1" si="134"/>
        <v>0</v>
      </c>
      <c r="BQ170" s="422">
        <f t="shared" ca="1" si="135"/>
        <v>0</v>
      </c>
      <c r="BR170" s="422">
        <f t="shared" ca="1" si="161"/>
        <v>0</v>
      </c>
      <c r="BS170" s="422">
        <f t="shared" ca="1" si="136"/>
        <v>0</v>
      </c>
      <c r="BT170" s="422">
        <f t="shared" si="137"/>
        <v>0</v>
      </c>
      <c r="BU170" s="422">
        <f t="shared" si="138"/>
        <v>0</v>
      </c>
      <c r="BV170" s="422">
        <f t="shared" si="139"/>
        <v>0</v>
      </c>
      <c r="BW170" s="422">
        <f t="shared" si="140"/>
        <v>0</v>
      </c>
      <c r="BX170" s="422">
        <f t="shared" si="162"/>
        <v>0</v>
      </c>
      <c r="BY170" s="422">
        <f t="shared" si="141"/>
        <v>0</v>
      </c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458"/>
      <c r="CL170" s="458"/>
      <c r="CM170" s="458"/>
      <c r="CN170" s="458"/>
      <c r="CO170" s="458"/>
      <c r="CP170" s="458"/>
      <c r="CQ170" s="458"/>
      <c r="CR170" s="458"/>
      <c r="CS170" s="458"/>
      <c r="CT170" s="458"/>
      <c r="CU170" s="458"/>
      <c r="CV170" s="458"/>
      <c r="CW170" s="458"/>
      <c r="CX170" s="458"/>
      <c r="CY170" s="458"/>
      <c r="CZ170" s="458"/>
      <c r="DA170" s="458"/>
      <c r="DB170" s="458"/>
      <c r="DC170" s="458"/>
      <c r="DD170" s="458"/>
      <c r="DE170" s="458"/>
      <c r="DF170" s="458"/>
      <c r="DG170" s="458"/>
      <c r="DH170" s="458"/>
      <c r="DI170" s="458"/>
      <c r="DJ170" s="458"/>
      <c r="DK170" s="458"/>
      <c r="DL170" s="458"/>
      <c r="DM170" s="458"/>
      <c r="DN170" s="458"/>
      <c r="DO170" s="458"/>
      <c r="DP170" s="458"/>
      <c r="DQ170" s="458"/>
      <c r="DR170" s="458"/>
      <c r="DS170" s="458"/>
      <c r="DT170" s="458"/>
      <c r="DU170" s="39"/>
      <c r="DV170" s="39"/>
      <c r="DW170" s="31">
        <f t="shared" si="228"/>
        <v>4</v>
      </c>
      <c r="DX170" s="459">
        <f t="shared" si="142"/>
        <v>46</v>
      </c>
      <c r="DY170" s="467">
        <f t="shared" si="164"/>
        <v>0.1</v>
      </c>
      <c r="DZ170" s="468">
        <f t="shared" si="165"/>
        <v>0</v>
      </c>
      <c r="EA170" s="467">
        <f t="shared" si="166"/>
        <v>0.01</v>
      </c>
      <c r="EB170" s="468"/>
      <c r="EC170" s="326"/>
      <c r="ED170" s="468"/>
      <c r="EE170" s="39"/>
      <c r="EF170" s="459">
        <f t="shared" si="167"/>
        <v>46</v>
      </c>
      <c r="EG170" s="407">
        <f t="shared" si="223"/>
        <v>0.03</v>
      </c>
      <c r="EH170" s="407">
        <f t="shared" si="223"/>
        <v>0.03</v>
      </c>
      <c r="EI170" s="407">
        <f t="shared" si="223"/>
        <v>0.03</v>
      </c>
      <c r="EJ170" s="407">
        <f t="shared" si="223"/>
        <v>0.03</v>
      </c>
      <c r="EK170" s="39"/>
      <c r="EL170" s="485">
        <v>44</v>
      </c>
      <c r="EM170" s="486">
        <f t="shared" si="168"/>
        <v>1.08</v>
      </c>
      <c r="EN170" s="486">
        <f t="shared" si="169"/>
        <v>0</v>
      </c>
      <c r="EO170" s="487">
        <f t="shared" si="170"/>
        <v>0</v>
      </c>
      <c r="EP170" s="487"/>
      <c r="EQ170" s="487">
        <f t="shared" si="171"/>
        <v>0</v>
      </c>
      <c r="ER170" s="487">
        <f t="shared" si="172"/>
        <v>0</v>
      </c>
      <c r="ES170" s="487">
        <f t="shared" si="173"/>
        <v>1.08</v>
      </c>
      <c r="ET170" s="488">
        <f t="shared" si="174"/>
        <v>1.08</v>
      </c>
      <c r="EU170" s="39"/>
      <c r="EV170" s="33"/>
      <c r="EW170" s="473">
        <v>44</v>
      </c>
      <c r="EX170" s="399">
        <v>1.08</v>
      </c>
      <c r="EY170" s="399">
        <v>1.98</v>
      </c>
      <c r="EZ170" s="399">
        <v>0.76</v>
      </c>
      <c r="FA170" s="399">
        <v>1.31</v>
      </c>
      <c r="FB170" s="33"/>
      <c r="FC170" s="473">
        <v>44</v>
      </c>
      <c r="FD170" s="399">
        <f t="shared" si="185"/>
        <v>1.08</v>
      </c>
      <c r="FE170" s="399">
        <f t="shared" si="186"/>
        <v>1.98</v>
      </c>
      <c r="FF170" s="399">
        <f t="shared" si="187"/>
        <v>0.76</v>
      </c>
      <c r="FG170" s="399">
        <f t="shared" si="188"/>
        <v>1.31</v>
      </c>
      <c r="FH170" s="33"/>
      <c r="FI170" s="473">
        <v>44</v>
      </c>
      <c r="FJ170" s="412">
        <f t="shared" si="195"/>
        <v>0.1</v>
      </c>
      <c r="FK170" s="412">
        <f t="shared" si="199"/>
        <v>0.1</v>
      </c>
      <c r="FL170" s="412">
        <f t="shared" si="200"/>
        <v>0.1</v>
      </c>
      <c r="FM170" s="412">
        <f t="shared" si="201"/>
        <v>0.1</v>
      </c>
      <c r="FN170" s="505"/>
      <c r="FO170" s="473">
        <v>44</v>
      </c>
      <c r="FP170" s="412">
        <v>2.0699999999999998</v>
      </c>
      <c r="FQ170" s="412">
        <v>2.0699999999999998</v>
      </c>
      <c r="FR170" s="412">
        <v>2.0699999999999998</v>
      </c>
      <c r="FS170" s="412">
        <v>2.0699999999999998</v>
      </c>
      <c r="FT170" s="33"/>
      <c r="FU170" s="489">
        <v>44</v>
      </c>
      <c r="FV170" s="490">
        <v>0.56000000000000005</v>
      </c>
      <c r="FW170" s="490">
        <f t="shared" si="202"/>
        <v>0.56000000000000005</v>
      </c>
      <c r="FX170" s="490">
        <f t="shared" si="203"/>
        <v>0.56000000000000005</v>
      </c>
      <c r="FY170" s="490">
        <f t="shared" si="204"/>
        <v>0.56000000000000005</v>
      </c>
      <c r="FZ170" s="1234"/>
      <c r="GA170" s="473">
        <v>44</v>
      </c>
      <c r="GB170" s="400">
        <v>1.6</v>
      </c>
      <c r="GC170" s="400">
        <f t="shared" si="205"/>
        <v>2</v>
      </c>
      <c r="GD170" s="400">
        <v>1.68</v>
      </c>
      <c r="GE170" s="400">
        <f t="shared" si="205"/>
        <v>2.1</v>
      </c>
      <c r="GF170" s="524"/>
      <c r="GG170" s="39"/>
      <c r="GH170" s="33"/>
      <c r="GI170" s="473">
        <v>44</v>
      </c>
      <c r="GJ170" s="400">
        <f t="shared" si="230"/>
        <v>0.84</v>
      </c>
      <c r="GK170" s="400">
        <f t="shared" si="230"/>
        <v>0.84</v>
      </c>
      <c r="GL170" s="400">
        <f t="shared" si="230"/>
        <v>0.84</v>
      </c>
      <c r="GM170" s="400">
        <f t="shared" si="230"/>
        <v>0.84</v>
      </c>
      <c r="GN170" s="33"/>
      <c r="GO170" s="524"/>
      <c r="GP170" s="491">
        <v>44</v>
      </c>
      <c r="GQ170" s="492">
        <f t="shared" si="206"/>
        <v>0.1</v>
      </c>
      <c r="GR170" s="492">
        <f t="shared" si="207"/>
        <v>0.11000000000000001</v>
      </c>
      <c r="GS170" s="492">
        <f t="shared" si="208"/>
        <v>0.1</v>
      </c>
      <c r="GT170" s="493">
        <f t="shared" si="209"/>
        <v>0.11000000000000001</v>
      </c>
      <c r="GU170" s="491">
        <v>44</v>
      </c>
      <c r="GV170" s="492">
        <f t="shared" si="210"/>
        <v>1.1200000000000001</v>
      </c>
      <c r="GW170" s="492">
        <f t="shared" si="211"/>
        <v>1.2320000000000002</v>
      </c>
      <c r="GX170" s="492">
        <f t="shared" si="212"/>
        <v>1.1200000000000001</v>
      </c>
      <c r="GY170" s="492">
        <f t="shared" si="213"/>
        <v>1.2320000000000002</v>
      </c>
      <c r="GZ170" s="494">
        <f t="shared" si="189"/>
        <v>44</v>
      </c>
      <c r="HA170" s="506">
        <v>2.2999999999999998</v>
      </c>
      <c r="HB170" s="492">
        <f t="shared" si="225"/>
        <v>3.22</v>
      </c>
      <c r="HC170" s="492">
        <f>ROUND(HA170*90%,2)</f>
        <v>2.0699999999999998</v>
      </c>
      <c r="HD170" s="492">
        <f t="shared" si="229"/>
        <v>2.9</v>
      </c>
      <c r="HE170" s="491">
        <v>44</v>
      </c>
      <c r="HF170" s="492">
        <v>3.21</v>
      </c>
      <c r="HG170" s="492">
        <v>3.21</v>
      </c>
      <c r="HH170" s="492">
        <v>3.21</v>
      </c>
      <c r="HI170" s="493">
        <v>3.21</v>
      </c>
      <c r="HJ170" s="491">
        <v>44</v>
      </c>
      <c r="HK170" s="492">
        <f t="shared" si="216"/>
        <v>0.92</v>
      </c>
      <c r="HL170" s="492">
        <f t="shared" si="217"/>
        <v>0.92</v>
      </c>
      <c r="HM170" s="492">
        <f t="shared" si="218"/>
        <v>0.92</v>
      </c>
      <c r="HN170" s="492">
        <f t="shared" si="219"/>
        <v>0.92</v>
      </c>
      <c r="HO170" s="632"/>
      <c r="HP170" s="632"/>
      <c r="HQ170" s="632"/>
      <c r="HR170" s="39"/>
      <c r="HS170" s="39"/>
      <c r="HT170" s="39"/>
    </row>
    <row r="171" spans="1:228" ht="12.75" hidden="1" customHeight="1" x14ac:dyDescent="0.25">
      <c r="A171" s="31">
        <f t="shared" si="226"/>
        <v>4</v>
      </c>
      <c r="B171" s="31"/>
      <c r="C171" s="31"/>
      <c r="D171" s="32">
        <f t="shared" si="144"/>
        <v>47</v>
      </c>
      <c r="E171" s="33">
        <f t="shared" ca="1" si="106"/>
        <v>0</v>
      </c>
      <c r="F171" s="33">
        <f t="shared" ca="1" si="107"/>
        <v>0</v>
      </c>
      <c r="G171" s="33">
        <f t="shared" ca="1" si="108"/>
        <v>0</v>
      </c>
      <c r="H171" s="33">
        <v>0</v>
      </c>
      <c r="I171" s="33">
        <v>0</v>
      </c>
      <c r="J171" s="33">
        <f t="shared" ca="1" si="190"/>
        <v>0</v>
      </c>
      <c r="K171" s="33">
        <f t="shared" ca="1" si="109"/>
        <v>0</v>
      </c>
      <c r="L171" s="33"/>
      <c r="M171" s="832">
        <v>0</v>
      </c>
      <c r="N171" s="33">
        <f>IF(M171&gt;0,#REF!,0)</f>
        <v>0</v>
      </c>
      <c r="O171" s="33">
        <f t="shared" ca="1" si="110"/>
        <v>0</v>
      </c>
      <c r="P171" s="833">
        <f t="shared" ca="1" si="146"/>
        <v>0.68</v>
      </c>
      <c r="Q171" s="834">
        <f t="shared" ca="1" si="147"/>
        <v>5.7342090152459155</v>
      </c>
      <c r="R171" s="835">
        <f t="shared" ca="1" si="148"/>
        <v>269.57161279491697</v>
      </c>
      <c r="S171" s="836">
        <f t="shared" ca="1" si="149"/>
        <v>0.68</v>
      </c>
      <c r="T171" s="34">
        <f t="shared" ca="1" si="111"/>
        <v>5.7342090152459155</v>
      </c>
      <c r="U171" s="835">
        <f t="shared" ca="1" si="150"/>
        <v>269.57161279491703</v>
      </c>
      <c r="V171" s="34">
        <f t="shared" si="224"/>
        <v>0</v>
      </c>
      <c r="W171" s="553">
        <f t="shared" si="227"/>
        <v>1.663</v>
      </c>
      <c r="X171" s="42">
        <f t="shared" si="152"/>
        <v>0.03</v>
      </c>
      <c r="Y171" s="43">
        <f t="shared" si="113"/>
        <v>2.4662697723036864E-3</v>
      </c>
      <c r="Z171" s="44">
        <f t="shared" si="153"/>
        <v>0.03</v>
      </c>
      <c r="AA171" s="43">
        <f t="shared" si="114"/>
        <v>2.4662697723036864E-3</v>
      </c>
      <c r="AB171" s="35">
        <f t="shared" si="222"/>
        <v>0.16</v>
      </c>
      <c r="AC171" s="35">
        <f t="shared" ca="1" si="222"/>
        <v>0.15470777428049154</v>
      </c>
      <c r="AD171" s="317">
        <f t="shared" ca="1" si="222"/>
        <v>0.15470777428049154</v>
      </c>
      <c r="AE171" s="315"/>
      <c r="AF171" s="318">
        <f t="shared" si="115"/>
        <v>0.1</v>
      </c>
      <c r="AG171" s="405">
        <f t="shared" ca="1" si="116"/>
        <v>0</v>
      </c>
      <c r="AH171" s="318">
        <f t="shared" si="117"/>
        <v>0</v>
      </c>
      <c r="AI171" s="405">
        <f t="shared" ca="1" si="118"/>
        <v>0</v>
      </c>
      <c r="AJ171" s="318">
        <f t="shared" si="119"/>
        <v>0.01</v>
      </c>
      <c r="AK171" s="405">
        <f t="shared" ca="1" si="120"/>
        <v>0</v>
      </c>
      <c r="AL171" s="35">
        <f t="shared" si="155"/>
        <v>0</v>
      </c>
      <c r="AM171" s="30">
        <f t="shared" ca="1" si="121"/>
        <v>5.7342090152459155</v>
      </c>
      <c r="AN171" s="39"/>
      <c r="AO171" s="39"/>
      <c r="AP171" s="709">
        <f ca="1">IF($J$12="",0,IF(A171&lt;=$Y$3,IF(R170+SUM($M$126:M171)&gt;$Z$22,R170*10%,IF(R170+SUM($M$126:M171)&lt;=$Z$22,$Z$22-R170-SUM($M$126:M171))),0))</f>
        <v>99725.374178189842</v>
      </c>
      <c r="AQ171" s="319">
        <f t="shared" ca="1" si="156"/>
        <v>100000</v>
      </c>
      <c r="AR171" s="319">
        <f ca="1">IF($J$12="",0,IF(U170&lt;0,0,IF(A171&lt;=$Y$3,IF(U170+SUM($M$126:M171)&gt;$Z$22,U170*10%,IF(U170+SUM($M$126:M171)&lt;=$Z$22,$AR$125-U170-SUM($M$126:M171))),0)))</f>
        <v>99725.374178189842</v>
      </c>
      <c r="AS171" s="39">
        <f t="shared" ca="1" si="157"/>
        <v>100000</v>
      </c>
      <c r="AT171" s="723">
        <f t="shared" ca="1" si="122"/>
        <v>99725.374178189842</v>
      </c>
      <c r="AU171" s="320">
        <f t="shared" ca="1" si="123"/>
        <v>99725.374178189842</v>
      </c>
      <c r="AV171" s="320">
        <f t="shared" ca="1" si="124"/>
        <v>0</v>
      </c>
      <c r="AW171" s="320">
        <f t="shared" ca="1" si="125"/>
        <v>0</v>
      </c>
      <c r="AX171" s="320">
        <f t="shared" ca="1" si="126"/>
        <v>0</v>
      </c>
      <c r="AY171" s="320">
        <f t="shared" ca="1" si="158"/>
        <v>0</v>
      </c>
      <c r="AZ171" s="724">
        <f t="shared" ca="1" si="127"/>
        <v>0</v>
      </c>
      <c r="BA171" s="1259">
        <f t="shared" si="159"/>
        <v>0</v>
      </c>
      <c r="BB171" s="1250"/>
      <c r="BC171" s="715">
        <f t="shared" si="128"/>
        <v>0</v>
      </c>
      <c r="BD171" s="715">
        <f t="shared" si="129"/>
        <v>0</v>
      </c>
      <c r="BE171" s="715">
        <f t="shared" si="130"/>
        <v>0</v>
      </c>
      <c r="BF171" s="715">
        <f t="shared" si="160"/>
        <v>0</v>
      </c>
      <c r="BG171" s="732">
        <f t="shared" si="131"/>
        <v>0</v>
      </c>
      <c r="BH171" s="39"/>
      <c r="BI171" s="39"/>
      <c r="BJ171" s="39"/>
      <c r="BK171" s="39"/>
      <c r="BL171" s="39"/>
      <c r="BM171" s="36"/>
      <c r="BN171" s="422">
        <f t="shared" ca="1" si="132"/>
        <v>5.7342090152459155</v>
      </c>
      <c r="BO171" s="422">
        <f t="shared" ca="1" si="133"/>
        <v>0</v>
      </c>
      <c r="BP171" s="422">
        <f t="shared" ca="1" si="134"/>
        <v>0</v>
      </c>
      <c r="BQ171" s="422">
        <f t="shared" ca="1" si="135"/>
        <v>0</v>
      </c>
      <c r="BR171" s="422">
        <f t="shared" ca="1" si="161"/>
        <v>0</v>
      </c>
      <c r="BS171" s="422">
        <f t="shared" ca="1" si="136"/>
        <v>0</v>
      </c>
      <c r="BT171" s="422">
        <f t="shared" si="137"/>
        <v>0</v>
      </c>
      <c r="BU171" s="422">
        <f t="shared" si="138"/>
        <v>0</v>
      </c>
      <c r="BV171" s="422">
        <f t="shared" si="139"/>
        <v>0</v>
      </c>
      <c r="BW171" s="422">
        <f t="shared" si="140"/>
        <v>0</v>
      </c>
      <c r="BX171" s="422">
        <f t="shared" si="162"/>
        <v>0</v>
      </c>
      <c r="BY171" s="422">
        <f t="shared" si="141"/>
        <v>0</v>
      </c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458"/>
      <c r="CL171" s="458"/>
      <c r="CM171" s="458"/>
      <c r="CN171" s="458"/>
      <c r="CO171" s="458"/>
      <c r="CP171" s="458"/>
      <c r="CQ171" s="458"/>
      <c r="CR171" s="458"/>
      <c r="CS171" s="458"/>
      <c r="CT171" s="458"/>
      <c r="CU171" s="458"/>
      <c r="CV171" s="458"/>
      <c r="CW171" s="458"/>
      <c r="CX171" s="458"/>
      <c r="CY171" s="458"/>
      <c r="CZ171" s="458"/>
      <c r="DA171" s="458"/>
      <c r="DB171" s="458"/>
      <c r="DC171" s="458"/>
      <c r="DD171" s="458"/>
      <c r="DE171" s="458"/>
      <c r="DF171" s="458"/>
      <c r="DG171" s="458"/>
      <c r="DH171" s="458"/>
      <c r="DI171" s="458"/>
      <c r="DJ171" s="458"/>
      <c r="DK171" s="458"/>
      <c r="DL171" s="458"/>
      <c r="DM171" s="458"/>
      <c r="DN171" s="458"/>
      <c r="DO171" s="458"/>
      <c r="DP171" s="458"/>
      <c r="DQ171" s="458"/>
      <c r="DR171" s="458"/>
      <c r="DS171" s="458"/>
      <c r="DT171" s="458"/>
      <c r="DU171" s="39"/>
      <c r="DV171" s="39"/>
      <c r="DW171" s="31">
        <f t="shared" si="228"/>
        <v>4</v>
      </c>
      <c r="DX171" s="459">
        <f t="shared" si="142"/>
        <v>47</v>
      </c>
      <c r="DY171" s="467">
        <f t="shared" si="164"/>
        <v>0.1</v>
      </c>
      <c r="DZ171" s="468">
        <f t="shared" si="165"/>
        <v>0</v>
      </c>
      <c r="EA171" s="467">
        <f t="shared" si="166"/>
        <v>0.01</v>
      </c>
      <c r="EB171" s="468"/>
      <c r="EC171" s="326"/>
      <c r="ED171" s="468"/>
      <c r="EE171" s="39"/>
      <c r="EF171" s="459">
        <f t="shared" si="167"/>
        <v>47</v>
      </c>
      <c r="EG171" s="407">
        <f t="shared" si="223"/>
        <v>0.03</v>
      </c>
      <c r="EH171" s="407">
        <f t="shared" si="223"/>
        <v>0.03</v>
      </c>
      <c r="EI171" s="407">
        <f t="shared" si="223"/>
        <v>0.03</v>
      </c>
      <c r="EJ171" s="407">
        <f t="shared" si="223"/>
        <v>0.03</v>
      </c>
      <c r="EK171" s="39"/>
      <c r="EL171" s="485">
        <v>45</v>
      </c>
      <c r="EM171" s="486">
        <f t="shared" si="168"/>
        <v>1.19</v>
      </c>
      <c r="EN171" s="486">
        <f t="shared" si="169"/>
        <v>0</v>
      </c>
      <c r="EO171" s="487">
        <f t="shared" si="170"/>
        <v>0</v>
      </c>
      <c r="EP171" s="487"/>
      <c r="EQ171" s="487">
        <f t="shared" si="171"/>
        <v>0</v>
      </c>
      <c r="ER171" s="487">
        <f t="shared" si="172"/>
        <v>0</v>
      </c>
      <c r="ES171" s="487">
        <f t="shared" si="173"/>
        <v>1.19</v>
      </c>
      <c r="ET171" s="488">
        <f t="shared" si="174"/>
        <v>1.19</v>
      </c>
      <c r="EU171" s="39"/>
      <c r="EV171" s="33"/>
      <c r="EW171" s="473">
        <v>45</v>
      </c>
      <c r="EX171" s="399">
        <v>1.19</v>
      </c>
      <c r="EY171" s="399">
        <v>2.2000000000000002</v>
      </c>
      <c r="EZ171" s="399">
        <v>0.85</v>
      </c>
      <c r="FA171" s="399">
        <v>1.46</v>
      </c>
      <c r="FB171" s="33"/>
      <c r="FC171" s="473">
        <v>45</v>
      </c>
      <c r="FD171" s="399">
        <f t="shared" si="185"/>
        <v>1.19</v>
      </c>
      <c r="FE171" s="399">
        <f t="shared" si="186"/>
        <v>2.2000000000000002</v>
      </c>
      <c r="FF171" s="399">
        <f t="shared" si="187"/>
        <v>0.85</v>
      </c>
      <c r="FG171" s="399">
        <f t="shared" si="188"/>
        <v>1.46</v>
      </c>
      <c r="FH171" s="33"/>
      <c r="FI171" s="473">
        <v>45</v>
      </c>
      <c r="FJ171" s="412">
        <f t="shared" si="195"/>
        <v>0.1</v>
      </c>
      <c r="FK171" s="412">
        <f t="shared" si="199"/>
        <v>0.1</v>
      </c>
      <c r="FL171" s="412">
        <f t="shared" si="200"/>
        <v>0.1</v>
      </c>
      <c r="FM171" s="412">
        <f t="shared" si="201"/>
        <v>0.1</v>
      </c>
      <c r="FN171" s="505"/>
      <c r="FO171" s="473">
        <v>45</v>
      </c>
      <c r="FP171" s="412">
        <v>2.21</v>
      </c>
      <c r="FQ171" s="412">
        <v>2.21</v>
      </c>
      <c r="FR171" s="412">
        <v>2.21</v>
      </c>
      <c r="FS171" s="412">
        <v>2.21</v>
      </c>
      <c r="FT171" s="33"/>
      <c r="FU171" s="489">
        <v>45</v>
      </c>
      <c r="FV171" s="490">
        <v>0.56000000000000005</v>
      </c>
      <c r="FW171" s="490">
        <f t="shared" si="202"/>
        <v>0.56000000000000005</v>
      </c>
      <c r="FX171" s="490">
        <f t="shared" si="203"/>
        <v>0.56000000000000005</v>
      </c>
      <c r="FY171" s="490">
        <f t="shared" si="204"/>
        <v>0.56000000000000005</v>
      </c>
      <c r="FZ171" s="1234"/>
      <c r="GA171" s="473">
        <v>45</v>
      </c>
      <c r="GB171" s="400">
        <v>1.74</v>
      </c>
      <c r="GC171" s="400">
        <f t="shared" si="205"/>
        <v>2.1800000000000002</v>
      </c>
      <c r="GD171" s="400">
        <v>1.83</v>
      </c>
      <c r="GE171" s="400">
        <f t="shared" si="205"/>
        <v>2.29</v>
      </c>
      <c r="GF171" s="524"/>
      <c r="GG171" s="39"/>
      <c r="GH171" s="33"/>
      <c r="GI171" s="473">
        <v>45</v>
      </c>
      <c r="GJ171" s="400">
        <f t="shared" si="230"/>
        <v>0.84</v>
      </c>
      <c r="GK171" s="400">
        <f t="shared" si="230"/>
        <v>0.84</v>
      </c>
      <c r="GL171" s="400">
        <f t="shared" si="230"/>
        <v>0.84</v>
      </c>
      <c r="GM171" s="400">
        <f t="shared" si="230"/>
        <v>0.84</v>
      </c>
      <c r="GN171" s="33"/>
      <c r="GO171" s="524"/>
      <c r="GP171" s="491">
        <v>45</v>
      </c>
      <c r="GQ171" s="492">
        <f t="shared" si="206"/>
        <v>0.1</v>
      </c>
      <c r="GR171" s="492">
        <f t="shared" si="207"/>
        <v>0.11000000000000001</v>
      </c>
      <c r="GS171" s="492">
        <f t="shared" si="208"/>
        <v>0.1</v>
      </c>
      <c r="GT171" s="493">
        <f t="shared" si="209"/>
        <v>0.11000000000000001</v>
      </c>
      <c r="GU171" s="491">
        <v>45</v>
      </c>
      <c r="GV171" s="492">
        <f t="shared" si="210"/>
        <v>1.1200000000000001</v>
      </c>
      <c r="GW171" s="492">
        <f t="shared" si="211"/>
        <v>1.2320000000000002</v>
      </c>
      <c r="GX171" s="492">
        <f t="shared" si="212"/>
        <v>1.1200000000000001</v>
      </c>
      <c r="GY171" s="492">
        <f t="shared" si="213"/>
        <v>1.2320000000000002</v>
      </c>
      <c r="GZ171" s="494">
        <f t="shared" si="189"/>
        <v>45</v>
      </c>
      <c r="HA171" s="506">
        <v>2.46</v>
      </c>
      <c r="HB171" s="492">
        <f t="shared" si="225"/>
        <v>3.44</v>
      </c>
      <c r="HC171" s="492">
        <f>ROUND(HA171*90%,2)</f>
        <v>2.21</v>
      </c>
      <c r="HD171" s="492">
        <f t="shared" si="229"/>
        <v>3.09</v>
      </c>
      <c r="HE171" s="491">
        <v>45</v>
      </c>
      <c r="HF171" s="492">
        <v>3.59</v>
      </c>
      <c r="HG171" s="492">
        <v>3.59</v>
      </c>
      <c r="HH171" s="492">
        <v>3.59</v>
      </c>
      <c r="HI171" s="493">
        <v>3.59</v>
      </c>
      <c r="HJ171" s="491">
        <v>45</v>
      </c>
      <c r="HK171" s="492">
        <f t="shared" si="216"/>
        <v>0.92</v>
      </c>
      <c r="HL171" s="492">
        <f t="shared" si="217"/>
        <v>0.92</v>
      </c>
      <c r="HM171" s="492">
        <f t="shared" si="218"/>
        <v>0.92</v>
      </c>
      <c r="HN171" s="492">
        <f t="shared" si="219"/>
        <v>0.92</v>
      </c>
      <c r="HO171" s="632"/>
      <c r="HP171" s="632"/>
      <c r="HQ171" s="632"/>
      <c r="HR171" s="39"/>
      <c r="HS171" s="39"/>
      <c r="HT171" s="39"/>
    </row>
    <row r="172" spans="1:228" ht="12.75" hidden="1" customHeight="1" x14ac:dyDescent="0.25">
      <c r="A172" s="31">
        <f t="shared" si="226"/>
        <v>4</v>
      </c>
      <c r="B172" s="31"/>
      <c r="C172" s="31"/>
      <c r="D172" s="32">
        <f t="shared" si="144"/>
        <v>48</v>
      </c>
      <c r="E172" s="33">
        <f t="shared" ca="1" si="106"/>
        <v>0</v>
      </c>
      <c r="F172" s="33">
        <f t="shared" ca="1" si="107"/>
        <v>0</v>
      </c>
      <c r="G172" s="33">
        <f t="shared" ca="1" si="108"/>
        <v>0</v>
      </c>
      <c r="H172" s="33">
        <v>0</v>
      </c>
      <c r="I172" s="33">
        <v>0</v>
      </c>
      <c r="J172" s="33">
        <f t="shared" ca="1" si="190"/>
        <v>0</v>
      </c>
      <c r="K172" s="33">
        <f t="shared" ca="1" si="109"/>
        <v>0</v>
      </c>
      <c r="L172" s="33"/>
      <c r="M172" s="832">
        <v>0</v>
      </c>
      <c r="N172" s="33">
        <f>IF(M172&gt;0,#REF!,0)</f>
        <v>0</v>
      </c>
      <c r="O172" s="33">
        <f t="shared" ca="1" si="110"/>
        <v>0</v>
      </c>
      <c r="P172" s="833">
        <f t="shared" ca="1" si="146"/>
        <v>0.66</v>
      </c>
      <c r="Q172" s="834">
        <f t="shared" ca="1" si="147"/>
        <v>5.734499632264292</v>
      </c>
      <c r="R172" s="835">
        <f t="shared" ca="1" si="148"/>
        <v>264.49711316265268</v>
      </c>
      <c r="S172" s="836">
        <f t="shared" ca="1" si="149"/>
        <v>0.66</v>
      </c>
      <c r="T172" s="34">
        <f t="shared" ca="1" si="111"/>
        <v>5.734499632264292</v>
      </c>
      <c r="U172" s="835">
        <f t="shared" ca="1" si="150"/>
        <v>264.49711316265274</v>
      </c>
      <c r="V172" s="34">
        <f t="shared" si="224"/>
        <v>0</v>
      </c>
      <c r="W172" s="553">
        <f t="shared" si="227"/>
        <v>1.65</v>
      </c>
      <c r="X172" s="42">
        <f t="shared" si="152"/>
        <v>0.03</v>
      </c>
      <c r="Y172" s="43">
        <f t="shared" si="113"/>
        <v>2.4662697723036864E-3</v>
      </c>
      <c r="Z172" s="44">
        <f t="shared" si="153"/>
        <v>0.03</v>
      </c>
      <c r="AA172" s="43">
        <f t="shared" si="114"/>
        <v>2.4662697723036864E-3</v>
      </c>
      <c r="AB172" s="35">
        <f t="shared" si="222"/>
        <v>0.16</v>
      </c>
      <c r="AC172" s="35">
        <f t="shared" ca="1" si="222"/>
        <v>0.15470777428049154</v>
      </c>
      <c r="AD172" s="317">
        <f t="shared" ca="1" si="222"/>
        <v>0.15470777428049154</v>
      </c>
      <c r="AE172" s="315"/>
      <c r="AF172" s="318">
        <f t="shared" si="115"/>
        <v>0.1</v>
      </c>
      <c r="AG172" s="405">
        <f t="shared" ca="1" si="116"/>
        <v>0</v>
      </c>
      <c r="AH172" s="318">
        <f t="shared" si="117"/>
        <v>0</v>
      </c>
      <c r="AI172" s="405">
        <f t="shared" ca="1" si="118"/>
        <v>0</v>
      </c>
      <c r="AJ172" s="318">
        <f t="shared" si="119"/>
        <v>0.01</v>
      </c>
      <c r="AK172" s="405">
        <f t="shared" ca="1" si="120"/>
        <v>0</v>
      </c>
      <c r="AL172" s="35">
        <f t="shared" si="155"/>
        <v>0</v>
      </c>
      <c r="AM172" s="30">
        <f t="shared" ca="1" si="121"/>
        <v>5.734499632264292</v>
      </c>
      <c r="AN172" s="39"/>
      <c r="AO172" s="39"/>
      <c r="AP172" s="709">
        <f ca="1">IF($J$12="",0,IF(A172&lt;=$Y$3,IF(R171+SUM($M$126:M172)&gt;$Z$22,R171*10%,IF(R171+SUM($M$126:M172)&lt;=$Z$22,$Z$22-R171-SUM($M$126:M172))),0))</f>
        <v>99730.428387205087</v>
      </c>
      <c r="AQ172" s="319">
        <f t="shared" ca="1" si="156"/>
        <v>100000</v>
      </c>
      <c r="AR172" s="319">
        <f ca="1">IF($J$12="",0,IF(U171&lt;0,0,IF(A172&lt;=$Y$3,IF(U171+SUM($M$126:M172)&gt;$Z$22,U171*10%,IF(U171+SUM($M$126:M172)&lt;=$Z$22,$AR$125-U171-SUM($M$126:M172))),0)))</f>
        <v>99730.428387205087</v>
      </c>
      <c r="AS172" s="39">
        <f t="shared" ca="1" si="157"/>
        <v>100000</v>
      </c>
      <c r="AT172" s="723">
        <f t="shared" ca="1" si="122"/>
        <v>99730.428387205087</v>
      </c>
      <c r="AU172" s="320">
        <f t="shared" ca="1" si="123"/>
        <v>99730.428387205087</v>
      </c>
      <c r="AV172" s="320">
        <f t="shared" ca="1" si="124"/>
        <v>0</v>
      </c>
      <c r="AW172" s="320">
        <f t="shared" ca="1" si="125"/>
        <v>0</v>
      </c>
      <c r="AX172" s="320">
        <f t="shared" ca="1" si="126"/>
        <v>0</v>
      </c>
      <c r="AY172" s="320">
        <f t="shared" ca="1" si="158"/>
        <v>0</v>
      </c>
      <c r="AZ172" s="724">
        <f t="shared" ca="1" si="127"/>
        <v>0</v>
      </c>
      <c r="BA172" s="1259">
        <f t="shared" si="159"/>
        <v>0</v>
      </c>
      <c r="BB172" s="1250"/>
      <c r="BC172" s="715">
        <f t="shared" si="128"/>
        <v>0</v>
      </c>
      <c r="BD172" s="715">
        <f t="shared" si="129"/>
        <v>0</v>
      </c>
      <c r="BE172" s="715">
        <f t="shared" si="130"/>
        <v>0</v>
      </c>
      <c r="BF172" s="715">
        <f t="shared" si="160"/>
        <v>0</v>
      </c>
      <c r="BG172" s="732">
        <f t="shared" si="131"/>
        <v>0</v>
      </c>
      <c r="BH172" s="39"/>
      <c r="BI172" s="39"/>
      <c r="BJ172" s="39"/>
      <c r="BK172" s="39"/>
      <c r="BL172" s="39"/>
      <c r="BM172" s="36"/>
      <c r="BN172" s="422">
        <f t="shared" ca="1" si="132"/>
        <v>5.734499632264292</v>
      </c>
      <c r="BO172" s="422">
        <f t="shared" ca="1" si="133"/>
        <v>0</v>
      </c>
      <c r="BP172" s="422">
        <f t="shared" ca="1" si="134"/>
        <v>0</v>
      </c>
      <c r="BQ172" s="422">
        <f t="shared" ca="1" si="135"/>
        <v>0</v>
      </c>
      <c r="BR172" s="422">
        <f t="shared" ca="1" si="161"/>
        <v>0</v>
      </c>
      <c r="BS172" s="422">
        <f t="shared" ca="1" si="136"/>
        <v>0</v>
      </c>
      <c r="BT172" s="422">
        <f t="shared" si="137"/>
        <v>0</v>
      </c>
      <c r="BU172" s="422">
        <f t="shared" si="138"/>
        <v>0</v>
      </c>
      <c r="BV172" s="422">
        <f t="shared" si="139"/>
        <v>0</v>
      </c>
      <c r="BW172" s="422">
        <f t="shared" si="140"/>
        <v>0</v>
      </c>
      <c r="BX172" s="422">
        <f t="shared" si="162"/>
        <v>0</v>
      </c>
      <c r="BY172" s="422">
        <f t="shared" si="141"/>
        <v>0</v>
      </c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458"/>
      <c r="CL172" s="458"/>
      <c r="CM172" s="458"/>
      <c r="CN172" s="458"/>
      <c r="CO172" s="458"/>
      <c r="CP172" s="458"/>
      <c r="CQ172" s="458"/>
      <c r="CR172" s="458"/>
      <c r="CS172" s="458"/>
      <c r="CT172" s="458"/>
      <c r="CU172" s="458"/>
      <c r="CV172" s="458"/>
      <c r="CW172" s="458"/>
      <c r="CX172" s="458"/>
      <c r="CY172" s="458"/>
      <c r="CZ172" s="458"/>
      <c r="DA172" s="458"/>
      <c r="DB172" s="458"/>
      <c r="DC172" s="458"/>
      <c r="DD172" s="458"/>
      <c r="DE172" s="458"/>
      <c r="DF172" s="458"/>
      <c r="DG172" s="458"/>
      <c r="DH172" s="458"/>
      <c r="DI172" s="458"/>
      <c r="DJ172" s="458"/>
      <c r="DK172" s="458"/>
      <c r="DL172" s="458"/>
      <c r="DM172" s="458"/>
      <c r="DN172" s="458"/>
      <c r="DO172" s="458"/>
      <c r="DP172" s="458"/>
      <c r="DQ172" s="458"/>
      <c r="DR172" s="458"/>
      <c r="DS172" s="458"/>
      <c r="DT172" s="458"/>
      <c r="DU172" s="39"/>
      <c r="DV172" s="39"/>
      <c r="DW172" s="31">
        <f t="shared" si="228"/>
        <v>4</v>
      </c>
      <c r="DX172" s="459">
        <f t="shared" si="142"/>
        <v>48</v>
      </c>
      <c r="DY172" s="467">
        <f t="shared" si="164"/>
        <v>0.1</v>
      </c>
      <c r="DZ172" s="468">
        <f t="shared" si="165"/>
        <v>0</v>
      </c>
      <c r="EA172" s="467">
        <f t="shared" si="166"/>
        <v>0.01</v>
      </c>
      <c r="EB172" s="468"/>
      <c r="EC172" s="326"/>
      <c r="ED172" s="468"/>
      <c r="EE172" s="39"/>
      <c r="EF172" s="459">
        <f t="shared" si="167"/>
        <v>48</v>
      </c>
      <c r="EG172" s="407">
        <f t="shared" si="223"/>
        <v>0.03</v>
      </c>
      <c r="EH172" s="407">
        <f t="shared" si="223"/>
        <v>0.03</v>
      </c>
      <c r="EI172" s="407">
        <f t="shared" si="223"/>
        <v>0.03</v>
      </c>
      <c r="EJ172" s="407">
        <f t="shared" si="223"/>
        <v>0.03</v>
      </c>
      <c r="EK172" s="39"/>
      <c r="EL172" s="485">
        <v>46</v>
      </c>
      <c r="EM172" s="486">
        <f t="shared" si="168"/>
        <v>1.31</v>
      </c>
      <c r="EN172" s="486">
        <f t="shared" si="169"/>
        <v>0</v>
      </c>
      <c r="EO172" s="487">
        <f t="shared" si="170"/>
        <v>0</v>
      </c>
      <c r="EP172" s="487"/>
      <c r="EQ172" s="487">
        <f t="shared" si="171"/>
        <v>0</v>
      </c>
      <c r="ER172" s="487">
        <f t="shared" si="172"/>
        <v>0</v>
      </c>
      <c r="ES172" s="487">
        <f t="shared" si="173"/>
        <v>1.31</v>
      </c>
      <c r="ET172" s="488">
        <f t="shared" si="174"/>
        <v>1.31</v>
      </c>
      <c r="EU172" s="39"/>
      <c r="EV172" s="33"/>
      <c r="EW172" s="473">
        <v>46</v>
      </c>
      <c r="EX172" s="399">
        <v>1.31</v>
      </c>
      <c r="EY172" s="399">
        <v>2.41</v>
      </c>
      <c r="EZ172" s="399">
        <v>0.93</v>
      </c>
      <c r="FA172" s="399">
        <v>1.6</v>
      </c>
      <c r="FB172" s="33"/>
      <c r="FC172" s="473">
        <v>46</v>
      </c>
      <c r="FD172" s="399">
        <f t="shared" si="185"/>
        <v>1.31</v>
      </c>
      <c r="FE172" s="399">
        <f t="shared" si="186"/>
        <v>2.41</v>
      </c>
      <c r="FF172" s="399">
        <f t="shared" si="187"/>
        <v>0.93</v>
      </c>
      <c r="FG172" s="399">
        <f t="shared" si="188"/>
        <v>1.6</v>
      </c>
      <c r="FH172" s="33"/>
      <c r="FI172" s="473">
        <v>46</v>
      </c>
      <c r="FJ172" s="412">
        <f>ROUND(0.1001/(1-5%),4)</f>
        <v>0.10539999999999999</v>
      </c>
      <c r="FK172" s="412">
        <f t="shared" si="199"/>
        <v>0.10539999999999999</v>
      </c>
      <c r="FL172" s="412">
        <f t="shared" si="200"/>
        <v>0.10539999999999999</v>
      </c>
      <c r="FM172" s="412">
        <f t="shared" si="201"/>
        <v>0.10539999999999999</v>
      </c>
      <c r="FN172" s="505"/>
      <c r="FO172" s="473">
        <v>46</v>
      </c>
      <c r="FP172" s="412">
        <v>2.36</v>
      </c>
      <c r="FQ172" s="412">
        <v>2.36</v>
      </c>
      <c r="FR172" s="412">
        <v>2.36</v>
      </c>
      <c r="FS172" s="412">
        <v>2.36</v>
      </c>
      <c r="FT172" s="33"/>
      <c r="FU172" s="489">
        <v>46</v>
      </c>
      <c r="FV172" s="490">
        <v>0.65</v>
      </c>
      <c r="FW172" s="490">
        <f t="shared" si="202"/>
        <v>0.65</v>
      </c>
      <c r="FX172" s="490">
        <f t="shared" si="203"/>
        <v>0.65</v>
      </c>
      <c r="FY172" s="490">
        <f t="shared" si="204"/>
        <v>0.65</v>
      </c>
      <c r="FZ172" s="1234"/>
      <c r="GA172" s="473">
        <v>46</v>
      </c>
      <c r="GB172" s="400">
        <v>1.91</v>
      </c>
      <c r="GC172" s="400">
        <f t="shared" si="205"/>
        <v>2.39</v>
      </c>
      <c r="GD172" s="400">
        <v>2.0099999999999998</v>
      </c>
      <c r="GE172" s="400">
        <f t="shared" si="205"/>
        <v>2.5099999999999998</v>
      </c>
      <c r="GF172" s="524"/>
      <c r="GG172" s="39"/>
      <c r="GH172" s="33"/>
      <c r="GI172" s="473">
        <v>46</v>
      </c>
      <c r="GJ172" s="400">
        <f t="shared" si="230"/>
        <v>0.84</v>
      </c>
      <c r="GK172" s="400">
        <f t="shared" si="230"/>
        <v>0.84</v>
      </c>
      <c r="GL172" s="400">
        <f t="shared" si="230"/>
        <v>0.84</v>
      </c>
      <c r="GM172" s="400">
        <f t="shared" si="230"/>
        <v>0.84</v>
      </c>
      <c r="GN172" s="33"/>
      <c r="GO172" s="524"/>
      <c r="GP172" s="491">
        <v>46</v>
      </c>
      <c r="GQ172" s="492">
        <f t="shared" si="206"/>
        <v>0.10539999999999999</v>
      </c>
      <c r="GR172" s="492">
        <f t="shared" si="207"/>
        <v>0.11594</v>
      </c>
      <c r="GS172" s="492">
        <f t="shared" si="208"/>
        <v>0.10539999999999999</v>
      </c>
      <c r="GT172" s="493">
        <f t="shared" si="209"/>
        <v>0.11594</v>
      </c>
      <c r="GU172" s="491">
        <v>46</v>
      </c>
      <c r="GV172" s="492">
        <f t="shared" si="210"/>
        <v>1.3</v>
      </c>
      <c r="GW172" s="492">
        <f t="shared" si="211"/>
        <v>1.4300000000000002</v>
      </c>
      <c r="GX172" s="492">
        <f t="shared" si="212"/>
        <v>1.3</v>
      </c>
      <c r="GY172" s="492">
        <f t="shared" si="213"/>
        <v>1.4300000000000002</v>
      </c>
      <c r="GZ172" s="494">
        <f t="shared" si="189"/>
        <v>46</v>
      </c>
      <c r="HA172" s="506">
        <v>2.62</v>
      </c>
      <c r="HB172" s="492">
        <f t="shared" si="225"/>
        <v>3.67</v>
      </c>
      <c r="HC172" s="492">
        <f>ROUND(HA172*80%,2)</f>
        <v>2.1</v>
      </c>
      <c r="HD172" s="492">
        <f t="shared" si="229"/>
        <v>2.94</v>
      </c>
      <c r="HE172" s="491">
        <v>46</v>
      </c>
      <c r="HF172" s="492">
        <v>3.92</v>
      </c>
      <c r="HG172" s="492">
        <v>3.92</v>
      </c>
      <c r="HH172" s="492">
        <v>3.92</v>
      </c>
      <c r="HI172" s="493">
        <v>3.92</v>
      </c>
      <c r="HJ172" s="491">
        <v>46</v>
      </c>
      <c r="HK172" s="492">
        <f t="shared" si="216"/>
        <v>0.92</v>
      </c>
      <c r="HL172" s="492">
        <f t="shared" si="217"/>
        <v>0.92</v>
      </c>
      <c r="HM172" s="492">
        <f t="shared" si="218"/>
        <v>0.92</v>
      </c>
      <c r="HN172" s="492">
        <f t="shared" si="219"/>
        <v>0.92</v>
      </c>
      <c r="HO172" s="632"/>
      <c r="HP172" s="632"/>
      <c r="HQ172" s="632"/>
      <c r="HR172" s="39"/>
      <c r="HS172" s="39"/>
      <c r="HT172" s="39"/>
    </row>
    <row r="173" spans="1:228" ht="12.75" hidden="1" customHeight="1" x14ac:dyDescent="0.25">
      <c r="A173" s="31">
        <f>+A172+1</f>
        <v>5</v>
      </c>
      <c r="B173" s="31"/>
      <c r="C173" s="31">
        <v>30</v>
      </c>
      <c r="D173" s="32">
        <f t="shared" si="144"/>
        <v>49</v>
      </c>
      <c r="E173" s="33">
        <f t="shared" ca="1" si="106"/>
        <v>168.97719999999998</v>
      </c>
      <c r="F173" s="33">
        <f t="shared" ca="1" si="107"/>
        <v>168.97719999999998</v>
      </c>
      <c r="G173" s="33">
        <f t="shared" ca="1" si="108"/>
        <v>0</v>
      </c>
      <c r="H173" s="33">
        <v>0</v>
      </c>
      <c r="I173" s="33">
        <v>0</v>
      </c>
      <c r="J173" s="33">
        <f t="shared" ca="1" si="190"/>
        <v>0</v>
      </c>
      <c r="K173" s="33">
        <f t="shared" ca="1" si="109"/>
        <v>22.54</v>
      </c>
      <c r="L173" s="33"/>
      <c r="M173" s="832">
        <v>0</v>
      </c>
      <c r="N173" s="33">
        <f>IF(M173&gt;0,#REF!,0)</f>
        <v>0</v>
      </c>
      <c r="O173" s="33">
        <f t="shared" ca="1" si="110"/>
        <v>123.13</v>
      </c>
      <c r="P173" s="833">
        <f t="shared" ca="1" si="146"/>
        <v>0.96</v>
      </c>
      <c r="Q173" s="834">
        <f t="shared" ca="1" si="147"/>
        <v>6.1503560113549698</v>
      </c>
      <c r="R173" s="835">
        <f t="shared" ca="1" si="148"/>
        <v>382.43675715129768</v>
      </c>
      <c r="S173" s="836">
        <f t="shared" ca="1" si="149"/>
        <v>0.96</v>
      </c>
      <c r="T173" s="34">
        <f t="shared" ca="1" si="111"/>
        <v>6.1503560113549698</v>
      </c>
      <c r="U173" s="835">
        <f t="shared" ca="1" si="150"/>
        <v>382.43675715129774</v>
      </c>
      <c r="V173" s="34">
        <f t="shared" si="224"/>
        <v>0</v>
      </c>
      <c r="W173" s="553">
        <f t="shared" si="227"/>
        <v>1.6379999999999999</v>
      </c>
      <c r="X173" s="42">
        <f t="shared" si="152"/>
        <v>0.03</v>
      </c>
      <c r="Y173" s="43">
        <f t="shared" si="113"/>
        <v>2.4662697723036864E-3</v>
      </c>
      <c r="Z173" s="44">
        <f t="shared" si="153"/>
        <v>0.03</v>
      </c>
      <c r="AA173" s="43">
        <f t="shared" si="114"/>
        <v>2.4662697723036864E-3</v>
      </c>
      <c r="AB173" s="35">
        <f t="shared" si="222"/>
        <v>0.16</v>
      </c>
      <c r="AC173" s="35">
        <f t="shared" ca="1" si="222"/>
        <v>0.15470777428049154</v>
      </c>
      <c r="AD173" s="317">
        <f t="shared" ca="1" si="222"/>
        <v>0.15470777428049154</v>
      </c>
      <c r="AE173" s="315"/>
      <c r="AF173" s="318">
        <f t="shared" si="115"/>
        <v>0.1</v>
      </c>
      <c r="AG173" s="405">
        <f t="shared" ca="1" si="116"/>
        <v>14.567</v>
      </c>
      <c r="AH173" s="318">
        <f t="shared" si="117"/>
        <v>0</v>
      </c>
      <c r="AI173" s="405">
        <f t="shared" ca="1" si="118"/>
        <v>0</v>
      </c>
      <c r="AJ173" s="318">
        <f t="shared" si="119"/>
        <v>0.01</v>
      </c>
      <c r="AK173" s="405">
        <f t="shared" ca="1" si="120"/>
        <v>1.4566999999999999</v>
      </c>
      <c r="AL173" s="35">
        <f t="shared" si="155"/>
        <v>0</v>
      </c>
      <c r="AM173" s="30">
        <f t="shared" ca="1" si="121"/>
        <v>6.1503560113549698</v>
      </c>
      <c r="AN173" s="39"/>
      <c r="AO173" s="39"/>
      <c r="AP173" s="709">
        <f ca="1">IF($J$12="",0,IF(A173&lt;=$Y$3,IF(R172+SUM($M$126:M173)&gt;$Z$22,R172*10%,IF(R172+SUM($M$126:M173)&lt;=$Z$22,$Z$22-R172-SUM($M$126:M173))),0))</f>
        <v>99735.502886837348</v>
      </c>
      <c r="AQ173" s="319">
        <f t="shared" ca="1" si="156"/>
        <v>100000</v>
      </c>
      <c r="AR173" s="319">
        <f ca="1">IF($J$12="",0,IF(U172&lt;0,0,IF(A173&lt;=$Y$3,IF(U172+SUM($M$126:M173)&gt;$Z$22,U172*10%,IF(U172+SUM($M$126:M173)&lt;=$Z$22,$AR$125-U172-SUM($M$126:M173))),0)))</f>
        <v>99735.502886837348</v>
      </c>
      <c r="AS173" s="39">
        <f t="shared" ca="1" si="157"/>
        <v>100000</v>
      </c>
      <c r="AT173" s="723">
        <f t="shared" ca="1" si="122"/>
        <v>99735.502886837348</v>
      </c>
      <c r="AU173" s="320">
        <f t="shared" ca="1" si="123"/>
        <v>99735.502886837348</v>
      </c>
      <c r="AV173" s="320">
        <f t="shared" ca="1" si="124"/>
        <v>0</v>
      </c>
      <c r="AW173" s="320">
        <f t="shared" ca="1" si="125"/>
        <v>0</v>
      </c>
      <c r="AX173" s="320">
        <f t="shared" ca="1" si="126"/>
        <v>0</v>
      </c>
      <c r="AY173" s="320">
        <f t="shared" ca="1" si="158"/>
        <v>0</v>
      </c>
      <c r="AZ173" s="724">
        <f t="shared" ca="1" si="127"/>
        <v>0</v>
      </c>
      <c r="BA173" s="1259">
        <f t="shared" si="159"/>
        <v>0</v>
      </c>
      <c r="BB173" s="1250"/>
      <c r="BC173" s="715">
        <f t="shared" si="128"/>
        <v>0</v>
      </c>
      <c r="BD173" s="715">
        <f t="shared" si="129"/>
        <v>0</v>
      </c>
      <c r="BE173" s="715">
        <f t="shared" si="130"/>
        <v>0</v>
      </c>
      <c r="BF173" s="715">
        <f t="shared" si="160"/>
        <v>0</v>
      </c>
      <c r="BG173" s="732">
        <f t="shared" si="131"/>
        <v>0</v>
      </c>
      <c r="BH173" s="39"/>
      <c r="BI173" s="39"/>
      <c r="BJ173" s="39"/>
      <c r="BK173" s="39"/>
      <c r="BL173" s="39"/>
      <c r="BM173" s="36"/>
      <c r="BN173" s="422">
        <f t="shared" ca="1" si="132"/>
        <v>6.1503560113549698</v>
      </c>
      <c r="BO173" s="422">
        <f t="shared" ca="1" si="133"/>
        <v>0</v>
      </c>
      <c r="BP173" s="422">
        <f t="shared" ca="1" si="134"/>
        <v>0</v>
      </c>
      <c r="BQ173" s="422">
        <f t="shared" ca="1" si="135"/>
        <v>0</v>
      </c>
      <c r="BR173" s="422">
        <f t="shared" ca="1" si="161"/>
        <v>0</v>
      </c>
      <c r="BS173" s="422">
        <f t="shared" ca="1" si="136"/>
        <v>0</v>
      </c>
      <c r="BT173" s="422">
        <f t="shared" si="137"/>
        <v>0</v>
      </c>
      <c r="BU173" s="422">
        <f t="shared" si="138"/>
        <v>0</v>
      </c>
      <c r="BV173" s="422">
        <f t="shared" si="139"/>
        <v>0</v>
      </c>
      <c r="BW173" s="422">
        <f t="shared" si="140"/>
        <v>0</v>
      </c>
      <c r="BX173" s="422">
        <f t="shared" si="162"/>
        <v>0</v>
      </c>
      <c r="BY173" s="422">
        <f t="shared" si="141"/>
        <v>0</v>
      </c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458"/>
      <c r="CL173" s="458"/>
      <c r="CM173" s="458"/>
      <c r="CN173" s="458"/>
      <c r="CO173" s="458"/>
      <c r="CP173" s="458"/>
      <c r="CQ173" s="458"/>
      <c r="CR173" s="458"/>
      <c r="CS173" s="458"/>
      <c r="CT173" s="458"/>
      <c r="CU173" s="458"/>
      <c r="CV173" s="458"/>
      <c r="CW173" s="458"/>
      <c r="CX173" s="458"/>
      <c r="CY173" s="458"/>
      <c r="CZ173" s="458"/>
      <c r="DA173" s="458"/>
      <c r="DB173" s="458"/>
      <c r="DC173" s="458"/>
      <c r="DD173" s="458"/>
      <c r="DE173" s="458"/>
      <c r="DF173" s="458"/>
      <c r="DG173" s="458"/>
      <c r="DH173" s="458"/>
      <c r="DI173" s="458"/>
      <c r="DJ173" s="458"/>
      <c r="DK173" s="458"/>
      <c r="DL173" s="458"/>
      <c r="DM173" s="458"/>
      <c r="DN173" s="458"/>
      <c r="DO173" s="458"/>
      <c r="DP173" s="458"/>
      <c r="DQ173" s="458"/>
      <c r="DR173" s="458"/>
      <c r="DS173" s="458"/>
      <c r="DT173" s="458"/>
      <c r="DU173" s="39"/>
      <c r="DV173" s="39"/>
      <c r="DW173" s="31">
        <f>+DW172+1</f>
        <v>5</v>
      </c>
      <c r="DX173" s="459">
        <f t="shared" si="142"/>
        <v>49</v>
      </c>
      <c r="DY173" s="467">
        <f t="shared" si="164"/>
        <v>0.1</v>
      </c>
      <c r="DZ173" s="468">
        <f t="shared" si="165"/>
        <v>0</v>
      </c>
      <c r="EA173" s="467">
        <f t="shared" si="166"/>
        <v>0.01</v>
      </c>
      <c r="EB173" s="468"/>
      <c r="EC173" s="326"/>
      <c r="ED173" s="468"/>
      <c r="EE173" s="39"/>
      <c r="EF173" s="459">
        <f t="shared" si="167"/>
        <v>49</v>
      </c>
      <c r="EG173" s="407">
        <f t="shared" si="223"/>
        <v>0.03</v>
      </c>
      <c r="EH173" s="407">
        <f t="shared" si="223"/>
        <v>0.03</v>
      </c>
      <c r="EI173" s="407">
        <f t="shared" si="223"/>
        <v>0.03</v>
      </c>
      <c r="EJ173" s="407">
        <f t="shared" si="223"/>
        <v>0.03</v>
      </c>
      <c r="EK173" s="39"/>
      <c r="EL173" s="485">
        <v>47</v>
      </c>
      <c r="EM173" s="486">
        <f t="shared" si="168"/>
        <v>1.43</v>
      </c>
      <c r="EN173" s="486">
        <f t="shared" si="169"/>
        <v>0</v>
      </c>
      <c r="EO173" s="487">
        <f t="shared" si="170"/>
        <v>0</v>
      </c>
      <c r="EP173" s="487"/>
      <c r="EQ173" s="487">
        <f t="shared" si="171"/>
        <v>0</v>
      </c>
      <c r="ER173" s="487">
        <f t="shared" si="172"/>
        <v>0</v>
      </c>
      <c r="ES173" s="487">
        <f t="shared" si="173"/>
        <v>1.43</v>
      </c>
      <c r="ET173" s="488">
        <f t="shared" si="174"/>
        <v>1.43</v>
      </c>
      <c r="EU173" s="39"/>
      <c r="EV173" s="33"/>
      <c r="EW173" s="473">
        <v>47</v>
      </c>
      <c r="EX173" s="399">
        <v>1.43</v>
      </c>
      <c r="EY173" s="399">
        <v>2.63</v>
      </c>
      <c r="EZ173" s="399">
        <v>1.01</v>
      </c>
      <c r="FA173" s="399">
        <v>1.74</v>
      </c>
      <c r="FB173" s="33"/>
      <c r="FC173" s="473">
        <v>47</v>
      </c>
      <c r="FD173" s="399">
        <f t="shared" si="185"/>
        <v>1.43</v>
      </c>
      <c r="FE173" s="399">
        <f t="shared" si="186"/>
        <v>2.63</v>
      </c>
      <c r="FF173" s="399">
        <f t="shared" si="187"/>
        <v>1.01</v>
      </c>
      <c r="FG173" s="399">
        <f t="shared" si="188"/>
        <v>1.74</v>
      </c>
      <c r="FH173" s="33"/>
      <c r="FI173" s="473">
        <v>47</v>
      </c>
      <c r="FJ173" s="412">
        <f>ROUND(0.1083/(1-5%),4)</f>
        <v>0.114</v>
      </c>
      <c r="FK173" s="412">
        <f t="shared" si="199"/>
        <v>0.114</v>
      </c>
      <c r="FL173" s="412">
        <f t="shared" si="200"/>
        <v>0.114</v>
      </c>
      <c r="FM173" s="412">
        <f t="shared" si="201"/>
        <v>0.114</v>
      </c>
      <c r="FN173" s="505"/>
      <c r="FO173" s="473">
        <v>47</v>
      </c>
      <c r="FP173" s="412">
        <v>2.56</v>
      </c>
      <c r="FQ173" s="412">
        <v>2.56</v>
      </c>
      <c r="FR173" s="412">
        <v>2.56</v>
      </c>
      <c r="FS173" s="412">
        <v>2.56</v>
      </c>
      <c r="FT173" s="33"/>
      <c r="FU173" s="489">
        <v>47</v>
      </c>
      <c r="FV173" s="490">
        <v>0.71</v>
      </c>
      <c r="FW173" s="490">
        <f t="shared" si="202"/>
        <v>0.71</v>
      </c>
      <c r="FX173" s="490">
        <f t="shared" si="203"/>
        <v>0.71</v>
      </c>
      <c r="FY173" s="490">
        <f t="shared" si="204"/>
        <v>0.71</v>
      </c>
      <c r="FZ173" s="1234"/>
      <c r="GA173" s="473">
        <v>47</v>
      </c>
      <c r="GB173" s="400">
        <v>2.06</v>
      </c>
      <c r="GC173" s="400">
        <f t="shared" si="205"/>
        <v>2.58</v>
      </c>
      <c r="GD173" s="400">
        <v>2.17</v>
      </c>
      <c r="GE173" s="400">
        <f t="shared" si="205"/>
        <v>2.71</v>
      </c>
      <c r="GF173" s="524"/>
      <c r="GG173" s="39"/>
      <c r="GH173" s="33"/>
      <c r="GI173" s="473">
        <v>47</v>
      </c>
      <c r="GJ173" s="400">
        <f t="shared" si="230"/>
        <v>0.84</v>
      </c>
      <c r="GK173" s="400">
        <f t="shared" si="230"/>
        <v>0.84</v>
      </c>
      <c r="GL173" s="400">
        <f t="shared" si="230"/>
        <v>0.84</v>
      </c>
      <c r="GM173" s="400">
        <f t="shared" si="230"/>
        <v>0.84</v>
      </c>
      <c r="GN173" s="33"/>
      <c r="GO173" s="524"/>
      <c r="GP173" s="491">
        <v>47</v>
      </c>
      <c r="GQ173" s="492">
        <f t="shared" si="206"/>
        <v>0.114</v>
      </c>
      <c r="GR173" s="492">
        <f t="shared" si="207"/>
        <v>0.12540000000000001</v>
      </c>
      <c r="GS173" s="492">
        <f t="shared" si="208"/>
        <v>0.114</v>
      </c>
      <c r="GT173" s="493">
        <f t="shared" si="209"/>
        <v>0.12540000000000001</v>
      </c>
      <c r="GU173" s="491">
        <v>47</v>
      </c>
      <c r="GV173" s="492">
        <f t="shared" si="210"/>
        <v>1.42</v>
      </c>
      <c r="GW173" s="492">
        <f t="shared" si="211"/>
        <v>1.5620000000000001</v>
      </c>
      <c r="GX173" s="492">
        <f t="shared" si="212"/>
        <v>1.42</v>
      </c>
      <c r="GY173" s="492">
        <f t="shared" si="213"/>
        <v>1.5620000000000001</v>
      </c>
      <c r="GZ173" s="494">
        <f t="shared" si="189"/>
        <v>47</v>
      </c>
      <c r="HA173" s="506">
        <v>2.84</v>
      </c>
      <c r="HB173" s="492">
        <f t="shared" si="225"/>
        <v>3.98</v>
      </c>
      <c r="HC173" s="492">
        <f>ROUND(HA173*80%,2)</f>
        <v>2.27</v>
      </c>
      <c r="HD173" s="492">
        <f t="shared" si="229"/>
        <v>3.18</v>
      </c>
      <c r="HE173" s="491">
        <v>47</v>
      </c>
      <c r="HF173" s="492">
        <v>4.2</v>
      </c>
      <c r="HG173" s="492">
        <v>4.2</v>
      </c>
      <c r="HH173" s="492">
        <v>4.2</v>
      </c>
      <c r="HI173" s="493">
        <v>4.2</v>
      </c>
      <c r="HJ173" s="491">
        <v>47</v>
      </c>
      <c r="HK173" s="492">
        <f t="shared" si="216"/>
        <v>0.92</v>
      </c>
      <c r="HL173" s="492">
        <f t="shared" si="217"/>
        <v>0.92</v>
      </c>
      <c r="HM173" s="492">
        <f t="shared" si="218"/>
        <v>0.92</v>
      </c>
      <c r="HN173" s="492">
        <f t="shared" si="219"/>
        <v>0.92</v>
      </c>
      <c r="HO173" s="632"/>
      <c r="HP173" s="632"/>
      <c r="HQ173" s="632"/>
      <c r="HR173" s="39"/>
      <c r="HS173" s="39"/>
      <c r="HT173" s="39"/>
    </row>
    <row r="174" spans="1:228" ht="12.75" hidden="1" customHeight="1" x14ac:dyDescent="0.25">
      <c r="A174" s="31">
        <f t="shared" ref="A174:A184" si="231">A173</f>
        <v>5</v>
      </c>
      <c r="B174" s="31"/>
      <c r="C174" s="31"/>
      <c r="D174" s="32">
        <f t="shared" si="144"/>
        <v>50</v>
      </c>
      <c r="E174" s="33">
        <f t="shared" ca="1" si="106"/>
        <v>0</v>
      </c>
      <c r="F174" s="33">
        <f t="shared" ca="1" si="107"/>
        <v>0</v>
      </c>
      <c r="G174" s="33">
        <f t="shared" ca="1" si="108"/>
        <v>0</v>
      </c>
      <c r="H174" s="33">
        <v>0</v>
      </c>
      <c r="I174" s="33">
        <v>0</v>
      </c>
      <c r="J174" s="33">
        <f t="shared" ca="1" si="190"/>
        <v>0</v>
      </c>
      <c r="K174" s="33">
        <f t="shared" ca="1" si="109"/>
        <v>0</v>
      </c>
      <c r="L174" s="33"/>
      <c r="M174" s="832">
        <v>0</v>
      </c>
      <c r="N174" s="33">
        <f>IF(M174&gt;0,#REF!,0)</f>
        <v>0</v>
      </c>
      <c r="O174" s="33">
        <f t="shared" ca="1" si="110"/>
        <v>0</v>
      </c>
      <c r="P174" s="833">
        <f t="shared" ca="1" si="146"/>
        <v>0.94</v>
      </c>
      <c r="Q174" s="834">
        <f t="shared" ca="1" si="147"/>
        <v>6.1430830666423368</v>
      </c>
      <c r="R174" s="835">
        <f t="shared" ca="1" si="148"/>
        <v>377.23367408465532</v>
      </c>
      <c r="S174" s="836">
        <f t="shared" ca="1" si="149"/>
        <v>0.94</v>
      </c>
      <c r="T174" s="34">
        <f t="shared" ca="1" si="111"/>
        <v>6.1430830666423368</v>
      </c>
      <c r="U174" s="835">
        <f t="shared" ca="1" si="150"/>
        <v>377.23367408465538</v>
      </c>
      <c r="V174" s="34">
        <f t="shared" si="224"/>
        <v>0</v>
      </c>
      <c r="W174" s="553">
        <f t="shared" si="227"/>
        <v>1.625</v>
      </c>
      <c r="X174" s="42">
        <f t="shared" si="152"/>
        <v>0.03</v>
      </c>
      <c r="Y174" s="43">
        <f t="shared" si="113"/>
        <v>2.4662697723036864E-3</v>
      </c>
      <c r="Z174" s="44">
        <f t="shared" si="153"/>
        <v>0.03</v>
      </c>
      <c r="AA174" s="43">
        <f t="shared" si="114"/>
        <v>2.4662697723036864E-3</v>
      </c>
      <c r="AB174" s="35">
        <f t="shared" ref="AB174:AD189" si="232">AB173</f>
        <v>0.16</v>
      </c>
      <c r="AC174" s="35">
        <f t="shared" ca="1" si="232"/>
        <v>0.15470777428049154</v>
      </c>
      <c r="AD174" s="317">
        <f t="shared" ca="1" si="232"/>
        <v>0.15470777428049154</v>
      </c>
      <c r="AE174" s="315"/>
      <c r="AF174" s="318">
        <f t="shared" si="115"/>
        <v>0.1</v>
      </c>
      <c r="AG174" s="405">
        <f t="shared" ca="1" si="116"/>
        <v>0</v>
      </c>
      <c r="AH174" s="318">
        <f t="shared" si="117"/>
        <v>0</v>
      </c>
      <c r="AI174" s="405">
        <f t="shared" ca="1" si="118"/>
        <v>0</v>
      </c>
      <c r="AJ174" s="318">
        <f t="shared" si="119"/>
        <v>0.01</v>
      </c>
      <c r="AK174" s="405">
        <f t="shared" ca="1" si="120"/>
        <v>0</v>
      </c>
      <c r="AL174" s="35">
        <f t="shared" si="155"/>
        <v>0</v>
      </c>
      <c r="AM174" s="30">
        <f t="shared" ca="1" si="121"/>
        <v>6.1430830666423368</v>
      </c>
      <c r="AN174" s="39"/>
      <c r="AO174" s="39"/>
      <c r="AP174" s="709">
        <f ca="1">IF($J$12="",0,IF(A174&lt;=$Y$3,IF(R173+SUM($M$126:M174)&gt;$Z$22,R173*10%,IF(R173+SUM($M$126:M174)&lt;=$Z$22,$Z$22-R173-SUM($M$126:M174))),0))</f>
        <v>99617.563242848701</v>
      </c>
      <c r="AQ174" s="319">
        <f t="shared" ca="1" si="156"/>
        <v>100000</v>
      </c>
      <c r="AR174" s="319">
        <f ca="1">IF($J$12="",0,IF(U173&lt;0,0,IF(A174&lt;=$Y$3,IF(U173+SUM($M$126:M174)&gt;$Z$22,U173*10%,IF(U173+SUM($M$126:M174)&lt;=$Z$22,$AR$125-U173-SUM($M$126:M174))),0)))</f>
        <v>99617.563242848701</v>
      </c>
      <c r="AS174" s="39">
        <f t="shared" ca="1" si="157"/>
        <v>100000</v>
      </c>
      <c r="AT174" s="723">
        <f t="shared" ca="1" si="122"/>
        <v>99617.563242848701</v>
      </c>
      <c r="AU174" s="320">
        <f t="shared" ca="1" si="123"/>
        <v>99617.563242848701</v>
      </c>
      <c r="AV174" s="320">
        <f t="shared" ca="1" si="124"/>
        <v>0</v>
      </c>
      <c r="AW174" s="320">
        <f t="shared" ca="1" si="125"/>
        <v>0</v>
      </c>
      <c r="AX174" s="320">
        <f t="shared" ca="1" si="126"/>
        <v>0</v>
      </c>
      <c r="AY174" s="320">
        <f t="shared" ca="1" si="158"/>
        <v>0</v>
      </c>
      <c r="AZ174" s="724">
        <f t="shared" ca="1" si="127"/>
        <v>0</v>
      </c>
      <c r="BA174" s="1259">
        <f t="shared" si="159"/>
        <v>0</v>
      </c>
      <c r="BB174" s="1250"/>
      <c r="BC174" s="715">
        <f t="shared" si="128"/>
        <v>0</v>
      </c>
      <c r="BD174" s="715">
        <f t="shared" si="129"/>
        <v>0</v>
      </c>
      <c r="BE174" s="715">
        <f t="shared" si="130"/>
        <v>0</v>
      </c>
      <c r="BF174" s="715">
        <f t="shared" si="160"/>
        <v>0</v>
      </c>
      <c r="BG174" s="732">
        <f t="shared" si="131"/>
        <v>0</v>
      </c>
      <c r="BH174" s="39"/>
      <c r="BI174" s="39"/>
      <c r="BJ174" s="39"/>
      <c r="BK174" s="39"/>
      <c r="BL174" s="39"/>
      <c r="BM174" s="36"/>
      <c r="BN174" s="422">
        <f t="shared" ca="1" si="132"/>
        <v>6.1430830666423368</v>
      </c>
      <c r="BO174" s="422">
        <f t="shared" ca="1" si="133"/>
        <v>0</v>
      </c>
      <c r="BP174" s="422">
        <f t="shared" ca="1" si="134"/>
        <v>0</v>
      </c>
      <c r="BQ174" s="422">
        <f t="shared" ca="1" si="135"/>
        <v>0</v>
      </c>
      <c r="BR174" s="422">
        <f t="shared" ca="1" si="161"/>
        <v>0</v>
      </c>
      <c r="BS174" s="422">
        <f t="shared" ca="1" si="136"/>
        <v>0</v>
      </c>
      <c r="BT174" s="422">
        <f t="shared" si="137"/>
        <v>0</v>
      </c>
      <c r="BU174" s="422">
        <f t="shared" si="138"/>
        <v>0</v>
      </c>
      <c r="BV174" s="422">
        <f t="shared" si="139"/>
        <v>0</v>
      </c>
      <c r="BW174" s="422">
        <f t="shared" si="140"/>
        <v>0</v>
      </c>
      <c r="BX174" s="422">
        <f t="shared" si="162"/>
        <v>0</v>
      </c>
      <c r="BY174" s="422">
        <f t="shared" si="141"/>
        <v>0</v>
      </c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458"/>
      <c r="CL174" s="458"/>
      <c r="CM174" s="458"/>
      <c r="CN174" s="458"/>
      <c r="CO174" s="458"/>
      <c r="CP174" s="458"/>
      <c r="CQ174" s="458"/>
      <c r="CR174" s="458"/>
      <c r="CS174" s="458"/>
      <c r="CT174" s="458"/>
      <c r="CU174" s="458"/>
      <c r="CV174" s="458"/>
      <c r="CW174" s="458"/>
      <c r="CX174" s="458"/>
      <c r="CY174" s="458"/>
      <c r="CZ174" s="458"/>
      <c r="DA174" s="458"/>
      <c r="DB174" s="458"/>
      <c r="DC174" s="458"/>
      <c r="DD174" s="458"/>
      <c r="DE174" s="458"/>
      <c r="DF174" s="458"/>
      <c r="DG174" s="458"/>
      <c r="DH174" s="458"/>
      <c r="DI174" s="458"/>
      <c r="DJ174" s="458"/>
      <c r="DK174" s="458"/>
      <c r="DL174" s="458"/>
      <c r="DM174" s="458"/>
      <c r="DN174" s="458"/>
      <c r="DO174" s="458"/>
      <c r="DP174" s="458"/>
      <c r="DQ174" s="458"/>
      <c r="DR174" s="458"/>
      <c r="DS174" s="458"/>
      <c r="DT174" s="458"/>
      <c r="DU174" s="39"/>
      <c r="DV174" s="39"/>
      <c r="DW174" s="31">
        <f t="shared" ref="DW174:DW184" si="233">DW173</f>
        <v>5</v>
      </c>
      <c r="DX174" s="459">
        <f t="shared" si="142"/>
        <v>50</v>
      </c>
      <c r="DY174" s="467">
        <f t="shared" si="164"/>
        <v>0.1</v>
      </c>
      <c r="DZ174" s="468">
        <f t="shared" si="165"/>
        <v>0</v>
      </c>
      <c r="EA174" s="467">
        <f t="shared" si="166"/>
        <v>0.01</v>
      </c>
      <c r="EB174" s="468"/>
      <c r="EC174" s="326"/>
      <c r="ED174" s="468"/>
      <c r="EE174" s="39"/>
      <c r="EF174" s="459">
        <f t="shared" si="167"/>
        <v>50</v>
      </c>
      <c r="EG174" s="407">
        <f t="shared" si="223"/>
        <v>0.03</v>
      </c>
      <c r="EH174" s="407">
        <f t="shared" si="223"/>
        <v>0.03</v>
      </c>
      <c r="EI174" s="407">
        <f t="shared" si="223"/>
        <v>0.03</v>
      </c>
      <c r="EJ174" s="407">
        <f t="shared" si="223"/>
        <v>0.03</v>
      </c>
      <c r="EK174" s="39"/>
      <c r="EL174" s="485">
        <v>48</v>
      </c>
      <c r="EM174" s="486">
        <f t="shared" si="168"/>
        <v>1.5</v>
      </c>
      <c r="EN174" s="486">
        <f t="shared" si="169"/>
        <v>0</v>
      </c>
      <c r="EO174" s="487">
        <f t="shared" si="170"/>
        <v>0</v>
      </c>
      <c r="EP174" s="487"/>
      <c r="EQ174" s="487">
        <f t="shared" si="171"/>
        <v>0</v>
      </c>
      <c r="ER174" s="487">
        <f t="shared" si="172"/>
        <v>0</v>
      </c>
      <c r="ES174" s="487">
        <f t="shared" si="173"/>
        <v>1.5</v>
      </c>
      <c r="ET174" s="488">
        <f t="shared" si="174"/>
        <v>1.5</v>
      </c>
      <c r="EU174" s="39"/>
      <c r="EV174" s="33"/>
      <c r="EW174" s="473">
        <v>48</v>
      </c>
      <c r="EX174" s="399">
        <v>1.5</v>
      </c>
      <c r="EY174" s="399">
        <v>2.76</v>
      </c>
      <c r="EZ174" s="399">
        <v>1.07</v>
      </c>
      <c r="FA174" s="399">
        <v>1.83</v>
      </c>
      <c r="FB174" s="33"/>
      <c r="FC174" s="473">
        <v>48</v>
      </c>
      <c r="FD174" s="399">
        <f t="shared" si="185"/>
        <v>1.5</v>
      </c>
      <c r="FE174" s="399">
        <f t="shared" si="186"/>
        <v>2.76</v>
      </c>
      <c r="FF174" s="399">
        <f t="shared" si="187"/>
        <v>1.07</v>
      </c>
      <c r="FG174" s="399">
        <f t="shared" si="188"/>
        <v>1.83</v>
      </c>
      <c r="FH174" s="33"/>
      <c r="FI174" s="473">
        <v>48</v>
      </c>
      <c r="FJ174" s="412">
        <f>ROUND(0.1168/(1-5%),4)</f>
        <v>0.1229</v>
      </c>
      <c r="FK174" s="412">
        <f t="shared" si="199"/>
        <v>0.1229</v>
      </c>
      <c r="FL174" s="412">
        <f t="shared" si="200"/>
        <v>0.1229</v>
      </c>
      <c r="FM174" s="412">
        <f t="shared" si="201"/>
        <v>0.1229</v>
      </c>
      <c r="FN174" s="505"/>
      <c r="FO174" s="473">
        <v>48</v>
      </c>
      <c r="FP174" s="412">
        <v>2.79</v>
      </c>
      <c r="FQ174" s="412">
        <v>2.79</v>
      </c>
      <c r="FR174" s="412">
        <v>2.79</v>
      </c>
      <c r="FS174" s="412">
        <v>2.79</v>
      </c>
      <c r="FT174" s="33"/>
      <c r="FU174" s="489">
        <v>48</v>
      </c>
      <c r="FV174" s="490">
        <v>0.79</v>
      </c>
      <c r="FW174" s="490">
        <f t="shared" si="202"/>
        <v>0.79</v>
      </c>
      <c r="FX174" s="490">
        <f t="shared" si="203"/>
        <v>0.79</v>
      </c>
      <c r="FY174" s="490">
        <f t="shared" si="204"/>
        <v>0.79</v>
      </c>
      <c r="FZ174" s="1234"/>
      <c r="GA174" s="473">
        <v>48</v>
      </c>
      <c r="GB174" s="400">
        <v>2.27</v>
      </c>
      <c r="GC174" s="400">
        <f t="shared" si="205"/>
        <v>2.84</v>
      </c>
      <c r="GD174" s="400">
        <v>2.39</v>
      </c>
      <c r="GE174" s="400">
        <f t="shared" si="205"/>
        <v>2.99</v>
      </c>
      <c r="GF174" s="524"/>
      <c r="GG174" s="39"/>
      <c r="GH174" s="33"/>
      <c r="GI174" s="473">
        <v>48</v>
      </c>
      <c r="GJ174" s="400">
        <f t="shared" si="230"/>
        <v>0.84</v>
      </c>
      <c r="GK174" s="400">
        <f t="shared" si="230"/>
        <v>0.84</v>
      </c>
      <c r="GL174" s="400">
        <f t="shared" si="230"/>
        <v>0.84</v>
      </c>
      <c r="GM174" s="400">
        <f t="shared" si="230"/>
        <v>0.84</v>
      </c>
      <c r="GN174" s="33"/>
      <c r="GO174" s="524"/>
      <c r="GP174" s="491">
        <v>48</v>
      </c>
      <c r="GQ174" s="492">
        <f t="shared" si="206"/>
        <v>0.1229</v>
      </c>
      <c r="GR174" s="492">
        <f t="shared" si="207"/>
        <v>0.13519</v>
      </c>
      <c r="GS174" s="492">
        <f t="shared" si="208"/>
        <v>0.1229</v>
      </c>
      <c r="GT174" s="493">
        <f t="shared" si="209"/>
        <v>0.13519</v>
      </c>
      <c r="GU174" s="491">
        <v>48</v>
      </c>
      <c r="GV174" s="492">
        <f t="shared" si="210"/>
        <v>1.58</v>
      </c>
      <c r="GW174" s="492">
        <f t="shared" si="211"/>
        <v>1.7380000000000002</v>
      </c>
      <c r="GX174" s="492">
        <f t="shared" si="212"/>
        <v>1.58</v>
      </c>
      <c r="GY174" s="492">
        <f t="shared" si="213"/>
        <v>1.7380000000000002</v>
      </c>
      <c r="GZ174" s="494">
        <f t="shared" si="189"/>
        <v>48</v>
      </c>
      <c r="HA174" s="506">
        <v>3.1</v>
      </c>
      <c r="HB174" s="492">
        <f t="shared" si="225"/>
        <v>4.34</v>
      </c>
      <c r="HC174" s="492">
        <f>ROUND(HA174*80%,2)</f>
        <v>2.48</v>
      </c>
      <c r="HD174" s="492">
        <f t="shared" si="229"/>
        <v>3.47</v>
      </c>
      <c r="HE174" s="491">
        <v>48</v>
      </c>
      <c r="HF174" s="492">
        <v>4.53</v>
      </c>
      <c r="HG174" s="492">
        <v>4.53</v>
      </c>
      <c r="HH174" s="492">
        <v>4.53</v>
      </c>
      <c r="HI174" s="493">
        <v>4.53</v>
      </c>
      <c r="HJ174" s="491">
        <v>48</v>
      </c>
      <c r="HK174" s="492">
        <f t="shared" si="216"/>
        <v>0.92</v>
      </c>
      <c r="HL174" s="492">
        <f t="shared" si="217"/>
        <v>0.92</v>
      </c>
      <c r="HM174" s="492">
        <f t="shared" si="218"/>
        <v>0.92</v>
      </c>
      <c r="HN174" s="492">
        <f t="shared" si="219"/>
        <v>0.92</v>
      </c>
      <c r="HO174" s="632"/>
      <c r="HP174" s="632"/>
      <c r="HQ174" s="632"/>
      <c r="HR174" s="39"/>
      <c r="HS174" s="39"/>
      <c r="HT174" s="39"/>
    </row>
    <row r="175" spans="1:228" ht="12.75" hidden="1" customHeight="1" x14ac:dyDescent="0.25">
      <c r="A175" s="31">
        <f t="shared" si="231"/>
        <v>5</v>
      </c>
      <c r="B175" s="31"/>
      <c r="C175" s="31"/>
      <c r="D175" s="32">
        <f t="shared" si="144"/>
        <v>51</v>
      </c>
      <c r="E175" s="33">
        <f t="shared" ca="1" si="106"/>
        <v>0</v>
      </c>
      <c r="F175" s="33">
        <f t="shared" ca="1" si="107"/>
        <v>0</v>
      </c>
      <c r="G175" s="33">
        <f t="shared" ca="1" si="108"/>
        <v>0</v>
      </c>
      <c r="H175" s="33">
        <v>0</v>
      </c>
      <c r="I175" s="33">
        <v>0</v>
      </c>
      <c r="J175" s="33">
        <f t="shared" ca="1" si="190"/>
        <v>0</v>
      </c>
      <c r="K175" s="33">
        <f t="shared" ca="1" si="109"/>
        <v>0</v>
      </c>
      <c r="L175" s="33"/>
      <c r="M175" s="832">
        <v>0</v>
      </c>
      <c r="N175" s="33">
        <f>IF(M175&gt;0,#REF!,0)</f>
        <v>0</v>
      </c>
      <c r="O175" s="33">
        <f t="shared" ca="1" si="110"/>
        <v>0</v>
      </c>
      <c r="P175" s="833">
        <f t="shared" ca="1" si="146"/>
        <v>0.93</v>
      </c>
      <c r="Q175" s="834">
        <f t="shared" ca="1" si="147"/>
        <v>6.1434039234314461</v>
      </c>
      <c r="R175" s="835">
        <f t="shared" ca="1" si="148"/>
        <v>372.02027016122389</v>
      </c>
      <c r="S175" s="836">
        <f t="shared" ca="1" si="149"/>
        <v>0.93</v>
      </c>
      <c r="T175" s="34">
        <f t="shared" ca="1" si="111"/>
        <v>6.1434039234314461</v>
      </c>
      <c r="U175" s="835">
        <f t="shared" ca="1" si="150"/>
        <v>372.02027016122395</v>
      </c>
      <c r="V175" s="34">
        <f t="shared" si="224"/>
        <v>0</v>
      </c>
      <c r="W175" s="553">
        <f t="shared" si="227"/>
        <v>1.613</v>
      </c>
      <c r="X175" s="42">
        <f t="shared" si="152"/>
        <v>0.03</v>
      </c>
      <c r="Y175" s="43">
        <f t="shared" si="113"/>
        <v>2.4662697723036864E-3</v>
      </c>
      <c r="Z175" s="44">
        <f t="shared" si="153"/>
        <v>0.03</v>
      </c>
      <c r="AA175" s="43">
        <f t="shared" si="114"/>
        <v>2.4662697723036864E-3</v>
      </c>
      <c r="AB175" s="35">
        <f t="shared" si="232"/>
        <v>0.16</v>
      </c>
      <c r="AC175" s="35">
        <f t="shared" ca="1" si="232"/>
        <v>0.15470777428049154</v>
      </c>
      <c r="AD175" s="317">
        <f t="shared" ca="1" si="232"/>
        <v>0.15470777428049154</v>
      </c>
      <c r="AE175" s="315"/>
      <c r="AF175" s="318">
        <f t="shared" si="115"/>
        <v>0.1</v>
      </c>
      <c r="AG175" s="405">
        <f t="shared" ca="1" si="116"/>
        <v>0</v>
      </c>
      <c r="AH175" s="318">
        <f t="shared" si="117"/>
        <v>0</v>
      </c>
      <c r="AI175" s="405">
        <f t="shared" ca="1" si="118"/>
        <v>0</v>
      </c>
      <c r="AJ175" s="318">
        <f t="shared" si="119"/>
        <v>0.01</v>
      </c>
      <c r="AK175" s="405">
        <f t="shared" ca="1" si="120"/>
        <v>0</v>
      </c>
      <c r="AL175" s="35">
        <f t="shared" si="155"/>
        <v>0</v>
      </c>
      <c r="AM175" s="30">
        <f t="shared" ca="1" si="121"/>
        <v>6.1434039234314461</v>
      </c>
      <c r="AN175" s="39"/>
      <c r="AO175" s="39"/>
      <c r="AP175" s="709">
        <f ca="1">IF($J$12="",0,IF(A175&lt;=$Y$3,IF(R174+SUM($M$126:M175)&gt;$Z$22,R174*10%,IF(R174+SUM($M$126:M175)&lt;=$Z$22,$Z$22-R174-SUM($M$126:M175))),0))</f>
        <v>99622.766325915349</v>
      </c>
      <c r="AQ175" s="319">
        <f t="shared" ca="1" si="156"/>
        <v>100000</v>
      </c>
      <c r="AR175" s="319">
        <f ca="1">IF($J$12="",0,IF(U174&lt;0,0,IF(A175&lt;=$Y$3,IF(U174+SUM($M$126:M175)&gt;$Z$22,U174*10%,IF(U174+SUM($M$126:M175)&lt;=$Z$22,$AR$125-U174-SUM($M$126:M175))),0)))</f>
        <v>99622.766325915349</v>
      </c>
      <c r="AS175" s="39">
        <f t="shared" ca="1" si="157"/>
        <v>100000</v>
      </c>
      <c r="AT175" s="723">
        <f t="shared" ca="1" si="122"/>
        <v>99622.766325915349</v>
      </c>
      <c r="AU175" s="320">
        <f t="shared" ca="1" si="123"/>
        <v>99622.766325915349</v>
      </c>
      <c r="AV175" s="320">
        <f t="shared" ca="1" si="124"/>
        <v>0</v>
      </c>
      <c r="AW175" s="320">
        <f t="shared" ca="1" si="125"/>
        <v>0</v>
      </c>
      <c r="AX175" s="320">
        <f t="shared" ca="1" si="126"/>
        <v>0</v>
      </c>
      <c r="AY175" s="320">
        <f t="shared" ca="1" si="158"/>
        <v>0</v>
      </c>
      <c r="AZ175" s="724">
        <f t="shared" ca="1" si="127"/>
        <v>0</v>
      </c>
      <c r="BA175" s="1259">
        <f t="shared" si="159"/>
        <v>0</v>
      </c>
      <c r="BB175" s="1250"/>
      <c r="BC175" s="715">
        <f t="shared" si="128"/>
        <v>0</v>
      </c>
      <c r="BD175" s="715">
        <f t="shared" si="129"/>
        <v>0</v>
      </c>
      <c r="BE175" s="715">
        <f t="shared" si="130"/>
        <v>0</v>
      </c>
      <c r="BF175" s="715">
        <f t="shared" si="160"/>
        <v>0</v>
      </c>
      <c r="BG175" s="732">
        <f t="shared" si="131"/>
        <v>0</v>
      </c>
      <c r="BH175" s="39"/>
      <c r="BI175" s="39"/>
      <c r="BJ175" s="39"/>
      <c r="BK175" s="39"/>
      <c r="BL175" s="39"/>
      <c r="BM175" s="36"/>
      <c r="BN175" s="422">
        <f t="shared" ca="1" si="132"/>
        <v>6.1434039234314461</v>
      </c>
      <c r="BO175" s="422">
        <f t="shared" ca="1" si="133"/>
        <v>0</v>
      </c>
      <c r="BP175" s="422">
        <f t="shared" ca="1" si="134"/>
        <v>0</v>
      </c>
      <c r="BQ175" s="422">
        <f t="shared" ca="1" si="135"/>
        <v>0</v>
      </c>
      <c r="BR175" s="422">
        <f t="shared" ca="1" si="161"/>
        <v>0</v>
      </c>
      <c r="BS175" s="422">
        <f t="shared" ca="1" si="136"/>
        <v>0</v>
      </c>
      <c r="BT175" s="422">
        <f t="shared" si="137"/>
        <v>0</v>
      </c>
      <c r="BU175" s="422">
        <f t="shared" si="138"/>
        <v>0</v>
      </c>
      <c r="BV175" s="422">
        <f t="shared" si="139"/>
        <v>0</v>
      </c>
      <c r="BW175" s="422">
        <f t="shared" si="140"/>
        <v>0</v>
      </c>
      <c r="BX175" s="422">
        <f t="shared" si="162"/>
        <v>0</v>
      </c>
      <c r="BY175" s="422">
        <f t="shared" si="141"/>
        <v>0</v>
      </c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458"/>
      <c r="CL175" s="458"/>
      <c r="CM175" s="458"/>
      <c r="CN175" s="458"/>
      <c r="CO175" s="458"/>
      <c r="CP175" s="458"/>
      <c r="CQ175" s="458"/>
      <c r="CR175" s="458"/>
      <c r="CS175" s="458"/>
      <c r="CT175" s="458"/>
      <c r="CU175" s="458"/>
      <c r="CV175" s="458"/>
      <c r="CW175" s="458"/>
      <c r="CX175" s="458"/>
      <c r="CY175" s="458"/>
      <c r="CZ175" s="458"/>
      <c r="DA175" s="458"/>
      <c r="DB175" s="458"/>
      <c r="DC175" s="458"/>
      <c r="DD175" s="458"/>
      <c r="DE175" s="458"/>
      <c r="DF175" s="458"/>
      <c r="DG175" s="458"/>
      <c r="DH175" s="458"/>
      <c r="DI175" s="458"/>
      <c r="DJ175" s="458"/>
      <c r="DK175" s="458"/>
      <c r="DL175" s="458"/>
      <c r="DM175" s="458"/>
      <c r="DN175" s="458"/>
      <c r="DO175" s="458"/>
      <c r="DP175" s="458"/>
      <c r="DQ175" s="458"/>
      <c r="DR175" s="458"/>
      <c r="DS175" s="458"/>
      <c r="DT175" s="458"/>
      <c r="DU175" s="39"/>
      <c r="DV175" s="39"/>
      <c r="DW175" s="31">
        <f t="shared" si="233"/>
        <v>5</v>
      </c>
      <c r="DX175" s="459">
        <f t="shared" si="142"/>
        <v>51</v>
      </c>
      <c r="DY175" s="467">
        <f t="shared" si="164"/>
        <v>0.1</v>
      </c>
      <c r="DZ175" s="468">
        <f t="shared" si="165"/>
        <v>0</v>
      </c>
      <c r="EA175" s="467">
        <f t="shared" si="166"/>
        <v>0.01</v>
      </c>
      <c r="EB175" s="468"/>
      <c r="EC175" s="326"/>
      <c r="ED175" s="468"/>
      <c r="EE175" s="39"/>
      <c r="EF175" s="459">
        <f t="shared" si="167"/>
        <v>51</v>
      </c>
      <c r="EG175" s="407">
        <f t="shared" ref="EG175:EJ190" si="234">EG174</f>
        <v>0.03</v>
      </c>
      <c r="EH175" s="407">
        <f t="shared" si="234"/>
        <v>0.03</v>
      </c>
      <c r="EI175" s="407">
        <f t="shared" si="234"/>
        <v>0.03</v>
      </c>
      <c r="EJ175" s="407">
        <f t="shared" si="234"/>
        <v>0.03</v>
      </c>
      <c r="EK175" s="39"/>
      <c r="EL175" s="485">
        <v>49</v>
      </c>
      <c r="EM175" s="486">
        <f t="shared" si="168"/>
        <v>1.58</v>
      </c>
      <c r="EN175" s="486">
        <f t="shared" si="169"/>
        <v>0</v>
      </c>
      <c r="EO175" s="487">
        <f t="shared" si="170"/>
        <v>0</v>
      </c>
      <c r="EP175" s="487"/>
      <c r="EQ175" s="487">
        <f t="shared" si="171"/>
        <v>0</v>
      </c>
      <c r="ER175" s="487">
        <f t="shared" si="172"/>
        <v>0</v>
      </c>
      <c r="ES175" s="487">
        <f t="shared" si="173"/>
        <v>1.58</v>
      </c>
      <c r="ET175" s="488">
        <f t="shared" si="174"/>
        <v>1.58</v>
      </c>
      <c r="EU175" s="39"/>
      <c r="EV175" s="33"/>
      <c r="EW175" s="473">
        <v>49</v>
      </c>
      <c r="EX175" s="399">
        <v>1.58</v>
      </c>
      <c r="EY175" s="399">
        <v>2.92</v>
      </c>
      <c r="EZ175" s="399">
        <v>1.1299999999999999</v>
      </c>
      <c r="FA175" s="399">
        <v>1.94</v>
      </c>
      <c r="FB175" s="33"/>
      <c r="FC175" s="473">
        <v>49</v>
      </c>
      <c r="FD175" s="399">
        <f t="shared" si="185"/>
        <v>1.58</v>
      </c>
      <c r="FE175" s="399">
        <f t="shared" si="186"/>
        <v>2.92</v>
      </c>
      <c r="FF175" s="399">
        <f t="shared" si="187"/>
        <v>1.1299999999999999</v>
      </c>
      <c r="FG175" s="399">
        <f t="shared" si="188"/>
        <v>1.94</v>
      </c>
      <c r="FH175" s="33"/>
      <c r="FI175" s="473">
        <v>49</v>
      </c>
      <c r="FJ175" s="412">
        <f>ROUND(0.1264/(1-5%),4)</f>
        <v>0.1331</v>
      </c>
      <c r="FK175" s="412">
        <f t="shared" si="199"/>
        <v>0.1331</v>
      </c>
      <c r="FL175" s="412">
        <f t="shared" si="200"/>
        <v>0.1331</v>
      </c>
      <c r="FM175" s="412">
        <f t="shared" si="201"/>
        <v>0.1331</v>
      </c>
      <c r="FN175" s="505"/>
      <c r="FO175" s="473">
        <v>49</v>
      </c>
      <c r="FP175" s="412">
        <v>3.09</v>
      </c>
      <c r="FQ175" s="412">
        <v>3.09</v>
      </c>
      <c r="FR175" s="412">
        <v>3.09</v>
      </c>
      <c r="FS175" s="412">
        <v>3.09</v>
      </c>
      <c r="FT175" s="33"/>
      <c r="FU175" s="489">
        <v>49</v>
      </c>
      <c r="FV175" s="490">
        <v>0.87</v>
      </c>
      <c r="FW175" s="490">
        <f t="shared" si="202"/>
        <v>0.87</v>
      </c>
      <c r="FX175" s="490">
        <f t="shared" si="203"/>
        <v>0.87</v>
      </c>
      <c r="FY175" s="490">
        <f t="shared" si="204"/>
        <v>0.87</v>
      </c>
      <c r="FZ175" s="1234"/>
      <c r="GA175" s="473">
        <v>49</v>
      </c>
      <c r="GB175" s="400">
        <v>2.54</v>
      </c>
      <c r="GC175" s="400">
        <f t="shared" si="205"/>
        <v>3.18</v>
      </c>
      <c r="GD175" s="400">
        <v>2.67</v>
      </c>
      <c r="GE175" s="400">
        <f t="shared" si="205"/>
        <v>3.34</v>
      </c>
      <c r="GF175" s="524"/>
      <c r="GG175" s="39"/>
      <c r="GH175" s="33"/>
      <c r="GI175" s="473">
        <v>49</v>
      </c>
      <c r="GJ175" s="400">
        <f t="shared" si="230"/>
        <v>0.84</v>
      </c>
      <c r="GK175" s="400">
        <f t="shared" si="230"/>
        <v>0.84</v>
      </c>
      <c r="GL175" s="400">
        <f t="shared" si="230"/>
        <v>0.84</v>
      </c>
      <c r="GM175" s="400">
        <f t="shared" si="230"/>
        <v>0.84</v>
      </c>
      <c r="GN175" s="33"/>
      <c r="GO175" s="524"/>
      <c r="GP175" s="491">
        <v>49</v>
      </c>
      <c r="GQ175" s="492">
        <f t="shared" si="206"/>
        <v>0.1331</v>
      </c>
      <c r="GR175" s="492">
        <f t="shared" si="207"/>
        <v>0.14641000000000001</v>
      </c>
      <c r="GS175" s="492">
        <f t="shared" si="208"/>
        <v>0.1331</v>
      </c>
      <c r="GT175" s="493">
        <f t="shared" si="209"/>
        <v>0.14641000000000001</v>
      </c>
      <c r="GU175" s="491">
        <v>49</v>
      </c>
      <c r="GV175" s="492">
        <f t="shared" si="210"/>
        <v>1.74</v>
      </c>
      <c r="GW175" s="492">
        <f t="shared" si="211"/>
        <v>1.9140000000000001</v>
      </c>
      <c r="GX175" s="492">
        <f t="shared" si="212"/>
        <v>1.74</v>
      </c>
      <c r="GY175" s="492">
        <f t="shared" si="213"/>
        <v>1.9140000000000001</v>
      </c>
      <c r="GZ175" s="494">
        <f t="shared" si="189"/>
        <v>49</v>
      </c>
      <c r="HA175" s="506">
        <v>3.43</v>
      </c>
      <c r="HB175" s="492">
        <f t="shared" si="225"/>
        <v>4.8</v>
      </c>
      <c r="HC175" s="492">
        <f>ROUND(HA175*80%,2)</f>
        <v>2.74</v>
      </c>
      <c r="HD175" s="492">
        <f t="shared" si="229"/>
        <v>3.84</v>
      </c>
      <c r="HE175" s="491">
        <v>49</v>
      </c>
      <c r="HF175" s="492">
        <v>4.91</v>
      </c>
      <c r="HG175" s="492">
        <v>4.91</v>
      </c>
      <c r="HH175" s="492">
        <v>4.91</v>
      </c>
      <c r="HI175" s="493">
        <v>4.91</v>
      </c>
      <c r="HJ175" s="491">
        <v>49</v>
      </c>
      <c r="HK175" s="492">
        <f t="shared" si="216"/>
        <v>0.92</v>
      </c>
      <c r="HL175" s="492">
        <f t="shared" si="217"/>
        <v>0.92</v>
      </c>
      <c r="HM175" s="492">
        <f t="shared" si="218"/>
        <v>0.92</v>
      </c>
      <c r="HN175" s="492">
        <f t="shared" si="219"/>
        <v>0.92</v>
      </c>
      <c r="HO175" s="632"/>
      <c r="HP175" s="632"/>
      <c r="HQ175" s="632"/>
      <c r="HR175" s="39"/>
      <c r="HS175" s="39"/>
      <c r="HT175" s="39"/>
    </row>
    <row r="176" spans="1:228" ht="12.75" hidden="1" customHeight="1" x14ac:dyDescent="0.25">
      <c r="A176" s="31">
        <f t="shared" si="231"/>
        <v>5</v>
      </c>
      <c r="B176" s="31"/>
      <c r="C176" s="31"/>
      <c r="D176" s="32">
        <f t="shared" si="144"/>
        <v>52</v>
      </c>
      <c r="E176" s="33">
        <f t="shared" ca="1" si="106"/>
        <v>0</v>
      </c>
      <c r="F176" s="33">
        <f t="shared" ca="1" si="107"/>
        <v>0</v>
      </c>
      <c r="G176" s="33">
        <f t="shared" ca="1" si="108"/>
        <v>0</v>
      </c>
      <c r="H176" s="33">
        <v>0</v>
      </c>
      <c r="I176" s="33">
        <v>0</v>
      </c>
      <c r="J176" s="33">
        <f t="shared" ca="1" si="190"/>
        <v>0</v>
      </c>
      <c r="K176" s="33">
        <f t="shared" ca="1" si="109"/>
        <v>0</v>
      </c>
      <c r="L176" s="33"/>
      <c r="M176" s="832">
        <v>0</v>
      </c>
      <c r="N176" s="33">
        <f>IF(M176&gt;0,#REF!,0)</f>
        <v>0</v>
      </c>
      <c r="O176" s="33">
        <f t="shared" ca="1" si="110"/>
        <v>0</v>
      </c>
      <c r="P176" s="833">
        <f t="shared" ca="1" si="146"/>
        <v>0.92</v>
      </c>
      <c r="Q176" s="834">
        <f t="shared" ca="1" si="147"/>
        <v>6.1437254166733908</v>
      </c>
      <c r="R176" s="835">
        <f t="shared" ca="1" si="148"/>
        <v>366.79654474455049</v>
      </c>
      <c r="S176" s="836">
        <f t="shared" ca="1" si="149"/>
        <v>0.92</v>
      </c>
      <c r="T176" s="34">
        <f t="shared" ca="1" si="111"/>
        <v>6.1437254166733908</v>
      </c>
      <c r="U176" s="835">
        <f t="shared" ca="1" si="150"/>
        <v>366.7965447445506</v>
      </c>
      <c r="V176" s="34">
        <f t="shared" si="224"/>
        <v>0</v>
      </c>
      <c r="W176" s="553">
        <f t="shared" si="227"/>
        <v>1.6</v>
      </c>
      <c r="X176" s="42">
        <f t="shared" si="152"/>
        <v>0.03</v>
      </c>
      <c r="Y176" s="43">
        <f t="shared" si="113"/>
        <v>2.4662697723036864E-3</v>
      </c>
      <c r="Z176" s="44">
        <f t="shared" si="153"/>
        <v>0.03</v>
      </c>
      <c r="AA176" s="43">
        <f t="shared" si="114"/>
        <v>2.4662697723036864E-3</v>
      </c>
      <c r="AB176" s="35">
        <f t="shared" si="232"/>
        <v>0.16</v>
      </c>
      <c r="AC176" s="35">
        <f t="shared" ca="1" si="232"/>
        <v>0.15470777428049154</v>
      </c>
      <c r="AD176" s="317">
        <f t="shared" ca="1" si="232"/>
        <v>0.15470777428049154</v>
      </c>
      <c r="AE176" s="315"/>
      <c r="AF176" s="318">
        <f t="shared" si="115"/>
        <v>0.1</v>
      </c>
      <c r="AG176" s="405">
        <f t="shared" ca="1" si="116"/>
        <v>0</v>
      </c>
      <c r="AH176" s="318">
        <f t="shared" si="117"/>
        <v>0</v>
      </c>
      <c r="AI176" s="405">
        <f t="shared" ca="1" si="118"/>
        <v>0</v>
      </c>
      <c r="AJ176" s="318">
        <f t="shared" si="119"/>
        <v>0.01</v>
      </c>
      <c r="AK176" s="405">
        <f t="shared" ca="1" si="120"/>
        <v>0</v>
      </c>
      <c r="AL176" s="35">
        <f t="shared" si="155"/>
        <v>0</v>
      </c>
      <c r="AM176" s="30">
        <f t="shared" ca="1" si="121"/>
        <v>6.1437254166733908</v>
      </c>
      <c r="AN176" s="39"/>
      <c r="AO176" s="39"/>
      <c r="AP176" s="709">
        <f ca="1">IF($J$12="",0,IF(A176&lt;=$Y$3,IF(R175+SUM($M$126:M176)&gt;$Z$22,R175*10%,IF(R175+SUM($M$126:M176)&lt;=$Z$22,$Z$22-R175-SUM($M$126:M176))),0))</f>
        <v>99627.979729838771</v>
      </c>
      <c r="AQ176" s="319">
        <f t="shared" ca="1" si="156"/>
        <v>100000</v>
      </c>
      <c r="AR176" s="319">
        <f ca="1">IF($J$12="",0,IF(U175&lt;0,0,IF(A176&lt;=$Y$3,IF(U175+SUM($M$126:M176)&gt;$Z$22,U175*10%,IF(U175+SUM($M$126:M176)&lt;=$Z$22,$AR$125-U175-SUM($M$126:M176))),0)))</f>
        <v>99627.979729838771</v>
      </c>
      <c r="AS176" s="39">
        <f t="shared" ca="1" si="157"/>
        <v>100000</v>
      </c>
      <c r="AT176" s="723">
        <f t="shared" ca="1" si="122"/>
        <v>99627.979729838771</v>
      </c>
      <c r="AU176" s="320">
        <f t="shared" ca="1" si="123"/>
        <v>99627.979729838771</v>
      </c>
      <c r="AV176" s="320">
        <f t="shared" ca="1" si="124"/>
        <v>0</v>
      </c>
      <c r="AW176" s="320">
        <f t="shared" ca="1" si="125"/>
        <v>0</v>
      </c>
      <c r="AX176" s="320">
        <f t="shared" ca="1" si="126"/>
        <v>0</v>
      </c>
      <c r="AY176" s="320">
        <f t="shared" ca="1" si="158"/>
        <v>0</v>
      </c>
      <c r="AZ176" s="724">
        <f t="shared" ca="1" si="127"/>
        <v>0</v>
      </c>
      <c r="BA176" s="1259">
        <f t="shared" si="159"/>
        <v>0</v>
      </c>
      <c r="BB176" s="1250"/>
      <c r="BC176" s="715">
        <f t="shared" si="128"/>
        <v>0</v>
      </c>
      <c r="BD176" s="715">
        <f t="shared" si="129"/>
        <v>0</v>
      </c>
      <c r="BE176" s="715">
        <f t="shared" si="130"/>
        <v>0</v>
      </c>
      <c r="BF176" s="715">
        <f t="shared" si="160"/>
        <v>0</v>
      </c>
      <c r="BG176" s="732">
        <f t="shared" si="131"/>
        <v>0</v>
      </c>
      <c r="BH176" s="39"/>
      <c r="BI176" s="39"/>
      <c r="BJ176" s="39"/>
      <c r="BK176" s="39"/>
      <c r="BL176" s="39"/>
      <c r="BM176" s="36"/>
      <c r="BN176" s="422">
        <f t="shared" ca="1" si="132"/>
        <v>6.1437254166733908</v>
      </c>
      <c r="BO176" s="422">
        <f t="shared" ca="1" si="133"/>
        <v>0</v>
      </c>
      <c r="BP176" s="422">
        <f t="shared" ca="1" si="134"/>
        <v>0</v>
      </c>
      <c r="BQ176" s="422">
        <f t="shared" ca="1" si="135"/>
        <v>0</v>
      </c>
      <c r="BR176" s="422">
        <f t="shared" ca="1" si="161"/>
        <v>0</v>
      </c>
      <c r="BS176" s="422">
        <f t="shared" ca="1" si="136"/>
        <v>0</v>
      </c>
      <c r="BT176" s="422">
        <f t="shared" si="137"/>
        <v>0</v>
      </c>
      <c r="BU176" s="422">
        <f t="shared" si="138"/>
        <v>0</v>
      </c>
      <c r="BV176" s="422">
        <f t="shared" si="139"/>
        <v>0</v>
      </c>
      <c r="BW176" s="422">
        <f t="shared" si="140"/>
        <v>0</v>
      </c>
      <c r="BX176" s="422">
        <f t="shared" si="162"/>
        <v>0</v>
      </c>
      <c r="BY176" s="422">
        <f t="shared" si="141"/>
        <v>0</v>
      </c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458"/>
      <c r="CL176" s="458"/>
      <c r="CM176" s="458"/>
      <c r="CN176" s="458"/>
      <c r="CO176" s="458"/>
      <c r="CP176" s="458"/>
      <c r="CQ176" s="458"/>
      <c r="CR176" s="458"/>
      <c r="CS176" s="458"/>
      <c r="CT176" s="458"/>
      <c r="CU176" s="458"/>
      <c r="CV176" s="458"/>
      <c r="CW176" s="458"/>
      <c r="CX176" s="458"/>
      <c r="CY176" s="458"/>
      <c r="CZ176" s="458"/>
      <c r="DA176" s="458"/>
      <c r="DB176" s="458"/>
      <c r="DC176" s="458"/>
      <c r="DD176" s="458"/>
      <c r="DE176" s="458"/>
      <c r="DF176" s="458"/>
      <c r="DG176" s="458"/>
      <c r="DH176" s="458"/>
      <c r="DI176" s="458"/>
      <c r="DJ176" s="458"/>
      <c r="DK176" s="458"/>
      <c r="DL176" s="458"/>
      <c r="DM176" s="458"/>
      <c r="DN176" s="458"/>
      <c r="DO176" s="458"/>
      <c r="DP176" s="458"/>
      <c r="DQ176" s="458"/>
      <c r="DR176" s="458"/>
      <c r="DS176" s="458"/>
      <c r="DT176" s="458"/>
      <c r="DU176" s="39"/>
      <c r="DV176" s="39"/>
      <c r="DW176" s="31">
        <f t="shared" si="233"/>
        <v>5</v>
      </c>
      <c r="DX176" s="459">
        <f t="shared" si="142"/>
        <v>52</v>
      </c>
      <c r="DY176" s="467">
        <f t="shared" si="164"/>
        <v>0.1</v>
      </c>
      <c r="DZ176" s="468">
        <f t="shared" si="165"/>
        <v>0</v>
      </c>
      <c r="EA176" s="467">
        <f t="shared" si="166"/>
        <v>0.01</v>
      </c>
      <c r="EB176" s="468"/>
      <c r="EC176" s="326"/>
      <c r="ED176" s="468"/>
      <c r="EE176" s="39"/>
      <c r="EF176" s="459">
        <f t="shared" si="167"/>
        <v>52</v>
      </c>
      <c r="EG176" s="407">
        <f t="shared" si="234"/>
        <v>0.03</v>
      </c>
      <c r="EH176" s="407">
        <f t="shared" si="234"/>
        <v>0.03</v>
      </c>
      <c r="EI176" s="407">
        <f t="shared" si="234"/>
        <v>0.03</v>
      </c>
      <c r="EJ176" s="407">
        <f t="shared" si="234"/>
        <v>0.03</v>
      </c>
      <c r="EK176" s="39"/>
      <c r="EL176" s="485">
        <v>50</v>
      </c>
      <c r="EM176" s="486">
        <f t="shared" si="168"/>
        <v>1.69</v>
      </c>
      <c r="EN176" s="486">
        <f t="shared" si="169"/>
        <v>0</v>
      </c>
      <c r="EO176" s="487">
        <f t="shared" si="170"/>
        <v>0</v>
      </c>
      <c r="EP176" s="487"/>
      <c r="EQ176" s="487">
        <f t="shared" si="171"/>
        <v>0</v>
      </c>
      <c r="ER176" s="487">
        <f t="shared" si="172"/>
        <v>0</v>
      </c>
      <c r="ES176" s="487">
        <f t="shared" si="173"/>
        <v>1.69</v>
      </c>
      <c r="ET176" s="488">
        <f t="shared" si="174"/>
        <v>1.69</v>
      </c>
      <c r="EU176" s="39"/>
      <c r="EV176" s="33"/>
      <c r="EW176" s="473">
        <v>50</v>
      </c>
      <c r="EX176" s="399">
        <v>1.69</v>
      </c>
      <c r="EY176" s="399">
        <v>3.12</v>
      </c>
      <c r="EZ176" s="399">
        <v>1.2</v>
      </c>
      <c r="FA176" s="399">
        <v>2.0699999999999998</v>
      </c>
      <c r="FB176" s="33"/>
      <c r="FC176" s="473">
        <v>50</v>
      </c>
      <c r="FD176" s="399">
        <f t="shared" si="185"/>
        <v>1.69</v>
      </c>
      <c r="FE176" s="399">
        <f t="shared" si="186"/>
        <v>3.12</v>
      </c>
      <c r="FF176" s="399">
        <f t="shared" si="187"/>
        <v>1.2</v>
      </c>
      <c r="FG176" s="399">
        <f t="shared" si="188"/>
        <v>2.0699999999999998</v>
      </c>
      <c r="FH176" s="33"/>
      <c r="FI176" s="473">
        <v>50</v>
      </c>
      <c r="FJ176" s="412">
        <f>ROUND(0.1366/(1-5%),4)</f>
        <v>0.14380000000000001</v>
      </c>
      <c r="FK176" s="412">
        <f t="shared" si="199"/>
        <v>0.14380000000000001</v>
      </c>
      <c r="FL176" s="412">
        <f t="shared" si="200"/>
        <v>0.14380000000000001</v>
      </c>
      <c r="FM176" s="412">
        <f t="shared" si="201"/>
        <v>0.14380000000000001</v>
      </c>
      <c r="FN176" s="505"/>
      <c r="FO176" s="473">
        <v>50</v>
      </c>
      <c r="FP176" s="477">
        <v>3.47</v>
      </c>
      <c r="FQ176" s="412">
        <v>3.47</v>
      </c>
      <c r="FR176" s="477">
        <v>3.47</v>
      </c>
      <c r="FS176" s="412">
        <v>3.47</v>
      </c>
      <c r="FT176" s="33"/>
      <c r="FU176" s="489">
        <v>50</v>
      </c>
      <c r="FV176" s="490">
        <v>0.96</v>
      </c>
      <c r="FW176" s="490">
        <f t="shared" si="202"/>
        <v>0.96</v>
      </c>
      <c r="FX176" s="490">
        <f t="shared" si="203"/>
        <v>0.96</v>
      </c>
      <c r="FY176" s="490">
        <f t="shared" si="204"/>
        <v>0.96</v>
      </c>
      <c r="FZ176" s="1234"/>
      <c r="GA176" s="473">
        <v>50</v>
      </c>
      <c r="GB176" s="400">
        <v>2.8</v>
      </c>
      <c r="GC176" s="400">
        <f t="shared" si="205"/>
        <v>3.5</v>
      </c>
      <c r="GD176" s="400">
        <v>2.95</v>
      </c>
      <c r="GE176" s="400">
        <f t="shared" si="205"/>
        <v>3.69</v>
      </c>
      <c r="GF176" s="524"/>
      <c r="GG176" s="39"/>
      <c r="GH176" s="33"/>
      <c r="GI176" s="473">
        <v>50</v>
      </c>
      <c r="GJ176" s="400">
        <f t="shared" si="230"/>
        <v>0.84</v>
      </c>
      <c r="GK176" s="400">
        <f t="shared" si="230"/>
        <v>0.84</v>
      </c>
      <c r="GL176" s="400">
        <f t="shared" si="230"/>
        <v>0.84</v>
      </c>
      <c r="GM176" s="400">
        <f t="shared" si="230"/>
        <v>0.84</v>
      </c>
      <c r="GN176" s="33"/>
      <c r="GO176" s="524"/>
      <c r="GP176" s="491">
        <v>50</v>
      </c>
      <c r="GQ176" s="492">
        <f t="shared" si="206"/>
        <v>0.14380000000000001</v>
      </c>
      <c r="GR176" s="492">
        <f t="shared" si="207"/>
        <v>0.15818000000000002</v>
      </c>
      <c r="GS176" s="492">
        <f t="shared" si="208"/>
        <v>0.14380000000000001</v>
      </c>
      <c r="GT176" s="493">
        <f t="shared" si="209"/>
        <v>0.15818000000000002</v>
      </c>
      <c r="GU176" s="491">
        <v>50</v>
      </c>
      <c r="GV176" s="492">
        <f t="shared" si="210"/>
        <v>1.92</v>
      </c>
      <c r="GW176" s="492">
        <f t="shared" si="211"/>
        <v>2.1120000000000001</v>
      </c>
      <c r="GX176" s="492">
        <f t="shared" si="212"/>
        <v>1.92</v>
      </c>
      <c r="GY176" s="492">
        <f t="shared" si="213"/>
        <v>2.1120000000000001</v>
      </c>
      <c r="GZ176" s="494">
        <f t="shared" si="189"/>
        <v>50</v>
      </c>
      <c r="HA176" s="506">
        <v>3.86</v>
      </c>
      <c r="HB176" s="492">
        <f t="shared" si="225"/>
        <v>5.4</v>
      </c>
      <c r="HC176" s="492">
        <f>ROUND(HA176*60%,2)</f>
        <v>2.3199999999999998</v>
      </c>
      <c r="HD176" s="492">
        <f t="shared" si="229"/>
        <v>3.25</v>
      </c>
      <c r="HE176" s="491">
        <v>50</v>
      </c>
      <c r="HF176" s="492">
        <v>5.43</v>
      </c>
      <c r="HG176" s="492">
        <v>5.43</v>
      </c>
      <c r="HH176" s="492">
        <v>5.43</v>
      </c>
      <c r="HI176" s="493">
        <v>5.43</v>
      </c>
      <c r="HJ176" s="491">
        <v>50</v>
      </c>
      <c r="HK176" s="492">
        <f t="shared" si="216"/>
        <v>0.92</v>
      </c>
      <c r="HL176" s="492">
        <f t="shared" si="217"/>
        <v>0.92</v>
      </c>
      <c r="HM176" s="492">
        <f t="shared" si="218"/>
        <v>0.92</v>
      </c>
      <c r="HN176" s="492">
        <f t="shared" si="219"/>
        <v>0.92</v>
      </c>
      <c r="HO176" s="632"/>
      <c r="HP176" s="632"/>
      <c r="HQ176" s="632"/>
      <c r="HR176" s="39"/>
      <c r="HS176" s="39"/>
      <c r="HT176" s="39"/>
    </row>
    <row r="177" spans="1:228" ht="12.75" hidden="1" customHeight="1" x14ac:dyDescent="0.25">
      <c r="A177" s="31">
        <f t="shared" si="231"/>
        <v>5</v>
      </c>
      <c r="B177" s="31"/>
      <c r="C177" s="31"/>
      <c r="D177" s="32">
        <f t="shared" si="144"/>
        <v>53</v>
      </c>
      <c r="E177" s="33">
        <f t="shared" ca="1" si="106"/>
        <v>0</v>
      </c>
      <c r="F177" s="33">
        <f t="shared" ca="1" si="107"/>
        <v>0</v>
      </c>
      <c r="G177" s="33">
        <f t="shared" ca="1" si="108"/>
        <v>0</v>
      </c>
      <c r="H177" s="33">
        <v>0</v>
      </c>
      <c r="I177" s="33">
        <v>0</v>
      </c>
      <c r="J177" s="33">
        <f t="shared" ca="1" si="190"/>
        <v>0</v>
      </c>
      <c r="K177" s="33">
        <f t="shared" ca="1" si="109"/>
        <v>0</v>
      </c>
      <c r="L177" s="33"/>
      <c r="M177" s="832">
        <v>0</v>
      </c>
      <c r="N177" s="33">
        <f>IF(M177&gt;0,#REF!,0)</f>
        <v>0</v>
      </c>
      <c r="O177" s="33">
        <f t="shared" ca="1" si="110"/>
        <v>0</v>
      </c>
      <c r="P177" s="833">
        <f t="shared" ca="1" si="146"/>
        <v>0.9</v>
      </c>
      <c r="Q177" s="834">
        <f t="shared" ca="1" si="147"/>
        <v>6.1440475464074202</v>
      </c>
      <c r="R177" s="835">
        <f t="shared" ca="1" si="148"/>
        <v>361.55249719814304</v>
      </c>
      <c r="S177" s="836">
        <f t="shared" ca="1" si="149"/>
        <v>0.9</v>
      </c>
      <c r="T177" s="34">
        <f t="shared" ca="1" si="111"/>
        <v>6.1440475464074202</v>
      </c>
      <c r="U177" s="835">
        <f t="shared" ca="1" si="150"/>
        <v>361.55249719814316</v>
      </c>
      <c r="V177" s="34">
        <f t="shared" si="224"/>
        <v>0</v>
      </c>
      <c r="W177" s="553">
        <f t="shared" si="227"/>
        <v>1.5880000000000001</v>
      </c>
      <c r="X177" s="42">
        <f t="shared" si="152"/>
        <v>0.03</v>
      </c>
      <c r="Y177" s="43">
        <f t="shared" si="113"/>
        <v>2.4662697723036864E-3</v>
      </c>
      <c r="Z177" s="44">
        <f t="shared" si="153"/>
        <v>0.03</v>
      </c>
      <c r="AA177" s="43">
        <f t="shared" si="114"/>
        <v>2.4662697723036864E-3</v>
      </c>
      <c r="AB177" s="35">
        <f t="shared" si="232"/>
        <v>0.16</v>
      </c>
      <c r="AC177" s="35">
        <f t="shared" ca="1" si="232"/>
        <v>0.15470777428049154</v>
      </c>
      <c r="AD177" s="317">
        <f t="shared" ca="1" si="232"/>
        <v>0.15470777428049154</v>
      </c>
      <c r="AE177" s="315"/>
      <c r="AF177" s="318">
        <f t="shared" si="115"/>
        <v>0.1</v>
      </c>
      <c r="AG177" s="405">
        <f t="shared" ca="1" si="116"/>
        <v>0</v>
      </c>
      <c r="AH177" s="318">
        <f t="shared" si="117"/>
        <v>0</v>
      </c>
      <c r="AI177" s="405">
        <f t="shared" ca="1" si="118"/>
        <v>0</v>
      </c>
      <c r="AJ177" s="318">
        <f t="shared" si="119"/>
        <v>0.01</v>
      </c>
      <c r="AK177" s="405">
        <f t="shared" ca="1" si="120"/>
        <v>0</v>
      </c>
      <c r="AL177" s="35">
        <f t="shared" si="155"/>
        <v>0</v>
      </c>
      <c r="AM177" s="30">
        <f t="shared" ca="1" si="121"/>
        <v>6.1440475464074202</v>
      </c>
      <c r="AN177" s="39"/>
      <c r="AO177" s="39"/>
      <c r="AP177" s="709">
        <f ca="1">IF($J$12="",0,IF(A177&lt;=$Y$3,IF(R176+SUM($M$126:M177)&gt;$Z$22,R176*10%,IF(R176+SUM($M$126:M177)&lt;=$Z$22,$Z$22-R176-SUM($M$126:M177))),0))</f>
        <v>99633.203455255454</v>
      </c>
      <c r="AQ177" s="319">
        <f t="shared" ca="1" si="156"/>
        <v>100000</v>
      </c>
      <c r="AR177" s="319">
        <f ca="1">IF($J$12="",0,IF(U176&lt;0,0,IF(A177&lt;=$Y$3,IF(U176+SUM($M$126:M177)&gt;$Z$22,U176*10%,IF(U176+SUM($M$126:M177)&lt;=$Z$22,$AR$125-U176-SUM($M$126:M177))),0)))</f>
        <v>99633.203455255454</v>
      </c>
      <c r="AS177" s="39">
        <f t="shared" ca="1" si="157"/>
        <v>100000</v>
      </c>
      <c r="AT177" s="723">
        <f t="shared" ca="1" si="122"/>
        <v>99633.203455255454</v>
      </c>
      <c r="AU177" s="320">
        <f t="shared" ca="1" si="123"/>
        <v>99633.203455255454</v>
      </c>
      <c r="AV177" s="320">
        <f t="shared" ca="1" si="124"/>
        <v>0</v>
      </c>
      <c r="AW177" s="320">
        <f t="shared" ca="1" si="125"/>
        <v>0</v>
      </c>
      <c r="AX177" s="320">
        <f t="shared" ca="1" si="126"/>
        <v>0</v>
      </c>
      <c r="AY177" s="320">
        <f t="shared" ca="1" si="158"/>
        <v>0</v>
      </c>
      <c r="AZ177" s="724">
        <f t="shared" ca="1" si="127"/>
        <v>0</v>
      </c>
      <c r="BA177" s="1259">
        <f t="shared" si="159"/>
        <v>0</v>
      </c>
      <c r="BB177" s="1250"/>
      <c r="BC177" s="715">
        <f t="shared" si="128"/>
        <v>0</v>
      </c>
      <c r="BD177" s="715">
        <f t="shared" si="129"/>
        <v>0</v>
      </c>
      <c r="BE177" s="715">
        <f t="shared" si="130"/>
        <v>0</v>
      </c>
      <c r="BF177" s="715">
        <f t="shared" si="160"/>
        <v>0</v>
      </c>
      <c r="BG177" s="732">
        <f t="shared" si="131"/>
        <v>0</v>
      </c>
      <c r="BH177" s="39"/>
      <c r="BI177" s="39"/>
      <c r="BJ177" s="39"/>
      <c r="BK177" s="39"/>
      <c r="BL177" s="39"/>
      <c r="BM177" s="36"/>
      <c r="BN177" s="422">
        <f t="shared" ca="1" si="132"/>
        <v>6.1440475464074202</v>
      </c>
      <c r="BO177" s="422">
        <f t="shared" ca="1" si="133"/>
        <v>0</v>
      </c>
      <c r="BP177" s="422">
        <f t="shared" ca="1" si="134"/>
        <v>0</v>
      </c>
      <c r="BQ177" s="422">
        <f t="shared" ca="1" si="135"/>
        <v>0</v>
      </c>
      <c r="BR177" s="422">
        <f t="shared" ca="1" si="161"/>
        <v>0</v>
      </c>
      <c r="BS177" s="422">
        <f t="shared" ca="1" si="136"/>
        <v>0</v>
      </c>
      <c r="BT177" s="422">
        <f t="shared" si="137"/>
        <v>0</v>
      </c>
      <c r="BU177" s="422">
        <f t="shared" si="138"/>
        <v>0</v>
      </c>
      <c r="BV177" s="422">
        <f t="shared" si="139"/>
        <v>0</v>
      </c>
      <c r="BW177" s="422">
        <f t="shared" si="140"/>
        <v>0</v>
      </c>
      <c r="BX177" s="422">
        <f t="shared" si="162"/>
        <v>0</v>
      </c>
      <c r="BY177" s="422">
        <f t="shared" si="141"/>
        <v>0</v>
      </c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458"/>
      <c r="CL177" s="458"/>
      <c r="CM177" s="458"/>
      <c r="CN177" s="458"/>
      <c r="CO177" s="458"/>
      <c r="CP177" s="458"/>
      <c r="CQ177" s="458"/>
      <c r="CR177" s="458"/>
      <c r="CS177" s="458"/>
      <c r="CT177" s="458"/>
      <c r="CU177" s="458"/>
      <c r="CV177" s="458"/>
      <c r="CW177" s="458"/>
      <c r="CX177" s="458"/>
      <c r="CY177" s="458"/>
      <c r="CZ177" s="458"/>
      <c r="DA177" s="458"/>
      <c r="DB177" s="458"/>
      <c r="DC177" s="458"/>
      <c r="DD177" s="458"/>
      <c r="DE177" s="458"/>
      <c r="DF177" s="458"/>
      <c r="DG177" s="458"/>
      <c r="DH177" s="458"/>
      <c r="DI177" s="458"/>
      <c r="DJ177" s="458"/>
      <c r="DK177" s="458"/>
      <c r="DL177" s="458"/>
      <c r="DM177" s="458"/>
      <c r="DN177" s="458"/>
      <c r="DO177" s="458"/>
      <c r="DP177" s="458"/>
      <c r="DQ177" s="458"/>
      <c r="DR177" s="458"/>
      <c r="DS177" s="458"/>
      <c r="DT177" s="458"/>
      <c r="DU177" s="39"/>
      <c r="DV177" s="39"/>
      <c r="DW177" s="31">
        <f t="shared" si="233"/>
        <v>5</v>
      </c>
      <c r="DX177" s="459">
        <f t="shared" si="142"/>
        <v>53</v>
      </c>
      <c r="DY177" s="467">
        <f t="shared" si="164"/>
        <v>0.1</v>
      </c>
      <c r="DZ177" s="468">
        <f t="shared" si="165"/>
        <v>0</v>
      </c>
      <c r="EA177" s="467">
        <f t="shared" si="166"/>
        <v>0.01</v>
      </c>
      <c r="EB177" s="468"/>
      <c r="EC177" s="326"/>
      <c r="ED177" s="468"/>
      <c r="EE177" s="39"/>
      <c r="EF177" s="459">
        <f t="shared" si="167"/>
        <v>53</v>
      </c>
      <c r="EG177" s="407">
        <f t="shared" si="234"/>
        <v>0.03</v>
      </c>
      <c r="EH177" s="407">
        <f t="shared" si="234"/>
        <v>0.03</v>
      </c>
      <c r="EI177" s="407">
        <f t="shared" si="234"/>
        <v>0.03</v>
      </c>
      <c r="EJ177" s="407">
        <f t="shared" si="234"/>
        <v>0.03</v>
      </c>
      <c r="EK177" s="39"/>
      <c r="EL177" s="485">
        <v>51</v>
      </c>
      <c r="EM177" s="486">
        <f t="shared" si="168"/>
        <v>1.83</v>
      </c>
      <c r="EN177" s="486">
        <f t="shared" si="169"/>
        <v>0</v>
      </c>
      <c r="EO177" s="487">
        <f t="shared" si="170"/>
        <v>0</v>
      </c>
      <c r="EP177" s="487"/>
      <c r="EQ177" s="487">
        <f t="shared" si="171"/>
        <v>0</v>
      </c>
      <c r="ER177" s="487">
        <f t="shared" si="172"/>
        <v>0</v>
      </c>
      <c r="ES177" s="487">
        <f t="shared" si="173"/>
        <v>1.83</v>
      </c>
      <c r="ET177" s="488">
        <f t="shared" si="174"/>
        <v>1.83</v>
      </c>
      <c r="EU177" s="39"/>
      <c r="EV177" s="33"/>
      <c r="EW177" s="473">
        <v>51</v>
      </c>
      <c r="EX177" s="399">
        <v>1.83</v>
      </c>
      <c r="EY177" s="399">
        <v>3.37</v>
      </c>
      <c r="EZ177" s="399">
        <v>1.3</v>
      </c>
      <c r="FA177" s="399">
        <v>2.23</v>
      </c>
      <c r="FB177" s="33"/>
      <c r="FC177" s="473">
        <v>51</v>
      </c>
      <c r="FD177" s="399">
        <f t="shared" si="185"/>
        <v>1.83</v>
      </c>
      <c r="FE177" s="399">
        <f t="shared" si="186"/>
        <v>3.37</v>
      </c>
      <c r="FF177" s="399">
        <f t="shared" si="187"/>
        <v>1.3</v>
      </c>
      <c r="FG177" s="399">
        <f t="shared" si="188"/>
        <v>2.23</v>
      </c>
      <c r="FH177" s="33"/>
      <c r="FI177" s="473">
        <v>51</v>
      </c>
      <c r="FJ177" s="412">
        <f>ROUND(0.1486/(1-5%),4)</f>
        <v>0.15640000000000001</v>
      </c>
      <c r="FK177" s="412">
        <f t="shared" si="199"/>
        <v>0.15640000000000001</v>
      </c>
      <c r="FL177" s="412">
        <f t="shared" si="200"/>
        <v>0.15640000000000001</v>
      </c>
      <c r="FM177" s="412">
        <f t="shared" si="201"/>
        <v>0.15640000000000001</v>
      </c>
      <c r="FN177" s="505"/>
      <c r="FO177" s="473">
        <v>51</v>
      </c>
      <c r="FP177" s="477">
        <v>3.95</v>
      </c>
      <c r="FQ177" s="412">
        <v>3.95</v>
      </c>
      <c r="FR177" s="477">
        <v>3.95</v>
      </c>
      <c r="FS177" s="412">
        <v>3.95</v>
      </c>
      <c r="FT177" s="33"/>
      <c r="FU177" s="489">
        <v>51</v>
      </c>
      <c r="FV177" s="490">
        <v>1.06</v>
      </c>
      <c r="FW177" s="490">
        <f t="shared" si="202"/>
        <v>1.06</v>
      </c>
      <c r="FX177" s="490">
        <f t="shared" si="203"/>
        <v>1.06</v>
      </c>
      <c r="FY177" s="490">
        <f t="shared" si="204"/>
        <v>1.06</v>
      </c>
      <c r="FZ177" s="1234"/>
      <c r="GA177" s="473">
        <v>51</v>
      </c>
      <c r="GB177" s="400">
        <v>3.03</v>
      </c>
      <c r="GC177" s="400">
        <f t="shared" si="205"/>
        <v>3.79</v>
      </c>
      <c r="GD177" s="400">
        <v>3.19</v>
      </c>
      <c r="GE177" s="400">
        <f t="shared" si="205"/>
        <v>3.99</v>
      </c>
      <c r="GF177" s="524"/>
      <c r="GG177" s="39"/>
      <c r="GH177" s="33"/>
      <c r="GI177" s="473">
        <v>51</v>
      </c>
      <c r="GJ177" s="400">
        <f t="shared" si="230"/>
        <v>0.84</v>
      </c>
      <c r="GK177" s="400">
        <f t="shared" si="230"/>
        <v>0.84</v>
      </c>
      <c r="GL177" s="400">
        <f t="shared" si="230"/>
        <v>0.84</v>
      </c>
      <c r="GM177" s="400">
        <f t="shared" si="230"/>
        <v>0.84</v>
      </c>
      <c r="GN177" s="33"/>
      <c r="GO177" s="524"/>
      <c r="GP177" s="491">
        <v>51</v>
      </c>
      <c r="GQ177" s="492">
        <f t="shared" si="206"/>
        <v>0.15640000000000001</v>
      </c>
      <c r="GR177" s="492">
        <f t="shared" si="207"/>
        <v>0.17204000000000003</v>
      </c>
      <c r="GS177" s="492">
        <f t="shared" si="208"/>
        <v>0.15640000000000001</v>
      </c>
      <c r="GT177" s="493">
        <f t="shared" si="209"/>
        <v>0.17204000000000003</v>
      </c>
      <c r="GU177" s="491">
        <v>51</v>
      </c>
      <c r="GV177" s="492">
        <f t="shared" si="210"/>
        <v>2.12</v>
      </c>
      <c r="GW177" s="492">
        <f t="shared" si="211"/>
        <v>2.3320000000000003</v>
      </c>
      <c r="GX177" s="492">
        <f t="shared" si="212"/>
        <v>2.12</v>
      </c>
      <c r="GY177" s="492">
        <f t="shared" si="213"/>
        <v>2.3320000000000003</v>
      </c>
      <c r="GZ177" s="494">
        <f t="shared" si="189"/>
        <v>51</v>
      </c>
      <c r="HA177" s="506">
        <v>4.3899999999999997</v>
      </c>
      <c r="HB177" s="492">
        <f t="shared" si="225"/>
        <v>6.15</v>
      </c>
      <c r="HC177" s="492">
        <f t="shared" ref="HC177:HC196" si="235">ROUND(HA177*60%,2)</f>
        <v>2.63</v>
      </c>
      <c r="HD177" s="492">
        <f t="shared" si="229"/>
        <v>3.68</v>
      </c>
      <c r="HE177" s="491">
        <v>51</v>
      </c>
      <c r="HF177" s="492">
        <v>5.95</v>
      </c>
      <c r="HG177" s="492">
        <v>5.95</v>
      </c>
      <c r="HH177" s="492">
        <v>5.95</v>
      </c>
      <c r="HI177" s="493">
        <v>5.95</v>
      </c>
      <c r="HJ177" s="491">
        <v>51</v>
      </c>
      <c r="HK177" s="492">
        <f t="shared" si="216"/>
        <v>0.92</v>
      </c>
      <c r="HL177" s="492">
        <f t="shared" si="217"/>
        <v>0.92</v>
      </c>
      <c r="HM177" s="492">
        <f t="shared" si="218"/>
        <v>0.92</v>
      </c>
      <c r="HN177" s="492">
        <f t="shared" si="219"/>
        <v>0.92</v>
      </c>
      <c r="HO177" s="632"/>
      <c r="HP177" s="632"/>
      <c r="HQ177" s="632"/>
      <c r="HR177" s="39"/>
      <c r="HS177" s="39"/>
      <c r="HT177" s="39"/>
    </row>
    <row r="178" spans="1:228" ht="12.75" hidden="1" customHeight="1" x14ac:dyDescent="0.25">
      <c r="A178" s="31">
        <f t="shared" si="231"/>
        <v>5</v>
      </c>
      <c r="B178" s="31"/>
      <c r="C178" s="31"/>
      <c r="D178" s="32">
        <f t="shared" si="144"/>
        <v>54</v>
      </c>
      <c r="E178" s="33">
        <f t="shared" ca="1" si="106"/>
        <v>0</v>
      </c>
      <c r="F178" s="33">
        <f t="shared" ca="1" si="107"/>
        <v>0</v>
      </c>
      <c r="G178" s="33">
        <f t="shared" ca="1" si="108"/>
        <v>0</v>
      </c>
      <c r="H178" s="33">
        <v>0</v>
      </c>
      <c r="I178" s="33">
        <v>0</v>
      </c>
      <c r="J178" s="33">
        <f t="shared" ca="1" si="190"/>
        <v>0</v>
      </c>
      <c r="K178" s="33">
        <f t="shared" ca="1" si="109"/>
        <v>0</v>
      </c>
      <c r="L178" s="33"/>
      <c r="M178" s="832">
        <v>0</v>
      </c>
      <c r="N178" s="33">
        <f>IF(M178&gt;0,#REF!,0)</f>
        <v>0</v>
      </c>
      <c r="O178" s="33">
        <f t="shared" ca="1" si="110"/>
        <v>0</v>
      </c>
      <c r="P178" s="833">
        <f t="shared" ca="1" si="146"/>
        <v>0.89</v>
      </c>
      <c r="Q178" s="834">
        <f t="shared" ca="1" si="147"/>
        <v>6.1443709293394475</v>
      </c>
      <c r="R178" s="835">
        <f t="shared" ca="1" si="148"/>
        <v>356.29812626880357</v>
      </c>
      <c r="S178" s="836">
        <f t="shared" ca="1" si="149"/>
        <v>0.89</v>
      </c>
      <c r="T178" s="34">
        <f t="shared" ca="1" si="111"/>
        <v>6.1443709293394475</v>
      </c>
      <c r="U178" s="835">
        <f t="shared" ca="1" si="150"/>
        <v>356.29812626880368</v>
      </c>
      <c r="V178" s="34">
        <f t="shared" si="224"/>
        <v>0</v>
      </c>
      <c r="W178" s="553">
        <f t="shared" si="227"/>
        <v>1.575</v>
      </c>
      <c r="X178" s="42">
        <f t="shared" si="152"/>
        <v>0.03</v>
      </c>
      <c r="Y178" s="43">
        <f t="shared" si="113"/>
        <v>2.4662697723036864E-3</v>
      </c>
      <c r="Z178" s="44">
        <f t="shared" si="153"/>
        <v>0.03</v>
      </c>
      <c r="AA178" s="43">
        <f t="shared" si="114"/>
        <v>2.4662697723036864E-3</v>
      </c>
      <c r="AB178" s="35">
        <f t="shared" si="232"/>
        <v>0.16</v>
      </c>
      <c r="AC178" s="35">
        <f t="shared" ca="1" si="232"/>
        <v>0.15470777428049154</v>
      </c>
      <c r="AD178" s="317">
        <f t="shared" ca="1" si="232"/>
        <v>0.15470777428049154</v>
      </c>
      <c r="AE178" s="315"/>
      <c r="AF178" s="318">
        <f t="shared" si="115"/>
        <v>0.1</v>
      </c>
      <c r="AG178" s="405">
        <f t="shared" ca="1" si="116"/>
        <v>0</v>
      </c>
      <c r="AH178" s="318">
        <f t="shared" si="117"/>
        <v>0</v>
      </c>
      <c r="AI178" s="405">
        <f t="shared" ca="1" si="118"/>
        <v>0</v>
      </c>
      <c r="AJ178" s="318">
        <f t="shared" si="119"/>
        <v>0.01</v>
      </c>
      <c r="AK178" s="405">
        <f t="shared" ca="1" si="120"/>
        <v>0</v>
      </c>
      <c r="AL178" s="35">
        <f t="shared" si="155"/>
        <v>0</v>
      </c>
      <c r="AM178" s="30">
        <f t="shared" ca="1" si="121"/>
        <v>6.1443709293394475</v>
      </c>
      <c r="AN178" s="39"/>
      <c r="AO178" s="39"/>
      <c r="AP178" s="709">
        <f ca="1">IF($J$12="",0,IF(A178&lt;=$Y$3,IF(R177+SUM($M$126:M178)&gt;$Z$22,R177*10%,IF(R177+SUM($M$126:M178)&lt;=$Z$22,$Z$22-R177-SUM($M$126:M178))),0))</f>
        <v>99638.447502801864</v>
      </c>
      <c r="AQ178" s="319">
        <f t="shared" ca="1" si="156"/>
        <v>100000</v>
      </c>
      <c r="AR178" s="319">
        <f ca="1">IF($J$12="",0,IF(U177&lt;0,0,IF(A178&lt;=$Y$3,IF(U177+SUM($M$126:M178)&gt;$Z$22,U177*10%,IF(U177+SUM($M$126:M178)&lt;=$Z$22,$AR$125-U177-SUM($M$126:M178))),0)))</f>
        <v>99638.44750280185</v>
      </c>
      <c r="AS178" s="39">
        <f t="shared" ca="1" si="157"/>
        <v>100000</v>
      </c>
      <c r="AT178" s="723">
        <f t="shared" ca="1" si="122"/>
        <v>99638.447502801864</v>
      </c>
      <c r="AU178" s="320">
        <f t="shared" ca="1" si="123"/>
        <v>99638.44750280185</v>
      </c>
      <c r="AV178" s="320">
        <f t="shared" ca="1" si="124"/>
        <v>0</v>
      </c>
      <c r="AW178" s="320">
        <f t="shared" ca="1" si="125"/>
        <v>0</v>
      </c>
      <c r="AX178" s="320">
        <f t="shared" ca="1" si="126"/>
        <v>0</v>
      </c>
      <c r="AY178" s="320">
        <f t="shared" ca="1" si="158"/>
        <v>0</v>
      </c>
      <c r="AZ178" s="724">
        <f t="shared" ca="1" si="127"/>
        <v>0</v>
      </c>
      <c r="BA178" s="1259">
        <f t="shared" si="159"/>
        <v>0</v>
      </c>
      <c r="BB178" s="1250"/>
      <c r="BC178" s="715">
        <f t="shared" si="128"/>
        <v>0</v>
      </c>
      <c r="BD178" s="715">
        <f t="shared" si="129"/>
        <v>0</v>
      </c>
      <c r="BE178" s="715">
        <f t="shared" si="130"/>
        <v>0</v>
      </c>
      <c r="BF178" s="715">
        <f t="shared" si="160"/>
        <v>0</v>
      </c>
      <c r="BG178" s="732">
        <f t="shared" si="131"/>
        <v>0</v>
      </c>
      <c r="BH178" s="39"/>
      <c r="BI178" s="39"/>
      <c r="BJ178" s="39"/>
      <c r="BK178" s="39"/>
      <c r="BL178" s="39"/>
      <c r="BM178" s="36"/>
      <c r="BN178" s="422">
        <f t="shared" ca="1" si="132"/>
        <v>6.1443709293394475</v>
      </c>
      <c r="BO178" s="422">
        <f t="shared" ca="1" si="133"/>
        <v>0</v>
      </c>
      <c r="BP178" s="422">
        <f t="shared" ca="1" si="134"/>
        <v>0</v>
      </c>
      <c r="BQ178" s="422">
        <f t="shared" ca="1" si="135"/>
        <v>0</v>
      </c>
      <c r="BR178" s="422">
        <f t="shared" ca="1" si="161"/>
        <v>0</v>
      </c>
      <c r="BS178" s="422">
        <f t="shared" ca="1" si="136"/>
        <v>0</v>
      </c>
      <c r="BT178" s="422">
        <f t="shared" si="137"/>
        <v>0</v>
      </c>
      <c r="BU178" s="422">
        <f t="shared" si="138"/>
        <v>0</v>
      </c>
      <c r="BV178" s="422">
        <f t="shared" si="139"/>
        <v>0</v>
      </c>
      <c r="BW178" s="422">
        <f t="shared" si="140"/>
        <v>0</v>
      </c>
      <c r="BX178" s="422">
        <f t="shared" si="162"/>
        <v>0</v>
      </c>
      <c r="BY178" s="422">
        <f t="shared" si="141"/>
        <v>0</v>
      </c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458"/>
      <c r="CL178" s="458"/>
      <c r="CM178" s="458"/>
      <c r="CN178" s="458"/>
      <c r="CO178" s="458"/>
      <c r="CP178" s="458"/>
      <c r="CQ178" s="458"/>
      <c r="CR178" s="458"/>
      <c r="CS178" s="458"/>
      <c r="CT178" s="458"/>
      <c r="CU178" s="458"/>
      <c r="CV178" s="458"/>
      <c r="CW178" s="458"/>
      <c r="CX178" s="458"/>
      <c r="CY178" s="458"/>
      <c r="CZ178" s="458"/>
      <c r="DA178" s="458"/>
      <c r="DB178" s="458"/>
      <c r="DC178" s="458"/>
      <c r="DD178" s="458"/>
      <c r="DE178" s="458"/>
      <c r="DF178" s="458"/>
      <c r="DG178" s="458"/>
      <c r="DH178" s="458"/>
      <c r="DI178" s="458"/>
      <c r="DJ178" s="458"/>
      <c r="DK178" s="458"/>
      <c r="DL178" s="458"/>
      <c r="DM178" s="458"/>
      <c r="DN178" s="458"/>
      <c r="DO178" s="458"/>
      <c r="DP178" s="458"/>
      <c r="DQ178" s="458"/>
      <c r="DR178" s="458"/>
      <c r="DS178" s="458"/>
      <c r="DT178" s="458"/>
      <c r="DU178" s="39"/>
      <c r="DV178" s="39"/>
      <c r="DW178" s="31">
        <f t="shared" si="233"/>
        <v>5</v>
      </c>
      <c r="DX178" s="459">
        <f t="shared" si="142"/>
        <v>54</v>
      </c>
      <c r="DY178" s="467">
        <f t="shared" si="164"/>
        <v>0.1</v>
      </c>
      <c r="DZ178" s="468">
        <f t="shared" si="165"/>
        <v>0</v>
      </c>
      <c r="EA178" s="467">
        <f t="shared" si="166"/>
        <v>0.01</v>
      </c>
      <c r="EB178" s="468"/>
      <c r="EC178" s="326"/>
      <c r="ED178" s="468"/>
      <c r="EE178" s="39"/>
      <c r="EF178" s="459">
        <f t="shared" si="167"/>
        <v>54</v>
      </c>
      <c r="EG178" s="407">
        <f t="shared" si="234"/>
        <v>0.03</v>
      </c>
      <c r="EH178" s="407">
        <f t="shared" si="234"/>
        <v>0.03</v>
      </c>
      <c r="EI178" s="407">
        <f t="shared" si="234"/>
        <v>0.03</v>
      </c>
      <c r="EJ178" s="407">
        <f t="shared" si="234"/>
        <v>0.03</v>
      </c>
      <c r="EK178" s="39"/>
      <c r="EL178" s="485">
        <v>52</v>
      </c>
      <c r="EM178" s="486">
        <f t="shared" si="168"/>
        <v>2.0099999999999998</v>
      </c>
      <c r="EN178" s="486">
        <f t="shared" si="169"/>
        <v>0</v>
      </c>
      <c r="EO178" s="487">
        <f t="shared" si="170"/>
        <v>0</v>
      </c>
      <c r="EP178" s="487"/>
      <c r="EQ178" s="487">
        <f t="shared" si="171"/>
        <v>0</v>
      </c>
      <c r="ER178" s="487">
        <f t="shared" si="172"/>
        <v>0</v>
      </c>
      <c r="ES178" s="487">
        <f t="shared" si="173"/>
        <v>2.0099999999999998</v>
      </c>
      <c r="ET178" s="488">
        <f t="shared" si="174"/>
        <v>2.0099999999999998</v>
      </c>
      <c r="EU178" s="39"/>
      <c r="EV178" s="33"/>
      <c r="EW178" s="473">
        <v>52</v>
      </c>
      <c r="EX178" s="399">
        <v>2.0099999999999998</v>
      </c>
      <c r="EY178" s="399">
        <v>3.71</v>
      </c>
      <c r="EZ178" s="399">
        <v>1.43</v>
      </c>
      <c r="FA178" s="399">
        <v>2.46</v>
      </c>
      <c r="FB178" s="33"/>
      <c r="FC178" s="473">
        <v>52</v>
      </c>
      <c r="FD178" s="399">
        <f t="shared" si="185"/>
        <v>2.0099999999999998</v>
      </c>
      <c r="FE178" s="399">
        <f t="shared" si="186"/>
        <v>3.71</v>
      </c>
      <c r="FF178" s="399">
        <f t="shared" si="187"/>
        <v>1.43</v>
      </c>
      <c r="FG178" s="399">
        <f t="shared" si="188"/>
        <v>2.46</v>
      </c>
      <c r="FH178" s="33"/>
      <c r="FI178" s="473">
        <v>52</v>
      </c>
      <c r="FJ178" s="412">
        <f>ROUND(0.162/(1-5%),4)</f>
        <v>0.17050000000000001</v>
      </c>
      <c r="FK178" s="412">
        <f t="shared" si="199"/>
        <v>0.17050000000000001</v>
      </c>
      <c r="FL178" s="412">
        <f t="shared" si="200"/>
        <v>0.17050000000000001</v>
      </c>
      <c r="FM178" s="412">
        <f t="shared" si="201"/>
        <v>0.17050000000000001</v>
      </c>
      <c r="FN178" s="505"/>
      <c r="FO178" s="473">
        <v>52</v>
      </c>
      <c r="FP178" s="477">
        <v>4.54</v>
      </c>
      <c r="FQ178" s="412">
        <v>4.54</v>
      </c>
      <c r="FR178" s="477">
        <v>4.54</v>
      </c>
      <c r="FS178" s="412">
        <v>4.54</v>
      </c>
      <c r="FT178" s="33"/>
      <c r="FU178" s="489">
        <v>52</v>
      </c>
      <c r="FV178" s="490">
        <v>1.18</v>
      </c>
      <c r="FW178" s="490">
        <f t="shared" si="202"/>
        <v>1.18</v>
      </c>
      <c r="FX178" s="490">
        <f t="shared" si="203"/>
        <v>1.18</v>
      </c>
      <c r="FY178" s="490">
        <f t="shared" si="204"/>
        <v>1.18</v>
      </c>
      <c r="FZ178" s="1234"/>
      <c r="GA178" s="473">
        <v>52</v>
      </c>
      <c r="GB178" s="400">
        <v>3.25</v>
      </c>
      <c r="GC178" s="400">
        <f t="shared" si="205"/>
        <v>4.0599999999999996</v>
      </c>
      <c r="GD178" s="400">
        <v>3.42</v>
      </c>
      <c r="GE178" s="400">
        <f t="shared" si="205"/>
        <v>4.28</v>
      </c>
      <c r="GF178" s="524"/>
      <c r="GG178" s="39"/>
      <c r="GH178" s="33"/>
      <c r="GI178" s="473">
        <v>52</v>
      </c>
      <c r="GJ178" s="400">
        <f t="shared" si="230"/>
        <v>0.84</v>
      </c>
      <c r="GK178" s="400">
        <f t="shared" si="230"/>
        <v>0.84</v>
      </c>
      <c r="GL178" s="400">
        <f t="shared" si="230"/>
        <v>0.84</v>
      </c>
      <c r="GM178" s="400">
        <f t="shared" si="230"/>
        <v>0.84</v>
      </c>
      <c r="GN178" s="33"/>
      <c r="GO178" s="524"/>
      <c r="GP178" s="491">
        <v>52</v>
      </c>
      <c r="GQ178" s="492">
        <f t="shared" si="206"/>
        <v>0.17050000000000001</v>
      </c>
      <c r="GR178" s="492">
        <f t="shared" si="207"/>
        <v>0.18755000000000002</v>
      </c>
      <c r="GS178" s="492">
        <f t="shared" si="208"/>
        <v>0.17050000000000001</v>
      </c>
      <c r="GT178" s="493">
        <f t="shared" si="209"/>
        <v>0.18755000000000002</v>
      </c>
      <c r="GU178" s="491">
        <v>52</v>
      </c>
      <c r="GV178" s="492">
        <f t="shared" si="210"/>
        <v>2.36</v>
      </c>
      <c r="GW178" s="492">
        <f t="shared" si="211"/>
        <v>2.5960000000000001</v>
      </c>
      <c r="GX178" s="492">
        <f t="shared" si="212"/>
        <v>2.36</v>
      </c>
      <c r="GY178" s="492">
        <f t="shared" si="213"/>
        <v>2.5960000000000001</v>
      </c>
      <c r="GZ178" s="494">
        <f t="shared" si="189"/>
        <v>52</v>
      </c>
      <c r="HA178" s="506">
        <v>5.04</v>
      </c>
      <c r="HB178" s="492">
        <f t="shared" si="225"/>
        <v>7.06</v>
      </c>
      <c r="HC178" s="492">
        <f t="shared" si="235"/>
        <v>3.02</v>
      </c>
      <c r="HD178" s="492">
        <f t="shared" si="229"/>
        <v>4.2300000000000004</v>
      </c>
      <c r="HE178" s="491">
        <v>52</v>
      </c>
      <c r="HF178" s="492">
        <v>6.47</v>
      </c>
      <c r="HG178" s="492">
        <v>6.47</v>
      </c>
      <c r="HH178" s="492">
        <v>6.47</v>
      </c>
      <c r="HI178" s="493">
        <v>6.47</v>
      </c>
      <c r="HJ178" s="491">
        <v>52</v>
      </c>
      <c r="HK178" s="492">
        <f t="shared" si="216"/>
        <v>0.92</v>
      </c>
      <c r="HL178" s="492">
        <f t="shared" si="217"/>
        <v>0.92</v>
      </c>
      <c r="HM178" s="492">
        <f t="shared" si="218"/>
        <v>0.92</v>
      </c>
      <c r="HN178" s="492">
        <f t="shared" si="219"/>
        <v>0.92</v>
      </c>
      <c r="HO178" s="632"/>
      <c r="HP178" s="632"/>
      <c r="HQ178" s="632"/>
      <c r="HR178" s="39"/>
      <c r="HS178" s="39"/>
      <c r="HT178" s="39"/>
    </row>
    <row r="179" spans="1:228" ht="12.75" hidden="1" customHeight="1" x14ac:dyDescent="0.25">
      <c r="A179" s="31">
        <f t="shared" si="231"/>
        <v>5</v>
      </c>
      <c r="B179" s="31"/>
      <c r="C179" s="31"/>
      <c r="D179" s="32">
        <f t="shared" si="144"/>
        <v>55</v>
      </c>
      <c r="E179" s="33">
        <f t="shared" ca="1" si="106"/>
        <v>0</v>
      </c>
      <c r="F179" s="33">
        <f t="shared" ca="1" si="107"/>
        <v>0</v>
      </c>
      <c r="G179" s="33">
        <f t="shared" ca="1" si="108"/>
        <v>0</v>
      </c>
      <c r="H179" s="33">
        <v>0</v>
      </c>
      <c r="I179" s="33">
        <v>0</v>
      </c>
      <c r="J179" s="33">
        <f t="shared" ca="1" si="190"/>
        <v>0</v>
      </c>
      <c r="K179" s="33">
        <f t="shared" ca="1" si="109"/>
        <v>0</v>
      </c>
      <c r="L179" s="33"/>
      <c r="M179" s="832">
        <v>0</v>
      </c>
      <c r="N179" s="33">
        <f>IF(M179&gt;0,#REF!,0)</f>
        <v>0</v>
      </c>
      <c r="O179" s="33">
        <f t="shared" ca="1" si="110"/>
        <v>0</v>
      </c>
      <c r="P179" s="833">
        <f t="shared" ca="1" si="146"/>
        <v>0.88</v>
      </c>
      <c r="Q179" s="834">
        <f t="shared" ca="1" si="147"/>
        <v>6.1446949488800904</v>
      </c>
      <c r="R179" s="835">
        <f t="shared" ca="1" si="148"/>
        <v>351.03343131992347</v>
      </c>
      <c r="S179" s="836">
        <f t="shared" ca="1" si="149"/>
        <v>0.88</v>
      </c>
      <c r="T179" s="34">
        <f t="shared" ca="1" si="111"/>
        <v>6.1446949488800904</v>
      </c>
      <c r="U179" s="835">
        <f t="shared" ca="1" si="150"/>
        <v>351.03343131992358</v>
      </c>
      <c r="V179" s="34">
        <f t="shared" si="224"/>
        <v>0</v>
      </c>
      <c r="W179" s="553">
        <f t="shared" si="227"/>
        <v>1.5629999999999999</v>
      </c>
      <c r="X179" s="42">
        <f t="shared" si="152"/>
        <v>0.03</v>
      </c>
      <c r="Y179" s="43">
        <f t="shared" si="113"/>
        <v>2.4662697723036864E-3</v>
      </c>
      <c r="Z179" s="44">
        <f t="shared" si="153"/>
        <v>0.03</v>
      </c>
      <c r="AA179" s="43">
        <f t="shared" si="114"/>
        <v>2.4662697723036864E-3</v>
      </c>
      <c r="AB179" s="35">
        <f t="shared" si="232"/>
        <v>0.16</v>
      </c>
      <c r="AC179" s="35">
        <f t="shared" ca="1" si="232"/>
        <v>0.15470777428049154</v>
      </c>
      <c r="AD179" s="317">
        <f t="shared" ca="1" si="232"/>
        <v>0.15470777428049154</v>
      </c>
      <c r="AE179" s="315"/>
      <c r="AF179" s="318">
        <f t="shared" si="115"/>
        <v>0.1</v>
      </c>
      <c r="AG179" s="405">
        <f t="shared" ca="1" si="116"/>
        <v>0</v>
      </c>
      <c r="AH179" s="318">
        <f t="shared" si="117"/>
        <v>0</v>
      </c>
      <c r="AI179" s="405">
        <f t="shared" ca="1" si="118"/>
        <v>0</v>
      </c>
      <c r="AJ179" s="318">
        <f t="shared" si="119"/>
        <v>0.01</v>
      </c>
      <c r="AK179" s="405">
        <f t="shared" ca="1" si="120"/>
        <v>0</v>
      </c>
      <c r="AL179" s="35">
        <f t="shared" si="155"/>
        <v>0</v>
      </c>
      <c r="AM179" s="30">
        <f t="shared" ca="1" si="121"/>
        <v>6.1446949488800904</v>
      </c>
      <c r="AN179" s="39"/>
      <c r="AO179" s="39"/>
      <c r="AP179" s="709">
        <f ca="1">IF($J$12="",0,IF(A179&lt;=$Y$3,IF(R178+SUM($M$126:M179)&gt;$Z$22,R178*10%,IF(R178+SUM($M$126:M179)&lt;=$Z$22,$Z$22-R178-SUM($M$126:M179))),0))</f>
        <v>99643.701873731203</v>
      </c>
      <c r="AQ179" s="319">
        <f t="shared" ca="1" si="156"/>
        <v>100000</v>
      </c>
      <c r="AR179" s="319">
        <f ca="1">IF($J$12="",0,IF(U178&lt;0,0,IF(A179&lt;=$Y$3,IF(U178+SUM($M$126:M179)&gt;$Z$22,U178*10%,IF(U178+SUM($M$126:M179)&lt;=$Z$22,$AR$125-U178-SUM($M$126:M179))),0)))</f>
        <v>99643.701873731203</v>
      </c>
      <c r="AS179" s="39">
        <f t="shared" ca="1" si="157"/>
        <v>100000</v>
      </c>
      <c r="AT179" s="723">
        <f t="shared" ca="1" si="122"/>
        <v>99643.701873731203</v>
      </c>
      <c r="AU179" s="320">
        <f t="shared" ca="1" si="123"/>
        <v>99643.701873731203</v>
      </c>
      <c r="AV179" s="320">
        <f t="shared" ca="1" si="124"/>
        <v>0</v>
      </c>
      <c r="AW179" s="320">
        <f t="shared" ca="1" si="125"/>
        <v>0</v>
      </c>
      <c r="AX179" s="320">
        <f t="shared" ca="1" si="126"/>
        <v>0</v>
      </c>
      <c r="AY179" s="320">
        <f t="shared" ca="1" si="158"/>
        <v>0</v>
      </c>
      <c r="AZ179" s="724">
        <f t="shared" ca="1" si="127"/>
        <v>0</v>
      </c>
      <c r="BA179" s="1259">
        <f t="shared" si="159"/>
        <v>0</v>
      </c>
      <c r="BB179" s="1250"/>
      <c r="BC179" s="715">
        <f t="shared" si="128"/>
        <v>0</v>
      </c>
      <c r="BD179" s="715">
        <f t="shared" si="129"/>
        <v>0</v>
      </c>
      <c r="BE179" s="715">
        <f t="shared" si="130"/>
        <v>0</v>
      </c>
      <c r="BF179" s="715">
        <f t="shared" si="160"/>
        <v>0</v>
      </c>
      <c r="BG179" s="732">
        <f t="shared" si="131"/>
        <v>0</v>
      </c>
      <c r="BH179" s="39"/>
      <c r="BI179" s="39"/>
      <c r="BJ179" s="39"/>
      <c r="BK179" s="39"/>
      <c r="BL179" s="39"/>
      <c r="BM179" s="36"/>
      <c r="BN179" s="422">
        <f t="shared" ca="1" si="132"/>
        <v>6.1446949488800904</v>
      </c>
      <c r="BO179" s="422">
        <f t="shared" ca="1" si="133"/>
        <v>0</v>
      </c>
      <c r="BP179" s="422">
        <f t="shared" ca="1" si="134"/>
        <v>0</v>
      </c>
      <c r="BQ179" s="422">
        <f t="shared" ca="1" si="135"/>
        <v>0</v>
      </c>
      <c r="BR179" s="422">
        <f t="shared" ca="1" si="161"/>
        <v>0</v>
      </c>
      <c r="BS179" s="422">
        <f t="shared" ca="1" si="136"/>
        <v>0</v>
      </c>
      <c r="BT179" s="422">
        <f t="shared" si="137"/>
        <v>0</v>
      </c>
      <c r="BU179" s="422">
        <f t="shared" si="138"/>
        <v>0</v>
      </c>
      <c r="BV179" s="422">
        <f t="shared" si="139"/>
        <v>0</v>
      </c>
      <c r="BW179" s="422">
        <f t="shared" si="140"/>
        <v>0</v>
      </c>
      <c r="BX179" s="422">
        <f t="shared" si="162"/>
        <v>0</v>
      </c>
      <c r="BY179" s="422">
        <f t="shared" si="141"/>
        <v>0</v>
      </c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458"/>
      <c r="CL179" s="458"/>
      <c r="CM179" s="458"/>
      <c r="CN179" s="458"/>
      <c r="CO179" s="458"/>
      <c r="CP179" s="458"/>
      <c r="CQ179" s="458"/>
      <c r="CR179" s="458"/>
      <c r="CS179" s="458"/>
      <c r="CT179" s="458"/>
      <c r="CU179" s="458"/>
      <c r="CV179" s="458"/>
      <c r="CW179" s="458"/>
      <c r="CX179" s="458"/>
      <c r="CY179" s="458"/>
      <c r="CZ179" s="458"/>
      <c r="DA179" s="458"/>
      <c r="DB179" s="458"/>
      <c r="DC179" s="458"/>
      <c r="DD179" s="458"/>
      <c r="DE179" s="458"/>
      <c r="DF179" s="458"/>
      <c r="DG179" s="458"/>
      <c r="DH179" s="458"/>
      <c r="DI179" s="458"/>
      <c r="DJ179" s="458"/>
      <c r="DK179" s="458"/>
      <c r="DL179" s="458"/>
      <c r="DM179" s="458"/>
      <c r="DN179" s="458"/>
      <c r="DO179" s="458"/>
      <c r="DP179" s="458"/>
      <c r="DQ179" s="458"/>
      <c r="DR179" s="458"/>
      <c r="DS179" s="458"/>
      <c r="DT179" s="458"/>
      <c r="DU179" s="39"/>
      <c r="DV179" s="39"/>
      <c r="DW179" s="31">
        <f t="shared" si="233"/>
        <v>5</v>
      </c>
      <c r="DX179" s="459">
        <f t="shared" si="142"/>
        <v>55</v>
      </c>
      <c r="DY179" s="467">
        <f t="shared" si="164"/>
        <v>0.1</v>
      </c>
      <c r="DZ179" s="468">
        <f t="shared" si="165"/>
        <v>0</v>
      </c>
      <c r="EA179" s="467">
        <f t="shared" si="166"/>
        <v>0.01</v>
      </c>
      <c r="EB179" s="468"/>
      <c r="EC179" s="326"/>
      <c r="ED179" s="468"/>
      <c r="EE179" s="39"/>
      <c r="EF179" s="459">
        <f t="shared" si="167"/>
        <v>55</v>
      </c>
      <c r="EG179" s="407">
        <f t="shared" si="234"/>
        <v>0.03</v>
      </c>
      <c r="EH179" s="407">
        <f t="shared" si="234"/>
        <v>0.03</v>
      </c>
      <c r="EI179" s="407">
        <f t="shared" si="234"/>
        <v>0.03</v>
      </c>
      <c r="EJ179" s="407">
        <f t="shared" si="234"/>
        <v>0.03</v>
      </c>
      <c r="EK179" s="39"/>
      <c r="EL179" s="485">
        <v>53</v>
      </c>
      <c r="EM179" s="486">
        <f t="shared" si="168"/>
        <v>2.2200000000000002</v>
      </c>
      <c r="EN179" s="486">
        <f t="shared" si="169"/>
        <v>0</v>
      </c>
      <c r="EO179" s="487">
        <f t="shared" si="170"/>
        <v>0</v>
      </c>
      <c r="EP179" s="487"/>
      <c r="EQ179" s="487">
        <f t="shared" si="171"/>
        <v>0</v>
      </c>
      <c r="ER179" s="487">
        <f t="shared" si="172"/>
        <v>0</v>
      </c>
      <c r="ES179" s="487">
        <f t="shared" si="173"/>
        <v>2.2200000000000002</v>
      </c>
      <c r="ET179" s="488">
        <f t="shared" si="174"/>
        <v>2.2200000000000002</v>
      </c>
      <c r="EU179" s="39"/>
      <c r="EV179" s="33"/>
      <c r="EW179" s="473">
        <v>53</v>
      </c>
      <c r="EX179" s="399">
        <v>2.2200000000000002</v>
      </c>
      <c r="EY179" s="399">
        <v>4.09</v>
      </c>
      <c r="EZ179" s="399">
        <v>1.58</v>
      </c>
      <c r="FA179" s="399">
        <v>2.71</v>
      </c>
      <c r="FB179" s="33"/>
      <c r="FC179" s="473">
        <v>53</v>
      </c>
      <c r="FD179" s="399">
        <f t="shared" si="185"/>
        <v>2.2200000000000002</v>
      </c>
      <c r="FE179" s="399">
        <f t="shared" si="186"/>
        <v>4.09</v>
      </c>
      <c r="FF179" s="399">
        <f t="shared" si="187"/>
        <v>1.58</v>
      </c>
      <c r="FG179" s="399">
        <f t="shared" si="188"/>
        <v>2.71</v>
      </c>
      <c r="FH179" s="33"/>
      <c r="FI179" s="473">
        <v>53</v>
      </c>
      <c r="FJ179" s="412">
        <f>ROUND(0.1773/(1-5%),4)</f>
        <v>0.18659999999999999</v>
      </c>
      <c r="FK179" s="412">
        <f t="shared" si="199"/>
        <v>0.18659999999999999</v>
      </c>
      <c r="FL179" s="412">
        <f t="shared" si="200"/>
        <v>0.18659999999999999</v>
      </c>
      <c r="FM179" s="412">
        <f t="shared" si="201"/>
        <v>0.18659999999999999</v>
      </c>
      <c r="FN179" s="505"/>
      <c r="FO179" s="473">
        <v>53</v>
      </c>
      <c r="FP179" s="477">
        <v>5.25</v>
      </c>
      <c r="FQ179" s="412">
        <v>5.25</v>
      </c>
      <c r="FR179" s="477">
        <v>5.25</v>
      </c>
      <c r="FS179" s="412">
        <v>5.25</v>
      </c>
      <c r="FT179" s="33"/>
      <c r="FU179" s="489">
        <v>53</v>
      </c>
      <c r="FV179" s="490">
        <v>1.32</v>
      </c>
      <c r="FW179" s="490">
        <f t="shared" si="202"/>
        <v>1.32</v>
      </c>
      <c r="FX179" s="490">
        <f t="shared" si="203"/>
        <v>1.32</v>
      </c>
      <c r="FY179" s="490">
        <f t="shared" si="204"/>
        <v>1.32</v>
      </c>
      <c r="FZ179" s="1234"/>
      <c r="GA179" s="473">
        <v>53</v>
      </c>
      <c r="GB179" s="400">
        <v>3.54</v>
      </c>
      <c r="GC179" s="400">
        <f t="shared" si="205"/>
        <v>4.43</v>
      </c>
      <c r="GD179" s="400">
        <v>3.73</v>
      </c>
      <c r="GE179" s="400">
        <f t="shared" si="205"/>
        <v>4.66</v>
      </c>
      <c r="GF179" s="524"/>
      <c r="GG179" s="39"/>
      <c r="GH179" s="33"/>
      <c r="GI179" s="473">
        <v>53</v>
      </c>
      <c r="GJ179" s="400">
        <f t="shared" si="230"/>
        <v>0.84</v>
      </c>
      <c r="GK179" s="400">
        <f t="shared" si="230"/>
        <v>0.84</v>
      </c>
      <c r="GL179" s="400">
        <f t="shared" si="230"/>
        <v>0.84</v>
      </c>
      <c r="GM179" s="400">
        <f t="shared" si="230"/>
        <v>0.84</v>
      </c>
      <c r="GN179" s="33"/>
      <c r="GO179" s="524"/>
      <c r="GP179" s="491">
        <v>53</v>
      </c>
      <c r="GQ179" s="492">
        <f t="shared" si="206"/>
        <v>0.18659999999999999</v>
      </c>
      <c r="GR179" s="492">
        <f t="shared" si="207"/>
        <v>0.20526</v>
      </c>
      <c r="GS179" s="492">
        <f t="shared" si="208"/>
        <v>0.18659999999999999</v>
      </c>
      <c r="GT179" s="493">
        <f t="shared" si="209"/>
        <v>0.20526</v>
      </c>
      <c r="GU179" s="491">
        <v>53</v>
      </c>
      <c r="GV179" s="492">
        <f t="shared" si="210"/>
        <v>2.64</v>
      </c>
      <c r="GW179" s="492">
        <f t="shared" si="211"/>
        <v>2.9040000000000004</v>
      </c>
      <c r="GX179" s="492">
        <f t="shared" si="212"/>
        <v>2.64</v>
      </c>
      <c r="GY179" s="492">
        <f t="shared" si="213"/>
        <v>2.9040000000000004</v>
      </c>
      <c r="GZ179" s="494">
        <f t="shared" si="189"/>
        <v>53</v>
      </c>
      <c r="HA179" s="506">
        <v>5.83</v>
      </c>
      <c r="HB179" s="492">
        <f t="shared" si="225"/>
        <v>8.16</v>
      </c>
      <c r="HC179" s="492">
        <f t="shared" si="235"/>
        <v>3.5</v>
      </c>
      <c r="HD179" s="492">
        <f t="shared" si="229"/>
        <v>4.9000000000000004</v>
      </c>
      <c r="HE179" s="491">
        <v>53</v>
      </c>
      <c r="HF179" s="492">
        <v>6.99</v>
      </c>
      <c r="HG179" s="492">
        <v>6.99</v>
      </c>
      <c r="HH179" s="492">
        <v>6.99</v>
      </c>
      <c r="HI179" s="493">
        <v>6.99</v>
      </c>
      <c r="HJ179" s="491">
        <v>53</v>
      </c>
      <c r="HK179" s="492">
        <f t="shared" si="216"/>
        <v>0.92</v>
      </c>
      <c r="HL179" s="492">
        <f t="shared" si="217"/>
        <v>0.92</v>
      </c>
      <c r="HM179" s="492">
        <f t="shared" si="218"/>
        <v>0.92</v>
      </c>
      <c r="HN179" s="492">
        <f t="shared" si="219"/>
        <v>0.92</v>
      </c>
      <c r="HO179" s="632"/>
      <c r="HP179" s="632"/>
      <c r="HQ179" s="632"/>
      <c r="HR179" s="39"/>
      <c r="HS179" s="39"/>
      <c r="HT179" s="39"/>
    </row>
    <row r="180" spans="1:228" ht="12.75" hidden="1" customHeight="1" x14ac:dyDescent="0.25">
      <c r="A180" s="31">
        <f t="shared" si="231"/>
        <v>5</v>
      </c>
      <c r="B180" s="31"/>
      <c r="C180" s="31"/>
      <c r="D180" s="32">
        <f t="shared" si="144"/>
        <v>56</v>
      </c>
      <c r="E180" s="33">
        <f t="shared" ca="1" si="106"/>
        <v>0</v>
      </c>
      <c r="F180" s="33">
        <f t="shared" ca="1" si="107"/>
        <v>0</v>
      </c>
      <c r="G180" s="33">
        <f t="shared" ca="1" si="108"/>
        <v>0</v>
      </c>
      <c r="H180" s="33">
        <v>0</v>
      </c>
      <c r="I180" s="33">
        <v>0</v>
      </c>
      <c r="J180" s="33">
        <f t="shared" ca="1" si="190"/>
        <v>0</v>
      </c>
      <c r="K180" s="33">
        <f t="shared" ca="1" si="109"/>
        <v>0</v>
      </c>
      <c r="L180" s="33"/>
      <c r="M180" s="832">
        <v>0</v>
      </c>
      <c r="N180" s="33">
        <f>IF(M180&gt;0,#REF!,0)</f>
        <v>0</v>
      </c>
      <c r="O180" s="33">
        <f t="shared" ca="1" si="110"/>
        <v>0</v>
      </c>
      <c r="P180" s="833">
        <f t="shared" ca="1" si="146"/>
        <v>0.87</v>
      </c>
      <c r="Q180" s="834">
        <f t="shared" ca="1" si="147"/>
        <v>6.1450196050686037</v>
      </c>
      <c r="R180" s="835">
        <f t="shared" ca="1" si="148"/>
        <v>345.75841171485484</v>
      </c>
      <c r="S180" s="836">
        <f t="shared" ca="1" si="149"/>
        <v>0.87</v>
      </c>
      <c r="T180" s="34">
        <f t="shared" ca="1" si="111"/>
        <v>6.1450196050686037</v>
      </c>
      <c r="U180" s="835">
        <f t="shared" ca="1" si="150"/>
        <v>345.75841171485496</v>
      </c>
      <c r="V180" s="34">
        <f t="shared" si="224"/>
        <v>0</v>
      </c>
      <c r="W180" s="553">
        <f t="shared" si="227"/>
        <v>1.55</v>
      </c>
      <c r="X180" s="42">
        <f t="shared" si="152"/>
        <v>0.03</v>
      </c>
      <c r="Y180" s="43">
        <f t="shared" si="113"/>
        <v>2.4662697723036864E-3</v>
      </c>
      <c r="Z180" s="44">
        <f t="shared" si="153"/>
        <v>0.03</v>
      </c>
      <c r="AA180" s="43">
        <f t="shared" si="114"/>
        <v>2.4662697723036864E-3</v>
      </c>
      <c r="AB180" s="35">
        <f t="shared" si="232"/>
        <v>0.16</v>
      </c>
      <c r="AC180" s="35">
        <f t="shared" ca="1" si="232"/>
        <v>0.15470777428049154</v>
      </c>
      <c r="AD180" s="317">
        <f t="shared" ca="1" si="232"/>
        <v>0.15470777428049154</v>
      </c>
      <c r="AE180" s="315"/>
      <c r="AF180" s="318">
        <f t="shared" si="115"/>
        <v>0.1</v>
      </c>
      <c r="AG180" s="405">
        <f t="shared" ca="1" si="116"/>
        <v>0</v>
      </c>
      <c r="AH180" s="318">
        <f t="shared" si="117"/>
        <v>0</v>
      </c>
      <c r="AI180" s="405">
        <f t="shared" ca="1" si="118"/>
        <v>0</v>
      </c>
      <c r="AJ180" s="318">
        <f t="shared" si="119"/>
        <v>0.01</v>
      </c>
      <c r="AK180" s="405">
        <f t="shared" ca="1" si="120"/>
        <v>0</v>
      </c>
      <c r="AL180" s="35">
        <f t="shared" si="155"/>
        <v>0</v>
      </c>
      <c r="AM180" s="30">
        <f t="shared" ca="1" si="121"/>
        <v>6.1450196050686037</v>
      </c>
      <c r="AN180" s="39"/>
      <c r="AO180" s="39"/>
      <c r="AP180" s="709">
        <f ca="1">IF($J$12="",0,IF(A180&lt;=$Y$3,IF(R179+SUM($M$126:M180)&gt;$Z$22,R179*10%,IF(R179+SUM($M$126:M180)&lt;=$Z$22,$Z$22-R179-SUM($M$126:M180))),0))</f>
        <v>99648.966568680073</v>
      </c>
      <c r="AQ180" s="319">
        <f t="shared" ca="1" si="156"/>
        <v>100000</v>
      </c>
      <c r="AR180" s="319">
        <f ca="1">IF($J$12="",0,IF(U179&lt;0,0,IF(A180&lt;=$Y$3,IF(U179+SUM($M$126:M180)&gt;$Z$22,U179*10%,IF(U179+SUM($M$126:M180)&lt;=$Z$22,$AR$125-U179-SUM($M$126:M180))),0)))</f>
        <v>99648.966568680073</v>
      </c>
      <c r="AS180" s="39">
        <f t="shared" ca="1" si="157"/>
        <v>100000</v>
      </c>
      <c r="AT180" s="723">
        <f t="shared" ca="1" si="122"/>
        <v>99648.966568680073</v>
      </c>
      <c r="AU180" s="320">
        <f t="shared" ca="1" si="123"/>
        <v>99648.966568680073</v>
      </c>
      <c r="AV180" s="320">
        <f t="shared" ca="1" si="124"/>
        <v>0</v>
      </c>
      <c r="AW180" s="320">
        <f t="shared" ca="1" si="125"/>
        <v>0</v>
      </c>
      <c r="AX180" s="320">
        <f t="shared" ca="1" si="126"/>
        <v>0</v>
      </c>
      <c r="AY180" s="320">
        <f t="shared" ca="1" si="158"/>
        <v>0</v>
      </c>
      <c r="AZ180" s="724">
        <f t="shared" ca="1" si="127"/>
        <v>0</v>
      </c>
      <c r="BA180" s="1259">
        <f t="shared" si="159"/>
        <v>0</v>
      </c>
      <c r="BB180" s="1250"/>
      <c r="BC180" s="715">
        <f t="shared" si="128"/>
        <v>0</v>
      </c>
      <c r="BD180" s="715">
        <f t="shared" si="129"/>
        <v>0</v>
      </c>
      <c r="BE180" s="715">
        <f t="shared" si="130"/>
        <v>0</v>
      </c>
      <c r="BF180" s="715">
        <f t="shared" si="160"/>
        <v>0</v>
      </c>
      <c r="BG180" s="732">
        <f t="shared" si="131"/>
        <v>0</v>
      </c>
      <c r="BH180" s="39"/>
      <c r="BI180" s="39"/>
      <c r="BJ180" s="39"/>
      <c r="BK180" s="39"/>
      <c r="BL180" s="39"/>
      <c r="BM180" s="36"/>
      <c r="BN180" s="422">
        <f t="shared" ca="1" si="132"/>
        <v>6.1450196050686037</v>
      </c>
      <c r="BO180" s="422">
        <f t="shared" ca="1" si="133"/>
        <v>0</v>
      </c>
      <c r="BP180" s="422">
        <f t="shared" ca="1" si="134"/>
        <v>0</v>
      </c>
      <c r="BQ180" s="422">
        <f t="shared" ca="1" si="135"/>
        <v>0</v>
      </c>
      <c r="BR180" s="422">
        <f t="shared" ca="1" si="161"/>
        <v>0</v>
      </c>
      <c r="BS180" s="422">
        <f t="shared" ca="1" si="136"/>
        <v>0</v>
      </c>
      <c r="BT180" s="422">
        <f t="shared" si="137"/>
        <v>0</v>
      </c>
      <c r="BU180" s="422">
        <f t="shared" si="138"/>
        <v>0</v>
      </c>
      <c r="BV180" s="422">
        <f t="shared" si="139"/>
        <v>0</v>
      </c>
      <c r="BW180" s="422">
        <f t="shared" si="140"/>
        <v>0</v>
      </c>
      <c r="BX180" s="422">
        <f t="shared" si="162"/>
        <v>0</v>
      </c>
      <c r="BY180" s="422">
        <f t="shared" si="141"/>
        <v>0</v>
      </c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458"/>
      <c r="CL180" s="458"/>
      <c r="CM180" s="458"/>
      <c r="CN180" s="458"/>
      <c r="CO180" s="458"/>
      <c r="CP180" s="458"/>
      <c r="CQ180" s="458"/>
      <c r="CR180" s="458"/>
      <c r="CS180" s="458"/>
      <c r="CT180" s="458"/>
      <c r="CU180" s="458"/>
      <c r="CV180" s="458"/>
      <c r="CW180" s="458"/>
      <c r="CX180" s="458"/>
      <c r="CY180" s="458"/>
      <c r="CZ180" s="458"/>
      <c r="DA180" s="458"/>
      <c r="DB180" s="458"/>
      <c r="DC180" s="458"/>
      <c r="DD180" s="458"/>
      <c r="DE180" s="458"/>
      <c r="DF180" s="458"/>
      <c r="DG180" s="458"/>
      <c r="DH180" s="458"/>
      <c r="DI180" s="458"/>
      <c r="DJ180" s="458"/>
      <c r="DK180" s="458"/>
      <c r="DL180" s="458"/>
      <c r="DM180" s="458"/>
      <c r="DN180" s="458"/>
      <c r="DO180" s="458"/>
      <c r="DP180" s="458"/>
      <c r="DQ180" s="458"/>
      <c r="DR180" s="458"/>
      <c r="DS180" s="458"/>
      <c r="DT180" s="458"/>
      <c r="DU180" s="39"/>
      <c r="DV180" s="39"/>
      <c r="DW180" s="31">
        <f t="shared" si="233"/>
        <v>5</v>
      </c>
      <c r="DX180" s="459">
        <f t="shared" si="142"/>
        <v>56</v>
      </c>
      <c r="DY180" s="467">
        <f t="shared" si="164"/>
        <v>0.1</v>
      </c>
      <c r="DZ180" s="468">
        <f t="shared" si="165"/>
        <v>0</v>
      </c>
      <c r="EA180" s="467">
        <f t="shared" si="166"/>
        <v>0.01</v>
      </c>
      <c r="EB180" s="468"/>
      <c r="EC180" s="326"/>
      <c r="ED180" s="468"/>
      <c r="EE180" s="39"/>
      <c r="EF180" s="459">
        <f t="shared" si="167"/>
        <v>56</v>
      </c>
      <c r="EG180" s="407">
        <f t="shared" si="234"/>
        <v>0.03</v>
      </c>
      <c r="EH180" s="407">
        <f t="shared" si="234"/>
        <v>0.03</v>
      </c>
      <c r="EI180" s="407">
        <f t="shared" si="234"/>
        <v>0.03</v>
      </c>
      <c r="EJ180" s="407">
        <f t="shared" si="234"/>
        <v>0.03</v>
      </c>
      <c r="EK180" s="39"/>
      <c r="EL180" s="485">
        <v>54</v>
      </c>
      <c r="EM180" s="486">
        <f t="shared" si="168"/>
        <v>2.48</v>
      </c>
      <c r="EN180" s="486">
        <f t="shared" si="169"/>
        <v>0</v>
      </c>
      <c r="EO180" s="487">
        <f t="shared" si="170"/>
        <v>0</v>
      </c>
      <c r="EP180" s="487"/>
      <c r="EQ180" s="487">
        <f t="shared" si="171"/>
        <v>0</v>
      </c>
      <c r="ER180" s="487">
        <f t="shared" si="172"/>
        <v>0</v>
      </c>
      <c r="ES180" s="487">
        <f t="shared" si="173"/>
        <v>2.48</v>
      </c>
      <c r="ET180" s="488">
        <f t="shared" si="174"/>
        <v>2.48</v>
      </c>
      <c r="EU180" s="39"/>
      <c r="EV180" s="33"/>
      <c r="EW180" s="473">
        <v>54</v>
      </c>
      <c r="EX180" s="399">
        <v>2.48</v>
      </c>
      <c r="EY180" s="399">
        <v>4.57</v>
      </c>
      <c r="EZ180" s="399">
        <v>1.76</v>
      </c>
      <c r="FA180" s="399">
        <v>3.03</v>
      </c>
      <c r="FB180" s="33"/>
      <c r="FC180" s="473">
        <v>54</v>
      </c>
      <c r="FD180" s="399">
        <f t="shared" si="185"/>
        <v>2.48</v>
      </c>
      <c r="FE180" s="399">
        <f t="shared" si="186"/>
        <v>4.57</v>
      </c>
      <c r="FF180" s="399">
        <f t="shared" si="187"/>
        <v>1.76</v>
      </c>
      <c r="FG180" s="399">
        <f t="shared" si="188"/>
        <v>3.03</v>
      </c>
      <c r="FH180" s="33"/>
      <c r="FI180" s="473">
        <v>54</v>
      </c>
      <c r="FJ180" s="412">
        <f>ROUND(0.1946/(1-5%),4)</f>
        <v>0.20480000000000001</v>
      </c>
      <c r="FK180" s="412">
        <f t="shared" si="199"/>
        <v>0.20480000000000001</v>
      </c>
      <c r="FL180" s="412">
        <f t="shared" si="200"/>
        <v>0.20480000000000001</v>
      </c>
      <c r="FM180" s="412">
        <f t="shared" si="201"/>
        <v>0.20480000000000001</v>
      </c>
      <c r="FN180" s="505"/>
      <c r="FO180" s="473">
        <v>54</v>
      </c>
      <c r="FP180" s="477">
        <v>6.11</v>
      </c>
      <c r="FQ180" s="412">
        <v>6.11</v>
      </c>
      <c r="FR180" s="477">
        <v>6.11</v>
      </c>
      <c r="FS180" s="412">
        <v>6.11</v>
      </c>
      <c r="FT180" s="33"/>
      <c r="FU180" s="489">
        <v>54</v>
      </c>
      <c r="FV180" s="490">
        <v>1.47</v>
      </c>
      <c r="FW180" s="490">
        <f t="shared" si="202"/>
        <v>1.47</v>
      </c>
      <c r="FX180" s="490">
        <f t="shared" si="203"/>
        <v>1.47</v>
      </c>
      <c r="FY180" s="490">
        <f t="shared" si="204"/>
        <v>1.47</v>
      </c>
      <c r="FZ180" s="1234"/>
      <c r="GA180" s="473">
        <v>54</v>
      </c>
      <c r="GB180" s="400">
        <v>3.86</v>
      </c>
      <c r="GC180" s="400">
        <f t="shared" si="205"/>
        <v>4.83</v>
      </c>
      <c r="GD180" s="400">
        <v>4.0599999999999996</v>
      </c>
      <c r="GE180" s="400">
        <f t="shared" si="205"/>
        <v>5.08</v>
      </c>
      <c r="GF180" s="524"/>
      <c r="GG180" s="39"/>
      <c r="GH180" s="33"/>
      <c r="GI180" s="473">
        <v>54</v>
      </c>
      <c r="GJ180" s="400">
        <f t="shared" si="230"/>
        <v>0.84</v>
      </c>
      <c r="GK180" s="400">
        <f t="shared" si="230"/>
        <v>0.84</v>
      </c>
      <c r="GL180" s="400">
        <f t="shared" si="230"/>
        <v>0.84</v>
      </c>
      <c r="GM180" s="400">
        <f t="shared" si="230"/>
        <v>0.84</v>
      </c>
      <c r="GN180" s="33"/>
      <c r="GO180" s="524"/>
      <c r="GP180" s="491">
        <v>54</v>
      </c>
      <c r="GQ180" s="492">
        <f t="shared" si="206"/>
        <v>0.20480000000000001</v>
      </c>
      <c r="GR180" s="492">
        <f t="shared" si="207"/>
        <v>0.22528000000000004</v>
      </c>
      <c r="GS180" s="492">
        <f t="shared" si="208"/>
        <v>0.20480000000000001</v>
      </c>
      <c r="GT180" s="493">
        <f t="shared" si="209"/>
        <v>0.22528000000000004</v>
      </c>
      <c r="GU180" s="491">
        <v>54</v>
      </c>
      <c r="GV180" s="492">
        <f t="shared" si="210"/>
        <v>2.94</v>
      </c>
      <c r="GW180" s="492">
        <f t="shared" si="211"/>
        <v>3.234</v>
      </c>
      <c r="GX180" s="492">
        <f t="shared" si="212"/>
        <v>2.94</v>
      </c>
      <c r="GY180" s="492">
        <f t="shared" si="213"/>
        <v>3.234</v>
      </c>
      <c r="GZ180" s="494">
        <f t="shared" si="189"/>
        <v>54</v>
      </c>
      <c r="HA180" s="506">
        <v>6.79</v>
      </c>
      <c r="HB180" s="492">
        <f t="shared" si="225"/>
        <v>9.51</v>
      </c>
      <c r="HC180" s="492">
        <f t="shared" si="235"/>
        <v>4.07</v>
      </c>
      <c r="HD180" s="492">
        <f t="shared" si="229"/>
        <v>5.7</v>
      </c>
      <c r="HE180" s="491">
        <v>54</v>
      </c>
      <c r="HF180" s="492">
        <v>7.51</v>
      </c>
      <c r="HG180" s="492">
        <v>7.51</v>
      </c>
      <c r="HH180" s="492">
        <v>7.51</v>
      </c>
      <c r="HI180" s="493">
        <v>7.51</v>
      </c>
      <c r="HJ180" s="491">
        <v>54</v>
      </c>
      <c r="HK180" s="492">
        <f t="shared" si="216"/>
        <v>0.92</v>
      </c>
      <c r="HL180" s="492">
        <f t="shared" si="217"/>
        <v>0.92</v>
      </c>
      <c r="HM180" s="492">
        <f t="shared" si="218"/>
        <v>0.92</v>
      </c>
      <c r="HN180" s="492">
        <f t="shared" si="219"/>
        <v>0.92</v>
      </c>
      <c r="HO180" s="632"/>
      <c r="HP180" s="632"/>
      <c r="HQ180" s="632"/>
      <c r="HR180" s="39"/>
      <c r="HS180" s="39"/>
      <c r="HT180" s="39"/>
    </row>
    <row r="181" spans="1:228" ht="12.75" hidden="1" customHeight="1" x14ac:dyDescent="0.25">
      <c r="A181" s="31">
        <f t="shared" si="231"/>
        <v>5</v>
      </c>
      <c r="B181" s="31"/>
      <c r="C181" s="31"/>
      <c r="D181" s="32">
        <f t="shared" si="144"/>
        <v>57</v>
      </c>
      <c r="E181" s="33">
        <f t="shared" ca="1" si="106"/>
        <v>0</v>
      </c>
      <c r="F181" s="33">
        <f t="shared" ca="1" si="107"/>
        <v>0</v>
      </c>
      <c r="G181" s="33">
        <f t="shared" ca="1" si="108"/>
        <v>0</v>
      </c>
      <c r="H181" s="33">
        <v>0</v>
      </c>
      <c r="I181" s="33">
        <v>0</v>
      </c>
      <c r="J181" s="33">
        <f t="shared" ca="1" si="190"/>
        <v>0</v>
      </c>
      <c r="K181" s="33">
        <f t="shared" ca="1" si="109"/>
        <v>0</v>
      </c>
      <c r="L181" s="33"/>
      <c r="M181" s="832">
        <v>0</v>
      </c>
      <c r="N181" s="33">
        <f>IF(M181&gt;0,#REF!,0)</f>
        <v>0</v>
      </c>
      <c r="O181" s="33">
        <f t="shared" ca="1" si="110"/>
        <v>0</v>
      </c>
      <c r="P181" s="833">
        <f t="shared" ca="1" si="146"/>
        <v>0.85</v>
      </c>
      <c r="Q181" s="834">
        <f t="shared" ca="1" si="147"/>
        <v>6.1453448979442511</v>
      </c>
      <c r="R181" s="835">
        <f t="shared" ca="1" si="148"/>
        <v>340.46306681691061</v>
      </c>
      <c r="S181" s="836">
        <f t="shared" ca="1" si="149"/>
        <v>0.85</v>
      </c>
      <c r="T181" s="34">
        <f t="shared" ca="1" si="111"/>
        <v>6.1453448979442511</v>
      </c>
      <c r="U181" s="835">
        <f t="shared" ca="1" si="150"/>
        <v>340.46306681691073</v>
      </c>
      <c r="V181" s="34">
        <f t="shared" si="224"/>
        <v>0</v>
      </c>
      <c r="W181" s="553">
        <f t="shared" si="227"/>
        <v>1.538</v>
      </c>
      <c r="X181" s="42">
        <f t="shared" si="152"/>
        <v>0.03</v>
      </c>
      <c r="Y181" s="43">
        <f t="shared" si="113"/>
        <v>2.4662697723036864E-3</v>
      </c>
      <c r="Z181" s="44">
        <f t="shared" si="153"/>
        <v>0.03</v>
      </c>
      <c r="AA181" s="43">
        <f t="shared" si="114"/>
        <v>2.4662697723036864E-3</v>
      </c>
      <c r="AB181" s="35">
        <f t="shared" si="232"/>
        <v>0.16</v>
      </c>
      <c r="AC181" s="35">
        <f t="shared" ca="1" si="232"/>
        <v>0.15470777428049154</v>
      </c>
      <c r="AD181" s="317">
        <f t="shared" ca="1" si="232"/>
        <v>0.15470777428049154</v>
      </c>
      <c r="AE181" s="315"/>
      <c r="AF181" s="318">
        <f t="shared" si="115"/>
        <v>0.1</v>
      </c>
      <c r="AG181" s="405">
        <f t="shared" ca="1" si="116"/>
        <v>0</v>
      </c>
      <c r="AH181" s="318">
        <f t="shared" si="117"/>
        <v>0</v>
      </c>
      <c r="AI181" s="405">
        <f t="shared" ca="1" si="118"/>
        <v>0</v>
      </c>
      <c r="AJ181" s="318">
        <f t="shared" si="119"/>
        <v>0.01</v>
      </c>
      <c r="AK181" s="405">
        <f t="shared" ca="1" si="120"/>
        <v>0</v>
      </c>
      <c r="AL181" s="35">
        <f t="shared" si="155"/>
        <v>0</v>
      </c>
      <c r="AM181" s="30">
        <f t="shared" ca="1" si="121"/>
        <v>6.1453448979442511</v>
      </c>
      <c r="AN181" s="39"/>
      <c r="AO181" s="39"/>
      <c r="AP181" s="709">
        <f ca="1">IF($J$12="",0,IF(A181&lt;=$Y$3,IF(R180+SUM($M$126:M181)&gt;$Z$22,R180*10%,IF(R180+SUM($M$126:M181)&lt;=$Z$22,$Z$22-R180-SUM($M$126:M181))),0))</f>
        <v>99654.241588285149</v>
      </c>
      <c r="AQ181" s="319">
        <f t="shared" ca="1" si="156"/>
        <v>100000</v>
      </c>
      <c r="AR181" s="319">
        <f ca="1">IF($J$12="",0,IF(U180&lt;0,0,IF(A181&lt;=$Y$3,IF(U180+SUM($M$126:M181)&gt;$Z$22,U180*10%,IF(U180+SUM($M$126:M181)&lt;=$Z$22,$AR$125-U180-SUM($M$126:M181))),0)))</f>
        <v>99654.241588285149</v>
      </c>
      <c r="AS181" s="39">
        <f t="shared" ca="1" si="157"/>
        <v>100000</v>
      </c>
      <c r="AT181" s="723">
        <f t="shared" ca="1" si="122"/>
        <v>99654.241588285149</v>
      </c>
      <c r="AU181" s="320">
        <f t="shared" ca="1" si="123"/>
        <v>99654.241588285149</v>
      </c>
      <c r="AV181" s="320">
        <f t="shared" ca="1" si="124"/>
        <v>0</v>
      </c>
      <c r="AW181" s="320">
        <f t="shared" ca="1" si="125"/>
        <v>0</v>
      </c>
      <c r="AX181" s="320">
        <f t="shared" ca="1" si="126"/>
        <v>0</v>
      </c>
      <c r="AY181" s="320">
        <f t="shared" ca="1" si="158"/>
        <v>0</v>
      </c>
      <c r="AZ181" s="724">
        <f t="shared" ca="1" si="127"/>
        <v>0</v>
      </c>
      <c r="BA181" s="1259">
        <f t="shared" si="159"/>
        <v>0</v>
      </c>
      <c r="BB181" s="1250"/>
      <c r="BC181" s="715">
        <f t="shared" si="128"/>
        <v>0</v>
      </c>
      <c r="BD181" s="715">
        <f t="shared" si="129"/>
        <v>0</v>
      </c>
      <c r="BE181" s="715">
        <f t="shared" si="130"/>
        <v>0</v>
      </c>
      <c r="BF181" s="715">
        <f t="shared" si="160"/>
        <v>0</v>
      </c>
      <c r="BG181" s="732">
        <f t="shared" si="131"/>
        <v>0</v>
      </c>
      <c r="BH181" s="39"/>
      <c r="BI181" s="39"/>
      <c r="BJ181" s="39"/>
      <c r="BK181" s="39"/>
      <c r="BL181" s="39"/>
      <c r="BM181" s="36"/>
      <c r="BN181" s="422">
        <f t="shared" ca="1" si="132"/>
        <v>6.1453448979442511</v>
      </c>
      <c r="BO181" s="422">
        <f t="shared" ca="1" si="133"/>
        <v>0</v>
      </c>
      <c r="BP181" s="422">
        <f t="shared" ca="1" si="134"/>
        <v>0</v>
      </c>
      <c r="BQ181" s="422">
        <f t="shared" ca="1" si="135"/>
        <v>0</v>
      </c>
      <c r="BR181" s="422">
        <f t="shared" ca="1" si="161"/>
        <v>0</v>
      </c>
      <c r="BS181" s="422">
        <f t="shared" ca="1" si="136"/>
        <v>0</v>
      </c>
      <c r="BT181" s="422">
        <f t="shared" si="137"/>
        <v>0</v>
      </c>
      <c r="BU181" s="422">
        <f t="shared" si="138"/>
        <v>0</v>
      </c>
      <c r="BV181" s="422">
        <f t="shared" si="139"/>
        <v>0</v>
      </c>
      <c r="BW181" s="422">
        <f t="shared" si="140"/>
        <v>0</v>
      </c>
      <c r="BX181" s="422">
        <f t="shared" si="162"/>
        <v>0</v>
      </c>
      <c r="BY181" s="422">
        <f t="shared" si="141"/>
        <v>0</v>
      </c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458"/>
      <c r="CL181" s="458"/>
      <c r="CM181" s="458"/>
      <c r="CN181" s="458"/>
      <c r="CO181" s="458"/>
      <c r="CP181" s="458"/>
      <c r="CQ181" s="458"/>
      <c r="CR181" s="458"/>
      <c r="CS181" s="458"/>
      <c r="CT181" s="458"/>
      <c r="CU181" s="458"/>
      <c r="CV181" s="458"/>
      <c r="CW181" s="458"/>
      <c r="CX181" s="458"/>
      <c r="CY181" s="458"/>
      <c r="CZ181" s="458"/>
      <c r="DA181" s="458"/>
      <c r="DB181" s="458"/>
      <c r="DC181" s="458"/>
      <c r="DD181" s="458"/>
      <c r="DE181" s="458"/>
      <c r="DF181" s="458"/>
      <c r="DG181" s="458"/>
      <c r="DH181" s="458"/>
      <c r="DI181" s="458"/>
      <c r="DJ181" s="458"/>
      <c r="DK181" s="458"/>
      <c r="DL181" s="458"/>
      <c r="DM181" s="458"/>
      <c r="DN181" s="458"/>
      <c r="DO181" s="458"/>
      <c r="DP181" s="458"/>
      <c r="DQ181" s="458"/>
      <c r="DR181" s="458"/>
      <c r="DS181" s="458"/>
      <c r="DT181" s="458"/>
      <c r="DU181" s="39"/>
      <c r="DV181" s="39"/>
      <c r="DW181" s="31">
        <f t="shared" si="233"/>
        <v>5</v>
      </c>
      <c r="DX181" s="459">
        <f t="shared" si="142"/>
        <v>57</v>
      </c>
      <c r="DY181" s="467">
        <f t="shared" si="164"/>
        <v>0.1</v>
      </c>
      <c r="DZ181" s="468">
        <f t="shared" si="165"/>
        <v>0</v>
      </c>
      <c r="EA181" s="467">
        <f t="shared" si="166"/>
        <v>0.01</v>
      </c>
      <c r="EB181" s="468"/>
      <c r="EC181" s="326"/>
      <c r="ED181" s="468"/>
      <c r="EE181" s="39"/>
      <c r="EF181" s="459">
        <f t="shared" si="167"/>
        <v>57</v>
      </c>
      <c r="EG181" s="407">
        <f t="shared" si="234"/>
        <v>0.03</v>
      </c>
      <c r="EH181" s="407">
        <f t="shared" si="234"/>
        <v>0.03</v>
      </c>
      <c r="EI181" s="407">
        <f t="shared" si="234"/>
        <v>0.03</v>
      </c>
      <c r="EJ181" s="407">
        <f t="shared" si="234"/>
        <v>0.03</v>
      </c>
      <c r="EK181" s="39"/>
      <c r="EL181" s="485">
        <v>55</v>
      </c>
      <c r="EM181" s="486">
        <f t="shared" si="168"/>
        <v>2.78</v>
      </c>
      <c r="EN181" s="486">
        <f t="shared" si="169"/>
        <v>0</v>
      </c>
      <c r="EO181" s="487">
        <f t="shared" si="170"/>
        <v>0</v>
      </c>
      <c r="EP181" s="487"/>
      <c r="EQ181" s="487">
        <f t="shared" si="171"/>
        <v>0</v>
      </c>
      <c r="ER181" s="487">
        <f t="shared" si="172"/>
        <v>0</v>
      </c>
      <c r="ES181" s="487">
        <f t="shared" si="173"/>
        <v>2.78</v>
      </c>
      <c r="ET181" s="488">
        <f t="shared" si="174"/>
        <v>2.78</v>
      </c>
      <c r="EU181" s="39"/>
      <c r="EV181" s="33"/>
      <c r="EW181" s="473">
        <v>55</v>
      </c>
      <c r="EX181" s="399">
        <v>2.78</v>
      </c>
      <c r="EY181" s="399">
        <v>5.12</v>
      </c>
      <c r="EZ181" s="399">
        <v>1.97</v>
      </c>
      <c r="FA181" s="399">
        <v>3.39</v>
      </c>
      <c r="FB181" s="33"/>
      <c r="FC181" s="473">
        <v>55</v>
      </c>
      <c r="FD181" s="399">
        <f t="shared" si="185"/>
        <v>2.78</v>
      </c>
      <c r="FE181" s="399">
        <f t="shared" si="186"/>
        <v>5.12</v>
      </c>
      <c r="FF181" s="399">
        <f t="shared" si="187"/>
        <v>1.97</v>
      </c>
      <c r="FG181" s="399">
        <f t="shared" si="188"/>
        <v>3.39</v>
      </c>
      <c r="FH181" s="33"/>
      <c r="FI181" s="473">
        <v>55</v>
      </c>
      <c r="FJ181" s="412">
        <f>ROUND(0.2131/(1-5%),4)</f>
        <v>0.2243</v>
      </c>
      <c r="FK181" s="412">
        <f t="shared" si="199"/>
        <v>0.2243</v>
      </c>
      <c r="FL181" s="412">
        <f t="shared" si="200"/>
        <v>0.2243</v>
      </c>
      <c r="FM181" s="412">
        <f t="shared" si="201"/>
        <v>0.2243</v>
      </c>
      <c r="FN181" s="505"/>
      <c r="FO181" s="473">
        <v>55</v>
      </c>
      <c r="FP181" s="477">
        <v>7.12</v>
      </c>
      <c r="FQ181" s="412">
        <v>7.12</v>
      </c>
      <c r="FR181" s="477">
        <v>7.12</v>
      </c>
      <c r="FS181" s="412">
        <v>7.12</v>
      </c>
      <c r="FT181" s="33"/>
      <c r="FU181" s="489">
        <v>55</v>
      </c>
      <c r="FV181" s="490">
        <v>1.64</v>
      </c>
      <c r="FW181" s="490">
        <f t="shared" si="202"/>
        <v>1.64</v>
      </c>
      <c r="FX181" s="490">
        <f t="shared" si="203"/>
        <v>1.64</v>
      </c>
      <c r="FY181" s="490">
        <f t="shared" si="204"/>
        <v>1.64</v>
      </c>
      <c r="FZ181" s="1234"/>
      <c r="GA181" s="473">
        <v>55</v>
      </c>
      <c r="GB181" s="400">
        <v>4.17</v>
      </c>
      <c r="GC181" s="400">
        <f t="shared" si="205"/>
        <v>5.21</v>
      </c>
      <c r="GD181" s="400">
        <v>4.3899999999999997</v>
      </c>
      <c r="GE181" s="400">
        <f t="shared" si="205"/>
        <v>5.49</v>
      </c>
      <c r="GF181" s="524"/>
      <c r="GG181" s="39"/>
      <c r="GH181" s="33"/>
      <c r="GI181" s="473">
        <v>55</v>
      </c>
      <c r="GJ181" s="400">
        <f t="shared" si="230"/>
        <v>0.84</v>
      </c>
      <c r="GK181" s="400">
        <f t="shared" si="230"/>
        <v>0.84</v>
      </c>
      <c r="GL181" s="400">
        <f t="shared" si="230"/>
        <v>0.84</v>
      </c>
      <c r="GM181" s="400">
        <f t="shared" si="230"/>
        <v>0.84</v>
      </c>
      <c r="GN181" s="33"/>
      <c r="GO181" s="524"/>
      <c r="GP181" s="491">
        <v>55</v>
      </c>
      <c r="GQ181" s="492">
        <f t="shared" si="206"/>
        <v>0.2243</v>
      </c>
      <c r="GR181" s="492">
        <f t="shared" si="207"/>
        <v>0.24673000000000003</v>
      </c>
      <c r="GS181" s="492">
        <f t="shared" si="208"/>
        <v>0.2243</v>
      </c>
      <c r="GT181" s="493">
        <f t="shared" si="209"/>
        <v>0.24673000000000003</v>
      </c>
      <c r="GU181" s="491">
        <v>55</v>
      </c>
      <c r="GV181" s="492">
        <f t="shared" si="210"/>
        <v>3.28</v>
      </c>
      <c r="GW181" s="492">
        <f t="shared" si="211"/>
        <v>3.6080000000000001</v>
      </c>
      <c r="GX181" s="492">
        <f t="shared" si="212"/>
        <v>3.28</v>
      </c>
      <c r="GY181" s="492">
        <f t="shared" si="213"/>
        <v>3.6080000000000001</v>
      </c>
      <c r="GZ181" s="494">
        <f t="shared" si="189"/>
        <v>55</v>
      </c>
      <c r="HA181" s="506">
        <v>7.91</v>
      </c>
      <c r="HB181" s="492">
        <f t="shared" si="225"/>
        <v>11.07</v>
      </c>
      <c r="HC181" s="492">
        <f t="shared" si="235"/>
        <v>4.75</v>
      </c>
      <c r="HD181" s="492">
        <f t="shared" si="229"/>
        <v>6.65</v>
      </c>
      <c r="HE181" s="491">
        <v>55</v>
      </c>
      <c r="HF181" s="492">
        <v>8.26</v>
      </c>
      <c r="HG181" s="492">
        <v>8.26</v>
      </c>
      <c r="HH181" s="492">
        <v>8.26</v>
      </c>
      <c r="HI181" s="493">
        <v>8.26</v>
      </c>
      <c r="HJ181" s="491">
        <v>55</v>
      </c>
      <c r="HK181" s="492">
        <f t="shared" si="216"/>
        <v>0.92</v>
      </c>
      <c r="HL181" s="492">
        <f t="shared" si="217"/>
        <v>0.92</v>
      </c>
      <c r="HM181" s="492">
        <f t="shared" si="218"/>
        <v>0.92</v>
      </c>
      <c r="HN181" s="492">
        <f t="shared" si="219"/>
        <v>0.92</v>
      </c>
      <c r="HO181" s="632"/>
      <c r="HP181" s="632"/>
      <c r="HQ181" s="632"/>
      <c r="HR181" s="39"/>
      <c r="HS181" s="39"/>
      <c r="HT181" s="39"/>
    </row>
    <row r="182" spans="1:228" ht="12.75" hidden="1" customHeight="1" x14ac:dyDescent="0.25">
      <c r="A182" s="31">
        <f t="shared" si="231"/>
        <v>5</v>
      </c>
      <c r="B182" s="31"/>
      <c r="C182" s="31"/>
      <c r="D182" s="32">
        <f t="shared" si="144"/>
        <v>58</v>
      </c>
      <c r="E182" s="33">
        <f t="shared" ca="1" si="106"/>
        <v>0</v>
      </c>
      <c r="F182" s="33">
        <f t="shared" ca="1" si="107"/>
        <v>0</v>
      </c>
      <c r="G182" s="33">
        <f t="shared" ca="1" si="108"/>
        <v>0</v>
      </c>
      <c r="H182" s="33">
        <v>0</v>
      </c>
      <c r="I182" s="33">
        <v>0</v>
      </c>
      <c r="J182" s="33">
        <f t="shared" ca="1" si="190"/>
        <v>0</v>
      </c>
      <c r="K182" s="33">
        <f t="shared" ca="1" si="109"/>
        <v>0</v>
      </c>
      <c r="L182" s="33"/>
      <c r="M182" s="832">
        <v>0</v>
      </c>
      <c r="N182" s="33">
        <f>IF(M182&gt;0,#REF!,0)</f>
        <v>0</v>
      </c>
      <c r="O182" s="33">
        <f t="shared" ca="1" si="110"/>
        <v>0</v>
      </c>
      <c r="P182" s="833">
        <f t="shared" ca="1" si="146"/>
        <v>0.84</v>
      </c>
      <c r="Q182" s="834">
        <f t="shared" ca="1" si="147"/>
        <v>6.1456714442129572</v>
      </c>
      <c r="R182" s="835">
        <f t="shared" ca="1" si="148"/>
        <v>335.15739537269764</v>
      </c>
      <c r="S182" s="836">
        <f t="shared" ca="1" si="149"/>
        <v>0.84</v>
      </c>
      <c r="T182" s="34">
        <f t="shared" ca="1" si="111"/>
        <v>6.1456714442129572</v>
      </c>
      <c r="U182" s="835">
        <f t="shared" ca="1" si="150"/>
        <v>335.15739537269775</v>
      </c>
      <c r="V182" s="34">
        <f t="shared" si="224"/>
        <v>0</v>
      </c>
      <c r="W182" s="553">
        <f t="shared" si="227"/>
        <v>1.5249999999999999</v>
      </c>
      <c r="X182" s="42">
        <f t="shared" si="152"/>
        <v>0.03</v>
      </c>
      <c r="Y182" s="43">
        <f t="shared" si="113"/>
        <v>2.4662697723036864E-3</v>
      </c>
      <c r="Z182" s="44">
        <f t="shared" si="153"/>
        <v>0.03</v>
      </c>
      <c r="AA182" s="43">
        <f t="shared" si="114"/>
        <v>2.4662697723036864E-3</v>
      </c>
      <c r="AB182" s="35">
        <f t="shared" si="232"/>
        <v>0.16</v>
      </c>
      <c r="AC182" s="35">
        <f t="shared" ca="1" si="232"/>
        <v>0.15470777428049154</v>
      </c>
      <c r="AD182" s="317">
        <f t="shared" ca="1" si="232"/>
        <v>0.15470777428049154</v>
      </c>
      <c r="AE182" s="315"/>
      <c r="AF182" s="318">
        <f t="shared" si="115"/>
        <v>0.1</v>
      </c>
      <c r="AG182" s="405">
        <f t="shared" ca="1" si="116"/>
        <v>0</v>
      </c>
      <c r="AH182" s="318">
        <f t="shared" si="117"/>
        <v>0</v>
      </c>
      <c r="AI182" s="405">
        <f t="shared" ca="1" si="118"/>
        <v>0</v>
      </c>
      <c r="AJ182" s="318">
        <f t="shared" si="119"/>
        <v>0.01</v>
      </c>
      <c r="AK182" s="405">
        <f t="shared" ca="1" si="120"/>
        <v>0</v>
      </c>
      <c r="AL182" s="35">
        <f t="shared" si="155"/>
        <v>0</v>
      </c>
      <c r="AM182" s="30">
        <f t="shared" ca="1" si="121"/>
        <v>6.1456714442129572</v>
      </c>
      <c r="AN182" s="39"/>
      <c r="AO182" s="39"/>
      <c r="AP182" s="709">
        <f ca="1">IF($J$12="",0,IF(A182&lt;=$Y$3,IF(R181+SUM($M$126:M182)&gt;$Z$22,R181*10%,IF(R181+SUM($M$126:M182)&lt;=$Z$22,$Z$22-R181-SUM($M$126:M182))),0))</f>
        <v>99659.536933183088</v>
      </c>
      <c r="AQ182" s="319">
        <f t="shared" ca="1" si="156"/>
        <v>100000</v>
      </c>
      <c r="AR182" s="319">
        <f ca="1">IF($J$12="",0,IF(U181&lt;0,0,IF(A182&lt;=$Y$3,IF(U181+SUM($M$126:M182)&gt;$Z$22,U181*10%,IF(U181+SUM($M$126:M182)&lt;=$Z$22,$AR$125-U181-SUM($M$126:M182))),0)))</f>
        <v>99659.536933183088</v>
      </c>
      <c r="AS182" s="39">
        <f t="shared" ca="1" si="157"/>
        <v>100000</v>
      </c>
      <c r="AT182" s="723">
        <f t="shared" ca="1" si="122"/>
        <v>99659.536933183088</v>
      </c>
      <c r="AU182" s="320">
        <f t="shared" ca="1" si="123"/>
        <v>99659.536933183088</v>
      </c>
      <c r="AV182" s="320">
        <f t="shared" ca="1" si="124"/>
        <v>0</v>
      </c>
      <c r="AW182" s="320">
        <f t="shared" ca="1" si="125"/>
        <v>0</v>
      </c>
      <c r="AX182" s="320">
        <f t="shared" ca="1" si="126"/>
        <v>0</v>
      </c>
      <c r="AY182" s="320">
        <f t="shared" ca="1" si="158"/>
        <v>0</v>
      </c>
      <c r="AZ182" s="724">
        <f t="shared" ca="1" si="127"/>
        <v>0</v>
      </c>
      <c r="BA182" s="1259">
        <f t="shared" si="159"/>
        <v>0</v>
      </c>
      <c r="BB182" s="1250"/>
      <c r="BC182" s="715">
        <f t="shared" si="128"/>
        <v>0</v>
      </c>
      <c r="BD182" s="715">
        <f t="shared" si="129"/>
        <v>0</v>
      </c>
      <c r="BE182" s="715">
        <f t="shared" si="130"/>
        <v>0</v>
      </c>
      <c r="BF182" s="715">
        <f t="shared" si="160"/>
        <v>0</v>
      </c>
      <c r="BG182" s="732">
        <f t="shared" si="131"/>
        <v>0</v>
      </c>
      <c r="BH182" s="39"/>
      <c r="BI182" s="39"/>
      <c r="BJ182" s="39"/>
      <c r="BK182" s="39"/>
      <c r="BL182" s="39"/>
      <c r="BM182" s="36"/>
      <c r="BN182" s="422">
        <f t="shared" ca="1" si="132"/>
        <v>6.1456714442129572</v>
      </c>
      <c r="BO182" s="422">
        <f t="shared" ca="1" si="133"/>
        <v>0</v>
      </c>
      <c r="BP182" s="422">
        <f t="shared" ca="1" si="134"/>
        <v>0</v>
      </c>
      <c r="BQ182" s="422">
        <f t="shared" ca="1" si="135"/>
        <v>0</v>
      </c>
      <c r="BR182" s="422">
        <f t="shared" ca="1" si="161"/>
        <v>0</v>
      </c>
      <c r="BS182" s="422">
        <f t="shared" ca="1" si="136"/>
        <v>0</v>
      </c>
      <c r="BT182" s="422">
        <f t="shared" si="137"/>
        <v>0</v>
      </c>
      <c r="BU182" s="422">
        <f t="shared" si="138"/>
        <v>0</v>
      </c>
      <c r="BV182" s="422">
        <f t="shared" si="139"/>
        <v>0</v>
      </c>
      <c r="BW182" s="422">
        <f t="shared" si="140"/>
        <v>0</v>
      </c>
      <c r="BX182" s="422">
        <f t="shared" si="162"/>
        <v>0</v>
      </c>
      <c r="BY182" s="422">
        <f t="shared" si="141"/>
        <v>0</v>
      </c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458"/>
      <c r="CL182" s="458"/>
      <c r="CM182" s="458"/>
      <c r="CN182" s="458"/>
      <c r="CO182" s="458"/>
      <c r="CP182" s="458"/>
      <c r="CQ182" s="458"/>
      <c r="CR182" s="458"/>
      <c r="CS182" s="458"/>
      <c r="CT182" s="458"/>
      <c r="CU182" s="458"/>
      <c r="CV182" s="458"/>
      <c r="CW182" s="458"/>
      <c r="CX182" s="458"/>
      <c r="CY182" s="458"/>
      <c r="CZ182" s="458"/>
      <c r="DA182" s="458"/>
      <c r="DB182" s="458"/>
      <c r="DC182" s="458"/>
      <c r="DD182" s="458"/>
      <c r="DE182" s="458"/>
      <c r="DF182" s="458"/>
      <c r="DG182" s="458"/>
      <c r="DH182" s="458"/>
      <c r="DI182" s="458"/>
      <c r="DJ182" s="458"/>
      <c r="DK182" s="458"/>
      <c r="DL182" s="458"/>
      <c r="DM182" s="458"/>
      <c r="DN182" s="458"/>
      <c r="DO182" s="458"/>
      <c r="DP182" s="458"/>
      <c r="DQ182" s="458"/>
      <c r="DR182" s="458"/>
      <c r="DS182" s="458"/>
      <c r="DT182" s="458"/>
      <c r="DU182" s="39"/>
      <c r="DV182" s="39"/>
      <c r="DW182" s="31">
        <f t="shared" si="233"/>
        <v>5</v>
      </c>
      <c r="DX182" s="459">
        <f t="shared" si="142"/>
        <v>58</v>
      </c>
      <c r="DY182" s="467">
        <f t="shared" si="164"/>
        <v>0.1</v>
      </c>
      <c r="DZ182" s="468">
        <f t="shared" si="165"/>
        <v>0</v>
      </c>
      <c r="EA182" s="467">
        <f t="shared" si="166"/>
        <v>0.01</v>
      </c>
      <c r="EB182" s="468"/>
      <c r="EC182" s="326"/>
      <c r="ED182" s="468"/>
      <c r="EE182" s="39"/>
      <c r="EF182" s="459">
        <f t="shared" si="167"/>
        <v>58</v>
      </c>
      <c r="EG182" s="407">
        <f t="shared" si="234"/>
        <v>0.03</v>
      </c>
      <c r="EH182" s="407">
        <f t="shared" si="234"/>
        <v>0.03</v>
      </c>
      <c r="EI182" s="407">
        <f t="shared" si="234"/>
        <v>0.03</v>
      </c>
      <c r="EJ182" s="407">
        <f t="shared" si="234"/>
        <v>0.03</v>
      </c>
      <c r="EK182" s="39"/>
      <c r="EL182" s="485">
        <v>56</v>
      </c>
      <c r="EM182" s="486">
        <f t="shared" si="168"/>
        <v>3.1</v>
      </c>
      <c r="EN182" s="486">
        <f t="shared" si="169"/>
        <v>0</v>
      </c>
      <c r="EO182" s="487">
        <f t="shared" si="170"/>
        <v>0</v>
      </c>
      <c r="EP182" s="487"/>
      <c r="EQ182" s="487">
        <f t="shared" si="171"/>
        <v>0</v>
      </c>
      <c r="ER182" s="487">
        <f t="shared" si="172"/>
        <v>0</v>
      </c>
      <c r="ES182" s="487">
        <f t="shared" si="173"/>
        <v>3.1</v>
      </c>
      <c r="ET182" s="488">
        <f t="shared" si="174"/>
        <v>3.1</v>
      </c>
      <c r="EU182" s="39"/>
      <c r="EV182" s="33"/>
      <c r="EW182" s="473">
        <v>56</v>
      </c>
      <c r="EX182" s="399">
        <v>3.1</v>
      </c>
      <c r="EY182" s="399">
        <v>5.71</v>
      </c>
      <c r="EZ182" s="399">
        <v>2.2000000000000002</v>
      </c>
      <c r="FA182" s="399">
        <v>3.78</v>
      </c>
      <c r="FB182" s="33"/>
      <c r="FC182" s="473">
        <v>56</v>
      </c>
      <c r="FD182" s="399">
        <f t="shared" si="185"/>
        <v>3.1</v>
      </c>
      <c r="FE182" s="399">
        <f t="shared" si="186"/>
        <v>5.71</v>
      </c>
      <c r="FF182" s="399">
        <f t="shared" si="187"/>
        <v>2.2000000000000002</v>
      </c>
      <c r="FG182" s="399">
        <f t="shared" si="188"/>
        <v>3.78</v>
      </c>
      <c r="FH182" s="33"/>
      <c r="FI182" s="473">
        <v>56</v>
      </c>
      <c r="FJ182" s="412">
        <f>ROUND(0.2333/(1-5%),4)</f>
        <v>0.24560000000000001</v>
      </c>
      <c r="FK182" s="412">
        <f t="shared" si="199"/>
        <v>0.24560000000000001</v>
      </c>
      <c r="FL182" s="412">
        <f t="shared" si="200"/>
        <v>0.24560000000000001</v>
      </c>
      <c r="FM182" s="412">
        <f t="shared" si="201"/>
        <v>0.24560000000000001</v>
      </c>
      <c r="FN182" s="505"/>
      <c r="FO182" s="473">
        <v>56</v>
      </c>
      <c r="FP182" s="477">
        <v>8.18</v>
      </c>
      <c r="FQ182" s="412">
        <v>8.18</v>
      </c>
      <c r="FR182" s="477">
        <v>8.18</v>
      </c>
      <c r="FS182" s="412">
        <v>8.18</v>
      </c>
      <c r="FT182" s="33"/>
      <c r="FU182" s="489">
        <v>56</v>
      </c>
      <c r="FV182" s="490">
        <v>1.83</v>
      </c>
      <c r="FW182" s="490">
        <f t="shared" si="202"/>
        <v>1.83</v>
      </c>
      <c r="FX182" s="490">
        <f t="shared" si="203"/>
        <v>1.83</v>
      </c>
      <c r="FY182" s="490">
        <f t="shared" si="204"/>
        <v>1.83</v>
      </c>
      <c r="FZ182" s="1234"/>
      <c r="GA182" s="473">
        <v>56</v>
      </c>
      <c r="GB182" s="400">
        <v>4.58</v>
      </c>
      <c r="GC182" s="400">
        <f t="shared" si="205"/>
        <v>5.73</v>
      </c>
      <c r="GD182" s="400">
        <v>4.82</v>
      </c>
      <c r="GE182" s="400">
        <f t="shared" si="205"/>
        <v>6.03</v>
      </c>
      <c r="GF182" s="524"/>
      <c r="GG182" s="39"/>
      <c r="GH182" s="33"/>
      <c r="GI182" s="473">
        <v>56</v>
      </c>
      <c r="GJ182" s="400">
        <f t="shared" si="230"/>
        <v>0.84</v>
      </c>
      <c r="GK182" s="400">
        <f t="shared" si="230"/>
        <v>0.84</v>
      </c>
      <c r="GL182" s="400">
        <f t="shared" si="230"/>
        <v>0.84</v>
      </c>
      <c r="GM182" s="400">
        <f t="shared" si="230"/>
        <v>0.84</v>
      </c>
      <c r="GN182" s="33"/>
      <c r="GO182" s="524"/>
      <c r="GP182" s="491">
        <v>56</v>
      </c>
      <c r="GQ182" s="492">
        <f t="shared" si="206"/>
        <v>0.24560000000000001</v>
      </c>
      <c r="GR182" s="492">
        <f t="shared" si="207"/>
        <v>0.27016000000000001</v>
      </c>
      <c r="GS182" s="492">
        <f t="shared" si="208"/>
        <v>0.24560000000000001</v>
      </c>
      <c r="GT182" s="493">
        <f t="shared" si="209"/>
        <v>0.27016000000000001</v>
      </c>
      <c r="GU182" s="491">
        <v>56</v>
      </c>
      <c r="GV182" s="492">
        <f t="shared" si="210"/>
        <v>3.66</v>
      </c>
      <c r="GW182" s="492">
        <f t="shared" si="211"/>
        <v>4.0260000000000007</v>
      </c>
      <c r="GX182" s="492">
        <f t="shared" si="212"/>
        <v>3.66</v>
      </c>
      <c r="GY182" s="492">
        <f t="shared" si="213"/>
        <v>4.0260000000000007</v>
      </c>
      <c r="GZ182" s="494">
        <f t="shared" si="189"/>
        <v>56</v>
      </c>
      <c r="HA182" s="506">
        <v>9.09</v>
      </c>
      <c r="HB182" s="492">
        <f t="shared" si="225"/>
        <v>12.73</v>
      </c>
      <c r="HC182" s="492">
        <f t="shared" si="235"/>
        <v>5.45</v>
      </c>
      <c r="HD182" s="492">
        <f t="shared" si="229"/>
        <v>7.63</v>
      </c>
      <c r="HE182" s="491">
        <v>56</v>
      </c>
      <c r="HF182" s="492">
        <v>8.74</v>
      </c>
      <c r="HG182" s="492">
        <v>8.74</v>
      </c>
      <c r="HH182" s="492">
        <v>8.74</v>
      </c>
      <c r="HI182" s="493">
        <v>8.74</v>
      </c>
      <c r="HJ182" s="491">
        <v>56</v>
      </c>
      <c r="HK182" s="492">
        <f t="shared" si="216"/>
        <v>0.92</v>
      </c>
      <c r="HL182" s="492">
        <f t="shared" si="217"/>
        <v>0.92</v>
      </c>
      <c r="HM182" s="492">
        <f t="shared" si="218"/>
        <v>0.92</v>
      </c>
      <c r="HN182" s="492">
        <f t="shared" si="219"/>
        <v>0.92</v>
      </c>
      <c r="HO182" s="632"/>
      <c r="HP182" s="632"/>
      <c r="HQ182" s="632"/>
      <c r="HR182" s="39"/>
      <c r="HS182" s="39"/>
      <c r="HT182" s="39"/>
    </row>
    <row r="183" spans="1:228" ht="12.75" hidden="1" customHeight="1" x14ac:dyDescent="0.25">
      <c r="A183" s="31">
        <f t="shared" si="231"/>
        <v>5</v>
      </c>
      <c r="B183" s="31"/>
      <c r="C183" s="31"/>
      <c r="D183" s="32">
        <f t="shared" si="144"/>
        <v>59</v>
      </c>
      <c r="E183" s="33">
        <f t="shared" ca="1" si="106"/>
        <v>0</v>
      </c>
      <c r="F183" s="33">
        <f t="shared" ca="1" si="107"/>
        <v>0</v>
      </c>
      <c r="G183" s="33">
        <f t="shared" ca="1" si="108"/>
        <v>0</v>
      </c>
      <c r="H183" s="33">
        <v>0</v>
      </c>
      <c r="I183" s="33">
        <v>0</v>
      </c>
      <c r="J183" s="33">
        <f t="shared" ca="1" si="190"/>
        <v>0</v>
      </c>
      <c r="K183" s="33">
        <f t="shared" ca="1" si="109"/>
        <v>0</v>
      </c>
      <c r="L183" s="33"/>
      <c r="M183" s="832">
        <v>0</v>
      </c>
      <c r="N183" s="33">
        <f>IF(M183&gt;0,#REF!,0)</f>
        <v>0</v>
      </c>
      <c r="O183" s="33">
        <f t="shared" ca="1" si="110"/>
        <v>0</v>
      </c>
      <c r="P183" s="833">
        <f t="shared" ca="1" si="146"/>
        <v>0.83</v>
      </c>
      <c r="Q183" s="834">
        <f t="shared" ca="1" si="147"/>
        <v>6.1459986272853504</v>
      </c>
      <c r="R183" s="835">
        <f t="shared" ca="1" si="148"/>
        <v>329.84139674541228</v>
      </c>
      <c r="S183" s="836">
        <f t="shared" ca="1" si="149"/>
        <v>0.83</v>
      </c>
      <c r="T183" s="34">
        <f t="shared" ca="1" si="111"/>
        <v>6.1459986272853504</v>
      </c>
      <c r="U183" s="835">
        <f t="shared" ca="1" si="150"/>
        <v>329.8413967454124</v>
      </c>
      <c r="V183" s="34">
        <f t="shared" si="224"/>
        <v>0</v>
      </c>
      <c r="W183" s="553">
        <f t="shared" si="227"/>
        <v>1.5129999999999999</v>
      </c>
      <c r="X183" s="42">
        <f t="shared" si="152"/>
        <v>0.03</v>
      </c>
      <c r="Y183" s="43">
        <f t="shared" si="113"/>
        <v>2.4662697723036864E-3</v>
      </c>
      <c r="Z183" s="44">
        <f t="shared" si="153"/>
        <v>0.03</v>
      </c>
      <c r="AA183" s="43">
        <f t="shared" si="114"/>
        <v>2.4662697723036864E-3</v>
      </c>
      <c r="AB183" s="35">
        <f t="shared" si="232"/>
        <v>0.16</v>
      </c>
      <c r="AC183" s="35">
        <f t="shared" ca="1" si="232"/>
        <v>0.15470777428049154</v>
      </c>
      <c r="AD183" s="317">
        <f t="shared" ca="1" si="232"/>
        <v>0.15470777428049154</v>
      </c>
      <c r="AE183" s="315"/>
      <c r="AF183" s="318">
        <f t="shared" si="115"/>
        <v>0.1</v>
      </c>
      <c r="AG183" s="405">
        <f t="shared" ca="1" si="116"/>
        <v>0</v>
      </c>
      <c r="AH183" s="318">
        <f t="shared" si="117"/>
        <v>0</v>
      </c>
      <c r="AI183" s="405">
        <f t="shared" ca="1" si="118"/>
        <v>0</v>
      </c>
      <c r="AJ183" s="318">
        <f t="shared" si="119"/>
        <v>0.01</v>
      </c>
      <c r="AK183" s="405">
        <f t="shared" ca="1" si="120"/>
        <v>0</v>
      </c>
      <c r="AL183" s="35">
        <f t="shared" si="155"/>
        <v>0</v>
      </c>
      <c r="AM183" s="30">
        <f t="shared" ca="1" si="121"/>
        <v>6.1459986272853504</v>
      </c>
      <c r="AN183" s="39"/>
      <c r="AO183" s="39"/>
      <c r="AP183" s="709">
        <f ca="1">IF($J$12="",0,IF(A183&lt;=$Y$3,IF(R182+SUM($M$126:M183)&gt;$Z$22,R182*10%,IF(R182+SUM($M$126:M183)&lt;=$Z$22,$Z$22-R182-SUM($M$126:M183))),0))</f>
        <v>99664.842604627309</v>
      </c>
      <c r="AQ183" s="319">
        <f t="shared" ca="1" si="156"/>
        <v>100000</v>
      </c>
      <c r="AR183" s="319">
        <f ca="1">IF($J$12="",0,IF(U182&lt;0,0,IF(A183&lt;=$Y$3,IF(U182+SUM($M$126:M183)&gt;$Z$22,U182*10%,IF(U182+SUM($M$126:M183)&lt;=$Z$22,$AR$125-U182-SUM($M$126:M183))),0)))</f>
        <v>99664.842604627309</v>
      </c>
      <c r="AS183" s="39">
        <f t="shared" ca="1" si="157"/>
        <v>100000</v>
      </c>
      <c r="AT183" s="723">
        <f t="shared" ca="1" si="122"/>
        <v>99664.842604627309</v>
      </c>
      <c r="AU183" s="320">
        <f t="shared" ca="1" si="123"/>
        <v>99664.842604627309</v>
      </c>
      <c r="AV183" s="320">
        <f t="shared" ca="1" si="124"/>
        <v>0</v>
      </c>
      <c r="AW183" s="320">
        <f t="shared" ca="1" si="125"/>
        <v>0</v>
      </c>
      <c r="AX183" s="320">
        <f t="shared" ca="1" si="126"/>
        <v>0</v>
      </c>
      <c r="AY183" s="320">
        <f t="shared" ca="1" si="158"/>
        <v>0</v>
      </c>
      <c r="AZ183" s="724">
        <f t="shared" ca="1" si="127"/>
        <v>0</v>
      </c>
      <c r="BA183" s="1259">
        <f t="shared" si="159"/>
        <v>0</v>
      </c>
      <c r="BB183" s="1250"/>
      <c r="BC183" s="715">
        <f t="shared" si="128"/>
        <v>0</v>
      </c>
      <c r="BD183" s="715">
        <f t="shared" si="129"/>
        <v>0</v>
      </c>
      <c r="BE183" s="715">
        <f t="shared" si="130"/>
        <v>0</v>
      </c>
      <c r="BF183" s="715">
        <f t="shared" si="160"/>
        <v>0</v>
      </c>
      <c r="BG183" s="732">
        <f t="shared" si="131"/>
        <v>0</v>
      </c>
      <c r="BH183" s="39"/>
      <c r="BI183" s="39"/>
      <c r="BJ183" s="39"/>
      <c r="BK183" s="39"/>
      <c r="BL183" s="39"/>
      <c r="BM183" s="36"/>
      <c r="BN183" s="422">
        <f t="shared" ca="1" si="132"/>
        <v>6.1459986272853504</v>
      </c>
      <c r="BO183" s="422">
        <f t="shared" ca="1" si="133"/>
        <v>0</v>
      </c>
      <c r="BP183" s="422">
        <f t="shared" ca="1" si="134"/>
        <v>0</v>
      </c>
      <c r="BQ183" s="422">
        <f t="shared" ca="1" si="135"/>
        <v>0</v>
      </c>
      <c r="BR183" s="422">
        <f t="shared" ca="1" si="161"/>
        <v>0</v>
      </c>
      <c r="BS183" s="422">
        <f t="shared" ca="1" si="136"/>
        <v>0</v>
      </c>
      <c r="BT183" s="422">
        <f t="shared" si="137"/>
        <v>0</v>
      </c>
      <c r="BU183" s="422">
        <f t="shared" si="138"/>
        <v>0</v>
      </c>
      <c r="BV183" s="422">
        <f t="shared" si="139"/>
        <v>0</v>
      </c>
      <c r="BW183" s="422">
        <f t="shared" si="140"/>
        <v>0</v>
      </c>
      <c r="BX183" s="422">
        <f t="shared" si="162"/>
        <v>0</v>
      </c>
      <c r="BY183" s="422">
        <f t="shared" si="141"/>
        <v>0</v>
      </c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458"/>
      <c r="CL183" s="458"/>
      <c r="CM183" s="458"/>
      <c r="CN183" s="458"/>
      <c r="CO183" s="458"/>
      <c r="CP183" s="458"/>
      <c r="CQ183" s="458"/>
      <c r="CR183" s="458"/>
      <c r="CS183" s="458"/>
      <c r="CT183" s="458"/>
      <c r="CU183" s="458"/>
      <c r="CV183" s="458"/>
      <c r="CW183" s="458"/>
      <c r="CX183" s="458"/>
      <c r="CY183" s="458"/>
      <c r="CZ183" s="458"/>
      <c r="DA183" s="458"/>
      <c r="DB183" s="458"/>
      <c r="DC183" s="458"/>
      <c r="DD183" s="458"/>
      <c r="DE183" s="458"/>
      <c r="DF183" s="458"/>
      <c r="DG183" s="458"/>
      <c r="DH183" s="458"/>
      <c r="DI183" s="458"/>
      <c r="DJ183" s="458"/>
      <c r="DK183" s="458"/>
      <c r="DL183" s="458"/>
      <c r="DM183" s="458"/>
      <c r="DN183" s="458"/>
      <c r="DO183" s="458"/>
      <c r="DP183" s="458"/>
      <c r="DQ183" s="458"/>
      <c r="DR183" s="458"/>
      <c r="DS183" s="458"/>
      <c r="DT183" s="458"/>
      <c r="DU183" s="39"/>
      <c r="DV183" s="39"/>
      <c r="DW183" s="31">
        <f t="shared" si="233"/>
        <v>5</v>
      </c>
      <c r="DX183" s="459">
        <f t="shared" si="142"/>
        <v>59</v>
      </c>
      <c r="DY183" s="467">
        <f t="shared" si="164"/>
        <v>0.1</v>
      </c>
      <c r="DZ183" s="468">
        <f t="shared" si="165"/>
        <v>0</v>
      </c>
      <c r="EA183" s="467">
        <f t="shared" si="166"/>
        <v>0.01</v>
      </c>
      <c r="EB183" s="468"/>
      <c r="EC183" s="326"/>
      <c r="ED183" s="468"/>
      <c r="EE183" s="39"/>
      <c r="EF183" s="459">
        <f t="shared" si="167"/>
        <v>59</v>
      </c>
      <c r="EG183" s="407">
        <f t="shared" si="234"/>
        <v>0.03</v>
      </c>
      <c r="EH183" s="407">
        <f t="shared" si="234"/>
        <v>0.03</v>
      </c>
      <c r="EI183" s="407">
        <f t="shared" si="234"/>
        <v>0.03</v>
      </c>
      <c r="EJ183" s="407">
        <f t="shared" si="234"/>
        <v>0.03</v>
      </c>
      <c r="EK183" s="39"/>
      <c r="EL183" s="485">
        <v>57</v>
      </c>
      <c r="EM183" s="486">
        <f t="shared" si="168"/>
        <v>3.44</v>
      </c>
      <c r="EN183" s="486">
        <f t="shared" si="169"/>
        <v>0</v>
      </c>
      <c r="EO183" s="487">
        <f t="shared" si="170"/>
        <v>0</v>
      </c>
      <c r="EP183" s="487"/>
      <c r="EQ183" s="487">
        <f t="shared" si="171"/>
        <v>0</v>
      </c>
      <c r="ER183" s="487">
        <f t="shared" si="172"/>
        <v>0</v>
      </c>
      <c r="ES183" s="487">
        <f t="shared" si="173"/>
        <v>3.44</v>
      </c>
      <c r="ET183" s="488">
        <f t="shared" si="174"/>
        <v>3.44</v>
      </c>
      <c r="EU183" s="39"/>
      <c r="EV183" s="33"/>
      <c r="EW183" s="507">
        <f t="shared" ref="EW183:EW225" si="236">EW182+1</f>
        <v>57</v>
      </c>
      <c r="EX183" s="399">
        <v>3.44</v>
      </c>
      <c r="EY183" s="399">
        <v>6.34</v>
      </c>
      <c r="EZ183" s="399">
        <v>2.44</v>
      </c>
      <c r="FA183" s="399">
        <v>4.2</v>
      </c>
      <c r="FB183" s="33"/>
      <c r="FC183" s="507">
        <v>57</v>
      </c>
      <c r="FD183" s="399">
        <f t="shared" si="185"/>
        <v>3.44</v>
      </c>
      <c r="FE183" s="399">
        <f t="shared" si="186"/>
        <v>6.34</v>
      </c>
      <c r="FF183" s="399">
        <f t="shared" si="187"/>
        <v>2.44</v>
      </c>
      <c r="FG183" s="399">
        <f t="shared" si="188"/>
        <v>4.2</v>
      </c>
      <c r="FH183" s="33"/>
      <c r="FI183" s="507">
        <f t="shared" ref="FI183:FI225" si="237">FI182+1</f>
        <v>57</v>
      </c>
      <c r="FJ183" s="412">
        <f>ROUND(0.2542/(1-5%),4)</f>
        <v>0.2676</v>
      </c>
      <c r="FK183" s="412">
        <f t="shared" si="199"/>
        <v>0.2676</v>
      </c>
      <c r="FL183" s="412">
        <f t="shared" si="200"/>
        <v>0.2676</v>
      </c>
      <c r="FM183" s="412">
        <f t="shared" si="201"/>
        <v>0.2676</v>
      </c>
      <c r="FN183" s="505"/>
      <c r="FO183" s="507">
        <f t="shared" ref="FO183:FO225" si="238">FO182+1</f>
        <v>57</v>
      </c>
      <c r="FP183" s="477">
        <v>9.35</v>
      </c>
      <c r="FQ183" s="412">
        <v>9.35</v>
      </c>
      <c r="FR183" s="477">
        <v>9.35</v>
      </c>
      <c r="FS183" s="412">
        <v>9.35</v>
      </c>
      <c r="FT183" s="33"/>
      <c r="FU183" s="489">
        <v>57</v>
      </c>
      <c r="FV183" s="490">
        <v>2.0299999999999998</v>
      </c>
      <c r="FW183" s="490">
        <f t="shared" si="202"/>
        <v>2.0299999999999998</v>
      </c>
      <c r="FX183" s="490">
        <f t="shared" si="203"/>
        <v>2.0299999999999998</v>
      </c>
      <c r="FY183" s="490">
        <f t="shared" si="204"/>
        <v>2.0299999999999998</v>
      </c>
      <c r="FZ183" s="1234"/>
      <c r="GA183" s="507">
        <f t="shared" ref="GA183:GA225" si="239">GA182+1</f>
        <v>57</v>
      </c>
      <c r="GB183" s="400">
        <v>5.03</v>
      </c>
      <c r="GC183" s="400">
        <f t="shared" si="205"/>
        <v>6.29</v>
      </c>
      <c r="GD183" s="400">
        <v>5.29</v>
      </c>
      <c r="GE183" s="400">
        <f t="shared" si="205"/>
        <v>6.61</v>
      </c>
      <c r="GF183" s="524"/>
      <c r="GG183" s="39"/>
      <c r="GH183" s="33"/>
      <c r="GI183" s="507">
        <f t="shared" ref="GI183:GI225" si="240">GI182+1</f>
        <v>57</v>
      </c>
      <c r="GJ183" s="400">
        <f t="shared" si="230"/>
        <v>0.84</v>
      </c>
      <c r="GK183" s="400">
        <f t="shared" si="230"/>
        <v>0.84</v>
      </c>
      <c r="GL183" s="400">
        <f t="shared" si="230"/>
        <v>0.84</v>
      </c>
      <c r="GM183" s="400">
        <f t="shared" si="230"/>
        <v>0.84</v>
      </c>
      <c r="GN183" s="33"/>
      <c r="GO183" s="524"/>
      <c r="GP183" s="491">
        <v>57</v>
      </c>
      <c r="GQ183" s="492">
        <f t="shared" si="206"/>
        <v>0.2676</v>
      </c>
      <c r="GR183" s="492">
        <f t="shared" si="207"/>
        <v>0.29436000000000001</v>
      </c>
      <c r="GS183" s="492">
        <f t="shared" si="208"/>
        <v>0.2676</v>
      </c>
      <c r="GT183" s="493">
        <f t="shared" si="209"/>
        <v>0.29436000000000001</v>
      </c>
      <c r="GU183" s="491">
        <v>57</v>
      </c>
      <c r="GV183" s="492">
        <f t="shared" si="210"/>
        <v>4.0599999999999996</v>
      </c>
      <c r="GW183" s="492">
        <f t="shared" si="211"/>
        <v>4.4660000000000002</v>
      </c>
      <c r="GX183" s="492">
        <f t="shared" si="212"/>
        <v>4.0599999999999996</v>
      </c>
      <c r="GY183" s="492">
        <f t="shared" si="213"/>
        <v>4.4660000000000002</v>
      </c>
      <c r="GZ183" s="494">
        <f t="shared" si="189"/>
        <v>57</v>
      </c>
      <c r="HA183" s="506">
        <v>10.39</v>
      </c>
      <c r="HB183" s="492">
        <f t="shared" si="225"/>
        <v>14.55</v>
      </c>
      <c r="HC183" s="492">
        <f t="shared" si="235"/>
        <v>6.23</v>
      </c>
      <c r="HD183" s="492">
        <f t="shared" si="229"/>
        <v>8.7200000000000006</v>
      </c>
      <c r="HE183" s="491">
        <v>57</v>
      </c>
      <c r="HF183" s="492">
        <v>9.2100000000000009</v>
      </c>
      <c r="HG183" s="492">
        <v>9.2100000000000009</v>
      </c>
      <c r="HH183" s="492">
        <v>9.2100000000000009</v>
      </c>
      <c r="HI183" s="493">
        <v>9.2100000000000009</v>
      </c>
      <c r="HJ183" s="491">
        <v>57</v>
      </c>
      <c r="HK183" s="492">
        <f t="shared" si="216"/>
        <v>0.92</v>
      </c>
      <c r="HL183" s="492">
        <f t="shared" si="217"/>
        <v>0.92</v>
      </c>
      <c r="HM183" s="492">
        <f t="shared" si="218"/>
        <v>0.92</v>
      </c>
      <c r="HN183" s="492">
        <f t="shared" si="219"/>
        <v>0.92</v>
      </c>
      <c r="HO183" s="632"/>
      <c r="HP183" s="632"/>
      <c r="HQ183" s="632"/>
      <c r="HR183" s="39"/>
      <c r="HS183" s="39"/>
      <c r="HT183" s="39"/>
    </row>
    <row r="184" spans="1:228" ht="12.75" hidden="1" customHeight="1" x14ac:dyDescent="0.25">
      <c r="A184" s="31">
        <f t="shared" si="231"/>
        <v>5</v>
      </c>
      <c r="B184" s="31"/>
      <c r="C184" s="31"/>
      <c r="D184" s="32">
        <f t="shared" si="144"/>
        <v>60</v>
      </c>
      <c r="E184" s="33">
        <f t="shared" ca="1" si="106"/>
        <v>0</v>
      </c>
      <c r="F184" s="33">
        <f t="shared" ca="1" si="107"/>
        <v>0</v>
      </c>
      <c r="G184" s="33">
        <f t="shared" ca="1" si="108"/>
        <v>0</v>
      </c>
      <c r="H184" s="33">
        <v>0</v>
      </c>
      <c r="I184" s="33">
        <v>0</v>
      </c>
      <c r="J184" s="33">
        <f t="shared" ca="1" si="190"/>
        <v>0</v>
      </c>
      <c r="K184" s="33">
        <f t="shared" ca="1" si="109"/>
        <v>0</v>
      </c>
      <c r="L184" s="33"/>
      <c r="M184" s="832">
        <v>0</v>
      </c>
      <c r="N184" s="33">
        <f>IF(M184&gt;0,#REF!,0)</f>
        <v>0</v>
      </c>
      <c r="O184" s="33">
        <f t="shared" ca="1" si="110"/>
        <v>0</v>
      </c>
      <c r="P184" s="833">
        <f t="shared" ca="1" si="146"/>
        <v>0.81</v>
      </c>
      <c r="Q184" s="834">
        <f t="shared" ca="1" si="147"/>
        <v>6.1463264472006998</v>
      </c>
      <c r="R184" s="835">
        <f t="shared" ca="1" si="148"/>
        <v>324.50507029821159</v>
      </c>
      <c r="S184" s="836">
        <f t="shared" ca="1" si="149"/>
        <v>0.81</v>
      </c>
      <c r="T184" s="34">
        <f t="shared" ca="1" si="111"/>
        <v>6.1463264472006998</v>
      </c>
      <c r="U184" s="835">
        <f t="shared" ca="1" si="150"/>
        <v>324.50507029821171</v>
      </c>
      <c r="V184" s="34">
        <f t="shared" si="224"/>
        <v>0</v>
      </c>
      <c r="W184" s="553">
        <f t="shared" si="227"/>
        <v>1.5</v>
      </c>
      <c r="X184" s="42">
        <f t="shared" si="152"/>
        <v>0.03</v>
      </c>
      <c r="Y184" s="43">
        <f t="shared" si="113"/>
        <v>2.4662697723036864E-3</v>
      </c>
      <c r="Z184" s="44">
        <f t="shared" si="153"/>
        <v>0.03</v>
      </c>
      <c r="AA184" s="43">
        <f t="shared" si="114"/>
        <v>2.4662697723036864E-3</v>
      </c>
      <c r="AB184" s="35">
        <f t="shared" si="232"/>
        <v>0.16</v>
      </c>
      <c r="AC184" s="35">
        <f t="shared" ca="1" si="232"/>
        <v>0.15470777428049154</v>
      </c>
      <c r="AD184" s="317">
        <f t="shared" ca="1" si="232"/>
        <v>0.15470777428049154</v>
      </c>
      <c r="AE184" s="315"/>
      <c r="AF184" s="318">
        <f t="shared" si="115"/>
        <v>0.1</v>
      </c>
      <c r="AG184" s="405">
        <f t="shared" ca="1" si="116"/>
        <v>0</v>
      </c>
      <c r="AH184" s="318">
        <f t="shared" si="117"/>
        <v>0</v>
      </c>
      <c r="AI184" s="405">
        <f t="shared" ca="1" si="118"/>
        <v>0</v>
      </c>
      <c r="AJ184" s="318">
        <f t="shared" si="119"/>
        <v>0.01</v>
      </c>
      <c r="AK184" s="405">
        <f t="shared" ca="1" si="120"/>
        <v>0</v>
      </c>
      <c r="AL184" s="35">
        <f t="shared" si="155"/>
        <v>0</v>
      </c>
      <c r="AM184" s="30">
        <f t="shared" ca="1" si="121"/>
        <v>6.1463264472006998</v>
      </c>
      <c r="AN184" s="39"/>
      <c r="AO184" s="39"/>
      <c r="AP184" s="709">
        <f ca="1">IF($J$12="",0,IF(A184&lt;=$Y$3,IF(R183+SUM($M$126:M184)&gt;$Z$22,R183*10%,IF(R183+SUM($M$126:M184)&lt;=$Z$22,$Z$22-R183-SUM($M$126:M184))),0))</f>
        <v>99670.158603254589</v>
      </c>
      <c r="AQ184" s="319">
        <f t="shared" ca="1" si="156"/>
        <v>100000</v>
      </c>
      <c r="AR184" s="319">
        <f ca="1">IF($J$12="",0,IF(U183&lt;0,0,IF(A184&lt;=$Y$3,IF(U183+SUM($M$126:M184)&gt;$Z$22,U183*10%,IF(U183+SUM($M$126:M184)&lt;=$Z$22,$AR$125-U183-SUM($M$126:M184))),0)))</f>
        <v>99670.158603254589</v>
      </c>
      <c r="AS184" s="39">
        <f t="shared" ca="1" si="157"/>
        <v>100000</v>
      </c>
      <c r="AT184" s="723">
        <f t="shared" ca="1" si="122"/>
        <v>99670.158603254589</v>
      </c>
      <c r="AU184" s="320">
        <f t="shared" ca="1" si="123"/>
        <v>99670.158603254589</v>
      </c>
      <c r="AV184" s="320">
        <f t="shared" ca="1" si="124"/>
        <v>0</v>
      </c>
      <c r="AW184" s="320">
        <f t="shared" ca="1" si="125"/>
        <v>0</v>
      </c>
      <c r="AX184" s="320">
        <f t="shared" ca="1" si="126"/>
        <v>0</v>
      </c>
      <c r="AY184" s="320">
        <f t="shared" ca="1" si="158"/>
        <v>0</v>
      </c>
      <c r="AZ184" s="724">
        <f t="shared" ca="1" si="127"/>
        <v>0</v>
      </c>
      <c r="BA184" s="1259">
        <f t="shared" si="159"/>
        <v>0</v>
      </c>
      <c r="BB184" s="1250"/>
      <c r="BC184" s="715">
        <f t="shared" si="128"/>
        <v>0</v>
      </c>
      <c r="BD184" s="715">
        <f t="shared" si="129"/>
        <v>0</v>
      </c>
      <c r="BE184" s="715">
        <f t="shared" si="130"/>
        <v>0</v>
      </c>
      <c r="BF184" s="715">
        <f t="shared" si="160"/>
        <v>0</v>
      </c>
      <c r="BG184" s="732">
        <f t="shared" si="131"/>
        <v>0</v>
      </c>
      <c r="BH184" s="39"/>
      <c r="BI184" s="39"/>
      <c r="BJ184" s="39"/>
      <c r="BK184" s="39"/>
      <c r="BL184" s="39"/>
      <c r="BM184" s="36"/>
      <c r="BN184" s="422">
        <f t="shared" ca="1" si="132"/>
        <v>6.1463264472006998</v>
      </c>
      <c r="BO184" s="422">
        <f t="shared" ca="1" si="133"/>
        <v>0</v>
      </c>
      <c r="BP184" s="422">
        <f t="shared" ca="1" si="134"/>
        <v>0</v>
      </c>
      <c r="BQ184" s="422">
        <f t="shared" ca="1" si="135"/>
        <v>0</v>
      </c>
      <c r="BR184" s="422">
        <f t="shared" ca="1" si="161"/>
        <v>0</v>
      </c>
      <c r="BS184" s="422">
        <f t="shared" ca="1" si="136"/>
        <v>0</v>
      </c>
      <c r="BT184" s="422">
        <f t="shared" si="137"/>
        <v>0</v>
      </c>
      <c r="BU184" s="422">
        <f t="shared" si="138"/>
        <v>0</v>
      </c>
      <c r="BV184" s="422">
        <f t="shared" si="139"/>
        <v>0</v>
      </c>
      <c r="BW184" s="422">
        <f t="shared" si="140"/>
        <v>0</v>
      </c>
      <c r="BX184" s="422">
        <f t="shared" si="162"/>
        <v>0</v>
      </c>
      <c r="BY184" s="422">
        <f t="shared" si="141"/>
        <v>0</v>
      </c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458"/>
      <c r="CL184" s="458"/>
      <c r="CM184" s="458"/>
      <c r="CN184" s="458"/>
      <c r="CO184" s="458"/>
      <c r="CP184" s="458"/>
      <c r="CQ184" s="458"/>
      <c r="CR184" s="458"/>
      <c r="CS184" s="458"/>
      <c r="CT184" s="458"/>
      <c r="CU184" s="458"/>
      <c r="CV184" s="458"/>
      <c r="CW184" s="458"/>
      <c r="CX184" s="458"/>
      <c r="CY184" s="458"/>
      <c r="CZ184" s="458"/>
      <c r="DA184" s="458"/>
      <c r="DB184" s="458"/>
      <c r="DC184" s="458"/>
      <c r="DD184" s="458"/>
      <c r="DE184" s="458"/>
      <c r="DF184" s="458"/>
      <c r="DG184" s="458"/>
      <c r="DH184" s="458"/>
      <c r="DI184" s="458"/>
      <c r="DJ184" s="458"/>
      <c r="DK184" s="458"/>
      <c r="DL184" s="458"/>
      <c r="DM184" s="458"/>
      <c r="DN184" s="458"/>
      <c r="DO184" s="458"/>
      <c r="DP184" s="458"/>
      <c r="DQ184" s="458"/>
      <c r="DR184" s="458"/>
      <c r="DS184" s="458"/>
      <c r="DT184" s="458"/>
      <c r="DU184" s="39"/>
      <c r="DV184" s="39"/>
      <c r="DW184" s="31">
        <f t="shared" si="233"/>
        <v>5</v>
      </c>
      <c r="DX184" s="459">
        <f t="shared" si="142"/>
        <v>60</v>
      </c>
      <c r="DY184" s="467">
        <f t="shared" si="164"/>
        <v>0.1</v>
      </c>
      <c r="DZ184" s="468">
        <f t="shared" si="165"/>
        <v>0</v>
      </c>
      <c r="EA184" s="467">
        <f t="shared" si="166"/>
        <v>0.01</v>
      </c>
      <c r="EB184" s="468"/>
      <c r="EC184" s="326"/>
      <c r="ED184" s="468"/>
      <c r="EE184" s="39"/>
      <c r="EF184" s="459">
        <f t="shared" si="167"/>
        <v>60</v>
      </c>
      <c r="EG184" s="407">
        <f t="shared" si="234"/>
        <v>0.03</v>
      </c>
      <c r="EH184" s="407">
        <f t="shared" si="234"/>
        <v>0.03</v>
      </c>
      <c r="EI184" s="407">
        <f t="shared" si="234"/>
        <v>0.03</v>
      </c>
      <c r="EJ184" s="407">
        <f t="shared" si="234"/>
        <v>0.03</v>
      </c>
      <c r="EK184" s="39"/>
      <c r="EL184" s="485">
        <v>58</v>
      </c>
      <c r="EM184" s="486">
        <f t="shared" si="168"/>
        <v>3.72</v>
      </c>
      <c r="EN184" s="486">
        <f t="shared" si="169"/>
        <v>0</v>
      </c>
      <c r="EO184" s="487">
        <f t="shared" si="170"/>
        <v>0</v>
      </c>
      <c r="EP184" s="487"/>
      <c r="EQ184" s="487">
        <f t="shared" si="171"/>
        <v>0</v>
      </c>
      <c r="ER184" s="487">
        <f t="shared" si="172"/>
        <v>0</v>
      </c>
      <c r="ES184" s="487">
        <f t="shared" si="173"/>
        <v>3.72</v>
      </c>
      <c r="ET184" s="488">
        <f t="shared" si="174"/>
        <v>3.72</v>
      </c>
      <c r="EU184" s="39"/>
      <c r="EV184" s="33"/>
      <c r="EW184" s="507">
        <f t="shared" si="236"/>
        <v>58</v>
      </c>
      <c r="EX184" s="399">
        <v>3.72</v>
      </c>
      <c r="EY184" s="399">
        <v>6.86</v>
      </c>
      <c r="EZ184" s="399">
        <v>2.65</v>
      </c>
      <c r="FA184" s="399">
        <v>4.55</v>
      </c>
      <c r="FB184" s="33"/>
      <c r="FC184" s="507">
        <v>58</v>
      </c>
      <c r="FD184" s="399">
        <f t="shared" si="185"/>
        <v>3.72</v>
      </c>
      <c r="FE184" s="399">
        <f t="shared" si="186"/>
        <v>6.86</v>
      </c>
      <c r="FF184" s="399">
        <f t="shared" si="187"/>
        <v>2.65</v>
      </c>
      <c r="FG184" s="399">
        <f t="shared" si="188"/>
        <v>4.55</v>
      </c>
      <c r="FH184" s="33"/>
      <c r="FI184" s="507">
        <f t="shared" si="237"/>
        <v>58</v>
      </c>
      <c r="FJ184" s="412">
        <f>ROUND(0.2766/(1-5%),4)</f>
        <v>0.29120000000000001</v>
      </c>
      <c r="FK184" s="412">
        <f t="shared" si="199"/>
        <v>0.29120000000000001</v>
      </c>
      <c r="FL184" s="412">
        <f t="shared" si="200"/>
        <v>0.29120000000000001</v>
      </c>
      <c r="FM184" s="412">
        <f t="shared" si="201"/>
        <v>0.29120000000000001</v>
      </c>
      <c r="FN184" s="505"/>
      <c r="FO184" s="507">
        <f t="shared" si="238"/>
        <v>58</v>
      </c>
      <c r="FP184" s="477">
        <v>10.35</v>
      </c>
      <c r="FQ184" s="412">
        <v>10.35</v>
      </c>
      <c r="FR184" s="477">
        <v>10.35</v>
      </c>
      <c r="FS184" s="412">
        <v>10.35</v>
      </c>
      <c r="FT184" s="33"/>
      <c r="FU184" s="489">
        <v>58</v>
      </c>
      <c r="FV184" s="490">
        <v>2.25</v>
      </c>
      <c r="FW184" s="490">
        <f t="shared" si="202"/>
        <v>2.25</v>
      </c>
      <c r="FX184" s="490">
        <f t="shared" si="203"/>
        <v>2.25</v>
      </c>
      <c r="FY184" s="490">
        <f t="shared" si="204"/>
        <v>2.25</v>
      </c>
      <c r="FZ184" s="1234"/>
      <c r="GA184" s="507">
        <f t="shared" si="239"/>
        <v>58</v>
      </c>
      <c r="GB184" s="400">
        <v>5.49</v>
      </c>
      <c r="GC184" s="400">
        <f t="shared" si="205"/>
        <v>6.86</v>
      </c>
      <c r="GD184" s="400">
        <v>5.78</v>
      </c>
      <c r="GE184" s="400">
        <f t="shared" si="205"/>
        <v>7.23</v>
      </c>
      <c r="GF184" s="524"/>
      <c r="GG184" s="39"/>
      <c r="GH184" s="33"/>
      <c r="GI184" s="507">
        <f t="shared" si="240"/>
        <v>58</v>
      </c>
      <c r="GJ184" s="400">
        <f t="shared" ref="GJ184:GM196" si="241">ROUND(0.84/(1-0),2)</f>
        <v>0.84</v>
      </c>
      <c r="GK184" s="400">
        <f t="shared" si="241"/>
        <v>0.84</v>
      </c>
      <c r="GL184" s="400">
        <f t="shared" si="241"/>
        <v>0.84</v>
      </c>
      <c r="GM184" s="400">
        <f t="shared" si="241"/>
        <v>0.84</v>
      </c>
      <c r="GN184" s="33"/>
      <c r="GO184" s="524"/>
      <c r="GP184" s="491">
        <v>58</v>
      </c>
      <c r="GQ184" s="492">
        <f t="shared" si="206"/>
        <v>0.29120000000000001</v>
      </c>
      <c r="GR184" s="492">
        <f t="shared" si="207"/>
        <v>0.32032000000000005</v>
      </c>
      <c r="GS184" s="492">
        <f t="shared" si="208"/>
        <v>0.29120000000000001</v>
      </c>
      <c r="GT184" s="493">
        <f t="shared" si="209"/>
        <v>0.32032000000000005</v>
      </c>
      <c r="GU184" s="491">
        <v>58</v>
      </c>
      <c r="GV184" s="492">
        <f t="shared" si="210"/>
        <v>4.5</v>
      </c>
      <c r="GW184" s="492">
        <f t="shared" si="211"/>
        <v>4.95</v>
      </c>
      <c r="GX184" s="492">
        <f t="shared" si="212"/>
        <v>4.5</v>
      </c>
      <c r="GY184" s="492">
        <f t="shared" si="213"/>
        <v>4.95</v>
      </c>
      <c r="GZ184" s="494">
        <f t="shared" si="189"/>
        <v>58</v>
      </c>
      <c r="HA184" s="506">
        <v>11.5</v>
      </c>
      <c r="HB184" s="492">
        <f t="shared" si="225"/>
        <v>16.100000000000001</v>
      </c>
      <c r="HC184" s="492">
        <f t="shared" si="235"/>
        <v>6.9</v>
      </c>
      <c r="HD184" s="492">
        <f t="shared" si="229"/>
        <v>9.66</v>
      </c>
      <c r="HE184" s="491">
        <v>58</v>
      </c>
      <c r="HF184" s="492">
        <v>9.7799999999999994</v>
      </c>
      <c r="HG184" s="492">
        <v>9.7799999999999994</v>
      </c>
      <c r="HH184" s="492">
        <v>9.7799999999999994</v>
      </c>
      <c r="HI184" s="493">
        <v>9.7799999999999994</v>
      </c>
      <c r="HJ184" s="491">
        <v>58</v>
      </c>
      <c r="HK184" s="492">
        <f t="shared" si="216"/>
        <v>0.92</v>
      </c>
      <c r="HL184" s="492">
        <f t="shared" si="217"/>
        <v>0.92</v>
      </c>
      <c r="HM184" s="492">
        <f t="shared" si="218"/>
        <v>0.92</v>
      </c>
      <c r="HN184" s="492">
        <f t="shared" si="219"/>
        <v>0.92</v>
      </c>
      <c r="HO184" s="632"/>
      <c r="HP184" s="632"/>
      <c r="HQ184" s="632"/>
      <c r="HR184" s="39"/>
      <c r="HS184" s="39"/>
      <c r="HT184" s="39"/>
    </row>
    <row r="185" spans="1:228" ht="12.75" hidden="1" customHeight="1" x14ac:dyDescent="0.25">
      <c r="A185" s="31">
        <f>A184+1</f>
        <v>6</v>
      </c>
      <c r="B185" s="31"/>
      <c r="C185" s="31">
        <v>30</v>
      </c>
      <c r="D185" s="32">
        <f t="shared" si="144"/>
        <v>61</v>
      </c>
      <c r="E185" s="33">
        <f t="shared" ca="1" si="106"/>
        <v>168.97719999999998</v>
      </c>
      <c r="F185" s="33">
        <f t="shared" ca="1" si="107"/>
        <v>168.97719999999998</v>
      </c>
      <c r="G185" s="33">
        <f t="shared" ca="1" si="108"/>
        <v>0</v>
      </c>
      <c r="H185" s="33">
        <v>0</v>
      </c>
      <c r="I185" s="33">
        <v>0</v>
      </c>
      <c r="J185" s="33">
        <f t="shared" ca="1" si="190"/>
        <v>0</v>
      </c>
      <c r="K185" s="33">
        <f t="shared" ca="1" si="109"/>
        <v>22.54</v>
      </c>
      <c r="L185" s="33"/>
      <c r="M185" s="832">
        <v>0</v>
      </c>
      <c r="N185" s="33">
        <f>IF(M185&gt;0,#REF!,0)</f>
        <v>0</v>
      </c>
      <c r="O185" s="33">
        <f t="shared" ca="1" si="110"/>
        <v>123.13</v>
      </c>
      <c r="P185" s="833">
        <f t="shared" ca="1" si="146"/>
        <v>1.1000000000000001</v>
      </c>
      <c r="Q185" s="834">
        <f t="shared" ca="1" si="147"/>
        <v>6.728095907754871</v>
      </c>
      <c r="R185" s="835">
        <f t="shared" ca="1" si="148"/>
        <v>442.00697439045672</v>
      </c>
      <c r="S185" s="836">
        <f t="shared" ca="1" si="149"/>
        <v>1.1000000000000001</v>
      </c>
      <c r="T185" s="34">
        <f t="shared" ca="1" si="111"/>
        <v>6.728095907754871</v>
      </c>
      <c r="U185" s="835">
        <f t="shared" ca="1" si="150"/>
        <v>442.00697439045683</v>
      </c>
      <c r="V185" s="34">
        <f t="shared" si="224"/>
        <v>0</v>
      </c>
      <c r="W185" s="553">
        <f t="shared" si="227"/>
        <v>1.488</v>
      </c>
      <c r="X185" s="42">
        <f t="shared" si="152"/>
        <v>0.03</v>
      </c>
      <c r="Y185" s="43">
        <f t="shared" si="113"/>
        <v>2.4662697723036864E-3</v>
      </c>
      <c r="Z185" s="44">
        <f t="shared" si="153"/>
        <v>0.03</v>
      </c>
      <c r="AA185" s="43">
        <f t="shared" si="114"/>
        <v>2.4662697723036864E-3</v>
      </c>
      <c r="AB185" s="35">
        <f t="shared" si="232"/>
        <v>0.16</v>
      </c>
      <c r="AC185" s="35">
        <f t="shared" ca="1" si="232"/>
        <v>0.15470777428049154</v>
      </c>
      <c r="AD185" s="317">
        <f t="shared" ca="1" si="232"/>
        <v>0.15470777428049154</v>
      </c>
      <c r="AE185" s="315"/>
      <c r="AF185" s="318">
        <f t="shared" si="115"/>
        <v>0.1</v>
      </c>
      <c r="AG185" s="405">
        <f t="shared" ca="1" si="116"/>
        <v>14.567</v>
      </c>
      <c r="AH185" s="318">
        <f t="shared" si="117"/>
        <v>0</v>
      </c>
      <c r="AI185" s="405">
        <f t="shared" ca="1" si="118"/>
        <v>0</v>
      </c>
      <c r="AJ185" s="318">
        <f t="shared" si="119"/>
        <v>0.01</v>
      </c>
      <c r="AK185" s="405">
        <f t="shared" ca="1" si="120"/>
        <v>1.4566999999999999</v>
      </c>
      <c r="AL185" s="35">
        <v>0</v>
      </c>
      <c r="AM185" s="30">
        <f t="shared" ca="1" si="121"/>
        <v>6.728095907754871</v>
      </c>
      <c r="AN185" s="39"/>
      <c r="AO185" s="39"/>
      <c r="AP185" s="709">
        <f ca="1">IF($J$12="",0,IF(A185&lt;=$Y$3,IF(R184+SUM($M$126:M185)&gt;$Z$22,R184*10%,IF(R184+SUM($M$126:M185)&lt;=$Z$22,$Z$22-R184-SUM($M$126:M185))),0))</f>
        <v>99675.494929701788</v>
      </c>
      <c r="AQ185" s="319">
        <f t="shared" ca="1" si="156"/>
        <v>100000</v>
      </c>
      <c r="AR185" s="319">
        <f ca="1">IF($J$12="",0,IF(U184&lt;0,0,IF(A185&lt;=$Y$3,IF(U184+SUM($M$126:M185)&gt;$Z$22,U184*10%,IF(U184+SUM($M$126:M185)&lt;=$Z$22,$AR$125-U184-SUM($M$126:M185))),0)))</f>
        <v>99675.494929701788</v>
      </c>
      <c r="AS185" s="39">
        <f t="shared" ca="1" si="157"/>
        <v>100000</v>
      </c>
      <c r="AT185" s="723">
        <f t="shared" ca="1" si="122"/>
        <v>99675.494929701788</v>
      </c>
      <c r="AU185" s="320">
        <f t="shared" ca="1" si="123"/>
        <v>99675.494929701788</v>
      </c>
      <c r="AV185" s="320">
        <f t="shared" ca="1" si="124"/>
        <v>0</v>
      </c>
      <c r="AW185" s="320">
        <f t="shared" ca="1" si="125"/>
        <v>0</v>
      </c>
      <c r="AX185" s="320">
        <f t="shared" ca="1" si="126"/>
        <v>0</v>
      </c>
      <c r="AY185" s="320">
        <f t="shared" ca="1" si="158"/>
        <v>0</v>
      </c>
      <c r="AZ185" s="724">
        <f t="shared" ca="1" si="127"/>
        <v>0</v>
      </c>
      <c r="BA185" s="1259">
        <f t="shared" si="159"/>
        <v>0</v>
      </c>
      <c r="BB185" s="1250"/>
      <c r="BC185" s="715">
        <f t="shared" si="128"/>
        <v>0</v>
      </c>
      <c r="BD185" s="715">
        <f t="shared" si="129"/>
        <v>0</v>
      </c>
      <c r="BE185" s="715">
        <f t="shared" si="130"/>
        <v>0</v>
      </c>
      <c r="BF185" s="715">
        <f t="shared" si="160"/>
        <v>0</v>
      </c>
      <c r="BG185" s="732">
        <f t="shared" si="131"/>
        <v>0</v>
      </c>
      <c r="BH185" s="39"/>
      <c r="BI185" s="39"/>
      <c r="BJ185" s="39"/>
      <c r="BK185" s="39"/>
      <c r="BL185" s="39"/>
      <c r="BM185" s="36"/>
      <c r="BN185" s="422">
        <f t="shared" ca="1" si="132"/>
        <v>6.728095907754871</v>
      </c>
      <c r="BO185" s="422">
        <f t="shared" ca="1" si="133"/>
        <v>0</v>
      </c>
      <c r="BP185" s="422">
        <f t="shared" ca="1" si="134"/>
        <v>0</v>
      </c>
      <c r="BQ185" s="422">
        <f t="shared" ca="1" si="135"/>
        <v>0</v>
      </c>
      <c r="BR185" s="422">
        <f t="shared" ca="1" si="161"/>
        <v>0</v>
      </c>
      <c r="BS185" s="422">
        <f t="shared" ca="1" si="136"/>
        <v>0</v>
      </c>
      <c r="BT185" s="422">
        <f t="shared" si="137"/>
        <v>0</v>
      </c>
      <c r="BU185" s="422">
        <f t="shared" si="138"/>
        <v>0</v>
      </c>
      <c r="BV185" s="422">
        <f t="shared" si="139"/>
        <v>0</v>
      </c>
      <c r="BW185" s="422">
        <f t="shared" si="140"/>
        <v>0</v>
      </c>
      <c r="BX185" s="422">
        <f t="shared" si="162"/>
        <v>0</v>
      </c>
      <c r="BY185" s="422">
        <f t="shared" si="141"/>
        <v>0</v>
      </c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458"/>
      <c r="CL185" s="458"/>
      <c r="CM185" s="458"/>
      <c r="CN185" s="458"/>
      <c r="CO185" s="458"/>
      <c r="CP185" s="458"/>
      <c r="CQ185" s="458"/>
      <c r="CR185" s="458"/>
      <c r="CS185" s="458"/>
      <c r="CT185" s="458"/>
      <c r="CU185" s="458"/>
      <c r="CV185" s="458"/>
      <c r="CW185" s="458"/>
      <c r="CX185" s="458"/>
      <c r="CY185" s="458"/>
      <c r="CZ185" s="458"/>
      <c r="DA185" s="458"/>
      <c r="DB185" s="458"/>
      <c r="DC185" s="458"/>
      <c r="DD185" s="458"/>
      <c r="DE185" s="458"/>
      <c r="DF185" s="458"/>
      <c r="DG185" s="458"/>
      <c r="DH185" s="458"/>
      <c r="DI185" s="458"/>
      <c r="DJ185" s="458"/>
      <c r="DK185" s="458"/>
      <c r="DL185" s="458"/>
      <c r="DM185" s="458"/>
      <c r="DN185" s="458"/>
      <c r="DO185" s="458"/>
      <c r="DP185" s="458"/>
      <c r="DQ185" s="458"/>
      <c r="DR185" s="458"/>
      <c r="DS185" s="458"/>
      <c r="DT185" s="458"/>
      <c r="DU185" s="39"/>
      <c r="DV185" s="39"/>
      <c r="DW185" s="31">
        <f>DW184+1</f>
        <v>6</v>
      </c>
      <c r="DX185" s="459">
        <f t="shared" si="142"/>
        <v>61</v>
      </c>
      <c r="DY185" s="467">
        <f t="shared" si="164"/>
        <v>0.1</v>
      </c>
      <c r="DZ185" s="468">
        <f t="shared" si="165"/>
        <v>0</v>
      </c>
      <c r="EA185" s="467">
        <f t="shared" si="166"/>
        <v>0.01</v>
      </c>
      <c r="EB185" s="468"/>
      <c r="EC185" s="326"/>
      <c r="ED185" s="468"/>
      <c r="EE185" s="39"/>
      <c r="EF185" s="459">
        <f t="shared" si="167"/>
        <v>61</v>
      </c>
      <c r="EG185" s="407">
        <f t="shared" si="234"/>
        <v>0.03</v>
      </c>
      <c r="EH185" s="407">
        <f t="shared" si="234"/>
        <v>0.03</v>
      </c>
      <c r="EI185" s="407">
        <f t="shared" si="234"/>
        <v>0.03</v>
      </c>
      <c r="EJ185" s="407">
        <f t="shared" si="234"/>
        <v>0.03</v>
      </c>
      <c r="EK185" s="39"/>
      <c r="EL185" s="485">
        <v>59</v>
      </c>
      <c r="EM185" s="486">
        <f t="shared" si="168"/>
        <v>4.05</v>
      </c>
      <c r="EN185" s="486">
        <f t="shared" si="169"/>
        <v>0</v>
      </c>
      <c r="EO185" s="487">
        <f t="shared" si="170"/>
        <v>0</v>
      </c>
      <c r="EP185" s="487"/>
      <c r="EQ185" s="487">
        <f t="shared" si="171"/>
        <v>0</v>
      </c>
      <c r="ER185" s="487">
        <f t="shared" si="172"/>
        <v>0</v>
      </c>
      <c r="ES185" s="487">
        <f t="shared" si="173"/>
        <v>4.05</v>
      </c>
      <c r="ET185" s="488">
        <f t="shared" si="174"/>
        <v>4.05</v>
      </c>
      <c r="EU185" s="39"/>
      <c r="EV185" s="33"/>
      <c r="EW185" s="507">
        <f t="shared" si="236"/>
        <v>59</v>
      </c>
      <c r="EX185" s="399">
        <v>4.05</v>
      </c>
      <c r="EY185" s="399">
        <v>7.46</v>
      </c>
      <c r="EZ185" s="399">
        <v>2.88</v>
      </c>
      <c r="FA185" s="399">
        <v>4.9400000000000004</v>
      </c>
      <c r="FB185" s="33"/>
      <c r="FC185" s="507">
        <v>59</v>
      </c>
      <c r="FD185" s="399">
        <f t="shared" si="185"/>
        <v>4.05</v>
      </c>
      <c r="FE185" s="399">
        <f t="shared" si="186"/>
        <v>7.46</v>
      </c>
      <c r="FF185" s="399">
        <f t="shared" si="187"/>
        <v>2.88</v>
      </c>
      <c r="FG185" s="399">
        <f t="shared" si="188"/>
        <v>4.9400000000000004</v>
      </c>
      <c r="FH185" s="33"/>
      <c r="FI185" s="507">
        <f t="shared" si="237"/>
        <v>59</v>
      </c>
      <c r="FJ185" s="412">
        <f>ROUND(0.3006/(1-5%),4)</f>
        <v>0.31640000000000001</v>
      </c>
      <c r="FK185" s="412">
        <f t="shared" si="199"/>
        <v>0.31640000000000001</v>
      </c>
      <c r="FL185" s="412">
        <f t="shared" si="200"/>
        <v>0.31640000000000001</v>
      </c>
      <c r="FM185" s="412">
        <f t="shared" si="201"/>
        <v>0.31640000000000001</v>
      </c>
      <c r="FN185" s="505"/>
      <c r="FO185" s="507">
        <f t="shared" si="238"/>
        <v>59</v>
      </c>
      <c r="FP185" s="477">
        <v>11.44</v>
      </c>
      <c r="FQ185" s="412">
        <v>11.44</v>
      </c>
      <c r="FR185" s="477">
        <v>11.44</v>
      </c>
      <c r="FS185" s="412">
        <v>11.44</v>
      </c>
      <c r="FT185" s="33"/>
      <c r="FU185" s="489">
        <v>59</v>
      </c>
      <c r="FV185" s="490">
        <v>2.4900000000000002</v>
      </c>
      <c r="FW185" s="490">
        <f t="shared" si="202"/>
        <v>2.4900000000000002</v>
      </c>
      <c r="FX185" s="490">
        <f t="shared" si="203"/>
        <v>2.4900000000000002</v>
      </c>
      <c r="FY185" s="490">
        <f t="shared" si="204"/>
        <v>2.4900000000000002</v>
      </c>
      <c r="FZ185" s="1234"/>
      <c r="GA185" s="507">
        <f t="shared" si="239"/>
        <v>59</v>
      </c>
      <c r="GB185" s="400">
        <v>5.96</v>
      </c>
      <c r="GC185" s="400">
        <f t="shared" si="205"/>
        <v>7.45</v>
      </c>
      <c r="GD185" s="400">
        <v>6.27</v>
      </c>
      <c r="GE185" s="400">
        <f t="shared" si="205"/>
        <v>7.84</v>
      </c>
      <c r="GF185" s="524"/>
      <c r="GG185" s="39"/>
      <c r="GH185" s="33"/>
      <c r="GI185" s="507">
        <f t="shared" si="240"/>
        <v>59</v>
      </c>
      <c r="GJ185" s="400">
        <f t="shared" si="241"/>
        <v>0.84</v>
      </c>
      <c r="GK185" s="400">
        <f t="shared" si="241"/>
        <v>0.84</v>
      </c>
      <c r="GL185" s="400">
        <f t="shared" si="241"/>
        <v>0.84</v>
      </c>
      <c r="GM185" s="400">
        <f t="shared" si="241"/>
        <v>0.84</v>
      </c>
      <c r="GN185" s="33"/>
      <c r="GO185" s="524"/>
      <c r="GP185" s="491">
        <v>59</v>
      </c>
      <c r="GQ185" s="492">
        <f t="shared" si="206"/>
        <v>0.31640000000000001</v>
      </c>
      <c r="GR185" s="492">
        <f t="shared" si="207"/>
        <v>0.34804000000000007</v>
      </c>
      <c r="GS185" s="492">
        <f t="shared" si="208"/>
        <v>0.31640000000000001</v>
      </c>
      <c r="GT185" s="493">
        <f t="shared" si="209"/>
        <v>0.34804000000000007</v>
      </c>
      <c r="GU185" s="491">
        <v>59</v>
      </c>
      <c r="GV185" s="492">
        <f t="shared" si="210"/>
        <v>4.9800000000000004</v>
      </c>
      <c r="GW185" s="492">
        <f t="shared" si="211"/>
        <v>5.4780000000000006</v>
      </c>
      <c r="GX185" s="492">
        <f t="shared" si="212"/>
        <v>4.9800000000000004</v>
      </c>
      <c r="GY185" s="492">
        <f t="shared" si="213"/>
        <v>5.4780000000000006</v>
      </c>
      <c r="GZ185" s="494">
        <f t="shared" si="189"/>
        <v>59</v>
      </c>
      <c r="HA185" s="506">
        <v>12.71</v>
      </c>
      <c r="HB185" s="492">
        <f t="shared" si="225"/>
        <v>17.79</v>
      </c>
      <c r="HC185" s="492">
        <f t="shared" si="235"/>
        <v>7.63</v>
      </c>
      <c r="HD185" s="492">
        <f t="shared" si="229"/>
        <v>10.68</v>
      </c>
      <c r="HE185" s="491">
        <v>59</v>
      </c>
      <c r="HF185" s="492">
        <v>10.44</v>
      </c>
      <c r="HG185" s="492">
        <v>10.44</v>
      </c>
      <c r="HH185" s="492">
        <v>10.44</v>
      </c>
      <c r="HI185" s="493">
        <v>10.44</v>
      </c>
      <c r="HJ185" s="491">
        <v>59</v>
      </c>
      <c r="HK185" s="492">
        <f t="shared" si="216"/>
        <v>0.92</v>
      </c>
      <c r="HL185" s="492">
        <f t="shared" si="217"/>
        <v>0.92</v>
      </c>
      <c r="HM185" s="492">
        <f t="shared" si="218"/>
        <v>0.92</v>
      </c>
      <c r="HN185" s="492">
        <f t="shared" si="219"/>
        <v>0.92</v>
      </c>
      <c r="HO185" s="632"/>
      <c r="HP185" s="632"/>
      <c r="HQ185" s="632"/>
      <c r="HR185" s="39"/>
      <c r="HS185" s="39"/>
      <c r="HT185" s="39"/>
    </row>
    <row r="186" spans="1:228" ht="12.75" hidden="1" customHeight="1" x14ac:dyDescent="0.25">
      <c r="A186" s="31">
        <f t="shared" ref="A186:A196" si="242">A185</f>
        <v>6</v>
      </c>
      <c r="B186" s="31"/>
      <c r="C186" s="31"/>
      <c r="D186" s="32">
        <f t="shared" si="144"/>
        <v>62</v>
      </c>
      <c r="E186" s="33">
        <f t="shared" ca="1" si="106"/>
        <v>0</v>
      </c>
      <c r="F186" s="33">
        <f t="shared" ca="1" si="107"/>
        <v>0</v>
      </c>
      <c r="G186" s="33">
        <f t="shared" ca="1" si="108"/>
        <v>0</v>
      </c>
      <c r="H186" s="33">
        <v>0</v>
      </c>
      <c r="I186" s="33">
        <v>0</v>
      </c>
      <c r="J186" s="33">
        <f t="shared" ca="1" si="190"/>
        <v>0</v>
      </c>
      <c r="K186" s="33">
        <f t="shared" ca="1" si="109"/>
        <v>0</v>
      </c>
      <c r="L186" s="33"/>
      <c r="M186" s="832">
        <v>0</v>
      </c>
      <c r="N186" s="33">
        <f>IF(M186&gt;0,#REF!,0)</f>
        <v>0</v>
      </c>
      <c r="O186" s="33">
        <f t="shared" ca="1" si="110"/>
        <v>0</v>
      </c>
      <c r="P186" s="833">
        <f t="shared" ca="1" si="146"/>
        <v>1.0900000000000001</v>
      </c>
      <c r="Q186" s="834">
        <f t="shared" ca="1" si="147"/>
        <v>6.7201645292286445</v>
      </c>
      <c r="R186" s="835">
        <f t="shared" ca="1" si="148"/>
        <v>436.37680986122803</v>
      </c>
      <c r="S186" s="836">
        <f t="shared" ca="1" si="149"/>
        <v>1.0900000000000001</v>
      </c>
      <c r="T186" s="34">
        <f t="shared" ca="1" si="111"/>
        <v>6.7201645292286445</v>
      </c>
      <c r="U186" s="835">
        <f t="shared" ca="1" si="150"/>
        <v>436.37680986122814</v>
      </c>
      <c r="V186" s="34">
        <f t="shared" si="224"/>
        <v>0</v>
      </c>
      <c r="W186" s="553">
        <f t="shared" si="227"/>
        <v>1.4750000000000001</v>
      </c>
      <c r="X186" s="42">
        <f t="shared" si="152"/>
        <v>0.03</v>
      </c>
      <c r="Y186" s="43">
        <f t="shared" si="113"/>
        <v>2.4662697723036864E-3</v>
      </c>
      <c r="Z186" s="44">
        <f t="shared" si="153"/>
        <v>0.03</v>
      </c>
      <c r="AA186" s="43">
        <f t="shared" si="114"/>
        <v>2.4662697723036864E-3</v>
      </c>
      <c r="AB186" s="35">
        <f t="shared" si="232"/>
        <v>0.16</v>
      </c>
      <c r="AC186" s="35">
        <f t="shared" ca="1" si="232"/>
        <v>0.15470777428049154</v>
      </c>
      <c r="AD186" s="317">
        <f t="shared" ca="1" si="232"/>
        <v>0.15470777428049154</v>
      </c>
      <c r="AE186" s="315"/>
      <c r="AF186" s="318">
        <f t="shared" si="115"/>
        <v>0.1</v>
      </c>
      <c r="AG186" s="405">
        <f t="shared" ca="1" si="116"/>
        <v>0</v>
      </c>
      <c r="AH186" s="318">
        <f t="shared" si="117"/>
        <v>0</v>
      </c>
      <c r="AI186" s="405">
        <f t="shared" ca="1" si="118"/>
        <v>0</v>
      </c>
      <c r="AJ186" s="318">
        <f t="shared" si="119"/>
        <v>0.01</v>
      </c>
      <c r="AK186" s="405">
        <f t="shared" ca="1" si="120"/>
        <v>0</v>
      </c>
      <c r="AL186" s="35">
        <v>0</v>
      </c>
      <c r="AM186" s="30">
        <f t="shared" ca="1" si="121"/>
        <v>6.7201645292286445</v>
      </c>
      <c r="AN186" s="39"/>
      <c r="AO186" s="39"/>
      <c r="AP186" s="709">
        <f ca="1">IF($J$12="",0,IF(A186&lt;=$Y$3,IF(R185+SUM($M$126:M186)&gt;$Z$22,R185*10%,IF(R185+SUM($M$126:M186)&lt;=$Z$22,$Z$22-R185-SUM($M$126:M186))),0))</f>
        <v>99557.993025609539</v>
      </c>
      <c r="AQ186" s="319">
        <f t="shared" ca="1" si="156"/>
        <v>100000</v>
      </c>
      <c r="AR186" s="319">
        <f ca="1">IF($J$12="",0,IF(U185&lt;0,0,IF(A186&lt;=$Y$3,IF(U185+SUM($M$126:M186)&gt;$Z$22,U185*10%,IF(U185+SUM($M$126:M186)&lt;=$Z$22,$AR$125-U185-SUM($M$126:M186))),0)))</f>
        <v>99557.993025609539</v>
      </c>
      <c r="AS186" s="39">
        <f t="shared" ca="1" si="157"/>
        <v>100000</v>
      </c>
      <c r="AT186" s="723">
        <f t="shared" ca="1" si="122"/>
        <v>99557.993025609539</v>
      </c>
      <c r="AU186" s="320">
        <f t="shared" ca="1" si="123"/>
        <v>99557.993025609539</v>
      </c>
      <c r="AV186" s="320">
        <f t="shared" ca="1" si="124"/>
        <v>0</v>
      </c>
      <c r="AW186" s="320">
        <f t="shared" ca="1" si="125"/>
        <v>0</v>
      </c>
      <c r="AX186" s="320">
        <f t="shared" ca="1" si="126"/>
        <v>0</v>
      </c>
      <c r="AY186" s="320">
        <f t="shared" ca="1" si="158"/>
        <v>0</v>
      </c>
      <c r="AZ186" s="724">
        <f t="shared" ca="1" si="127"/>
        <v>0</v>
      </c>
      <c r="BA186" s="1259">
        <f t="shared" si="159"/>
        <v>0</v>
      </c>
      <c r="BB186" s="1250"/>
      <c r="BC186" s="715">
        <f t="shared" si="128"/>
        <v>0</v>
      </c>
      <c r="BD186" s="715">
        <f t="shared" si="129"/>
        <v>0</v>
      </c>
      <c r="BE186" s="715">
        <f t="shared" si="130"/>
        <v>0</v>
      </c>
      <c r="BF186" s="715">
        <f t="shared" si="160"/>
        <v>0</v>
      </c>
      <c r="BG186" s="732">
        <f t="shared" si="131"/>
        <v>0</v>
      </c>
      <c r="BH186" s="39"/>
      <c r="BI186" s="39"/>
      <c r="BJ186" s="39"/>
      <c r="BK186" s="39"/>
      <c r="BL186" s="39"/>
      <c r="BM186" s="36"/>
      <c r="BN186" s="422">
        <f t="shared" ca="1" si="132"/>
        <v>6.7201645292286445</v>
      </c>
      <c r="BO186" s="422">
        <f t="shared" ca="1" si="133"/>
        <v>0</v>
      </c>
      <c r="BP186" s="422">
        <f t="shared" ca="1" si="134"/>
        <v>0</v>
      </c>
      <c r="BQ186" s="422">
        <f t="shared" ca="1" si="135"/>
        <v>0</v>
      </c>
      <c r="BR186" s="422">
        <f t="shared" ca="1" si="161"/>
        <v>0</v>
      </c>
      <c r="BS186" s="422">
        <f t="shared" ca="1" si="136"/>
        <v>0</v>
      </c>
      <c r="BT186" s="422">
        <f t="shared" si="137"/>
        <v>0</v>
      </c>
      <c r="BU186" s="422">
        <f t="shared" si="138"/>
        <v>0</v>
      </c>
      <c r="BV186" s="422">
        <f t="shared" si="139"/>
        <v>0</v>
      </c>
      <c r="BW186" s="422">
        <f t="shared" si="140"/>
        <v>0</v>
      </c>
      <c r="BX186" s="422">
        <f t="shared" si="162"/>
        <v>0</v>
      </c>
      <c r="BY186" s="422">
        <f t="shared" si="141"/>
        <v>0</v>
      </c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458"/>
      <c r="CL186" s="458"/>
      <c r="CM186" s="458"/>
      <c r="CN186" s="458"/>
      <c r="CO186" s="458"/>
      <c r="CP186" s="458"/>
      <c r="CQ186" s="458"/>
      <c r="CR186" s="458"/>
      <c r="CS186" s="458"/>
      <c r="CT186" s="458"/>
      <c r="CU186" s="458"/>
      <c r="CV186" s="458"/>
      <c r="CW186" s="458"/>
      <c r="CX186" s="458"/>
      <c r="CY186" s="458"/>
      <c r="CZ186" s="458"/>
      <c r="DA186" s="458"/>
      <c r="DB186" s="458"/>
      <c r="DC186" s="458"/>
      <c r="DD186" s="458"/>
      <c r="DE186" s="458"/>
      <c r="DF186" s="458"/>
      <c r="DG186" s="458"/>
      <c r="DH186" s="458"/>
      <c r="DI186" s="458"/>
      <c r="DJ186" s="458"/>
      <c r="DK186" s="458"/>
      <c r="DL186" s="458"/>
      <c r="DM186" s="458"/>
      <c r="DN186" s="458"/>
      <c r="DO186" s="458"/>
      <c r="DP186" s="458"/>
      <c r="DQ186" s="458"/>
      <c r="DR186" s="458"/>
      <c r="DS186" s="458"/>
      <c r="DT186" s="458"/>
      <c r="DU186" s="39"/>
      <c r="DV186" s="39"/>
      <c r="DW186" s="31">
        <f t="shared" ref="DW186:DW196" si="243">DW185</f>
        <v>6</v>
      </c>
      <c r="DX186" s="459">
        <f t="shared" si="142"/>
        <v>62</v>
      </c>
      <c r="DY186" s="467">
        <f t="shared" si="164"/>
        <v>0.1</v>
      </c>
      <c r="DZ186" s="468">
        <f t="shared" si="165"/>
        <v>0</v>
      </c>
      <c r="EA186" s="467">
        <f t="shared" si="166"/>
        <v>0.01</v>
      </c>
      <c r="EB186" s="468"/>
      <c r="EC186" s="326"/>
      <c r="ED186" s="468"/>
      <c r="EE186" s="39"/>
      <c r="EF186" s="459">
        <f t="shared" si="167"/>
        <v>62</v>
      </c>
      <c r="EG186" s="407">
        <f t="shared" si="234"/>
        <v>0.03</v>
      </c>
      <c r="EH186" s="407">
        <f t="shared" si="234"/>
        <v>0.03</v>
      </c>
      <c r="EI186" s="407">
        <f t="shared" si="234"/>
        <v>0.03</v>
      </c>
      <c r="EJ186" s="407">
        <f t="shared" si="234"/>
        <v>0.03</v>
      </c>
      <c r="EK186" s="39"/>
      <c r="EL186" s="485">
        <v>60</v>
      </c>
      <c r="EM186" s="486">
        <f t="shared" si="168"/>
        <v>4.4400000000000004</v>
      </c>
      <c r="EN186" s="486">
        <f t="shared" si="169"/>
        <v>0</v>
      </c>
      <c r="EO186" s="487">
        <f t="shared" si="170"/>
        <v>0</v>
      </c>
      <c r="EP186" s="487"/>
      <c r="EQ186" s="487">
        <f t="shared" si="171"/>
        <v>0</v>
      </c>
      <c r="ER186" s="487">
        <f t="shared" si="172"/>
        <v>0</v>
      </c>
      <c r="ES186" s="487">
        <f t="shared" si="173"/>
        <v>4.4400000000000004</v>
      </c>
      <c r="ET186" s="488">
        <f t="shared" si="174"/>
        <v>4.4400000000000004</v>
      </c>
      <c r="EU186" s="39"/>
      <c r="EV186" s="33"/>
      <c r="EW186" s="507">
        <f t="shared" si="236"/>
        <v>60</v>
      </c>
      <c r="EX186" s="399">
        <v>4.4400000000000004</v>
      </c>
      <c r="EY186" s="399">
        <v>8.18</v>
      </c>
      <c r="EZ186" s="399">
        <v>3.16</v>
      </c>
      <c r="FA186" s="399">
        <v>5.42</v>
      </c>
      <c r="FB186" s="33"/>
      <c r="FC186" s="507">
        <v>60</v>
      </c>
      <c r="FD186" s="399">
        <f t="shared" si="185"/>
        <v>4.4400000000000004</v>
      </c>
      <c r="FE186" s="399">
        <f t="shared" si="186"/>
        <v>8.18</v>
      </c>
      <c r="FF186" s="399">
        <f t="shared" si="187"/>
        <v>3.16</v>
      </c>
      <c r="FG186" s="399">
        <f t="shared" si="188"/>
        <v>5.42</v>
      </c>
      <c r="FH186" s="33"/>
      <c r="FI186" s="507">
        <f t="shared" si="237"/>
        <v>60</v>
      </c>
      <c r="FJ186" s="477">
        <f>ROUND(FJ185*1.1,2)</f>
        <v>0.35</v>
      </c>
      <c r="FK186" s="477">
        <f t="shared" si="199"/>
        <v>0.35</v>
      </c>
      <c r="FL186" s="477">
        <f t="shared" si="200"/>
        <v>0.35</v>
      </c>
      <c r="FM186" s="477">
        <f t="shared" si="201"/>
        <v>0.35</v>
      </c>
      <c r="FN186" s="505"/>
      <c r="FO186" s="507">
        <f t="shared" si="238"/>
        <v>60</v>
      </c>
      <c r="FP186" s="477">
        <v>12.58</v>
      </c>
      <c r="FQ186" s="412">
        <v>12.58</v>
      </c>
      <c r="FR186" s="477">
        <v>12.58</v>
      </c>
      <c r="FS186" s="412">
        <v>12.58</v>
      </c>
      <c r="FT186" s="33"/>
      <c r="FU186" s="489">
        <v>60</v>
      </c>
      <c r="FV186" s="490">
        <v>2.75</v>
      </c>
      <c r="FW186" s="490">
        <f t="shared" si="202"/>
        <v>2.75</v>
      </c>
      <c r="FX186" s="490">
        <f t="shared" si="203"/>
        <v>2.75</v>
      </c>
      <c r="FY186" s="490">
        <f t="shared" si="204"/>
        <v>2.75</v>
      </c>
      <c r="FZ186" s="1234"/>
      <c r="GA186" s="507">
        <f t="shared" si="239"/>
        <v>60</v>
      </c>
      <c r="GB186" s="400">
        <v>6.41</v>
      </c>
      <c r="GC186" s="400">
        <f t="shared" si="205"/>
        <v>8.01</v>
      </c>
      <c r="GD186" s="400">
        <v>6.75</v>
      </c>
      <c r="GE186" s="400">
        <f t="shared" si="205"/>
        <v>8.44</v>
      </c>
      <c r="GF186" s="524"/>
      <c r="GG186" s="39"/>
      <c r="GH186" s="33"/>
      <c r="GI186" s="507">
        <f t="shared" si="240"/>
        <v>60</v>
      </c>
      <c r="GJ186" s="400">
        <f t="shared" si="241"/>
        <v>0.84</v>
      </c>
      <c r="GK186" s="400">
        <f t="shared" si="241"/>
        <v>0.84</v>
      </c>
      <c r="GL186" s="400">
        <f t="shared" si="241"/>
        <v>0.84</v>
      </c>
      <c r="GM186" s="400">
        <f t="shared" si="241"/>
        <v>0.84</v>
      </c>
      <c r="GN186" s="33"/>
      <c r="GO186" s="524"/>
      <c r="GP186" s="491">
        <v>60</v>
      </c>
      <c r="GQ186" s="492">
        <f t="shared" si="206"/>
        <v>0.35</v>
      </c>
      <c r="GR186" s="492">
        <f t="shared" si="207"/>
        <v>0.38500000000000001</v>
      </c>
      <c r="GS186" s="492">
        <f t="shared" si="208"/>
        <v>0.35</v>
      </c>
      <c r="GT186" s="492">
        <f t="shared" si="209"/>
        <v>0.38500000000000001</v>
      </c>
      <c r="GU186" s="491">
        <v>60</v>
      </c>
      <c r="GV186" s="492">
        <f t="shared" si="210"/>
        <v>5.5</v>
      </c>
      <c r="GW186" s="492">
        <f t="shared" si="211"/>
        <v>6.0500000000000007</v>
      </c>
      <c r="GX186" s="492">
        <f t="shared" si="212"/>
        <v>5.5</v>
      </c>
      <c r="GY186" s="492">
        <f t="shared" si="213"/>
        <v>6.0500000000000007</v>
      </c>
      <c r="GZ186" s="494">
        <f t="shared" si="189"/>
        <v>60</v>
      </c>
      <c r="HA186" s="506">
        <v>13.98</v>
      </c>
      <c r="HB186" s="492">
        <f t="shared" si="225"/>
        <v>19.57</v>
      </c>
      <c r="HC186" s="492">
        <f t="shared" si="235"/>
        <v>8.39</v>
      </c>
      <c r="HD186" s="492">
        <f t="shared" si="229"/>
        <v>11.75</v>
      </c>
      <c r="HE186" s="491">
        <v>60</v>
      </c>
      <c r="HF186" s="492">
        <v>11.33</v>
      </c>
      <c r="HG186" s="492">
        <v>11.33</v>
      </c>
      <c r="HH186" s="492">
        <v>11.33</v>
      </c>
      <c r="HI186" s="493">
        <v>11.33</v>
      </c>
      <c r="HJ186" s="491">
        <v>60</v>
      </c>
      <c r="HK186" s="492">
        <f t="shared" si="216"/>
        <v>0.92</v>
      </c>
      <c r="HL186" s="492">
        <f t="shared" si="217"/>
        <v>0.92</v>
      </c>
      <c r="HM186" s="492">
        <f t="shared" si="218"/>
        <v>0.92</v>
      </c>
      <c r="HN186" s="492">
        <f t="shared" si="219"/>
        <v>0.92</v>
      </c>
      <c r="HO186" s="632"/>
      <c r="HP186" s="632"/>
      <c r="HQ186" s="632"/>
      <c r="HR186" s="39"/>
      <c r="HS186" s="39"/>
      <c r="HT186" s="39"/>
    </row>
    <row r="187" spans="1:228" ht="12.75" hidden="1" customHeight="1" x14ac:dyDescent="0.25">
      <c r="A187" s="31">
        <f t="shared" si="242"/>
        <v>6</v>
      </c>
      <c r="B187" s="31"/>
      <c r="C187" s="31"/>
      <c r="D187" s="32">
        <f t="shared" si="144"/>
        <v>63</v>
      </c>
      <c r="E187" s="33">
        <f t="shared" ca="1" si="106"/>
        <v>0</v>
      </c>
      <c r="F187" s="33">
        <f t="shared" ca="1" si="107"/>
        <v>0</v>
      </c>
      <c r="G187" s="33">
        <f t="shared" ca="1" si="108"/>
        <v>0</v>
      </c>
      <c r="H187" s="33">
        <v>0</v>
      </c>
      <c r="I187" s="33">
        <v>0</v>
      </c>
      <c r="J187" s="33">
        <f t="shared" ca="1" si="190"/>
        <v>0</v>
      </c>
      <c r="K187" s="33">
        <f t="shared" ca="1" si="109"/>
        <v>0</v>
      </c>
      <c r="L187" s="33"/>
      <c r="M187" s="832">
        <v>0</v>
      </c>
      <c r="N187" s="33">
        <f>IF(M187&gt;0,#REF!,0)</f>
        <v>0</v>
      </c>
      <c r="O187" s="33">
        <f t="shared" ca="1" si="110"/>
        <v>0</v>
      </c>
      <c r="P187" s="833">
        <f t="shared" ca="1" si="146"/>
        <v>1.08</v>
      </c>
      <c r="Q187" s="834">
        <f t="shared" ca="1" si="147"/>
        <v>6.7205445653343672</v>
      </c>
      <c r="R187" s="835">
        <f t="shared" ca="1" si="148"/>
        <v>430.73626529589365</v>
      </c>
      <c r="S187" s="836">
        <f t="shared" ca="1" si="149"/>
        <v>1.08</v>
      </c>
      <c r="T187" s="34">
        <f t="shared" ca="1" si="111"/>
        <v>6.7205445653343672</v>
      </c>
      <c r="U187" s="835">
        <f t="shared" ca="1" si="150"/>
        <v>430.73626529589376</v>
      </c>
      <c r="V187" s="34">
        <f t="shared" si="224"/>
        <v>0</v>
      </c>
      <c r="W187" s="553">
        <f t="shared" si="227"/>
        <v>1.4630000000000001</v>
      </c>
      <c r="X187" s="42">
        <f t="shared" si="152"/>
        <v>0.03</v>
      </c>
      <c r="Y187" s="43">
        <f t="shared" si="113"/>
        <v>2.4662697723036864E-3</v>
      </c>
      <c r="Z187" s="44">
        <f t="shared" si="153"/>
        <v>0.03</v>
      </c>
      <c r="AA187" s="43">
        <f t="shared" si="114"/>
        <v>2.4662697723036864E-3</v>
      </c>
      <c r="AB187" s="35">
        <f t="shared" si="232"/>
        <v>0.16</v>
      </c>
      <c r="AC187" s="35">
        <f t="shared" ca="1" si="232"/>
        <v>0.15470777428049154</v>
      </c>
      <c r="AD187" s="317">
        <f t="shared" ca="1" si="232"/>
        <v>0.15470777428049154</v>
      </c>
      <c r="AE187" s="315"/>
      <c r="AF187" s="318">
        <f t="shared" si="115"/>
        <v>0.1</v>
      </c>
      <c r="AG187" s="405">
        <f t="shared" ca="1" si="116"/>
        <v>0</v>
      </c>
      <c r="AH187" s="318">
        <f t="shared" si="117"/>
        <v>0</v>
      </c>
      <c r="AI187" s="405">
        <f t="shared" ca="1" si="118"/>
        <v>0</v>
      </c>
      <c r="AJ187" s="318">
        <f t="shared" si="119"/>
        <v>0.01</v>
      </c>
      <c r="AK187" s="405">
        <f t="shared" ca="1" si="120"/>
        <v>0</v>
      </c>
      <c r="AL187" s="35">
        <v>0</v>
      </c>
      <c r="AM187" s="30">
        <f t="shared" ca="1" si="121"/>
        <v>6.7205445653343672</v>
      </c>
      <c r="AN187" s="39"/>
      <c r="AO187" s="39"/>
      <c r="AP187" s="709">
        <f ca="1">IF($J$12="",0,IF(A187&lt;=$Y$3,IF(R186+SUM($M$126:M187)&gt;$Z$22,R186*10%,IF(R186+SUM($M$126:M187)&lt;=$Z$22,$Z$22-R186-SUM($M$126:M187))),0))</f>
        <v>99563.623190138765</v>
      </c>
      <c r="AQ187" s="319">
        <f t="shared" ca="1" si="156"/>
        <v>100000</v>
      </c>
      <c r="AR187" s="319">
        <f ca="1">IF($J$12="",0,IF(U186&lt;0,0,IF(A187&lt;=$Y$3,IF(U186+SUM($M$126:M187)&gt;$Z$22,U186*10%,IF(U186+SUM($M$126:M187)&lt;=$Z$22,$AR$125-U186-SUM($M$126:M187))),0)))</f>
        <v>99563.623190138765</v>
      </c>
      <c r="AS187" s="39">
        <f t="shared" ca="1" si="157"/>
        <v>100000</v>
      </c>
      <c r="AT187" s="723">
        <f t="shared" ca="1" si="122"/>
        <v>99563.623190138765</v>
      </c>
      <c r="AU187" s="320">
        <f t="shared" ca="1" si="123"/>
        <v>99563.623190138765</v>
      </c>
      <c r="AV187" s="320">
        <f t="shared" ca="1" si="124"/>
        <v>0</v>
      </c>
      <c r="AW187" s="320">
        <f t="shared" ca="1" si="125"/>
        <v>0</v>
      </c>
      <c r="AX187" s="320">
        <f t="shared" ca="1" si="126"/>
        <v>0</v>
      </c>
      <c r="AY187" s="320">
        <f t="shared" ca="1" si="158"/>
        <v>0</v>
      </c>
      <c r="AZ187" s="724">
        <f t="shared" ca="1" si="127"/>
        <v>0</v>
      </c>
      <c r="BA187" s="1259">
        <f t="shared" si="159"/>
        <v>0</v>
      </c>
      <c r="BB187" s="1250"/>
      <c r="BC187" s="715">
        <f t="shared" si="128"/>
        <v>0</v>
      </c>
      <c r="BD187" s="715">
        <f t="shared" si="129"/>
        <v>0</v>
      </c>
      <c r="BE187" s="715">
        <f t="shared" si="130"/>
        <v>0</v>
      </c>
      <c r="BF187" s="715">
        <f t="shared" si="160"/>
        <v>0</v>
      </c>
      <c r="BG187" s="732">
        <f t="shared" si="131"/>
        <v>0</v>
      </c>
      <c r="BH187" s="39"/>
      <c r="BI187" s="39"/>
      <c r="BJ187" s="39"/>
      <c r="BK187" s="39"/>
      <c r="BL187" s="39"/>
      <c r="BM187" s="36"/>
      <c r="BN187" s="422">
        <f t="shared" ca="1" si="132"/>
        <v>6.7205445653343672</v>
      </c>
      <c r="BO187" s="422">
        <f t="shared" ca="1" si="133"/>
        <v>0</v>
      </c>
      <c r="BP187" s="422">
        <f t="shared" ca="1" si="134"/>
        <v>0</v>
      </c>
      <c r="BQ187" s="422">
        <f t="shared" ca="1" si="135"/>
        <v>0</v>
      </c>
      <c r="BR187" s="422">
        <f t="shared" ca="1" si="161"/>
        <v>0</v>
      </c>
      <c r="BS187" s="422">
        <f t="shared" ca="1" si="136"/>
        <v>0</v>
      </c>
      <c r="BT187" s="422">
        <f t="shared" si="137"/>
        <v>0</v>
      </c>
      <c r="BU187" s="422">
        <f t="shared" si="138"/>
        <v>0</v>
      </c>
      <c r="BV187" s="422">
        <f t="shared" si="139"/>
        <v>0</v>
      </c>
      <c r="BW187" s="422">
        <f t="shared" si="140"/>
        <v>0</v>
      </c>
      <c r="BX187" s="422">
        <f t="shared" si="162"/>
        <v>0</v>
      </c>
      <c r="BY187" s="422">
        <f t="shared" si="141"/>
        <v>0</v>
      </c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458"/>
      <c r="CL187" s="458"/>
      <c r="CM187" s="458"/>
      <c r="CN187" s="458"/>
      <c r="CO187" s="458"/>
      <c r="CP187" s="458"/>
      <c r="CQ187" s="458"/>
      <c r="CR187" s="458"/>
      <c r="CS187" s="458"/>
      <c r="CT187" s="458"/>
      <c r="CU187" s="458"/>
      <c r="CV187" s="458"/>
      <c r="CW187" s="458"/>
      <c r="CX187" s="458"/>
      <c r="CY187" s="458"/>
      <c r="CZ187" s="458"/>
      <c r="DA187" s="458"/>
      <c r="DB187" s="458"/>
      <c r="DC187" s="458"/>
      <c r="DD187" s="458"/>
      <c r="DE187" s="458"/>
      <c r="DF187" s="458"/>
      <c r="DG187" s="458"/>
      <c r="DH187" s="458"/>
      <c r="DI187" s="458"/>
      <c r="DJ187" s="458"/>
      <c r="DK187" s="458"/>
      <c r="DL187" s="458"/>
      <c r="DM187" s="458"/>
      <c r="DN187" s="458"/>
      <c r="DO187" s="458"/>
      <c r="DP187" s="458"/>
      <c r="DQ187" s="458"/>
      <c r="DR187" s="458"/>
      <c r="DS187" s="458"/>
      <c r="DT187" s="458"/>
      <c r="DU187" s="39"/>
      <c r="DV187" s="39"/>
      <c r="DW187" s="31">
        <f t="shared" si="243"/>
        <v>6</v>
      </c>
      <c r="DX187" s="459">
        <f t="shared" si="142"/>
        <v>63</v>
      </c>
      <c r="DY187" s="467">
        <f t="shared" si="164"/>
        <v>0.1</v>
      </c>
      <c r="DZ187" s="468">
        <f t="shared" si="165"/>
        <v>0</v>
      </c>
      <c r="EA187" s="467">
        <f t="shared" si="166"/>
        <v>0.01</v>
      </c>
      <c r="EB187" s="468"/>
      <c r="EC187" s="326"/>
      <c r="ED187" s="468"/>
      <c r="EE187" s="39"/>
      <c r="EF187" s="459">
        <f t="shared" si="167"/>
        <v>63</v>
      </c>
      <c r="EG187" s="407">
        <f t="shared" si="234"/>
        <v>0.03</v>
      </c>
      <c r="EH187" s="407">
        <f t="shared" si="234"/>
        <v>0.03</v>
      </c>
      <c r="EI187" s="407">
        <f t="shared" si="234"/>
        <v>0.03</v>
      </c>
      <c r="EJ187" s="407">
        <f t="shared" si="234"/>
        <v>0.03</v>
      </c>
      <c r="EK187" s="39"/>
      <c r="EL187" s="485">
        <v>61</v>
      </c>
      <c r="EM187" s="486">
        <f t="shared" si="168"/>
        <v>4.92</v>
      </c>
      <c r="EN187" s="486">
        <f t="shared" si="169"/>
        <v>0</v>
      </c>
      <c r="EO187" s="487">
        <f t="shared" si="170"/>
        <v>0</v>
      </c>
      <c r="EP187" s="487"/>
      <c r="EQ187" s="487">
        <f t="shared" si="171"/>
        <v>0</v>
      </c>
      <c r="ER187" s="487">
        <f t="shared" si="172"/>
        <v>0</v>
      </c>
      <c r="ES187" s="487">
        <f t="shared" si="173"/>
        <v>4.92</v>
      </c>
      <c r="ET187" s="488">
        <f t="shared" si="174"/>
        <v>4.92</v>
      </c>
      <c r="EU187" s="39"/>
      <c r="EV187" s="33"/>
      <c r="EW187" s="507">
        <f t="shared" si="236"/>
        <v>61</v>
      </c>
      <c r="EX187" s="399">
        <v>4.92</v>
      </c>
      <c r="EY187" s="399">
        <v>9.08</v>
      </c>
      <c r="EZ187" s="399">
        <v>3.5</v>
      </c>
      <c r="FA187" s="399">
        <v>6.02</v>
      </c>
      <c r="FB187" s="33"/>
      <c r="FC187" s="507">
        <v>61</v>
      </c>
      <c r="FD187" s="399">
        <f t="shared" si="185"/>
        <v>4.92</v>
      </c>
      <c r="FE187" s="399">
        <f t="shared" si="186"/>
        <v>9.08</v>
      </c>
      <c r="FF187" s="399">
        <f t="shared" si="187"/>
        <v>3.5</v>
      </c>
      <c r="FG187" s="399">
        <f t="shared" si="188"/>
        <v>6.02</v>
      </c>
      <c r="FH187" s="33"/>
      <c r="FI187" s="507">
        <f t="shared" si="237"/>
        <v>61</v>
      </c>
      <c r="FJ187" s="412">
        <f>ROUND(FJ186*1.1,2)</f>
        <v>0.39</v>
      </c>
      <c r="FK187" s="412">
        <f t="shared" si="199"/>
        <v>0.39</v>
      </c>
      <c r="FL187" s="412">
        <f t="shared" si="200"/>
        <v>0.39</v>
      </c>
      <c r="FM187" s="412">
        <f t="shared" si="201"/>
        <v>0.39</v>
      </c>
      <c r="FN187" s="505"/>
      <c r="FO187" s="507">
        <f t="shared" si="238"/>
        <v>61</v>
      </c>
      <c r="FP187" s="477">
        <v>13.84</v>
      </c>
      <c r="FQ187" s="412">
        <v>13.84</v>
      </c>
      <c r="FR187" s="477">
        <v>13.84</v>
      </c>
      <c r="FS187" s="412">
        <v>13.84</v>
      </c>
      <c r="FT187" s="33"/>
      <c r="FU187" s="489">
        <v>61</v>
      </c>
      <c r="FV187" s="490">
        <v>2.97</v>
      </c>
      <c r="FW187" s="490">
        <f t="shared" si="202"/>
        <v>2.97</v>
      </c>
      <c r="FX187" s="490">
        <f t="shared" si="203"/>
        <v>2.97</v>
      </c>
      <c r="FY187" s="490">
        <f t="shared" si="204"/>
        <v>2.97</v>
      </c>
      <c r="FZ187" s="1234"/>
      <c r="GA187" s="507">
        <f t="shared" si="239"/>
        <v>61</v>
      </c>
      <c r="GB187" s="400">
        <v>6.82</v>
      </c>
      <c r="GC187" s="400">
        <f t="shared" si="205"/>
        <v>8.5299999999999994</v>
      </c>
      <c r="GD187" s="400">
        <v>7.18</v>
      </c>
      <c r="GE187" s="400">
        <f t="shared" si="205"/>
        <v>8.98</v>
      </c>
      <c r="GF187" s="524"/>
      <c r="GG187" s="39"/>
      <c r="GH187" s="33"/>
      <c r="GI187" s="507">
        <f t="shared" si="240"/>
        <v>61</v>
      </c>
      <c r="GJ187" s="400">
        <f t="shared" si="241"/>
        <v>0.84</v>
      </c>
      <c r="GK187" s="400">
        <f t="shared" si="241"/>
        <v>0.84</v>
      </c>
      <c r="GL187" s="400">
        <f t="shared" si="241"/>
        <v>0.84</v>
      </c>
      <c r="GM187" s="400">
        <f t="shared" si="241"/>
        <v>0.84</v>
      </c>
      <c r="GN187" s="33"/>
      <c r="GO187" s="524"/>
      <c r="GP187" s="491">
        <v>61</v>
      </c>
      <c r="GQ187" s="492">
        <f t="shared" si="206"/>
        <v>0.39</v>
      </c>
      <c r="GR187" s="492">
        <f t="shared" si="207"/>
        <v>0.42900000000000005</v>
      </c>
      <c r="GS187" s="492">
        <f t="shared" si="208"/>
        <v>0.39</v>
      </c>
      <c r="GT187" s="493">
        <f t="shared" si="209"/>
        <v>0.42900000000000005</v>
      </c>
      <c r="GU187" s="491">
        <v>61</v>
      </c>
      <c r="GV187" s="492">
        <f t="shared" si="210"/>
        <v>5.94</v>
      </c>
      <c r="GW187" s="492">
        <f t="shared" si="211"/>
        <v>6.5340000000000007</v>
      </c>
      <c r="GX187" s="492">
        <f t="shared" si="212"/>
        <v>5.94</v>
      </c>
      <c r="GY187" s="492">
        <f t="shared" si="213"/>
        <v>6.5340000000000007</v>
      </c>
      <c r="GZ187" s="494">
        <f t="shared" si="189"/>
        <v>61</v>
      </c>
      <c r="HA187" s="506">
        <v>15.38</v>
      </c>
      <c r="HB187" s="492">
        <f t="shared" si="225"/>
        <v>21.53</v>
      </c>
      <c r="HC187" s="492">
        <f t="shared" si="235"/>
        <v>9.23</v>
      </c>
      <c r="HD187" s="492">
        <f t="shared" si="229"/>
        <v>12.92</v>
      </c>
      <c r="HE187" s="491">
        <v>61</v>
      </c>
      <c r="HF187" s="492">
        <v>12.28</v>
      </c>
      <c r="HG187" s="492">
        <v>12.28</v>
      </c>
      <c r="HH187" s="492">
        <v>12.28</v>
      </c>
      <c r="HI187" s="493">
        <v>12.28</v>
      </c>
      <c r="HJ187" s="491">
        <v>61</v>
      </c>
      <c r="HK187" s="492">
        <f t="shared" si="216"/>
        <v>0.92</v>
      </c>
      <c r="HL187" s="492">
        <f t="shared" si="217"/>
        <v>0.92</v>
      </c>
      <c r="HM187" s="492">
        <f t="shared" si="218"/>
        <v>0.92</v>
      </c>
      <c r="HN187" s="492">
        <f t="shared" si="219"/>
        <v>0.92</v>
      </c>
      <c r="HO187" s="632"/>
      <c r="HP187" s="632"/>
      <c r="HQ187" s="632"/>
      <c r="HR187" s="39"/>
      <c r="HS187" s="39"/>
      <c r="HT187" s="39"/>
    </row>
    <row r="188" spans="1:228" ht="12.75" hidden="1" customHeight="1" x14ac:dyDescent="0.25">
      <c r="A188" s="31">
        <f t="shared" si="242"/>
        <v>6</v>
      </c>
      <c r="B188" s="31"/>
      <c r="C188" s="31"/>
      <c r="D188" s="32">
        <f t="shared" si="144"/>
        <v>64</v>
      </c>
      <c r="E188" s="33">
        <f t="shared" ca="1" si="106"/>
        <v>0</v>
      </c>
      <c r="F188" s="33">
        <f t="shared" ca="1" si="107"/>
        <v>0</v>
      </c>
      <c r="G188" s="33">
        <f t="shared" ca="1" si="108"/>
        <v>0</v>
      </c>
      <c r="H188" s="33">
        <v>0</v>
      </c>
      <c r="I188" s="33">
        <v>0</v>
      </c>
      <c r="J188" s="33">
        <f t="shared" ca="1" si="190"/>
        <v>0</v>
      </c>
      <c r="K188" s="33">
        <f t="shared" ca="1" si="109"/>
        <v>0</v>
      </c>
      <c r="L188" s="33"/>
      <c r="M188" s="832">
        <v>0</v>
      </c>
      <c r="N188" s="33">
        <f>IF(M188&gt;0,#REF!,0)</f>
        <v>0</v>
      </c>
      <c r="O188" s="33">
        <f t="shared" ca="1" si="110"/>
        <v>0</v>
      </c>
      <c r="P188" s="833">
        <f t="shared" ca="1" si="146"/>
        <v>1.06</v>
      </c>
      <c r="Q188" s="834">
        <f t="shared" ca="1" si="147"/>
        <v>6.7209253020925273</v>
      </c>
      <c r="R188" s="835">
        <f t="shared" ca="1" si="148"/>
        <v>425.07533999380109</v>
      </c>
      <c r="S188" s="836">
        <f t="shared" ca="1" si="149"/>
        <v>1.06</v>
      </c>
      <c r="T188" s="34">
        <f t="shared" ca="1" si="111"/>
        <v>6.7209253020925273</v>
      </c>
      <c r="U188" s="835">
        <f t="shared" ca="1" si="150"/>
        <v>425.07533999380121</v>
      </c>
      <c r="V188" s="34">
        <f t="shared" si="224"/>
        <v>0</v>
      </c>
      <c r="W188" s="553">
        <f t="shared" si="227"/>
        <v>1.45</v>
      </c>
      <c r="X188" s="42">
        <f t="shared" si="152"/>
        <v>0.03</v>
      </c>
      <c r="Y188" s="43">
        <f t="shared" si="113"/>
        <v>2.4662697723036864E-3</v>
      </c>
      <c r="Z188" s="44">
        <f t="shared" si="153"/>
        <v>0.03</v>
      </c>
      <c r="AA188" s="43">
        <f t="shared" si="114"/>
        <v>2.4662697723036864E-3</v>
      </c>
      <c r="AB188" s="35">
        <f t="shared" si="232"/>
        <v>0.16</v>
      </c>
      <c r="AC188" s="35">
        <f t="shared" ca="1" si="232"/>
        <v>0.15470777428049154</v>
      </c>
      <c r="AD188" s="317">
        <f t="shared" ca="1" si="232"/>
        <v>0.15470777428049154</v>
      </c>
      <c r="AE188" s="315"/>
      <c r="AF188" s="318">
        <f t="shared" si="115"/>
        <v>0.1</v>
      </c>
      <c r="AG188" s="405">
        <f t="shared" ca="1" si="116"/>
        <v>0</v>
      </c>
      <c r="AH188" s="318">
        <f t="shared" si="117"/>
        <v>0</v>
      </c>
      <c r="AI188" s="405">
        <f t="shared" ca="1" si="118"/>
        <v>0</v>
      </c>
      <c r="AJ188" s="318">
        <f t="shared" si="119"/>
        <v>0.01</v>
      </c>
      <c r="AK188" s="405">
        <f t="shared" ca="1" si="120"/>
        <v>0</v>
      </c>
      <c r="AL188" s="35">
        <v>0</v>
      </c>
      <c r="AM188" s="30">
        <f t="shared" ca="1" si="121"/>
        <v>6.7209253020925273</v>
      </c>
      <c r="AN188" s="39"/>
      <c r="AO188" s="39"/>
      <c r="AP188" s="709">
        <f ca="1">IF($J$12="",0,IF(A188&lt;=$Y$3,IF(R187+SUM($M$126:M188)&gt;$Z$22,R187*10%,IF(R187+SUM($M$126:M188)&lt;=$Z$22,$Z$22-R187-SUM($M$126:M188))),0))</f>
        <v>99569.263734704102</v>
      </c>
      <c r="AQ188" s="319">
        <f t="shared" ca="1" si="156"/>
        <v>100000</v>
      </c>
      <c r="AR188" s="319">
        <f ca="1">IF($J$12="",0,IF(U187&lt;0,0,IF(A188&lt;=$Y$3,IF(U187+SUM($M$126:M188)&gt;$Z$22,U187*10%,IF(U187+SUM($M$126:M188)&lt;=$Z$22,$AR$125-U187-SUM($M$126:M188))),0)))</f>
        <v>99569.263734704102</v>
      </c>
      <c r="AS188" s="39">
        <f t="shared" ca="1" si="157"/>
        <v>100000</v>
      </c>
      <c r="AT188" s="723">
        <f t="shared" ca="1" si="122"/>
        <v>99569.263734704102</v>
      </c>
      <c r="AU188" s="320">
        <f t="shared" ca="1" si="123"/>
        <v>99569.263734704102</v>
      </c>
      <c r="AV188" s="320">
        <f t="shared" ca="1" si="124"/>
        <v>0</v>
      </c>
      <c r="AW188" s="320">
        <f t="shared" ca="1" si="125"/>
        <v>0</v>
      </c>
      <c r="AX188" s="320">
        <f t="shared" ca="1" si="126"/>
        <v>0</v>
      </c>
      <c r="AY188" s="320">
        <f t="shared" ca="1" si="158"/>
        <v>0</v>
      </c>
      <c r="AZ188" s="724">
        <f t="shared" ca="1" si="127"/>
        <v>0</v>
      </c>
      <c r="BA188" s="1259">
        <f t="shared" si="159"/>
        <v>0</v>
      </c>
      <c r="BB188" s="1250"/>
      <c r="BC188" s="715">
        <f t="shared" si="128"/>
        <v>0</v>
      </c>
      <c r="BD188" s="715">
        <f t="shared" si="129"/>
        <v>0</v>
      </c>
      <c r="BE188" s="715">
        <f t="shared" si="130"/>
        <v>0</v>
      </c>
      <c r="BF188" s="715">
        <f t="shared" si="160"/>
        <v>0</v>
      </c>
      <c r="BG188" s="732">
        <f t="shared" si="131"/>
        <v>0</v>
      </c>
      <c r="BH188" s="39"/>
      <c r="BI188" s="39"/>
      <c r="BJ188" s="39"/>
      <c r="BK188" s="39"/>
      <c r="BL188" s="39"/>
      <c r="BM188" s="36"/>
      <c r="BN188" s="422">
        <f t="shared" ca="1" si="132"/>
        <v>6.7209253020925273</v>
      </c>
      <c r="BO188" s="422">
        <f t="shared" ca="1" si="133"/>
        <v>0</v>
      </c>
      <c r="BP188" s="422">
        <f t="shared" ca="1" si="134"/>
        <v>0</v>
      </c>
      <c r="BQ188" s="422">
        <f t="shared" ca="1" si="135"/>
        <v>0</v>
      </c>
      <c r="BR188" s="422">
        <f t="shared" ca="1" si="161"/>
        <v>0</v>
      </c>
      <c r="BS188" s="422">
        <f t="shared" ca="1" si="136"/>
        <v>0</v>
      </c>
      <c r="BT188" s="422">
        <f t="shared" si="137"/>
        <v>0</v>
      </c>
      <c r="BU188" s="422">
        <f t="shared" si="138"/>
        <v>0</v>
      </c>
      <c r="BV188" s="422">
        <f t="shared" si="139"/>
        <v>0</v>
      </c>
      <c r="BW188" s="422">
        <f t="shared" si="140"/>
        <v>0</v>
      </c>
      <c r="BX188" s="422">
        <f t="shared" si="162"/>
        <v>0</v>
      </c>
      <c r="BY188" s="422">
        <f t="shared" si="141"/>
        <v>0</v>
      </c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458"/>
      <c r="CL188" s="458"/>
      <c r="CM188" s="458"/>
      <c r="CN188" s="458"/>
      <c r="CO188" s="458"/>
      <c r="CP188" s="458"/>
      <c r="CQ188" s="458"/>
      <c r="CR188" s="458"/>
      <c r="CS188" s="458"/>
      <c r="CT188" s="458"/>
      <c r="CU188" s="458"/>
      <c r="CV188" s="458"/>
      <c r="CW188" s="458"/>
      <c r="CX188" s="458"/>
      <c r="CY188" s="458"/>
      <c r="CZ188" s="458"/>
      <c r="DA188" s="458"/>
      <c r="DB188" s="458"/>
      <c r="DC188" s="458"/>
      <c r="DD188" s="458"/>
      <c r="DE188" s="458"/>
      <c r="DF188" s="458"/>
      <c r="DG188" s="458"/>
      <c r="DH188" s="458"/>
      <c r="DI188" s="458"/>
      <c r="DJ188" s="458"/>
      <c r="DK188" s="458"/>
      <c r="DL188" s="458"/>
      <c r="DM188" s="458"/>
      <c r="DN188" s="458"/>
      <c r="DO188" s="458"/>
      <c r="DP188" s="458"/>
      <c r="DQ188" s="458"/>
      <c r="DR188" s="458"/>
      <c r="DS188" s="458"/>
      <c r="DT188" s="458"/>
      <c r="DU188" s="39"/>
      <c r="DV188" s="39"/>
      <c r="DW188" s="31">
        <f t="shared" si="243"/>
        <v>6</v>
      </c>
      <c r="DX188" s="459">
        <f t="shared" si="142"/>
        <v>64</v>
      </c>
      <c r="DY188" s="467">
        <f t="shared" si="164"/>
        <v>0.1</v>
      </c>
      <c r="DZ188" s="468">
        <f t="shared" si="165"/>
        <v>0</v>
      </c>
      <c r="EA188" s="467">
        <f t="shared" si="166"/>
        <v>0.01</v>
      </c>
      <c r="EB188" s="468"/>
      <c r="EC188" s="326"/>
      <c r="ED188" s="468"/>
      <c r="EE188" s="39"/>
      <c r="EF188" s="459">
        <f t="shared" si="167"/>
        <v>64</v>
      </c>
      <c r="EG188" s="407">
        <f t="shared" si="234"/>
        <v>0.03</v>
      </c>
      <c r="EH188" s="407">
        <f t="shared" si="234"/>
        <v>0.03</v>
      </c>
      <c r="EI188" s="407">
        <f t="shared" si="234"/>
        <v>0.03</v>
      </c>
      <c r="EJ188" s="407">
        <f t="shared" si="234"/>
        <v>0.03</v>
      </c>
      <c r="EK188" s="39"/>
      <c r="EL188" s="485">
        <v>62</v>
      </c>
      <c r="EM188" s="486">
        <f t="shared" si="168"/>
        <v>5.51</v>
      </c>
      <c r="EN188" s="486">
        <f t="shared" si="169"/>
        <v>0</v>
      </c>
      <c r="EO188" s="487">
        <f t="shared" si="170"/>
        <v>0</v>
      </c>
      <c r="EP188" s="487"/>
      <c r="EQ188" s="487">
        <f t="shared" si="171"/>
        <v>0</v>
      </c>
      <c r="ER188" s="487">
        <f t="shared" si="172"/>
        <v>0</v>
      </c>
      <c r="ES188" s="487">
        <f t="shared" si="173"/>
        <v>5.51</v>
      </c>
      <c r="ET188" s="488">
        <f t="shared" si="174"/>
        <v>5.51</v>
      </c>
      <c r="EU188" s="39"/>
      <c r="EV188" s="33"/>
      <c r="EW188" s="507">
        <f t="shared" si="236"/>
        <v>62</v>
      </c>
      <c r="EX188" s="399">
        <v>5.51</v>
      </c>
      <c r="EY188" s="399">
        <v>10.17</v>
      </c>
      <c r="EZ188" s="399">
        <v>3.92</v>
      </c>
      <c r="FA188" s="399">
        <v>6.74</v>
      </c>
      <c r="FB188" s="33"/>
      <c r="FC188" s="507">
        <v>62</v>
      </c>
      <c r="FD188" s="399">
        <f t="shared" si="185"/>
        <v>5.51</v>
      </c>
      <c r="FE188" s="399">
        <f t="shared" si="186"/>
        <v>10.17</v>
      </c>
      <c r="FF188" s="399">
        <f t="shared" si="187"/>
        <v>3.92</v>
      </c>
      <c r="FG188" s="399">
        <f t="shared" si="188"/>
        <v>6.74</v>
      </c>
      <c r="FH188" s="33"/>
      <c r="FI188" s="507">
        <f t="shared" si="237"/>
        <v>62</v>
      </c>
      <c r="FJ188" s="412">
        <f>ROUND(FJ187*1.1,2)</f>
        <v>0.43</v>
      </c>
      <c r="FK188" s="412">
        <f t="shared" si="199"/>
        <v>0.43</v>
      </c>
      <c r="FL188" s="412">
        <f t="shared" si="200"/>
        <v>0.43</v>
      </c>
      <c r="FM188" s="412">
        <f t="shared" si="201"/>
        <v>0.43</v>
      </c>
      <c r="FN188" s="505"/>
      <c r="FO188" s="507">
        <f t="shared" si="238"/>
        <v>62</v>
      </c>
      <c r="FP188" s="477">
        <v>15.22</v>
      </c>
      <c r="FQ188" s="412">
        <v>15.22</v>
      </c>
      <c r="FR188" s="477">
        <v>15.22</v>
      </c>
      <c r="FS188" s="412">
        <v>15.22</v>
      </c>
      <c r="FT188" s="33"/>
      <c r="FU188" s="489">
        <v>62</v>
      </c>
      <c r="FV188" s="490">
        <v>3.21</v>
      </c>
      <c r="FW188" s="490">
        <f t="shared" si="202"/>
        <v>3.21</v>
      </c>
      <c r="FX188" s="490">
        <f t="shared" si="203"/>
        <v>3.21</v>
      </c>
      <c r="FY188" s="490">
        <f t="shared" si="204"/>
        <v>3.21</v>
      </c>
      <c r="FZ188" s="1234"/>
      <c r="GA188" s="507">
        <f t="shared" si="239"/>
        <v>62</v>
      </c>
      <c r="GB188" s="400">
        <v>7.2</v>
      </c>
      <c r="GC188" s="400">
        <f t="shared" si="205"/>
        <v>9</v>
      </c>
      <c r="GD188" s="400">
        <v>7.58</v>
      </c>
      <c r="GE188" s="400">
        <f t="shared" si="205"/>
        <v>9.48</v>
      </c>
      <c r="GF188" s="524"/>
      <c r="GG188" s="39"/>
      <c r="GH188" s="33"/>
      <c r="GI188" s="507">
        <f t="shared" si="240"/>
        <v>62</v>
      </c>
      <c r="GJ188" s="400">
        <f t="shared" si="241"/>
        <v>0.84</v>
      </c>
      <c r="GK188" s="400">
        <f t="shared" si="241"/>
        <v>0.84</v>
      </c>
      <c r="GL188" s="400">
        <f t="shared" si="241"/>
        <v>0.84</v>
      </c>
      <c r="GM188" s="400">
        <f t="shared" si="241"/>
        <v>0.84</v>
      </c>
      <c r="GN188" s="33"/>
      <c r="GO188" s="524"/>
      <c r="GP188" s="491">
        <v>62</v>
      </c>
      <c r="GQ188" s="492">
        <f t="shared" si="206"/>
        <v>0.43</v>
      </c>
      <c r="GR188" s="492">
        <f t="shared" si="207"/>
        <v>0.47300000000000003</v>
      </c>
      <c r="GS188" s="492">
        <f t="shared" si="208"/>
        <v>0.43</v>
      </c>
      <c r="GT188" s="493">
        <f t="shared" si="209"/>
        <v>0.47300000000000003</v>
      </c>
      <c r="GU188" s="491">
        <v>62</v>
      </c>
      <c r="GV188" s="492">
        <f t="shared" si="210"/>
        <v>6.42</v>
      </c>
      <c r="GW188" s="492">
        <f t="shared" si="211"/>
        <v>7.0620000000000003</v>
      </c>
      <c r="GX188" s="492">
        <f t="shared" si="212"/>
        <v>6.42</v>
      </c>
      <c r="GY188" s="492">
        <f t="shared" si="213"/>
        <v>7.0620000000000003</v>
      </c>
      <c r="GZ188" s="494">
        <f t="shared" si="189"/>
        <v>62</v>
      </c>
      <c r="HA188" s="506">
        <v>16.91</v>
      </c>
      <c r="HB188" s="492">
        <f t="shared" si="225"/>
        <v>23.67</v>
      </c>
      <c r="HC188" s="492">
        <f t="shared" si="235"/>
        <v>10.15</v>
      </c>
      <c r="HD188" s="492">
        <f t="shared" si="229"/>
        <v>14.21</v>
      </c>
      <c r="HE188" s="491">
        <v>62</v>
      </c>
      <c r="HF188" s="492">
        <v>13.46</v>
      </c>
      <c r="HG188" s="492">
        <v>13.46</v>
      </c>
      <c r="HH188" s="492">
        <v>13.46</v>
      </c>
      <c r="HI188" s="493">
        <v>13.46</v>
      </c>
      <c r="HJ188" s="491">
        <v>62</v>
      </c>
      <c r="HK188" s="492">
        <f t="shared" si="216"/>
        <v>0.92</v>
      </c>
      <c r="HL188" s="492">
        <f t="shared" si="217"/>
        <v>0.92</v>
      </c>
      <c r="HM188" s="492">
        <f t="shared" si="218"/>
        <v>0.92</v>
      </c>
      <c r="HN188" s="492">
        <f t="shared" si="219"/>
        <v>0.92</v>
      </c>
      <c r="HO188" s="632"/>
      <c r="HP188" s="632"/>
      <c r="HQ188" s="632"/>
      <c r="HR188" s="39"/>
      <c r="HS188" s="39"/>
      <c r="HT188" s="39"/>
    </row>
    <row r="189" spans="1:228" ht="12.75" hidden="1" customHeight="1" x14ac:dyDescent="0.25">
      <c r="A189" s="31">
        <f t="shared" si="242"/>
        <v>6</v>
      </c>
      <c r="B189" s="31"/>
      <c r="C189" s="31"/>
      <c r="D189" s="32">
        <f t="shared" si="144"/>
        <v>65</v>
      </c>
      <c r="E189" s="33">
        <f t="shared" ref="E189:E252" ca="1" si="244">IF(A189&gt;$Y$4,0,IF(MOD(D189-$D$125,$N$1073)=0,$Y$6,0))</f>
        <v>0</v>
      </c>
      <c r="F189" s="33">
        <f t="shared" ref="F189:F252" ca="1" si="245">IF(E189&gt;0,$AA$1082,0)</f>
        <v>0</v>
      </c>
      <c r="G189" s="33">
        <f t="shared" ref="G189:G252" ca="1" si="246">IF((E189+H189)/(1+AB189)&gt;F189,(E189+H189)/(1+AB189)-F189,0)</f>
        <v>0</v>
      </c>
      <c r="H189" s="33">
        <v>0</v>
      </c>
      <c r="I189" s="33">
        <v>0</v>
      </c>
      <c r="J189" s="33">
        <f t="shared" ca="1" si="190"/>
        <v>0</v>
      </c>
      <c r="K189" s="33">
        <f t="shared" ref="K189:K252" ca="1" si="247">ROUND($E189/(1+AB189)*AC189+(H189/(1+AB189)*AD189)+(I189/(1+AB189)*AD189),2)</f>
        <v>0</v>
      </c>
      <c r="L189" s="33"/>
      <c r="M189" s="832">
        <v>0</v>
      </c>
      <c r="N189" s="33">
        <f>IF(M189&gt;0,#REF!,0)</f>
        <v>0</v>
      </c>
      <c r="O189" s="33">
        <f t="shared" ref="O189:O252" ca="1" si="248">ROUND((E189+H189+I189)/(1+$AB189)-SUM(K189:N189),2)</f>
        <v>0</v>
      </c>
      <c r="P189" s="833">
        <f t="shared" ca="1" si="146"/>
        <v>1.05</v>
      </c>
      <c r="Q189" s="834">
        <f t="shared" ca="1" si="147"/>
        <v>6.7213074145504192</v>
      </c>
      <c r="R189" s="835">
        <f t="shared" ca="1" si="148"/>
        <v>419.40403257925067</v>
      </c>
      <c r="S189" s="836">
        <f t="shared" ca="1" si="149"/>
        <v>1.05</v>
      </c>
      <c r="T189" s="34">
        <f t="shared" ref="T189:T252" ca="1" si="249">AM189</f>
        <v>6.7213074145504192</v>
      </c>
      <c r="U189" s="835">
        <f t="shared" ca="1" si="150"/>
        <v>419.40403257925078</v>
      </c>
      <c r="V189" s="34">
        <f t="shared" si="224"/>
        <v>0</v>
      </c>
      <c r="W189" s="553">
        <f t="shared" si="227"/>
        <v>1.4379999999999999</v>
      </c>
      <c r="X189" s="42">
        <f t="shared" si="152"/>
        <v>0.03</v>
      </c>
      <c r="Y189" s="43">
        <f t="shared" ref="Y189:Y252" si="250">(1+X189)^(1/12)-1</f>
        <v>2.4662697723036864E-3</v>
      </c>
      <c r="Z189" s="44">
        <f t="shared" si="153"/>
        <v>0.03</v>
      </c>
      <c r="AA189" s="43">
        <f t="shared" ref="AA189:AA252" si="251">(1+Z189)^(1/12)-1</f>
        <v>2.4662697723036864E-3</v>
      </c>
      <c r="AB189" s="35">
        <f t="shared" si="232"/>
        <v>0.16</v>
      </c>
      <c r="AC189" s="35">
        <f t="shared" ca="1" si="232"/>
        <v>0.15470777428049154</v>
      </c>
      <c r="AD189" s="317">
        <f t="shared" ca="1" si="232"/>
        <v>0.15470777428049154</v>
      </c>
      <c r="AE189" s="315"/>
      <c r="AF189" s="318">
        <f t="shared" ref="AF189:AF252" si="252">VLOOKUP($D189,$DX$125:$ED$904,2,FALSE)</f>
        <v>0.1</v>
      </c>
      <c r="AG189" s="405">
        <f t="shared" ref="AG189:AG252" ca="1" si="253">(($F189*AF189))/(1+$AB189)</f>
        <v>0</v>
      </c>
      <c r="AH189" s="318">
        <f t="shared" ref="AH189:AH252" si="254">VLOOKUP($D189,$DX$125:$ED$904,3,FALSE)</f>
        <v>0</v>
      </c>
      <c r="AI189" s="405">
        <f t="shared" ref="AI189:AI252" ca="1" si="255">(($F189*AH189))/(1+$AB189)</f>
        <v>0</v>
      </c>
      <c r="AJ189" s="318">
        <f t="shared" ref="AJ189:AJ252" si="256">VLOOKUP($D189,$DX$125:$ED$904,4,FALSE)</f>
        <v>0.01</v>
      </c>
      <c r="AK189" s="405">
        <f t="shared" ref="AK189:AK252" ca="1" si="257">(($F189*AJ189))/(1+$AB189)</f>
        <v>0</v>
      </c>
      <c r="AL189" s="35">
        <v>0</v>
      </c>
      <c r="AM189" s="30">
        <f t="shared" ref="AM189:AM252" ca="1" si="258">SUM(BN189:BY189)*(1-AL189)+J189</f>
        <v>6.7213074145504192</v>
      </c>
      <c r="AN189" s="39"/>
      <c r="AO189" s="39"/>
      <c r="AP189" s="709">
        <f ca="1">IF($J$12="",0,IF(A189&lt;=$Y$3,IF(R188+SUM($M$126:M189)&gt;$Z$22,R188*10%,IF(R188+SUM($M$126:M189)&lt;=$Z$22,$Z$22-R188-SUM($M$126:M189))),0))</f>
        <v>99574.924660006203</v>
      </c>
      <c r="AQ189" s="319">
        <f t="shared" ca="1" si="156"/>
        <v>100000</v>
      </c>
      <c r="AR189" s="319">
        <f ca="1">IF($J$12="",0,IF(U188&lt;0,0,IF(A189&lt;=$Y$3,IF(U188+SUM($M$126:M189)&gt;$Z$22,U188*10%,IF(U188+SUM($M$126:M189)&lt;=$Z$22,$AR$125-U188-SUM($M$126:M189))),0)))</f>
        <v>99574.924660006203</v>
      </c>
      <c r="AS189" s="39">
        <f t="shared" ca="1" si="157"/>
        <v>100000</v>
      </c>
      <c r="AT189" s="723">
        <f t="shared" ref="AT189:AT252" ca="1" si="259">IF($G$1061="A",AP189,IF($G$1061="B",AQ189))</f>
        <v>99574.924660006203</v>
      </c>
      <c r="AU189" s="320">
        <f t="shared" ref="AU189:AU252" ca="1" si="260">IF($G$1061="A",AR189,IF($G$1061="B",AS189))</f>
        <v>99574.924660006203</v>
      </c>
      <c r="AV189" s="320">
        <f t="shared" ref="AV189:AV252" ca="1" si="261">IF($A189&lt;=$Z$14,$Z$23,0)</f>
        <v>0</v>
      </c>
      <c r="AW189" s="320">
        <f t="shared" ref="AW189:AW252" ca="1" si="262">IF($A189&lt;=$Z$15,$Z$24,0)</f>
        <v>0</v>
      </c>
      <c r="AX189" s="320">
        <f t="shared" ref="AX189:AX252" ca="1" si="263">IF($A189&lt;=$Z$16,$Z$25,0)</f>
        <v>0</v>
      </c>
      <c r="AY189" s="320">
        <f t="shared" ca="1" si="158"/>
        <v>0</v>
      </c>
      <c r="AZ189" s="724">
        <f t="shared" ref="AZ189:AZ252" ca="1" si="264">IF($A189&lt;=$Z$17,$Z$26,0)</f>
        <v>0</v>
      </c>
      <c r="BA189" s="1259">
        <f t="shared" si="159"/>
        <v>0</v>
      </c>
      <c r="BB189" s="1250"/>
      <c r="BC189" s="715">
        <f t="shared" ref="BC189:BC252" si="265">IF($A189&lt;=$AA$14,$AA$23,0)</f>
        <v>0</v>
      </c>
      <c r="BD189" s="715">
        <f t="shared" ref="BD189:BD252" si="266">IF($A189&lt;=$AA$15,$AA$24,0)</f>
        <v>0</v>
      </c>
      <c r="BE189" s="715">
        <f t="shared" ref="BE189:BE252" si="267">IF($A189&lt;=$AA$16,$AA$25,0)</f>
        <v>0</v>
      </c>
      <c r="BF189" s="715">
        <f t="shared" si="160"/>
        <v>0</v>
      </c>
      <c r="BG189" s="732">
        <f t="shared" ref="BG189:BG252" si="268">IF($A189&lt;=$AA$17,$AA$26,0)</f>
        <v>0</v>
      </c>
      <c r="BH189" s="39"/>
      <c r="BI189" s="39"/>
      <c r="BJ189" s="39"/>
      <c r="BK189" s="39"/>
      <c r="BL189" s="39"/>
      <c r="BM189" s="36"/>
      <c r="BN189" s="422">
        <f t="shared" ref="BN189:BN252" ca="1" si="269">IF($J$12="",0,IF($J$12+$A189-1&gt;99,0,IF(AU189&gt;0,VLOOKUP($J$12+$A189-1,$EW$126:$FA$225,$H$1076,FALSE)*(1+$F$20)*AU189/1000,0)/12))</f>
        <v>6.7213074145504192</v>
      </c>
      <c r="BO189" s="422">
        <f t="shared" ref="BO189:BO252" ca="1" si="270">IF($J$12="",0,IF(AV189&gt;0,(VLOOKUP($J$12+$A189-1,$GI$126:$GM$225,$H$1076,FALSE)*(1+$F$21))*AV189/1000,0)/12)</f>
        <v>0</v>
      </c>
      <c r="BP189" s="422">
        <f t="shared" ref="BP189:BP252" ca="1" si="271">IF($J$12="",0,IF(AW189&gt;0,VLOOKUP($J$12+$A189-1,$FI$126:$FM$225,$H$1076,FALSE)*(1+$F$22)*AW189/1000,0)/12)</f>
        <v>0</v>
      </c>
      <c r="BQ189" s="422">
        <f t="shared" ref="BQ189:BQ252" ca="1" si="272">IF($J$12="",0,IF($J$12+$A189-1&gt;65,0,IF(AX189&gt;0,VLOOKUP($J$12+$A189-1,$FU$126:$FY$225,$H$1076,FALSE)*(1+$F$23)*AX189/1000,0)/12))</f>
        <v>0</v>
      </c>
      <c r="BR189" s="422">
        <f t="shared" ca="1" si="161"/>
        <v>0</v>
      </c>
      <c r="BS189" s="422">
        <f t="shared" ref="BS189:BS252" ca="1" si="273">IF($J$12="",0,IF(AZ189&gt;0,VLOOKUP($J$12+$A189-1,$GA$126:$GE$225,$H$1076,FALSE)*(1+$F$24)*AZ189/1000,0)/12)</f>
        <v>0</v>
      </c>
      <c r="BT189" s="422">
        <f t="shared" ref="BT189:BT252" si="274">IF($J$13="",0,IF($J$13+$A189-1&gt;99,0,IF(BA189&gt;0,VLOOKUP($J$13+$A189-1,$EW$126:$FA$225,$H$1077,FALSE)*(1+$H$20)*BA189/1000,0)/12))</f>
        <v>0</v>
      </c>
      <c r="BU189" s="422">
        <f t="shared" ref="BU189:BU252" si="275">IF($J$13="",0,IF(BC189&gt;0,(VLOOKUP($J$13+$A189-1,$GI$126:$GM$225,$H$1077,FALSE)*(1+$F$21))*BC189/1000,0)/12)</f>
        <v>0</v>
      </c>
      <c r="BV189" s="422">
        <f t="shared" ref="BV189:BV252" si="276">IF($J$13="",0,IF(BD189&gt;0,VLOOKUP($J$12+$A189-1,$FI$126:$FM$225,$H$1077,FALSE)*(1+$F$22)*BD189/1000,0)/12)</f>
        <v>0</v>
      </c>
      <c r="BW189" s="422">
        <f t="shared" ref="BW189:BW252" si="277">IF($J$13="",0,IF($J$13+$A189-1&gt;65,0,IF(BE189&gt;0,VLOOKUP($J$13+$A189-1,$FU$126:$FY$225,$H$1077,FALSE)*(1+$F$23)*BE189/1000,0)/12))</f>
        <v>0</v>
      </c>
      <c r="BX189" s="422">
        <f t="shared" si="162"/>
        <v>0</v>
      </c>
      <c r="BY189" s="422">
        <f t="shared" ref="BY189:BY252" si="278">IF($J$13="",0,IF(BG189&gt;0,VLOOKUP($J$13+$A189-1,$GA$126:$GE$225,$H$1077,FALSE)*(1+$F$24)*BG189/1000,0)/12)</f>
        <v>0</v>
      </c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458"/>
      <c r="CL189" s="458"/>
      <c r="CM189" s="458"/>
      <c r="CN189" s="458"/>
      <c r="CO189" s="458"/>
      <c r="CP189" s="458"/>
      <c r="CQ189" s="458"/>
      <c r="CR189" s="458"/>
      <c r="CS189" s="458"/>
      <c r="CT189" s="458"/>
      <c r="CU189" s="458"/>
      <c r="CV189" s="458"/>
      <c r="CW189" s="458"/>
      <c r="CX189" s="458"/>
      <c r="CY189" s="458"/>
      <c r="CZ189" s="458"/>
      <c r="DA189" s="458"/>
      <c r="DB189" s="458"/>
      <c r="DC189" s="458"/>
      <c r="DD189" s="458"/>
      <c r="DE189" s="458"/>
      <c r="DF189" s="458"/>
      <c r="DG189" s="458"/>
      <c r="DH189" s="458"/>
      <c r="DI189" s="458"/>
      <c r="DJ189" s="458"/>
      <c r="DK189" s="458"/>
      <c r="DL189" s="458"/>
      <c r="DM189" s="458"/>
      <c r="DN189" s="458"/>
      <c r="DO189" s="458"/>
      <c r="DP189" s="458"/>
      <c r="DQ189" s="458"/>
      <c r="DR189" s="458"/>
      <c r="DS189" s="458"/>
      <c r="DT189" s="458"/>
      <c r="DU189" s="39"/>
      <c r="DV189" s="39"/>
      <c r="DW189" s="31">
        <f t="shared" si="243"/>
        <v>6</v>
      </c>
      <c r="DX189" s="459">
        <f t="shared" ref="DX189:DX252" si="279">D189</f>
        <v>65</v>
      </c>
      <c r="DY189" s="467">
        <f t="shared" si="164"/>
        <v>0.1</v>
      </c>
      <c r="DZ189" s="468">
        <f t="shared" si="165"/>
        <v>0</v>
      </c>
      <c r="EA189" s="467">
        <f t="shared" si="166"/>
        <v>0.01</v>
      </c>
      <c r="EB189" s="468"/>
      <c r="EC189" s="326"/>
      <c r="ED189" s="468"/>
      <c r="EE189" s="39"/>
      <c r="EF189" s="459">
        <f t="shared" si="167"/>
        <v>65</v>
      </c>
      <c r="EG189" s="407">
        <f t="shared" si="234"/>
        <v>0.03</v>
      </c>
      <c r="EH189" s="407">
        <f t="shared" si="234"/>
        <v>0.03</v>
      </c>
      <c r="EI189" s="407">
        <f t="shared" si="234"/>
        <v>0.03</v>
      </c>
      <c r="EJ189" s="407">
        <f t="shared" si="234"/>
        <v>0.03</v>
      </c>
      <c r="EK189" s="39"/>
      <c r="EL189" s="485">
        <v>63</v>
      </c>
      <c r="EM189" s="486">
        <f t="shared" si="168"/>
        <v>6.17</v>
      </c>
      <c r="EN189" s="486">
        <f t="shared" si="169"/>
        <v>0</v>
      </c>
      <c r="EO189" s="487">
        <f t="shared" si="170"/>
        <v>0</v>
      </c>
      <c r="EP189" s="487"/>
      <c r="EQ189" s="487">
        <f t="shared" si="171"/>
        <v>0</v>
      </c>
      <c r="ER189" s="487">
        <f t="shared" si="172"/>
        <v>0</v>
      </c>
      <c r="ES189" s="487">
        <f t="shared" si="173"/>
        <v>6.17</v>
      </c>
      <c r="ET189" s="488">
        <f t="shared" si="174"/>
        <v>6.17</v>
      </c>
      <c r="EU189" s="39"/>
      <c r="EV189" s="33"/>
      <c r="EW189" s="507">
        <f t="shared" si="236"/>
        <v>63</v>
      </c>
      <c r="EX189" s="399">
        <v>6.17</v>
      </c>
      <c r="EY189" s="399">
        <v>11.38</v>
      </c>
      <c r="EZ189" s="399">
        <v>4.3899999999999997</v>
      </c>
      <c r="FA189" s="399">
        <v>7.54</v>
      </c>
      <c r="FB189" s="33"/>
      <c r="FC189" s="507">
        <v>63</v>
      </c>
      <c r="FD189" s="399">
        <f t="shared" si="185"/>
        <v>6.17</v>
      </c>
      <c r="FE189" s="399">
        <f t="shared" si="186"/>
        <v>11.38</v>
      </c>
      <c r="FF189" s="399">
        <f t="shared" si="187"/>
        <v>4.3899999999999997</v>
      </c>
      <c r="FG189" s="399">
        <f t="shared" si="188"/>
        <v>7.54</v>
      </c>
      <c r="FH189" s="33"/>
      <c r="FI189" s="507">
        <f t="shared" si="237"/>
        <v>63</v>
      </c>
      <c r="FJ189" s="412">
        <f>ROUND(FJ188*1.1,2)</f>
        <v>0.47</v>
      </c>
      <c r="FK189" s="412">
        <f t="shared" si="199"/>
        <v>0.47</v>
      </c>
      <c r="FL189" s="412">
        <f t="shared" si="200"/>
        <v>0.47</v>
      </c>
      <c r="FM189" s="412">
        <f t="shared" si="201"/>
        <v>0.47</v>
      </c>
      <c r="FN189" s="505"/>
      <c r="FO189" s="507">
        <f t="shared" si="238"/>
        <v>63</v>
      </c>
      <c r="FP189" s="477">
        <v>16.739999999999998</v>
      </c>
      <c r="FQ189" s="412">
        <v>16.739999999999998</v>
      </c>
      <c r="FR189" s="477">
        <v>16.739999999999998</v>
      </c>
      <c r="FS189" s="412">
        <v>16.739999999999998</v>
      </c>
      <c r="FT189" s="33"/>
      <c r="FU189" s="489">
        <v>63</v>
      </c>
      <c r="FV189" s="490">
        <v>3.47</v>
      </c>
      <c r="FW189" s="490">
        <f t="shared" si="202"/>
        <v>3.47</v>
      </c>
      <c r="FX189" s="490">
        <f t="shared" si="203"/>
        <v>3.47</v>
      </c>
      <c r="FY189" s="490">
        <f t="shared" si="204"/>
        <v>3.47</v>
      </c>
      <c r="FZ189" s="1234"/>
      <c r="GA189" s="507">
        <f t="shared" si="239"/>
        <v>63</v>
      </c>
      <c r="GB189" s="400">
        <v>7.56</v>
      </c>
      <c r="GC189" s="400">
        <f t="shared" si="205"/>
        <v>9.4499999999999993</v>
      </c>
      <c r="GD189" s="400">
        <v>7.96</v>
      </c>
      <c r="GE189" s="400">
        <f t="shared" si="205"/>
        <v>9.9499999999999993</v>
      </c>
      <c r="GF189" s="524"/>
      <c r="GG189" s="39"/>
      <c r="GH189" s="33"/>
      <c r="GI189" s="507">
        <f t="shared" si="240"/>
        <v>63</v>
      </c>
      <c r="GJ189" s="400">
        <f t="shared" si="241"/>
        <v>0.84</v>
      </c>
      <c r="GK189" s="400">
        <f t="shared" si="241"/>
        <v>0.84</v>
      </c>
      <c r="GL189" s="400">
        <f t="shared" si="241"/>
        <v>0.84</v>
      </c>
      <c r="GM189" s="400">
        <f t="shared" si="241"/>
        <v>0.84</v>
      </c>
      <c r="GN189" s="33"/>
      <c r="GO189" s="524"/>
      <c r="GP189" s="491">
        <v>63</v>
      </c>
      <c r="GQ189" s="492">
        <f t="shared" si="206"/>
        <v>0.47</v>
      </c>
      <c r="GR189" s="492">
        <f t="shared" si="207"/>
        <v>0.51700000000000002</v>
      </c>
      <c r="GS189" s="492">
        <f t="shared" si="208"/>
        <v>0.47</v>
      </c>
      <c r="GT189" s="493">
        <f t="shared" si="209"/>
        <v>0.51700000000000002</v>
      </c>
      <c r="GU189" s="491">
        <v>63</v>
      </c>
      <c r="GV189" s="492">
        <f t="shared" si="210"/>
        <v>6.94</v>
      </c>
      <c r="GW189" s="492">
        <f t="shared" si="211"/>
        <v>7.6340000000000012</v>
      </c>
      <c r="GX189" s="492">
        <f t="shared" si="212"/>
        <v>6.94</v>
      </c>
      <c r="GY189" s="492">
        <f t="shared" si="213"/>
        <v>7.6340000000000012</v>
      </c>
      <c r="GZ189" s="494">
        <f t="shared" si="189"/>
        <v>63</v>
      </c>
      <c r="HA189" s="506">
        <v>18.600000000000001</v>
      </c>
      <c r="HB189" s="492">
        <f t="shared" si="225"/>
        <v>26.04</v>
      </c>
      <c r="HC189" s="492">
        <f t="shared" si="235"/>
        <v>11.16</v>
      </c>
      <c r="HD189" s="492">
        <f t="shared" si="229"/>
        <v>15.62</v>
      </c>
      <c r="HE189" s="491">
        <v>63</v>
      </c>
      <c r="HF189" s="492">
        <v>14.64</v>
      </c>
      <c r="HG189" s="492">
        <v>14.64</v>
      </c>
      <c r="HH189" s="492">
        <v>14.64</v>
      </c>
      <c r="HI189" s="493">
        <v>14.64</v>
      </c>
      <c r="HJ189" s="491">
        <v>63</v>
      </c>
      <c r="HK189" s="492">
        <f t="shared" si="216"/>
        <v>0.92</v>
      </c>
      <c r="HL189" s="492">
        <f t="shared" si="217"/>
        <v>0.92</v>
      </c>
      <c r="HM189" s="492">
        <f t="shared" si="218"/>
        <v>0.92</v>
      </c>
      <c r="HN189" s="492">
        <f t="shared" si="219"/>
        <v>0.92</v>
      </c>
      <c r="HO189" s="632"/>
      <c r="HP189" s="632"/>
      <c r="HQ189" s="632"/>
      <c r="HR189" s="39"/>
      <c r="HS189" s="39"/>
      <c r="HT189" s="39"/>
    </row>
    <row r="190" spans="1:228" ht="12.75" hidden="1" customHeight="1" x14ac:dyDescent="0.25">
      <c r="A190" s="31">
        <f t="shared" si="242"/>
        <v>6</v>
      </c>
      <c r="B190" s="31"/>
      <c r="C190" s="31"/>
      <c r="D190" s="32">
        <f t="shared" ref="D190:D253" si="280">D189+1</f>
        <v>66</v>
      </c>
      <c r="E190" s="33">
        <f t="shared" ca="1" si="244"/>
        <v>0</v>
      </c>
      <c r="F190" s="33">
        <f t="shared" ca="1" si="245"/>
        <v>0</v>
      </c>
      <c r="G190" s="33">
        <f t="shared" ca="1" si="246"/>
        <v>0</v>
      </c>
      <c r="H190" s="33">
        <v>0</v>
      </c>
      <c r="I190" s="33">
        <v>0</v>
      </c>
      <c r="J190" s="33">
        <f t="shared" ca="1" si="190"/>
        <v>0</v>
      </c>
      <c r="K190" s="33">
        <f t="shared" ca="1" si="247"/>
        <v>0</v>
      </c>
      <c r="L190" s="33"/>
      <c r="M190" s="832">
        <v>0</v>
      </c>
      <c r="N190" s="33">
        <f>IF(M190&gt;0,#REF!,0)</f>
        <v>0</v>
      </c>
      <c r="O190" s="33">
        <f t="shared" ca="1" si="248"/>
        <v>0</v>
      </c>
      <c r="P190" s="833">
        <f t="shared" ref="P190:P253" ca="1" si="281">IF(A190&gt;$Y$3,0,IF((O190+R189)*Y190&gt;0,ROUND(O190*Y190+R189*Y190,2),0))</f>
        <v>1.03</v>
      </c>
      <c r="Q190" s="834">
        <f t="shared" ref="Q190:Q253" ca="1" si="282">T190</f>
        <v>6.7216902278009014</v>
      </c>
      <c r="R190" s="835">
        <f t="shared" ref="R190:R253" ca="1" si="283">IF(A190&gt;$Y$3,0,IF((R189+O190+P190-Q190)&gt;0,(R189+P190+O190-Q190),0))</f>
        <v>413.71234235144976</v>
      </c>
      <c r="S190" s="836">
        <f t="shared" ref="S190:S253" ca="1" si="284">IF(A190&gt;$Y$3,0,IF((O190+U189)*AA190&gt;0,ROUND((O190+U189)*AA190,2),0))</f>
        <v>1.03</v>
      </c>
      <c r="T190" s="34">
        <f t="shared" ca="1" si="249"/>
        <v>6.7216902278009014</v>
      </c>
      <c r="U190" s="835">
        <f t="shared" ref="U190:U253" ca="1" si="285">IF(A190&gt;$Y$3,0,IF(U189+O190+S190-T190&gt;0,U189+O190+S190-T190,0))</f>
        <v>413.71234235144988</v>
      </c>
      <c r="V190" s="34">
        <f t="shared" si="224"/>
        <v>0</v>
      </c>
      <c r="W190" s="553">
        <f t="shared" si="227"/>
        <v>1.425</v>
      </c>
      <c r="X190" s="42">
        <f t="shared" ref="X190:X253" si="286">X189</f>
        <v>0.03</v>
      </c>
      <c r="Y190" s="43">
        <f t="shared" si="250"/>
        <v>2.4662697723036864E-3</v>
      </c>
      <c r="Z190" s="44">
        <f t="shared" ref="Z190:Z253" si="287">Z189</f>
        <v>0.03</v>
      </c>
      <c r="AA190" s="43">
        <f t="shared" si="251"/>
        <v>2.4662697723036864E-3</v>
      </c>
      <c r="AB190" s="35">
        <f t="shared" ref="AB190:AD205" si="288">AB189</f>
        <v>0.16</v>
      </c>
      <c r="AC190" s="35">
        <f t="shared" ca="1" si="288"/>
        <v>0.15470777428049154</v>
      </c>
      <c r="AD190" s="317">
        <f t="shared" ca="1" si="288"/>
        <v>0.15470777428049154</v>
      </c>
      <c r="AE190" s="315"/>
      <c r="AF190" s="318">
        <f t="shared" si="252"/>
        <v>0.1</v>
      </c>
      <c r="AG190" s="405">
        <f t="shared" ca="1" si="253"/>
        <v>0</v>
      </c>
      <c r="AH190" s="318">
        <f t="shared" si="254"/>
        <v>0</v>
      </c>
      <c r="AI190" s="405">
        <f t="shared" ca="1" si="255"/>
        <v>0</v>
      </c>
      <c r="AJ190" s="318">
        <f t="shared" si="256"/>
        <v>0.01</v>
      </c>
      <c r="AK190" s="405">
        <f t="shared" ca="1" si="257"/>
        <v>0</v>
      </c>
      <c r="AL190" s="35">
        <v>0</v>
      </c>
      <c r="AM190" s="30">
        <f t="shared" ca="1" si="258"/>
        <v>6.7216902278009014</v>
      </c>
      <c r="AN190" s="39"/>
      <c r="AO190" s="39"/>
      <c r="AP190" s="709">
        <f ca="1">IF($J$12="",0,IF(A190&lt;=$Y$3,IF(R189+SUM($M$126:M190)&gt;$Z$22,R189*10%,IF(R189+SUM($M$126:M190)&lt;=$Z$22,$Z$22-R189-SUM($M$126:M190))),0))</f>
        <v>99580.595967420755</v>
      </c>
      <c r="AQ190" s="319">
        <f t="shared" ref="AQ190:AQ253" ca="1" si="289">IF($J$12="",0,IF(A190&lt;=$Y$3,$Z$22,0))</f>
        <v>100000</v>
      </c>
      <c r="AR190" s="319">
        <f ca="1">IF($J$12="",0,IF(U189&lt;0,0,IF(A190&lt;=$Y$3,IF(U189+SUM($M$126:M190)&gt;$Z$22,U189*10%,IF(U189+SUM($M$126:M190)&lt;=$Z$22,$AR$125-U189-SUM($M$126:M190))),0)))</f>
        <v>99580.595967420755</v>
      </c>
      <c r="AS190" s="39">
        <f t="shared" ref="AS190:AS253" ca="1" si="290">IF($J$12="",0,IF(U189&lt;0,0,IF(A190&lt;=$Y$3,$Z$22,0)))</f>
        <v>100000</v>
      </c>
      <c r="AT190" s="723">
        <f t="shared" ca="1" si="259"/>
        <v>99580.595967420755</v>
      </c>
      <c r="AU190" s="320">
        <f t="shared" ca="1" si="260"/>
        <v>99580.595967420755</v>
      </c>
      <c r="AV190" s="320">
        <f t="shared" ca="1" si="261"/>
        <v>0</v>
      </c>
      <c r="AW190" s="320">
        <f t="shared" ca="1" si="262"/>
        <v>0</v>
      </c>
      <c r="AX190" s="320">
        <f t="shared" ca="1" si="263"/>
        <v>0</v>
      </c>
      <c r="AY190" s="320">
        <f t="shared" ref="AY190:AY253" ca="1" si="291">IF($E$23&gt;0,0,HLOOKUP($A190,$E$1016:$CA$1033,17,FALSE))</f>
        <v>0</v>
      </c>
      <c r="AZ190" s="724">
        <f t="shared" ca="1" si="264"/>
        <v>0</v>
      </c>
      <c r="BA190" s="1259">
        <f t="shared" ref="BA190:BA253" si="292">IF($A190&lt;=$AA$13,BA189,0)</f>
        <v>0</v>
      </c>
      <c r="BB190" s="1250"/>
      <c r="BC190" s="715">
        <f t="shared" si="265"/>
        <v>0</v>
      </c>
      <c r="BD190" s="715">
        <f t="shared" si="266"/>
        <v>0</v>
      </c>
      <c r="BE190" s="715">
        <f t="shared" si="267"/>
        <v>0</v>
      </c>
      <c r="BF190" s="715">
        <f t="shared" ref="BF190:BF253" si="293">IF($G$23&gt;0,0,HLOOKUP($A190,$E$1016:$CA$1033,18,FALSE))</f>
        <v>0</v>
      </c>
      <c r="BG190" s="732">
        <f t="shared" si="268"/>
        <v>0</v>
      </c>
      <c r="BH190" s="39"/>
      <c r="BI190" s="39"/>
      <c r="BJ190" s="39"/>
      <c r="BK190" s="39"/>
      <c r="BL190" s="39"/>
      <c r="BM190" s="36"/>
      <c r="BN190" s="422">
        <f t="shared" ca="1" si="269"/>
        <v>6.7216902278009014</v>
      </c>
      <c r="BO190" s="422">
        <f t="shared" ca="1" si="270"/>
        <v>0</v>
      </c>
      <c r="BP190" s="422">
        <f t="shared" ca="1" si="271"/>
        <v>0</v>
      </c>
      <c r="BQ190" s="422">
        <f t="shared" ca="1" si="272"/>
        <v>0</v>
      </c>
      <c r="BR190" s="422">
        <f t="shared" ref="BR190:BR253" ca="1" si="294">IF(AY190&gt;0,VLOOKUP($J$12+$A190-1,$FO$126:$FS$225,$H$1076,FALSE)*(1+$Y$33)*AY190/1000,0)/12</f>
        <v>0</v>
      </c>
      <c r="BS190" s="422">
        <f t="shared" ca="1" si="273"/>
        <v>0</v>
      </c>
      <c r="BT190" s="422">
        <f t="shared" si="274"/>
        <v>0</v>
      </c>
      <c r="BU190" s="422">
        <f t="shared" si="275"/>
        <v>0</v>
      </c>
      <c r="BV190" s="422">
        <f t="shared" si="276"/>
        <v>0</v>
      </c>
      <c r="BW190" s="422">
        <f t="shared" si="277"/>
        <v>0</v>
      </c>
      <c r="BX190" s="422">
        <f t="shared" ref="BX190:BX253" si="295">IF(BF190&gt;0,VLOOKUP($J$13+$A190-1,$FO$126:$FS$225,$H$1077,FALSE)*(1+$Y$33)*BF190/1000,0)/12</f>
        <v>0</v>
      </c>
      <c r="BY190" s="422">
        <f t="shared" si="278"/>
        <v>0</v>
      </c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458"/>
      <c r="CL190" s="458"/>
      <c r="CM190" s="458"/>
      <c r="CN190" s="458"/>
      <c r="CO190" s="458"/>
      <c r="CP190" s="458"/>
      <c r="CQ190" s="458"/>
      <c r="CR190" s="458"/>
      <c r="CS190" s="458"/>
      <c r="CT190" s="458"/>
      <c r="CU190" s="458"/>
      <c r="CV190" s="458"/>
      <c r="CW190" s="458"/>
      <c r="CX190" s="458"/>
      <c r="CY190" s="458"/>
      <c r="CZ190" s="458"/>
      <c r="DA190" s="458"/>
      <c r="DB190" s="458"/>
      <c r="DC190" s="458"/>
      <c r="DD190" s="458"/>
      <c r="DE190" s="458"/>
      <c r="DF190" s="458"/>
      <c r="DG190" s="458"/>
      <c r="DH190" s="458"/>
      <c r="DI190" s="458"/>
      <c r="DJ190" s="458"/>
      <c r="DK190" s="458"/>
      <c r="DL190" s="458"/>
      <c r="DM190" s="458"/>
      <c r="DN190" s="458"/>
      <c r="DO190" s="458"/>
      <c r="DP190" s="458"/>
      <c r="DQ190" s="458"/>
      <c r="DR190" s="458"/>
      <c r="DS190" s="458"/>
      <c r="DT190" s="458"/>
      <c r="DU190" s="39"/>
      <c r="DV190" s="39"/>
      <c r="DW190" s="31">
        <f t="shared" si="243"/>
        <v>6</v>
      </c>
      <c r="DX190" s="459">
        <f t="shared" si="279"/>
        <v>66</v>
      </c>
      <c r="DY190" s="467">
        <f t="shared" ref="DY190:DY253" si="296">VLOOKUP($DW190,$AG$1054:$AN$1153,2,FALSE)</f>
        <v>0.1</v>
      </c>
      <c r="DZ190" s="468">
        <f t="shared" ref="DZ190:DZ253" si="297">VLOOKUP($DW190,$AG$1054:$AN$1153,3,FALSE)</f>
        <v>0</v>
      </c>
      <c r="EA190" s="467">
        <f t="shared" ref="EA190:EA253" si="298">VLOOKUP($DW190,$AG$1054:$AN$1153,4,FALSE)</f>
        <v>0.01</v>
      </c>
      <c r="EB190" s="468"/>
      <c r="EC190" s="326"/>
      <c r="ED190" s="468"/>
      <c r="EE190" s="39"/>
      <c r="EF190" s="459">
        <f t="shared" ref="EF190:EF253" si="299">D190</f>
        <v>66</v>
      </c>
      <c r="EG190" s="407">
        <f t="shared" si="234"/>
        <v>0.03</v>
      </c>
      <c r="EH190" s="407">
        <f t="shared" si="234"/>
        <v>0.03</v>
      </c>
      <c r="EI190" s="407">
        <f t="shared" si="234"/>
        <v>0.03</v>
      </c>
      <c r="EJ190" s="407">
        <f t="shared" si="234"/>
        <v>0.03</v>
      </c>
      <c r="EK190" s="39"/>
      <c r="EL190" s="485">
        <v>64</v>
      </c>
      <c r="EM190" s="486">
        <f t="shared" ref="EM190:EM225" si="300">VLOOKUP(EL190,$EW$126:$FA$225,$H$1076,FALSE)</f>
        <v>6.86</v>
      </c>
      <c r="EN190" s="486">
        <f t="shared" ref="EN190:EN225" si="301">IF($E$21&lt;=0,0,VLOOKUP(EL190,$GI$126:$GK$225,$N$1078,FALSE))</f>
        <v>0</v>
      </c>
      <c r="EO190" s="487">
        <f t="shared" ref="EO190:EO225" si="302">IF($E$22&lt;=0,0,VLOOKUP(EL190,$FI$126:$FK$225,$N$1079))</f>
        <v>0</v>
      </c>
      <c r="EP190" s="487"/>
      <c r="EQ190" s="487">
        <f t="shared" ref="EQ190:EQ225" si="303">IF($Y$29&lt;=0,0,VLOOKUP(EL190,$FO$126:$FQ$225,$N$1080))</f>
        <v>0</v>
      </c>
      <c r="ER190" s="487">
        <f t="shared" ref="ER190:ER225" si="304">IF($E$24&lt;=0,0,VLOOKUP(EL190,$GA$126:$GE$225,$N$1081))</f>
        <v>0</v>
      </c>
      <c r="ES190" s="487">
        <f t="shared" ref="ES190:ES225" si="305">EM190</f>
        <v>6.86</v>
      </c>
      <c r="ET190" s="488">
        <f t="shared" ref="ET190:ET225" si="306">VLOOKUP(EL190,$FC$126:$FG$225,$H$1076)</f>
        <v>6.86</v>
      </c>
      <c r="EU190" s="39"/>
      <c r="EV190" s="33"/>
      <c r="EW190" s="507">
        <f t="shared" si="236"/>
        <v>64</v>
      </c>
      <c r="EX190" s="399">
        <v>6.86</v>
      </c>
      <c r="EY190" s="399">
        <v>12.65</v>
      </c>
      <c r="EZ190" s="399">
        <v>4.88</v>
      </c>
      <c r="FA190" s="399">
        <v>8.3800000000000008</v>
      </c>
      <c r="FB190" s="33"/>
      <c r="FC190" s="507">
        <v>64</v>
      </c>
      <c r="FD190" s="399">
        <f t="shared" si="185"/>
        <v>6.86</v>
      </c>
      <c r="FE190" s="399">
        <f t="shared" si="186"/>
        <v>12.65</v>
      </c>
      <c r="FF190" s="399">
        <f t="shared" si="187"/>
        <v>4.88</v>
      </c>
      <c r="FG190" s="399">
        <f t="shared" si="188"/>
        <v>8.3800000000000008</v>
      </c>
      <c r="FH190" s="33"/>
      <c r="FI190" s="507">
        <f t="shared" si="237"/>
        <v>64</v>
      </c>
      <c r="FJ190" s="412">
        <f>ROUND(FJ189*1.1,2)</f>
        <v>0.52</v>
      </c>
      <c r="FK190" s="412">
        <f t="shared" si="199"/>
        <v>0.52</v>
      </c>
      <c r="FL190" s="412">
        <f t="shared" si="200"/>
        <v>0.52</v>
      </c>
      <c r="FM190" s="412">
        <f t="shared" si="201"/>
        <v>0.52</v>
      </c>
      <c r="FN190" s="505"/>
      <c r="FO190" s="507">
        <f t="shared" si="238"/>
        <v>64</v>
      </c>
      <c r="FP190" s="477">
        <v>18.41</v>
      </c>
      <c r="FQ190" s="412">
        <v>18.41</v>
      </c>
      <c r="FR190" s="477">
        <v>18.41</v>
      </c>
      <c r="FS190" s="412">
        <v>18.41</v>
      </c>
      <c r="FT190" s="33"/>
      <c r="FU190" s="489">
        <v>64</v>
      </c>
      <c r="FV190" s="490">
        <v>3.74</v>
      </c>
      <c r="FW190" s="490">
        <f t="shared" si="202"/>
        <v>3.74</v>
      </c>
      <c r="FX190" s="490">
        <f t="shared" si="203"/>
        <v>3.74</v>
      </c>
      <c r="FY190" s="490">
        <f t="shared" si="204"/>
        <v>3.74</v>
      </c>
      <c r="FZ190" s="1234"/>
      <c r="GA190" s="507">
        <f t="shared" si="239"/>
        <v>64</v>
      </c>
      <c r="GB190" s="400">
        <v>7.89</v>
      </c>
      <c r="GC190" s="400">
        <f t="shared" si="205"/>
        <v>9.86</v>
      </c>
      <c r="GD190" s="400">
        <v>8.31</v>
      </c>
      <c r="GE190" s="400">
        <f t="shared" si="205"/>
        <v>10.39</v>
      </c>
      <c r="GF190" s="524"/>
      <c r="GG190" s="39"/>
      <c r="GH190" s="33"/>
      <c r="GI190" s="507">
        <f t="shared" si="240"/>
        <v>64</v>
      </c>
      <c r="GJ190" s="400">
        <f t="shared" si="241"/>
        <v>0.84</v>
      </c>
      <c r="GK190" s="400">
        <f t="shared" si="241"/>
        <v>0.84</v>
      </c>
      <c r="GL190" s="400">
        <f t="shared" si="241"/>
        <v>0.84</v>
      </c>
      <c r="GM190" s="400">
        <f t="shared" si="241"/>
        <v>0.84</v>
      </c>
      <c r="GN190" s="33"/>
      <c r="GO190" s="524"/>
      <c r="GP190" s="491">
        <v>64</v>
      </c>
      <c r="GQ190" s="492">
        <f t="shared" si="206"/>
        <v>0.52</v>
      </c>
      <c r="GR190" s="492">
        <f t="shared" si="207"/>
        <v>0.57200000000000006</v>
      </c>
      <c r="GS190" s="492">
        <f t="shared" si="208"/>
        <v>0.52</v>
      </c>
      <c r="GT190" s="493">
        <f t="shared" si="209"/>
        <v>0.57200000000000006</v>
      </c>
      <c r="GU190" s="491">
        <v>64</v>
      </c>
      <c r="GV190" s="492">
        <f t="shared" si="210"/>
        <v>7.48</v>
      </c>
      <c r="GW190" s="492">
        <f t="shared" si="211"/>
        <v>8.2280000000000015</v>
      </c>
      <c r="GX190" s="492">
        <f t="shared" si="212"/>
        <v>7.48</v>
      </c>
      <c r="GY190" s="492">
        <f t="shared" si="213"/>
        <v>8.2280000000000015</v>
      </c>
      <c r="GZ190" s="494">
        <f t="shared" si="189"/>
        <v>64</v>
      </c>
      <c r="HA190" s="506">
        <v>20.46</v>
      </c>
      <c r="HB190" s="492">
        <f t="shared" si="225"/>
        <v>28.64</v>
      </c>
      <c r="HC190" s="492">
        <f t="shared" si="235"/>
        <v>12.28</v>
      </c>
      <c r="HD190" s="492">
        <f t="shared" si="229"/>
        <v>17.190000000000001</v>
      </c>
      <c r="HE190" s="491">
        <v>64</v>
      </c>
      <c r="HF190" s="492">
        <v>15.77</v>
      </c>
      <c r="HG190" s="492">
        <v>15.77</v>
      </c>
      <c r="HH190" s="492">
        <v>15.77</v>
      </c>
      <c r="HI190" s="493">
        <v>15.77</v>
      </c>
      <c r="HJ190" s="491">
        <v>64</v>
      </c>
      <c r="HK190" s="492">
        <f t="shared" si="216"/>
        <v>0.92</v>
      </c>
      <c r="HL190" s="492">
        <f t="shared" si="217"/>
        <v>0.92</v>
      </c>
      <c r="HM190" s="492">
        <f t="shared" si="218"/>
        <v>0.92</v>
      </c>
      <c r="HN190" s="492">
        <f t="shared" si="219"/>
        <v>0.92</v>
      </c>
      <c r="HO190" s="632"/>
      <c r="HP190" s="632"/>
      <c r="HQ190" s="632"/>
      <c r="HR190" s="39"/>
      <c r="HS190" s="39"/>
      <c r="HT190" s="39"/>
    </row>
    <row r="191" spans="1:228" ht="12.75" hidden="1" customHeight="1" x14ac:dyDescent="0.25">
      <c r="A191" s="31">
        <f t="shared" si="242"/>
        <v>6</v>
      </c>
      <c r="B191" s="31"/>
      <c r="C191" s="31"/>
      <c r="D191" s="32">
        <f t="shared" si="280"/>
        <v>67</v>
      </c>
      <c r="E191" s="33">
        <f t="shared" ca="1" si="244"/>
        <v>0</v>
      </c>
      <c r="F191" s="33">
        <f t="shared" ca="1" si="245"/>
        <v>0</v>
      </c>
      <c r="G191" s="33">
        <f t="shared" ca="1" si="246"/>
        <v>0</v>
      </c>
      <c r="H191" s="33">
        <v>0</v>
      </c>
      <c r="I191" s="33">
        <v>0</v>
      </c>
      <c r="J191" s="33">
        <f t="shared" ca="1" si="190"/>
        <v>0</v>
      </c>
      <c r="K191" s="33">
        <f t="shared" ca="1" si="247"/>
        <v>0</v>
      </c>
      <c r="L191" s="33"/>
      <c r="M191" s="832">
        <v>0</v>
      </c>
      <c r="N191" s="33">
        <f>IF(M191&gt;0,#REF!,0)</f>
        <v>0</v>
      </c>
      <c r="O191" s="33">
        <f t="shared" ca="1" si="248"/>
        <v>0</v>
      </c>
      <c r="P191" s="833">
        <f t="shared" ca="1" si="281"/>
        <v>1.02</v>
      </c>
      <c r="Q191" s="834">
        <f t="shared" ca="1" si="282"/>
        <v>6.722074416891278</v>
      </c>
      <c r="R191" s="835">
        <f t="shared" ca="1" si="283"/>
        <v>408.01026793455844</v>
      </c>
      <c r="S191" s="836">
        <f t="shared" ca="1" si="284"/>
        <v>1.02</v>
      </c>
      <c r="T191" s="34">
        <f t="shared" ca="1" si="249"/>
        <v>6.722074416891278</v>
      </c>
      <c r="U191" s="835">
        <f t="shared" ca="1" si="285"/>
        <v>408.01026793455856</v>
      </c>
      <c r="V191" s="34">
        <f t="shared" si="224"/>
        <v>0</v>
      </c>
      <c r="W191" s="553">
        <f t="shared" si="227"/>
        <v>1.413</v>
      </c>
      <c r="X191" s="42">
        <f t="shared" si="286"/>
        <v>0.03</v>
      </c>
      <c r="Y191" s="43">
        <f t="shared" si="250"/>
        <v>2.4662697723036864E-3</v>
      </c>
      <c r="Z191" s="44">
        <f t="shared" si="287"/>
        <v>0.03</v>
      </c>
      <c r="AA191" s="43">
        <f t="shared" si="251"/>
        <v>2.4662697723036864E-3</v>
      </c>
      <c r="AB191" s="35">
        <f t="shared" si="288"/>
        <v>0.16</v>
      </c>
      <c r="AC191" s="35">
        <f t="shared" ca="1" si="288"/>
        <v>0.15470777428049154</v>
      </c>
      <c r="AD191" s="317">
        <f t="shared" ca="1" si="288"/>
        <v>0.15470777428049154</v>
      </c>
      <c r="AE191" s="315"/>
      <c r="AF191" s="318">
        <f t="shared" si="252"/>
        <v>0.1</v>
      </c>
      <c r="AG191" s="405">
        <f t="shared" ca="1" si="253"/>
        <v>0</v>
      </c>
      <c r="AH191" s="318">
        <f t="shared" si="254"/>
        <v>0</v>
      </c>
      <c r="AI191" s="405">
        <f t="shared" ca="1" si="255"/>
        <v>0</v>
      </c>
      <c r="AJ191" s="318">
        <f t="shared" si="256"/>
        <v>0.01</v>
      </c>
      <c r="AK191" s="405">
        <f t="shared" ca="1" si="257"/>
        <v>0</v>
      </c>
      <c r="AL191" s="35">
        <v>0</v>
      </c>
      <c r="AM191" s="30">
        <f t="shared" ca="1" si="258"/>
        <v>6.722074416891278</v>
      </c>
      <c r="AN191" s="39"/>
      <c r="AO191" s="39"/>
      <c r="AP191" s="709">
        <f ca="1">IF($J$12="",0,IF(A191&lt;=$Y$3,IF(R190+SUM($M$126:M191)&gt;$Z$22,R190*10%,IF(R190+SUM($M$126:M191)&lt;=$Z$22,$Z$22-R190-SUM($M$126:M191))),0))</f>
        <v>99586.287657648543</v>
      </c>
      <c r="AQ191" s="319">
        <f t="shared" ca="1" si="289"/>
        <v>100000</v>
      </c>
      <c r="AR191" s="319">
        <f ca="1">IF($J$12="",0,IF(U190&lt;0,0,IF(A191&lt;=$Y$3,IF(U190+SUM($M$126:M191)&gt;$Z$22,U190*10%,IF(U190+SUM($M$126:M191)&lt;=$Z$22,$AR$125-U190-SUM($M$126:M191))),0)))</f>
        <v>99586.287657648543</v>
      </c>
      <c r="AS191" s="39">
        <f t="shared" ca="1" si="290"/>
        <v>100000</v>
      </c>
      <c r="AT191" s="723">
        <f t="shared" ca="1" si="259"/>
        <v>99586.287657648543</v>
      </c>
      <c r="AU191" s="320">
        <f t="shared" ca="1" si="260"/>
        <v>99586.287657648543</v>
      </c>
      <c r="AV191" s="320">
        <f t="shared" ca="1" si="261"/>
        <v>0</v>
      </c>
      <c r="AW191" s="320">
        <f t="shared" ca="1" si="262"/>
        <v>0</v>
      </c>
      <c r="AX191" s="320">
        <f t="shared" ca="1" si="263"/>
        <v>0</v>
      </c>
      <c r="AY191" s="320">
        <f t="shared" ca="1" si="291"/>
        <v>0</v>
      </c>
      <c r="AZ191" s="724">
        <f t="shared" ca="1" si="264"/>
        <v>0</v>
      </c>
      <c r="BA191" s="1259">
        <f t="shared" si="292"/>
        <v>0</v>
      </c>
      <c r="BB191" s="1250"/>
      <c r="BC191" s="715">
        <f t="shared" si="265"/>
        <v>0</v>
      </c>
      <c r="BD191" s="715">
        <f t="shared" si="266"/>
        <v>0</v>
      </c>
      <c r="BE191" s="715">
        <f t="shared" si="267"/>
        <v>0</v>
      </c>
      <c r="BF191" s="715">
        <f t="shared" si="293"/>
        <v>0</v>
      </c>
      <c r="BG191" s="732">
        <f t="shared" si="268"/>
        <v>0</v>
      </c>
      <c r="BH191" s="39"/>
      <c r="BI191" s="39"/>
      <c r="BJ191" s="39"/>
      <c r="BK191" s="39"/>
      <c r="BL191" s="39"/>
      <c r="BM191" s="36"/>
      <c r="BN191" s="422">
        <f t="shared" ca="1" si="269"/>
        <v>6.722074416891278</v>
      </c>
      <c r="BO191" s="422">
        <f t="shared" ca="1" si="270"/>
        <v>0</v>
      </c>
      <c r="BP191" s="422">
        <f t="shared" ca="1" si="271"/>
        <v>0</v>
      </c>
      <c r="BQ191" s="422">
        <f t="shared" ca="1" si="272"/>
        <v>0</v>
      </c>
      <c r="BR191" s="422">
        <f t="shared" ca="1" si="294"/>
        <v>0</v>
      </c>
      <c r="BS191" s="422">
        <f t="shared" ca="1" si="273"/>
        <v>0</v>
      </c>
      <c r="BT191" s="422">
        <f t="shared" si="274"/>
        <v>0</v>
      </c>
      <c r="BU191" s="422">
        <f t="shared" si="275"/>
        <v>0</v>
      </c>
      <c r="BV191" s="422">
        <f t="shared" si="276"/>
        <v>0</v>
      </c>
      <c r="BW191" s="422">
        <f t="shared" si="277"/>
        <v>0</v>
      </c>
      <c r="BX191" s="422">
        <f t="shared" si="295"/>
        <v>0</v>
      </c>
      <c r="BY191" s="422">
        <f t="shared" si="278"/>
        <v>0</v>
      </c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458"/>
      <c r="CL191" s="458"/>
      <c r="CM191" s="458"/>
      <c r="CN191" s="458"/>
      <c r="CO191" s="458"/>
      <c r="CP191" s="458"/>
      <c r="CQ191" s="458"/>
      <c r="CR191" s="458"/>
      <c r="CS191" s="458"/>
      <c r="CT191" s="458"/>
      <c r="CU191" s="458"/>
      <c r="CV191" s="458"/>
      <c r="CW191" s="458"/>
      <c r="CX191" s="458"/>
      <c r="CY191" s="458"/>
      <c r="CZ191" s="458"/>
      <c r="DA191" s="458"/>
      <c r="DB191" s="458"/>
      <c r="DC191" s="458"/>
      <c r="DD191" s="458"/>
      <c r="DE191" s="458"/>
      <c r="DF191" s="458"/>
      <c r="DG191" s="458"/>
      <c r="DH191" s="458"/>
      <c r="DI191" s="458"/>
      <c r="DJ191" s="458"/>
      <c r="DK191" s="458"/>
      <c r="DL191" s="458"/>
      <c r="DM191" s="458"/>
      <c r="DN191" s="458"/>
      <c r="DO191" s="458"/>
      <c r="DP191" s="458"/>
      <c r="DQ191" s="458"/>
      <c r="DR191" s="458"/>
      <c r="DS191" s="458"/>
      <c r="DT191" s="458"/>
      <c r="DU191" s="39"/>
      <c r="DV191" s="39"/>
      <c r="DW191" s="31">
        <f t="shared" si="243"/>
        <v>6</v>
      </c>
      <c r="DX191" s="459">
        <f t="shared" si="279"/>
        <v>67</v>
      </c>
      <c r="DY191" s="467">
        <f t="shared" si="296"/>
        <v>0.1</v>
      </c>
      <c r="DZ191" s="468">
        <f t="shared" si="297"/>
        <v>0</v>
      </c>
      <c r="EA191" s="467">
        <f t="shared" si="298"/>
        <v>0.01</v>
      </c>
      <c r="EB191" s="468"/>
      <c r="EC191" s="326"/>
      <c r="ED191" s="468"/>
      <c r="EE191" s="39"/>
      <c r="EF191" s="459">
        <f t="shared" si="299"/>
        <v>67</v>
      </c>
      <c r="EG191" s="407">
        <f t="shared" ref="EG191:EJ206" si="307">EG190</f>
        <v>0.03</v>
      </c>
      <c r="EH191" s="407">
        <f t="shared" si="307"/>
        <v>0.03</v>
      </c>
      <c r="EI191" s="407">
        <f t="shared" si="307"/>
        <v>0.03</v>
      </c>
      <c r="EJ191" s="407">
        <f t="shared" si="307"/>
        <v>0.03</v>
      </c>
      <c r="EK191" s="39"/>
      <c r="EL191" s="485">
        <v>65</v>
      </c>
      <c r="EM191" s="486">
        <f t="shared" si="300"/>
        <v>7.58</v>
      </c>
      <c r="EN191" s="486">
        <f t="shared" si="301"/>
        <v>0</v>
      </c>
      <c r="EO191" s="487">
        <f t="shared" si="302"/>
        <v>0</v>
      </c>
      <c r="EP191" s="487"/>
      <c r="EQ191" s="487">
        <f t="shared" si="303"/>
        <v>0</v>
      </c>
      <c r="ER191" s="487">
        <f t="shared" si="304"/>
        <v>0</v>
      </c>
      <c r="ES191" s="487">
        <f t="shared" si="305"/>
        <v>7.58</v>
      </c>
      <c r="ET191" s="488">
        <f t="shared" si="306"/>
        <v>7.58</v>
      </c>
      <c r="EU191" s="39"/>
      <c r="EV191" s="33"/>
      <c r="EW191" s="507">
        <f t="shared" si="236"/>
        <v>65</v>
      </c>
      <c r="EX191" s="399">
        <v>7.58</v>
      </c>
      <c r="EY191" s="399">
        <v>13.99</v>
      </c>
      <c r="EZ191" s="399">
        <v>5.39</v>
      </c>
      <c r="FA191" s="399">
        <v>9.27</v>
      </c>
      <c r="FB191" s="33"/>
      <c r="FC191" s="507">
        <v>65</v>
      </c>
      <c r="FD191" s="399">
        <f t="shared" ref="FD191:FD225" si="308">EX191</f>
        <v>7.58</v>
      </c>
      <c r="FE191" s="399">
        <f t="shared" ref="FE191:FE225" si="309">EY191</f>
        <v>13.99</v>
      </c>
      <c r="FF191" s="399">
        <f t="shared" ref="FF191:FF225" si="310">EZ191</f>
        <v>5.39</v>
      </c>
      <c r="FG191" s="399">
        <f t="shared" ref="FG191:FG225" si="311">FA191</f>
        <v>9.27</v>
      </c>
      <c r="FH191" s="33"/>
      <c r="FI191" s="507">
        <f t="shared" si="237"/>
        <v>65</v>
      </c>
      <c r="FJ191" s="412">
        <v>0</v>
      </c>
      <c r="FK191" s="412">
        <v>0</v>
      </c>
      <c r="FL191" s="412">
        <v>0</v>
      </c>
      <c r="FM191" s="412">
        <v>0</v>
      </c>
      <c r="FN191" s="409"/>
      <c r="FO191" s="507">
        <f t="shared" si="238"/>
        <v>65</v>
      </c>
      <c r="FP191" s="477">
        <v>0</v>
      </c>
      <c r="FQ191" s="412">
        <v>0</v>
      </c>
      <c r="FR191" s="477">
        <v>0</v>
      </c>
      <c r="FS191" s="412">
        <v>0</v>
      </c>
      <c r="FT191" s="33"/>
      <c r="FU191" s="489">
        <v>65</v>
      </c>
      <c r="FV191" s="490">
        <v>0</v>
      </c>
      <c r="FW191" s="490">
        <v>0</v>
      </c>
      <c r="FX191" s="490">
        <v>0</v>
      </c>
      <c r="FY191" s="490">
        <v>0</v>
      </c>
      <c r="FZ191" s="33"/>
      <c r="GA191" s="507">
        <f t="shared" si="239"/>
        <v>65</v>
      </c>
      <c r="GB191" s="400">
        <v>8.2899999999999991</v>
      </c>
      <c r="GC191" s="400">
        <f t="shared" si="205"/>
        <v>10.36</v>
      </c>
      <c r="GD191" s="400">
        <v>8.73</v>
      </c>
      <c r="GE191" s="400">
        <f t="shared" si="205"/>
        <v>10.91</v>
      </c>
      <c r="GF191" s="524"/>
      <c r="GG191" s="39"/>
      <c r="GH191" s="33"/>
      <c r="GI191" s="507">
        <f t="shared" si="240"/>
        <v>65</v>
      </c>
      <c r="GJ191" s="400">
        <f t="shared" si="241"/>
        <v>0.84</v>
      </c>
      <c r="GK191" s="400">
        <f t="shared" si="241"/>
        <v>0.84</v>
      </c>
      <c r="GL191" s="400">
        <f t="shared" si="241"/>
        <v>0.84</v>
      </c>
      <c r="GM191" s="400">
        <f t="shared" si="241"/>
        <v>0.84</v>
      </c>
      <c r="GN191" s="33"/>
      <c r="GO191" s="33"/>
      <c r="GP191" s="491">
        <v>65</v>
      </c>
      <c r="GQ191" s="492">
        <f t="shared" si="206"/>
        <v>0</v>
      </c>
      <c r="GR191" s="492">
        <v>0</v>
      </c>
      <c r="GS191" s="492">
        <f t="shared" si="208"/>
        <v>0</v>
      </c>
      <c r="GT191" s="492">
        <v>0</v>
      </c>
      <c r="GU191" s="491">
        <v>65</v>
      </c>
      <c r="GV191" s="492">
        <f t="shared" si="210"/>
        <v>0</v>
      </c>
      <c r="GW191" s="492">
        <f t="shared" si="211"/>
        <v>0</v>
      </c>
      <c r="GX191" s="492">
        <f t="shared" si="212"/>
        <v>0</v>
      </c>
      <c r="GY191" s="492">
        <f t="shared" ref="GY191:GY196" si="312">ROUND(GX191*1.4,2)</f>
        <v>0</v>
      </c>
      <c r="GZ191" s="494">
        <f t="shared" ref="GZ191:GZ196" si="313">GZ190+1</f>
        <v>65</v>
      </c>
      <c r="HA191" s="506">
        <v>0</v>
      </c>
      <c r="HB191" s="492">
        <f t="shared" si="225"/>
        <v>0</v>
      </c>
      <c r="HC191" s="492">
        <f t="shared" si="235"/>
        <v>0</v>
      </c>
      <c r="HD191" s="492">
        <f t="shared" si="229"/>
        <v>0</v>
      </c>
      <c r="HE191" s="491">
        <v>65</v>
      </c>
      <c r="HF191" s="492">
        <v>0</v>
      </c>
      <c r="HG191" s="492">
        <v>0</v>
      </c>
      <c r="HH191" s="492">
        <v>0</v>
      </c>
      <c r="HI191" s="493">
        <v>0</v>
      </c>
      <c r="HJ191" s="491">
        <v>65</v>
      </c>
      <c r="HK191" s="492">
        <f t="shared" si="216"/>
        <v>0.92</v>
      </c>
      <c r="HL191" s="492">
        <f t="shared" si="217"/>
        <v>0.92</v>
      </c>
      <c r="HM191" s="492">
        <f t="shared" si="218"/>
        <v>0.92</v>
      </c>
      <c r="HN191" s="492">
        <f t="shared" si="219"/>
        <v>0.92</v>
      </c>
      <c r="HO191" s="632"/>
      <c r="HP191" s="39"/>
      <c r="HQ191" s="39"/>
      <c r="HR191" s="39"/>
      <c r="HS191" s="39"/>
      <c r="HT191" s="39"/>
    </row>
    <row r="192" spans="1:228" ht="12.75" hidden="1" customHeight="1" x14ac:dyDescent="0.25">
      <c r="A192" s="31">
        <f t="shared" si="242"/>
        <v>6</v>
      </c>
      <c r="B192" s="31"/>
      <c r="C192" s="31"/>
      <c r="D192" s="32">
        <f t="shared" si="280"/>
        <v>68</v>
      </c>
      <c r="E192" s="33">
        <f t="shared" ca="1" si="244"/>
        <v>0</v>
      </c>
      <c r="F192" s="33">
        <f t="shared" ca="1" si="245"/>
        <v>0</v>
      </c>
      <c r="G192" s="33">
        <f t="shared" ca="1" si="246"/>
        <v>0</v>
      </c>
      <c r="H192" s="33">
        <v>0</v>
      </c>
      <c r="I192" s="33">
        <v>0</v>
      </c>
      <c r="J192" s="33">
        <f t="shared" ca="1" si="190"/>
        <v>0</v>
      </c>
      <c r="K192" s="33">
        <f t="shared" ca="1" si="247"/>
        <v>0</v>
      </c>
      <c r="L192" s="33"/>
      <c r="M192" s="832">
        <v>0</v>
      </c>
      <c r="N192" s="33">
        <f>IF(M192&gt;0,#REF!,0)</f>
        <v>0</v>
      </c>
      <c r="O192" s="33">
        <f t="shared" ca="1" si="248"/>
        <v>0</v>
      </c>
      <c r="P192" s="833">
        <f t="shared" ca="1" si="281"/>
        <v>1.01</v>
      </c>
      <c r="Q192" s="834">
        <f t="shared" ca="1" si="282"/>
        <v>6.7224593069144172</v>
      </c>
      <c r="R192" s="835">
        <f t="shared" ca="1" si="283"/>
        <v>402.29780862764403</v>
      </c>
      <c r="S192" s="836">
        <f t="shared" ca="1" si="284"/>
        <v>1.01</v>
      </c>
      <c r="T192" s="34">
        <f t="shared" ca="1" si="249"/>
        <v>6.7224593069144172</v>
      </c>
      <c r="U192" s="835">
        <f t="shared" ca="1" si="285"/>
        <v>402.29780862764414</v>
      </c>
      <c r="V192" s="34">
        <f t="shared" si="224"/>
        <v>0</v>
      </c>
      <c r="W192" s="553">
        <f t="shared" si="227"/>
        <v>1.4</v>
      </c>
      <c r="X192" s="42">
        <f t="shared" si="286"/>
        <v>0.03</v>
      </c>
      <c r="Y192" s="43">
        <f t="shared" si="250"/>
        <v>2.4662697723036864E-3</v>
      </c>
      <c r="Z192" s="44">
        <f t="shared" si="287"/>
        <v>0.03</v>
      </c>
      <c r="AA192" s="43">
        <f t="shared" si="251"/>
        <v>2.4662697723036864E-3</v>
      </c>
      <c r="AB192" s="35">
        <f t="shared" si="288"/>
        <v>0.16</v>
      </c>
      <c r="AC192" s="35">
        <f t="shared" ca="1" si="288"/>
        <v>0.15470777428049154</v>
      </c>
      <c r="AD192" s="317">
        <f t="shared" ca="1" si="288"/>
        <v>0.15470777428049154</v>
      </c>
      <c r="AE192" s="315"/>
      <c r="AF192" s="318">
        <f t="shared" si="252"/>
        <v>0.1</v>
      </c>
      <c r="AG192" s="405">
        <f t="shared" ca="1" si="253"/>
        <v>0</v>
      </c>
      <c r="AH192" s="318">
        <f t="shared" si="254"/>
        <v>0</v>
      </c>
      <c r="AI192" s="405">
        <f t="shared" ca="1" si="255"/>
        <v>0</v>
      </c>
      <c r="AJ192" s="318">
        <f t="shared" si="256"/>
        <v>0.01</v>
      </c>
      <c r="AK192" s="405">
        <f t="shared" ca="1" si="257"/>
        <v>0</v>
      </c>
      <c r="AL192" s="35">
        <v>0</v>
      </c>
      <c r="AM192" s="30">
        <f t="shared" ca="1" si="258"/>
        <v>6.7224593069144172</v>
      </c>
      <c r="AN192" s="39"/>
      <c r="AO192" s="39"/>
      <c r="AP192" s="709">
        <f ca="1">IF($J$12="",0,IF(A192&lt;=$Y$3,IF(R191+SUM($M$126:M192)&gt;$Z$22,R191*10%,IF(R191+SUM($M$126:M192)&lt;=$Z$22,$Z$22-R191-SUM($M$126:M192))),0))</f>
        <v>99591.989732065442</v>
      </c>
      <c r="AQ192" s="319">
        <f t="shared" ca="1" si="289"/>
        <v>100000</v>
      </c>
      <c r="AR192" s="319">
        <f ca="1">IF($J$12="",0,IF(U191&lt;0,0,IF(A192&lt;=$Y$3,IF(U191+SUM($M$126:M192)&gt;$Z$22,U191*10%,IF(U191+SUM($M$126:M192)&lt;=$Z$22,$AR$125-U191-SUM($M$126:M192))),0)))</f>
        <v>99591.989732065442</v>
      </c>
      <c r="AS192" s="39">
        <f t="shared" ca="1" si="290"/>
        <v>100000</v>
      </c>
      <c r="AT192" s="723">
        <f t="shared" ca="1" si="259"/>
        <v>99591.989732065442</v>
      </c>
      <c r="AU192" s="320">
        <f t="shared" ca="1" si="260"/>
        <v>99591.989732065442</v>
      </c>
      <c r="AV192" s="320">
        <f t="shared" ca="1" si="261"/>
        <v>0</v>
      </c>
      <c r="AW192" s="320">
        <f t="shared" ca="1" si="262"/>
        <v>0</v>
      </c>
      <c r="AX192" s="320">
        <f t="shared" ca="1" si="263"/>
        <v>0</v>
      </c>
      <c r="AY192" s="320">
        <f t="shared" ca="1" si="291"/>
        <v>0</v>
      </c>
      <c r="AZ192" s="724">
        <f t="shared" ca="1" si="264"/>
        <v>0</v>
      </c>
      <c r="BA192" s="1259">
        <f t="shared" si="292"/>
        <v>0</v>
      </c>
      <c r="BB192" s="1250"/>
      <c r="BC192" s="715">
        <f t="shared" si="265"/>
        <v>0</v>
      </c>
      <c r="BD192" s="715">
        <f t="shared" si="266"/>
        <v>0</v>
      </c>
      <c r="BE192" s="715">
        <f t="shared" si="267"/>
        <v>0</v>
      </c>
      <c r="BF192" s="715">
        <f t="shared" si="293"/>
        <v>0</v>
      </c>
      <c r="BG192" s="732">
        <f t="shared" si="268"/>
        <v>0</v>
      </c>
      <c r="BH192" s="39"/>
      <c r="BI192" s="39"/>
      <c r="BJ192" s="39"/>
      <c r="BK192" s="39"/>
      <c r="BL192" s="39"/>
      <c r="BM192" s="36"/>
      <c r="BN192" s="422">
        <f t="shared" ca="1" si="269"/>
        <v>6.7224593069144172</v>
      </c>
      <c r="BO192" s="422">
        <f t="shared" ca="1" si="270"/>
        <v>0</v>
      </c>
      <c r="BP192" s="422">
        <f t="shared" ca="1" si="271"/>
        <v>0</v>
      </c>
      <c r="BQ192" s="422">
        <f t="shared" ca="1" si="272"/>
        <v>0</v>
      </c>
      <c r="BR192" s="422">
        <f t="shared" ca="1" si="294"/>
        <v>0</v>
      </c>
      <c r="BS192" s="422">
        <f t="shared" ca="1" si="273"/>
        <v>0</v>
      </c>
      <c r="BT192" s="422">
        <f t="shared" si="274"/>
        <v>0</v>
      </c>
      <c r="BU192" s="422">
        <f t="shared" si="275"/>
        <v>0</v>
      </c>
      <c r="BV192" s="422">
        <f t="shared" si="276"/>
        <v>0</v>
      </c>
      <c r="BW192" s="422">
        <f t="shared" si="277"/>
        <v>0</v>
      </c>
      <c r="BX192" s="422">
        <f t="shared" si="295"/>
        <v>0</v>
      </c>
      <c r="BY192" s="422">
        <f t="shared" si="278"/>
        <v>0</v>
      </c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458"/>
      <c r="CL192" s="458"/>
      <c r="CM192" s="458"/>
      <c r="CN192" s="458"/>
      <c r="CO192" s="458"/>
      <c r="CP192" s="458"/>
      <c r="CQ192" s="458"/>
      <c r="CR192" s="458"/>
      <c r="CS192" s="458"/>
      <c r="CT192" s="458"/>
      <c r="CU192" s="458"/>
      <c r="CV192" s="458"/>
      <c r="CW192" s="458"/>
      <c r="CX192" s="458"/>
      <c r="CY192" s="458"/>
      <c r="CZ192" s="458"/>
      <c r="DA192" s="458"/>
      <c r="DB192" s="458"/>
      <c r="DC192" s="458"/>
      <c r="DD192" s="458"/>
      <c r="DE192" s="458"/>
      <c r="DF192" s="458"/>
      <c r="DG192" s="458"/>
      <c r="DH192" s="458"/>
      <c r="DI192" s="458"/>
      <c r="DJ192" s="458"/>
      <c r="DK192" s="458"/>
      <c r="DL192" s="458"/>
      <c r="DM192" s="458"/>
      <c r="DN192" s="458"/>
      <c r="DO192" s="458"/>
      <c r="DP192" s="458"/>
      <c r="DQ192" s="458"/>
      <c r="DR192" s="458"/>
      <c r="DS192" s="458"/>
      <c r="DT192" s="458"/>
      <c r="DU192" s="39"/>
      <c r="DV192" s="39"/>
      <c r="DW192" s="31">
        <f t="shared" si="243"/>
        <v>6</v>
      </c>
      <c r="DX192" s="459">
        <f t="shared" si="279"/>
        <v>68</v>
      </c>
      <c r="DY192" s="467">
        <f t="shared" si="296"/>
        <v>0.1</v>
      </c>
      <c r="DZ192" s="468">
        <f t="shared" si="297"/>
        <v>0</v>
      </c>
      <c r="EA192" s="467">
        <f t="shared" si="298"/>
        <v>0.01</v>
      </c>
      <c r="EB192" s="468"/>
      <c r="EC192" s="326"/>
      <c r="ED192" s="468"/>
      <c r="EE192" s="39"/>
      <c r="EF192" s="459">
        <f t="shared" si="299"/>
        <v>68</v>
      </c>
      <c r="EG192" s="407">
        <f t="shared" si="307"/>
        <v>0.03</v>
      </c>
      <c r="EH192" s="407">
        <f t="shared" si="307"/>
        <v>0.03</v>
      </c>
      <c r="EI192" s="407">
        <f t="shared" si="307"/>
        <v>0.03</v>
      </c>
      <c r="EJ192" s="407">
        <f t="shared" si="307"/>
        <v>0.03</v>
      </c>
      <c r="EK192" s="39"/>
      <c r="EL192" s="485">
        <v>66</v>
      </c>
      <c r="EM192" s="486">
        <f t="shared" si="300"/>
        <v>8.31</v>
      </c>
      <c r="EN192" s="486">
        <f t="shared" si="301"/>
        <v>0</v>
      </c>
      <c r="EO192" s="487">
        <f t="shared" si="302"/>
        <v>0</v>
      </c>
      <c r="EP192" s="487"/>
      <c r="EQ192" s="487">
        <f t="shared" si="303"/>
        <v>0</v>
      </c>
      <c r="ER192" s="487">
        <f t="shared" si="304"/>
        <v>0</v>
      </c>
      <c r="ES192" s="487">
        <f t="shared" si="305"/>
        <v>8.31</v>
      </c>
      <c r="ET192" s="488">
        <f t="shared" si="306"/>
        <v>8.31</v>
      </c>
      <c r="EU192" s="39"/>
      <c r="EV192" s="33"/>
      <c r="EW192" s="507">
        <f t="shared" si="236"/>
        <v>66</v>
      </c>
      <c r="EX192" s="399">
        <v>8.31</v>
      </c>
      <c r="EY192" s="399">
        <v>15.33</v>
      </c>
      <c r="EZ192" s="399">
        <v>5.91</v>
      </c>
      <c r="FA192" s="399">
        <v>10.16</v>
      </c>
      <c r="FB192" s="33"/>
      <c r="FC192" s="507">
        <v>66</v>
      </c>
      <c r="FD192" s="399">
        <f t="shared" si="308"/>
        <v>8.31</v>
      </c>
      <c r="FE192" s="399">
        <f t="shared" si="309"/>
        <v>15.33</v>
      </c>
      <c r="FF192" s="399">
        <f t="shared" si="310"/>
        <v>5.91</v>
      </c>
      <c r="FG192" s="399">
        <f t="shared" si="311"/>
        <v>10.16</v>
      </c>
      <c r="FH192" s="33"/>
      <c r="FI192" s="507">
        <f t="shared" si="237"/>
        <v>66</v>
      </c>
      <c r="FJ192" s="412">
        <v>0</v>
      </c>
      <c r="FK192" s="412">
        <v>0</v>
      </c>
      <c r="FL192" s="412">
        <v>0</v>
      </c>
      <c r="FM192" s="412">
        <v>0</v>
      </c>
      <c r="FN192" s="409"/>
      <c r="FO192" s="507">
        <f t="shared" si="238"/>
        <v>66</v>
      </c>
      <c r="FP192" s="477">
        <v>0</v>
      </c>
      <c r="FQ192" s="412">
        <v>0</v>
      </c>
      <c r="FR192" s="477">
        <v>0</v>
      </c>
      <c r="FS192" s="412">
        <v>0</v>
      </c>
      <c r="FT192" s="33"/>
      <c r="FU192" s="489">
        <v>66</v>
      </c>
      <c r="FV192" s="490">
        <f t="shared" ref="FV192:FY207" si="314">ROUND(FV191*1.08,2)</f>
        <v>0</v>
      </c>
      <c r="FW192" s="490">
        <f t="shared" si="314"/>
        <v>0</v>
      </c>
      <c r="FX192" s="490">
        <f t="shared" si="314"/>
        <v>0</v>
      </c>
      <c r="FY192" s="490">
        <f t="shared" si="314"/>
        <v>0</v>
      </c>
      <c r="FZ192" s="33"/>
      <c r="GA192" s="507">
        <f t="shared" si="239"/>
        <v>66</v>
      </c>
      <c r="GB192" s="400">
        <v>8.7100000000000009</v>
      </c>
      <c r="GC192" s="400">
        <f t="shared" si="205"/>
        <v>10.89</v>
      </c>
      <c r="GD192" s="400">
        <v>9.17</v>
      </c>
      <c r="GE192" s="400">
        <f t="shared" si="205"/>
        <v>11.46</v>
      </c>
      <c r="GF192" s="524"/>
      <c r="GG192" s="39"/>
      <c r="GH192" s="33"/>
      <c r="GI192" s="507">
        <f t="shared" si="240"/>
        <v>66</v>
      </c>
      <c r="GJ192" s="400">
        <f t="shared" si="241"/>
        <v>0.84</v>
      </c>
      <c r="GK192" s="400">
        <f t="shared" si="241"/>
        <v>0.84</v>
      </c>
      <c r="GL192" s="400">
        <f t="shared" si="241"/>
        <v>0.84</v>
      </c>
      <c r="GM192" s="400">
        <f t="shared" si="241"/>
        <v>0.84</v>
      </c>
      <c r="GN192" s="33"/>
      <c r="GO192" s="33"/>
      <c r="GP192" s="491">
        <v>66</v>
      </c>
      <c r="GQ192" s="492">
        <f t="shared" si="206"/>
        <v>0</v>
      </c>
      <c r="GR192" s="492">
        <v>0</v>
      </c>
      <c r="GS192" s="492">
        <f t="shared" si="208"/>
        <v>0</v>
      </c>
      <c r="GT192" s="492">
        <v>0</v>
      </c>
      <c r="GU192" s="491">
        <v>66</v>
      </c>
      <c r="GV192" s="492">
        <f t="shared" si="210"/>
        <v>0</v>
      </c>
      <c r="GW192" s="492">
        <f t="shared" si="211"/>
        <v>0</v>
      </c>
      <c r="GX192" s="492">
        <f t="shared" si="212"/>
        <v>0</v>
      </c>
      <c r="GY192" s="492">
        <f t="shared" si="312"/>
        <v>0</v>
      </c>
      <c r="GZ192" s="494">
        <f t="shared" si="313"/>
        <v>66</v>
      </c>
      <c r="HA192" s="506">
        <v>0</v>
      </c>
      <c r="HB192" s="492">
        <f t="shared" si="225"/>
        <v>0</v>
      </c>
      <c r="HC192" s="492">
        <f t="shared" si="235"/>
        <v>0</v>
      </c>
      <c r="HD192" s="492">
        <f t="shared" si="229"/>
        <v>0</v>
      </c>
      <c r="HE192" s="491">
        <v>66</v>
      </c>
      <c r="HF192" s="492">
        <f>HF191*(1+10%)</f>
        <v>0</v>
      </c>
      <c r="HG192" s="492">
        <f t="shared" ref="HG192:HI196" si="315">HG191*(1+10%)</f>
        <v>0</v>
      </c>
      <c r="HH192" s="492">
        <f t="shared" si="315"/>
        <v>0</v>
      </c>
      <c r="HI192" s="493">
        <f t="shared" si="315"/>
        <v>0</v>
      </c>
      <c r="HJ192" s="491">
        <v>66</v>
      </c>
      <c r="HK192" s="492">
        <f t="shared" si="216"/>
        <v>0.92</v>
      </c>
      <c r="HL192" s="492">
        <f t="shared" si="217"/>
        <v>0.92</v>
      </c>
      <c r="HM192" s="492">
        <f t="shared" si="218"/>
        <v>0.92</v>
      </c>
      <c r="HN192" s="492">
        <f t="shared" si="219"/>
        <v>0.92</v>
      </c>
      <c r="HO192" s="632"/>
      <c r="HP192" s="39"/>
      <c r="HQ192" s="39"/>
      <c r="HR192" s="39"/>
      <c r="HS192" s="39"/>
      <c r="HT192" s="39"/>
    </row>
    <row r="193" spans="1:228" ht="12.75" hidden="1" customHeight="1" x14ac:dyDescent="0.25">
      <c r="A193" s="31">
        <f t="shared" si="242"/>
        <v>6</v>
      </c>
      <c r="B193" s="31"/>
      <c r="C193" s="31"/>
      <c r="D193" s="32">
        <f t="shared" si="280"/>
        <v>69</v>
      </c>
      <c r="E193" s="33">
        <f t="shared" ca="1" si="244"/>
        <v>0</v>
      </c>
      <c r="F193" s="33">
        <f t="shared" ca="1" si="245"/>
        <v>0</v>
      </c>
      <c r="G193" s="33">
        <f t="shared" ca="1" si="246"/>
        <v>0</v>
      </c>
      <c r="H193" s="33">
        <v>0</v>
      </c>
      <c r="I193" s="33">
        <v>0</v>
      </c>
      <c r="J193" s="33">
        <f t="shared" ca="1" si="190"/>
        <v>0</v>
      </c>
      <c r="K193" s="33">
        <f t="shared" ca="1" si="247"/>
        <v>0</v>
      </c>
      <c r="L193" s="33"/>
      <c r="M193" s="832">
        <v>0</v>
      </c>
      <c r="N193" s="33">
        <f>IF(M193&gt;0,#REF!,0)</f>
        <v>0</v>
      </c>
      <c r="O193" s="33">
        <f t="shared" ca="1" si="248"/>
        <v>0</v>
      </c>
      <c r="P193" s="833">
        <f t="shared" ca="1" si="281"/>
        <v>0.99</v>
      </c>
      <c r="Q193" s="834">
        <f t="shared" ca="1" si="282"/>
        <v>6.7228448979176347</v>
      </c>
      <c r="R193" s="835">
        <f t="shared" ca="1" si="283"/>
        <v>396.5649637297264</v>
      </c>
      <c r="S193" s="836">
        <f t="shared" ca="1" si="284"/>
        <v>0.99</v>
      </c>
      <c r="T193" s="34">
        <f t="shared" ca="1" si="249"/>
        <v>6.7228448979176347</v>
      </c>
      <c r="U193" s="835">
        <f t="shared" ca="1" si="285"/>
        <v>396.56496372972651</v>
      </c>
      <c r="V193" s="34">
        <f t="shared" si="224"/>
        <v>0</v>
      </c>
      <c r="W193" s="553">
        <f t="shared" si="227"/>
        <v>1.3879999999999999</v>
      </c>
      <c r="X193" s="42">
        <f t="shared" si="286"/>
        <v>0.03</v>
      </c>
      <c r="Y193" s="43">
        <f t="shared" si="250"/>
        <v>2.4662697723036864E-3</v>
      </c>
      <c r="Z193" s="44">
        <f t="shared" si="287"/>
        <v>0.03</v>
      </c>
      <c r="AA193" s="43">
        <f t="shared" si="251"/>
        <v>2.4662697723036864E-3</v>
      </c>
      <c r="AB193" s="35">
        <f t="shared" si="288"/>
        <v>0.16</v>
      </c>
      <c r="AC193" s="35">
        <f t="shared" ca="1" si="288"/>
        <v>0.15470777428049154</v>
      </c>
      <c r="AD193" s="317">
        <f t="shared" ca="1" si="288"/>
        <v>0.15470777428049154</v>
      </c>
      <c r="AE193" s="315"/>
      <c r="AF193" s="318">
        <f t="shared" si="252"/>
        <v>0.1</v>
      </c>
      <c r="AG193" s="405">
        <f t="shared" ca="1" si="253"/>
        <v>0</v>
      </c>
      <c r="AH193" s="318">
        <f t="shared" si="254"/>
        <v>0</v>
      </c>
      <c r="AI193" s="405">
        <f t="shared" ca="1" si="255"/>
        <v>0</v>
      </c>
      <c r="AJ193" s="318">
        <f t="shared" si="256"/>
        <v>0.01</v>
      </c>
      <c r="AK193" s="405">
        <f t="shared" ca="1" si="257"/>
        <v>0</v>
      </c>
      <c r="AL193" s="35">
        <v>0</v>
      </c>
      <c r="AM193" s="30">
        <f t="shared" ca="1" si="258"/>
        <v>6.7228448979176347</v>
      </c>
      <c r="AN193" s="39"/>
      <c r="AO193" s="39"/>
      <c r="AP193" s="709">
        <f ca="1">IF($J$12="",0,IF(A193&lt;=$Y$3,IF(R192+SUM($M$126:M193)&gt;$Z$22,R192*10%,IF(R192+SUM($M$126:M193)&lt;=$Z$22,$Z$22-R192-SUM($M$126:M193))),0))</f>
        <v>99597.702191372358</v>
      </c>
      <c r="AQ193" s="319">
        <f t="shared" ca="1" si="289"/>
        <v>100000</v>
      </c>
      <c r="AR193" s="319">
        <f ca="1">IF($J$12="",0,IF(U192&lt;0,0,IF(A193&lt;=$Y$3,IF(U192+SUM($M$126:M193)&gt;$Z$22,U192*10%,IF(U192+SUM($M$126:M193)&lt;=$Z$22,$AR$125-U192-SUM($M$126:M193))),0)))</f>
        <v>99597.702191372358</v>
      </c>
      <c r="AS193" s="39">
        <f t="shared" ca="1" si="290"/>
        <v>100000</v>
      </c>
      <c r="AT193" s="723">
        <f t="shared" ca="1" si="259"/>
        <v>99597.702191372358</v>
      </c>
      <c r="AU193" s="320">
        <f t="shared" ca="1" si="260"/>
        <v>99597.702191372358</v>
      </c>
      <c r="AV193" s="320">
        <f t="shared" ca="1" si="261"/>
        <v>0</v>
      </c>
      <c r="AW193" s="320">
        <f t="shared" ca="1" si="262"/>
        <v>0</v>
      </c>
      <c r="AX193" s="320">
        <f t="shared" ca="1" si="263"/>
        <v>0</v>
      </c>
      <c r="AY193" s="320">
        <f t="shared" ca="1" si="291"/>
        <v>0</v>
      </c>
      <c r="AZ193" s="724">
        <f t="shared" ca="1" si="264"/>
        <v>0</v>
      </c>
      <c r="BA193" s="1259">
        <f t="shared" si="292"/>
        <v>0</v>
      </c>
      <c r="BB193" s="1250"/>
      <c r="BC193" s="715">
        <f t="shared" si="265"/>
        <v>0</v>
      </c>
      <c r="BD193" s="715">
        <f t="shared" si="266"/>
        <v>0</v>
      </c>
      <c r="BE193" s="715">
        <f t="shared" si="267"/>
        <v>0</v>
      </c>
      <c r="BF193" s="715">
        <f t="shared" si="293"/>
        <v>0</v>
      </c>
      <c r="BG193" s="732">
        <f t="shared" si="268"/>
        <v>0</v>
      </c>
      <c r="BH193" s="39"/>
      <c r="BI193" s="39"/>
      <c r="BJ193" s="39"/>
      <c r="BK193" s="39"/>
      <c r="BL193" s="39"/>
      <c r="BM193" s="36"/>
      <c r="BN193" s="422">
        <f t="shared" ca="1" si="269"/>
        <v>6.7228448979176347</v>
      </c>
      <c r="BO193" s="422">
        <f t="shared" ca="1" si="270"/>
        <v>0</v>
      </c>
      <c r="BP193" s="422">
        <f t="shared" ca="1" si="271"/>
        <v>0</v>
      </c>
      <c r="BQ193" s="422">
        <f t="shared" ca="1" si="272"/>
        <v>0</v>
      </c>
      <c r="BR193" s="422">
        <f t="shared" ca="1" si="294"/>
        <v>0</v>
      </c>
      <c r="BS193" s="422">
        <f t="shared" ca="1" si="273"/>
        <v>0</v>
      </c>
      <c r="BT193" s="422">
        <f t="shared" si="274"/>
        <v>0</v>
      </c>
      <c r="BU193" s="422">
        <f t="shared" si="275"/>
        <v>0</v>
      </c>
      <c r="BV193" s="422">
        <f t="shared" si="276"/>
        <v>0</v>
      </c>
      <c r="BW193" s="422">
        <f t="shared" si="277"/>
        <v>0</v>
      </c>
      <c r="BX193" s="422">
        <f t="shared" si="295"/>
        <v>0</v>
      </c>
      <c r="BY193" s="422">
        <f t="shared" si="278"/>
        <v>0</v>
      </c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458"/>
      <c r="CL193" s="458"/>
      <c r="CM193" s="458"/>
      <c r="CN193" s="458"/>
      <c r="CO193" s="458"/>
      <c r="CP193" s="458"/>
      <c r="CQ193" s="458"/>
      <c r="CR193" s="458"/>
      <c r="CS193" s="458"/>
      <c r="CT193" s="458"/>
      <c r="CU193" s="458"/>
      <c r="CV193" s="458"/>
      <c r="CW193" s="458"/>
      <c r="CX193" s="458"/>
      <c r="CY193" s="458"/>
      <c r="CZ193" s="458"/>
      <c r="DA193" s="458"/>
      <c r="DB193" s="458"/>
      <c r="DC193" s="458"/>
      <c r="DD193" s="458"/>
      <c r="DE193" s="458"/>
      <c r="DF193" s="458"/>
      <c r="DG193" s="458"/>
      <c r="DH193" s="458"/>
      <c r="DI193" s="458"/>
      <c r="DJ193" s="458"/>
      <c r="DK193" s="458"/>
      <c r="DL193" s="458"/>
      <c r="DM193" s="458"/>
      <c r="DN193" s="458"/>
      <c r="DO193" s="458"/>
      <c r="DP193" s="458"/>
      <c r="DQ193" s="458"/>
      <c r="DR193" s="458"/>
      <c r="DS193" s="458"/>
      <c r="DT193" s="458"/>
      <c r="DU193" s="39"/>
      <c r="DV193" s="39"/>
      <c r="DW193" s="31">
        <f t="shared" si="243"/>
        <v>6</v>
      </c>
      <c r="DX193" s="459">
        <f t="shared" si="279"/>
        <v>69</v>
      </c>
      <c r="DY193" s="467">
        <f t="shared" si="296"/>
        <v>0.1</v>
      </c>
      <c r="DZ193" s="468">
        <f t="shared" si="297"/>
        <v>0</v>
      </c>
      <c r="EA193" s="467">
        <f t="shared" si="298"/>
        <v>0.01</v>
      </c>
      <c r="EB193" s="468"/>
      <c r="EC193" s="326"/>
      <c r="ED193" s="468"/>
      <c r="EE193" s="39"/>
      <c r="EF193" s="459">
        <f t="shared" si="299"/>
        <v>69</v>
      </c>
      <c r="EG193" s="407">
        <f t="shared" si="307"/>
        <v>0.03</v>
      </c>
      <c r="EH193" s="407">
        <f t="shared" si="307"/>
        <v>0.03</v>
      </c>
      <c r="EI193" s="407">
        <f t="shared" si="307"/>
        <v>0.03</v>
      </c>
      <c r="EJ193" s="407">
        <f t="shared" si="307"/>
        <v>0.03</v>
      </c>
      <c r="EK193" s="39"/>
      <c r="EL193" s="485">
        <v>67</v>
      </c>
      <c r="EM193" s="486">
        <f t="shared" si="300"/>
        <v>9.0399999999999991</v>
      </c>
      <c r="EN193" s="486">
        <f t="shared" si="301"/>
        <v>0</v>
      </c>
      <c r="EO193" s="487">
        <f t="shared" si="302"/>
        <v>0</v>
      </c>
      <c r="EP193" s="487"/>
      <c r="EQ193" s="487">
        <f t="shared" si="303"/>
        <v>0</v>
      </c>
      <c r="ER193" s="487">
        <f t="shared" si="304"/>
        <v>0</v>
      </c>
      <c r="ES193" s="487">
        <f t="shared" si="305"/>
        <v>9.0399999999999991</v>
      </c>
      <c r="ET193" s="488">
        <f t="shared" si="306"/>
        <v>9.0399999999999991</v>
      </c>
      <c r="EU193" s="39"/>
      <c r="EV193" s="33"/>
      <c r="EW193" s="507">
        <f t="shared" si="236"/>
        <v>67</v>
      </c>
      <c r="EX193" s="399">
        <v>9.0399999999999991</v>
      </c>
      <c r="EY193" s="399">
        <v>16.670000000000002</v>
      </c>
      <c r="EZ193" s="399">
        <v>6.43</v>
      </c>
      <c r="FA193" s="399">
        <v>11.05</v>
      </c>
      <c r="FB193" s="33"/>
      <c r="FC193" s="507">
        <v>67</v>
      </c>
      <c r="FD193" s="399">
        <f t="shared" si="308"/>
        <v>9.0399999999999991</v>
      </c>
      <c r="FE193" s="399">
        <f t="shared" si="309"/>
        <v>16.670000000000002</v>
      </c>
      <c r="FF193" s="399">
        <f t="shared" si="310"/>
        <v>6.43</v>
      </c>
      <c r="FG193" s="399">
        <f t="shared" si="311"/>
        <v>11.05</v>
      </c>
      <c r="FH193" s="33"/>
      <c r="FI193" s="507">
        <f t="shared" si="237"/>
        <v>67</v>
      </c>
      <c r="FJ193" s="412">
        <v>0</v>
      </c>
      <c r="FK193" s="412">
        <v>0</v>
      </c>
      <c r="FL193" s="412">
        <v>0</v>
      </c>
      <c r="FM193" s="412">
        <v>0</v>
      </c>
      <c r="FN193" s="409"/>
      <c r="FO193" s="507">
        <f t="shared" si="238"/>
        <v>67</v>
      </c>
      <c r="FP193" s="477">
        <v>0</v>
      </c>
      <c r="FQ193" s="412">
        <v>0</v>
      </c>
      <c r="FR193" s="477">
        <v>0</v>
      </c>
      <c r="FS193" s="412">
        <v>0</v>
      </c>
      <c r="FT193" s="33"/>
      <c r="FU193" s="489">
        <v>67</v>
      </c>
      <c r="FV193" s="490">
        <f t="shared" si="314"/>
        <v>0</v>
      </c>
      <c r="FW193" s="490">
        <f t="shared" si="314"/>
        <v>0</v>
      </c>
      <c r="FX193" s="490">
        <f t="shared" si="314"/>
        <v>0</v>
      </c>
      <c r="FY193" s="490">
        <f t="shared" si="314"/>
        <v>0</v>
      </c>
      <c r="FZ193" s="33"/>
      <c r="GA193" s="507">
        <f t="shared" si="239"/>
        <v>67</v>
      </c>
      <c r="GB193" s="400">
        <v>9.14</v>
      </c>
      <c r="GC193" s="400">
        <f t="shared" si="205"/>
        <v>11.43</v>
      </c>
      <c r="GD193" s="400">
        <v>9.6199999999999992</v>
      </c>
      <c r="GE193" s="400">
        <f t="shared" si="205"/>
        <v>12.03</v>
      </c>
      <c r="GF193" s="524"/>
      <c r="GG193" s="39"/>
      <c r="GH193" s="33"/>
      <c r="GI193" s="507">
        <f t="shared" si="240"/>
        <v>67</v>
      </c>
      <c r="GJ193" s="400">
        <f t="shared" si="241"/>
        <v>0.84</v>
      </c>
      <c r="GK193" s="400">
        <f t="shared" si="241"/>
        <v>0.84</v>
      </c>
      <c r="GL193" s="400">
        <f t="shared" si="241"/>
        <v>0.84</v>
      </c>
      <c r="GM193" s="400">
        <f t="shared" si="241"/>
        <v>0.84</v>
      </c>
      <c r="GN193" s="33"/>
      <c r="GO193" s="33"/>
      <c r="GP193" s="491">
        <v>67</v>
      </c>
      <c r="GQ193" s="492">
        <f t="shared" si="206"/>
        <v>0</v>
      </c>
      <c r="GR193" s="492">
        <v>0</v>
      </c>
      <c r="GS193" s="492">
        <f t="shared" si="208"/>
        <v>0</v>
      </c>
      <c r="GT193" s="492">
        <v>0</v>
      </c>
      <c r="GU193" s="491">
        <v>67</v>
      </c>
      <c r="GV193" s="492">
        <f t="shared" si="210"/>
        <v>0</v>
      </c>
      <c r="GW193" s="492">
        <f t="shared" si="211"/>
        <v>0</v>
      </c>
      <c r="GX193" s="492">
        <f t="shared" si="212"/>
        <v>0</v>
      </c>
      <c r="GY193" s="492">
        <f t="shared" si="312"/>
        <v>0</v>
      </c>
      <c r="GZ193" s="494">
        <f t="shared" si="313"/>
        <v>67</v>
      </c>
      <c r="HA193" s="506">
        <v>0</v>
      </c>
      <c r="HB193" s="492">
        <f t="shared" si="225"/>
        <v>0</v>
      </c>
      <c r="HC193" s="492">
        <f t="shared" si="235"/>
        <v>0</v>
      </c>
      <c r="HD193" s="492">
        <f t="shared" si="229"/>
        <v>0</v>
      </c>
      <c r="HE193" s="491">
        <v>67</v>
      </c>
      <c r="HF193" s="492">
        <f>HF192*(1+10%)</f>
        <v>0</v>
      </c>
      <c r="HG193" s="492">
        <f t="shared" si="315"/>
        <v>0</v>
      </c>
      <c r="HH193" s="492">
        <f t="shared" si="315"/>
        <v>0</v>
      </c>
      <c r="HI193" s="493">
        <f t="shared" si="315"/>
        <v>0</v>
      </c>
      <c r="HJ193" s="491">
        <v>67</v>
      </c>
      <c r="HK193" s="492">
        <f t="shared" si="216"/>
        <v>0.92</v>
      </c>
      <c r="HL193" s="492">
        <f t="shared" si="217"/>
        <v>0.92</v>
      </c>
      <c r="HM193" s="492">
        <f t="shared" si="218"/>
        <v>0.92</v>
      </c>
      <c r="HN193" s="492">
        <f t="shared" si="219"/>
        <v>0.92</v>
      </c>
      <c r="HO193" s="632"/>
      <c r="HP193" s="39"/>
      <c r="HQ193" s="39"/>
      <c r="HR193" s="39"/>
      <c r="HS193" s="39"/>
      <c r="HT193" s="39"/>
    </row>
    <row r="194" spans="1:228" ht="12.75" hidden="1" customHeight="1" x14ac:dyDescent="0.25">
      <c r="A194" s="31">
        <f t="shared" si="242"/>
        <v>6</v>
      </c>
      <c r="B194" s="31"/>
      <c r="C194" s="31"/>
      <c r="D194" s="32">
        <f t="shared" si="280"/>
        <v>70</v>
      </c>
      <c r="E194" s="33">
        <f t="shared" ca="1" si="244"/>
        <v>0</v>
      </c>
      <c r="F194" s="33">
        <f t="shared" ca="1" si="245"/>
        <v>0</v>
      </c>
      <c r="G194" s="33">
        <f t="shared" ca="1" si="246"/>
        <v>0</v>
      </c>
      <c r="H194" s="33">
        <v>0</v>
      </c>
      <c r="I194" s="33">
        <v>0</v>
      </c>
      <c r="J194" s="33">
        <f t="shared" ca="1" si="190"/>
        <v>0</v>
      </c>
      <c r="K194" s="33">
        <f t="shared" ca="1" si="247"/>
        <v>0</v>
      </c>
      <c r="L194" s="33"/>
      <c r="M194" s="832">
        <v>0</v>
      </c>
      <c r="N194" s="33">
        <f>IF(M194&gt;0,#REF!,0)</f>
        <v>0</v>
      </c>
      <c r="O194" s="33">
        <f t="shared" ca="1" si="248"/>
        <v>0</v>
      </c>
      <c r="P194" s="833">
        <f t="shared" ca="1" si="281"/>
        <v>0.98</v>
      </c>
      <c r="Q194" s="834">
        <f t="shared" ca="1" si="282"/>
        <v>6.7232318649482439</v>
      </c>
      <c r="R194" s="835">
        <f t="shared" ca="1" si="283"/>
        <v>390.8217318647782</v>
      </c>
      <c r="S194" s="836">
        <f t="shared" ca="1" si="284"/>
        <v>0.98</v>
      </c>
      <c r="T194" s="34">
        <f t="shared" ca="1" si="249"/>
        <v>6.7232318649482439</v>
      </c>
      <c r="U194" s="835">
        <f t="shared" ca="1" si="285"/>
        <v>390.82173186477831</v>
      </c>
      <c r="V194" s="34">
        <f t="shared" si="224"/>
        <v>0</v>
      </c>
      <c r="W194" s="553">
        <f t="shared" si="227"/>
        <v>1.375</v>
      </c>
      <c r="X194" s="42">
        <f t="shared" si="286"/>
        <v>0.03</v>
      </c>
      <c r="Y194" s="43">
        <f t="shared" si="250"/>
        <v>2.4662697723036864E-3</v>
      </c>
      <c r="Z194" s="44">
        <f t="shared" si="287"/>
        <v>0.03</v>
      </c>
      <c r="AA194" s="43">
        <f t="shared" si="251"/>
        <v>2.4662697723036864E-3</v>
      </c>
      <c r="AB194" s="35">
        <f t="shared" si="288"/>
        <v>0.16</v>
      </c>
      <c r="AC194" s="35">
        <f t="shared" ca="1" si="288"/>
        <v>0.15470777428049154</v>
      </c>
      <c r="AD194" s="317">
        <f t="shared" ca="1" si="288"/>
        <v>0.15470777428049154</v>
      </c>
      <c r="AE194" s="315"/>
      <c r="AF194" s="318">
        <f t="shared" si="252"/>
        <v>0.1</v>
      </c>
      <c r="AG194" s="405">
        <f t="shared" ca="1" si="253"/>
        <v>0</v>
      </c>
      <c r="AH194" s="318">
        <f t="shared" si="254"/>
        <v>0</v>
      </c>
      <c r="AI194" s="405">
        <f t="shared" ca="1" si="255"/>
        <v>0</v>
      </c>
      <c r="AJ194" s="318">
        <f t="shared" si="256"/>
        <v>0.01</v>
      </c>
      <c r="AK194" s="405">
        <f t="shared" ca="1" si="257"/>
        <v>0</v>
      </c>
      <c r="AL194" s="35">
        <v>0</v>
      </c>
      <c r="AM194" s="30">
        <f t="shared" ca="1" si="258"/>
        <v>6.7232318649482439</v>
      </c>
      <c r="AN194" s="39"/>
      <c r="AO194" s="39"/>
      <c r="AP194" s="709">
        <f ca="1">IF($J$12="",0,IF(A194&lt;=$Y$3,IF(R193+SUM($M$126:M194)&gt;$Z$22,R193*10%,IF(R193+SUM($M$126:M194)&lt;=$Z$22,$Z$22-R193-SUM($M$126:M194))),0))</f>
        <v>99603.435036270268</v>
      </c>
      <c r="AQ194" s="319">
        <f t="shared" ca="1" si="289"/>
        <v>100000</v>
      </c>
      <c r="AR194" s="319">
        <f ca="1">IF($J$12="",0,IF(U193&lt;0,0,IF(A194&lt;=$Y$3,IF(U193+SUM($M$126:M194)&gt;$Z$22,U193*10%,IF(U193+SUM($M$126:M194)&lt;=$Z$22,$AR$125-U193-SUM($M$126:M194))),0)))</f>
        <v>99603.435036270268</v>
      </c>
      <c r="AS194" s="39">
        <f t="shared" ca="1" si="290"/>
        <v>100000</v>
      </c>
      <c r="AT194" s="723">
        <f t="shared" ca="1" si="259"/>
        <v>99603.435036270268</v>
      </c>
      <c r="AU194" s="320">
        <f t="shared" ca="1" si="260"/>
        <v>99603.435036270268</v>
      </c>
      <c r="AV194" s="320">
        <f t="shared" ca="1" si="261"/>
        <v>0</v>
      </c>
      <c r="AW194" s="320">
        <f t="shared" ca="1" si="262"/>
        <v>0</v>
      </c>
      <c r="AX194" s="320">
        <f t="shared" ca="1" si="263"/>
        <v>0</v>
      </c>
      <c r="AY194" s="320">
        <f t="shared" ca="1" si="291"/>
        <v>0</v>
      </c>
      <c r="AZ194" s="724">
        <f t="shared" ca="1" si="264"/>
        <v>0</v>
      </c>
      <c r="BA194" s="1259">
        <f t="shared" si="292"/>
        <v>0</v>
      </c>
      <c r="BB194" s="1250"/>
      <c r="BC194" s="715">
        <f t="shared" si="265"/>
        <v>0</v>
      </c>
      <c r="BD194" s="715">
        <f t="shared" si="266"/>
        <v>0</v>
      </c>
      <c r="BE194" s="715">
        <f t="shared" si="267"/>
        <v>0</v>
      </c>
      <c r="BF194" s="715">
        <f t="shared" si="293"/>
        <v>0</v>
      </c>
      <c r="BG194" s="732">
        <f t="shared" si="268"/>
        <v>0</v>
      </c>
      <c r="BH194" s="39"/>
      <c r="BI194" s="39"/>
      <c r="BJ194" s="39"/>
      <c r="BK194" s="39"/>
      <c r="BL194" s="39"/>
      <c r="BM194" s="36"/>
      <c r="BN194" s="422">
        <f t="shared" ca="1" si="269"/>
        <v>6.7232318649482439</v>
      </c>
      <c r="BO194" s="422">
        <f t="shared" ca="1" si="270"/>
        <v>0</v>
      </c>
      <c r="BP194" s="422">
        <f t="shared" ca="1" si="271"/>
        <v>0</v>
      </c>
      <c r="BQ194" s="422">
        <f t="shared" ca="1" si="272"/>
        <v>0</v>
      </c>
      <c r="BR194" s="422">
        <f t="shared" ca="1" si="294"/>
        <v>0</v>
      </c>
      <c r="BS194" s="422">
        <f t="shared" ca="1" si="273"/>
        <v>0</v>
      </c>
      <c r="BT194" s="422">
        <f t="shared" si="274"/>
        <v>0</v>
      </c>
      <c r="BU194" s="422">
        <f t="shared" si="275"/>
        <v>0</v>
      </c>
      <c r="BV194" s="422">
        <f t="shared" si="276"/>
        <v>0</v>
      </c>
      <c r="BW194" s="422">
        <f t="shared" si="277"/>
        <v>0</v>
      </c>
      <c r="BX194" s="422">
        <f t="shared" si="295"/>
        <v>0</v>
      </c>
      <c r="BY194" s="422">
        <f t="shared" si="278"/>
        <v>0</v>
      </c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458"/>
      <c r="CL194" s="458"/>
      <c r="CM194" s="458"/>
      <c r="CN194" s="458"/>
      <c r="CO194" s="458"/>
      <c r="CP194" s="458"/>
      <c r="CQ194" s="458"/>
      <c r="CR194" s="458"/>
      <c r="CS194" s="458"/>
      <c r="CT194" s="458"/>
      <c r="CU194" s="458"/>
      <c r="CV194" s="458"/>
      <c r="CW194" s="458"/>
      <c r="CX194" s="458"/>
      <c r="CY194" s="458"/>
      <c r="CZ194" s="458"/>
      <c r="DA194" s="458"/>
      <c r="DB194" s="458"/>
      <c r="DC194" s="458"/>
      <c r="DD194" s="458"/>
      <c r="DE194" s="458"/>
      <c r="DF194" s="458"/>
      <c r="DG194" s="458"/>
      <c r="DH194" s="458"/>
      <c r="DI194" s="458"/>
      <c r="DJ194" s="458"/>
      <c r="DK194" s="458"/>
      <c r="DL194" s="458"/>
      <c r="DM194" s="458"/>
      <c r="DN194" s="458"/>
      <c r="DO194" s="458"/>
      <c r="DP194" s="458"/>
      <c r="DQ194" s="458"/>
      <c r="DR194" s="458"/>
      <c r="DS194" s="458"/>
      <c r="DT194" s="458"/>
      <c r="DU194" s="39"/>
      <c r="DV194" s="39"/>
      <c r="DW194" s="31">
        <f t="shared" si="243"/>
        <v>6</v>
      </c>
      <c r="DX194" s="459">
        <f t="shared" si="279"/>
        <v>70</v>
      </c>
      <c r="DY194" s="467">
        <f t="shared" si="296"/>
        <v>0.1</v>
      </c>
      <c r="DZ194" s="468">
        <f t="shared" si="297"/>
        <v>0</v>
      </c>
      <c r="EA194" s="467">
        <f t="shared" si="298"/>
        <v>0.01</v>
      </c>
      <c r="EB194" s="468"/>
      <c r="EC194" s="326"/>
      <c r="ED194" s="468"/>
      <c r="EE194" s="39"/>
      <c r="EF194" s="459">
        <f t="shared" si="299"/>
        <v>70</v>
      </c>
      <c r="EG194" s="407">
        <f t="shared" si="307"/>
        <v>0.03</v>
      </c>
      <c r="EH194" s="407">
        <f t="shared" si="307"/>
        <v>0.03</v>
      </c>
      <c r="EI194" s="407">
        <f t="shared" si="307"/>
        <v>0.03</v>
      </c>
      <c r="EJ194" s="407">
        <f t="shared" si="307"/>
        <v>0.03</v>
      </c>
      <c r="EK194" s="39"/>
      <c r="EL194" s="485">
        <v>68</v>
      </c>
      <c r="EM194" s="486">
        <f t="shared" si="300"/>
        <v>9.83</v>
      </c>
      <c r="EN194" s="486">
        <f t="shared" si="301"/>
        <v>0</v>
      </c>
      <c r="EO194" s="487">
        <f t="shared" si="302"/>
        <v>0</v>
      </c>
      <c r="EP194" s="487"/>
      <c r="EQ194" s="487">
        <f t="shared" si="303"/>
        <v>0</v>
      </c>
      <c r="ER194" s="487">
        <f t="shared" si="304"/>
        <v>0</v>
      </c>
      <c r="ES194" s="487">
        <f t="shared" si="305"/>
        <v>9.83</v>
      </c>
      <c r="ET194" s="488">
        <f t="shared" si="306"/>
        <v>9.83</v>
      </c>
      <c r="EU194" s="39"/>
      <c r="EV194" s="33"/>
      <c r="EW194" s="507">
        <f t="shared" si="236"/>
        <v>68</v>
      </c>
      <c r="EX194" s="399">
        <v>9.83</v>
      </c>
      <c r="EY194" s="399">
        <v>18.14</v>
      </c>
      <c r="EZ194" s="399">
        <v>6.99</v>
      </c>
      <c r="FA194" s="399">
        <v>12.02</v>
      </c>
      <c r="FB194" s="33"/>
      <c r="FC194" s="507">
        <v>68</v>
      </c>
      <c r="FD194" s="399">
        <f t="shared" si="308"/>
        <v>9.83</v>
      </c>
      <c r="FE194" s="399">
        <f t="shared" si="309"/>
        <v>18.14</v>
      </c>
      <c r="FF194" s="399">
        <f t="shared" si="310"/>
        <v>6.99</v>
      </c>
      <c r="FG194" s="399">
        <f t="shared" si="311"/>
        <v>12.02</v>
      </c>
      <c r="FH194" s="33"/>
      <c r="FI194" s="507">
        <f t="shared" si="237"/>
        <v>68</v>
      </c>
      <c r="FJ194" s="412">
        <v>0</v>
      </c>
      <c r="FK194" s="412">
        <v>0</v>
      </c>
      <c r="FL194" s="412">
        <v>0</v>
      </c>
      <c r="FM194" s="412">
        <v>0</v>
      </c>
      <c r="FN194" s="409"/>
      <c r="FO194" s="507">
        <f t="shared" si="238"/>
        <v>68</v>
      </c>
      <c r="FP194" s="477">
        <v>0</v>
      </c>
      <c r="FQ194" s="412">
        <v>0</v>
      </c>
      <c r="FR194" s="477">
        <v>0</v>
      </c>
      <c r="FS194" s="412">
        <v>0</v>
      </c>
      <c r="FT194" s="33"/>
      <c r="FU194" s="489">
        <v>68</v>
      </c>
      <c r="FV194" s="490">
        <f t="shared" si="314"/>
        <v>0</v>
      </c>
      <c r="FW194" s="490">
        <f t="shared" si="314"/>
        <v>0</v>
      </c>
      <c r="FX194" s="490">
        <f t="shared" si="314"/>
        <v>0</v>
      </c>
      <c r="FY194" s="490">
        <f t="shared" si="314"/>
        <v>0</v>
      </c>
      <c r="FZ194" s="33"/>
      <c r="GA194" s="507">
        <f t="shared" si="239"/>
        <v>68</v>
      </c>
      <c r="GB194" s="400">
        <v>9.59</v>
      </c>
      <c r="GC194" s="400">
        <f t="shared" si="205"/>
        <v>11.99</v>
      </c>
      <c r="GD194" s="400">
        <v>10.09</v>
      </c>
      <c r="GE194" s="400">
        <f t="shared" si="205"/>
        <v>12.61</v>
      </c>
      <c r="GF194" s="524"/>
      <c r="GG194" s="39"/>
      <c r="GH194" s="33"/>
      <c r="GI194" s="507">
        <f t="shared" si="240"/>
        <v>68</v>
      </c>
      <c r="GJ194" s="400">
        <f t="shared" si="241"/>
        <v>0.84</v>
      </c>
      <c r="GK194" s="400">
        <f t="shared" si="241"/>
        <v>0.84</v>
      </c>
      <c r="GL194" s="400">
        <f t="shared" si="241"/>
        <v>0.84</v>
      </c>
      <c r="GM194" s="400">
        <f t="shared" si="241"/>
        <v>0.84</v>
      </c>
      <c r="GN194" s="33"/>
      <c r="GO194" s="33"/>
      <c r="GP194" s="491">
        <v>68</v>
      </c>
      <c r="GQ194" s="492">
        <f t="shared" si="206"/>
        <v>0</v>
      </c>
      <c r="GR194" s="492">
        <v>0</v>
      </c>
      <c r="GS194" s="492">
        <f t="shared" si="208"/>
        <v>0</v>
      </c>
      <c r="GT194" s="492">
        <v>0</v>
      </c>
      <c r="GU194" s="491">
        <v>68</v>
      </c>
      <c r="GV194" s="492">
        <f t="shared" si="210"/>
        <v>0</v>
      </c>
      <c r="GW194" s="492">
        <f t="shared" si="211"/>
        <v>0</v>
      </c>
      <c r="GX194" s="492">
        <f t="shared" si="212"/>
        <v>0</v>
      </c>
      <c r="GY194" s="492">
        <f t="shared" si="312"/>
        <v>0</v>
      </c>
      <c r="GZ194" s="494">
        <f t="shared" si="313"/>
        <v>68</v>
      </c>
      <c r="HA194" s="506">
        <v>0</v>
      </c>
      <c r="HB194" s="492">
        <f t="shared" si="225"/>
        <v>0</v>
      </c>
      <c r="HC194" s="492">
        <f t="shared" si="235"/>
        <v>0</v>
      </c>
      <c r="HD194" s="492">
        <f t="shared" si="229"/>
        <v>0</v>
      </c>
      <c r="HE194" s="491">
        <v>68</v>
      </c>
      <c r="HF194" s="492">
        <f>HF193*(1+10%)</f>
        <v>0</v>
      </c>
      <c r="HG194" s="492">
        <f t="shared" si="315"/>
        <v>0</v>
      </c>
      <c r="HH194" s="492">
        <f t="shared" si="315"/>
        <v>0</v>
      </c>
      <c r="HI194" s="493">
        <f t="shared" si="315"/>
        <v>0</v>
      </c>
      <c r="HJ194" s="491">
        <v>68</v>
      </c>
      <c r="HK194" s="492">
        <f t="shared" si="216"/>
        <v>0.92</v>
      </c>
      <c r="HL194" s="492">
        <f t="shared" si="217"/>
        <v>0.92</v>
      </c>
      <c r="HM194" s="492">
        <f t="shared" si="218"/>
        <v>0.92</v>
      </c>
      <c r="HN194" s="492">
        <f t="shared" si="219"/>
        <v>0.92</v>
      </c>
      <c r="HO194" s="632"/>
      <c r="HP194" s="39"/>
      <c r="HQ194" s="39"/>
      <c r="HR194" s="39"/>
      <c r="HS194" s="39"/>
      <c r="HT194" s="39"/>
    </row>
    <row r="195" spans="1:228" ht="12.75" hidden="1" customHeight="1" x14ac:dyDescent="0.25">
      <c r="A195" s="31">
        <f t="shared" si="242"/>
        <v>6</v>
      </c>
      <c r="B195" s="31"/>
      <c r="C195" s="31"/>
      <c r="D195" s="32">
        <f t="shared" si="280"/>
        <v>71</v>
      </c>
      <c r="E195" s="33">
        <f t="shared" ca="1" si="244"/>
        <v>0</v>
      </c>
      <c r="F195" s="33">
        <f t="shared" ca="1" si="245"/>
        <v>0</v>
      </c>
      <c r="G195" s="33">
        <f t="shared" ca="1" si="246"/>
        <v>0</v>
      </c>
      <c r="H195" s="33">
        <v>0</v>
      </c>
      <c r="I195" s="33">
        <v>0</v>
      </c>
      <c r="J195" s="33">
        <f t="shared" ca="1" si="190"/>
        <v>0</v>
      </c>
      <c r="K195" s="33">
        <f t="shared" ca="1" si="247"/>
        <v>0</v>
      </c>
      <c r="L195" s="33"/>
      <c r="M195" s="832">
        <v>0</v>
      </c>
      <c r="N195" s="33">
        <f>IF(M195&gt;0,#REF!,0)</f>
        <v>0</v>
      </c>
      <c r="O195" s="33">
        <f t="shared" ca="1" si="248"/>
        <v>0</v>
      </c>
      <c r="P195" s="833">
        <f t="shared" ca="1" si="281"/>
        <v>0.96</v>
      </c>
      <c r="Q195" s="834">
        <f t="shared" ca="1" si="282"/>
        <v>6.7236195330991277</v>
      </c>
      <c r="R195" s="835">
        <f t="shared" ca="1" si="283"/>
        <v>385.05811233167907</v>
      </c>
      <c r="S195" s="836">
        <f t="shared" ca="1" si="284"/>
        <v>0.96</v>
      </c>
      <c r="T195" s="34">
        <f t="shared" ca="1" si="249"/>
        <v>6.7236195330991277</v>
      </c>
      <c r="U195" s="835">
        <f t="shared" ca="1" si="285"/>
        <v>385.05811233167918</v>
      </c>
      <c r="V195" s="34">
        <f t="shared" si="224"/>
        <v>0</v>
      </c>
      <c r="W195" s="553">
        <f t="shared" si="227"/>
        <v>1.363</v>
      </c>
      <c r="X195" s="42">
        <f t="shared" si="286"/>
        <v>0.03</v>
      </c>
      <c r="Y195" s="43">
        <f t="shared" si="250"/>
        <v>2.4662697723036864E-3</v>
      </c>
      <c r="Z195" s="44">
        <f t="shared" si="287"/>
        <v>0.03</v>
      </c>
      <c r="AA195" s="43">
        <f t="shared" si="251"/>
        <v>2.4662697723036864E-3</v>
      </c>
      <c r="AB195" s="35">
        <f t="shared" si="288"/>
        <v>0.16</v>
      </c>
      <c r="AC195" s="35">
        <f t="shared" ca="1" si="288"/>
        <v>0.15470777428049154</v>
      </c>
      <c r="AD195" s="317">
        <f t="shared" ca="1" si="288"/>
        <v>0.15470777428049154</v>
      </c>
      <c r="AE195" s="315"/>
      <c r="AF195" s="318">
        <f t="shared" si="252"/>
        <v>0.1</v>
      </c>
      <c r="AG195" s="405">
        <f t="shared" ca="1" si="253"/>
        <v>0</v>
      </c>
      <c r="AH195" s="318">
        <f t="shared" si="254"/>
        <v>0</v>
      </c>
      <c r="AI195" s="405">
        <f t="shared" ca="1" si="255"/>
        <v>0</v>
      </c>
      <c r="AJ195" s="318">
        <f t="shared" si="256"/>
        <v>0.01</v>
      </c>
      <c r="AK195" s="405">
        <f t="shared" ca="1" si="257"/>
        <v>0</v>
      </c>
      <c r="AL195" s="35">
        <v>0</v>
      </c>
      <c r="AM195" s="30">
        <f t="shared" ca="1" si="258"/>
        <v>6.7236195330991277</v>
      </c>
      <c r="AN195" s="39"/>
      <c r="AO195" s="39"/>
      <c r="AP195" s="709">
        <f ca="1">IF($J$12="",0,IF(A195&lt;=$Y$3,IF(R194+SUM($M$126:M195)&gt;$Z$22,R194*10%,IF(R194+SUM($M$126:M195)&lt;=$Z$22,$Z$22-R194-SUM($M$126:M195))),0))</f>
        <v>99609.17826813522</v>
      </c>
      <c r="AQ195" s="319">
        <f t="shared" ca="1" si="289"/>
        <v>100000</v>
      </c>
      <c r="AR195" s="319">
        <f ca="1">IF($J$12="",0,IF(U194&lt;0,0,IF(A195&lt;=$Y$3,IF(U194+SUM($M$126:M195)&gt;$Z$22,U194*10%,IF(U194+SUM($M$126:M195)&lt;=$Z$22,$AR$125-U194-SUM($M$126:M195))),0)))</f>
        <v>99609.17826813522</v>
      </c>
      <c r="AS195" s="39">
        <f t="shared" ca="1" si="290"/>
        <v>100000</v>
      </c>
      <c r="AT195" s="723">
        <f t="shared" ca="1" si="259"/>
        <v>99609.17826813522</v>
      </c>
      <c r="AU195" s="320">
        <f t="shared" ca="1" si="260"/>
        <v>99609.17826813522</v>
      </c>
      <c r="AV195" s="320">
        <f t="shared" ca="1" si="261"/>
        <v>0</v>
      </c>
      <c r="AW195" s="320">
        <f t="shared" ca="1" si="262"/>
        <v>0</v>
      </c>
      <c r="AX195" s="320">
        <f t="shared" ca="1" si="263"/>
        <v>0</v>
      </c>
      <c r="AY195" s="320">
        <f t="shared" ca="1" si="291"/>
        <v>0</v>
      </c>
      <c r="AZ195" s="724">
        <f t="shared" ca="1" si="264"/>
        <v>0</v>
      </c>
      <c r="BA195" s="1259">
        <f t="shared" si="292"/>
        <v>0</v>
      </c>
      <c r="BB195" s="1250"/>
      <c r="BC195" s="715">
        <f t="shared" si="265"/>
        <v>0</v>
      </c>
      <c r="BD195" s="715">
        <f t="shared" si="266"/>
        <v>0</v>
      </c>
      <c r="BE195" s="715">
        <f t="shared" si="267"/>
        <v>0</v>
      </c>
      <c r="BF195" s="715">
        <f t="shared" si="293"/>
        <v>0</v>
      </c>
      <c r="BG195" s="732">
        <f t="shared" si="268"/>
        <v>0</v>
      </c>
      <c r="BH195" s="39"/>
      <c r="BI195" s="39"/>
      <c r="BJ195" s="39"/>
      <c r="BK195" s="39"/>
      <c r="BL195" s="39"/>
      <c r="BM195" s="36"/>
      <c r="BN195" s="422">
        <f t="shared" ca="1" si="269"/>
        <v>6.7236195330991277</v>
      </c>
      <c r="BO195" s="422">
        <f t="shared" ca="1" si="270"/>
        <v>0</v>
      </c>
      <c r="BP195" s="422">
        <f t="shared" ca="1" si="271"/>
        <v>0</v>
      </c>
      <c r="BQ195" s="422">
        <f t="shared" ca="1" si="272"/>
        <v>0</v>
      </c>
      <c r="BR195" s="422">
        <f t="shared" ca="1" si="294"/>
        <v>0</v>
      </c>
      <c r="BS195" s="422">
        <f t="shared" ca="1" si="273"/>
        <v>0</v>
      </c>
      <c r="BT195" s="422">
        <f t="shared" si="274"/>
        <v>0</v>
      </c>
      <c r="BU195" s="422">
        <f t="shared" si="275"/>
        <v>0</v>
      </c>
      <c r="BV195" s="422">
        <f t="shared" si="276"/>
        <v>0</v>
      </c>
      <c r="BW195" s="422">
        <f t="shared" si="277"/>
        <v>0</v>
      </c>
      <c r="BX195" s="422">
        <f t="shared" si="295"/>
        <v>0</v>
      </c>
      <c r="BY195" s="422">
        <f t="shared" si="278"/>
        <v>0</v>
      </c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458"/>
      <c r="CL195" s="458"/>
      <c r="CM195" s="458"/>
      <c r="CN195" s="458"/>
      <c r="CO195" s="458"/>
      <c r="CP195" s="458"/>
      <c r="CQ195" s="458"/>
      <c r="CR195" s="458"/>
      <c r="CS195" s="458"/>
      <c r="CT195" s="458"/>
      <c r="CU195" s="458"/>
      <c r="CV195" s="458"/>
      <c r="CW195" s="458"/>
      <c r="CX195" s="458"/>
      <c r="CY195" s="458"/>
      <c r="CZ195" s="458"/>
      <c r="DA195" s="458"/>
      <c r="DB195" s="458"/>
      <c r="DC195" s="458"/>
      <c r="DD195" s="458"/>
      <c r="DE195" s="458"/>
      <c r="DF195" s="458"/>
      <c r="DG195" s="458"/>
      <c r="DH195" s="458"/>
      <c r="DI195" s="458"/>
      <c r="DJ195" s="458"/>
      <c r="DK195" s="458"/>
      <c r="DL195" s="458"/>
      <c r="DM195" s="458"/>
      <c r="DN195" s="458"/>
      <c r="DO195" s="458"/>
      <c r="DP195" s="458"/>
      <c r="DQ195" s="458"/>
      <c r="DR195" s="458"/>
      <c r="DS195" s="458"/>
      <c r="DT195" s="458"/>
      <c r="DU195" s="39"/>
      <c r="DV195" s="39"/>
      <c r="DW195" s="31">
        <f t="shared" si="243"/>
        <v>6</v>
      </c>
      <c r="DX195" s="459">
        <f t="shared" si="279"/>
        <v>71</v>
      </c>
      <c r="DY195" s="467">
        <f t="shared" si="296"/>
        <v>0.1</v>
      </c>
      <c r="DZ195" s="468">
        <f t="shared" si="297"/>
        <v>0</v>
      </c>
      <c r="EA195" s="467">
        <f t="shared" si="298"/>
        <v>0.01</v>
      </c>
      <c r="EB195" s="468"/>
      <c r="EC195" s="326"/>
      <c r="ED195" s="468"/>
      <c r="EE195" s="39"/>
      <c r="EF195" s="459">
        <f t="shared" si="299"/>
        <v>71</v>
      </c>
      <c r="EG195" s="407">
        <f t="shared" si="307"/>
        <v>0.03</v>
      </c>
      <c r="EH195" s="407">
        <f t="shared" si="307"/>
        <v>0.03</v>
      </c>
      <c r="EI195" s="407">
        <f t="shared" si="307"/>
        <v>0.03</v>
      </c>
      <c r="EJ195" s="407">
        <f t="shared" si="307"/>
        <v>0.03</v>
      </c>
      <c r="EK195" s="39"/>
      <c r="EL195" s="485">
        <v>69</v>
      </c>
      <c r="EM195" s="486">
        <f t="shared" si="300"/>
        <v>10.64</v>
      </c>
      <c r="EN195" s="486">
        <f t="shared" si="301"/>
        <v>0</v>
      </c>
      <c r="EO195" s="487">
        <f t="shared" si="302"/>
        <v>0</v>
      </c>
      <c r="EP195" s="487"/>
      <c r="EQ195" s="487">
        <f t="shared" si="303"/>
        <v>0</v>
      </c>
      <c r="ER195" s="487">
        <f t="shared" si="304"/>
        <v>0</v>
      </c>
      <c r="ES195" s="487">
        <f t="shared" si="305"/>
        <v>10.64</v>
      </c>
      <c r="ET195" s="488">
        <f t="shared" si="306"/>
        <v>10.64</v>
      </c>
      <c r="EU195" s="39"/>
      <c r="EV195" s="33"/>
      <c r="EW195" s="507">
        <f t="shared" si="236"/>
        <v>69</v>
      </c>
      <c r="EX195" s="399">
        <v>10.64</v>
      </c>
      <c r="EY195" s="399">
        <v>19.62</v>
      </c>
      <c r="EZ195" s="399">
        <v>7.56</v>
      </c>
      <c r="FA195" s="399">
        <v>13</v>
      </c>
      <c r="FB195" s="33"/>
      <c r="FC195" s="507">
        <v>69</v>
      </c>
      <c r="FD195" s="399">
        <f t="shared" si="308"/>
        <v>10.64</v>
      </c>
      <c r="FE195" s="399">
        <f t="shared" si="309"/>
        <v>19.62</v>
      </c>
      <c r="FF195" s="399">
        <f t="shared" si="310"/>
        <v>7.56</v>
      </c>
      <c r="FG195" s="399">
        <f t="shared" si="311"/>
        <v>13</v>
      </c>
      <c r="FH195" s="33"/>
      <c r="FI195" s="507">
        <f t="shared" si="237"/>
        <v>69</v>
      </c>
      <c r="FJ195" s="412">
        <v>0</v>
      </c>
      <c r="FK195" s="412">
        <v>0</v>
      </c>
      <c r="FL195" s="412">
        <v>0</v>
      </c>
      <c r="FM195" s="412">
        <v>0</v>
      </c>
      <c r="FN195" s="409"/>
      <c r="FO195" s="507">
        <f t="shared" si="238"/>
        <v>69</v>
      </c>
      <c r="FP195" s="477">
        <v>0</v>
      </c>
      <c r="FQ195" s="412">
        <v>0</v>
      </c>
      <c r="FR195" s="477">
        <v>0</v>
      </c>
      <c r="FS195" s="412">
        <v>0</v>
      </c>
      <c r="FT195" s="33"/>
      <c r="FU195" s="489">
        <v>69</v>
      </c>
      <c r="FV195" s="490">
        <f t="shared" si="314"/>
        <v>0</v>
      </c>
      <c r="FW195" s="490">
        <f t="shared" si="314"/>
        <v>0</v>
      </c>
      <c r="FX195" s="490">
        <f t="shared" si="314"/>
        <v>0</v>
      </c>
      <c r="FY195" s="490">
        <f t="shared" si="314"/>
        <v>0</v>
      </c>
      <c r="FZ195" s="33"/>
      <c r="GA195" s="507">
        <f t="shared" si="239"/>
        <v>69</v>
      </c>
      <c r="GB195" s="400">
        <v>10.07</v>
      </c>
      <c r="GC195" s="400">
        <f t="shared" si="205"/>
        <v>12.59</v>
      </c>
      <c r="GD195" s="400">
        <v>10.6</v>
      </c>
      <c r="GE195" s="400">
        <f t="shared" si="205"/>
        <v>13.25</v>
      </c>
      <c r="GF195" s="524"/>
      <c r="GG195" s="39"/>
      <c r="GH195" s="33"/>
      <c r="GI195" s="507">
        <f t="shared" si="240"/>
        <v>69</v>
      </c>
      <c r="GJ195" s="400">
        <f t="shared" si="241"/>
        <v>0.84</v>
      </c>
      <c r="GK195" s="400">
        <f t="shared" si="241"/>
        <v>0.84</v>
      </c>
      <c r="GL195" s="400">
        <f t="shared" si="241"/>
        <v>0.84</v>
      </c>
      <c r="GM195" s="400">
        <f t="shared" si="241"/>
        <v>0.84</v>
      </c>
      <c r="GN195" s="33"/>
      <c r="GO195" s="33"/>
      <c r="GP195" s="491">
        <v>69</v>
      </c>
      <c r="GQ195" s="492">
        <f t="shared" si="206"/>
        <v>0</v>
      </c>
      <c r="GR195" s="492">
        <v>0</v>
      </c>
      <c r="GS195" s="492">
        <f t="shared" si="208"/>
        <v>0</v>
      </c>
      <c r="GT195" s="492">
        <v>0</v>
      </c>
      <c r="GU195" s="491">
        <v>69</v>
      </c>
      <c r="GV195" s="492">
        <f t="shared" si="210"/>
        <v>0</v>
      </c>
      <c r="GW195" s="492">
        <f t="shared" si="211"/>
        <v>0</v>
      </c>
      <c r="GX195" s="492">
        <f t="shared" si="212"/>
        <v>0</v>
      </c>
      <c r="GY195" s="492">
        <f t="shared" si="312"/>
        <v>0</v>
      </c>
      <c r="GZ195" s="494">
        <f t="shared" si="313"/>
        <v>69</v>
      </c>
      <c r="HA195" s="506">
        <v>0</v>
      </c>
      <c r="HB195" s="492">
        <f t="shared" si="225"/>
        <v>0</v>
      </c>
      <c r="HC195" s="492">
        <f t="shared" si="235"/>
        <v>0</v>
      </c>
      <c r="HD195" s="492">
        <f t="shared" si="229"/>
        <v>0</v>
      </c>
      <c r="HE195" s="491">
        <v>69</v>
      </c>
      <c r="HF195" s="492">
        <f>HF194*(1+10%)</f>
        <v>0</v>
      </c>
      <c r="HG195" s="492">
        <f t="shared" si="315"/>
        <v>0</v>
      </c>
      <c r="HH195" s="492">
        <f t="shared" si="315"/>
        <v>0</v>
      </c>
      <c r="HI195" s="493">
        <f t="shared" si="315"/>
        <v>0</v>
      </c>
      <c r="HJ195" s="491">
        <v>69</v>
      </c>
      <c r="HK195" s="492">
        <f t="shared" si="216"/>
        <v>0.92</v>
      </c>
      <c r="HL195" s="492">
        <f t="shared" si="217"/>
        <v>0.92</v>
      </c>
      <c r="HM195" s="492">
        <f t="shared" si="218"/>
        <v>0.92</v>
      </c>
      <c r="HN195" s="492">
        <f t="shared" si="219"/>
        <v>0.92</v>
      </c>
      <c r="HO195" s="632"/>
      <c r="HP195" s="39"/>
      <c r="HQ195" s="39"/>
      <c r="HR195" s="39"/>
      <c r="HS195" s="39"/>
      <c r="HT195" s="39"/>
    </row>
    <row r="196" spans="1:228" ht="12.75" hidden="1" customHeight="1" x14ac:dyDescent="0.25">
      <c r="A196" s="31">
        <f t="shared" si="242"/>
        <v>6</v>
      </c>
      <c r="B196" s="31"/>
      <c r="C196" s="31"/>
      <c r="D196" s="32">
        <f t="shared" si="280"/>
        <v>72</v>
      </c>
      <c r="E196" s="33">
        <f t="shared" ca="1" si="244"/>
        <v>0</v>
      </c>
      <c r="F196" s="33">
        <f t="shared" ca="1" si="245"/>
        <v>0</v>
      </c>
      <c r="G196" s="33">
        <f t="shared" ca="1" si="246"/>
        <v>0</v>
      </c>
      <c r="H196" s="33">
        <v>0</v>
      </c>
      <c r="I196" s="33">
        <v>0</v>
      </c>
      <c r="J196" s="33">
        <f t="shared" ca="1" si="190"/>
        <v>0</v>
      </c>
      <c r="K196" s="33">
        <f t="shared" ca="1" si="247"/>
        <v>0</v>
      </c>
      <c r="L196" s="33"/>
      <c r="M196" s="832">
        <v>0</v>
      </c>
      <c r="N196" s="33">
        <f>IF(M196&gt;0,#REF!,0)</f>
        <v>0</v>
      </c>
      <c r="O196" s="33">
        <f t="shared" ca="1" si="248"/>
        <v>0</v>
      </c>
      <c r="P196" s="833">
        <f t="shared" ca="1" si="281"/>
        <v>0.95</v>
      </c>
      <c r="Q196" s="834">
        <f t="shared" ca="1" si="282"/>
        <v>6.7240085774176128</v>
      </c>
      <c r="R196" s="835">
        <f t="shared" ca="1" si="283"/>
        <v>379.28410375426142</v>
      </c>
      <c r="S196" s="836">
        <f t="shared" ca="1" si="284"/>
        <v>0.95</v>
      </c>
      <c r="T196" s="34">
        <f t="shared" ca="1" si="249"/>
        <v>6.7240085774176128</v>
      </c>
      <c r="U196" s="835">
        <f t="shared" ca="1" si="285"/>
        <v>379.28410375426154</v>
      </c>
      <c r="V196" s="34">
        <f t="shared" si="224"/>
        <v>0</v>
      </c>
      <c r="W196" s="553">
        <f t="shared" si="227"/>
        <v>1.35</v>
      </c>
      <c r="X196" s="42">
        <f t="shared" si="286"/>
        <v>0.03</v>
      </c>
      <c r="Y196" s="43">
        <f t="shared" si="250"/>
        <v>2.4662697723036864E-3</v>
      </c>
      <c r="Z196" s="44">
        <f t="shared" si="287"/>
        <v>0.03</v>
      </c>
      <c r="AA196" s="43">
        <f t="shared" si="251"/>
        <v>2.4662697723036864E-3</v>
      </c>
      <c r="AB196" s="35">
        <f t="shared" si="288"/>
        <v>0.16</v>
      </c>
      <c r="AC196" s="35">
        <f t="shared" ca="1" si="288"/>
        <v>0.15470777428049154</v>
      </c>
      <c r="AD196" s="317">
        <f t="shared" ca="1" si="288"/>
        <v>0.15470777428049154</v>
      </c>
      <c r="AE196" s="315"/>
      <c r="AF196" s="318">
        <f t="shared" si="252"/>
        <v>0.1</v>
      </c>
      <c r="AG196" s="405">
        <f t="shared" ca="1" si="253"/>
        <v>0</v>
      </c>
      <c r="AH196" s="318">
        <f t="shared" si="254"/>
        <v>0</v>
      </c>
      <c r="AI196" s="405">
        <f t="shared" ca="1" si="255"/>
        <v>0</v>
      </c>
      <c r="AJ196" s="318">
        <f t="shared" si="256"/>
        <v>0.01</v>
      </c>
      <c r="AK196" s="405">
        <f t="shared" ca="1" si="257"/>
        <v>0</v>
      </c>
      <c r="AL196" s="35">
        <v>0</v>
      </c>
      <c r="AM196" s="30">
        <f t="shared" ca="1" si="258"/>
        <v>6.7240085774176128</v>
      </c>
      <c r="AN196" s="39"/>
      <c r="AO196" s="39"/>
      <c r="AP196" s="709">
        <f ca="1">IF($J$12="",0,IF(A196&lt;=$Y$3,IF(R195+SUM($M$126:M196)&gt;$Z$22,R195*10%,IF(R195+SUM($M$126:M196)&lt;=$Z$22,$Z$22-R195-SUM($M$126:M196))),0))</f>
        <v>99614.941887668319</v>
      </c>
      <c r="AQ196" s="319">
        <f t="shared" ca="1" si="289"/>
        <v>100000</v>
      </c>
      <c r="AR196" s="319">
        <f ca="1">IF($J$12="",0,IF(U195&lt;0,0,IF(A196&lt;=$Y$3,IF(U195+SUM($M$126:M196)&gt;$Z$22,U195*10%,IF(U195+SUM($M$126:M196)&lt;=$Z$22,$AR$125-U195-SUM($M$126:M196))),0)))</f>
        <v>99614.941887668319</v>
      </c>
      <c r="AS196" s="39">
        <f t="shared" ca="1" si="290"/>
        <v>100000</v>
      </c>
      <c r="AT196" s="723">
        <f t="shared" ca="1" si="259"/>
        <v>99614.941887668319</v>
      </c>
      <c r="AU196" s="320">
        <f t="shared" ca="1" si="260"/>
        <v>99614.941887668319</v>
      </c>
      <c r="AV196" s="320">
        <f t="shared" ca="1" si="261"/>
        <v>0</v>
      </c>
      <c r="AW196" s="320">
        <f t="shared" ca="1" si="262"/>
        <v>0</v>
      </c>
      <c r="AX196" s="320">
        <f t="shared" ca="1" si="263"/>
        <v>0</v>
      </c>
      <c r="AY196" s="320">
        <f t="shared" ca="1" si="291"/>
        <v>0</v>
      </c>
      <c r="AZ196" s="724">
        <f t="shared" ca="1" si="264"/>
        <v>0</v>
      </c>
      <c r="BA196" s="1259">
        <f t="shared" si="292"/>
        <v>0</v>
      </c>
      <c r="BB196" s="1250"/>
      <c r="BC196" s="715">
        <f t="shared" si="265"/>
        <v>0</v>
      </c>
      <c r="BD196" s="715">
        <f t="shared" si="266"/>
        <v>0</v>
      </c>
      <c r="BE196" s="715">
        <f t="shared" si="267"/>
        <v>0</v>
      </c>
      <c r="BF196" s="715">
        <f t="shared" si="293"/>
        <v>0</v>
      </c>
      <c r="BG196" s="732">
        <f t="shared" si="268"/>
        <v>0</v>
      </c>
      <c r="BH196" s="39"/>
      <c r="BI196" s="39"/>
      <c r="BJ196" s="39"/>
      <c r="BK196" s="39"/>
      <c r="BL196" s="39"/>
      <c r="BM196" s="36"/>
      <c r="BN196" s="422">
        <f t="shared" ca="1" si="269"/>
        <v>6.7240085774176128</v>
      </c>
      <c r="BO196" s="422">
        <f t="shared" ca="1" si="270"/>
        <v>0</v>
      </c>
      <c r="BP196" s="422">
        <f t="shared" ca="1" si="271"/>
        <v>0</v>
      </c>
      <c r="BQ196" s="422">
        <f t="shared" ca="1" si="272"/>
        <v>0</v>
      </c>
      <c r="BR196" s="422">
        <f t="shared" ca="1" si="294"/>
        <v>0</v>
      </c>
      <c r="BS196" s="422">
        <f t="shared" ca="1" si="273"/>
        <v>0</v>
      </c>
      <c r="BT196" s="422">
        <f t="shared" si="274"/>
        <v>0</v>
      </c>
      <c r="BU196" s="422">
        <f t="shared" si="275"/>
        <v>0</v>
      </c>
      <c r="BV196" s="422">
        <f t="shared" si="276"/>
        <v>0</v>
      </c>
      <c r="BW196" s="422">
        <f t="shared" si="277"/>
        <v>0</v>
      </c>
      <c r="BX196" s="422">
        <f t="shared" si="295"/>
        <v>0</v>
      </c>
      <c r="BY196" s="422">
        <f t="shared" si="278"/>
        <v>0</v>
      </c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458"/>
      <c r="CL196" s="458"/>
      <c r="CM196" s="458"/>
      <c r="CN196" s="458"/>
      <c r="CO196" s="458"/>
      <c r="CP196" s="458"/>
      <c r="CQ196" s="458"/>
      <c r="CR196" s="458"/>
      <c r="CS196" s="458"/>
      <c r="CT196" s="458"/>
      <c r="CU196" s="458"/>
      <c r="CV196" s="458"/>
      <c r="CW196" s="458"/>
      <c r="CX196" s="458"/>
      <c r="CY196" s="458"/>
      <c r="CZ196" s="458"/>
      <c r="DA196" s="458"/>
      <c r="DB196" s="458"/>
      <c r="DC196" s="458"/>
      <c r="DD196" s="458"/>
      <c r="DE196" s="458"/>
      <c r="DF196" s="458"/>
      <c r="DG196" s="458"/>
      <c r="DH196" s="458"/>
      <c r="DI196" s="458"/>
      <c r="DJ196" s="458"/>
      <c r="DK196" s="458"/>
      <c r="DL196" s="458"/>
      <c r="DM196" s="458"/>
      <c r="DN196" s="458"/>
      <c r="DO196" s="458"/>
      <c r="DP196" s="458"/>
      <c r="DQ196" s="458"/>
      <c r="DR196" s="458"/>
      <c r="DS196" s="458"/>
      <c r="DT196" s="458"/>
      <c r="DU196" s="39"/>
      <c r="DV196" s="39"/>
      <c r="DW196" s="31">
        <f t="shared" si="243"/>
        <v>6</v>
      </c>
      <c r="DX196" s="459">
        <f t="shared" si="279"/>
        <v>72</v>
      </c>
      <c r="DY196" s="467">
        <f t="shared" si="296"/>
        <v>0.1</v>
      </c>
      <c r="DZ196" s="468">
        <f t="shared" si="297"/>
        <v>0</v>
      </c>
      <c r="EA196" s="467">
        <f t="shared" si="298"/>
        <v>0.01</v>
      </c>
      <c r="EB196" s="468"/>
      <c r="EC196" s="326"/>
      <c r="ED196" s="468"/>
      <c r="EE196" s="39"/>
      <c r="EF196" s="459">
        <f t="shared" si="299"/>
        <v>72</v>
      </c>
      <c r="EG196" s="407">
        <f t="shared" si="307"/>
        <v>0.03</v>
      </c>
      <c r="EH196" s="407">
        <f t="shared" si="307"/>
        <v>0.03</v>
      </c>
      <c r="EI196" s="407">
        <f t="shared" si="307"/>
        <v>0.03</v>
      </c>
      <c r="EJ196" s="407">
        <f t="shared" si="307"/>
        <v>0.03</v>
      </c>
      <c r="EK196" s="39"/>
      <c r="EL196" s="485">
        <v>70</v>
      </c>
      <c r="EM196" s="486">
        <f t="shared" si="300"/>
        <v>11.6</v>
      </c>
      <c r="EN196" s="486">
        <f t="shared" si="301"/>
        <v>0</v>
      </c>
      <c r="EO196" s="487">
        <f t="shared" si="302"/>
        <v>0</v>
      </c>
      <c r="EP196" s="487"/>
      <c r="EQ196" s="487">
        <f t="shared" si="303"/>
        <v>0</v>
      </c>
      <c r="ER196" s="487">
        <f t="shared" si="304"/>
        <v>0</v>
      </c>
      <c r="ES196" s="487">
        <f t="shared" si="305"/>
        <v>11.6</v>
      </c>
      <c r="ET196" s="488">
        <f t="shared" si="306"/>
        <v>11.6</v>
      </c>
      <c r="EU196" s="39"/>
      <c r="EV196" s="33"/>
      <c r="EW196" s="507">
        <f t="shared" si="236"/>
        <v>70</v>
      </c>
      <c r="EX196" s="399">
        <v>11.6</v>
      </c>
      <c r="EY196" s="399">
        <v>21.39</v>
      </c>
      <c r="EZ196" s="399">
        <v>8.25</v>
      </c>
      <c r="FA196" s="399">
        <v>14.17</v>
      </c>
      <c r="FB196" s="33"/>
      <c r="FC196" s="507">
        <v>70</v>
      </c>
      <c r="FD196" s="399">
        <f t="shared" si="308"/>
        <v>11.6</v>
      </c>
      <c r="FE196" s="399">
        <f t="shared" si="309"/>
        <v>21.39</v>
      </c>
      <c r="FF196" s="399">
        <f t="shared" si="310"/>
        <v>8.25</v>
      </c>
      <c r="FG196" s="399">
        <f t="shared" si="311"/>
        <v>14.17</v>
      </c>
      <c r="FH196" s="33"/>
      <c r="FI196" s="507">
        <f t="shared" si="237"/>
        <v>70</v>
      </c>
      <c r="FJ196" s="412">
        <v>0</v>
      </c>
      <c r="FK196" s="412">
        <v>0</v>
      </c>
      <c r="FL196" s="412">
        <v>0</v>
      </c>
      <c r="FM196" s="412">
        <v>0</v>
      </c>
      <c r="FN196" s="409"/>
      <c r="FO196" s="507">
        <f t="shared" si="238"/>
        <v>70</v>
      </c>
      <c r="FP196" s="412">
        <v>0</v>
      </c>
      <c r="FQ196" s="412">
        <v>0</v>
      </c>
      <c r="FR196" s="412">
        <v>0</v>
      </c>
      <c r="FS196" s="412">
        <v>0</v>
      </c>
      <c r="FT196" s="33"/>
      <c r="FU196" s="489">
        <v>70</v>
      </c>
      <c r="FV196" s="490">
        <f t="shared" si="314"/>
        <v>0</v>
      </c>
      <c r="FW196" s="490">
        <f t="shared" si="314"/>
        <v>0</v>
      </c>
      <c r="FX196" s="490">
        <f t="shared" si="314"/>
        <v>0</v>
      </c>
      <c r="FY196" s="490">
        <f t="shared" si="314"/>
        <v>0</v>
      </c>
      <c r="FZ196" s="33"/>
      <c r="GA196" s="507">
        <f t="shared" si="239"/>
        <v>70</v>
      </c>
      <c r="GB196" s="400">
        <v>10.58</v>
      </c>
      <c r="GC196" s="400">
        <f t="shared" si="205"/>
        <v>13.23</v>
      </c>
      <c r="GD196" s="400">
        <v>11.14</v>
      </c>
      <c r="GE196" s="400">
        <f t="shared" si="205"/>
        <v>13.93</v>
      </c>
      <c r="GF196" s="524"/>
      <c r="GG196" s="524"/>
      <c r="GH196" s="33"/>
      <c r="GI196" s="507">
        <f t="shared" si="240"/>
        <v>70</v>
      </c>
      <c r="GJ196" s="400">
        <f t="shared" si="241"/>
        <v>0.84</v>
      </c>
      <c r="GK196" s="400">
        <f t="shared" si="241"/>
        <v>0.84</v>
      </c>
      <c r="GL196" s="400">
        <f t="shared" si="241"/>
        <v>0.84</v>
      </c>
      <c r="GM196" s="400">
        <f t="shared" si="241"/>
        <v>0.84</v>
      </c>
      <c r="GN196" s="33"/>
      <c r="GO196" s="33"/>
      <c r="GP196" s="508">
        <v>70</v>
      </c>
      <c r="GQ196" s="509">
        <f t="shared" si="206"/>
        <v>0</v>
      </c>
      <c r="GR196" s="509">
        <v>0</v>
      </c>
      <c r="GS196" s="509">
        <f t="shared" si="208"/>
        <v>0</v>
      </c>
      <c r="GT196" s="509">
        <v>0</v>
      </c>
      <c r="GU196" s="508">
        <v>70</v>
      </c>
      <c r="GV196" s="509">
        <f t="shared" si="210"/>
        <v>0</v>
      </c>
      <c r="GW196" s="509">
        <f t="shared" si="211"/>
        <v>0</v>
      </c>
      <c r="GX196" s="509">
        <f t="shared" si="212"/>
        <v>0</v>
      </c>
      <c r="GY196" s="509">
        <f t="shared" si="312"/>
        <v>0</v>
      </c>
      <c r="GZ196" s="511">
        <f t="shared" si="313"/>
        <v>70</v>
      </c>
      <c r="HA196" s="512">
        <v>0</v>
      </c>
      <c r="HB196" s="509">
        <f t="shared" si="225"/>
        <v>0</v>
      </c>
      <c r="HC196" s="509">
        <f t="shared" si="235"/>
        <v>0</v>
      </c>
      <c r="HD196" s="509">
        <f t="shared" si="229"/>
        <v>0</v>
      </c>
      <c r="HE196" s="508">
        <v>70</v>
      </c>
      <c r="HF196" s="509">
        <f>HF195*(1+10%)</f>
        <v>0</v>
      </c>
      <c r="HG196" s="509">
        <f t="shared" si="315"/>
        <v>0</v>
      </c>
      <c r="HH196" s="509">
        <f t="shared" si="315"/>
        <v>0</v>
      </c>
      <c r="HI196" s="510">
        <f t="shared" si="315"/>
        <v>0</v>
      </c>
      <c r="HJ196" s="508">
        <v>70</v>
      </c>
      <c r="HK196" s="509">
        <f t="shared" si="216"/>
        <v>0.92</v>
      </c>
      <c r="HL196" s="509">
        <f t="shared" si="217"/>
        <v>0.92</v>
      </c>
      <c r="HM196" s="509">
        <f t="shared" si="218"/>
        <v>0.92</v>
      </c>
      <c r="HN196" s="509">
        <f t="shared" si="219"/>
        <v>0.92</v>
      </c>
      <c r="HO196" s="632"/>
      <c r="HP196" s="39"/>
      <c r="HQ196" s="39"/>
      <c r="HR196" s="39"/>
      <c r="HS196" s="39"/>
      <c r="HT196" s="39"/>
    </row>
    <row r="197" spans="1:228" ht="12.75" hidden="1" customHeight="1" x14ac:dyDescent="0.25">
      <c r="A197" s="31">
        <f>A196+1</f>
        <v>7</v>
      </c>
      <c r="B197" s="31"/>
      <c r="C197" s="31">
        <v>30</v>
      </c>
      <c r="D197" s="32">
        <f t="shared" si="280"/>
        <v>73</v>
      </c>
      <c r="E197" s="33">
        <f t="shared" ca="1" si="244"/>
        <v>168.97719999999998</v>
      </c>
      <c r="F197" s="33">
        <f t="shared" ca="1" si="245"/>
        <v>168.97719999999998</v>
      </c>
      <c r="G197" s="33">
        <f t="shared" ca="1" si="246"/>
        <v>0</v>
      </c>
      <c r="H197" s="33">
        <v>0</v>
      </c>
      <c r="I197" s="33">
        <v>0</v>
      </c>
      <c r="J197" s="33">
        <f t="shared" ca="1" si="190"/>
        <v>0</v>
      </c>
      <c r="K197" s="33">
        <f t="shared" ca="1" si="247"/>
        <v>22.54</v>
      </c>
      <c r="L197" s="33"/>
      <c r="M197" s="832">
        <v>0</v>
      </c>
      <c r="N197" s="33">
        <f>IF(M197&gt;0,#REF!,0)</f>
        <v>0</v>
      </c>
      <c r="O197" s="33">
        <f t="shared" ca="1" si="248"/>
        <v>123.13</v>
      </c>
      <c r="P197" s="833">
        <f t="shared" ca="1" si="281"/>
        <v>1.24</v>
      </c>
      <c r="Q197" s="834">
        <f t="shared" ca="1" si="282"/>
        <v>7.3055191657246867</v>
      </c>
      <c r="R197" s="835">
        <f t="shared" ca="1" si="283"/>
        <v>496.34858458853677</v>
      </c>
      <c r="S197" s="836">
        <f t="shared" ca="1" si="284"/>
        <v>1.24</v>
      </c>
      <c r="T197" s="34">
        <f t="shared" ca="1" si="249"/>
        <v>7.3055191657246867</v>
      </c>
      <c r="U197" s="835">
        <f t="shared" ca="1" si="285"/>
        <v>496.34858458853688</v>
      </c>
      <c r="V197" s="34">
        <f t="shared" si="224"/>
        <v>0</v>
      </c>
      <c r="W197" s="553">
        <f t="shared" si="227"/>
        <v>1.3380000000000001</v>
      </c>
      <c r="X197" s="42">
        <f t="shared" si="286"/>
        <v>0.03</v>
      </c>
      <c r="Y197" s="43">
        <f t="shared" si="250"/>
        <v>2.4662697723036864E-3</v>
      </c>
      <c r="Z197" s="44">
        <f t="shared" si="287"/>
        <v>0.03</v>
      </c>
      <c r="AA197" s="43">
        <f t="shared" si="251"/>
        <v>2.4662697723036864E-3</v>
      </c>
      <c r="AB197" s="35">
        <f t="shared" si="288"/>
        <v>0.16</v>
      </c>
      <c r="AC197" s="35">
        <f t="shared" ca="1" si="288"/>
        <v>0.15470777428049154</v>
      </c>
      <c r="AD197" s="317">
        <f t="shared" ca="1" si="288"/>
        <v>0.15470777428049154</v>
      </c>
      <c r="AE197" s="315"/>
      <c r="AF197" s="318">
        <f t="shared" si="252"/>
        <v>0.1</v>
      </c>
      <c r="AG197" s="405">
        <f t="shared" ca="1" si="253"/>
        <v>14.567</v>
      </c>
      <c r="AH197" s="318">
        <f t="shared" si="254"/>
        <v>0</v>
      </c>
      <c r="AI197" s="405">
        <f t="shared" ca="1" si="255"/>
        <v>0</v>
      </c>
      <c r="AJ197" s="318">
        <f t="shared" si="256"/>
        <v>0.01</v>
      </c>
      <c r="AK197" s="405">
        <f t="shared" ca="1" si="257"/>
        <v>1.4566999999999999</v>
      </c>
      <c r="AL197" s="35">
        <v>0</v>
      </c>
      <c r="AM197" s="30">
        <f t="shared" ca="1" si="258"/>
        <v>7.3055191657246867</v>
      </c>
      <c r="AN197" s="39"/>
      <c r="AO197" s="39"/>
      <c r="AP197" s="709">
        <f ca="1">IF($J$12="",0,IF(A197&lt;=$Y$3,IF(R196+SUM($M$126:M197)&gt;$Z$22,R196*10%,IF(R196+SUM($M$126:M197)&lt;=$Z$22,$Z$22-R196-SUM($M$126:M197))),0))</f>
        <v>99620.715896245732</v>
      </c>
      <c r="AQ197" s="319">
        <f t="shared" ca="1" si="289"/>
        <v>100000</v>
      </c>
      <c r="AR197" s="319">
        <f ca="1">IF($J$12="",0,IF(U196&lt;0,0,IF(A197&lt;=$Y$3,IF(U196+SUM($M$126:M197)&gt;$Z$22,U196*10%,IF(U196+SUM($M$126:M197)&lt;=$Z$22,$AR$125-U196-SUM($M$126:M197))),0)))</f>
        <v>99620.715896245732</v>
      </c>
      <c r="AS197" s="39">
        <f t="shared" ca="1" si="290"/>
        <v>100000</v>
      </c>
      <c r="AT197" s="723">
        <f t="shared" ca="1" si="259"/>
        <v>99620.715896245732</v>
      </c>
      <c r="AU197" s="320">
        <f t="shared" ca="1" si="260"/>
        <v>99620.715896245732</v>
      </c>
      <c r="AV197" s="320">
        <f t="shared" ca="1" si="261"/>
        <v>0</v>
      </c>
      <c r="AW197" s="320">
        <f t="shared" ca="1" si="262"/>
        <v>0</v>
      </c>
      <c r="AX197" s="320">
        <f t="shared" ca="1" si="263"/>
        <v>0</v>
      </c>
      <c r="AY197" s="320">
        <f t="shared" ca="1" si="291"/>
        <v>0</v>
      </c>
      <c r="AZ197" s="724">
        <f t="shared" ca="1" si="264"/>
        <v>0</v>
      </c>
      <c r="BA197" s="1259">
        <f t="shared" si="292"/>
        <v>0</v>
      </c>
      <c r="BB197" s="1250"/>
      <c r="BC197" s="715">
        <f t="shared" si="265"/>
        <v>0</v>
      </c>
      <c r="BD197" s="715">
        <f t="shared" si="266"/>
        <v>0</v>
      </c>
      <c r="BE197" s="715">
        <f t="shared" si="267"/>
        <v>0</v>
      </c>
      <c r="BF197" s="715">
        <f t="shared" si="293"/>
        <v>0</v>
      </c>
      <c r="BG197" s="732">
        <f t="shared" si="268"/>
        <v>0</v>
      </c>
      <c r="BH197" s="39"/>
      <c r="BI197" s="39"/>
      <c r="BJ197" s="39"/>
      <c r="BK197" s="39"/>
      <c r="BL197" s="39"/>
      <c r="BM197" s="36"/>
      <c r="BN197" s="422">
        <f t="shared" ca="1" si="269"/>
        <v>7.3055191657246867</v>
      </c>
      <c r="BO197" s="422">
        <f t="shared" ca="1" si="270"/>
        <v>0</v>
      </c>
      <c r="BP197" s="422">
        <f t="shared" ca="1" si="271"/>
        <v>0</v>
      </c>
      <c r="BQ197" s="422">
        <f t="shared" ca="1" si="272"/>
        <v>0</v>
      </c>
      <c r="BR197" s="422">
        <f t="shared" ca="1" si="294"/>
        <v>0</v>
      </c>
      <c r="BS197" s="422">
        <f t="shared" ca="1" si="273"/>
        <v>0</v>
      </c>
      <c r="BT197" s="422">
        <f t="shared" si="274"/>
        <v>0</v>
      </c>
      <c r="BU197" s="422">
        <f t="shared" si="275"/>
        <v>0</v>
      </c>
      <c r="BV197" s="422">
        <f t="shared" si="276"/>
        <v>0</v>
      </c>
      <c r="BW197" s="422">
        <f t="shared" si="277"/>
        <v>0</v>
      </c>
      <c r="BX197" s="422">
        <f t="shared" si="295"/>
        <v>0</v>
      </c>
      <c r="BY197" s="422">
        <f t="shared" si="278"/>
        <v>0</v>
      </c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458"/>
      <c r="CL197" s="458"/>
      <c r="CM197" s="458"/>
      <c r="CN197" s="458"/>
      <c r="CO197" s="458"/>
      <c r="CP197" s="458"/>
      <c r="CQ197" s="458"/>
      <c r="CR197" s="458"/>
      <c r="CS197" s="458"/>
      <c r="CT197" s="458"/>
      <c r="CU197" s="458"/>
      <c r="CV197" s="458"/>
      <c r="CW197" s="458"/>
      <c r="CX197" s="458"/>
      <c r="CY197" s="458"/>
      <c r="CZ197" s="458"/>
      <c r="DA197" s="458"/>
      <c r="DB197" s="458"/>
      <c r="DC197" s="458"/>
      <c r="DD197" s="458"/>
      <c r="DE197" s="458"/>
      <c r="DF197" s="458"/>
      <c r="DG197" s="458"/>
      <c r="DH197" s="458"/>
      <c r="DI197" s="458"/>
      <c r="DJ197" s="458"/>
      <c r="DK197" s="458"/>
      <c r="DL197" s="458"/>
      <c r="DM197" s="458"/>
      <c r="DN197" s="458"/>
      <c r="DO197" s="458"/>
      <c r="DP197" s="458"/>
      <c r="DQ197" s="458"/>
      <c r="DR197" s="458"/>
      <c r="DS197" s="458"/>
      <c r="DT197" s="458"/>
      <c r="DU197" s="39"/>
      <c r="DV197" s="39"/>
      <c r="DW197" s="31">
        <f>DW196+1</f>
        <v>7</v>
      </c>
      <c r="DX197" s="459">
        <f t="shared" si="279"/>
        <v>73</v>
      </c>
      <c r="DY197" s="467">
        <f t="shared" si="296"/>
        <v>0.1</v>
      </c>
      <c r="DZ197" s="468">
        <f t="shared" si="297"/>
        <v>0</v>
      </c>
      <c r="EA197" s="467">
        <f t="shared" si="298"/>
        <v>0.01</v>
      </c>
      <c r="EB197" s="468"/>
      <c r="EC197" s="326"/>
      <c r="ED197" s="468"/>
      <c r="EE197" s="39"/>
      <c r="EF197" s="459">
        <f t="shared" si="299"/>
        <v>73</v>
      </c>
      <c r="EG197" s="407">
        <f t="shared" si="307"/>
        <v>0.03</v>
      </c>
      <c r="EH197" s="407">
        <f t="shared" si="307"/>
        <v>0.03</v>
      </c>
      <c r="EI197" s="407">
        <f t="shared" si="307"/>
        <v>0.03</v>
      </c>
      <c r="EJ197" s="407">
        <f t="shared" si="307"/>
        <v>0.03</v>
      </c>
      <c r="EK197" s="39"/>
      <c r="EL197" s="485">
        <v>71</v>
      </c>
      <c r="EM197" s="486">
        <f t="shared" si="300"/>
        <v>12.67</v>
      </c>
      <c r="EN197" s="486">
        <f t="shared" si="301"/>
        <v>0</v>
      </c>
      <c r="EO197" s="487">
        <f t="shared" si="302"/>
        <v>0</v>
      </c>
      <c r="EP197" s="487"/>
      <c r="EQ197" s="487">
        <f t="shared" si="303"/>
        <v>0</v>
      </c>
      <c r="ER197" s="487">
        <f t="shared" si="304"/>
        <v>0</v>
      </c>
      <c r="ES197" s="487">
        <f t="shared" si="305"/>
        <v>12.67</v>
      </c>
      <c r="ET197" s="488">
        <f t="shared" si="306"/>
        <v>12.67</v>
      </c>
      <c r="EU197" s="39"/>
      <c r="EV197" s="33"/>
      <c r="EW197" s="507">
        <f t="shared" si="236"/>
        <v>71</v>
      </c>
      <c r="EX197" s="399">
        <v>12.67</v>
      </c>
      <c r="EY197" s="399">
        <v>23.36</v>
      </c>
      <c r="EZ197" s="399">
        <v>9.01</v>
      </c>
      <c r="FA197" s="399">
        <v>15.48</v>
      </c>
      <c r="FB197" s="33"/>
      <c r="FC197" s="507">
        <v>71</v>
      </c>
      <c r="FD197" s="399">
        <f t="shared" si="308"/>
        <v>12.67</v>
      </c>
      <c r="FE197" s="399">
        <f t="shared" si="309"/>
        <v>23.36</v>
      </c>
      <c r="FF197" s="399">
        <f t="shared" si="310"/>
        <v>9.01</v>
      </c>
      <c r="FG197" s="399">
        <f t="shared" si="311"/>
        <v>15.48</v>
      </c>
      <c r="FH197" s="33"/>
      <c r="FI197" s="507">
        <f t="shared" si="237"/>
        <v>71</v>
      </c>
      <c r="FJ197" s="412">
        <v>0</v>
      </c>
      <c r="FK197" s="412">
        <v>0</v>
      </c>
      <c r="FL197" s="412">
        <v>0</v>
      </c>
      <c r="FM197" s="412">
        <v>0</v>
      </c>
      <c r="FN197" s="409"/>
      <c r="FO197" s="507">
        <f t="shared" si="238"/>
        <v>71</v>
      </c>
      <c r="FP197" s="412">
        <v>0</v>
      </c>
      <c r="FQ197" s="412">
        <v>0</v>
      </c>
      <c r="FR197" s="412">
        <v>0</v>
      </c>
      <c r="FS197" s="412">
        <v>0</v>
      </c>
      <c r="FT197" s="33"/>
      <c r="FU197" s="489">
        <v>70</v>
      </c>
      <c r="FV197" s="490">
        <f t="shared" si="314"/>
        <v>0</v>
      </c>
      <c r="FW197" s="490">
        <f t="shared" si="314"/>
        <v>0</v>
      </c>
      <c r="FX197" s="490">
        <f t="shared" si="314"/>
        <v>0</v>
      </c>
      <c r="FY197" s="490">
        <f t="shared" si="314"/>
        <v>0</v>
      </c>
      <c r="FZ197" s="33"/>
      <c r="GA197" s="507">
        <f t="shared" si="239"/>
        <v>71</v>
      </c>
      <c r="GB197" s="400">
        <v>0</v>
      </c>
      <c r="GC197" s="400">
        <f t="shared" si="205"/>
        <v>0</v>
      </c>
      <c r="GD197" s="400">
        <v>0</v>
      </c>
      <c r="GE197" s="400">
        <f t="shared" si="205"/>
        <v>0</v>
      </c>
      <c r="GF197" s="524"/>
      <c r="GG197" s="39"/>
      <c r="GH197" s="33"/>
      <c r="GI197" s="507">
        <f t="shared" si="240"/>
        <v>71</v>
      </c>
      <c r="GJ197" s="399">
        <v>0</v>
      </c>
      <c r="GK197" s="399">
        <v>0</v>
      </c>
      <c r="GL197" s="399">
        <v>0</v>
      </c>
      <c r="GM197" s="399">
        <v>0</v>
      </c>
      <c r="GN197" s="33"/>
      <c r="GO197" s="33"/>
      <c r="GP197" s="39"/>
      <c r="GQ197" s="33"/>
      <c r="GR197" s="33"/>
      <c r="GS197" s="513"/>
      <c r="GT197" s="33"/>
      <c r="GU197" s="33"/>
      <c r="GV197" s="33"/>
      <c r="GW197" s="33"/>
      <c r="GX197" s="39"/>
      <c r="GY197" s="513"/>
      <c r="GZ197" s="33"/>
      <c r="HA197" s="33"/>
      <c r="HB197" s="33"/>
      <c r="HC197" s="33"/>
      <c r="HD197" s="39"/>
      <c r="HE197" s="39"/>
      <c r="HF197" s="39"/>
      <c r="HG197" s="39"/>
      <c r="HH197" s="39"/>
      <c r="HI197" s="39"/>
      <c r="HJ197" s="514"/>
      <c r="HK197" s="315"/>
      <c r="HL197" s="39"/>
      <c r="HM197" s="39"/>
      <c r="HN197" s="39"/>
      <c r="HO197" s="39"/>
      <c r="HP197" s="39"/>
      <c r="HQ197" s="39"/>
      <c r="HR197" s="39"/>
      <c r="HS197" s="39"/>
      <c r="HT197" s="39"/>
    </row>
    <row r="198" spans="1:228" ht="12.75" hidden="1" customHeight="1" x14ac:dyDescent="0.25">
      <c r="A198" s="31">
        <f t="shared" ref="A198:A208" si="316">A197</f>
        <v>7</v>
      </c>
      <c r="B198" s="31"/>
      <c r="C198" s="31"/>
      <c r="D198" s="32">
        <f t="shared" si="280"/>
        <v>74</v>
      </c>
      <c r="E198" s="33">
        <f t="shared" ca="1" si="244"/>
        <v>0</v>
      </c>
      <c r="F198" s="33">
        <f t="shared" ca="1" si="245"/>
        <v>0</v>
      </c>
      <c r="G198" s="33">
        <f t="shared" ca="1" si="246"/>
        <v>0</v>
      </c>
      <c r="H198" s="33">
        <v>0</v>
      </c>
      <c r="I198" s="33">
        <v>0</v>
      </c>
      <c r="J198" s="33">
        <f t="shared" ca="1" si="190"/>
        <v>0</v>
      </c>
      <c r="K198" s="33">
        <f t="shared" ca="1" si="247"/>
        <v>0</v>
      </c>
      <c r="L198" s="33"/>
      <c r="M198" s="832">
        <v>0</v>
      </c>
      <c r="N198" s="33">
        <f>IF(M198&gt;0,#REF!,0)</f>
        <v>0</v>
      </c>
      <c r="O198" s="33">
        <f t="shared" ca="1" si="248"/>
        <v>0</v>
      </c>
      <c r="P198" s="833">
        <f t="shared" ca="1" si="281"/>
        <v>1.22</v>
      </c>
      <c r="Q198" s="834">
        <f t="shared" ca="1" si="282"/>
        <v>7.2969344371301732</v>
      </c>
      <c r="R198" s="835">
        <f t="shared" ca="1" si="283"/>
        <v>490.27165015140662</v>
      </c>
      <c r="S198" s="836">
        <f t="shared" ca="1" si="284"/>
        <v>1.22</v>
      </c>
      <c r="T198" s="34">
        <f t="shared" ca="1" si="249"/>
        <v>7.2969344371301732</v>
      </c>
      <c r="U198" s="835">
        <f t="shared" ca="1" si="285"/>
        <v>490.27165015140673</v>
      </c>
      <c r="V198" s="34">
        <f t="shared" si="224"/>
        <v>0</v>
      </c>
      <c r="W198" s="553">
        <f t="shared" si="227"/>
        <v>1.325</v>
      </c>
      <c r="X198" s="42">
        <f t="shared" si="286"/>
        <v>0.03</v>
      </c>
      <c r="Y198" s="43">
        <f t="shared" si="250"/>
        <v>2.4662697723036864E-3</v>
      </c>
      <c r="Z198" s="44">
        <f t="shared" si="287"/>
        <v>0.03</v>
      </c>
      <c r="AA198" s="43">
        <f t="shared" si="251"/>
        <v>2.4662697723036864E-3</v>
      </c>
      <c r="AB198" s="35">
        <f t="shared" si="288"/>
        <v>0.16</v>
      </c>
      <c r="AC198" s="35">
        <f t="shared" ca="1" si="288"/>
        <v>0.15470777428049154</v>
      </c>
      <c r="AD198" s="317">
        <f t="shared" ca="1" si="288"/>
        <v>0.15470777428049154</v>
      </c>
      <c r="AE198" s="315"/>
      <c r="AF198" s="318">
        <f t="shared" si="252"/>
        <v>0.1</v>
      </c>
      <c r="AG198" s="405">
        <f t="shared" ca="1" si="253"/>
        <v>0</v>
      </c>
      <c r="AH198" s="318">
        <f t="shared" si="254"/>
        <v>0</v>
      </c>
      <c r="AI198" s="405">
        <f t="shared" ca="1" si="255"/>
        <v>0</v>
      </c>
      <c r="AJ198" s="318">
        <f t="shared" si="256"/>
        <v>0.01</v>
      </c>
      <c r="AK198" s="405">
        <f t="shared" ca="1" si="257"/>
        <v>0</v>
      </c>
      <c r="AL198" s="35">
        <v>0</v>
      </c>
      <c r="AM198" s="30">
        <f t="shared" ca="1" si="258"/>
        <v>7.2969344371301732</v>
      </c>
      <c r="AN198" s="39"/>
      <c r="AO198" s="39"/>
      <c r="AP198" s="709">
        <f ca="1">IF($J$12="",0,IF(A198&lt;=$Y$3,IF(R197+SUM($M$126:M198)&gt;$Z$22,R197*10%,IF(R197+SUM($M$126:M198)&lt;=$Z$22,$Z$22-R197-SUM($M$126:M198))),0))</f>
        <v>99503.65141541147</v>
      </c>
      <c r="AQ198" s="319">
        <f t="shared" ca="1" si="289"/>
        <v>100000</v>
      </c>
      <c r="AR198" s="319">
        <f ca="1">IF($J$12="",0,IF(U197&lt;0,0,IF(A198&lt;=$Y$3,IF(U197+SUM($M$126:M198)&gt;$Z$22,U197*10%,IF(U197+SUM($M$126:M198)&lt;=$Z$22,$AR$125-U197-SUM($M$126:M198))),0)))</f>
        <v>99503.65141541147</v>
      </c>
      <c r="AS198" s="39">
        <f t="shared" ca="1" si="290"/>
        <v>100000</v>
      </c>
      <c r="AT198" s="723">
        <f t="shared" ca="1" si="259"/>
        <v>99503.65141541147</v>
      </c>
      <c r="AU198" s="320">
        <f t="shared" ca="1" si="260"/>
        <v>99503.65141541147</v>
      </c>
      <c r="AV198" s="320">
        <f t="shared" ca="1" si="261"/>
        <v>0</v>
      </c>
      <c r="AW198" s="320">
        <f t="shared" ca="1" si="262"/>
        <v>0</v>
      </c>
      <c r="AX198" s="320">
        <f t="shared" ca="1" si="263"/>
        <v>0</v>
      </c>
      <c r="AY198" s="320">
        <f t="shared" ca="1" si="291"/>
        <v>0</v>
      </c>
      <c r="AZ198" s="724">
        <f t="shared" ca="1" si="264"/>
        <v>0</v>
      </c>
      <c r="BA198" s="1259">
        <f t="shared" si="292"/>
        <v>0</v>
      </c>
      <c r="BB198" s="1250"/>
      <c r="BC198" s="715">
        <f t="shared" si="265"/>
        <v>0</v>
      </c>
      <c r="BD198" s="715">
        <f t="shared" si="266"/>
        <v>0</v>
      </c>
      <c r="BE198" s="715">
        <f t="shared" si="267"/>
        <v>0</v>
      </c>
      <c r="BF198" s="715">
        <f t="shared" si="293"/>
        <v>0</v>
      </c>
      <c r="BG198" s="732">
        <f t="shared" si="268"/>
        <v>0</v>
      </c>
      <c r="BH198" s="39"/>
      <c r="BI198" s="39"/>
      <c r="BJ198" s="39"/>
      <c r="BK198" s="39"/>
      <c r="BL198" s="39"/>
      <c r="BM198" s="36"/>
      <c r="BN198" s="422">
        <f t="shared" ca="1" si="269"/>
        <v>7.2969344371301732</v>
      </c>
      <c r="BO198" s="422">
        <f t="shared" ca="1" si="270"/>
        <v>0</v>
      </c>
      <c r="BP198" s="422">
        <f t="shared" ca="1" si="271"/>
        <v>0</v>
      </c>
      <c r="BQ198" s="422">
        <f t="shared" ca="1" si="272"/>
        <v>0</v>
      </c>
      <c r="BR198" s="422">
        <f t="shared" ca="1" si="294"/>
        <v>0</v>
      </c>
      <c r="BS198" s="422">
        <f t="shared" ca="1" si="273"/>
        <v>0</v>
      </c>
      <c r="BT198" s="422">
        <f t="shared" si="274"/>
        <v>0</v>
      </c>
      <c r="BU198" s="422">
        <f t="shared" si="275"/>
        <v>0</v>
      </c>
      <c r="BV198" s="422">
        <f t="shared" si="276"/>
        <v>0</v>
      </c>
      <c r="BW198" s="422">
        <f t="shared" si="277"/>
        <v>0</v>
      </c>
      <c r="BX198" s="422">
        <f t="shared" si="295"/>
        <v>0</v>
      </c>
      <c r="BY198" s="422">
        <f t="shared" si="278"/>
        <v>0</v>
      </c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458"/>
      <c r="CL198" s="458"/>
      <c r="CM198" s="458"/>
      <c r="CN198" s="458"/>
      <c r="CO198" s="458"/>
      <c r="CP198" s="458"/>
      <c r="CQ198" s="458"/>
      <c r="CR198" s="458"/>
      <c r="CS198" s="458"/>
      <c r="CT198" s="458"/>
      <c r="CU198" s="458"/>
      <c r="CV198" s="458"/>
      <c r="CW198" s="458"/>
      <c r="CX198" s="458"/>
      <c r="CY198" s="458"/>
      <c r="CZ198" s="458"/>
      <c r="DA198" s="458"/>
      <c r="DB198" s="458"/>
      <c r="DC198" s="458"/>
      <c r="DD198" s="458"/>
      <c r="DE198" s="458"/>
      <c r="DF198" s="458"/>
      <c r="DG198" s="458"/>
      <c r="DH198" s="458"/>
      <c r="DI198" s="458"/>
      <c r="DJ198" s="458"/>
      <c r="DK198" s="458"/>
      <c r="DL198" s="458"/>
      <c r="DM198" s="458"/>
      <c r="DN198" s="458"/>
      <c r="DO198" s="458"/>
      <c r="DP198" s="458"/>
      <c r="DQ198" s="458"/>
      <c r="DR198" s="458"/>
      <c r="DS198" s="458"/>
      <c r="DT198" s="458"/>
      <c r="DU198" s="39"/>
      <c r="DV198" s="39"/>
      <c r="DW198" s="31">
        <f t="shared" ref="DW198:DW208" si="317">DW197</f>
        <v>7</v>
      </c>
      <c r="DX198" s="459">
        <f t="shared" si="279"/>
        <v>74</v>
      </c>
      <c r="DY198" s="467">
        <f t="shared" si="296"/>
        <v>0.1</v>
      </c>
      <c r="DZ198" s="468">
        <f t="shared" si="297"/>
        <v>0</v>
      </c>
      <c r="EA198" s="467">
        <f t="shared" si="298"/>
        <v>0.01</v>
      </c>
      <c r="EB198" s="468"/>
      <c r="EC198" s="326"/>
      <c r="ED198" s="468"/>
      <c r="EE198" s="39"/>
      <c r="EF198" s="459">
        <f t="shared" si="299"/>
        <v>74</v>
      </c>
      <c r="EG198" s="407">
        <f t="shared" si="307"/>
        <v>0.03</v>
      </c>
      <c r="EH198" s="407">
        <f t="shared" si="307"/>
        <v>0.03</v>
      </c>
      <c r="EI198" s="407">
        <f t="shared" si="307"/>
        <v>0.03</v>
      </c>
      <c r="EJ198" s="407">
        <f t="shared" si="307"/>
        <v>0.03</v>
      </c>
      <c r="EK198" s="39"/>
      <c r="EL198" s="485">
        <v>72</v>
      </c>
      <c r="EM198" s="486">
        <f t="shared" si="300"/>
        <v>14.09</v>
      </c>
      <c r="EN198" s="486">
        <f t="shared" si="301"/>
        <v>0</v>
      </c>
      <c r="EO198" s="487">
        <f t="shared" si="302"/>
        <v>0</v>
      </c>
      <c r="EP198" s="487"/>
      <c r="EQ198" s="487">
        <f t="shared" si="303"/>
        <v>0</v>
      </c>
      <c r="ER198" s="487">
        <f t="shared" si="304"/>
        <v>0</v>
      </c>
      <c r="ES198" s="487">
        <f t="shared" si="305"/>
        <v>14.09</v>
      </c>
      <c r="ET198" s="488">
        <f t="shared" si="306"/>
        <v>14.09</v>
      </c>
      <c r="EU198" s="39"/>
      <c r="EV198" s="33"/>
      <c r="EW198" s="507">
        <f t="shared" si="236"/>
        <v>72</v>
      </c>
      <c r="EX198" s="399">
        <v>14.09</v>
      </c>
      <c r="EY198" s="399">
        <v>26</v>
      </c>
      <c r="EZ198" s="399">
        <v>10.02</v>
      </c>
      <c r="FA198" s="399">
        <v>17.23</v>
      </c>
      <c r="FB198" s="33"/>
      <c r="FC198" s="507">
        <v>72</v>
      </c>
      <c r="FD198" s="399">
        <f t="shared" si="308"/>
        <v>14.09</v>
      </c>
      <c r="FE198" s="399">
        <f t="shared" si="309"/>
        <v>26</v>
      </c>
      <c r="FF198" s="399">
        <f t="shared" si="310"/>
        <v>10.02</v>
      </c>
      <c r="FG198" s="399">
        <f t="shared" si="311"/>
        <v>17.23</v>
      </c>
      <c r="FH198" s="33"/>
      <c r="FI198" s="507">
        <f t="shared" si="237"/>
        <v>72</v>
      </c>
      <c r="FJ198" s="412">
        <v>0</v>
      </c>
      <c r="FK198" s="412">
        <v>0</v>
      </c>
      <c r="FL198" s="412">
        <v>0</v>
      </c>
      <c r="FM198" s="412">
        <v>0</v>
      </c>
      <c r="FN198" s="409"/>
      <c r="FO198" s="507">
        <f t="shared" si="238"/>
        <v>72</v>
      </c>
      <c r="FP198" s="412">
        <v>0</v>
      </c>
      <c r="FQ198" s="412">
        <v>0</v>
      </c>
      <c r="FR198" s="412">
        <v>0</v>
      </c>
      <c r="FS198" s="412">
        <v>0</v>
      </c>
      <c r="FT198" s="33"/>
      <c r="FU198" s="489">
        <v>70</v>
      </c>
      <c r="FV198" s="490">
        <f t="shared" si="314"/>
        <v>0</v>
      </c>
      <c r="FW198" s="490">
        <f t="shared" si="314"/>
        <v>0</v>
      </c>
      <c r="FX198" s="490">
        <f t="shared" si="314"/>
        <v>0</v>
      </c>
      <c r="FY198" s="490">
        <f t="shared" si="314"/>
        <v>0</v>
      </c>
      <c r="FZ198" s="33"/>
      <c r="GA198" s="507">
        <f t="shared" si="239"/>
        <v>72</v>
      </c>
      <c r="GB198" s="400">
        <v>0</v>
      </c>
      <c r="GC198" s="400">
        <f t="shared" si="205"/>
        <v>0</v>
      </c>
      <c r="GD198" s="400">
        <v>0</v>
      </c>
      <c r="GE198" s="400">
        <f t="shared" si="205"/>
        <v>0</v>
      </c>
      <c r="GF198" s="524"/>
      <c r="GG198" s="39"/>
      <c r="GH198" s="33"/>
      <c r="GI198" s="507">
        <f t="shared" si="240"/>
        <v>72</v>
      </c>
      <c r="GJ198" s="399">
        <v>0</v>
      </c>
      <c r="GK198" s="399">
        <v>0</v>
      </c>
      <c r="GL198" s="399">
        <v>0</v>
      </c>
      <c r="GM198" s="399">
        <v>0</v>
      </c>
      <c r="GN198" s="33"/>
      <c r="GO198" s="33"/>
      <c r="GP198" s="39"/>
      <c r="GQ198" s="33"/>
      <c r="GR198" s="33"/>
      <c r="GS198" s="513"/>
      <c r="GT198" s="33"/>
      <c r="GU198" s="33"/>
      <c r="GV198" s="33"/>
      <c r="GW198" s="33"/>
      <c r="GX198" s="39"/>
      <c r="GY198" s="513"/>
      <c r="GZ198" s="33"/>
      <c r="HA198" s="33"/>
      <c r="HB198" s="33"/>
      <c r="HC198" s="33"/>
      <c r="HD198" s="39"/>
      <c r="HE198" s="39"/>
      <c r="HF198" s="39"/>
      <c r="HG198" s="39"/>
      <c r="HH198" s="39"/>
      <c r="HI198" s="39"/>
      <c r="HJ198" s="33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</row>
    <row r="199" spans="1:228" ht="12.75" hidden="1" customHeight="1" x14ac:dyDescent="0.25">
      <c r="A199" s="31">
        <f t="shared" si="316"/>
        <v>7</v>
      </c>
      <c r="B199" s="31"/>
      <c r="C199" s="31"/>
      <c r="D199" s="32">
        <f t="shared" si="280"/>
        <v>75</v>
      </c>
      <c r="E199" s="33">
        <f t="shared" ca="1" si="244"/>
        <v>0</v>
      </c>
      <c r="F199" s="33">
        <f t="shared" ca="1" si="245"/>
        <v>0</v>
      </c>
      <c r="G199" s="33">
        <f t="shared" ca="1" si="246"/>
        <v>0</v>
      </c>
      <c r="H199" s="33">
        <v>0</v>
      </c>
      <c r="I199" s="33">
        <v>0</v>
      </c>
      <c r="J199" s="33">
        <f t="shared" ca="1" si="190"/>
        <v>0</v>
      </c>
      <c r="K199" s="33">
        <f t="shared" ca="1" si="247"/>
        <v>0</v>
      </c>
      <c r="L199" s="33"/>
      <c r="M199" s="832">
        <v>0</v>
      </c>
      <c r="N199" s="33">
        <f>IF(M199&gt;0,#REF!,0)</f>
        <v>0</v>
      </c>
      <c r="O199" s="33">
        <f t="shared" ca="1" si="248"/>
        <v>0</v>
      </c>
      <c r="P199" s="833">
        <f t="shared" ca="1" si="281"/>
        <v>1.21</v>
      </c>
      <c r="Q199" s="834">
        <f t="shared" ca="1" si="282"/>
        <v>7.2973800789888967</v>
      </c>
      <c r="R199" s="835">
        <f t="shared" ca="1" si="283"/>
        <v>484.18427007241769</v>
      </c>
      <c r="S199" s="836">
        <f t="shared" ca="1" si="284"/>
        <v>1.21</v>
      </c>
      <c r="T199" s="34">
        <f t="shared" ca="1" si="249"/>
        <v>7.2973800789888967</v>
      </c>
      <c r="U199" s="835">
        <f t="shared" ca="1" si="285"/>
        <v>484.1842700724178</v>
      </c>
      <c r="V199" s="34">
        <f t="shared" si="224"/>
        <v>0</v>
      </c>
      <c r="W199" s="553">
        <f t="shared" si="227"/>
        <v>1.3129999999999999</v>
      </c>
      <c r="X199" s="42">
        <f t="shared" si="286"/>
        <v>0.03</v>
      </c>
      <c r="Y199" s="43">
        <f t="shared" si="250"/>
        <v>2.4662697723036864E-3</v>
      </c>
      <c r="Z199" s="44">
        <f t="shared" si="287"/>
        <v>0.03</v>
      </c>
      <c r="AA199" s="43">
        <f t="shared" si="251"/>
        <v>2.4662697723036864E-3</v>
      </c>
      <c r="AB199" s="35">
        <f t="shared" si="288"/>
        <v>0.16</v>
      </c>
      <c r="AC199" s="35">
        <f t="shared" ca="1" si="288"/>
        <v>0.15470777428049154</v>
      </c>
      <c r="AD199" s="317">
        <f t="shared" ca="1" si="288"/>
        <v>0.15470777428049154</v>
      </c>
      <c r="AE199" s="315"/>
      <c r="AF199" s="318">
        <f t="shared" si="252"/>
        <v>0.1</v>
      </c>
      <c r="AG199" s="405">
        <f t="shared" ca="1" si="253"/>
        <v>0</v>
      </c>
      <c r="AH199" s="318">
        <f t="shared" si="254"/>
        <v>0</v>
      </c>
      <c r="AI199" s="405">
        <f t="shared" ca="1" si="255"/>
        <v>0</v>
      </c>
      <c r="AJ199" s="318">
        <f t="shared" si="256"/>
        <v>0.01</v>
      </c>
      <c r="AK199" s="405">
        <f t="shared" ca="1" si="257"/>
        <v>0</v>
      </c>
      <c r="AL199" s="35">
        <v>0</v>
      </c>
      <c r="AM199" s="30">
        <f t="shared" ca="1" si="258"/>
        <v>7.2973800789888967</v>
      </c>
      <c r="AN199" s="39"/>
      <c r="AO199" s="39"/>
      <c r="AP199" s="709">
        <f ca="1">IF($J$12="",0,IF(A199&lt;=$Y$3,IF(R198+SUM($M$126:M199)&gt;$Z$22,R198*10%,IF(R198+SUM($M$126:M199)&lt;=$Z$22,$Z$22-R198-SUM($M$126:M199))),0))</f>
        <v>99509.728349848592</v>
      </c>
      <c r="AQ199" s="319">
        <f t="shared" ca="1" si="289"/>
        <v>100000</v>
      </c>
      <c r="AR199" s="319">
        <f ca="1">IF($J$12="",0,IF(U198&lt;0,0,IF(A199&lt;=$Y$3,IF(U198+SUM($M$126:M199)&gt;$Z$22,U198*10%,IF(U198+SUM($M$126:M199)&lt;=$Z$22,$AR$125-U198-SUM($M$126:M199))),0)))</f>
        <v>99509.728349848592</v>
      </c>
      <c r="AS199" s="39">
        <f t="shared" ca="1" si="290"/>
        <v>100000</v>
      </c>
      <c r="AT199" s="723">
        <f t="shared" ca="1" si="259"/>
        <v>99509.728349848592</v>
      </c>
      <c r="AU199" s="320">
        <f t="shared" ca="1" si="260"/>
        <v>99509.728349848592</v>
      </c>
      <c r="AV199" s="320">
        <f t="shared" ca="1" si="261"/>
        <v>0</v>
      </c>
      <c r="AW199" s="320">
        <f t="shared" ca="1" si="262"/>
        <v>0</v>
      </c>
      <c r="AX199" s="320">
        <f t="shared" ca="1" si="263"/>
        <v>0</v>
      </c>
      <c r="AY199" s="320">
        <f t="shared" ca="1" si="291"/>
        <v>0</v>
      </c>
      <c r="AZ199" s="724">
        <f t="shared" ca="1" si="264"/>
        <v>0</v>
      </c>
      <c r="BA199" s="1259">
        <f t="shared" si="292"/>
        <v>0</v>
      </c>
      <c r="BB199" s="1250"/>
      <c r="BC199" s="715">
        <f t="shared" si="265"/>
        <v>0</v>
      </c>
      <c r="BD199" s="715">
        <f t="shared" si="266"/>
        <v>0</v>
      </c>
      <c r="BE199" s="715">
        <f t="shared" si="267"/>
        <v>0</v>
      </c>
      <c r="BF199" s="715">
        <f t="shared" si="293"/>
        <v>0</v>
      </c>
      <c r="BG199" s="732">
        <f t="shared" si="268"/>
        <v>0</v>
      </c>
      <c r="BH199" s="39"/>
      <c r="BI199" s="39"/>
      <c r="BJ199" s="39"/>
      <c r="BK199" s="39"/>
      <c r="BL199" s="39"/>
      <c r="BM199" s="36"/>
      <c r="BN199" s="422">
        <f t="shared" ca="1" si="269"/>
        <v>7.2973800789888967</v>
      </c>
      <c r="BO199" s="422">
        <f t="shared" ca="1" si="270"/>
        <v>0</v>
      </c>
      <c r="BP199" s="422">
        <f t="shared" ca="1" si="271"/>
        <v>0</v>
      </c>
      <c r="BQ199" s="422">
        <f t="shared" ca="1" si="272"/>
        <v>0</v>
      </c>
      <c r="BR199" s="422">
        <f t="shared" ca="1" si="294"/>
        <v>0</v>
      </c>
      <c r="BS199" s="422">
        <f t="shared" ca="1" si="273"/>
        <v>0</v>
      </c>
      <c r="BT199" s="422">
        <f t="shared" si="274"/>
        <v>0</v>
      </c>
      <c r="BU199" s="422">
        <f t="shared" si="275"/>
        <v>0</v>
      </c>
      <c r="BV199" s="422">
        <f t="shared" si="276"/>
        <v>0</v>
      </c>
      <c r="BW199" s="422">
        <f t="shared" si="277"/>
        <v>0</v>
      </c>
      <c r="BX199" s="422">
        <f t="shared" si="295"/>
        <v>0</v>
      </c>
      <c r="BY199" s="422">
        <f t="shared" si="278"/>
        <v>0</v>
      </c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458"/>
      <c r="CL199" s="458"/>
      <c r="CM199" s="458"/>
      <c r="CN199" s="458"/>
      <c r="CO199" s="458"/>
      <c r="CP199" s="458"/>
      <c r="CQ199" s="458"/>
      <c r="CR199" s="458"/>
      <c r="CS199" s="458"/>
      <c r="CT199" s="458"/>
      <c r="CU199" s="458"/>
      <c r="CV199" s="458"/>
      <c r="CW199" s="458"/>
      <c r="CX199" s="458"/>
      <c r="CY199" s="458"/>
      <c r="CZ199" s="458"/>
      <c r="DA199" s="458"/>
      <c r="DB199" s="458"/>
      <c r="DC199" s="458"/>
      <c r="DD199" s="458"/>
      <c r="DE199" s="458"/>
      <c r="DF199" s="458"/>
      <c r="DG199" s="458"/>
      <c r="DH199" s="458"/>
      <c r="DI199" s="458"/>
      <c r="DJ199" s="458"/>
      <c r="DK199" s="458"/>
      <c r="DL199" s="458"/>
      <c r="DM199" s="458"/>
      <c r="DN199" s="458"/>
      <c r="DO199" s="458"/>
      <c r="DP199" s="458"/>
      <c r="DQ199" s="458"/>
      <c r="DR199" s="458"/>
      <c r="DS199" s="458"/>
      <c r="DT199" s="458"/>
      <c r="DU199" s="39"/>
      <c r="DV199" s="39"/>
      <c r="DW199" s="31">
        <f t="shared" si="317"/>
        <v>7</v>
      </c>
      <c r="DX199" s="459">
        <f t="shared" si="279"/>
        <v>75</v>
      </c>
      <c r="DY199" s="467">
        <f t="shared" si="296"/>
        <v>0.1</v>
      </c>
      <c r="DZ199" s="468">
        <f t="shared" si="297"/>
        <v>0</v>
      </c>
      <c r="EA199" s="467">
        <f t="shared" si="298"/>
        <v>0.01</v>
      </c>
      <c r="EB199" s="468"/>
      <c r="EC199" s="326"/>
      <c r="ED199" s="468"/>
      <c r="EE199" s="39"/>
      <c r="EF199" s="459">
        <f t="shared" si="299"/>
        <v>75</v>
      </c>
      <c r="EG199" s="407">
        <f t="shared" si="307"/>
        <v>0.03</v>
      </c>
      <c r="EH199" s="407">
        <f t="shared" si="307"/>
        <v>0.03</v>
      </c>
      <c r="EI199" s="407">
        <f t="shared" si="307"/>
        <v>0.03</v>
      </c>
      <c r="EJ199" s="407">
        <f t="shared" si="307"/>
        <v>0.03</v>
      </c>
      <c r="EK199" s="39"/>
      <c r="EL199" s="485">
        <v>73</v>
      </c>
      <c r="EM199" s="486">
        <f t="shared" si="300"/>
        <v>15.58</v>
      </c>
      <c r="EN199" s="486">
        <f t="shared" si="301"/>
        <v>0</v>
      </c>
      <c r="EO199" s="487">
        <f t="shared" si="302"/>
        <v>0</v>
      </c>
      <c r="EP199" s="487"/>
      <c r="EQ199" s="487">
        <f t="shared" si="303"/>
        <v>0</v>
      </c>
      <c r="ER199" s="487">
        <f t="shared" si="304"/>
        <v>0</v>
      </c>
      <c r="ES199" s="487">
        <f t="shared" si="305"/>
        <v>15.58</v>
      </c>
      <c r="ET199" s="488">
        <f t="shared" si="306"/>
        <v>15.58</v>
      </c>
      <c r="EU199" s="39"/>
      <c r="EV199" s="33"/>
      <c r="EW199" s="507">
        <f t="shared" si="236"/>
        <v>73</v>
      </c>
      <c r="EX199" s="399">
        <v>15.58</v>
      </c>
      <c r="EY199" s="399">
        <v>28.73</v>
      </c>
      <c r="EZ199" s="399">
        <v>11.08</v>
      </c>
      <c r="FA199" s="399">
        <v>19.04</v>
      </c>
      <c r="FB199" s="33"/>
      <c r="FC199" s="507">
        <v>73</v>
      </c>
      <c r="FD199" s="399">
        <f t="shared" si="308"/>
        <v>15.58</v>
      </c>
      <c r="FE199" s="399">
        <f t="shared" si="309"/>
        <v>28.73</v>
      </c>
      <c r="FF199" s="399">
        <f t="shared" si="310"/>
        <v>11.08</v>
      </c>
      <c r="FG199" s="399">
        <f t="shared" si="311"/>
        <v>19.04</v>
      </c>
      <c r="FH199" s="33"/>
      <c r="FI199" s="507">
        <f t="shared" si="237"/>
        <v>73</v>
      </c>
      <c r="FJ199" s="412">
        <v>0</v>
      </c>
      <c r="FK199" s="412">
        <v>0</v>
      </c>
      <c r="FL199" s="412">
        <v>0</v>
      </c>
      <c r="FM199" s="412">
        <v>0</v>
      </c>
      <c r="FN199" s="409"/>
      <c r="FO199" s="507">
        <f t="shared" si="238"/>
        <v>73</v>
      </c>
      <c r="FP199" s="412">
        <v>0</v>
      </c>
      <c r="FQ199" s="412">
        <v>0</v>
      </c>
      <c r="FR199" s="412">
        <v>0</v>
      </c>
      <c r="FS199" s="412">
        <v>0</v>
      </c>
      <c r="FT199" s="33"/>
      <c r="FU199" s="489">
        <v>70</v>
      </c>
      <c r="FV199" s="490">
        <f t="shared" si="314"/>
        <v>0</v>
      </c>
      <c r="FW199" s="490">
        <f t="shared" si="314"/>
        <v>0</v>
      </c>
      <c r="FX199" s="490">
        <f t="shared" si="314"/>
        <v>0</v>
      </c>
      <c r="FY199" s="490">
        <f t="shared" si="314"/>
        <v>0</v>
      </c>
      <c r="FZ199" s="33"/>
      <c r="GA199" s="507">
        <f t="shared" si="239"/>
        <v>73</v>
      </c>
      <c r="GB199" s="400">
        <v>0</v>
      </c>
      <c r="GC199" s="400">
        <f t="shared" si="205"/>
        <v>0</v>
      </c>
      <c r="GD199" s="400">
        <v>0</v>
      </c>
      <c r="GE199" s="400">
        <f t="shared" si="205"/>
        <v>0</v>
      </c>
      <c r="GF199" s="524"/>
      <c r="GG199" s="39"/>
      <c r="GH199" s="33"/>
      <c r="GI199" s="507">
        <f t="shared" si="240"/>
        <v>73</v>
      </c>
      <c r="GJ199" s="399">
        <v>0</v>
      </c>
      <c r="GK199" s="399">
        <v>0</v>
      </c>
      <c r="GL199" s="399">
        <v>0</v>
      </c>
      <c r="GM199" s="399">
        <v>0</v>
      </c>
      <c r="GN199" s="33"/>
      <c r="GO199" s="33"/>
      <c r="GP199" s="39"/>
      <c r="GQ199" s="33"/>
      <c r="GR199" s="33"/>
      <c r="GS199" s="513"/>
      <c r="GT199" s="33"/>
      <c r="GU199" s="33"/>
      <c r="GV199" s="33"/>
      <c r="GW199" s="33"/>
      <c r="GX199" s="39"/>
      <c r="GY199" s="513"/>
      <c r="GZ199" s="33"/>
      <c r="HA199" s="33"/>
      <c r="HB199" s="33"/>
      <c r="HC199" s="33"/>
      <c r="HD199" s="39"/>
      <c r="HE199" s="39"/>
      <c r="HF199" s="39"/>
      <c r="HG199" s="39"/>
      <c r="HH199" s="39"/>
      <c r="HI199" s="39"/>
      <c r="HJ199" s="33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</row>
    <row r="200" spans="1:228" ht="12.75" hidden="1" customHeight="1" x14ac:dyDescent="0.25">
      <c r="A200" s="31">
        <f t="shared" si="316"/>
        <v>7</v>
      </c>
      <c r="B200" s="31"/>
      <c r="C200" s="31"/>
      <c r="D200" s="32">
        <f t="shared" si="280"/>
        <v>76</v>
      </c>
      <c r="E200" s="33">
        <f t="shared" ca="1" si="244"/>
        <v>0</v>
      </c>
      <c r="F200" s="33">
        <f t="shared" ca="1" si="245"/>
        <v>0</v>
      </c>
      <c r="G200" s="33">
        <f t="shared" ca="1" si="246"/>
        <v>0</v>
      </c>
      <c r="H200" s="33">
        <v>0</v>
      </c>
      <c r="I200" s="33">
        <v>0</v>
      </c>
      <c r="J200" s="33">
        <f t="shared" ca="1" si="190"/>
        <v>0</v>
      </c>
      <c r="K200" s="33">
        <f t="shared" ca="1" si="247"/>
        <v>0</v>
      </c>
      <c r="L200" s="33"/>
      <c r="M200" s="832">
        <v>0</v>
      </c>
      <c r="N200" s="33">
        <f>IF(M200&gt;0,#REF!,0)</f>
        <v>0</v>
      </c>
      <c r="O200" s="33">
        <f t="shared" ca="1" si="248"/>
        <v>0</v>
      </c>
      <c r="P200" s="833">
        <f t="shared" ca="1" si="281"/>
        <v>1.19</v>
      </c>
      <c r="Q200" s="834">
        <f t="shared" ca="1" si="282"/>
        <v>7.2978264868613563</v>
      </c>
      <c r="R200" s="835">
        <f t="shared" ca="1" si="283"/>
        <v>478.07644358555632</v>
      </c>
      <c r="S200" s="836">
        <f t="shared" ca="1" si="284"/>
        <v>1.19</v>
      </c>
      <c r="T200" s="34">
        <f t="shared" ca="1" si="249"/>
        <v>7.2978264868613563</v>
      </c>
      <c r="U200" s="835">
        <f t="shared" ca="1" si="285"/>
        <v>478.07644358555643</v>
      </c>
      <c r="V200" s="34">
        <f t="shared" si="224"/>
        <v>0</v>
      </c>
      <c r="W200" s="553">
        <f t="shared" si="227"/>
        <v>1.3</v>
      </c>
      <c r="X200" s="42">
        <f t="shared" si="286"/>
        <v>0.03</v>
      </c>
      <c r="Y200" s="43">
        <f t="shared" si="250"/>
        <v>2.4662697723036864E-3</v>
      </c>
      <c r="Z200" s="44">
        <f t="shared" si="287"/>
        <v>0.03</v>
      </c>
      <c r="AA200" s="43">
        <f t="shared" si="251"/>
        <v>2.4662697723036864E-3</v>
      </c>
      <c r="AB200" s="35">
        <f t="shared" si="288"/>
        <v>0.16</v>
      </c>
      <c r="AC200" s="35">
        <f t="shared" ca="1" si="288"/>
        <v>0.15470777428049154</v>
      </c>
      <c r="AD200" s="317">
        <f t="shared" ca="1" si="288"/>
        <v>0.15470777428049154</v>
      </c>
      <c r="AE200" s="39"/>
      <c r="AF200" s="318">
        <f t="shared" si="252"/>
        <v>0.1</v>
      </c>
      <c r="AG200" s="405">
        <f t="shared" ca="1" si="253"/>
        <v>0</v>
      </c>
      <c r="AH200" s="318">
        <f t="shared" si="254"/>
        <v>0</v>
      </c>
      <c r="AI200" s="405">
        <f t="shared" ca="1" si="255"/>
        <v>0</v>
      </c>
      <c r="AJ200" s="318">
        <f t="shared" si="256"/>
        <v>0.01</v>
      </c>
      <c r="AK200" s="405">
        <f t="shared" ca="1" si="257"/>
        <v>0</v>
      </c>
      <c r="AL200" s="35">
        <v>0</v>
      </c>
      <c r="AM200" s="30">
        <f t="shared" ca="1" si="258"/>
        <v>7.2978264868613563</v>
      </c>
      <c r="AN200" s="39"/>
      <c r="AO200" s="39"/>
      <c r="AP200" s="709">
        <f ca="1">IF($J$12="",0,IF(A200&lt;=$Y$3,IF(R199+SUM($M$126:M200)&gt;$Z$22,R199*10%,IF(R199+SUM($M$126:M200)&lt;=$Z$22,$Z$22-R199-SUM($M$126:M200))),0))</f>
        <v>99515.815729927577</v>
      </c>
      <c r="AQ200" s="319">
        <f t="shared" ca="1" si="289"/>
        <v>100000</v>
      </c>
      <c r="AR200" s="319">
        <f ca="1">IF($J$12="",0,IF(U199&lt;0,0,IF(A200&lt;=$Y$3,IF(U199+SUM($M$126:M200)&gt;$Z$22,U199*10%,IF(U199+SUM($M$126:M200)&lt;=$Z$22,$AR$125-U199-SUM($M$126:M200))),0)))</f>
        <v>99515.815729927577</v>
      </c>
      <c r="AS200" s="39">
        <f t="shared" ca="1" si="290"/>
        <v>100000</v>
      </c>
      <c r="AT200" s="723">
        <f t="shared" ca="1" si="259"/>
        <v>99515.815729927577</v>
      </c>
      <c r="AU200" s="320">
        <f t="shared" ca="1" si="260"/>
        <v>99515.815729927577</v>
      </c>
      <c r="AV200" s="320">
        <f t="shared" ca="1" si="261"/>
        <v>0</v>
      </c>
      <c r="AW200" s="320">
        <f t="shared" ca="1" si="262"/>
        <v>0</v>
      </c>
      <c r="AX200" s="320">
        <f t="shared" ca="1" si="263"/>
        <v>0</v>
      </c>
      <c r="AY200" s="320">
        <f t="shared" ca="1" si="291"/>
        <v>0</v>
      </c>
      <c r="AZ200" s="724">
        <f t="shared" ca="1" si="264"/>
        <v>0</v>
      </c>
      <c r="BA200" s="1259">
        <f t="shared" si="292"/>
        <v>0</v>
      </c>
      <c r="BB200" s="1250"/>
      <c r="BC200" s="715">
        <f t="shared" si="265"/>
        <v>0</v>
      </c>
      <c r="BD200" s="715">
        <f t="shared" si="266"/>
        <v>0</v>
      </c>
      <c r="BE200" s="715">
        <f t="shared" si="267"/>
        <v>0</v>
      </c>
      <c r="BF200" s="715">
        <f t="shared" si="293"/>
        <v>0</v>
      </c>
      <c r="BG200" s="732">
        <f t="shared" si="268"/>
        <v>0</v>
      </c>
      <c r="BH200" s="39"/>
      <c r="BI200" s="39"/>
      <c r="BJ200" s="39"/>
      <c r="BK200" s="39"/>
      <c r="BL200" s="39"/>
      <c r="BM200" s="36"/>
      <c r="BN200" s="422">
        <f t="shared" ca="1" si="269"/>
        <v>7.2978264868613563</v>
      </c>
      <c r="BO200" s="422">
        <f t="shared" ca="1" si="270"/>
        <v>0</v>
      </c>
      <c r="BP200" s="422">
        <f t="shared" ca="1" si="271"/>
        <v>0</v>
      </c>
      <c r="BQ200" s="422">
        <f t="shared" ca="1" si="272"/>
        <v>0</v>
      </c>
      <c r="BR200" s="422">
        <f t="shared" ca="1" si="294"/>
        <v>0</v>
      </c>
      <c r="BS200" s="422">
        <f t="shared" ca="1" si="273"/>
        <v>0</v>
      </c>
      <c r="BT200" s="422">
        <f t="shared" si="274"/>
        <v>0</v>
      </c>
      <c r="BU200" s="422">
        <f t="shared" si="275"/>
        <v>0</v>
      </c>
      <c r="BV200" s="422">
        <f t="shared" si="276"/>
        <v>0</v>
      </c>
      <c r="BW200" s="422">
        <f t="shared" si="277"/>
        <v>0</v>
      </c>
      <c r="BX200" s="422">
        <f t="shared" si="295"/>
        <v>0</v>
      </c>
      <c r="BY200" s="422">
        <f t="shared" si="278"/>
        <v>0</v>
      </c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458"/>
      <c r="CL200" s="458"/>
      <c r="CM200" s="458"/>
      <c r="CN200" s="458"/>
      <c r="CO200" s="458"/>
      <c r="CP200" s="458"/>
      <c r="CQ200" s="458"/>
      <c r="CR200" s="458"/>
      <c r="CS200" s="458"/>
      <c r="CT200" s="458"/>
      <c r="CU200" s="458"/>
      <c r="CV200" s="458"/>
      <c r="CW200" s="458"/>
      <c r="CX200" s="458"/>
      <c r="CY200" s="458"/>
      <c r="CZ200" s="458"/>
      <c r="DA200" s="458"/>
      <c r="DB200" s="458"/>
      <c r="DC200" s="458"/>
      <c r="DD200" s="458"/>
      <c r="DE200" s="458"/>
      <c r="DF200" s="458"/>
      <c r="DG200" s="458"/>
      <c r="DH200" s="458"/>
      <c r="DI200" s="458"/>
      <c r="DJ200" s="458"/>
      <c r="DK200" s="458"/>
      <c r="DL200" s="458"/>
      <c r="DM200" s="458"/>
      <c r="DN200" s="458"/>
      <c r="DO200" s="458"/>
      <c r="DP200" s="458"/>
      <c r="DQ200" s="458"/>
      <c r="DR200" s="458"/>
      <c r="DS200" s="458"/>
      <c r="DT200" s="458"/>
      <c r="DU200" s="39"/>
      <c r="DV200" s="39"/>
      <c r="DW200" s="31">
        <f t="shared" si="317"/>
        <v>7</v>
      </c>
      <c r="DX200" s="459">
        <f t="shared" si="279"/>
        <v>76</v>
      </c>
      <c r="DY200" s="467">
        <f t="shared" si="296"/>
        <v>0.1</v>
      </c>
      <c r="DZ200" s="468">
        <f t="shared" si="297"/>
        <v>0</v>
      </c>
      <c r="EA200" s="467">
        <f t="shared" si="298"/>
        <v>0.01</v>
      </c>
      <c r="EB200" s="468"/>
      <c r="EC200" s="326"/>
      <c r="ED200" s="468"/>
      <c r="EE200" s="39"/>
      <c r="EF200" s="459">
        <f t="shared" si="299"/>
        <v>76</v>
      </c>
      <c r="EG200" s="407">
        <f t="shared" si="307"/>
        <v>0.03</v>
      </c>
      <c r="EH200" s="407">
        <f t="shared" si="307"/>
        <v>0.03</v>
      </c>
      <c r="EI200" s="407">
        <f t="shared" si="307"/>
        <v>0.03</v>
      </c>
      <c r="EJ200" s="407">
        <f t="shared" si="307"/>
        <v>0.03</v>
      </c>
      <c r="EK200" s="39"/>
      <c r="EL200" s="485">
        <v>74</v>
      </c>
      <c r="EM200" s="486">
        <f t="shared" si="300"/>
        <v>17.14</v>
      </c>
      <c r="EN200" s="486">
        <f t="shared" si="301"/>
        <v>0</v>
      </c>
      <c r="EO200" s="487">
        <f t="shared" si="302"/>
        <v>0</v>
      </c>
      <c r="EP200" s="487"/>
      <c r="EQ200" s="487">
        <f t="shared" si="303"/>
        <v>0</v>
      </c>
      <c r="ER200" s="487">
        <f t="shared" si="304"/>
        <v>0</v>
      </c>
      <c r="ES200" s="487">
        <f t="shared" si="305"/>
        <v>17.14</v>
      </c>
      <c r="ET200" s="488">
        <f t="shared" si="306"/>
        <v>17.14</v>
      </c>
      <c r="EU200" s="39"/>
      <c r="EV200" s="33"/>
      <c r="EW200" s="507">
        <f t="shared" si="236"/>
        <v>74</v>
      </c>
      <c r="EX200" s="399">
        <v>17.14</v>
      </c>
      <c r="EY200" s="399">
        <v>31.61</v>
      </c>
      <c r="EZ200" s="399">
        <v>12.19</v>
      </c>
      <c r="FA200" s="399">
        <v>20.94</v>
      </c>
      <c r="FB200" s="33"/>
      <c r="FC200" s="507">
        <v>74</v>
      </c>
      <c r="FD200" s="399">
        <f t="shared" si="308"/>
        <v>17.14</v>
      </c>
      <c r="FE200" s="399">
        <f t="shared" si="309"/>
        <v>31.61</v>
      </c>
      <c r="FF200" s="399">
        <f t="shared" si="310"/>
        <v>12.19</v>
      </c>
      <c r="FG200" s="399">
        <f t="shared" si="311"/>
        <v>20.94</v>
      </c>
      <c r="FH200" s="33"/>
      <c r="FI200" s="507">
        <f t="shared" si="237"/>
        <v>74</v>
      </c>
      <c r="FJ200" s="412">
        <v>0</v>
      </c>
      <c r="FK200" s="412">
        <v>0</v>
      </c>
      <c r="FL200" s="412">
        <v>0</v>
      </c>
      <c r="FM200" s="412">
        <v>0</v>
      </c>
      <c r="FN200" s="409"/>
      <c r="FO200" s="507">
        <f t="shared" si="238"/>
        <v>74</v>
      </c>
      <c r="FP200" s="412">
        <v>0</v>
      </c>
      <c r="FQ200" s="412">
        <v>0</v>
      </c>
      <c r="FR200" s="412">
        <v>0</v>
      </c>
      <c r="FS200" s="412">
        <v>0</v>
      </c>
      <c r="FT200" s="33"/>
      <c r="FU200" s="489">
        <v>70</v>
      </c>
      <c r="FV200" s="490">
        <f t="shared" si="314"/>
        <v>0</v>
      </c>
      <c r="FW200" s="490">
        <f t="shared" si="314"/>
        <v>0</v>
      </c>
      <c r="FX200" s="490">
        <f t="shared" si="314"/>
        <v>0</v>
      </c>
      <c r="FY200" s="490">
        <f t="shared" si="314"/>
        <v>0</v>
      </c>
      <c r="FZ200" s="33"/>
      <c r="GA200" s="507">
        <f t="shared" si="239"/>
        <v>74</v>
      </c>
      <c r="GB200" s="400">
        <v>0</v>
      </c>
      <c r="GC200" s="400">
        <f t="shared" si="205"/>
        <v>0</v>
      </c>
      <c r="GD200" s="400">
        <v>0</v>
      </c>
      <c r="GE200" s="400">
        <f t="shared" si="205"/>
        <v>0</v>
      </c>
      <c r="GF200" s="524"/>
      <c r="GG200" s="39"/>
      <c r="GH200" s="33"/>
      <c r="GI200" s="507">
        <f t="shared" si="240"/>
        <v>74</v>
      </c>
      <c r="GJ200" s="399">
        <v>0</v>
      </c>
      <c r="GK200" s="399">
        <v>0</v>
      </c>
      <c r="GL200" s="399">
        <v>0</v>
      </c>
      <c r="GM200" s="399">
        <v>0</v>
      </c>
      <c r="GN200" s="33"/>
      <c r="GO200" s="33"/>
      <c r="GP200" s="39"/>
      <c r="GQ200" s="33"/>
      <c r="GR200" s="33"/>
      <c r="GS200" s="513"/>
      <c r="GT200" s="33"/>
      <c r="GU200" s="33"/>
      <c r="GV200" s="33"/>
      <c r="GW200" s="33"/>
      <c r="GX200" s="39"/>
      <c r="GY200" s="513"/>
      <c r="GZ200" s="33"/>
      <c r="HA200" s="33"/>
      <c r="HB200" s="33"/>
      <c r="HC200" s="33"/>
      <c r="HD200" s="39"/>
      <c r="HE200" s="39"/>
      <c r="HF200" s="39"/>
      <c r="HG200" s="39"/>
      <c r="HH200" s="39"/>
      <c r="HI200" s="39"/>
      <c r="HJ200" s="33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</row>
    <row r="201" spans="1:228" ht="12.75" hidden="1" customHeight="1" x14ac:dyDescent="0.25">
      <c r="A201" s="31">
        <f t="shared" si="316"/>
        <v>7</v>
      </c>
      <c r="B201" s="31"/>
      <c r="C201" s="31"/>
      <c r="D201" s="32">
        <f t="shared" si="280"/>
        <v>77</v>
      </c>
      <c r="E201" s="33">
        <f t="shared" ca="1" si="244"/>
        <v>0</v>
      </c>
      <c r="F201" s="33">
        <f t="shared" ca="1" si="245"/>
        <v>0</v>
      </c>
      <c r="G201" s="33">
        <f t="shared" ca="1" si="246"/>
        <v>0</v>
      </c>
      <c r="H201" s="33">
        <v>0</v>
      </c>
      <c r="I201" s="33">
        <v>0</v>
      </c>
      <c r="J201" s="33">
        <f t="shared" ref="J201:J264" ca="1" si="318">IF(A201&gt;$Y$3,0,$J$124)</f>
        <v>0</v>
      </c>
      <c r="K201" s="33">
        <f t="shared" ca="1" si="247"/>
        <v>0</v>
      </c>
      <c r="L201" s="33"/>
      <c r="M201" s="832">
        <v>0</v>
      </c>
      <c r="N201" s="33">
        <f>IF(M201&gt;0,#REF!,0)</f>
        <v>0</v>
      </c>
      <c r="O201" s="33">
        <f t="shared" ca="1" si="248"/>
        <v>0</v>
      </c>
      <c r="P201" s="833">
        <f t="shared" ca="1" si="281"/>
        <v>1.18</v>
      </c>
      <c r="Q201" s="834">
        <f t="shared" ca="1" si="282"/>
        <v>7.29827439413706</v>
      </c>
      <c r="R201" s="835">
        <f t="shared" ca="1" si="283"/>
        <v>471.95816919141924</v>
      </c>
      <c r="S201" s="836">
        <f t="shared" ca="1" si="284"/>
        <v>1.18</v>
      </c>
      <c r="T201" s="34">
        <f t="shared" ca="1" si="249"/>
        <v>7.29827439413706</v>
      </c>
      <c r="U201" s="835">
        <f t="shared" ca="1" si="285"/>
        <v>471.95816919141936</v>
      </c>
      <c r="V201" s="34">
        <f t="shared" si="224"/>
        <v>0</v>
      </c>
      <c r="W201" s="553">
        <f t="shared" si="227"/>
        <v>1.288</v>
      </c>
      <c r="X201" s="42">
        <f t="shared" si="286"/>
        <v>0.03</v>
      </c>
      <c r="Y201" s="43">
        <f t="shared" si="250"/>
        <v>2.4662697723036864E-3</v>
      </c>
      <c r="Z201" s="44">
        <f t="shared" si="287"/>
        <v>0.03</v>
      </c>
      <c r="AA201" s="43">
        <f t="shared" si="251"/>
        <v>2.4662697723036864E-3</v>
      </c>
      <c r="AB201" s="35">
        <f t="shared" si="288"/>
        <v>0.16</v>
      </c>
      <c r="AC201" s="35">
        <f t="shared" ca="1" si="288"/>
        <v>0.15470777428049154</v>
      </c>
      <c r="AD201" s="317">
        <f t="shared" ca="1" si="288"/>
        <v>0.15470777428049154</v>
      </c>
      <c r="AE201" s="39"/>
      <c r="AF201" s="318">
        <f t="shared" si="252"/>
        <v>0.1</v>
      </c>
      <c r="AG201" s="405">
        <f t="shared" ca="1" si="253"/>
        <v>0</v>
      </c>
      <c r="AH201" s="318">
        <f t="shared" si="254"/>
        <v>0</v>
      </c>
      <c r="AI201" s="405">
        <f t="shared" ca="1" si="255"/>
        <v>0</v>
      </c>
      <c r="AJ201" s="318">
        <f t="shared" si="256"/>
        <v>0.01</v>
      </c>
      <c r="AK201" s="405">
        <f t="shared" ca="1" si="257"/>
        <v>0</v>
      </c>
      <c r="AL201" s="35">
        <v>0</v>
      </c>
      <c r="AM201" s="30">
        <f t="shared" ca="1" si="258"/>
        <v>7.29827439413706</v>
      </c>
      <c r="AN201" s="39"/>
      <c r="AO201" s="39"/>
      <c r="AP201" s="709">
        <f ca="1">IF($J$12="",0,IF(A201&lt;=$Y$3,IF(R200+SUM($M$126:M201)&gt;$Z$22,R200*10%,IF(R200+SUM($M$126:M201)&lt;=$Z$22,$Z$22-R200-SUM($M$126:M201))),0))</f>
        <v>99521.923556414447</v>
      </c>
      <c r="AQ201" s="319">
        <f t="shared" ca="1" si="289"/>
        <v>100000</v>
      </c>
      <c r="AR201" s="319">
        <f ca="1">IF($J$12="",0,IF(U200&lt;0,0,IF(A201&lt;=$Y$3,IF(U200+SUM($M$126:M201)&gt;$Z$22,U200*10%,IF(U200+SUM($M$126:M201)&lt;=$Z$22,$AR$125-U200-SUM($M$126:M201))),0)))</f>
        <v>99521.923556414447</v>
      </c>
      <c r="AS201" s="39">
        <f t="shared" ca="1" si="290"/>
        <v>100000</v>
      </c>
      <c r="AT201" s="723">
        <f t="shared" ca="1" si="259"/>
        <v>99521.923556414447</v>
      </c>
      <c r="AU201" s="320">
        <f t="shared" ca="1" si="260"/>
        <v>99521.923556414447</v>
      </c>
      <c r="AV201" s="320">
        <f t="shared" ca="1" si="261"/>
        <v>0</v>
      </c>
      <c r="AW201" s="320">
        <f t="shared" ca="1" si="262"/>
        <v>0</v>
      </c>
      <c r="AX201" s="320">
        <f t="shared" ca="1" si="263"/>
        <v>0</v>
      </c>
      <c r="AY201" s="320">
        <f t="shared" ca="1" si="291"/>
        <v>0</v>
      </c>
      <c r="AZ201" s="724">
        <f t="shared" ca="1" si="264"/>
        <v>0</v>
      </c>
      <c r="BA201" s="1259">
        <f t="shared" si="292"/>
        <v>0</v>
      </c>
      <c r="BB201" s="1250"/>
      <c r="BC201" s="715">
        <f t="shared" si="265"/>
        <v>0</v>
      </c>
      <c r="BD201" s="715">
        <f t="shared" si="266"/>
        <v>0</v>
      </c>
      <c r="BE201" s="715">
        <f t="shared" si="267"/>
        <v>0</v>
      </c>
      <c r="BF201" s="715">
        <f t="shared" si="293"/>
        <v>0</v>
      </c>
      <c r="BG201" s="732">
        <f t="shared" si="268"/>
        <v>0</v>
      </c>
      <c r="BH201" s="39"/>
      <c r="BI201" s="39"/>
      <c r="BJ201" s="39"/>
      <c r="BK201" s="39"/>
      <c r="BL201" s="39"/>
      <c r="BM201" s="36"/>
      <c r="BN201" s="422">
        <f t="shared" ca="1" si="269"/>
        <v>7.29827439413706</v>
      </c>
      <c r="BO201" s="422">
        <f t="shared" ca="1" si="270"/>
        <v>0</v>
      </c>
      <c r="BP201" s="422">
        <f t="shared" ca="1" si="271"/>
        <v>0</v>
      </c>
      <c r="BQ201" s="422">
        <f t="shared" ca="1" si="272"/>
        <v>0</v>
      </c>
      <c r="BR201" s="422">
        <f t="shared" ca="1" si="294"/>
        <v>0</v>
      </c>
      <c r="BS201" s="422">
        <f t="shared" ca="1" si="273"/>
        <v>0</v>
      </c>
      <c r="BT201" s="422">
        <f t="shared" si="274"/>
        <v>0</v>
      </c>
      <c r="BU201" s="422">
        <f t="shared" si="275"/>
        <v>0</v>
      </c>
      <c r="BV201" s="422">
        <f t="shared" si="276"/>
        <v>0</v>
      </c>
      <c r="BW201" s="422">
        <f t="shared" si="277"/>
        <v>0</v>
      </c>
      <c r="BX201" s="422">
        <f t="shared" si="295"/>
        <v>0</v>
      </c>
      <c r="BY201" s="422">
        <f t="shared" si="278"/>
        <v>0</v>
      </c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458"/>
      <c r="CL201" s="458"/>
      <c r="CM201" s="458"/>
      <c r="CN201" s="458"/>
      <c r="CO201" s="458"/>
      <c r="CP201" s="458"/>
      <c r="CQ201" s="458"/>
      <c r="CR201" s="458"/>
      <c r="CS201" s="458"/>
      <c r="CT201" s="458"/>
      <c r="CU201" s="458"/>
      <c r="CV201" s="458"/>
      <c r="CW201" s="458"/>
      <c r="CX201" s="458"/>
      <c r="CY201" s="458"/>
      <c r="CZ201" s="458"/>
      <c r="DA201" s="458"/>
      <c r="DB201" s="458"/>
      <c r="DC201" s="458"/>
      <c r="DD201" s="458"/>
      <c r="DE201" s="458"/>
      <c r="DF201" s="458"/>
      <c r="DG201" s="458"/>
      <c r="DH201" s="458"/>
      <c r="DI201" s="458"/>
      <c r="DJ201" s="458"/>
      <c r="DK201" s="458"/>
      <c r="DL201" s="458"/>
      <c r="DM201" s="458"/>
      <c r="DN201" s="458"/>
      <c r="DO201" s="458"/>
      <c r="DP201" s="458"/>
      <c r="DQ201" s="458"/>
      <c r="DR201" s="458"/>
      <c r="DS201" s="458"/>
      <c r="DT201" s="458"/>
      <c r="DU201" s="39"/>
      <c r="DV201" s="39"/>
      <c r="DW201" s="31">
        <f t="shared" si="317"/>
        <v>7</v>
      </c>
      <c r="DX201" s="459">
        <f t="shared" si="279"/>
        <v>77</v>
      </c>
      <c r="DY201" s="467">
        <f t="shared" si="296"/>
        <v>0.1</v>
      </c>
      <c r="DZ201" s="468">
        <f t="shared" si="297"/>
        <v>0</v>
      </c>
      <c r="EA201" s="467">
        <f t="shared" si="298"/>
        <v>0.01</v>
      </c>
      <c r="EB201" s="468"/>
      <c r="EC201" s="326"/>
      <c r="ED201" s="468"/>
      <c r="EE201" s="39"/>
      <c r="EF201" s="459">
        <f t="shared" si="299"/>
        <v>77</v>
      </c>
      <c r="EG201" s="407">
        <f t="shared" si="307"/>
        <v>0.03</v>
      </c>
      <c r="EH201" s="407">
        <f t="shared" si="307"/>
        <v>0.03</v>
      </c>
      <c r="EI201" s="407">
        <f t="shared" si="307"/>
        <v>0.03</v>
      </c>
      <c r="EJ201" s="407">
        <f t="shared" si="307"/>
        <v>0.03</v>
      </c>
      <c r="EK201" s="39"/>
      <c r="EL201" s="485">
        <v>75</v>
      </c>
      <c r="EM201" s="486">
        <f t="shared" si="300"/>
        <v>18.86</v>
      </c>
      <c r="EN201" s="486">
        <f t="shared" si="301"/>
        <v>0</v>
      </c>
      <c r="EO201" s="487">
        <f t="shared" si="302"/>
        <v>0</v>
      </c>
      <c r="EP201" s="487"/>
      <c r="EQ201" s="487">
        <f t="shared" si="303"/>
        <v>0</v>
      </c>
      <c r="ER201" s="487">
        <f t="shared" si="304"/>
        <v>0</v>
      </c>
      <c r="ES201" s="487">
        <f t="shared" si="305"/>
        <v>18.86</v>
      </c>
      <c r="ET201" s="488">
        <f t="shared" si="306"/>
        <v>18.86</v>
      </c>
      <c r="EU201" s="39"/>
      <c r="EV201" s="33"/>
      <c r="EW201" s="507">
        <f t="shared" si="236"/>
        <v>75</v>
      </c>
      <c r="EX201" s="399">
        <v>18.86</v>
      </c>
      <c r="EY201" s="399">
        <v>34.79</v>
      </c>
      <c r="EZ201" s="399">
        <v>13.41</v>
      </c>
      <c r="FA201" s="399">
        <v>23.05</v>
      </c>
      <c r="FB201" s="33"/>
      <c r="FC201" s="507">
        <v>75</v>
      </c>
      <c r="FD201" s="399">
        <f t="shared" si="308"/>
        <v>18.86</v>
      </c>
      <c r="FE201" s="399">
        <f t="shared" si="309"/>
        <v>34.79</v>
      </c>
      <c r="FF201" s="399">
        <f t="shared" si="310"/>
        <v>13.41</v>
      </c>
      <c r="FG201" s="399">
        <f t="shared" si="311"/>
        <v>23.05</v>
      </c>
      <c r="FH201" s="33"/>
      <c r="FI201" s="507">
        <f t="shared" si="237"/>
        <v>75</v>
      </c>
      <c r="FJ201" s="412">
        <v>0</v>
      </c>
      <c r="FK201" s="412">
        <v>0</v>
      </c>
      <c r="FL201" s="412">
        <v>0</v>
      </c>
      <c r="FM201" s="412">
        <v>0</v>
      </c>
      <c r="FN201" s="409"/>
      <c r="FO201" s="507">
        <f t="shared" si="238"/>
        <v>75</v>
      </c>
      <c r="FP201" s="412">
        <v>0</v>
      </c>
      <c r="FQ201" s="412">
        <v>0</v>
      </c>
      <c r="FR201" s="412">
        <v>0</v>
      </c>
      <c r="FS201" s="412">
        <v>0</v>
      </c>
      <c r="FT201" s="33"/>
      <c r="FU201" s="489">
        <v>70</v>
      </c>
      <c r="FV201" s="490">
        <f t="shared" si="314"/>
        <v>0</v>
      </c>
      <c r="FW201" s="490">
        <f t="shared" si="314"/>
        <v>0</v>
      </c>
      <c r="FX201" s="490">
        <f t="shared" si="314"/>
        <v>0</v>
      </c>
      <c r="FY201" s="490">
        <f t="shared" si="314"/>
        <v>0</v>
      </c>
      <c r="FZ201" s="33"/>
      <c r="GA201" s="507">
        <f t="shared" si="239"/>
        <v>75</v>
      </c>
      <c r="GB201" s="400">
        <v>0</v>
      </c>
      <c r="GC201" s="400">
        <f t="shared" si="205"/>
        <v>0</v>
      </c>
      <c r="GD201" s="400">
        <v>0</v>
      </c>
      <c r="GE201" s="400">
        <f t="shared" si="205"/>
        <v>0</v>
      </c>
      <c r="GF201" s="524"/>
      <c r="GG201" s="39"/>
      <c r="GH201" s="33"/>
      <c r="GI201" s="507">
        <f t="shared" si="240"/>
        <v>75</v>
      </c>
      <c r="GJ201" s="399">
        <v>0</v>
      </c>
      <c r="GK201" s="399">
        <v>0</v>
      </c>
      <c r="GL201" s="399">
        <v>0</v>
      </c>
      <c r="GM201" s="399">
        <v>0</v>
      </c>
      <c r="GN201" s="33"/>
      <c r="GO201" s="33"/>
      <c r="GP201" s="39"/>
      <c r="GQ201" s="33"/>
      <c r="GR201" s="33"/>
      <c r="GS201" s="513"/>
      <c r="GT201" s="33"/>
      <c r="GU201" s="33"/>
      <c r="GV201" s="33"/>
      <c r="GW201" s="33"/>
      <c r="GX201" s="39"/>
      <c r="GY201" s="513"/>
      <c r="GZ201" s="33"/>
      <c r="HA201" s="33"/>
      <c r="HB201" s="33"/>
      <c r="HC201" s="33"/>
      <c r="HD201" s="39"/>
      <c r="HE201" s="39"/>
      <c r="HF201" s="39"/>
      <c r="HG201" s="39"/>
      <c r="HH201" s="39"/>
      <c r="HI201" s="39"/>
      <c r="HJ201" s="33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</row>
    <row r="202" spans="1:228" ht="12.75" hidden="1" customHeight="1" x14ac:dyDescent="0.25">
      <c r="A202" s="31">
        <f t="shared" si="316"/>
        <v>7</v>
      </c>
      <c r="B202" s="31"/>
      <c r="C202" s="31"/>
      <c r="D202" s="32">
        <f t="shared" si="280"/>
        <v>78</v>
      </c>
      <c r="E202" s="33">
        <f t="shared" ca="1" si="244"/>
        <v>0</v>
      </c>
      <c r="F202" s="33">
        <f t="shared" ca="1" si="245"/>
        <v>0</v>
      </c>
      <c r="G202" s="33">
        <f t="shared" ca="1" si="246"/>
        <v>0</v>
      </c>
      <c r="H202" s="33">
        <v>0</v>
      </c>
      <c r="I202" s="33">
        <v>0</v>
      </c>
      <c r="J202" s="33">
        <f t="shared" ca="1" si="318"/>
        <v>0</v>
      </c>
      <c r="K202" s="33">
        <f t="shared" ca="1" si="247"/>
        <v>0</v>
      </c>
      <c r="L202" s="33"/>
      <c r="M202" s="832">
        <v>0</v>
      </c>
      <c r="N202" s="33">
        <f>IF(M202&gt;0,#REF!,0)</f>
        <v>0</v>
      </c>
      <c r="O202" s="33">
        <f t="shared" ca="1" si="248"/>
        <v>0</v>
      </c>
      <c r="P202" s="833">
        <f t="shared" ca="1" si="281"/>
        <v>1.1599999999999999</v>
      </c>
      <c r="Q202" s="834">
        <f t="shared" ca="1" si="282"/>
        <v>7.2987230675926291</v>
      </c>
      <c r="R202" s="835">
        <f t="shared" ca="1" si="283"/>
        <v>465.81944612382665</v>
      </c>
      <c r="S202" s="836">
        <f t="shared" ca="1" si="284"/>
        <v>1.1599999999999999</v>
      </c>
      <c r="T202" s="34">
        <f t="shared" ca="1" si="249"/>
        <v>7.2987230675926291</v>
      </c>
      <c r="U202" s="835">
        <f t="shared" ca="1" si="285"/>
        <v>465.81944612382676</v>
      </c>
      <c r="V202" s="34">
        <f t="shared" si="224"/>
        <v>0</v>
      </c>
      <c r="W202" s="553">
        <f t="shared" si="227"/>
        <v>1.2749999999999999</v>
      </c>
      <c r="X202" s="42">
        <f t="shared" si="286"/>
        <v>0.03</v>
      </c>
      <c r="Y202" s="43">
        <f t="shared" si="250"/>
        <v>2.4662697723036864E-3</v>
      </c>
      <c r="Z202" s="44">
        <f t="shared" si="287"/>
        <v>0.03</v>
      </c>
      <c r="AA202" s="43">
        <f t="shared" si="251"/>
        <v>2.4662697723036864E-3</v>
      </c>
      <c r="AB202" s="35">
        <f t="shared" si="288"/>
        <v>0.16</v>
      </c>
      <c r="AC202" s="35">
        <f t="shared" ca="1" si="288"/>
        <v>0.15470777428049154</v>
      </c>
      <c r="AD202" s="317">
        <f t="shared" ca="1" si="288"/>
        <v>0.15470777428049154</v>
      </c>
      <c r="AE202" s="39"/>
      <c r="AF202" s="318">
        <f t="shared" si="252"/>
        <v>0.1</v>
      </c>
      <c r="AG202" s="405">
        <f t="shared" ca="1" si="253"/>
        <v>0</v>
      </c>
      <c r="AH202" s="318">
        <f t="shared" si="254"/>
        <v>0</v>
      </c>
      <c r="AI202" s="405">
        <f t="shared" ca="1" si="255"/>
        <v>0</v>
      </c>
      <c r="AJ202" s="318">
        <f t="shared" si="256"/>
        <v>0.01</v>
      </c>
      <c r="AK202" s="405">
        <f t="shared" ca="1" si="257"/>
        <v>0</v>
      </c>
      <c r="AL202" s="35">
        <v>0</v>
      </c>
      <c r="AM202" s="30">
        <f t="shared" ca="1" si="258"/>
        <v>7.2987230675926291</v>
      </c>
      <c r="AN202" s="39"/>
      <c r="AO202" s="39"/>
      <c r="AP202" s="709">
        <f ca="1">IF($J$12="",0,IF(A202&lt;=$Y$3,IF(R201+SUM($M$126:M202)&gt;$Z$22,R201*10%,IF(R201+SUM($M$126:M202)&lt;=$Z$22,$Z$22-R201-SUM($M$126:M202))),0))</f>
        <v>99528.041830808579</v>
      </c>
      <c r="AQ202" s="319">
        <f t="shared" ca="1" si="289"/>
        <v>100000</v>
      </c>
      <c r="AR202" s="319">
        <f ca="1">IF($J$12="",0,IF(U201&lt;0,0,IF(A202&lt;=$Y$3,IF(U201+SUM($M$126:M202)&gt;$Z$22,U201*10%,IF(U201+SUM($M$126:M202)&lt;=$Z$22,$AR$125-U201-SUM($M$126:M202))),0)))</f>
        <v>99528.041830808579</v>
      </c>
      <c r="AS202" s="39">
        <f t="shared" ca="1" si="290"/>
        <v>100000</v>
      </c>
      <c r="AT202" s="723">
        <f t="shared" ca="1" si="259"/>
        <v>99528.041830808579</v>
      </c>
      <c r="AU202" s="320">
        <f t="shared" ca="1" si="260"/>
        <v>99528.041830808579</v>
      </c>
      <c r="AV202" s="320">
        <f t="shared" ca="1" si="261"/>
        <v>0</v>
      </c>
      <c r="AW202" s="320">
        <f t="shared" ca="1" si="262"/>
        <v>0</v>
      </c>
      <c r="AX202" s="320">
        <f t="shared" ca="1" si="263"/>
        <v>0</v>
      </c>
      <c r="AY202" s="320">
        <f t="shared" ca="1" si="291"/>
        <v>0</v>
      </c>
      <c r="AZ202" s="724">
        <f t="shared" ca="1" si="264"/>
        <v>0</v>
      </c>
      <c r="BA202" s="1259">
        <f t="shared" si="292"/>
        <v>0</v>
      </c>
      <c r="BB202" s="1250"/>
      <c r="BC202" s="715">
        <f t="shared" si="265"/>
        <v>0</v>
      </c>
      <c r="BD202" s="715">
        <f t="shared" si="266"/>
        <v>0</v>
      </c>
      <c r="BE202" s="715">
        <f t="shared" si="267"/>
        <v>0</v>
      </c>
      <c r="BF202" s="715">
        <f t="shared" si="293"/>
        <v>0</v>
      </c>
      <c r="BG202" s="732">
        <f t="shared" si="268"/>
        <v>0</v>
      </c>
      <c r="BH202" s="39"/>
      <c r="BI202" s="39"/>
      <c r="BJ202" s="39"/>
      <c r="BK202" s="39"/>
      <c r="BL202" s="39"/>
      <c r="BM202" s="36"/>
      <c r="BN202" s="422">
        <f t="shared" ca="1" si="269"/>
        <v>7.2987230675926291</v>
      </c>
      <c r="BO202" s="422">
        <f t="shared" ca="1" si="270"/>
        <v>0</v>
      </c>
      <c r="BP202" s="422">
        <f t="shared" ca="1" si="271"/>
        <v>0</v>
      </c>
      <c r="BQ202" s="422">
        <f t="shared" ca="1" si="272"/>
        <v>0</v>
      </c>
      <c r="BR202" s="422">
        <f t="shared" ca="1" si="294"/>
        <v>0</v>
      </c>
      <c r="BS202" s="422">
        <f t="shared" ca="1" si="273"/>
        <v>0</v>
      </c>
      <c r="BT202" s="422">
        <f t="shared" si="274"/>
        <v>0</v>
      </c>
      <c r="BU202" s="422">
        <f t="shared" si="275"/>
        <v>0</v>
      </c>
      <c r="BV202" s="422">
        <f t="shared" si="276"/>
        <v>0</v>
      </c>
      <c r="BW202" s="422">
        <f t="shared" si="277"/>
        <v>0</v>
      </c>
      <c r="BX202" s="422">
        <f t="shared" si="295"/>
        <v>0</v>
      </c>
      <c r="BY202" s="422">
        <f t="shared" si="278"/>
        <v>0</v>
      </c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458"/>
      <c r="CL202" s="458"/>
      <c r="CM202" s="458"/>
      <c r="CN202" s="458"/>
      <c r="CO202" s="458"/>
      <c r="CP202" s="458"/>
      <c r="CQ202" s="458"/>
      <c r="CR202" s="458"/>
      <c r="CS202" s="458"/>
      <c r="CT202" s="458"/>
      <c r="CU202" s="458"/>
      <c r="CV202" s="458"/>
      <c r="CW202" s="458"/>
      <c r="CX202" s="458"/>
      <c r="CY202" s="458"/>
      <c r="CZ202" s="458"/>
      <c r="DA202" s="458"/>
      <c r="DB202" s="458"/>
      <c r="DC202" s="458"/>
      <c r="DD202" s="458"/>
      <c r="DE202" s="458"/>
      <c r="DF202" s="458"/>
      <c r="DG202" s="458"/>
      <c r="DH202" s="458"/>
      <c r="DI202" s="458"/>
      <c r="DJ202" s="458"/>
      <c r="DK202" s="458"/>
      <c r="DL202" s="458"/>
      <c r="DM202" s="458"/>
      <c r="DN202" s="458"/>
      <c r="DO202" s="458"/>
      <c r="DP202" s="458"/>
      <c r="DQ202" s="458"/>
      <c r="DR202" s="458"/>
      <c r="DS202" s="458"/>
      <c r="DT202" s="458"/>
      <c r="DU202" s="39"/>
      <c r="DV202" s="39"/>
      <c r="DW202" s="31">
        <f t="shared" si="317"/>
        <v>7</v>
      </c>
      <c r="DX202" s="459">
        <f t="shared" si="279"/>
        <v>78</v>
      </c>
      <c r="DY202" s="467">
        <f t="shared" si="296"/>
        <v>0.1</v>
      </c>
      <c r="DZ202" s="468">
        <f t="shared" si="297"/>
        <v>0</v>
      </c>
      <c r="EA202" s="467">
        <f t="shared" si="298"/>
        <v>0.01</v>
      </c>
      <c r="EB202" s="468"/>
      <c r="EC202" s="326"/>
      <c r="ED202" s="468"/>
      <c r="EE202" s="39"/>
      <c r="EF202" s="459">
        <f t="shared" si="299"/>
        <v>78</v>
      </c>
      <c r="EG202" s="407">
        <f t="shared" si="307"/>
        <v>0.03</v>
      </c>
      <c r="EH202" s="407">
        <f t="shared" si="307"/>
        <v>0.03</v>
      </c>
      <c r="EI202" s="407">
        <f t="shared" si="307"/>
        <v>0.03</v>
      </c>
      <c r="EJ202" s="407">
        <f t="shared" si="307"/>
        <v>0.03</v>
      </c>
      <c r="EK202" s="39"/>
      <c r="EL202" s="485">
        <v>76</v>
      </c>
      <c r="EM202" s="486">
        <f t="shared" si="300"/>
        <v>20.74</v>
      </c>
      <c r="EN202" s="486">
        <f t="shared" si="301"/>
        <v>0</v>
      </c>
      <c r="EO202" s="487">
        <f t="shared" si="302"/>
        <v>0</v>
      </c>
      <c r="EP202" s="487"/>
      <c r="EQ202" s="487">
        <f t="shared" si="303"/>
        <v>0</v>
      </c>
      <c r="ER202" s="487">
        <f t="shared" si="304"/>
        <v>0</v>
      </c>
      <c r="ES202" s="487">
        <f t="shared" si="305"/>
        <v>20.74</v>
      </c>
      <c r="ET202" s="488">
        <f t="shared" si="306"/>
        <v>20.74</v>
      </c>
      <c r="EU202" s="39"/>
      <c r="EV202" s="33"/>
      <c r="EW202" s="507">
        <f t="shared" si="236"/>
        <v>76</v>
      </c>
      <c r="EX202" s="399">
        <v>20.74</v>
      </c>
      <c r="EY202" s="399">
        <v>38.25</v>
      </c>
      <c r="EZ202" s="399">
        <v>14.75</v>
      </c>
      <c r="FA202" s="399">
        <v>25.34</v>
      </c>
      <c r="FB202" s="33"/>
      <c r="FC202" s="507">
        <v>76</v>
      </c>
      <c r="FD202" s="399">
        <f t="shared" si="308"/>
        <v>20.74</v>
      </c>
      <c r="FE202" s="399">
        <f t="shared" si="309"/>
        <v>38.25</v>
      </c>
      <c r="FF202" s="399">
        <f t="shared" si="310"/>
        <v>14.75</v>
      </c>
      <c r="FG202" s="399">
        <f t="shared" si="311"/>
        <v>25.34</v>
      </c>
      <c r="FH202" s="33"/>
      <c r="FI202" s="507">
        <f t="shared" si="237"/>
        <v>76</v>
      </c>
      <c r="FJ202" s="412">
        <v>0</v>
      </c>
      <c r="FK202" s="412">
        <v>0</v>
      </c>
      <c r="FL202" s="412">
        <v>0</v>
      </c>
      <c r="FM202" s="412">
        <v>0</v>
      </c>
      <c r="FN202" s="409"/>
      <c r="FO202" s="507">
        <f t="shared" si="238"/>
        <v>76</v>
      </c>
      <c r="FP202" s="412">
        <v>0</v>
      </c>
      <c r="FQ202" s="412">
        <v>0</v>
      </c>
      <c r="FR202" s="412">
        <v>0</v>
      </c>
      <c r="FS202" s="412">
        <v>0</v>
      </c>
      <c r="FT202" s="33"/>
      <c r="FU202" s="489">
        <v>70</v>
      </c>
      <c r="FV202" s="490">
        <f t="shared" si="314"/>
        <v>0</v>
      </c>
      <c r="FW202" s="490">
        <f t="shared" si="314"/>
        <v>0</v>
      </c>
      <c r="FX202" s="490">
        <f t="shared" si="314"/>
        <v>0</v>
      </c>
      <c r="FY202" s="490">
        <f t="shared" si="314"/>
        <v>0</v>
      </c>
      <c r="FZ202" s="33"/>
      <c r="GA202" s="507">
        <f t="shared" si="239"/>
        <v>76</v>
      </c>
      <c r="GB202" s="400">
        <v>0</v>
      </c>
      <c r="GC202" s="400">
        <f t="shared" si="205"/>
        <v>0</v>
      </c>
      <c r="GD202" s="400">
        <v>0</v>
      </c>
      <c r="GE202" s="400">
        <f t="shared" si="205"/>
        <v>0</v>
      </c>
      <c r="GF202" s="524"/>
      <c r="GG202" s="39"/>
      <c r="GH202" s="33"/>
      <c r="GI202" s="507">
        <f t="shared" si="240"/>
        <v>76</v>
      </c>
      <c r="GJ202" s="399">
        <v>0</v>
      </c>
      <c r="GK202" s="399">
        <v>0</v>
      </c>
      <c r="GL202" s="399">
        <v>0</v>
      </c>
      <c r="GM202" s="399">
        <v>0</v>
      </c>
      <c r="GN202" s="33"/>
      <c r="GO202" s="33"/>
      <c r="GP202" s="39"/>
      <c r="GQ202" s="33"/>
      <c r="GR202" s="33"/>
      <c r="GS202" s="513"/>
      <c r="GT202" s="33"/>
      <c r="GU202" s="33"/>
      <c r="GV202" s="33"/>
      <c r="GW202" s="33"/>
      <c r="GX202" s="39"/>
      <c r="GY202" s="513"/>
      <c r="GZ202" s="33"/>
      <c r="HA202" s="33"/>
      <c r="HB202" s="33"/>
      <c r="HC202" s="33"/>
      <c r="HD202" s="39"/>
      <c r="HE202" s="39"/>
      <c r="HF202" s="39"/>
      <c r="HG202" s="39"/>
      <c r="HH202" s="39"/>
      <c r="HI202" s="39"/>
      <c r="HJ202" s="33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</row>
    <row r="203" spans="1:228" ht="12.75" hidden="1" customHeight="1" x14ac:dyDescent="0.25">
      <c r="A203" s="31">
        <f t="shared" si="316"/>
        <v>7</v>
      </c>
      <c r="B203" s="31"/>
      <c r="C203" s="31"/>
      <c r="D203" s="32">
        <f t="shared" si="280"/>
        <v>79</v>
      </c>
      <c r="E203" s="33">
        <f t="shared" ca="1" si="244"/>
        <v>0</v>
      </c>
      <c r="F203" s="33">
        <f t="shared" ca="1" si="245"/>
        <v>0</v>
      </c>
      <c r="G203" s="33">
        <f t="shared" ca="1" si="246"/>
        <v>0</v>
      </c>
      <c r="H203" s="33">
        <v>0</v>
      </c>
      <c r="I203" s="33">
        <v>0</v>
      </c>
      <c r="J203" s="33">
        <f t="shared" ca="1" si="318"/>
        <v>0</v>
      </c>
      <c r="K203" s="33">
        <f t="shared" ca="1" si="247"/>
        <v>0</v>
      </c>
      <c r="L203" s="33"/>
      <c r="M203" s="832">
        <v>0</v>
      </c>
      <c r="N203" s="33">
        <f>IF(M203&gt;0,#REF!,0)</f>
        <v>0</v>
      </c>
      <c r="O203" s="33">
        <f t="shared" ca="1" si="248"/>
        <v>0</v>
      </c>
      <c r="P203" s="833">
        <f t="shared" ca="1" si="281"/>
        <v>1.1499999999999999</v>
      </c>
      <c r="Q203" s="834">
        <f t="shared" ca="1" si="282"/>
        <v>7.2991732406175851</v>
      </c>
      <c r="R203" s="835">
        <f t="shared" ca="1" si="283"/>
        <v>459.67027288320907</v>
      </c>
      <c r="S203" s="836">
        <f t="shared" ca="1" si="284"/>
        <v>1.1499999999999999</v>
      </c>
      <c r="T203" s="34">
        <f t="shared" ca="1" si="249"/>
        <v>7.2991732406175851</v>
      </c>
      <c r="U203" s="835">
        <f t="shared" ca="1" si="285"/>
        <v>459.67027288320918</v>
      </c>
      <c r="V203" s="34">
        <f t="shared" si="224"/>
        <v>0</v>
      </c>
      <c r="W203" s="553">
        <f t="shared" si="227"/>
        <v>1.2629999999999999</v>
      </c>
      <c r="X203" s="42">
        <f t="shared" si="286"/>
        <v>0.03</v>
      </c>
      <c r="Y203" s="43">
        <f t="shared" si="250"/>
        <v>2.4662697723036864E-3</v>
      </c>
      <c r="Z203" s="44">
        <f t="shared" si="287"/>
        <v>0.03</v>
      </c>
      <c r="AA203" s="43">
        <f t="shared" si="251"/>
        <v>2.4662697723036864E-3</v>
      </c>
      <c r="AB203" s="35">
        <f t="shared" si="288"/>
        <v>0.16</v>
      </c>
      <c r="AC203" s="35">
        <f t="shared" ca="1" si="288"/>
        <v>0.15470777428049154</v>
      </c>
      <c r="AD203" s="317">
        <f t="shared" ca="1" si="288"/>
        <v>0.15470777428049154</v>
      </c>
      <c r="AE203" s="39"/>
      <c r="AF203" s="318">
        <f t="shared" si="252"/>
        <v>0.1</v>
      </c>
      <c r="AG203" s="405">
        <f t="shared" ca="1" si="253"/>
        <v>0</v>
      </c>
      <c r="AH203" s="318">
        <f t="shared" si="254"/>
        <v>0</v>
      </c>
      <c r="AI203" s="405">
        <f t="shared" ca="1" si="255"/>
        <v>0</v>
      </c>
      <c r="AJ203" s="318">
        <f t="shared" si="256"/>
        <v>0.01</v>
      </c>
      <c r="AK203" s="405">
        <f t="shared" ca="1" si="257"/>
        <v>0</v>
      </c>
      <c r="AL203" s="35">
        <v>0</v>
      </c>
      <c r="AM203" s="30">
        <f t="shared" ca="1" si="258"/>
        <v>7.2991732406175851</v>
      </c>
      <c r="AN203" s="39"/>
      <c r="AO203" s="39"/>
      <c r="AP203" s="709">
        <f ca="1">IF($J$12="",0,IF(A203&lt;=$Y$3,IF(R202+SUM($M$126:M203)&gt;$Z$22,R202*10%,IF(R202+SUM($M$126:M203)&lt;=$Z$22,$Z$22-R202-SUM($M$126:M203))),0))</f>
        <v>99534.180553876169</v>
      </c>
      <c r="AQ203" s="319">
        <f t="shared" ca="1" si="289"/>
        <v>100000</v>
      </c>
      <c r="AR203" s="319">
        <f ca="1">IF($J$12="",0,IF(U202&lt;0,0,IF(A203&lt;=$Y$3,IF(U202+SUM($M$126:M203)&gt;$Z$22,U202*10%,IF(U202+SUM($M$126:M203)&lt;=$Z$22,$AR$125-U202-SUM($M$126:M203))),0)))</f>
        <v>99534.180553876169</v>
      </c>
      <c r="AS203" s="39">
        <f t="shared" ca="1" si="290"/>
        <v>100000</v>
      </c>
      <c r="AT203" s="723">
        <f t="shared" ca="1" si="259"/>
        <v>99534.180553876169</v>
      </c>
      <c r="AU203" s="320">
        <f t="shared" ca="1" si="260"/>
        <v>99534.180553876169</v>
      </c>
      <c r="AV203" s="320">
        <f t="shared" ca="1" si="261"/>
        <v>0</v>
      </c>
      <c r="AW203" s="320">
        <f t="shared" ca="1" si="262"/>
        <v>0</v>
      </c>
      <c r="AX203" s="320">
        <f t="shared" ca="1" si="263"/>
        <v>0</v>
      </c>
      <c r="AY203" s="320">
        <f t="shared" ca="1" si="291"/>
        <v>0</v>
      </c>
      <c r="AZ203" s="724">
        <f t="shared" ca="1" si="264"/>
        <v>0</v>
      </c>
      <c r="BA203" s="1259">
        <f t="shared" si="292"/>
        <v>0</v>
      </c>
      <c r="BB203" s="1250"/>
      <c r="BC203" s="715">
        <f t="shared" si="265"/>
        <v>0</v>
      </c>
      <c r="BD203" s="715">
        <f t="shared" si="266"/>
        <v>0</v>
      </c>
      <c r="BE203" s="715">
        <f t="shared" si="267"/>
        <v>0</v>
      </c>
      <c r="BF203" s="715">
        <f t="shared" si="293"/>
        <v>0</v>
      </c>
      <c r="BG203" s="732">
        <f t="shared" si="268"/>
        <v>0</v>
      </c>
      <c r="BH203" s="39"/>
      <c r="BI203" s="39"/>
      <c r="BJ203" s="39"/>
      <c r="BK203" s="39"/>
      <c r="BL203" s="39"/>
      <c r="BM203" s="36"/>
      <c r="BN203" s="422">
        <f t="shared" ca="1" si="269"/>
        <v>7.2991732406175851</v>
      </c>
      <c r="BO203" s="422">
        <f t="shared" ca="1" si="270"/>
        <v>0</v>
      </c>
      <c r="BP203" s="422">
        <f t="shared" ca="1" si="271"/>
        <v>0</v>
      </c>
      <c r="BQ203" s="422">
        <f t="shared" ca="1" si="272"/>
        <v>0</v>
      </c>
      <c r="BR203" s="422">
        <f t="shared" ca="1" si="294"/>
        <v>0</v>
      </c>
      <c r="BS203" s="422">
        <f t="shared" ca="1" si="273"/>
        <v>0</v>
      </c>
      <c r="BT203" s="422">
        <f t="shared" si="274"/>
        <v>0</v>
      </c>
      <c r="BU203" s="422">
        <f t="shared" si="275"/>
        <v>0</v>
      </c>
      <c r="BV203" s="422">
        <f t="shared" si="276"/>
        <v>0</v>
      </c>
      <c r="BW203" s="422">
        <f t="shared" si="277"/>
        <v>0</v>
      </c>
      <c r="BX203" s="422">
        <f t="shared" si="295"/>
        <v>0</v>
      </c>
      <c r="BY203" s="422">
        <f t="shared" si="278"/>
        <v>0</v>
      </c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458"/>
      <c r="CL203" s="458"/>
      <c r="CM203" s="458"/>
      <c r="CN203" s="458"/>
      <c r="CO203" s="458"/>
      <c r="CP203" s="458"/>
      <c r="CQ203" s="458"/>
      <c r="CR203" s="458"/>
      <c r="CS203" s="458"/>
      <c r="CT203" s="458"/>
      <c r="CU203" s="458"/>
      <c r="CV203" s="458"/>
      <c r="CW203" s="458"/>
      <c r="CX203" s="458"/>
      <c r="CY203" s="458"/>
      <c r="CZ203" s="458"/>
      <c r="DA203" s="458"/>
      <c r="DB203" s="458"/>
      <c r="DC203" s="458"/>
      <c r="DD203" s="458"/>
      <c r="DE203" s="458"/>
      <c r="DF203" s="458"/>
      <c r="DG203" s="458"/>
      <c r="DH203" s="458"/>
      <c r="DI203" s="458"/>
      <c r="DJ203" s="458"/>
      <c r="DK203" s="458"/>
      <c r="DL203" s="458"/>
      <c r="DM203" s="458"/>
      <c r="DN203" s="458"/>
      <c r="DO203" s="458"/>
      <c r="DP203" s="458"/>
      <c r="DQ203" s="458"/>
      <c r="DR203" s="458"/>
      <c r="DS203" s="458"/>
      <c r="DT203" s="458"/>
      <c r="DU203" s="39"/>
      <c r="DV203" s="39"/>
      <c r="DW203" s="31">
        <f t="shared" si="317"/>
        <v>7</v>
      </c>
      <c r="DX203" s="459">
        <f t="shared" si="279"/>
        <v>79</v>
      </c>
      <c r="DY203" s="467">
        <f t="shared" si="296"/>
        <v>0.1</v>
      </c>
      <c r="DZ203" s="468">
        <f t="shared" si="297"/>
        <v>0</v>
      </c>
      <c r="EA203" s="467">
        <f t="shared" si="298"/>
        <v>0.01</v>
      </c>
      <c r="EB203" s="468"/>
      <c r="EC203" s="326"/>
      <c r="ED203" s="468"/>
      <c r="EE203" s="39"/>
      <c r="EF203" s="459">
        <f t="shared" si="299"/>
        <v>79</v>
      </c>
      <c r="EG203" s="407">
        <f t="shared" si="307"/>
        <v>0.03</v>
      </c>
      <c r="EH203" s="407">
        <f t="shared" si="307"/>
        <v>0.03</v>
      </c>
      <c r="EI203" s="407">
        <f t="shared" si="307"/>
        <v>0.03</v>
      </c>
      <c r="EJ203" s="407">
        <f t="shared" si="307"/>
        <v>0.03</v>
      </c>
      <c r="EK203" s="39"/>
      <c r="EL203" s="485">
        <v>77</v>
      </c>
      <c r="EM203" s="486">
        <f t="shared" si="300"/>
        <v>22.91</v>
      </c>
      <c r="EN203" s="486">
        <f t="shared" si="301"/>
        <v>0</v>
      </c>
      <c r="EO203" s="487">
        <f t="shared" si="302"/>
        <v>0</v>
      </c>
      <c r="EP203" s="487"/>
      <c r="EQ203" s="487">
        <f t="shared" si="303"/>
        <v>0</v>
      </c>
      <c r="ER203" s="487">
        <f t="shared" si="304"/>
        <v>0</v>
      </c>
      <c r="ES203" s="487">
        <f t="shared" si="305"/>
        <v>22.91</v>
      </c>
      <c r="ET203" s="488">
        <f t="shared" si="306"/>
        <v>22.91</v>
      </c>
      <c r="EU203" s="39"/>
      <c r="EV203" s="33"/>
      <c r="EW203" s="507">
        <f t="shared" si="236"/>
        <v>77</v>
      </c>
      <c r="EX203" s="399">
        <v>22.91</v>
      </c>
      <c r="EY203" s="399">
        <v>42.26</v>
      </c>
      <c r="EZ203" s="399">
        <v>16.29</v>
      </c>
      <c r="FA203" s="399">
        <v>28.01</v>
      </c>
      <c r="FB203" s="33"/>
      <c r="FC203" s="507">
        <v>77</v>
      </c>
      <c r="FD203" s="399">
        <f t="shared" si="308"/>
        <v>22.91</v>
      </c>
      <c r="FE203" s="399">
        <f t="shared" si="309"/>
        <v>42.26</v>
      </c>
      <c r="FF203" s="399">
        <f t="shared" si="310"/>
        <v>16.29</v>
      </c>
      <c r="FG203" s="399">
        <f t="shared" si="311"/>
        <v>28.01</v>
      </c>
      <c r="FH203" s="33"/>
      <c r="FI203" s="507">
        <f t="shared" si="237"/>
        <v>77</v>
      </c>
      <c r="FJ203" s="412">
        <v>0</v>
      </c>
      <c r="FK203" s="412">
        <v>0</v>
      </c>
      <c r="FL203" s="412">
        <v>0</v>
      </c>
      <c r="FM203" s="412">
        <v>0</v>
      </c>
      <c r="FN203" s="409"/>
      <c r="FO203" s="507">
        <f t="shared" si="238"/>
        <v>77</v>
      </c>
      <c r="FP203" s="412">
        <v>0</v>
      </c>
      <c r="FQ203" s="412">
        <v>0</v>
      </c>
      <c r="FR203" s="412">
        <v>0</v>
      </c>
      <c r="FS203" s="412">
        <v>0</v>
      </c>
      <c r="FT203" s="33"/>
      <c r="FU203" s="489">
        <v>70</v>
      </c>
      <c r="FV203" s="490">
        <f t="shared" si="314"/>
        <v>0</v>
      </c>
      <c r="FW203" s="490">
        <f t="shared" si="314"/>
        <v>0</v>
      </c>
      <c r="FX203" s="490">
        <f t="shared" si="314"/>
        <v>0</v>
      </c>
      <c r="FY203" s="490">
        <f t="shared" si="314"/>
        <v>0</v>
      </c>
      <c r="FZ203" s="33"/>
      <c r="GA203" s="507">
        <f t="shared" si="239"/>
        <v>77</v>
      </c>
      <c r="GB203" s="400">
        <v>0</v>
      </c>
      <c r="GC203" s="400">
        <f t="shared" si="205"/>
        <v>0</v>
      </c>
      <c r="GD203" s="400">
        <v>0</v>
      </c>
      <c r="GE203" s="400">
        <f t="shared" si="205"/>
        <v>0</v>
      </c>
      <c r="GF203" s="524"/>
      <c r="GG203" s="39"/>
      <c r="GH203" s="33"/>
      <c r="GI203" s="507">
        <f t="shared" si="240"/>
        <v>77</v>
      </c>
      <c r="GJ203" s="399">
        <v>0</v>
      </c>
      <c r="GK203" s="399">
        <v>0</v>
      </c>
      <c r="GL203" s="399">
        <v>0</v>
      </c>
      <c r="GM203" s="399">
        <v>0</v>
      </c>
      <c r="GN203" s="33"/>
      <c r="GO203" s="33"/>
      <c r="GP203" s="39"/>
      <c r="GQ203" s="33"/>
      <c r="GR203" s="33"/>
      <c r="GS203" s="513"/>
      <c r="GT203" s="33"/>
      <c r="GU203" s="33"/>
      <c r="GV203" s="33"/>
      <c r="GW203" s="33"/>
      <c r="GX203" s="39"/>
      <c r="GY203" s="513"/>
      <c r="GZ203" s="33"/>
      <c r="HA203" s="33"/>
      <c r="HB203" s="33"/>
      <c r="HC203" s="33"/>
      <c r="HD203" s="39"/>
      <c r="HE203" s="39"/>
      <c r="HF203" s="39"/>
      <c r="HG203" s="39"/>
      <c r="HH203" s="39"/>
      <c r="HI203" s="39"/>
      <c r="HJ203" s="33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</row>
    <row r="204" spans="1:228" ht="12.75" hidden="1" customHeight="1" x14ac:dyDescent="0.25">
      <c r="A204" s="31">
        <f t="shared" si="316"/>
        <v>7</v>
      </c>
      <c r="B204" s="31"/>
      <c r="C204" s="31"/>
      <c r="D204" s="32">
        <f t="shared" si="280"/>
        <v>80</v>
      </c>
      <c r="E204" s="33">
        <f t="shared" ca="1" si="244"/>
        <v>0</v>
      </c>
      <c r="F204" s="33">
        <f t="shared" ca="1" si="245"/>
        <v>0</v>
      </c>
      <c r="G204" s="33">
        <f t="shared" ca="1" si="246"/>
        <v>0</v>
      </c>
      <c r="H204" s="33">
        <v>0</v>
      </c>
      <c r="I204" s="33">
        <v>0</v>
      </c>
      <c r="J204" s="33">
        <f t="shared" ca="1" si="318"/>
        <v>0</v>
      </c>
      <c r="K204" s="33">
        <f t="shared" ca="1" si="247"/>
        <v>0</v>
      </c>
      <c r="L204" s="33"/>
      <c r="M204" s="832">
        <v>0</v>
      </c>
      <c r="N204" s="33">
        <f>IF(M204&gt;0,#REF!,0)</f>
        <v>0</v>
      </c>
      <c r="O204" s="33">
        <f t="shared" ca="1" si="248"/>
        <v>0</v>
      </c>
      <c r="P204" s="833">
        <f t="shared" ca="1" si="281"/>
        <v>1.1299999999999999</v>
      </c>
      <c r="Q204" s="834">
        <f t="shared" ca="1" si="282"/>
        <v>7.2996241799885651</v>
      </c>
      <c r="R204" s="835">
        <f t="shared" ca="1" si="283"/>
        <v>453.50064870322052</v>
      </c>
      <c r="S204" s="836">
        <f t="shared" ca="1" si="284"/>
        <v>1.1299999999999999</v>
      </c>
      <c r="T204" s="34">
        <f t="shared" ca="1" si="249"/>
        <v>7.2996241799885651</v>
      </c>
      <c r="U204" s="835">
        <f t="shared" ca="1" si="285"/>
        <v>453.50064870322063</v>
      </c>
      <c r="V204" s="34">
        <f t="shared" si="224"/>
        <v>0</v>
      </c>
      <c r="W204" s="553">
        <f t="shared" si="227"/>
        <v>1.25</v>
      </c>
      <c r="X204" s="42">
        <f t="shared" si="286"/>
        <v>0.03</v>
      </c>
      <c r="Y204" s="43">
        <f t="shared" si="250"/>
        <v>2.4662697723036864E-3</v>
      </c>
      <c r="Z204" s="44">
        <f t="shared" si="287"/>
        <v>0.03</v>
      </c>
      <c r="AA204" s="43">
        <f t="shared" si="251"/>
        <v>2.4662697723036864E-3</v>
      </c>
      <c r="AB204" s="35">
        <f t="shared" si="288"/>
        <v>0.16</v>
      </c>
      <c r="AC204" s="35">
        <f t="shared" ca="1" si="288"/>
        <v>0.15470777428049154</v>
      </c>
      <c r="AD204" s="317">
        <f t="shared" ca="1" si="288"/>
        <v>0.15470777428049154</v>
      </c>
      <c r="AE204" s="39"/>
      <c r="AF204" s="318">
        <f t="shared" si="252"/>
        <v>0.1</v>
      </c>
      <c r="AG204" s="405">
        <f t="shared" ca="1" si="253"/>
        <v>0</v>
      </c>
      <c r="AH204" s="318">
        <f t="shared" si="254"/>
        <v>0</v>
      </c>
      <c r="AI204" s="405">
        <f t="shared" ca="1" si="255"/>
        <v>0</v>
      </c>
      <c r="AJ204" s="318">
        <f t="shared" si="256"/>
        <v>0.01</v>
      </c>
      <c r="AK204" s="405">
        <f t="shared" ca="1" si="257"/>
        <v>0</v>
      </c>
      <c r="AL204" s="35">
        <v>0</v>
      </c>
      <c r="AM204" s="30">
        <f t="shared" ca="1" si="258"/>
        <v>7.2996241799885651</v>
      </c>
      <c r="AN204" s="39"/>
      <c r="AO204" s="39"/>
      <c r="AP204" s="709">
        <f ca="1">IF($J$12="",0,IF(A204&lt;=$Y$3,IF(R203+SUM($M$126:M204)&gt;$Z$22,R203*10%,IF(R203+SUM($M$126:M204)&lt;=$Z$22,$Z$22-R203-SUM($M$126:M204))),0))</f>
        <v>99540.329727116798</v>
      </c>
      <c r="AQ204" s="319">
        <f t="shared" ca="1" si="289"/>
        <v>100000</v>
      </c>
      <c r="AR204" s="319">
        <f ca="1">IF($J$12="",0,IF(U203&lt;0,0,IF(A204&lt;=$Y$3,IF(U203+SUM($M$126:M204)&gt;$Z$22,U203*10%,IF(U203+SUM($M$126:M204)&lt;=$Z$22,$AR$125-U203-SUM($M$126:M204))),0)))</f>
        <v>99540.329727116798</v>
      </c>
      <c r="AS204" s="39">
        <f t="shared" ca="1" si="290"/>
        <v>100000</v>
      </c>
      <c r="AT204" s="723">
        <f t="shared" ca="1" si="259"/>
        <v>99540.329727116798</v>
      </c>
      <c r="AU204" s="320">
        <f t="shared" ca="1" si="260"/>
        <v>99540.329727116798</v>
      </c>
      <c r="AV204" s="320">
        <f t="shared" ca="1" si="261"/>
        <v>0</v>
      </c>
      <c r="AW204" s="320">
        <f t="shared" ca="1" si="262"/>
        <v>0</v>
      </c>
      <c r="AX204" s="320">
        <f t="shared" ca="1" si="263"/>
        <v>0</v>
      </c>
      <c r="AY204" s="320">
        <f t="shared" ca="1" si="291"/>
        <v>0</v>
      </c>
      <c r="AZ204" s="724">
        <f t="shared" ca="1" si="264"/>
        <v>0</v>
      </c>
      <c r="BA204" s="1259">
        <f t="shared" si="292"/>
        <v>0</v>
      </c>
      <c r="BB204" s="1250"/>
      <c r="BC204" s="715">
        <f t="shared" si="265"/>
        <v>0</v>
      </c>
      <c r="BD204" s="715">
        <f t="shared" si="266"/>
        <v>0</v>
      </c>
      <c r="BE204" s="715">
        <f t="shared" si="267"/>
        <v>0</v>
      </c>
      <c r="BF204" s="715">
        <f t="shared" si="293"/>
        <v>0</v>
      </c>
      <c r="BG204" s="732">
        <f t="shared" si="268"/>
        <v>0</v>
      </c>
      <c r="BH204" s="39"/>
      <c r="BI204" s="39"/>
      <c r="BJ204" s="39"/>
      <c r="BK204" s="39"/>
      <c r="BL204" s="39"/>
      <c r="BM204" s="36"/>
      <c r="BN204" s="422">
        <f t="shared" ca="1" si="269"/>
        <v>7.2996241799885651</v>
      </c>
      <c r="BO204" s="422">
        <f t="shared" ca="1" si="270"/>
        <v>0</v>
      </c>
      <c r="BP204" s="422">
        <f t="shared" ca="1" si="271"/>
        <v>0</v>
      </c>
      <c r="BQ204" s="422">
        <f t="shared" ca="1" si="272"/>
        <v>0</v>
      </c>
      <c r="BR204" s="422">
        <f t="shared" ca="1" si="294"/>
        <v>0</v>
      </c>
      <c r="BS204" s="422">
        <f t="shared" ca="1" si="273"/>
        <v>0</v>
      </c>
      <c r="BT204" s="422">
        <f t="shared" si="274"/>
        <v>0</v>
      </c>
      <c r="BU204" s="422">
        <f t="shared" si="275"/>
        <v>0</v>
      </c>
      <c r="BV204" s="422">
        <f t="shared" si="276"/>
        <v>0</v>
      </c>
      <c r="BW204" s="422">
        <f t="shared" si="277"/>
        <v>0</v>
      </c>
      <c r="BX204" s="422">
        <f t="shared" si="295"/>
        <v>0</v>
      </c>
      <c r="BY204" s="422">
        <f t="shared" si="278"/>
        <v>0</v>
      </c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458"/>
      <c r="CL204" s="458"/>
      <c r="CM204" s="458"/>
      <c r="CN204" s="458"/>
      <c r="CO204" s="458"/>
      <c r="CP204" s="458"/>
      <c r="CQ204" s="458"/>
      <c r="CR204" s="458"/>
      <c r="CS204" s="458"/>
      <c r="CT204" s="458"/>
      <c r="CU204" s="458"/>
      <c r="CV204" s="458"/>
      <c r="CW204" s="458"/>
      <c r="CX204" s="458"/>
      <c r="CY204" s="458"/>
      <c r="CZ204" s="458"/>
      <c r="DA204" s="458"/>
      <c r="DB204" s="458"/>
      <c r="DC204" s="458"/>
      <c r="DD204" s="458"/>
      <c r="DE204" s="458"/>
      <c r="DF204" s="458"/>
      <c r="DG204" s="458"/>
      <c r="DH204" s="458"/>
      <c r="DI204" s="458"/>
      <c r="DJ204" s="458"/>
      <c r="DK204" s="458"/>
      <c r="DL204" s="458"/>
      <c r="DM204" s="458"/>
      <c r="DN204" s="458"/>
      <c r="DO204" s="458"/>
      <c r="DP204" s="458"/>
      <c r="DQ204" s="458"/>
      <c r="DR204" s="458"/>
      <c r="DS204" s="458"/>
      <c r="DT204" s="458"/>
      <c r="DU204" s="39"/>
      <c r="DV204" s="39"/>
      <c r="DW204" s="31">
        <f t="shared" si="317"/>
        <v>7</v>
      </c>
      <c r="DX204" s="459">
        <f t="shared" si="279"/>
        <v>80</v>
      </c>
      <c r="DY204" s="467">
        <f t="shared" si="296"/>
        <v>0.1</v>
      </c>
      <c r="DZ204" s="468">
        <f t="shared" si="297"/>
        <v>0</v>
      </c>
      <c r="EA204" s="467">
        <f t="shared" si="298"/>
        <v>0.01</v>
      </c>
      <c r="EB204" s="468"/>
      <c r="EC204" s="326"/>
      <c r="ED204" s="468"/>
      <c r="EE204" s="39"/>
      <c r="EF204" s="459">
        <f t="shared" si="299"/>
        <v>80</v>
      </c>
      <c r="EG204" s="407">
        <f t="shared" si="307"/>
        <v>0.03</v>
      </c>
      <c r="EH204" s="407">
        <f t="shared" si="307"/>
        <v>0.03</v>
      </c>
      <c r="EI204" s="407">
        <f t="shared" si="307"/>
        <v>0.03</v>
      </c>
      <c r="EJ204" s="407">
        <f t="shared" si="307"/>
        <v>0.03</v>
      </c>
      <c r="EK204" s="39"/>
      <c r="EL204" s="485">
        <v>78</v>
      </c>
      <c r="EM204" s="486">
        <f t="shared" si="300"/>
        <v>25.45</v>
      </c>
      <c r="EN204" s="486">
        <f t="shared" si="301"/>
        <v>0</v>
      </c>
      <c r="EO204" s="487">
        <f t="shared" si="302"/>
        <v>0</v>
      </c>
      <c r="EP204" s="487"/>
      <c r="EQ204" s="487">
        <f t="shared" si="303"/>
        <v>0</v>
      </c>
      <c r="ER204" s="487">
        <f t="shared" si="304"/>
        <v>0</v>
      </c>
      <c r="ES204" s="487">
        <f t="shared" si="305"/>
        <v>25.45</v>
      </c>
      <c r="ET204" s="488">
        <f t="shared" si="306"/>
        <v>25.45</v>
      </c>
      <c r="EU204" s="39"/>
      <c r="EV204" s="33"/>
      <c r="EW204" s="507">
        <f t="shared" si="236"/>
        <v>78</v>
      </c>
      <c r="EX204" s="399">
        <v>25.45</v>
      </c>
      <c r="EY204" s="399">
        <v>46.94</v>
      </c>
      <c r="EZ204" s="399">
        <v>18.100000000000001</v>
      </c>
      <c r="FA204" s="399">
        <v>31.11</v>
      </c>
      <c r="FB204" s="33"/>
      <c r="FC204" s="507">
        <v>78</v>
      </c>
      <c r="FD204" s="399">
        <f t="shared" si="308"/>
        <v>25.45</v>
      </c>
      <c r="FE204" s="399">
        <f t="shared" si="309"/>
        <v>46.94</v>
      </c>
      <c r="FF204" s="399">
        <f t="shared" si="310"/>
        <v>18.100000000000001</v>
      </c>
      <c r="FG204" s="399">
        <f t="shared" si="311"/>
        <v>31.11</v>
      </c>
      <c r="FH204" s="33"/>
      <c r="FI204" s="507">
        <f t="shared" si="237"/>
        <v>78</v>
      </c>
      <c r="FJ204" s="412">
        <v>0</v>
      </c>
      <c r="FK204" s="412">
        <v>0</v>
      </c>
      <c r="FL204" s="412">
        <v>0</v>
      </c>
      <c r="FM204" s="412">
        <v>0</v>
      </c>
      <c r="FN204" s="409"/>
      <c r="FO204" s="507">
        <f t="shared" si="238"/>
        <v>78</v>
      </c>
      <c r="FP204" s="412">
        <v>0</v>
      </c>
      <c r="FQ204" s="412">
        <v>0</v>
      </c>
      <c r="FR204" s="412">
        <v>0</v>
      </c>
      <c r="FS204" s="412">
        <v>0</v>
      </c>
      <c r="FT204" s="33"/>
      <c r="FU204" s="489">
        <v>70</v>
      </c>
      <c r="FV204" s="490">
        <f t="shared" si="314"/>
        <v>0</v>
      </c>
      <c r="FW204" s="490">
        <f t="shared" si="314"/>
        <v>0</v>
      </c>
      <c r="FX204" s="490">
        <f t="shared" si="314"/>
        <v>0</v>
      </c>
      <c r="FY204" s="490">
        <f t="shared" si="314"/>
        <v>0</v>
      </c>
      <c r="FZ204" s="33"/>
      <c r="GA204" s="507">
        <f t="shared" si="239"/>
        <v>78</v>
      </c>
      <c r="GB204" s="400">
        <v>0</v>
      </c>
      <c r="GC204" s="400">
        <f t="shared" si="205"/>
        <v>0</v>
      </c>
      <c r="GD204" s="400">
        <v>0</v>
      </c>
      <c r="GE204" s="400">
        <f t="shared" si="205"/>
        <v>0</v>
      </c>
      <c r="GF204" s="524"/>
      <c r="GG204" s="39"/>
      <c r="GH204" s="33"/>
      <c r="GI204" s="507">
        <f t="shared" si="240"/>
        <v>78</v>
      </c>
      <c r="GJ204" s="399">
        <v>0</v>
      </c>
      <c r="GK204" s="399">
        <v>0</v>
      </c>
      <c r="GL204" s="399">
        <v>0</v>
      </c>
      <c r="GM204" s="399">
        <v>0</v>
      </c>
      <c r="GN204" s="33"/>
      <c r="GO204" s="33"/>
      <c r="GP204" s="39"/>
      <c r="GQ204" s="33"/>
      <c r="GR204" s="33"/>
      <c r="GS204" s="513"/>
      <c r="GT204" s="33"/>
      <c r="GU204" s="33"/>
      <c r="GV204" s="33"/>
      <c r="GW204" s="33"/>
      <c r="GX204" s="39"/>
      <c r="GY204" s="513"/>
      <c r="GZ204" s="33"/>
      <c r="HA204" s="33"/>
      <c r="HB204" s="33"/>
      <c r="HC204" s="33"/>
      <c r="HD204" s="39"/>
      <c r="HE204" s="39"/>
      <c r="HF204" s="39"/>
      <c r="HG204" s="39"/>
      <c r="HH204" s="39"/>
      <c r="HI204" s="39"/>
      <c r="HJ204" s="33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</row>
    <row r="205" spans="1:228" ht="12.75" hidden="1" customHeight="1" x14ac:dyDescent="0.25">
      <c r="A205" s="31">
        <f t="shared" si="316"/>
        <v>7</v>
      </c>
      <c r="B205" s="31"/>
      <c r="C205" s="31"/>
      <c r="D205" s="32">
        <f t="shared" si="280"/>
        <v>81</v>
      </c>
      <c r="E205" s="33">
        <f t="shared" ca="1" si="244"/>
        <v>0</v>
      </c>
      <c r="F205" s="33">
        <f t="shared" ca="1" si="245"/>
        <v>0</v>
      </c>
      <c r="G205" s="33">
        <f t="shared" ca="1" si="246"/>
        <v>0</v>
      </c>
      <c r="H205" s="33">
        <v>0</v>
      </c>
      <c r="I205" s="33">
        <v>0</v>
      </c>
      <c r="J205" s="33">
        <f t="shared" ca="1" si="318"/>
        <v>0</v>
      </c>
      <c r="K205" s="33">
        <f t="shared" ca="1" si="247"/>
        <v>0</v>
      </c>
      <c r="L205" s="33"/>
      <c r="M205" s="832">
        <v>0</v>
      </c>
      <c r="N205" s="33">
        <f>IF(M205&gt;0,#REF!,0)</f>
        <v>0</v>
      </c>
      <c r="O205" s="33">
        <f t="shared" ca="1" si="248"/>
        <v>0</v>
      </c>
      <c r="P205" s="833">
        <f t="shared" ca="1" si="281"/>
        <v>1.1200000000000001</v>
      </c>
      <c r="Q205" s="834">
        <f t="shared" ca="1" si="282"/>
        <v>7.3000766190950976</v>
      </c>
      <c r="R205" s="835">
        <f t="shared" ca="1" si="283"/>
        <v>447.32057208412544</v>
      </c>
      <c r="S205" s="836">
        <f t="shared" ca="1" si="284"/>
        <v>1.1200000000000001</v>
      </c>
      <c r="T205" s="34">
        <f t="shared" ca="1" si="249"/>
        <v>7.3000766190950976</v>
      </c>
      <c r="U205" s="835">
        <f t="shared" ca="1" si="285"/>
        <v>447.32057208412556</v>
      </c>
      <c r="V205" s="34">
        <f t="shared" si="224"/>
        <v>0</v>
      </c>
      <c r="W205" s="553">
        <f t="shared" si="227"/>
        <v>1.238</v>
      </c>
      <c r="X205" s="42">
        <f t="shared" si="286"/>
        <v>0.03</v>
      </c>
      <c r="Y205" s="43">
        <f t="shared" si="250"/>
        <v>2.4662697723036864E-3</v>
      </c>
      <c r="Z205" s="44">
        <f t="shared" si="287"/>
        <v>0.03</v>
      </c>
      <c r="AA205" s="43">
        <f t="shared" si="251"/>
        <v>2.4662697723036864E-3</v>
      </c>
      <c r="AB205" s="35">
        <f t="shared" si="288"/>
        <v>0.16</v>
      </c>
      <c r="AC205" s="35">
        <f t="shared" ca="1" si="288"/>
        <v>0.15470777428049154</v>
      </c>
      <c r="AD205" s="317">
        <f t="shared" ca="1" si="288"/>
        <v>0.15470777428049154</v>
      </c>
      <c r="AE205" s="39"/>
      <c r="AF205" s="318">
        <f t="shared" si="252"/>
        <v>0.1</v>
      </c>
      <c r="AG205" s="405">
        <f t="shared" ca="1" si="253"/>
        <v>0</v>
      </c>
      <c r="AH205" s="318">
        <f t="shared" si="254"/>
        <v>0</v>
      </c>
      <c r="AI205" s="405">
        <f t="shared" ca="1" si="255"/>
        <v>0</v>
      </c>
      <c r="AJ205" s="318">
        <f t="shared" si="256"/>
        <v>0.01</v>
      </c>
      <c r="AK205" s="405">
        <f t="shared" ca="1" si="257"/>
        <v>0</v>
      </c>
      <c r="AL205" s="35">
        <v>0</v>
      </c>
      <c r="AM205" s="30">
        <f t="shared" ca="1" si="258"/>
        <v>7.3000766190950976</v>
      </c>
      <c r="AN205" s="39"/>
      <c r="AO205" s="39"/>
      <c r="AP205" s="709">
        <f ca="1">IF($J$12="",0,IF(A205&lt;=$Y$3,IF(R204+SUM($M$126:M205)&gt;$Z$22,R204*10%,IF(R204+SUM($M$126:M205)&lt;=$Z$22,$Z$22-R204-SUM($M$126:M205))),0))</f>
        <v>99546.499351296778</v>
      </c>
      <c r="AQ205" s="319">
        <f t="shared" ca="1" si="289"/>
        <v>100000</v>
      </c>
      <c r="AR205" s="319">
        <f ca="1">IF($J$12="",0,IF(U204&lt;0,0,IF(A205&lt;=$Y$3,IF(U204+SUM($M$126:M205)&gt;$Z$22,U204*10%,IF(U204+SUM($M$126:M205)&lt;=$Z$22,$AR$125-U204-SUM($M$126:M205))),0)))</f>
        <v>99546.499351296778</v>
      </c>
      <c r="AS205" s="39">
        <f t="shared" ca="1" si="290"/>
        <v>100000</v>
      </c>
      <c r="AT205" s="723">
        <f t="shared" ca="1" si="259"/>
        <v>99546.499351296778</v>
      </c>
      <c r="AU205" s="320">
        <f t="shared" ca="1" si="260"/>
        <v>99546.499351296778</v>
      </c>
      <c r="AV205" s="320">
        <f t="shared" ca="1" si="261"/>
        <v>0</v>
      </c>
      <c r="AW205" s="320">
        <f t="shared" ca="1" si="262"/>
        <v>0</v>
      </c>
      <c r="AX205" s="320">
        <f t="shared" ca="1" si="263"/>
        <v>0</v>
      </c>
      <c r="AY205" s="320">
        <f t="shared" ca="1" si="291"/>
        <v>0</v>
      </c>
      <c r="AZ205" s="724">
        <f t="shared" ca="1" si="264"/>
        <v>0</v>
      </c>
      <c r="BA205" s="1259">
        <f t="shared" si="292"/>
        <v>0</v>
      </c>
      <c r="BB205" s="1250"/>
      <c r="BC205" s="715">
        <f t="shared" si="265"/>
        <v>0</v>
      </c>
      <c r="BD205" s="715">
        <f t="shared" si="266"/>
        <v>0</v>
      </c>
      <c r="BE205" s="715">
        <f t="shared" si="267"/>
        <v>0</v>
      </c>
      <c r="BF205" s="715">
        <f t="shared" si="293"/>
        <v>0</v>
      </c>
      <c r="BG205" s="732">
        <f t="shared" si="268"/>
        <v>0</v>
      </c>
      <c r="BH205" s="39"/>
      <c r="BI205" s="39"/>
      <c r="BJ205" s="39"/>
      <c r="BK205" s="39"/>
      <c r="BL205" s="39"/>
      <c r="BM205" s="36"/>
      <c r="BN205" s="422">
        <f t="shared" ca="1" si="269"/>
        <v>7.3000766190950976</v>
      </c>
      <c r="BO205" s="422">
        <f t="shared" ca="1" si="270"/>
        <v>0</v>
      </c>
      <c r="BP205" s="422">
        <f t="shared" ca="1" si="271"/>
        <v>0</v>
      </c>
      <c r="BQ205" s="422">
        <f t="shared" ca="1" si="272"/>
        <v>0</v>
      </c>
      <c r="BR205" s="422">
        <f t="shared" ca="1" si="294"/>
        <v>0</v>
      </c>
      <c r="BS205" s="422">
        <f t="shared" ca="1" si="273"/>
        <v>0</v>
      </c>
      <c r="BT205" s="422">
        <f t="shared" si="274"/>
        <v>0</v>
      </c>
      <c r="BU205" s="422">
        <f t="shared" si="275"/>
        <v>0</v>
      </c>
      <c r="BV205" s="422">
        <f t="shared" si="276"/>
        <v>0</v>
      </c>
      <c r="BW205" s="422">
        <f t="shared" si="277"/>
        <v>0</v>
      </c>
      <c r="BX205" s="422">
        <f t="shared" si="295"/>
        <v>0</v>
      </c>
      <c r="BY205" s="422">
        <f t="shared" si="278"/>
        <v>0</v>
      </c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458"/>
      <c r="CL205" s="458"/>
      <c r="CM205" s="458"/>
      <c r="CN205" s="458"/>
      <c r="CO205" s="458"/>
      <c r="CP205" s="458"/>
      <c r="CQ205" s="458"/>
      <c r="CR205" s="458"/>
      <c r="CS205" s="458"/>
      <c r="CT205" s="458"/>
      <c r="CU205" s="458"/>
      <c r="CV205" s="458"/>
      <c r="CW205" s="458"/>
      <c r="CX205" s="458"/>
      <c r="CY205" s="458"/>
      <c r="CZ205" s="458"/>
      <c r="DA205" s="458"/>
      <c r="DB205" s="458"/>
      <c r="DC205" s="458"/>
      <c r="DD205" s="458"/>
      <c r="DE205" s="458"/>
      <c r="DF205" s="458"/>
      <c r="DG205" s="458"/>
      <c r="DH205" s="458"/>
      <c r="DI205" s="458"/>
      <c r="DJ205" s="458"/>
      <c r="DK205" s="458"/>
      <c r="DL205" s="458"/>
      <c r="DM205" s="458"/>
      <c r="DN205" s="458"/>
      <c r="DO205" s="458"/>
      <c r="DP205" s="458"/>
      <c r="DQ205" s="458"/>
      <c r="DR205" s="458"/>
      <c r="DS205" s="458"/>
      <c r="DT205" s="458"/>
      <c r="DU205" s="39"/>
      <c r="DV205" s="39"/>
      <c r="DW205" s="31">
        <f t="shared" si="317"/>
        <v>7</v>
      </c>
      <c r="DX205" s="459">
        <f t="shared" si="279"/>
        <v>81</v>
      </c>
      <c r="DY205" s="467">
        <f t="shared" si="296"/>
        <v>0.1</v>
      </c>
      <c r="DZ205" s="468">
        <f t="shared" si="297"/>
        <v>0</v>
      </c>
      <c r="EA205" s="467">
        <f t="shared" si="298"/>
        <v>0.01</v>
      </c>
      <c r="EB205" s="468"/>
      <c r="EC205" s="326"/>
      <c r="ED205" s="468"/>
      <c r="EE205" s="39"/>
      <c r="EF205" s="459">
        <f t="shared" si="299"/>
        <v>81</v>
      </c>
      <c r="EG205" s="407">
        <f t="shared" si="307"/>
        <v>0.03</v>
      </c>
      <c r="EH205" s="407">
        <f t="shared" si="307"/>
        <v>0.03</v>
      </c>
      <c r="EI205" s="407">
        <f t="shared" si="307"/>
        <v>0.03</v>
      </c>
      <c r="EJ205" s="407">
        <f t="shared" si="307"/>
        <v>0.03</v>
      </c>
      <c r="EK205" s="39"/>
      <c r="EL205" s="485">
        <v>79</v>
      </c>
      <c r="EM205" s="486">
        <f t="shared" si="300"/>
        <v>28.38</v>
      </c>
      <c r="EN205" s="486">
        <f t="shared" si="301"/>
        <v>0</v>
      </c>
      <c r="EO205" s="487">
        <f t="shared" si="302"/>
        <v>0</v>
      </c>
      <c r="EP205" s="487"/>
      <c r="EQ205" s="487">
        <f t="shared" si="303"/>
        <v>0</v>
      </c>
      <c r="ER205" s="487">
        <f t="shared" si="304"/>
        <v>0</v>
      </c>
      <c r="ES205" s="487">
        <f t="shared" si="305"/>
        <v>28.38</v>
      </c>
      <c r="ET205" s="488">
        <f t="shared" si="306"/>
        <v>28.38</v>
      </c>
      <c r="EU205" s="39"/>
      <c r="EV205" s="33"/>
      <c r="EW205" s="507">
        <f t="shared" si="236"/>
        <v>79</v>
      </c>
      <c r="EX205" s="399">
        <v>28.38</v>
      </c>
      <c r="EY205" s="399">
        <v>52.34</v>
      </c>
      <c r="EZ205" s="399">
        <v>20.18</v>
      </c>
      <c r="FA205" s="399">
        <v>34.68</v>
      </c>
      <c r="FB205" s="33"/>
      <c r="FC205" s="507">
        <v>79</v>
      </c>
      <c r="FD205" s="399">
        <f t="shared" si="308"/>
        <v>28.38</v>
      </c>
      <c r="FE205" s="399">
        <f t="shared" si="309"/>
        <v>52.34</v>
      </c>
      <c r="FF205" s="399">
        <f t="shared" si="310"/>
        <v>20.18</v>
      </c>
      <c r="FG205" s="399">
        <f t="shared" si="311"/>
        <v>34.68</v>
      </c>
      <c r="FH205" s="33"/>
      <c r="FI205" s="507">
        <f t="shared" si="237"/>
        <v>79</v>
      </c>
      <c r="FJ205" s="412">
        <v>0</v>
      </c>
      <c r="FK205" s="412">
        <v>0</v>
      </c>
      <c r="FL205" s="412">
        <v>0</v>
      </c>
      <c r="FM205" s="412">
        <v>0</v>
      </c>
      <c r="FN205" s="409"/>
      <c r="FO205" s="507">
        <f t="shared" si="238"/>
        <v>79</v>
      </c>
      <c r="FP205" s="412">
        <v>0</v>
      </c>
      <c r="FQ205" s="412">
        <v>0</v>
      </c>
      <c r="FR205" s="412">
        <v>0</v>
      </c>
      <c r="FS205" s="412">
        <v>0</v>
      </c>
      <c r="FT205" s="33"/>
      <c r="FU205" s="489">
        <v>70</v>
      </c>
      <c r="FV205" s="490">
        <f t="shared" si="314"/>
        <v>0</v>
      </c>
      <c r="FW205" s="490">
        <f t="shared" si="314"/>
        <v>0</v>
      </c>
      <c r="FX205" s="490">
        <f t="shared" si="314"/>
        <v>0</v>
      </c>
      <c r="FY205" s="490">
        <f t="shared" si="314"/>
        <v>0</v>
      </c>
      <c r="FZ205" s="33"/>
      <c r="GA205" s="507">
        <f t="shared" si="239"/>
        <v>79</v>
      </c>
      <c r="GB205" s="400">
        <v>0</v>
      </c>
      <c r="GC205" s="400">
        <f t="shared" si="205"/>
        <v>0</v>
      </c>
      <c r="GD205" s="400">
        <v>0</v>
      </c>
      <c r="GE205" s="400">
        <f t="shared" si="205"/>
        <v>0</v>
      </c>
      <c r="GF205" s="524"/>
      <c r="GG205" s="39"/>
      <c r="GH205" s="33"/>
      <c r="GI205" s="507">
        <f t="shared" si="240"/>
        <v>79</v>
      </c>
      <c r="GJ205" s="399">
        <v>0</v>
      </c>
      <c r="GK205" s="399">
        <v>0</v>
      </c>
      <c r="GL205" s="399">
        <v>0</v>
      </c>
      <c r="GM205" s="399">
        <v>0</v>
      </c>
      <c r="GN205" s="33"/>
      <c r="GO205" s="33"/>
      <c r="GP205" s="39"/>
      <c r="GQ205" s="33"/>
      <c r="GR205" s="33"/>
      <c r="GS205" s="513"/>
      <c r="GT205" s="33"/>
      <c r="GU205" s="33"/>
      <c r="GV205" s="33"/>
      <c r="GW205" s="33"/>
      <c r="GX205" s="39"/>
      <c r="GY205" s="513"/>
      <c r="GZ205" s="33"/>
      <c r="HA205" s="33"/>
      <c r="HB205" s="33"/>
      <c r="HC205" s="33"/>
      <c r="HD205" s="39"/>
      <c r="HE205" s="39"/>
      <c r="HF205" s="39"/>
      <c r="HG205" s="39"/>
      <c r="HH205" s="39"/>
      <c r="HI205" s="39"/>
      <c r="HJ205" s="33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</row>
    <row r="206" spans="1:228" ht="12.75" hidden="1" customHeight="1" x14ac:dyDescent="0.25">
      <c r="A206" s="31">
        <f t="shared" si="316"/>
        <v>7</v>
      </c>
      <c r="B206" s="31"/>
      <c r="C206" s="31"/>
      <c r="D206" s="32">
        <f t="shared" si="280"/>
        <v>82</v>
      </c>
      <c r="E206" s="33">
        <f t="shared" ca="1" si="244"/>
        <v>0</v>
      </c>
      <c r="F206" s="33">
        <f t="shared" ca="1" si="245"/>
        <v>0</v>
      </c>
      <c r="G206" s="33">
        <f t="shared" ca="1" si="246"/>
        <v>0</v>
      </c>
      <c r="H206" s="33">
        <v>0</v>
      </c>
      <c r="I206" s="33">
        <v>0</v>
      </c>
      <c r="J206" s="33">
        <f t="shared" ca="1" si="318"/>
        <v>0</v>
      </c>
      <c r="K206" s="33">
        <f t="shared" ca="1" si="247"/>
        <v>0</v>
      </c>
      <c r="L206" s="33"/>
      <c r="M206" s="832">
        <v>0</v>
      </c>
      <c r="N206" s="33">
        <f>IF(M206&gt;0,#REF!,0)</f>
        <v>0</v>
      </c>
      <c r="O206" s="33">
        <f t="shared" ca="1" si="248"/>
        <v>0</v>
      </c>
      <c r="P206" s="833">
        <f t="shared" ca="1" si="281"/>
        <v>1.1000000000000001</v>
      </c>
      <c r="Q206" s="834">
        <f t="shared" ca="1" si="282"/>
        <v>7.3005298247138306</v>
      </c>
      <c r="R206" s="835">
        <f t="shared" ca="1" si="283"/>
        <v>441.12004225941166</v>
      </c>
      <c r="S206" s="836">
        <f t="shared" ca="1" si="284"/>
        <v>1.1000000000000001</v>
      </c>
      <c r="T206" s="34">
        <f t="shared" ca="1" si="249"/>
        <v>7.3005298247138306</v>
      </c>
      <c r="U206" s="835">
        <f t="shared" ca="1" si="285"/>
        <v>441.12004225941178</v>
      </c>
      <c r="V206" s="34">
        <f t="shared" si="224"/>
        <v>0</v>
      </c>
      <c r="W206" s="553">
        <f t="shared" si="227"/>
        <v>1.2250000000000001</v>
      </c>
      <c r="X206" s="42">
        <f t="shared" si="286"/>
        <v>0.03</v>
      </c>
      <c r="Y206" s="43">
        <f t="shared" si="250"/>
        <v>2.4662697723036864E-3</v>
      </c>
      <c r="Z206" s="44">
        <f t="shared" si="287"/>
        <v>0.03</v>
      </c>
      <c r="AA206" s="43">
        <f t="shared" si="251"/>
        <v>2.4662697723036864E-3</v>
      </c>
      <c r="AB206" s="35">
        <f t="shared" ref="AB206:AD221" si="319">AB205</f>
        <v>0.16</v>
      </c>
      <c r="AC206" s="35">
        <f t="shared" ca="1" si="319"/>
        <v>0.15470777428049154</v>
      </c>
      <c r="AD206" s="317">
        <f t="shared" ca="1" si="319"/>
        <v>0.15470777428049154</v>
      </c>
      <c r="AE206" s="39"/>
      <c r="AF206" s="318">
        <f t="shared" si="252"/>
        <v>0.1</v>
      </c>
      <c r="AG206" s="405">
        <f t="shared" ca="1" si="253"/>
        <v>0</v>
      </c>
      <c r="AH206" s="318">
        <f t="shared" si="254"/>
        <v>0</v>
      </c>
      <c r="AI206" s="405">
        <f t="shared" ca="1" si="255"/>
        <v>0</v>
      </c>
      <c r="AJ206" s="318">
        <f t="shared" si="256"/>
        <v>0.01</v>
      </c>
      <c r="AK206" s="405">
        <f t="shared" ca="1" si="257"/>
        <v>0</v>
      </c>
      <c r="AL206" s="35">
        <v>0</v>
      </c>
      <c r="AM206" s="30">
        <f t="shared" ca="1" si="258"/>
        <v>7.3005298247138306</v>
      </c>
      <c r="AN206" s="39"/>
      <c r="AO206" s="39"/>
      <c r="AP206" s="709">
        <f ca="1">IF($J$12="",0,IF(A206&lt;=$Y$3,IF(R205+SUM($M$126:M206)&gt;$Z$22,R205*10%,IF(R205+SUM($M$126:M206)&lt;=$Z$22,$Z$22-R205-SUM($M$126:M206))),0))</f>
        <v>99552.679427915878</v>
      </c>
      <c r="AQ206" s="319">
        <f t="shared" ca="1" si="289"/>
        <v>100000</v>
      </c>
      <c r="AR206" s="319">
        <f ca="1">IF($J$12="",0,IF(U205&lt;0,0,IF(A206&lt;=$Y$3,IF(U205+SUM($M$126:M206)&gt;$Z$22,U205*10%,IF(U205+SUM($M$126:M206)&lt;=$Z$22,$AR$125-U205-SUM($M$126:M206))),0)))</f>
        <v>99552.679427915878</v>
      </c>
      <c r="AS206" s="39">
        <f t="shared" ca="1" si="290"/>
        <v>100000</v>
      </c>
      <c r="AT206" s="723">
        <f t="shared" ca="1" si="259"/>
        <v>99552.679427915878</v>
      </c>
      <c r="AU206" s="320">
        <f t="shared" ca="1" si="260"/>
        <v>99552.679427915878</v>
      </c>
      <c r="AV206" s="320">
        <f t="shared" ca="1" si="261"/>
        <v>0</v>
      </c>
      <c r="AW206" s="320">
        <f t="shared" ca="1" si="262"/>
        <v>0</v>
      </c>
      <c r="AX206" s="320">
        <f t="shared" ca="1" si="263"/>
        <v>0</v>
      </c>
      <c r="AY206" s="320">
        <f t="shared" ca="1" si="291"/>
        <v>0</v>
      </c>
      <c r="AZ206" s="724">
        <f t="shared" ca="1" si="264"/>
        <v>0</v>
      </c>
      <c r="BA206" s="1259">
        <f t="shared" si="292"/>
        <v>0</v>
      </c>
      <c r="BB206" s="1250"/>
      <c r="BC206" s="715">
        <f t="shared" si="265"/>
        <v>0</v>
      </c>
      <c r="BD206" s="715">
        <f t="shared" si="266"/>
        <v>0</v>
      </c>
      <c r="BE206" s="715">
        <f t="shared" si="267"/>
        <v>0</v>
      </c>
      <c r="BF206" s="715">
        <f t="shared" si="293"/>
        <v>0</v>
      </c>
      <c r="BG206" s="732">
        <f t="shared" si="268"/>
        <v>0</v>
      </c>
      <c r="BH206" s="39"/>
      <c r="BI206" s="39"/>
      <c r="BJ206" s="39"/>
      <c r="BK206" s="39"/>
      <c r="BL206" s="39"/>
      <c r="BM206" s="36"/>
      <c r="BN206" s="422">
        <f t="shared" ca="1" si="269"/>
        <v>7.3005298247138306</v>
      </c>
      <c r="BO206" s="422">
        <f t="shared" ca="1" si="270"/>
        <v>0</v>
      </c>
      <c r="BP206" s="422">
        <f t="shared" ca="1" si="271"/>
        <v>0</v>
      </c>
      <c r="BQ206" s="422">
        <f t="shared" ca="1" si="272"/>
        <v>0</v>
      </c>
      <c r="BR206" s="422">
        <f t="shared" ca="1" si="294"/>
        <v>0</v>
      </c>
      <c r="BS206" s="422">
        <f t="shared" ca="1" si="273"/>
        <v>0</v>
      </c>
      <c r="BT206" s="422">
        <f t="shared" si="274"/>
        <v>0</v>
      </c>
      <c r="BU206" s="422">
        <f t="shared" si="275"/>
        <v>0</v>
      </c>
      <c r="BV206" s="422">
        <f t="shared" si="276"/>
        <v>0</v>
      </c>
      <c r="BW206" s="422">
        <f t="shared" si="277"/>
        <v>0</v>
      </c>
      <c r="BX206" s="422">
        <f t="shared" si="295"/>
        <v>0</v>
      </c>
      <c r="BY206" s="422">
        <f t="shared" si="278"/>
        <v>0</v>
      </c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458"/>
      <c r="CL206" s="458"/>
      <c r="CM206" s="458"/>
      <c r="CN206" s="458"/>
      <c r="CO206" s="458"/>
      <c r="CP206" s="458"/>
      <c r="CQ206" s="458"/>
      <c r="CR206" s="458"/>
      <c r="CS206" s="458"/>
      <c r="CT206" s="458"/>
      <c r="CU206" s="458"/>
      <c r="CV206" s="458"/>
      <c r="CW206" s="458"/>
      <c r="CX206" s="458"/>
      <c r="CY206" s="458"/>
      <c r="CZ206" s="458"/>
      <c r="DA206" s="458"/>
      <c r="DB206" s="458"/>
      <c r="DC206" s="458"/>
      <c r="DD206" s="458"/>
      <c r="DE206" s="458"/>
      <c r="DF206" s="458"/>
      <c r="DG206" s="458"/>
      <c r="DH206" s="458"/>
      <c r="DI206" s="458"/>
      <c r="DJ206" s="458"/>
      <c r="DK206" s="458"/>
      <c r="DL206" s="458"/>
      <c r="DM206" s="458"/>
      <c r="DN206" s="458"/>
      <c r="DO206" s="458"/>
      <c r="DP206" s="458"/>
      <c r="DQ206" s="458"/>
      <c r="DR206" s="458"/>
      <c r="DS206" s="458"/>
      <c r="DT206" s="458"/>
      <c r="DU206" s="39"/>
      <c r="DV206" s="39"/>
      <c r="DW206" s="31">
        <f t="shared" si="317"/>
        <v>7</v>
      </c>
      <c r="DX206" s="459">
        <f t="shared" si="279"/>
        <v>82</v>
      </c>
      <c r="DY206" s="467">
        <f t="shared" si="296"/>
        <v>0.1</v>
      </c>
      <c r="DZ206" s="468">
        <f t="shared" si="297"/>
        <v>0</v>
      </c>
      <c r="EA206" s="467">
        <f t="shared" si="298"/>
        <v>0.01</v>
      </c>
      <c r="EB206" s="468"/>
      <c r="EC206" s="326"/>
      <c r="ED206" s="468"/>
      <c r="EE206" s="39"/>
      <c r="EF206" s="459">
        <f t="shared" si="299"/>
        <v>82</v>
      </c>
      <c r="EG206" s="407">
        <f t="shared" si="307"/>
        <v>0.03</v>
      </c>
      <c r="EH206" s="407">
        <f t="shared" si="307"/>
        <v>0.03</v>
      </c>
      <c r="EI206" s="407">
        <f t="shared" si="307"/>
        <v>0.03</v>
      </c>
      <c r="EJ206" s="407">
        <f t="shared" si="307"/>
        <v>0.03</v>
      </c>
      <c r="EK206" s="39"/>
      <c r="EL206" s="485">
        <v>80</v>
      </c>
      <c r="EM206" s="486">
        <f t="shared" si="300"/>
        <v>31.56</v>
      </c>
      <c r="EN206" s="486">
        <f t="shared" si="301"/>
        <v>0</v>
      </c>
      <c r="EO206" s="487">
        <f t="shared" si="302"/>
        <v>0</v>
      </c>
      <c r="EP206" s="487"/>
      <c r="EQ206" s="487">
        <f t="shared" si="303"/>
        <v>0</v>
      </c>
      <c r="ER206" s="487">
        <f t="shared" si="304"/>
        <v>0</v>
      </c>
      <c r="ES206" s="487">
        <f t="shared" si="305"/>
        <v>31.56</v>
      </c>
      <c r="ET206" s="488">
        <f t="shared" si="306"/>
        <v>31.56</v>
      </c>
      <c r="EU206" s="39"/>
      <c r="EV206" s="33"/>
      <c r="EW206" s="507">
        <f t="shared" si="236"/>
        <v>80</v>
      </c>
      <c r="EX206" s="399">
        <v>31.56</v>
      </c>
      <c r="EY206" s="399">
        <v>58.22</v>
      </c>
      <c r="EZ206" s="399">
        <v>22.44</v>
      </c>
      <c r="FA206" s="399">
        <v>38.58</v>
      </c>
      <c r="FB206" s="33"/>
      <c r="FC206" s="507">
        <v>80</v>
      </c>
      <c r="FD206" s="399">
        <f t="shared" si="308"/>
        <v>31.56</v>
      </c>
      <c r="FE206" s="399">
        <f t="shared" si="309"/>
        <v>58.22</v>
      </c>
      <c r="FF206" s="399">
        <f t="shared" si="310"/>
        <v>22.44</v>
      </c>
      <c r="FG206" s="399">
        <f t="shared" si="311"/>
        <v>38.58</v>
      </c>
      <c r="FH206" s="33"/>
      <c r="FI206" s="507">
        <f t="shared" si="237"/>
        <v>80</v>
      </c>
      <c r="FJ206" s="412">
        <v>0</v>
      </c>
      <c r="FK206" s="412">
        <v>0</v>
      </c>
      <c r="FL206" s="412">
        <v>0</v>
      </c>
      <c r="FM206" s="412">
        <v>0</v>
      </c>
      <c r="FN206" s="409"/>
      <c r="FO206" s="507">
        <f t="shared" si="238"/>
        <v>80</v>
      </c>
      <c r="FP206" s="412">
        <v>0</v>
      </c>
      <c r="FQ206" s="412">
        <v>0</v>
      </c>
      <c r="FR206" s="412">
        <v>0</v>
      </c>
      <c r="FS206" s="412">
        <v>0</v>
      </c>
      <c r="FT206" s="33"/>
      <c r="FU206" s="489">
        <v>70</v>
      </c>
      <c r="FV206" s="490">
        <f t="shared" si="314"/>
        <v>0</v>
      </c>
      <c r="FW206" s="490">
        <f t="shared" si="314"/>
        <v>0</v>
      </c>
      <c r="FX206" s="490">
        <f t="shared" si="314"/>
        <v>0</v>
      </c>
      <c r="FY206" s="490">
        <f t="shared" si="314"/>
        <v>0</v>
      </c>
      <c r="FZ206" s="33"/>
      <c r="GA206" s="507">
        <f t="shared" si="239"/>
        <v>80</v>
      </c>
      <c r="GB206" s="400">
        <v>0</v>
      </c>
      <c r="GC206" s="400">
        <f t="shared" si="205"/>
        <v>0</v>
      </c>
      <c r="GD206" s="400">
        <v>0</v>
      </c>
      <c r="GE206" s="400">
        <f t="shared" si="205"/>
        <v>0</v>
      </c>
      <c r="GF206" s="524"/>
      <c r="GG206" s="39"/>
      <c r="GH206" s="33"/>
      <c r="GI206" s="507">
        <f t="shared" si="240"/>
        <v>80</v>
      </c>
      <c r="GJ206" s="399">
        <v>0</v>
      </c>
      <c r="GK206" s="399">
        <v>0</v>
      </c>
      <c r="GL206" s="399">
        <v>0</v>
      </c>
      <c r="GM206" s="399">
        <v>0</v>
      </c>
      <c r="GN206" s="33"/>
      <c r="GO206" s="33"/>
      <c r="GP206" s="39"/>
      <c r="GQ206" s="33"/>
      <c r="GR206" s="33"/>
      <c r="GS206" s="513"/>
      <c r="GT206" s="33"/>
      <c r="GU206" s="33"/>
      <c r="GV206" s="33"/>
      <c r="GW206" s="33"/>
      <c r="GX206" s="39"/>
      <c r="GY206" s="513"/>
      <c r="GZ206" s="33"/>
      <c r="HA206" s="33"/>
      <c r="HB206" s="33"/>
      <c r="HC206" s="33"/>
      <c r="HD206" s="39"/>
      <c r="HE206" s="39"/>
      <c r="HF206" s="39"/>
      <c r="HG206" s="39"/>
      <c r="HH206" s="39"/>
      <c r="HI206" s="39"/>
      <c r="HJ206" s="33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</row>
    <row r="207" spans="1:228" ht="12.75" hidden="1" customHeight="1" x14ac:dyDescent="0.25">
      <c r="A207" s="31">
        <f t="shared" si="316"/>
        <v>7</v>
      </c>
      <c r="B207" s="31"/>
      <c r="C207" s="31"/>
      <c r="D207" s="32">
        <f t="shared" si="280"/>
        <v>83</v>
      </c>
      <c r="E207" s="33">
        <f t="shared" ca="1" si="244"/>
        <v>0</v>
      </c>
      <c r="F207" s="33">
        <f t="shared" ca="1" si="245"/>
        <v>0</v>
      </c>
      <c r="G207" s="33">
        <f t="shared" ca="1" si="246"/>
        <v>0</v>
      </c>
      <c r="H207" s="33">
        <v>0</v>
      </c>
      <c r="I207" s="33">
        <v>0</v>
      </c>
      <c r="J207" s="33">
        <f t="shared" ca="1" si="318"/>
        <v>0</v>
      </c>
      <c r="K207" s="33">
        <f t="shared" ca="1" si="247"/>
        <v>0</v>
      </c>
      <c r="L207" s="33"/>
      <c r="M207" s="832">
        <v>0</v>
      </c>
      <c r="N207" s="33">
        <f>IF(M207&gt;0,#REF!,0)</f>
        <v>0</v>
      </c>
      <c r="O207" s="33">
        <f t="shared" ca="1" si="248"/>
        <v>0</v>
      </c>
      <c r="P207" s="833">
        <f t="shared" ca="1" si="281"/>
        <v>1.0900000000000001</v>
      </c>
      <c r="Q207" s="834">
        <f t="shared" ca="1" si="282"/>
        <v>7.3009845302343104</v>
      </c>
      <c r="R207" s="835">
        <f t="shared" ca="1" si="283"/>
        <v>434.90905772917733</v>
      </c>
      <c r="S207" s="836">
        <f t="shared" ca="1" si="284"/>
        <v>1.0900000000000001</v>
      </c>
      <c r="T207" s="34">
        <f t="shared" ca="1" si="249"/>
        <v>7.3009845302343104</v>
      </c>
      <c r="U207" s="835">
        <f t="shared" ca="1" si="285"/>
        <v>434.90905772917745</v>
      </c>
      <c r="V207" s="34">
        <f t="shared" si="224"/>
        <v>0</v>
      </c>
      <c r="W207" s="553">
        <f t="shared" si="227"/>
        <v>1.2130000000000001</v>
      </c>
      <c r="X207" s="42">
        <f t="shared" si="286"/>
        <v>0.03</v>
      </c>
      <c r="Y207" s="43">
        <f t="shared" si="250"/>
        <v>2.4662697723036864E-3</v>
      </c>
      <c r="Z207" s="44">
        <f t="shared" si="287"/>
        <v>0.03</v>
      </c>
      <c r="AA207" s="43">
        <f t="shared" si="251"/>
        <v>2.4662697723036864E-3</v>
      </c>
      <c r="AB207" s="35">
        <f t="shared" si="319"/>
        <v>0.16</v>
      </c>
      <c r="AC207" s="35">
        <f t="shared" ca="1" si="319"/>
        <v>0.15470777428049154</v>
      </c>
      <c r="AD207" s="317">
        <f t="shared" ca="1" si="319"/>
        <v>0.15470777428049154</v>
      </c>
      <c r="AE207" s="39"/>
      <c r="AF207" s="318">
        <f t="shared" si="252"/>
        <v>0.1</v>
      </c>
      <c r="AG207" s="405">
        <f t="shared" ca="1" si="253"/>
        <v>0</v>
      </c>
      <c r="AH207" s="318">
        <f t="shared" si="254"/>
        <v>0</v>
      </c>
      <c r="AI207" s="405">
        <f t="shared" ca="1" si="255"/>
        <v>0</v>
      </c>
      <c r="AJ207" s="318">
        <f t="shared" si="256"/>
        <v>0.01</v>
      </c>
      <c r="AK207" s="405">
        <f t="shared" ca="1" si="257"/>
        <v>0</v>
      </c>
      <c r="AL207" s="35">
        <v>0</v>
      </c>
      <c r="AM207" s="30">
        <f t="shared" ca="1" si="258"/>
        <v>7.3009845302343104</v>
      </c>
      <c r="AN207" s="39"/>
      <c r="AO207" s="39"/>
      <c r="AP207" s="709">
        <f ca="1">IF($J$12="",0,IF(A207&lt;=$Y$3,IF(R206+SUM($M$126:M207)&gt;$Z$22,R206*10%,IF(R206+SUM($M$126:M207)&lt;=$Z$22,$Z$22-R206-SUM($M$126:M207))),0))</f>
        <v>99558.879957740588</v>
      </c>
      <c r="AQ207" s="319">
        <f t="shared" ca="1" si="289"/>
        <v>100000</v>
      </c>
      <c r="AR207" s="319">
        <f ca="1">IF($J$12="",0,IF(U206&lt;0,0,IF(A207&lt;=$Y$3,IF(U206+SUM($M$126:M207)&gt;$Z$22,U206*10%,IF(U206+SUM($M$126:M207)&lt;=$Z$22,$AR$125-U206-SUM($M$126:M207))),0)))</f>
        <v>99558.879957740588</v>
      </c>
      <c r="AS207" s="39">
        <f t="shared" ca="1" si="290"/>
        <v>100000</v>
      </c>
      <c r="AT207" s="723">
        <f t="shared" ca="1" si="259"/>
        <v>99558.879957740588</v>
      </c>
      <c r="AU207" s="320">
        <f t="shared" ca="1" si="260"/>
        <v>99558.879957740588</v>
      </c>
      <c r="AV207" s="320">
        <f t="shared" ca="1" si="261"/>
        <v>0</v>
      </c>
      <c r="AW207" s="320">
        <f t="shared" ca="1" si="262"/>
        <v>0</v>
      </c>
      <c r="AX207" s="320">
        <f t="shared" ca="1" si="263"/>
        <v>0</v>
      </c>
      <c r="AY207" s="320">
        <f t="shared" ca="1" si="291"/>
        <v>0</v>
      </c>
      <c r="AZ207" s="724">
        <f t="shared" ca="1" si="264"/>
        <v>0</v>
      </c>
      <c r="BA207" s="1259">
        <f t="shared" si="292"/>
        <v>0</v>
      </c>
      <c r="BB207" s="1250"/>
      <c r="BC207" s="715">
        <f t="shared" si="265"/>
        <v>0</v>
      </c>
      <c r="BD207" s="715">
        <f t="shared" si="266"/>
        <v>0</v>
      </c>
      <c r="BE207" s="715">
        <f t="shared" si="267"/>
        <v>0</v>
      </c>
      <c r="BF207" s="715">
        <f t="shared" si="293"/>
        <v>0</v>
      </c>
      <c r="BG207" s="732">
        <f t="shared" si="268"/>
        <v>0</v>
      </c>
      <c r="BH207" s="39"/>
      <c r="BI207" s="39"/>
      <c r="BJ207" s="39"/>
      <c r="BK207" s="39"/>
      <c r="BL207" s="39"/>
      <c r="BM207" s="36"/>
      <c r="BN207" s="422">
        <f t="shared" ca="1" si="269"/>
        <v>7.3009845302343104</v>
      </c>
      <c r="BO207" s="422">
        <f t="shared" ca="1" si="270"/>
        <v>0</v>
      </c>
      <c r="BP207" s="422">
        <f t="shared" ca="1" si="271"/>
        <v>0</v>
      </c>
      <c r="BQ207" s="422">
        <f t="shared" ca="1" si="272"/>
        <v>0</v>
      </c>
      <c r="BR207" s="422">
        <f t="shared" ca="1" si="294"/>
        <v>0</v>
      </c>
      <c r="BS207" s="422">
        <f t="shared" ca="1" si="273"/>
        <v>0</v>
      </c>
      <c r="BT207" s="422">
        <f t="shared" si="274"/>
        <v>0</v>
      </c>
      <c r="BU207" s="422">
        <f t="shared" si="275"/>
        <v>0</v>
      </c>
      <c r="BV207" s="422">
        <f t="shared" si="276"/>
        <v>0</v>
      </c>
      <c r="BW207" s="422">
        <f t="shared" si="277"/>
        <v>0</v>
      </c>
      <c r="BX207" s="422">
        <f t="shared" si="295"/>
        <v>0</v>
      </c>
      <c r="BY207" s="422">
        <f t="shared" si="278"/>
        <v>0</v>
      </c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458"/>
      <c r="CL207" s="458"/>
      <c r="CM207" s="458"/>
      <c r="CN207" s="458"/>
      <c r="CO207" s="458"/>
      <c r="CP207" s="458"/>
      <c r="CQ207" s="458"/>
      <c r="CR207" s="458"/>
      <c r="CS207" s="458"/>
      <c r="CT207" s="458"/>
      <c r="CU207" s="458"/>
      <c r="CV207" s="458"/>
      <c r="CW207" s="458"/>
      <c r="CX207" s="458"/>
      <c r="CY207" s="458"/>
      <c r="CZ207" s="458"/>
      <c r="DA207" s="458"/>
      <c r="DB207" s="458"/>
      <c r="DC207" s="458"/>
      <c r="DD207" s="458"/>
      <c r="DE207" s="458"/>
      <c r="DF207" s="458"/>
      <c r="DG207" s="458"/>
      <c r="DH207" s="458"/>
      <c r="DI207" s="458"/>
      <c r="DJ207" s="458"/>
      <c r="DK207" s="458"/>
      <c r="DL207" s="458"/>
      <c r="DM207" s="458"/>
      <c r="DN207" s="458"/>
      <c r="DO207" s="458"/>
      <c r="DP207" s="458"/>
      <c r="DQ207" s="458"/>
      <c r="DR207" s="458"/>
      <c r="DS207" s="458"/>
      <c r="DT207" s="458"/>
      <c r="DU207" s="39"/>
      <c r="DV207" s="39"/>
      <c r="DW207" s="31">
        <f t="shared" si="317"/>
        <v>7</v>
      </c>
      <c r="DX207" s="459">
        <f t="shared" si="279"/>
        <v>83</v>
      </c>
      <c r="DY207" s="467">
        <f t="shared" si="296"/>
        <v>0.1</v>
      </c>
      <c r="DZ207" s="468">
        <f t="shared" si="297"/>
        <v>0</v>
      </c>
      <c r="EA207" s="467">
        <f t="shared" si="298"/>
        <v>0.01</v>
      </c>
      <c r="EB207" s="468"/>
      <c r="EC207" s="326"/>
      <c r="ED207" s="468"/>
      <c r="EE207" s="39"/>
      <c r="EF207" s="459">
        <f t="shared" si="299"/>
        <v>83</v>
      </c>
      <c r="EG207" s="407">
        <f t="shared" ref="EG207:EJ222" si="320">EG206</f>
        <v>0.03</v>
      </c>
      <c r="EH207" s="407">
        <f t="shared" si="320"/>
        <v>0.03</v>
      </c>
      <c r="EI207" s="407">
        <f t="shared" si="320"/>
        <v>0.03</v>
      </c>
      <c r="EJ207" s="407">
        <f t="shared" si="320"/>
        <v>0.03</v>
      </c>
      <c r="EK207" s="39"/>
      <c r="EL207" s="485">
        <v>81</v>
      </c>
      <c r="EM207" s="486">
        <f t="shared" si="300"/>
        <v>35.92</v>
      </c>
      <c r="EN207" s="486">
        <f t="shared" si="301"/>
        <v>0</v>
      </c>
      <c r="EO207" s="487">
        <f t="shared" si="302"/>
        <v>0</v>
      </c>
      <c r="EP207" s="487"/>
      <c r="EQ207" s="487">
        <f t="shared" si="303"/>
        <v>0</v>
      </c>
      <c r="ER207" s="487">
        <f t="shared" si="304"/>
        <v>0</v>
      </c>
      <c r="ES207" s="487">
        <f t="shared" si="305"/>
        <v>35.92</v>
      </c>
      <c r="ET207" s="488">
        <f t="shared" si="306"/>
        <v>35.92</v>
      </c>
      <c r="EU207" s="39"/>
      <c r="EV207" s="33"/>
      <c r="EW207" s="507">
        <f t="shared" si="236"/>
        <v>81</v>
      </c>
      <c r="EX207" s="399">
        <v>35.92</v>
      </c>
      <c r="EY207" s="399">
        <v>66.260000000000005</v>
      </c>
      <c r="EZ207" s="399">
        <v>25.55</v>
      </c>
      <c r="FA207" s="399">
        <v>43.91</v>
      </c>
      <c r="FB207" s="33"/>
      <c r="FC207" s="507">
        <v>81</v>
      </c>
      <c r="FD207" s="399">
        <f t="shared" si="308"/>
        <v>35.92</v>
      </c>
      <c r="FE207" s="399">
        <f t="shared" si="309"/>
        <v>66.260000000000005</v>
      </c>
      <c r="FF207" s="399">
        <f t="shared" si="310"/>
        <v>25.55</v>
      </c>
      <c r="FG207" s="399">
        <f t="shared" si="311"/>
        <v>43.91</v>
      </c>
      <c r="FH207" s="33"/>
      <c r="FI207" s="507">
        <f t="shared" si="237"/>
        <v>81</v>
      </c>
      <c r="FJ207" s="412">
        <v>0</v>
      </c>
      <c r="FK207" s="412">
        <v>0</v>
      </c>
      <c r="FL207" s="412">
        <v>0</v>
      </c>
      <c r="FM207" s="412">
        <v>0</v>
      </c>
      <c r="FN207" s="409"/>
      <c r="FO207" s="507">
        <f t="shared" si="238"/>
        <v>81</v>
      </c>
      <c r="FP207" s="412">
        <v>0</v>
      </c>
      <c r="FQ207" s="412">
        <v>0</v>
      </c>
      <c r="FR207" s="412">
        <v>0</v>
      </c>
      <c r="FS207" s="412">
        <v>0</v>
      </c>
      <c r="FT207" s="33"/>
      <c r="FU207" s="489">
        <v>70</v>
      </c>
      <c r="FV207" s="490">
        <f t="shared" si="314"/>
        <v>0</v>
      </c>
      <c r="FW207" s="490">
        <f t="shared" si="314"/>
        <v>0</v>
      </c>
      <c r="FX207" s="490">
        <f t="shared" si="314"/>
        <v>0</v>
      </c>
      <c r="FY207" s="490">
        <f t="shared" si="314"/>
        <v>0</v>
      </c>
      <c r="FZ207" s="33"/>
      <c r="GA207" s="507">
        <f t="shared" si="239"/>
        <v>81</v>
      </c>
      <c r="GB207" s="400">
        <v>0</v>
      </c>
      <c r="GC207" s="400">
        <f t="shared" si="205"/>
        <v>0</v>
      </c>
      <c r="GD207" s="400">
        <v>0</v>
      </c>
      <c r="GE207" s="400">
        <f t="shared" si="205"/>
        <v>0</v>
      </c>
      <c r="GF207" s="524"/>
      <c r="GG207" s="39"/>
      <c r="GH207" s="33"/>
      <c r="GI207" s="507">
        <f t="shared" si="240"/>
        <v>81</v>
      </c>
      <c r="GJ207" s="399">
        <v>0</v>
      </c>
      <c r="GK207" s="399">
        <v>0</v>
      </c>
      <c r="GL207" s="399">
        <v>0</v>
      </c>
      <c r="GM207" s="399">
        <v>0</v>
      </c>
      <c r="GN207" s="33"/>
      <c r="GO207" s="33"/>
      <c r="GP207" s="39"/>
      <c r="GQ207" s="33"/>
      <c r="GR207" s="33"/>
      <c r="GS207" s="513"/>
      <c r="GT207" s="33"/>
      <c r="GU207" s="33"/>
      <c r="GV207" s="33"/>
      <c r="GW207" s="33"/>
      <c r="GX207" s="39"/>
      <c r="GY207" s="513"/>
      <c r="GZ207" s="33"/>
      <c r="HA207" s="33"/>
      <c r="HB207" s="33"/>
      <c r="HC207" s="33"/>
      <c r="HD207" s="39"/>
      <c r="HE207" s="39"/>
      <c r="HF207" s="39"/>
      <c r="HG207" s="39"/>
      <c r="HH207" s="39"/>
      <c r="HI207" s="39"/>
      <c r="HJ207" s="33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</row>
    <row r="208" spans="1:228" ht="12.75" hidden="1" customHeight="1" x14ac:dyDescent="0.25">
      <c r="A208" s="31">
        <f t="shared" si="316"/>
        <v>7</v>
      </c>
      <c r="B208" s="31"/>
      <c r="C208" s="31"/>
      <c r="D208" s="32">
        <f t="shared" si="280"/>
        <v>84</v>
      </c>
      <c r="E208" s="33">
        <f t="shared" ca="1" si="244"/>
        <v>0</v>
      </c>
      <c r="F208" s="33">
        <f t="shared" ca="1" si="245"/>
        <v>0</v>
      </c>
      <c r="G208" s="33">
        <f t="shared" ca="1" si="246"/>
        <v>0</v>
      </c>
      <c r="H208" s="33">
        <v>0</v>
      </c>
      <c r="I208" s="33">
        <v>0</v>
      </c>
      <c r="J208" s="33">
        <f t="shared" ca="1" si="318"/>
        <v>0</v>
      </c>
      <c r="K208" s="33">
        <f t="shared" ca="1" si="247"/>
        <v>0</v>
      </c>
      <c r="L208" s="33"/>
      <c r="M208" s="832">
        <v>0</v>
      </c>
      <c r="N208" s="33">
        <f>IF(M208&gt;0,#REF!,0)</f>
        <v>0</v>
      </c>
      <c r="O208" s="33">
        <f t="shared" ca="1" si="248"/>
        <v>0</v>
      </c>
      <c r="P208" s="833">
        <f t="shared" ca="1" si="281"/>
        <v>1.07</v>
      </c>
      <c r="Q208" s="834">
        <f t="shared" ca="1" si="282"/>
        <v>7.3014400024331936</v>
      </c>
      <c r="R208" s="835">
        <f t="shared" ca="1" si="283"/>
        <v>428.67761772674413</v>
      </c>
      <c r="S208" s="836">
        <f t="shared" ca="1" si="284"/>
        <v>1.07</v>
      </c>
      <c r="T208" s="34">
        <f t="shared" ca="1" si="249"/>
        <v>7.3014400024331936</v>
      </c>
      <c r="U208" s="835">
        <f t="shared" ca="1" si="285"/>
        <v>428.67761772674424</v>
      </c>
      <c r="V208" s="34">
        <f t="shared" si="224"/>
        <v>0</v>
      </c>
      <c r="W208" s="553">
        <f t="shared" si="227"/>
        <v>1.2</v>
      </c>
      <c r="X208" s="42">
        <f t="shared" si="286"/>
        <v>0.03</v>
      </c>
      <c r="Y208" s="43">
        <f t="shared" si="250"/>
        <v>2.4662697723036864E-3</v>
      </c>
      <c r="Z208" s="44">
        <f t="shared" si="287"/>
        <v>0.03</v>
      </c>
      <c r="AA208" s="43">
        <f t="shared" si="251"/>
        <v>2.4662697723036864E-3</v>
      </c>
      <c r="AB208" s="35">
        <f t="shared" si="319"/>
        <v>0.16</v>
      </c>
      <c r="AC208" s="35">
        <f t="shared" ca="1" si="319"/>
        <v>0.15470777428049154</v>
      </c>
      <c r="AD208" s="317">
        <f t="shared" ca="1" si="319"/>
        <v>0.15470777428049154</v>
      </c>
      <c r="AE208" s="39"/>
      <c r="AF208" s="318">
        <f t="shared" si="252"/>
        <v>0.1</v>
      </c>
      <c r="AG208" s="405">
        <f t="shared" ca="1" si="253"/>
        <v>0</v>
      </c>
      <c r="AH208" s="318">
        <f t="shared" si="254"/>
        <v>0</v>
      </c>
      <c r="AI208" s="405">
        <f t="shared" ca="1" si="255"/>
        <v>0</v>
      </c>
      <c r="AJ208" s="318">
        <f t="shared" si="256"/>
        <v>0.01</v>
      </c>
      <c r="AK208" s="405">
        <f t="shared" ca="1" si="257"/>
        <v>0</v>
      </c>
      <c r="AL208" s="35">
        <v>0</v>
      </c>
      <c r="AM208" s="30">
        <f t="shared" ca="1" si="258"/>
        <v>7.3014400024331936</v>
      </c>
      <c r="AN208" s="39"/>
      <c r="AO208" s="39"/>
      <c r="AP208" s="709">
        <f ca="1">IF($J$12="",0,IF(A208&lt;=$Y$3,IF(R207+SUM($M$126:M208)&gt;$Z$22,R207*10%,IF(R207+SUM($M$126:M208)&lt;=$Z$22,$Z$22-R207-SUM($M$126:M208))),0))</f>
        <v>99565.090942270821</v>
      </c>
      <c r="AQ208" s="319">
        <f t="shared" ca="1" si="289"/>
        <v>100000</v>
      </c>
      <c r="AR208" s="319">
        <f ca="1">IF($J$12="",0,IF(U207&lt;0,0,IF(A208&lt;=$Y$3,IF(U207+SUM($M$126:M208)&gt;$Z$22,U207*10%,IF(U207+SUM($M$126:M208)&lt;=$Z$22,$AR$125-U207-SUM($M$126:M208))),0)))</f>
        <v>99565.090942270821</v>
      </c>
      <c r="AS208" s="39">
        <f t="shared" ca="1" si="290"/>
        <v>100000</v>
      </c>
      <c r="AT208" s="723">
        <f t="shared" ca="1" si="259"/>
        <v>99565.090942270821</v>
      </c>
      <c r="AU208" s="320">
        <f t="shared" ca="1" si="260"/>
        <v>99565.090942270821</v>
      </c>
      <c r="AV208" s="320">
        <f t="shared" ca="1" si="261"/>
        <v>0</v>
      </c>
      <c r="AW208" s="320">
        <f t="shared" ca="1" si="262"/>
        <v>0</v>
      </c>
      <c r="AX208" s="320">
        <f t="shared" ca="1" si="263"/>
        <v>0</v>
      </c>
      <c r="AY208" s="320">
        <f t="shared" ca="1" si="291"/>
        <v>0</v>
      </c>
      <c r="AZ208" s="724">
        <f t="shared" ca="1" si="264"/>
        <v>0</v>
      </c>
      <c r="BA208" s="1259">
        <f t="shared" si="292"/>
        <v>0</v>
      </c>
      <c r="BB208" s="1250"/>
      <c r="BC208" s="715">
        <f t="shared" si="265"/>
        <v>0</v>
      </c>
      <c r="BD208" s="715">
        <f t="shared" si="266"/>
        <v>0</v>
      </c>
      <c r="BE208" s="715">
        <f t="shared" si="267"/>
        <v>0</v>
      </c>
      <c r="BF208" s="715">
        <f t="shared" si="293"/>
        <v>0</v>
      </c>
      <c r="BG208" s="732">
        <f t="shared" si="268"/>
        <v>0</v>
      </c>
      <c r="BH208" s="39"/>
      <c r="BI208" s="39"/>
      <c r="BJ208" s="39"/>
      <c r="BK208" s="39"/>
      <c r="BL208" s="39"/>
      <c r="BM208" s="36"/>
      <c r="BN208" s="422">
        <f t="shared" ca="1" si="269"/>
        <v>7.3014400024331936</v>
      </c>
      <c r="BO208" s="422">
        <f t="shared" ca="1" si="270"/>
        <v>0</v>
      </c>
      <c r="BP208" s="422">
        <f t="shared" ca="1" si="271"/>
        <v>0</v>
      </c>
      <c r="BQ208" s="422">
        <f t="shared" ca="1" si="272"/>
        <v>0</v>
      </c>
      <c r="BR208" s="422">
        <f t="shared" ca="1" si="294"/>
        <v>0</v>
      </c>
      <c r="BS208" s="422">
        <f t="shared" ca="1" si="273"/>
        <v>0</v>
      </c>
      <c r="BT208" s="422">
        <f t="shared" si="274"/>
        <v>0</v>
      </c>
      <c r="BU208" s="422">
        <f t="shared" si="275"/>
        <v>0</v>
      </c>
      <c r="BV208" s="422">
        <f t="shared" si="276"/>
        <v>0</v>
      </c>
      <c r="BW208" s="422">
        <f t="shared" si="277"/>
        <v>0</v>
      </c>
      <c r="BX208" s="422">
        <f t="shared" si="295"/>
        <v>0</v>
      </c>
      <c r="BY208" s="422">
        <f t="shared" si="278"/>
        <v>0</v>
      </c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458"/>
      <c r="CL208" s="458"/>
      <c r="CM208" s="458"/>
      <c r="CN208" s="458"/>
      <c r="CO208" s="458"/>
      <c r="CP208" s="458"/>
      <c r="CQ208" s="458"/>
      <c r="CR208" s="458"/>
      <c r="CS208" s="458"/>
      <c r="CT208" s="458"/>
      <c r="CU208" s="458"/>
      <c r="CV208" s="458"/>
      <c r="CW208" s="458"/>
      <c r="CX208" s="458"/>
      <c r="CY208" s="458"/>
      <c r="CZ208" s="458"/>
      <c r="DA208" s="458"/>
      <c r="DB208" s="458"/>
      <c r="DC208" s="458"/>
      <c r="DD208" s="458"/>
      <c r="DE208" s="458"/>
      <c r="DF208" s="458"/>
      <c r="DG208" s="458"/>
      <c r="DH208" s="458"/>
      <c r="DI208" s="458"/>
      <c r="DJ208" s="458"/>
      <c r="DK208" s="458"/>
      <c r="DL208" s="458"/>
      <c r="DM208" s="458"/>
      <c r="DN208" s="458"/>
      <c r="DO208" s="458"/>
      <c r="DP208" s="458"/>
      <c r="DQ208" s="458"/>
      <c r="DR208" s="458"/>
      <c r="DS208" s="458"/>
      <c r="DT208" s="458"/>
      <c r="DU208" s="39"/>
      <c r="DV208" s="39"/>
      <c r="DW208" s="31">
        <f t="shared" si="317"/>
        <v>7</v>
      </c>
      <c r="DX208" s="459">
        <f t="shared" si="279"/>
        <v>84</v>
      </c>
      <c r="DY208" s="467">
        <f t="shared" si="296"/>
        <v>0.1</v>
      </c>
      <c r="DZ208" s="468">
        <f t="shared" si="297"/>
        <v>0</v>
      </c>
      <c r="EA208" s="467">
        <f t="shared" si="298"/>
        <v>0.01</v>
      </c>
      <c r="EB208" s="468"/>
      <c r="EC208" s="326"/>
      <c r="ED208" s="468"/>
      <c r="EE208" s="39"/>
      <c r="EF208" s="459">
        <f t="shared" si="299"/>
        <v>84</v>
      </c>
      <c r="EG208" s="407">
        <f t="shared" si="320"/>
        <v>0.03</v>
      </c>
      <c r="EH208" s="407">
        <f t="shared" si="320"/>
        <v>0.03</v>
      </c>
      <c r="EI208" s="407">
        <f t="shared" si="320"/>
        <v>0.03</v>
      </c>
      <c r="EJ208" s="407">
        <f t="shared" si="320"/>
        <v>0.03</v>
      </c>
      <c r="EK208" s="39"/>
      <c r="EL208" s="485">
        <v>82</v>
      </c>
      <c r="EM208" s="486">
        <f t="shared" si="300"/>
        <v>39.86</v>
      </c>
      <c r="EN208" s="486">
        <f t="shared" si="301"/>
        <v>0</v>
      </c>
      <c r="EO208" s="487">
        <f t="shared" si="302"/>
        <v>0</v>
      </c>
      <c r="EP208" s="487"/>
      <c r="EQ208" s="487">
        <f t="shared" si="303"/>
        <v>0</v>
      </c>
      <c r="ER208" s="487">
        <f t="shared" si="304"/>
        <v>0</v>
      </c>
      <c r="ES208" s="487">
        <f t="shared" si="305"/>
        <v>39.86</v>
      </c>
      <c r="ET208" s="488">
        <f t="shared" si="306"/>
        <v>39.86</v>
      </c>
      <c r="EU208" s="39"/>
      <c r="EV208" s="33"/>
      <c r="EW208" s="507">
        <f t="shared" si="236"/>
        <v>82</v>
      </c>
      <c r="EX208" s="399">
        <v>39.86</v>
      </c>
      <c r="EY208" s="399">
        <v>73.510000000000005</v>
      </c>
      <c r="EZ208" s="399">
        <v>28.34</v>
      </c>
      <c r="FA208" s="399">
        <v>48.71</v>
      </c>
      <c r="FB208" s="33"/>
      <c r="FC208" s="507">
        <v>82</v>
      </c>
      <c r="FD208" s="399">
        <f t="shared" si="308"/>
        <v>39.86</v>
      </c>
      <c r="FE208" s="399">
        <f t="shared" si="309"/>
        <v>73.510000000000005</v>
      </c>
      <c r="FF208" s="399">
        <f t="shared" si="310"/>
        <v>28.34</v>
      </c>
      <c r="FG208" s="399">
        <f t="shared" si="311"/>
        <v>48.71</v>
      </c>
      <c r="FH208" s="33"/>
      <c r="FI208" s="507">
        <f t="shared" si="237"/>
        <v>82</v>
      </c>
      <c r="FJ208" s="412">
        <v>0</v>
      </c>
      <c r="FK208" s="412">
        <v>0</v>
      </c>
      <c r="FL208" s="412">
        <v>0</v>
      </c>
      <c r="FM208" s="412">
        <v>0</v>
      </c>
      <c r="FN208" s="409"/>
      <c r="FO208" s="507">
        <f t="shared" si="238"/>
        <v>82</v>
      </c>
      <c r="FP208" s="412">
        <v>0</v>
      </c>
      <c r="FQ208" s="412">
        <v>0</v>
      </c>
      <c r="FR208" s="412">
        <v>0</v>
      </c>
      <c r="FS208" s="412">
        <v>0</v>
      </c>
      <c r="FT208" s="33"/>
      <c r="FU208" s="489">
        <v>70</v>
      </c>
      <c r="FV208" s="490">
        <f t="shared" ref="FV208:FY223" si="321">ROUND(FV207*1.08,2)</f>
        <v>0</v>
      </c>
      <c r="FW208" s="490">
        <f t="shared" si="321"/>
        <v>0</v>
      </c>
      <c r="FX208" s="490">
        <f t="shared" si="321"/>
        <v>0</v>
      </c>
      <c r="FY208" s="490">
        <f t="shared" si="321"/>
        <v>0</v>
      </c>
      <c r="FZ208" s="33"/>
      <c r="GA208" s="507">
        <f t="shared" si="239"/>
        <v>82</v>
      </c>
      <c r="GB208" s="400">
        <v>0</v>
      </c>
      <c r="GC208" s="400">
        <f t="shared" si="205"/>
        <v>0</v>
      </c>
      <c r="GD208" s="400">
        <v>0</v>
      </c>
      <c r="GE208" s="400">
        <f t="shared" si="205"/>
        <v>0</v>
      </c>
      <c r="GF208" s="524"/>
      <c r="GG208" s="39"/>
      <c r="GH208" s="33"/>
      <c r="GI208" s="507">
        <f t="shared" si="240"/>
        <v>82</v>
      </c>
      <c r="GJ208" s="399">
        <v>0</v>
      </c>
      <c r="GK208" s="399">
        <v>0</v>
      </c>
      <c r="GL208" s="399">
        <v>0</v>
      </c>
      <c r="GM208" s="399">
        <v>0</v>
      </c>
      <c r="GN208" s="33"/>
      <c r="GO208" s="33"/>
      <c r="GP208" s="39"/>
      <c r="GQ208" s="33"/>
      <c r="GR208" s="33"/>
      <c r="GS208" s="513"/>
      <c r="GT208" s="33"/>
      <c r="GU208" s="33"/>
      <c r="GV208" s="33"/>
      <c r="GW208" s="33"/>
      <c r="GX208" s="39"/>
      <c r="GY208" s="513"/>
      <c r="GZ208" s="33"/>
      <c r="HA208" s="33"/>
      <c r="HB208" s="33"/>
      <c r="HC208" s="33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</row>
    <row r="209" spans="1:228" ht="12.75" hidden="1" customHeight="1" x14ac:dyDescent="0.25">
      <c r="A209" s="31">
        <f>A208+1</f>
        <v>8</v>
      </c>
      <c r="B209" s="31"/>
      <c r="C209" s="31">
        <v>30</v>
      </c>
      <c r="D209" s="32">
        <f t="shared" si="280"/>
        <v>85</v>
      </c>
      <c r="E209" s="33">
        <f t="shared" ca="1" si="244"/>
        <v>168.97719999999998</v>
      </c>
      <c r="F209" s="33">
        <f t="shared" ca="1" si="245"/>
        <v>168.97719999999998</v>
      </c>
      <c r="G209" s="33">
        <f t="shared" ca="1" si="246"/>
        <v>0</v>
      </c>
      <c r="H209" s="33">
        <v>0</v>
      </c>
      <c r="I209" s="33">
        <v>0</v>
      </c>
      <c r="J209" s="33">
        <f t="shared" ca="1" si="318"/>
        <v>0</v>
      </c>
      <c r="K209" s="33">
        <f t="shared" ca="1" si="247"/>
        <v>22.54</v>
      </c>
      <c r="L209" s="33"/>
      <c r="M209" s="832">
        <v>0</v>
      </c>
      <c r="N209" s="33">
        <f>IF(M209&gt;0,#REF!,0)</f>
        <v>0</v>
      </c>
      <c r="O209" s="33">
        <f t="shared" ca="1" si="248"/>
        <v>123.13</v>
      </c>
      <c r="P209" s="833">
        <f t="shared" ca="1" si="281"/>
        <v>1.36</v>
      </c>
      <c r="Q209" s="834">
        <f t="shared" ca="1" si="282"/>
        <v>8.0486818925670871</v>
      </c>
      <c r="R209" s="835">
        <f t="shared" ca="1" si="283"/>
        <v>545.11893583417702</v>
      </c>
      <c r="S209" s="836">
        <f t="shared" ca="1" si="284"/>
        <v>1.36</v>
      </c>
      <c r="T209" s="34">
        <f t="shared" ca="1" si="249"/>
        <v>8.0486818925670871</v>
      </c>
      <c r="U209" s="835">
        <f t="shared" ca="1" si="285"/>
        <v>545.11893583417714</v>
      </c>
      <c r="V209" s="34">
        <f t="shared" si="224"/>
        <v>0</v>
      </c>
      <c r="W209" s="553">
        <f t="shared" si="227"/>
        <v>1.1879999999999999</v>
      </c>
      <c r="X209" s="42">
        <f t="shared" si="286"/>
        <v>0.03</v>
      </c>
      <c r="Y209" s="43">
        <f t="shared" si="250"/>
        <v>2.4662697723036864E-3</v>
      </c>
      <c r="Z209" s="44">
        <f t="shared" si="287"/>
        <v>0.03</v>
      </c>
      <c r="AA209" s="43">
        <f t="shared" si="251"/>
        <v>2.4662697723036864E-3</v>
      </c>
      <c r="AB209" s="35">
        <f t="shared" si="319"/>
        <v>0.16</v>
      </c>
      <c r="AC209" s="35">
        <f t="shared" ca="1" si="319"/>
        <v>0.15470777428049154</v>
      </c>
      <c r="AD209" s="317">
        <f t="shared" ca="1" si="319"/>
        <v>0.15470777428049154</v>
      </c>
      <c r="AE209" s="39"/>
      <c r="AF209" s="318">
        <f t="shared" si="252"/>
        <v>0.1</v>
      </c>
      <c r="AG209" s="405">
        <f t="shared" ca="1" si="253"/>
        <v>14.567</v>
      </c>
      <c r="AH209" s="318">
        <f t="shared" si="254"/>
        <v>0</v>
      </c>
      <c r="AI209" s="405">
        <f t="shared" ca="1" si="255"/>
        <v>0</v>
      </c>
      <c r="AJ209" s="318">
        <f t="shared" si="256"/>
        <v>0.01</v>
      </c>
      <c r="AK209" s="405">
        <f t="shared" ca="1" si="257"/>
        <v>1.4566999999999999</v>
      </c>
      <c r="AL209" s="35">
        <v>0</v>
      </c>
      <c r="AM209" s="30">
        <f t="shared" ca="1" si="258"/>
        <v>8.0486818925670871</v>
      </c>
      <c r="AN209" s="39"/>
      <c r="AO209" s="39"/>
      <c r="AP209" s="709">
        <f ca="1">IF($J$12="",0,IF(A209&lt;=$Y$3,IF(R208+SUM($M$126:M209)&gt;$Z$22,R208*10%,IF(R208+SUM($M$126:M209)&lt;=$Z$22,$Z$22-R208-SUM($M$126:M209))),0))</f>
        <v>99571.322382273254</v>
      </c>
      <c r="AQ209" s="319">
        <f t="shared" ca="1" si="289"/>
        <v>100000</v>
      </c>
      <c r="AR209" s="319">
        <f ca="1">IF($J$12="",0,IF(U208&lt;0,0,IF(A209&lt;=$Y$3,IF(U208+SUM($M$126:M209)&gt;$Z$22,U208*10%,IF(U208+SUM($M$126:M209)&lt;=$Z$22,$AR$125-U208-SUM($M$126:M209))),0)))</f>
        <v>99571.322382273254</v>
      </c>
      <c r="AS209" s="39">
        <f t="shared" ca="1" si="290"/>
        <v>100000</v>
      </c>
      <c r="AT209" s="723">
        <f t="shared" ca="1" si="259"/>
        <v>99571.322382273254</v>
      </c>
      <c r="AU209" s="320">
        <f t="shared" ca="1" si="260"/>
        <v>99571.322382273254</v>
      </c>
      <c r="AV209" s="320">
        <f t="shared" ca="1" si="261"/>
        <v>0</v>
      </c>
      <c r="AW209" s="320">
        <f t="shared" ca="1" si="262"/>
        <v>0</v>
      </c>
      <c r="AX209" s="320">
        <f t="shared" ca="1" si="263"/>
        <v>0</v>
      </c>
      <c r="AY209" s="320">
        <f t="shared" ca="1" si="291"/>
        <v>0</v>
      </c>
      <c r="AZ209" s="724">
        <f t="shared" ca="1" si="264"/>
        <v>0</v>
      </c>
      <c r="BA209" s="1259">
        <f t="shared" si="292"/>
        <v>0</v>
      </c>
      <c r="BB209" s="1250"/>
      <c r="BC209" s="715">
        <f t="shared" si="265"/>
        <v>0</v>
      </c>
      <c r="BD209" s="715">
        <f t="shared" si="266"/>
        <v>0</v>
      </c>
      <c r="BE209" s="715">
        <f t="shared" si="267"/>
        <v>0</v>
      </c>
      <c r="BF209" s="715">
        <f t="shared" si="293"/>
        <v>0</v>
      </c>
      <c r="BG209" s="732">
        <f t="shared" si="268"/>
        <v>0</v>
      </c>
      <c r="BH209" s="39"/>
      <c r="BI209" s="39"/>
      <c r="BJ209" s="39"/>
      <c r="BK209" s="39"/>
      <c r="BL209" s="39"/>
      <c r="BM209" s="36"/>
      <c r="BN209" s="422">
        <f t="shared" ca="1" si="269"/>
        <v>8.0486818925670871</v>
      </c>
      <c r="BO209" s="422">
        <f t="shared" ca="1" si="270"/>
        <v>0</v>
      </c>
      <c r="BP209" s="422">
        <f t="shared" ca="1" si="271"/>
        <v>0</v>
      </c>
      <c r="BQ209" s="422">
        <f t="shared" ca="1" si="272"/>
        <v>0</v>
      </c>
      <c r="BR209" s="422">
        <f t="shared" ca="1" si="294"/>
        <v>0</v>
      </c>
      <c r="BS209" s="422">
        <f t="shared" ca="1" si="273"/>
        <v>0</v>
      </c>
      <c r="BT209" s="422">
        <f t="shared" si="274"/>
        <v>0</v>
      </c>
      <c r="BU209" s="422">
        <f t="shared" si="275"/>
        <v>0</v>
      </c>
      <c r="BV209" s="422">
        <f t="shared" si="276"/>
        <v>0</v>
      </c>
      <c r="BW209" s="422">
        <f t="shared" si="277"/>
        <v>0</v>
      </c>
      <c r="BX209" s="422">
        <f t="shared" si="295"/>
        <v>0</v>
      </c>
      <c r="BY209" s="422">
        <f t="shared" si="278"/>
        <v>0</v>
      </c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458"/>
      <c r="CL209" s="458"/>
      <c r="CM209" s="458"/>
      <c r="CN209" s="458"/>
      <c r="CO209" s="458"/>
      <c r="CP209" s="458"/>
      <c r="CQ209" s="458"/>
      <c r="CR209" s="458"/>
      <c r="CS209" s="458"/>
      <c r="CT209" s="458"/>
      <c r="CU209" s="458"/>
      <c r="CV209" s="458"/>
      <c r="CW209" s="458"/>
      <c r="CX209" s="458"/>
      <c r="CY209" s="458"/>
      <c r="CZ209" s="458"/>
      <c r="DA209" s="458"/>
      <c r="DB209" s="458"/>
      <c r="DC209" s="458"/>
      <c r="DD209" s="458"/>
      <c r="DE209" s="458"/>
      <c r="DF209" s="458"/>
      <c r="DG209" s="458"/>
      <c r="DH209" s="458"/>
      <c r="DI209" s="458"/>
      <c r="DJ209" s="458"/>
      <c r="DK209" s="458"/>
      <c r="DL209" s="458"/>
      <c r="DM209" s="458"/>
      <c r="DN209" s="458"/>
      <c r="DO209" s="458"/>
      <c r="DP209" s="458"/>
      <c r="DQ209" s="458"/>
      <c r="DR209" s="458"/>
      <c r="DS209" s="458"/>
      <c r="DT209" s="458"/>
      <c r="DU209" s="39"/>
      <c r="DV209" s="39"/>
      <c r="DW209" s="31">
        <f>DW208+1</f>
        <v>8</v>
      </c>
      <c r="DX209" s="459">
        <f t="shared" si="279"/>
        <v>85</v>
      </c>
      <c r="DY209" s="467">
        <f t="shared" si="296"/>
        <v>0.1</v>
      </c>
      <c r="DZ209" s="468">
        <f t="shared" si="297"/>
        <v>0</v>
      </c>
      <c r="EA209" s="467">
        <f t="shared" si="298"/>
        <v>0.01</v>
      </c>
      <c r="EB209" s="468"/>
      <c r="EC209" s="326"/>
      <c r="ED209" s="468"/>
      <c r="EE209" s="39"/>
      <c r="EF209" s="459">
        <f t="shared" si="299"/>
        <v>85</v>
      </c>
      <c r="EG209" s="407">
        <f t="shared" si="320"/>
        <v>0.03</v>
      </c>
      <c r="EH209" s="407">
        <f t="shared" si="320"/>
        <v>0.03</v>
      </c>
      <c r="EI209" s="407">
        <f t="shared" si="320"/>
        <v>0.03</v>
      </c>
      <c r="EJ209" s="407">
        <f t="shared" si="320"/>
        <v>0.03</v>
      </c>
      <c r="EK209" s="39"/>
      <c r="EL209" s="485">
        <v>83</v>
      </c>
      <c r="EM209" s="486">
        <f t="shared" si="300"/>
        <v>44.1</v>
      </c>
      <c r="EN209" s="486">
        <f t="shared" si="301"/>
        <v>0</v>
      </c>
      <c r="EO209" s="487">
        <f t="shared" si="302"/>
        <v>0</v>
      </c>
      <c r="EP209" s="487"/>
      <c r="EQ209" s="487">
        <f t="shared" si="303"/>
        <v>0</v>
      </c>
      <c r="ER209" s="487">
        <f t="shared" si="304"/>
        <v>0</v>
      </c>
      <c r="ES209" s="487">
        <f t="shared" si="305"/>
        <v>44.1</v>
      </c>
      <c r="ET209" s="488">
        <f t="shared" si="306"/>
        <v>44.1</v>
      </c>
      <c r="EU209" s="39"/>
      <c r="EV209" s="33"/>
      <c r="EW209" s="507">
        <f t="shared" si="236"/>
        <v>83</v>
      </c>
      <c r="EX209" s="399">
        <v>44.1</v>
      </c>
      <c r="EY209" s="399">
        <v>81.33</v>
      </c>
      <c r="EZ209" s="399">
        <v>31.36</v>
      </c>
      <c r="FA209" s="399">
        <v>53.89</v>
      </c>
      <c r="FB209" s="33"/>
      <c r="FC209" s="507">
        <v>83</v>
      </c>
      <c r="FD209" s="399">
        <f t="shared" si="308"/>
        <v>44.1</v>
      </c>
      <c r="FE209" s="399">
        <f t="shared" si="309"/>
        <v>81.33</v>
      </c>
      <c r="FF209" s="399">
        <f t="shared" si="310"/>
        <v>31.36</v>
      </c>
      <c r="FG209" s="399">
        <f t="shared" si="311"/>
        <v>53.89</v>
      </c>
      <c r="FH209" s="33"/>
      <c r="FI209" s="507">
        <f t="shared" si="237"/>
        <v>83</v>
      </c>
      <c r="FJ209" s="412">
        <v>0</v>
      </c>
      <c r="FK209" s="412">
        <v>0</v>
      </c>
      <c r="FL209" s="412">
        <v>0</v>
      </c>
      <c r="FM209" s="412">
        <v>0</v>
      </c>
      <c r="FN209" s="409"/>
      <c r="FO209" s="507">
        <f t="shared" si="238"/>
        <v>83</v>
      </c>
      <c r="FP209" s="412">
        <v>0</v>
      </c>
      <c r="FQ209" s="412">
        <v>0</v>
      </c>
      <c r="FR209" s="412">
        <v>0</v>
      </c>
      <c r="FS209" s="412">
        <v>0</v>
      </c>
      <c r="FT209" s="33"/>
      <c r="FU209" s="489">
        <v>70</v>
      </c>
      <c r="FV209" s="490">
        <f t="shared" si="321"/>
        <v>0</v>
      </c>
      <c r="FW209" s="490">
        <f t="shared" si="321"/>
        <v>0</v>
      </c>
      <c r="FX209" s="490">
        <f t="shared" si="321"/>
        <v>0</v>
      </c>
      <c r="FY209" s="490">
        <f t="shared" si="321"/>
        <v>0</v>
      </c>
      <c r="FZ209" s="33"/>
      <c r="GA209" s="507">
        <f t="shared" si="239"/>
        <v>83</v>
      </c>
      <c r="GB209" s="400">
        <v>0</v>
      </c>
      <c r="GC209" s="400">
        <f t="shared" ref="GC209:GE225" si="322">ROUND(GB209*1.25,2)</f>
        <v>0</v>
      </c>
      <c r="GD209" s="400">
        <v>0</v>
      </c>
      <c r="GE209" s="400">
        <f t="shared" si="322"/>
        <v>0</v>
      </c>
      <c r="GF209" s="524"/>
      <c r="GG209" s="39"/>
      <c r="GH209" s="33"/>
      <c r="GI209" s="507">
        <f t="shared" si="240"/>
        <v>83</v>
      </c>
      <c r="GJ209" s="399">
        <v>0</v>
      </c>
      <c r="GK209" s="399">
        <v>0</v>
      </c>
      <c r="GL209" s="399">
        <v>0</v>
      </c>
      <c r="GM209" s="399">
        <v>0</v>
      </c>
      <c r="GN209" s="33"/>
      <c r="GO209" s="33"/>
      <c r="GP209" s="39"/>
      <c r="GQ209" s="33"/>
      <c r="GR209" s="33"/>
      <c r="GS209" s="513"/>
      <c r="GT209" s="33"/>
      <c r="GU209" s="33"/>
      <c r="GV209" s="33"/>
      <c r="GW209" s="33"/>
      <c r="GX209" s="39"/>
      <c r="GY209" s="513"/>
      <c r="GZ209" s="33"/>
      <c r="HA209" s="33"/>
      <c r="HB209" s="33"/>
      <c r="HC209" s="33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</row>
    <row r="210" spans="1:228" ht="12.75" hidden="1" customHeight="1" x14ac:dyDescent="0.25">
      <c r="A210" s="31">
        <f t="shared" ref="A210:A220" si="323">A209</f>
        <v>8</v>
      </c>
      <c r="B210" s="31"/>
      <c r="C210" s="31"/>
      <c r="D210" s="32">
        <f t="shared" si="280"/>
        <v>86</v>
      </c>
      <c r="E210" s="33">
        <f t="shared" ca="1" si="244"/>
        <v>0</v>
      </c>
      <c r="F210" s="33">
        <f t="shared" ca="1" si="245"/>
        <v>0</v>
      </c>
      <c r="G210" s="33">
        <f t="shared" ca="1" si="246"/>
        <v>0</v>
      </c>
      <c r="H210" s="33">
        <v>0</v>
      </c>
      <c r="I210" s="33">
        <v>0</v>
      </c>
      <c r="J210" s="33">
        <f t="shared" ca="1" si="318"/>
        <v>0</v>
      </c>
      <c r="K210" s="33">
        <f t="shared" ca="1" si="247"/>
        <v>0</v>
      </c>
      <c r="L210" s="33"/>
      <c r="M210" s="832">
        <v>0</v>
      </c>
      <c r="N210" s="33">
        <f>IF(M210&gt;0,#REF!,0)</f>
        <v>0</v>
      </c>
      <c r="O210" s="33">
        <f t="shared" ca="1" si="248"/>
        <v>0</v>
      </c>
      <c r="P210" s="833">
        <f t="shared" ca="1" si="281"/>
        <v>1.34</v>
      </c>
      <c r="Q210" s="834">
        <f t="shared" ca="1" si="282"/>
        <v>8.0392695526867364</v>
      </c>
      <c r="R210" s="835">
        <f t="shared" ca="1" si="283"/>
        <v>538.41966628149032</v>
      </c>
      <c r="S210" s="836">
        <f t="shared" ca="1" si="284"/>
        <v>1.34</v>
      </c>
      <c r="T210" s="34">
        <f t="shared" ca="1" si="249"/>
        <v>8.0392695526867364</v>
      </c>
      <c r="U210" s="835">
        <f t="shared" ca="1" si="285"/>
        <v>538.41966628149044</v>
      </c>
      <c r="V210" s="34">
        <f t="shared" si="224"/>
        <v>0</v>
      </c>
      <c r="W210" s="553">
        <f t="shared" si="227"/>
        <v>1.175</v>
      </c>
      <c r="X210" s="42">
        <f t="shared" si="286"/>
        <v>0.03</v>
      </c>
      <c r="Y210" s="43">
        <f t="shared" si="250"/>
        <v>2.4662697723036864E-3</v>
      </c>
      <c r="Z210" s="44">
        <f t="shared" si="287"/>
        <v>0.03</v>
      </c>
      <c r="AA210" s="43">
        <f t="shared" si="251"/>
        <v>2.4662697723036864E-3</v>
      </c>
      <c r="AB210" s="35">
        <f t="shared" si="319"/>
        <v>0.16</v>
      </c>
      <c r="AC210" s="35">
        <f t="shared" ca="1" si="319"/>
        <v>0.15470777428049154</v>
      </c>
      <c r="AD210" s="317">
        <f t="shared" ca="1" si="319"/>
        <v>0.15470777428049154</v>
      </c>
      <c r="AE210" s="39"/>
      <c r="AF210" s="318">
        <f t="shared" si="252"/>
        <v>0.1</v>
      </c>
      <c r="AG210" s="405">
        <f t="shared" ca="1" si="253"/>
        <v>0</v>
      </c>
      <c r="AH210" s="318">
        <f t="shared" si="254"/>
        <v>0</v>
      </c>
      <c r="AI210" s="405">
        <f t="shared" ca="1" si="255"/>
        <v>0</v>
      </c>
      <c r="AJ210" s="318">
        <f t="shared" si="256"/>
        <v>0.01</v>
      </c>
      <c r="AK210" s="405">
        <f t="shared" ca="1" si="257"/>
        <v>0</v>
      </c>
      <c r="AL210" s="35">
        <v>0</v>
      </c>
      <c r="AM210" s="30">
        <f t="shared" ca="1" si="258"/>
        <v>8.0392695526867364</v>
      </c>
      <c r="AN210" s="39"/>
      <c r="AO210" s="39"/>
      <c r="AP210" s="709">
        <f ca="1">IF($J$12="",0,IF(A210&lt;=$Y$3,IF(R209+SUM($M$126:M210)&gt;$Z$22,R209*10%,IF(R209+SUM($M$126:M210)&lt;=$Z$22,$Z$22-R209-SUM($M$126:M210))),0))</f>
        <v>99454.88106416582</v>
      </c>
      <c r="AQ210" s="319">
        <f t="shared" ca="1" si="289"/>
        <v>100000</v>
      </c>
      <c r="AR210" s="319">
        <f ca="1">IF($J$12="",0,IF(U209&lt;0,0,IF(A210&lt;=$Y$3,IF(U209+SUM($M$126:M210)&gt;$Z$22,U209*10%,IF(U209+SUM($M$126:M210)&lt;=$Z$22,$AR$125-U209-SUM($M$126:M210))),0)))</f>
        <v>99454.88106416582</v>
      </c>
      <c r="AS210" s="39">
        <f t="shared" ca="1" si="290"/>
        <v>100000</v>
      </c>
      <c r="AT210" s="723">
        <f t="shared" ca="1" si="259"/>
        <v>99454.88106416582</v>
      </c>
      <c r="AU210" s="320">
        <f t="shared" ca="1" si="260"/>
        <v>99454.88106416582</v>
      </c>
      <c r="AV210" s="320">
        <f t="shared" ca="1" si="261"/>
        <v>0</v>
      </c>
      <c r="AW210" s="320">
        <f t="shared" ca="1" si="262"/>
        <v>0</v>
      </c>
      <c r="AX210" s="320">
        <f t="shared" ca="1" si="263"/>
        <v>0</v>
      </c>
      <c r="AY210" s="320">
        <f t="shared" ca="1" si="291"/>
        <v>0</v>
      </c>
      <c r="AZ210" s="724">
        <f t="shared" ca="1" si="264"/>
        <v>0</v>
      </c>
      <c r="BA210" s="1259">
        <f t="shared" si="292"/>
        <v>0</v>
      </c>
      <c r="BB210" s="1250"/>
      <c r="BC210" s="715">
        <f t="shared" si="265"/>
        <v>0</v>
      </c>
      <c r="BD210" s="715">
        <f t="shared" si="266"/>
        <v>0</v>
      </c>
      <c r="BE210" s="715">
        <f t="shared" si="267"/>
        <v>0</v>
      </c>
      <c r="BF210" s="715">
        <f t="shared" si="293"/>
        <v>0</v>
      </c>
      <c r="BG210" s="732">
        <f t="shared" si="268"/>
        <v>0</v>
      </c>
      <c r="BH210" s="39"/>
      <c r="BI210" s="39"/>
      <c r="BJ210" s="39"/>
      <c r="BK210" s="39"/>
      <c r="BL210" s="39"/>
      <c r="BM210" s="36"/>
      <c r="BN210" s="422">
        <f t="shared" ca="1" si="269"/>
        <v>8.0392695526867364</v>
      </c>
      <c r="BO210" s="422">
        <f t="shared" ca="1" si="270"/>
        <v>0</v>
      </c>
      <c r="BP210" s="422">
        <f t="shared" ca="1" si="271"/>
        <v>0</v>
      </c>
      <c r="BQ210" s="422">
        <f t="shared" ca="1" si="272"/>
        <v>0</v>
      </c>
      <c r="BR210" s="422">
        <f t="shared" ca="1" si="294"/>
        <v>0</v>
      </c>
      <c r="BS210" s="422">
        <f t="shared" ca="1" si="273"/>
        <v>0</v>
      </c>
      <c r="BT210" s="422">
        <f t="shared" si="274"/>
        <v>0</v>
      </c>
      <c r="BU210" s="422">
        <f t="shared" si="275"/>
        <v>0</v>
      </c>
      <c r="BV210" s="422">
        <f t="shared" si="276"/>
        <v>0</v>
      </c>
      <c r="BW210" s="422">
        <f t="shared" si="277"/>
        <v>0</v>
      </c>
      <c r="BX210" s="422">
        <f t="shared" si="295"/>
        <v>0</v>
      </c>
      <c r="BY210" s="422">
        <f t="shared" si="278"/>
        <v>0</v>
      </c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458"/>
      <c r="CL210" s="458"/>
      <c r="CM210" s="458"/>
      <c r="CN210" s="458"/>
      <c r="CO210" s="458"/>
      <c r="CP210" s="458"/>
      <c r="CQ210" s="458"/>
      <c r="CR210" s="458"/>
      <c r="CS210" s="458"/>
      <c r="CT210" s="458"/>
      <c r="CU210" s="458"/>
      <c r="CV210" s="458"/>
      <c r="CW210" s="458"/>
      <c r="CX210" s="458"/>
      <c r="CY210" s="458"/>
      <c r="CZ210" s="458"/>
      <c r="DA210" s="458"/>
      <c r="DB210" s="458"/>
      <c r="DC210" s="458"/>
      <c r="DD210" s="458"/>
      <c r="DE210" s="458"/>
      <c r="DF210" s="458"/>
      <c r="DG210" s="458"/>
      <c r="DH210" s="458"/>
      <c r="DI210" s="458"/>
      <c r="DJ210" s="458"/>
      <c r="DK210" s="458"/>
      <c r="DL210" s="458"/>
      <c r="DM210" s="458"/>
      <c r="DN210" s="458"/>
      <c r="DO210" s="458"/>
      <c r="DP210" s="458"/>
      <c r="DQ210" s="458"/>
      <c r="DR210" s="458"/>
      <c r="DS210" s="458"/>
      <c r="DT210" s="458"/>
      <c r="DU210" s="39"/>
      <c r="DV210" s="39"/>
      <c r="DW210" s="31">
        <f t="shared" ref="DW210:DW220" si="324">DW209</f>
        <v>8</v>
      </c>
      <c r="DX210" s="459">
        <f t="shared" si="279"/>
        <v>86</v>
      </c>
      <c r="DY210" s="467">
        <f t="shared" si="296"/>
        <v>0.1</v>
      </c>
      <c r="DZ210" s="468">
        <f t="shared" si="297"/>
        <v>0</v>
      </c>
      <c r="EA210" s="467">
        <f t="shared" si="298"/>
        <v>0.01</v>
      </c>
      <c r="EB210" s="468"/>
      <c r="EC210" s="326"/>
      <c r="ED210" s="468"/>
      <c r="EE210" s="39"/>
      <c r="EF210" s="459">
        <f t="shared" si="299"/>
        <v>86</v>
      </c>
      <c r="EG210" s="407">
        <f t="shared" si="320"/>
        <v>0.03</v>
      </c>
      <c r="EH210" s="407">
        <f t="shared" si="320"/>
        <v>0.03</v>
      </c>
      <c r="EI210" s="407">
        <f t="shared" si="320"/>
        <v>0.03</v>
      </c>
      <c r="EJ210" s="407">
        <f t="shared" si="320"/>
        <v>0.03</v>
      </c>
      <c r="EK210" s="39"/>
      <c r="EL210" s="485">
        <v>84</v>
      </c>
      <c r="EM210" s="486">
        <f t="shared" si="300"/>
        <v>48.79</v>
      </c>
      <c r="EN210" s="486">
        <f t="shared" si="301"/>
        <v>0</v>
      </c>
      <c r="EO210" s="487">
        <f t="shared" si="302"/>
        <v>0</v>
      </c>
      <c r="EP210" s="487"/>
      <c r="EQ210" s="487">
        <f t="shared" si="303"/>
        <v>0</v>
      </c>
      <c r="ER210" s="487">
        <f t="shared" si="304"/>
        <v>0</v>
      </c>
      <c r="ES210" s="487">
        <f t="shared" si="305"/>
        <v>48.79</v>
      </c>
      <c r="ET210" s="488">
        <f t="shared" si="306"/>
        <v>48.79</v>
      </c>
      <c r="EU210" s="39"/>
      <c r="EV210" s="33"/>
      <c r="EW210" s="507">
        <f t="shared" si="236"/>
        <v>84</v>
      </c>
      <c r="EX210" s="399">
        <v>48.79</v>
      </c>
      <c r="EY210" s="399">
        <v>89.99</v>
      </c>
      <c r="EZ210" s="399">
        <v>34.69</v>
      </c>
      <c r="FA210" s="399">
        <v>59.63</v>
      </c>
      <c r="FB210" s="33"/>
      <c r="FC210" s="507">
        <v>84</v>
      </c>
      <c r="FD210" s="399">
        <f t="shared" si="308"/>
        <v>48.79</v>
      </c>
      <c r="FE210" s="399">
        <f t="shared" si="309"/>
        <v>89.99</v>
      </c>
      <c r="FF210" s="399">
        <f t="shared" si="310"/>
        <v>34.69</v>
      </c>
      <c r="FG210" s="399">
        <f t="shared" si="311"/>
        <v>59.63</v>
      </c>
      <c r="FH210" s="33"/>
      <c r="FI210" s="507">
        <f t="shared" si="237"/>
        <v>84</v>
      </c>
      <c r="FJ210" s="412">
        <v>0</v>
      </c>
      <c r="FK210" s="412">
        <v>0</v>
      </c>
      <c r="FL210" s="412">
        <v>0</v>
      </c>
      <c r="FM210" s="412">
        <v>0</v>
      </c>
      <c r="FN210" s="409"/>
      <c r="FO210" s="507">
        <f t="shared" si="238"/>
        <v>84</v>
      </c>
      <c r="FP210" s="412">
        <v>0</v>
      </c>
      <c r="FQ210" s="412">
        <v>0</v>
      </c>
      <c r="FR210" s="412">
        <v>0</v>
      </c>
      <c r="FS210" s="412">
        <v>0</v>
      </c>
      <c r="FT210" s="33"/>
      <c r="FU210" s="489">
        <v>70</v>
      </c>
      <c r="FV210" s="490">
        <f t="shared" si="321"/>
        <v>0</v>
      </c>
      <c r="FW210" s="490">
        <f t="shared" si="321"/>
        <v>0</v>
      </c>
      <c r="FX210" s="490">
        <f t="shared" si="321"/>
        <v>0</v>
      </c>
      <c r="FY210" s="490">
        <f t="shared" si="321"/>
        <v>0</v>
      </c>
      <c r="FZ210" s="33"/>
      <c r="GA210" s="507">
        <f t="shared" si="239"/>
        <v>84</v>
      </c>
      <c r="GB210" s="400">
        <v>0</v>
      </c>
      <c r="GC210" s="400">
        <f t="shared" si="322"/>
        <v>0</v>
      </c>
      <c r="GD210" s="400">
        <v>0</v>
      </c>
      <c r="GE210" s="400">
        <f t="shared" si="322"/>
        <v>0</v>
      </c>
      <c r="GF210" s="524"/>
      <c r="GG210" s="39"/>
      <c r="GH210" s="33"/>
      <c r="GI210" s="507">
        <f t="shared" si="240"/>
        <v>84</v>
      </c>
      <c r="GJ210" s="399">
        <v>0</v>
      </c>
      <c r="GK210" s="399">
        <v>0</v>
      </c>
      <c r="GL210" s="399">
        <v>0</v>
      </c>
      <c r="GM210" s="399">
        <v>0</v>
      </c>
      <c r="GN210" s="33"/>
      <c r="GO210" s="33"/>
      <c r="GP210" s="39"/>
      <c r="GQ210" s="33"/>
      <c r="GR210" s="33"/>
      <c r="GS210" s="513"/>
      <c r="GT210" s="33"/>
      <c r="GU210" s="33"/>
      <c r="GV210" s="33"/>
      <c r="GW210" s="33"/>
      <c r="GX210" s="39"/>
      <c r="GY210" s="513"/>
      <c r="GZ210" s="33"/>
      <c r="HA210" s="33"/>
      <c r="HB210" s="33"/>
      <c r="HC210" s="33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</row>
    <row r="211" spans="1:228" ht="12.75" hidden="1" customHeight="1" x14ac:dyDescent="0.25">
      <c r="A211" s="31">
        <f t="shared" si="323"/>
        <v>8</v>
      </c>
      <c r="B211" s="31"/>
      <c r="C211" s="31"/>
      <c r="D211" s="32">
        <f t="shared" si="280"/>
        <v>87</v>
      </c>
      <c r="E211" s="33">
        <f t="shared" ca="1" si="244"/>
        <v>0</v>
      </c>
      <c r="F211" s="33">
        <f t="shared" ca="1" si="245"/>
        <v>0</v>
      </c>
      <c r="G211" s="33">
        <f t="shared" ca="1" si="246"/>
        <v>0</v>
      </c>
      <c r="H211" s="33">
        <v>0</v>
      </c>
      <c r="I211" s="33">
        <v>0</v>
      </c>
      <c r="J211" s="33">
        <f t="shared" ca="1" si="318"/>
        <v>0</v>
      </c>
      <c r="K211" s="33">
        <f t="shared" ca="1" si="247"/>
        <v>0</v>
      </c>
      <c r="L211" s="33"/>
      <c r="M211" s="832">
        <v>0</v>
      </c>
      <c r="N211" s="33">
        <f>IF(M211&gt;0,#REF!,0)</f>
        <v>0</v>
      </c>
      <c r="O211" s="33">
        <f t="shared" ca="1" si="248"/>
        <v>0</v>
      </c>
      <c r="P211" s="833">
        <f t="shared" ca="1" si="281"/>
        <v>1.33</v>
      </c>
      <c r="Q211" s="834">
        <f t="shared" ca="1" si="282"/>
        <v>8.03981107697558</v>
      </c>
      <c r="R211" s="835">
        <f t="shared" ca="1" si="283"/>
        <v>531.70985520451484</v>
      </c>
      <c r="S211" s="836">
        <f t="shared" ca="1" si="284"/>
        <v>1.33</v>
      </c>
      <c r="T211" s="34">
        <f t="shared" ca="1" si="249"/>
        <v>8.03981107697558</v>
      </c>
      <c r="U211" s="835">
        <f t="shared" ca="1" si="285"/>
        <v>531.70985520451495</v>
      </c>
      <c r="V211" s="34">
        <f t="shared" si="224"/>
        <v>0</v>
      </c>
      <c r="W211" s="553">
        <f t="shared" si="227"/>
        <v>1.163</v>
      </c>
      <c r="X211" s="42">
        <f t="shared" si="286"/>
        <v>0.03</v>
      </c>
      <c r="Y211" s="43">
        <f t="shared" si="250"/>
        <v>2.4662697723036864E-3</v>
      </c>
      <c r="Z211" s="44">
        <f t="shared" si="287"/>
        <v>0.03</v>
      </c>
      <c r="AA211" s="43">
        <f t="shared" si="251"/>
        <v>2.4662697723036864E-3</v>
      </c>
      <c r="AB211" s="35">
        <f t="shared" si="319"/>
        <v>0.16</v>
      </c>
      <c r="AC211" s="35">
        <f t="shared" ca="1" si="319"/>
        <v>0.15470777428049154</v>
      </c>
      <c r="AD211" s="317">
        <f t="shared" ca="1" si="319"/>
        <v>0.15470777428049154</v>
      </c>
      <c r="AE211" s="39"/>
      <c r="AF211" s="318">
        <f t="shared" si="252"/>
        <v>0.1</v>
      </c>
      <c r="AG211" s="405">
        <f t="shared" ca="1" si="253"/>
        <v>0</v>
      </c>
      <c r="AH211" s="318">
        <f t="shared" si="254"/>
        <v>0</v>
      </c>
      <c r="AI211" s="405">
        <f t="shared" ca="1" si="255"/>
        <v>0</v>
      </c>
      <c r="AJ211" s="318">
        <f t="shared" si="256"/>
        <v>0.01</v>
      </c>
      <c r="AK211" s="405">
        <f t="shared" ca="1" si="257"/>
        <v>0</v>
      </c>
      <c r="AL211" s="35">
        <v>0</v>
      </c>
      <c r="AM211" s="30">
        <f t="shared" ca="1" si="258"/>
        <v>8.03981107697558</v>
      </c>
      <c r="AN211" s="39"/>
      <c r="AO211" s="39"/>
      <c r="AP211" s="709">
        <f ca="1">IF($J$12="",0,IF(A211&lt;=$Y$3,IF(R210+SUM($M$126:M211)&gt;$Z$22,R210*10%,IF(R210+SUM($M$126:M211)&lt;=$Z$22,$Z$22-R210-SUM($M$126:M211))),0))</f>
        <v>99461.580333718506</v>
      </c>
      <c r="AQ211" s="319">
        <f t="shared" ca="1" si="289"/>
        <v>100000</v>
      </c>
      <c r="AR211" s="319">
        <f ca="1">IF($J$12="",0,IF(U210&lt;0,0,IF(A211&lt;=$Y$3,IF(U210+SUM($M$126:M211)&gt;$Z$22,U210*10%,IF(U210+SUM($M$126:M211)&lt;=$Z$22,$AR$125-U210-SUM($M$126:M211))),0)))</f>
        <v>99461.580333718506</v>
      </c>
      <c r="AS211" s="39">
        <f t="shared" ca="1" si="290"/>
        <v>100000</v>
      </c>
      <c r="AT211" s="723">
        <f t="shared" ca="1" si="259"/>
        <v>99461.580333718506</v>
      </c>
      <c r="AU211" s="320">
        <f t="shared" ca="1" si="260"/>
        <v>99461.580333718506</v>
      </c>
      <c r="AV211" s="320">
        <f t="shared" ca="1" si="261"/>
        <v>0</v>
      </c>
      <c r="AW211" s="320">
        <f t="shared" ca="1" si="262"/>
        <v>0</v>
      </c>
      <c r="AX211" s="320">
        <f t="shared" ca="1" si="263"/>
        <v>0</v>
      </c>
      <c r="AY211" s="320">
        <f t="shared" ca="1" si="291"/>
        <v>0</v>
      </c>
      <c r="AZ211" s="724">
        <f t="shared" ca="1" si="264"/>
        <v>0</v>
      </c>
      <c r="BA211" s="1259">
        <f t="shared" si="292"/>
        <v>0</v>
      </c>
      <c r="BB211" s="1250"/>
      <c r="BC211" s="715">
        <f t="shared" si="265"/>
        <v>0</v>
      </c>
      <c r="BD211" s="715">
        <f t="shared" si="266"/>
        <v>0</v>
      </c>
      <c r="BE211" s="715">
        <f t="shared" si="267"/>
        <v>0</v>
      </c>
      <c r="BF211" s="715">
        <f t="shared" si="293"/>
        <v>0</v>
      </c>
      <c r="BG211" s="732">
        <f t="shared" si="268"/>
        <v>0</v>
      </c>
      <c r="BH211" s="39"/>
      <c r="BI211" s="39"/>
      <c r="BJ211" s="39"/>
      <c r="BK211" s="39"/>
      <c r="BL211" s="39"/>
      <c r="BM211" s="36"/>
      <c r="BN211" s="422">
        <f t="shared" ca="1" si="269"/>
        <v>8.03981107697558</v>
      </c>
      <c r="BO211" s="422">
        <f t="shared" ca="1" si="270"/>
        <v>0</v>
      </c>
      <c r="BP211" s="422">
        <f t="shared" ca="1" si="271"/>
        <v>0</v>
      </c>
      <c r="BQ211" s="422">
        <f t="shared" ca="1" si="272"/>
        <v>0</v>
      </c>
      <c r="BR211" s="422">
        <f t="shared" ca="1" si="294"/>
        <v>0</v>
      </c>
      <c r="BS211" s="422">
        <f t="shared" ca="1" si="273"/>
        <v>0</v>
      </c>
      <c r="BT211" s="422">
        <f t="shared" si="274"/>
        <v>0</v>
      </c>
      <c r="BU211" s="422">
        <f t="shared" si="275"/>
        <v>0</v>
      </c>
      <c r="BV211" s="422">
        <f t="shared" si="276"/>
        <v>0</v>
      </c>
      <c r="BW211" s="422">
        <f t="shared" si="277"/>
        <v>0</v>
      </c>
      <c r="BX211" s="422">
        <f t="shared" si="295"/>
        <v>0</v>
      </c>
      <c r="BY211" s="422">
        <f t="shared" si="278"/>
        <v>0</v>
      </c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458"/>
      <c r="CL211" s="458"/>
      <c r="CM211" s="458"/>
      <c r="CN211" s="458"/>
      <c r="CO211" s="458"/>
      <c r="CP211" s="458"/>
      <c r="CQ211" s="458"/>
      <c r="CR211" s="458"/>
      <c r="CS211" s="458"/>
      <c r="CT211" s="458"/>
      <c r="CU211" s="458"/>
      <c r="CV211" s="458"/>
      <c r="CW211" s="458"/>
      <c r="CX211" s="458"/>
      <c r="CY211" s="458"/>
      <c r="CZ211" s="458"/>
      <c r="DA211" s="458"/>
      <c r="DB211" s="458"/>
      <c r="DC211" s="458"/>
      <c r="DD211" s="458"/>
      <c r="DE211" s="458"/>
      <c r="DF211" s="458"/>
      <c r="DG211" s="458"/>
      <c r="DH211" s="458"/>
      <c r="DI211" s="458"/>
      <c r="DJ211" s="458"/>
      <c r="DK211" s="458"/>
      <c r="DL211" s="458"/>
      <c r="DM211" s="458"/>
      <c r="DN211" s="458"/>
      <c r="DO211" s="458"/>
      <c r="DP211" s="458"/>
      <c r="DQ211" s="458"/>
      <c r="DR211" s="458"/>
      <c r="DS211" s="458"/>
      <c r="DT211" s="458"/>
      <c r="DU211" s="39"/>
      <c r="DV211" s="39"/>
      <c r="DW211" s="31">
        <f t="shared" si="324"/>
        <v>8</v>
      </c>
      <c r="DX211" s="459">
        <f t="shared" si="279"/>
        <v>87</v>
      </c>
      <c r="DY211" s="467">
        <f t="shared" si="296"/>
        <v>0.1</v>
      </c>
      <c r="DZ211" s="468">
        <f t="shared" si="297"/>
        <v>0</v>
      </c>
      <c r="EA211" s="467">
        <f t="shared" si="298"/>
        <v>0.01</v>
      </c>
      <c r="EB211" s="468"/>
      <c r="EC211" s="326"/>
      <c r="ED211" s="468"/>
      <c r="EE211" s="39"/>
      <c r="EF211" s="459">
        <f t="shared" si="299"/>
        <v>87</v>
      </c>
      <c r="EG211" s="407">
        <f t="shared" si="320"/>
        <v>0.03</v>
      </c>
      <c r="EH211" s="407">
        <f t="shared" si="320"/>
        <v>0.03</v>
      </c>
      <c r="EI211" s="407">
        <f t="shared" si="320"/>
        <v>0.03</v>
      </c>
      <c r="EJ211" s="407">
        <f t="shared" si="320"/>
        <v>0.03</v>
      </c>
      <c r="EK211" s="39"/>
      <c r="EL211" s="485">
        <v>85</v>
      </c>
      <c r="EM211" s="486">
        <f t="shared" si="300"/>
        <v>54.03</v>
      </c>
      <c r="EN211" s="486">
        <f t="shared" si="301"/>
        <v>0</v>
      </c>
      <c r="EO211" s="487">
        <f t="shared" si="302"/>
        <v>0</v>
      </c>
      <c r="EP211" s="487"/>
      <c r="EQ211" s="487">
        <f t="shared" si="303"/>
        <v>0</v>
      </c>
      <c r="ER211" s="487">
        <f t="shared" si="304"/>
        <v>0</v>
      </c>
      <c r="ES211" s="487">
        <f t="shared" si="305"/>
        <v>54.03</v>
      </c>
      <c r="ET211" s="488">
        <f t="shared" si="306"/>
        <v>54.03</v>
      </c>
      <c r="EU211" s="39"/>
      <c r="EV211" s="33"/>
      <c r="EW211" s="507">
        <f t="shared" si="236"/>
        <v>85</v>
      </c>
      <c r="EX211" s="399">
        <v>54.03</v>
      </c>
      <c r="EY211" s="399">
        <v>99.66</v>
      </c>
      <c r="EZ211" s="399">
        <v>38.42</v>
      </c>
      <c r="FA211" s="399">
        <v>66.040000000000006</v>
      </c>
      <c r="FB211" s="33"/>
      <c r="FC211" s="507">
        <v>85</v>
      </c>
      <c r="FD211" s="399">
        <f t="shared" si="308"/>
        <v>54.03</v>
      </c>
      <c r="FE211" s="399">
        <f t="shared" si="309"/>
        <v>99.66</v>
      </c>
      <c r="FF211" s="399">
        <f t="shared" si="310"/>
        <v>38.42</v>
      </c>
      <c r="FG211" s="399">
        <f t="shared" si="311"/>
        <v>66.040000000000006</v>
      </c>
      <c r="FH211" s="33"/>
      <c r="FI211" s="507">
        <f t="shared" si="237"/>
        <v>85</v>
      </c>
      <c r="FJ211" s="412">
        <v>0</v>
      </c>
      <c r="FK211" s="412">
        <v>0</v>
      </c>
      <c r="FL211" s="412">
        <v>0</v>
      </c>
      <c r="FM211" s="412">
        <v>0</v>
      </c>
      <c r="FN211" s="409"/>
      <c r="FO211" s="507">
        <f t="shared" si="238"/>
        <v>85</v>
      </c>
      <c r="FP211" s="412">
        <v>0</v>
      </c>
      <c r="FQ211" s="412">
        <v>0</v>
      </c>
      <c r="FR211" s="412">
        <v>0</v>
      </c>
      <c r="FS211" s="412">
        <v>0</v>
      </c>
      <c r="FT211" s="33"/>
      <c r="FU211" s="489">
        <v>70</v>
      </c>
      <c r="FV211" s="490">
        <f t="shared" si="321"/>
        <v>0</v>
      </c>
      <c r="FW211" s="490">
        <f t="shared" si="321"/>
        <v>0</v>
      </c>
      <c r="FX211" s="490">
        <f t="shared" si="321"/>
        <v>0</v>
      </c>
      <c r="FY211" s="490">
        <f t="shared" si="321"/>
        <v>0</v>
      </c>
      <c r="FZ211" s="33"/>
      <c r="GA211" s="507">
        <f t="shared" si="239"/>
        <v>85</v>
      </c>
      <c r="GB211" s="400">
        <v>0</v>
      </c>
      <c r="GC211" s="400">
        <f t="shared" si="322"/>
        <v>0</v>
      </c>
      <c r="GD211" s="400">
        <v>0</v>
      </c>
      <c r="GE211" s="400">
        <f t="shared" si="322"/>
        <v>0</v>
      </c>
      <c r="GF211" s="524"/>
      <c r="GG211" s="39"/>
      <c r="GH211" s="33"/>
      <c r="GI211" s="507">
        <f t="shared" si="240"/>
        <v>85</v>
      </c>
      <c r="GJ211" s="399">
        <v>0</v>
      </c>
      <c r="GK211" s="399">
        <v>0</v>
      </c>
      <c r="GL211" s="399">
        <v>0</v>
      </c>
      <c r="GM211" s="399">
        <v>0</v>
      </c>
      <c r="GN211" s="33"/>
      <c r="GO211" s="33"/>
      <c r="GP211" s="39"/>
      <c r="GQ211" s="33"/>
      <c r="GR211" s="33"/>
      <c r="GS211" s="513"/>
      <c r="GT211" s="33"/>
      <c r="GU211" s="33"/>
      <c r="GV211" s="33"/>
      <c r="GW211" s="33"/>
      <c r="GX211" s="39"/>
      <c r="GY211" s="513"/>
      <c r="GZ211" s="33"/>
      <c r="HA211" s="33"/>
      <c r="HB211" s="33"/>
      <c r="HC211" s="33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</row>
    <row r="212" spans="1:228" ht="12.75" hidden="1" customHeight="1" x14ac:dyDescent="0.25">
      <c r="A212" s="31">
        <f t="shared" si="323"/>
        <v>8</v>
      </c>
      <c r="B212" s="31"/>
      <c r="C212" s="31"/>
      <c r="D212" s="32">
        <f t="shared" si="280"/>
        <v>88</v>
      </c>
      <c r="E212" s="33">
        <f t="shared" ca="1" si="244"/>
        <v>0</v>
      </c>
      <c r="F212" s="33">
        <f t="shared" ca="1" si="245"/>
        <v>0</v>
      </c>
      <c r="G212" s="33">
        <f t="shared" ca="1" si="246"/>
        <v>0</v>
      </c>
      <c r="H212" s="33">
        <v>0</v>
      </c>
      <c r="I212" s="33">
        <v>0</v>
      </c>
      <c r="J212" s="33">
        <f t="shared" ca="1" si="318"/>
        <v>0</v>
      </c>
      <c r="K212" s="33">
        <f t="shared" ca="1" si="247"/>
        <v>0</v>
      </c>
      <c r="L212" s="33"/>
      <c r="M212" s="832">
        <v>0</v>
      </c>
      <c r="N212" s="33">
        <f>IF(M212&gt;0,#REF!,0)</f>
        <v>0</v>
      </c>
      <c r="O212" s="33">
        <f t="shared" ca="1" si="248"/>
        <v>0</v>
      </c>
      <c r="P212" s="833">
        <f t="shared" ca="1" si="281"/>
        <v>1.31</v>
      </c>
      <c r="Q212" s="834">
        <f t="shared" ca="1" si="282"/>
        <v>8.0403534533709671</v>
      </c>
      <c r="R212" s="835">
        <f t="shared" ca="1" si="283"/>
        <v>524.97950175114386</v>
      </c>
      <c r="S212" s="836">
        <f t="shared" ca="1" si="284"/>
        <v>1.31</v>
      </c>
      <c r="T212" s="34">
        <f t="shared" ca="1" si="249"/>
        <v>8.0403534533709671</v>
      </c>
      <c r="U212" s="835">
        <f t="shared" ca="1" si="285"/>
        <v>524.97950175114397</v>
      </c>
      <c r="V212" s="34">
        <f t="shared" si="224"/>
        <v>0</v>
      </c>
      <c r="W212" s="553">
        <f t="shared" si="227"/>
        <v>1.1499999999999999</v>
      </c>
      <c r="X212" s="42">
        <f t="shared" si="286"/>
        <v>0.03</v>
      </c>
      <c r="Y212" s="43">
        <f t="shared" si="250"/>
        <v>2.4662697723036864E-3</v>
      </c>
      <c r="Z212" s="44">
        <f t="shared" si="287"/>
        <v>0.03</v>
      </c>
      <c r="AA212" s="43">
        <f t="shared" si="251"/>
        <v>2.4662697723036864E-3</v>
      </c>
      <c r="AB212" s="35">
        <f t="shared" si="319"/>
        <v>0.16</v>
      </c>
      <c r="AC212" s="35">
        <f t="shared" ca="1" si="319"/>
        <v>0.15470777428049154</v>
      </c>
      <c r="AD212" s="317">
        <f t="shared" ca="1" si="319"/>
        <v>0.15470777428049154</v>
      </c>
      <c r="AE212" s="39"/>
      <c r="AF212" s="318">
        <f t="shared" si="252"/>
        <v>0.1</v>
      </c>
      <c r="AG212" s="405">
        <f t="shared" ca="1" si="253"/>
        <v>0</v>
      </c>
      <c r="AH212" s="318">
        <f t="shared" si="254"/>
        <v>0</v>
      </c>
      <c r="AI212" s="405">
        <f t="shared" ca="1" si="255"/>
        <v>0</v>
      </c>
      <c r="AJ212" s="318">
        <f t="shared" si="256"/>
        <v>0.01</v>
      </c>
      <c r="AK212" s="405">
        <f t="shared" ca="1" si="257"/>
        <v>0</v>
      </c>
      <c r="AL212" s="35">
        <v>0</v>
      </c>
      <c r="AM212" s="30">
        <f t="shared" ca="1" si="258"/>
        <v>8.0403534533709671</v>
      </c>
      <c r="AN212" s="39"/>
      <c r="AO212" s="39"/>
      <c r="AP212" s="709">
        <f ca="1">IF($J$12="",0,IF(A212&lt;=$Y$3,IF(R211+SUM($M$126:M212)&gt;$Z$22,R211*10%,IF(R211+SUM($M$126:M212)&lt;=$Z$22,$Z$22-R211-SUM($M$126:M212))),0))</f>
        <v>99468.290144795479</v>
      </c>
      <c r="AQ212" s="319">
        <f t="shared" ca="1" si="289"/>
        <v>100000</v>
      </c>
      <c r="AR212" s="319">
        <f ca="1">IF($J$12="",0,IF(U211&lt;0,0,IF(A212&lt;=$Y$3,IF(U211+SUM($M$126:M212)&gt;$Z$22,U211*10%,IF(U211+SUM($M$126:M212)&lt;=$Z$22,$AR$125-U211-SUM($M$126:M212))),0)))</f>
        <v>99468.290144795479</v>
      </c>
      <c r="AS212" s="39">
        <f t="shared" ca="1" si="290"/>
        <v>100000</v>
      </c>
      <c r="AT212" s="723">
        <f t="shared" ca="1" si="259"/>
        <v>99468.290144795479</v>
      </c>
      <c r="AU212" s="320">
        <f t="shared" ca="1" si="260"/>
        <v>99468.290144795479</v>
      </c>
      <c r="AV212" s="320">
        <f t="shared" ca="1" si="261"/>
        <v>0</v>
      </c>
      <c r="AW212" s="320">
        <f t="shared" ca="1" si="262"/>
        <v>0</v>
      </c>
      <c r="AX212" s="320">
        <f t="shared" ca="1" si="263"/>
        <v>0</v>
      </c>
      <c r="AY212" s="320">
        <f t="shared" ca="1" si="291"/>
        <v>0</v>
      </c>
      <c r="AZ212" s="724">
        <f t="shared" ca="1" si="264"/>
        <v>0</v>
      </c>
      <c r="BA212" s="1259">
        <f t="shared" si="292"/>
        <v>0</v>
      </c>
      <c r="BB212" s="1250"/>
      <c r="BC212" s="715">
        <f t="shared" si="265"/>
        <v>0</v>
      </c>
      <c r="BD212" s="715">
        <f t="shared" si="266"/>
        <v>0</v>
      </c>
      <c r="BE212" s="715">
        <f t="shared" si="267"/>
        <v>0</v>
      </c>
      <c r="BF212" s="715">
        <f t="shared" si="293"/>
        <v>0</v>
      </c>
      <c r="BG212" s="732">
        <f t="shared" si="268"/>
        <v>0</v>
      </c>
      <c r="BH212" s="39"/>
      <c r="BI212" s="39"/>
      <c r="BJ212" s="39"/>
      <c r="BK212" s="39"/>
      <c r="BL212" s="39"/>
      <c r="BM212" s="36"/>
      <c r="BN212" s="422">
        <f t="shared" ca="1" si="269"/>
        <v>8.0403534533709671</v>
      </c>
      <c r="BO212" s="422">
        <f t="shared" ca="1" si="270"/>
        <v>0</v>
      </c>
      <c r="BP212" s="422">
        <f t="shared" ca="1" si="271"/>
        <v>0</v>
      </c>
      <c r="BQ212" s="422">
        <f t="shared" ca="1" si="272"/>
        <v>0</v>
      </c>
      <c r="BR212" s="422">
        <f t="shared" ca="1" si="294"/>
        <v>0</v>
      </c>
      <c r="BS212" s="422">
        <f t="shared" ca="1" si="273"/>
        <v>0</v>
      </c>
      <c r="BT212" s="422">
        <f t="shared" si="274"/>
        <v>0</v>
      </c>
      <c r="BU212" s="422">
        <f t="shared" si="275"/>
        <v>0</v>
      </c>
      <c r="BV212" s="422">
        <f t="shared" si="276"/>
        <v>0</v>
      </c>
      <c r="BW212" s="422">
        <f t="shared" si="277"/>
        <v>0</v>
      </c>
      <c r="BX212" s="422">
        <f t="shared" si="295"/>
        <v>0</v>
      </c>
      <c r="BY212" s="422">
        <f t="shared" si="278"/>
        <v>0</v>
      </c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458"/>
      <c r="CL212" s="458"/>
      <c r="CM212" s="458"/>
      <c r="CN212" s="458"/>
      <c r="CO212" s="458"/>
      <c r="CP212" s="458"/>
      <c r="CQ212" s="458"/>
      <c r="CR212" s="458"/>
      <c r="CS212" s="458"/>
      <c r="CT212" s="458"/>
      <c r="CU212" s="458"/>
      <c r="CV212" s="458"/>
      <c r="CW212" s="458"/>
      <c r="CX212" s="458"/>
      <c r="CY212" s="458"/>
      <c r="CZ212" s="458"/>
      <c r="DA212" s="458"/>
      <c r="DB212" s="458"/>
      <c r="DC212" s="458"/>
      <c r="DD212" s="458"/>
      <c r="DE212" s="458"/>
      <c r="DF212" s="458"/>
      <c r="DG212" s="458"/>
      <c r="DH212" s="458"/>
      <c r="DI212" s="458"/>
      <c r="DJ212" s="458"/>
      <c r="DK212" s="458"/>
      <c r="DL212" s="458"/>
      <c r="DM212" s="458"/>
      <c r="DN212" s="458"/>
      <c r="DO212" s="458"/>
      <c r="DP212" s="458"/>
      <c r="DQ212" s="458"/>
      <c r="DR212" s="458"/>
      <c r="DS212" s="458"/>
      <c r="DT212" s="458"/>
      <c r="DU212" s="39"/>
      <c r="DV212" s="39"/>
      <c r="DW212" s="31">
        <f t="shared" si="324"/>
        <v>8</v>
      </c>
      <c r="DX212" s="459">
        <f t="shared" si="279"/>
        <v>88</v>
      </c>
      <c r="DY212" s="467">
        <f t="shared" si="296"/>
        <v>0.1</v>
      </c>
      <c r="DZ212" s="468">
        <f t="shared" si="297"/>
        <v>0</v>
      </c>
      <c r="EA212" s="467">
        <f t="shared" si="298"/>
        <v>0.01</v>
      </c>
      <c r="EB212" s="468"/>
      <c r="EC212" s="326"/>
      <c r="ED212" s="468"/>
      <c r="EE212" s="39"/>
      <c r="EF212" s="459">
        <f t="shared" si="299"/>
        <v>88</v>
      </c>
      <c r="EG212" s="407">
        <f t="shared" si="320"/>
        <v>0.03</v>
      </c>
      <c r="EH212" s="407">
        <f t="shared" si="320"/>
        <v>0.03</v>
      </c>
      <c r="EI212" s="407">
        <f t="shared" si="320"/>
        <v>0.03</v>
      </c>
      <c r="EJ212" s="407">
        <f t="shared" si="320"/>
        <v>0.03</v>
      </c>
      <c r="EK212" s="39"/>
      <c r="EL212" s="485">
        <v>86</v>
      </c>
      <c r="EM212" s="486">
        <f t="shared" si="300"/>
        <v>59.85</v>
      </c>
      <c r="EN212" s="486">
        <f t="shared" si="301"/>
        <v>0</v>
      </c>
      <c r="EO212" s="487">
        <f t="shared" si="302"/>
        <v>0</v>
      </c>
      <c r="EP212" s="487"/>
      <c r="EQ212" s="487">
        <f t="shared" si="303"/>
        <v>0</v>
      </c>
      <c r="ER212" s="487">
        <f t="shared" si="304"/>
        <v>0</v>
      </c>
      <c r="ES212" s="487">
        <f t="shared" si="305"/>
        <v>59.85</v>
      </c>
      <c r="ET212" s="488">
        <f t="shared" si="306"/>
        <v>59.85</v>
      </c>
      <c r="EU212" s="39"/>
      <c r="EV212" s="33"/>
      <c r="EW212" s="507">
        <f t="shared" si="236"/>
        <v>86</v>
      </c>
      <c r="EX212" s="399">
        <v>59.85</v>
      </c>
      <c r="EY212" s="399">
        <v>110.38</v>
      </c>
      <c r="EZ212" s="399">
        <v>42.56</v>
      </c>
      <c r="FA212" s="399">
        <v>73.14</v>
      </c>
      <c r="FB212" s="33"/>
      <c r="FC212" s="507">
        <v>86</v>
      </c>
      <c r="FD212" s="399">
        <f t="shared" si="308"/>
        <v>59.85</v>
      </c>
      <c r="FE212" s="399">
        <f t="shared" si="309"/>
        <v>110.38</v>
      </c>
      <c r="FF212" s="399">
        <f t="shared" si="310"/>
        <v>42.56</v>
      </c>
      <c r="FG212" s="399">
        <f t="shared" si="311"/>
        <v>73.14</v>
      </c>
      <c r="FH212" s="33"/>
      <c r="FI212" s="507">
        <f t="shared" si="237"/>
        <v>86</v>
      </c>
      <c r="FJ212" s="412">
        <v>0</v>
      </c>
      <c r="FK212" s="412">
        <v>0</v>
      </c>
      <c r="FL212" s="412">
        <v>0</v>
      </c>
      <c r="FM212" s="412">
        <v>0</v>
      </c>
      <c r="FN212" s="409"/>
      <c r="FO212" s="507">
        <f t="shared" si="238"/>
        <v>86</v>
      </c>
      <c r="FP212" s="412">
        <v>0</v>
      </c>
      <c r="FQ212" s="412">
        <v>0</v>
      </c>
      <c r="FR212" s="412">
        <v>0</v>
      </c>
      <c r="FS212" s="412">
        <v>0</v>
      </c>
      <c r="FT212" s="33"/>
      <c r="FU212" s="489">
        <v>70</v>
      </c>
      <c r="FV212" s="490">
        <f t="shared" si="321"/>
        <v>0</v>
      </c>
      <c r="FW212" s="490">
        <f t="shared" si="321"/>
        <v>0</v>
      </c>
      <c r="FX212" s="490">
        <f t="shared" si="321"/>
        <v>0</v>
      </c>
      <c r="FY212" s="490">
        <f t="shared" si="321"/>
        <v>0</v>
      </c>
      <c r="FZ212" s="33"/>
      <c r="GA212" s="507">
        <f t="shared" si="239"/>
        <v>86</v>
      </c>
      <c r="GB212" s="400">
        <v>0</v>
      </c>
      <c r="GC212" s="400">
        <f t="shared" si="322"/>
        <v>0</v>
      </c>
      <c r="GD212" s="400">
        <v>0</v>
      </c>
      <c r="GE212" s="400">
        <f t="shared" si="322"/>
        <v>0</v>
      </c>
      <c r="GF212" s="524"/>
      <c r="GG212" s="39"/>
      <c r="GH212" s="33"/>
      <c r="GI212" s="507">
        <f t="shared" si="240"/>
        <v>86</v>
      </c>
      <c r="GJ212" s="399">
        <v>0</v>
      </c>
      <c r="GK212" s="399">
        <v>0</v>
      </c>
      <c r="GL212" s="399">
        <v>0</v>
      </c>
      <c r="GM212" s="399">
        <v>0</v>
      </c>
      <c r="GN212" s="33"/>
      <c r="GO212" s="33"/>
      <c r="GP212" s="39"/>
      <c r="GQ212" s="33"/>
      <c r="GR212" s="33"/>
      <c r="GS212" s="513"/>
      <c r="GT212" s="33"/>
      <c r="GU212" s="33"/>
      <c r="GV212" s="33"/>
      <c r="GW212" s="33"/>
      <c r="GX212" s="39"/>
      <c r="GY212" s="513"/>
      <c r="GZ212" s="33"/>
      <c r="HA212" s="33"/>
      <c r="HB212" s="33"/>
      <c r="HC212" s="33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</row>
    <row r="213" spans="1:228" ht="12.75" hidden="1" customHeight="1" x14ac:dyDescent="0.25">
      <c r="A213" s="31">
        <f t="shared" si="323"/>
        <v>8</v>
      </c>
      <c r="B213" s="31"/>
      <c r="C213" s="31"/>
      <c r="D213" s="32">
        <f t="shared" si="280"/>
        <v>89</v>
      </c>
      <c r="E213" s="33">
        <f t="shared" ca="1" si="244"/>
        <v>0</v>
      </c>
      <c r="F213" s="33">
        <f t="shared" ca="1" si="245"/>
        <v>0</v>
      </c>
      <c r="G213" s="33">
        <f t="shared" ca="1" si="246"/>
        <v>0</v>
      </c>
      <c r="H213" s="33">
        <v>0</v>
      </c>
      <c r="I213" s="33">
        <v>0</v>
      </c>
      <c r="J213" s="33">
        <f t="shared" ca="1" si="318"/>
        <v>0</v>
      </c>
      <c r="K213" s="33">
        <f t="shared" ca="1" si="247"/>
        <v>0</v>
      </c>
      <c r="L213" s="33"/>
      <c r="M213" s="832">
        <v>0</v>
      </c>
      <c r="N213" s="33">
        <f>IF(M213&gt;0,#REF!,0)</f>
        <v>0</v>
      </c>
      <c r="O213" s="33">
        <f t="shared" ca="1" si="248"/>
        <v>0</v>
      </c>
      <c r="P213" s="833">
        <f t="shared" ca="1" si="281"/>
        <v>1.29</v>
      </c>
      <c r="Q213" s="834">
        <f t="shared" ca="1" si="282"/>
        <v>8.0408974902751158</v>
      </c>
      <c r="R213" s="835">
        <f t="shared" ca="1" si="283"/>
        <v>518.22860426086868</v>
      </c>
      <c r="S213" s="836">
        <f t="shared" ca="1" si="284"/>
        <v>1.29</v>
      </c>
      <c r="T213" s="34">
        <f t="shared" ca="1" si="249"/>
        <v>8.0408974902751158</v>
      </c>
      <c r="U213" s="835">
        <f t="shared" ca="1" si="285"/>
        <v>518.22860426086879</v>
      </c>
      <c r="V213" s="34">
        <f t="shared" si="224"/>
        <v>0</v>
      </c>
      <c r="W213" s="553">
        <f t="shared" si="227"/>
        <v>1.1379999999999999</v>
      </c>
      <c r="X213" s="42">
        <f t="shared" si="286"/>
        <v>0.03</v>
      </c>
      <c r="Y213" s="43">
        <f t="shared" si="250"/>
        <v>2.4662697723036864E-3</v>
      </c>
      <c r="Z213" s="44">
        <f t="shared" si="287"/>
        <v>0.03</v>
      </c>
      <c r="AA213" s="43">
        <f t="shared" si="251"/>
        <v>2.4662697723036864E-3</v>
      </c>
      <c r="AB213" s="35">
        <f t="shared" si="319"/>
        <v>0.16</v>
      </c>
      <c r="AC213" s="35">
        <f t="shared" ca="1" si="319"/>
        <v>0.15470777428049154</v>
      </c>
      <c r="AD213" s="317">
        <f t="shared" ca="1" si="319"/>
        <v>0.15470777428049154</v>
      </c>
      <c r="AE213" s="39"/>
      <c r="AF213" s="318">
        <f t="shared" si="252"/>
        <v>0.1</v>
      </c>
      <c r="AG213" s="405">
        <f t="shared" ca="1" si="253"/>
        <v>0</v>
      </c>
      <c r="AH213" s="318">
        <f t="shared" si="254"/>
        <v>0</v>
      </c>
      <c r="AI213" s="405">
        <f t="shared" ca="1" si="255"/>
        <v>0</v>
      </c>
      <c r="AJ213" s="318">
        <f t="shared" si="256"/>
        <v>0.01</v>
      </c>
      <c r="AK213" s="405">
        <f t="shared" ca="1" si="257"/>
        <v>0</v>
      </c>
      <c r="AL213" s="35">
        <v>0</v>
      </c>
      <c r="AM213" s="30">
        <f t="shared" ca="1" si="258"/>
        <v>8.0408974902751158</v>
      </c>
      <c r="AN213" s="39"/>
      <c r="AO213" s="39"/>
      <c r="AP213" s="709">
        <f ca="1">IF($J$12="",0,IF(A213&lt;=$Y$3,IF(R212+SUM($M$126:M213)&gt;$Z$22,R212*10%,IF(R212+SUM($M$126:M213)&lt;=$Z$22,$Z$22-R212-SUM($M$126:M213))),0))</f>
        <v>99475.02049824885</v>
      </c>
      <c r="AQ213" s="319">
        <f t="shared" ca="1" si="289"/>
        <v>100000</v>
      </c>
      <c r="AR213" s="319">
        <f ca="1">IF($J$12="",0,IF(U212&lt;0,0,IF(A213&lt;=$Y$3,IF(U212+SUM($M$126:M213)&gt;$Z$22,U212*10%,IF(U212+SUM($M$126:M213)&lt;=$Z$22,$AR$125-U212-SUM($M$126:M213))),0)))</f>
        <v>99475.02049824885</v>
      </c>
      <c r="AS213" s="39">
        <f t="shared" ca="1" si="290"/>
        <v>100000</v>
      </c>
      <c r="AT213" s="723">
        <f t="shared" ca="1" si="259"/>
        <v>99475.02049824885</v>
      </c>
      <c r="AU213" s="320">
        <f t="shared" ca="1" si="260"/>
        <v>99475.02049824885</v>
      </c>
      <c r="AV213" s="320">
        <f t="shared" ca="1" si="261"/>
        <v>0</v>
      </c>
      <c r="AW213" s="320">
        <f t="shared" ca="1" si="262"/>
        <v>0</v>
      </c>
      <c r="AX213" s="320">
        <f t="shared" ca="1" si="263"/>
        <v>0</v>
      </c>
      <c r="AY213" s="320">
        <f t="shared" ca="1" si="291"/>
        <v>0</v>
      </c>
      <c r="AZ213" s="724">
        <f t="shared" ca="1" si="264"/>
        <v>0</v>
      </c>
      <c r="BA213" s="1259">
        <f t="shared" si="292"/>
        <v>0</v>
      </c>
      <c r="BB213" s="1250"/>
      <c r="BC213" s="715">
        <f t="shared" si="265"/>
        <v>0</v>
      </c>
      <c r="BD213" s="715">
        <f t="shared" si="266"/>
        <v>0</v>
      </c>
      <c r="BE213" s="715">
        <f t="shared" si="267"/>
        <v>0</v>
      </c>
      <c r="BF213" s="715">
        <f t="shared" si="293"/>
        <v>0</v>
      </c>
      <c r="BG213" s="732">
        <f t="shared" si="268"/>
        <v>0</v>
      </c>
      <c r="BH213" s="39"/>
      <c r="BI213" s="39"/>
      <c r="BJ213" s="39"/>
      <c r="BK213" s="39"/>
      <c r="BL213" s="39"/>
      <c r="BM213" s="36"/>
      <c r="BN213" s="422">
        <f t="shared" ca="1" si="269"/>
        <v>8.0408974902751158</v>
      </c>
      <c r="BO213" s="422">
        <f t="shared" ca="1" si="270"/>
        <v>0</v>
      </c>
      <c r="BP213" s="422">
        <f t="shared" ca="1" si="271"/>
        <v>0</v>
      </c>
      <c r="BQ213" s="422">
        <f t="shared" ca="1" si="272"/>
        <v>0</v>
      </c>
      <c r="BR213" s="422">
        <f t="shared" ca="1" si="294"/>
        <v>0</v>
      </c>
      <c r="BS213" s="422">
        <f t="shared" ca="1" si="273"/>
        <v>0</v>
      </c>
      <c r="BT213" s="422">
        <f t="shared" si="274"/>
        <v>0</v>
      </c>
      <c r="BU213" s="422">
        <f t="shared" si="275"/>
        <v>0</v>
      </c>
      <c r="BV213" s="422">
        <f t="shared" si="276"/>
        <v>0</v>
      </c>
      <c r="BW213" s="422">
        <f t="shared" si="277"/>
        <v>0</v>
      </c>
      <c r="BX213" s="422">
        <f t="shared" si="295"/>
        <v>0</v>
      </c>
      <c r="BY213" s="422">
        <f t="shared" si="278"/>
        <v>0</v>
      </c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458"/>
      <c r="CL213" s="458"/>
      <c r="CM213" s="458"/>
      <c r="CN213" s="458"/>
      <c r="CO213" s="458"/>
      <c r="CP213" s="458"/>
      <c r="CQ213" s="458"/>
      <c r="CR213" s="458"/>
      <c r="CS213" s="458"/>
      <c r="CT213" s="458"/>
      <c r="CU213" s="458"/>
      <c r="CV213" s="458"/>
      <c r="CW213" s="458"/>
      <c r="CX213" s="458"/>
      <c r="CY213" s="458"/>
      <c r="CZ213" s="458"/>
      <c r="DA213" s="458"/>
      <c r="DB213" s="458"/>
      <c r="DC213" s="458"/>
      <c r="DD213" s="458"/>
      <c r="DE213" s="458"/>
      <c r="DF213" s="458"/>
      <c r="DG213" s="458"/>
      <c r="DH213" s="458"/>
      <c r="DI213" s="458"/>
      <c r="DJ213" s="458"/>
      <c r="DK213" s="458"/>
      <c r="DL213" s="458"/>
      <c r="DM213" s="458"/>
      <c r="DN213" s="458"/>
      <c r="DO213" s="458"/>
      <c r="DP213" s="458"/>
      <c r="DQ213" s="458"/>
      <c r="DR213" s="458"/>
      <c r="DS213" s="458"/>
      <c r="DT213" s="458"/>
      <c r="DU213" s="39"/>
      <c r="DV213" s="39"/>
      <c r="DW213" s="31">
        <f t="shared" si="324"/>
        <v>8</v>
      </c>
      <c r="DX213" s="459">
        <f t="shared" si="279"/>
        <v>89</v>
      </c>
      <c r="DY213" s="467">
        <f t="shared" si="296"/>
        <v>0.1</v>
      </c>
      <c r="DZ213" s="468">
        <f t="shared" si="297"/>
        <v>0</v>
      </c>
      <c r="EA213" s="467">
        <f t="shared" si="298"/>
        <v>0.01</v>
      </c>
      <c r="EB213" s="468"/>
      <c r="EC213" s="326"/>
      <c r="ED213" s="468"/>
      <c r="EE213" s="39"/>
      <c r="EF213" s="459">
        <f t="shared" si="299"/>
        <v>89</v>
      </c>
      <c r="EG213" s="407">
        <f t="shared" si="320"/>
        <v>0.03</v>
      </c>
      <c r="EH213" s="407">
        <f t="shared" si="320"/>
        <v>0.03</v>
      </c>
      <c r="EI213" s="407">
        <f t="shared" si="320"/>
        <v>0.03</v>
      </c>
      <c r="EJ213" s="407">
        <f t="shared" si="320"/>
        <v>0.03</v>
      </c>
      <c r="EK213" s="39"/>
      <c r="EL213" s="485">
        <v>87</v>
      </c>
      <c r="EM213" s="486">
        <f t="shared" si="300"/>
        <v>66.19</v>
      </c>
      <c r="EN213" s="486">
        <f t="shared" si="301"/>
        <v>0</v>
      </c>
      <c r="EO213" s="487">
        <f t="shared" si="302"/>
        <v>0</v>
      </c>
      <c r="EP213" s="487"/>
      <c r="EQ213" s="487">
        <f t="shared" si="303"/>
        <v>0</v>
      </c>
      <c r="ER213" s="487">
        <f t="shared" si="304"/>
        <v>0</v>
      </c>
      <c r="ES213" s="487">
        <f t="shared" si="305"/>
        <v>66.19</v>
      </c>
      <c r="ET213" s="488">
        <f t="shared" si="306"/>
        <v>66.19</v>
      </c>
      <c r="EU213" s="39"/>
      <c r="EV213" s="33"/>
      <c r="EW213" s="507">
        <f t="shared" si="236"/>
        <v>87</v>
      </c>
      <c r="EX213" s="399">
        <v>66.19</v>
      </c>
      <c r="EY213" s="399">
        <v>122.08</v>
      </c>
      <c r="EZ213" s="399">
        <v>47.07</v>
      </c>
      <c r="FA213" s="399">
        <v>80.900000000000006</v>
      </c>
      <c r="FB213" s="33"/>
      <c r="FC213" s="507">
        <v>87</v>
      </c>
      <c r="FD213" s="399">
        <f t="shared" si="308"/>
        <v>66.19</v>
      </c>
      <c r="FE213" s="399">
        <f t="shared" si="309"/>
        <v>122.08</v>
      </c>
      <c r="FF213" s="399">
        <f t="shared" si="310"/>
        <v>47.07</v>
      </c>
      <c r="FG213" s="399">
        <f t="shared" si="311"/>
        <v>80.900000000000006</v>
      </c>
      <c r="FH213" s="33"/>
      <c r="FI213" s="507">
        <f t="shared" si="237"/>
        <v>87</v>
      </c>
      <c r="FJ213" s="412">
        <v>0</v>
      </c>
      <c r="FK213" s="412">
        <v>0</v>
      </c>
      <c r="FL213" s="412">
        <v>0</v>
      </c>
      <c r="FM213" s="412">
        <v>0</v>
      </c>
      <c r="FN213" s="409"/>
      <c r="FO213" s="507">
        <f t="shared" si="238"/>
        <v>87</v>
      </c>
      <c r="FP213" s="412">
        <v>0</v>
      </c>
      <c r="FQ213" s="412">
        <v>0</v>
      </c>
      <c r="FR213" s="412">
        <v>0</v>
      </c>
      <c r="FS213" s="412">
        <v>0</v>
      </c>
      <c r="FT213" s="33"/>
      <c r="FU213" s="489">
        <v>70</v>
      </c>
      <c r="FV213" s="490">
        <f t="shared" si="321"/>
        <v>0</v>
      </c>
      <c r="FW213" s="490">
        <f t="shared" si="321"/>
        <v>0</v>
      </c>
      <c r="FX213" s="490">
        <f t="shared" si="321"/>
        <v>0</v>
      </c>
      <c r="FY213" s="490">
        <f t="shared" si="321"/>
        <v>0</v>
      </c>
      <c r="FZ213" s="33"/>
      <c r="GA213" s="507">
        <f t="shared" si="239"/>
        <v>87</v>
      </c>
      <c r="GB213" s="400">
        <v>0</v>
      </c>
      <c r="GC213" s="400">
        <f t="shared" si="322"/>
        <v>0</v>
      </c>
      <c r="GD213" s="400">
        <v>0</v>
      </c>
      <c r="GE213" s="400">
        <f t="shared" si="322"/>
        <v>0</v>
      </c>
      <c r="GF213" s="524"/>
      <c r="GG213" s="39"/>
      <c r="GH213" s="33"/>
      <c r="GI213" s="507">
        <f t="shared" si="240"/>
        <v>87</v>
      </c>
      <c r="GJ213" s="399">
        <v>0</v>
      </c>
      <c r="GK213" s="399">
        <v>0</v>
      </c>
      <c r="GL213" s="399">
        <v>0</v>
      </c>
      <c r="GM213" s="399">
        <v>0</v>
      </c>
      <c r="GN213" s="33"/>
      <c r="GO213" s="33"/>
      <c r="GP213" s="39"/>
      <c r="GQ213" s="33"/>
      <c r="GR213" s="33"/>
      <c r="GS213" s="513"/>
      <c r="GT213" s="33"/>
      <c r="GU213" s="33"/>
      <c r="GV213" s="33"/>
      <c r="GW213" s="33"/>
      <c r="GX213" s="39"/>
      <c r="GY213" s="513"/>
      <c r="GZ213" s="33"/>
      <c r="HA213" s="33"/>
      <c r="HB213" s="33"/>
      <c r="HC213" s="33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</row>
    <row r="214" spans="1:228" ht="12.75" hidden="1" customHeight="1" x14ac:dyDescent="0.25">
      <c r="A214" s="31">
        <f t="shared" si="323"/>
        <v>8</v>
      </c>
      <c r="B214" s="31"/>
      <c r="C214" s="31"/>
      <c r="D214" s="32">
        <f t="shared" si="280"/>
        <v>90</v>
      </c>
      <c r="E214" s="33">
        <f t="shared" ca="1" si="244"/>
        <v>0</v>
      </c>
      <c r="F214" s="33">
        <f t="shared" ca="1" si="245"/>
        <v>0</v>
      </c>
      <c r="G214" s="33">
        <f t="shared" ca="1" si="246"/>
        <v>0</v>
      </c>
      <c r="H214" s="33">
        <v>0</v>
      </c>
      <c r="I214" s="33">
        <v>0</v>
      </c>
      <c r="J214" s="33">
        <f t="shared" ca="1" si="318"/>
        <v>0</v>
      </c>
      <c r="K214" s="33">
        <f t="shared" ca="1" si="247"/>
        <v>0</v>
      </c>
      <c r="L214" s="33"/>
      <c r="M214" s="832">
        <v>0</v>
      </c>
      <c r="N214" s="33">
        <f>IF(M214&gt;0,#REF!,0)</f>
        <v>0</v>
      </c>
      <c r="O214" s="33">
        <f t="shared" ca="1" si="248"/>
        <v>0</v>
      </c>
      <c r="P214" s="833">
        <f t="shared" ca="1" si="281"/>
        <v>1.28</v>
      </c>
      <c r="Q214" s="834">
        <f t="shared" ca="1" si="282"/>
        <v>8.0414431878222459</v>
      </c>
      <c r="R214" s="835">
        <f t="shared" ca="1" si="283"/>
        <v>511.46716107304638</v>
      </c>
      <c r="S214" s="836">
        <f t="shared" ca="1" si="284"/>
        <v>1.28</v>
      </c>
      <c r="T214" s="34">
        <f t="shared" ca="1" si="249"/>
        <v>8.0414431878222459</v>
      </c>
      <c r="U214" s="835">
        <f t="shared" ca="1" si="285"/>
        <v>511.4671610730465</v>
      </c>
      <c r="V214" s="34">
        <f t="shared" si="224"/>
        <v>0</v>
      </c>
      <c r="W214" s="553">
        <f t="shared" si="227"/>
        <v>1.125</v>
      </c>
      <c r="X214" s="42">
        <f t="shared" si="286"/>
        <v>0.03</v>
      </c>
      <c r="Y214" s="43">
        <f t="shared" si="250"/>
        <v>2.4662697723036864E-3</v>
      </c>
      <c r="Z214" s="44">
        <f t="shared" si="287"/>
        <v>0.03</v>
      </c>
      <c r="AA214" s="43">
        <f t="shared" si="251"/>
        <v>2.4662697723036864E-3</v>
      </c>
      <c r="AB214" s="35">
        <f t="shared" si="319"/>
        <v>0.16</v>
      </c>
      <c r="AC214" s="35">
        <f t="shared" ca="1" si="319"/>
        <v>0.15470777428049154</v>
      </c>
      <c r="AD214" s="317">
        <f t="shared" ca="1" si="319"/>
        <v>0.15470777428049154</v>
      </c>
      <c r="AE214" s="39"/>
      <c r="AF214" s="318">
        <f t="shared" si="252"/>
        <v>0.1</v>
      </c>
      <c r="AG214" s="405">
        <f t="shared" ca="1" si="253"/>
        <v>0</v>
      </c>
      <c r="AH214" s="318">
        <f t="shared" si="254"/>
        <v>0</v>
      </c>
      <c r="AI214" s="405">
        <f t="shared" ca="1" si="255"/>
        <v>0</v>
      </c>
      <c r="AJ214" s="318">
        <f t="shared" si="256"/>
        <v>0.01</v>
      </c>
      <c r="AK214" s="405">
        <f t="shared" ca="1" si="257"/>
        <v>0</v>
      </c>
      <c r="AL214" s="35">
        <v>0</v>
      </c>
      <c r="AM214" s="30">
        <f t="shared" ca="1" si="258"/>
        <v>8.0414431878222459</v>
      </c>
      <c r="AN214" s="39"/>
      <c r="AO214" s="39"/>
      <c r="AP214" s="709">
        <f ca="1">IF($J$12="",0,IF(A214&lt;=$Y$3,IF(R213+SUM($M$126:M214)&gt;$Z$22,R213*10%,IF(R213+SUM($M$126:M214)&lt;=$Z$22,$Z$22-R213-SUM($M$126:M214))),0))</f>
        <v>99481.771395739124</v>
      </c>
      <c r="AQ214" s="319">
        <f t="shared" ca="1" si="289"/>
        <v>100000</v>
      </c>
      <c r="AR214" s="319">
        <f ca="1">IF($J$12="",0,IF(U213&lt;0,0,IF(A214&lt;=$Y$3,IF(U213+SUM($M$126:M214)&gt;$Z$22,U213*10%,IF(U213+SUM($M$126:M214)&lt;=$Z$22,$AR$125-U213-SUM($M$126:M214))),0)))</f>
        <v>99481.771395739124</v>
      </c>
      <c r="AS214" s="39">
        <f t="shared" ca="1" si="290"/>
        <v>100000</v>
      </c>
      <c r="AT214" s="723">
        <f t="shared" ca="1" si="259"/>
        <v>99481.771395739124</v>
      </c>
      <c r="AU214" s="320">
        <f t="shared" ca="1" si="260"/>
        <v>99481.771395739124</v>
      </c>
      <c r="AV214" s="320">
        <f t="shared" ca="1" si="261"/>
        <v>0</v>
      </c>
      <c r="AW214" s="320">
        <f t="shared" ca="1" si="262"/>
        <v>0</v>
      </c>
      <c r="AX214" s="320">
        <f t="shared" ca="1" si="263"/>
        <v>0</v>
      </c>
      <c r="AY214" s="320">
        <f t="shared" ca="1" si="291"/>
        <v>0</v>
      </c>
      <c r="AZ214" s="724">
        <f t="shared" ca="1" si="264"/>
        <v>0</v>
      </c>
      <c r="BA214" s="1259">
        <f t="shared" si="292"/>
        <v>0</v>
      </c>
      <c r="BB214" s="1250"/>
      <c r="BC214" s="715">
        <f t="shared" si="265"/>
        <v>0</v>
      </c>
      <c r="BD214" s="715">
        <f t="shared" si="266"/>
        <v>0</v>
      </c>
      <c r="BE214" s="715">
        <f t="shared" si="267"/>
        <v>0</v>
      </c>
      <c r="BF214" s="715">
        <f t="shared" si="293"/>
        <v>0</v>
      </c>
      <c r="BG214" s="732">
        <f t="shared" si="268"/>
        <v>0</v>
      </c>
      <c r="BH214" s="39"/>
      <c r="BI214" s="39"/>
      <c r="BJ214" s="39"/>
      <c r="BK214" s="39"/>
      <c r="BL214" s="39"/>
      <c r="BM214" s="36"/>
      <c r="BN214" s="422">
        <f t="shared" ca="1" si="269"/>
        <v>8.0414431878222459</v>
      </c>
      <c r="BO214" s="422">
        <f t="shared" ca="1" si="270"/>
        <v>0</v>
      </c>
      <c r="BP214" s="422">
        <f t="shared" ca="1" si="271"/>
        <v>0</v>
      </c>
      <c r="BQ214" s="422">
        <f t="shared" ca="1" si="272"/>
        <v>0</v>
      </c>
      <c r="BR214" s="422">
        <f t="shared" ca="1" si="294"/>
        <v>0</v>
      </c>
      <c r="BS214" s="422">
        <f t="shared" ca="1" si="273"/>
        <v>0</v>
      </c>
      <c r="BT214" s="422">
        <f t="shared" si="274"/>
        <v>0</v>
      </c>
      <c r="BU214" s="422">
        <f t="shared" si="275"/>
        <v>0</v>
      </c>
      <c r="BV214" s="422">
        <f t="shared" si="276"/>
        <v>0</v>
      </c>
      <c r="BW214" s="422">
        <f t="shared" si="277"/>
        <v>0</v>
      </c>
      <c r="BX214" s="422">
        <f t="shared" si="295"/>
        <v>0</v>
      </c>
      <c r="BY214" s="422">
        <f t="shared" si="278"/>
        <v>0</v>
      </c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458"/>
      <c r="CL214" s="458"/>
      <c r="CM214" s="458"/>
      <c r="CN214" s="458"/>
      <c r="CO214" s="458"/>
      <c r="CP214" s="458"/>
      <c r="CQ214" s="458"/>
      <c r="CR214" s="458"/>
      <c r="CS214" s="458"/>
      <c r="CT214" s="458"/>
      <c r="CU214" s="458"/>
      <c r="CV214" s="458"/>
      <c r="CW214" s="458"/>
      <c r="CX214" s="458"/>
      <c r="CY214" s="458"/>
      <c r="CZ214" s="458"/>
      <c r="DA214" s="458"/>
      <c r="DB214" s="458"/>
      <c r="DC214" s="458"/>
      <c r="DD214" s="458"/>
      <c r="DE214" s="458"/>
      <c r="DF214" s="458"/>
      <c r="DG214" s="458"/>
      <c r="DH214" s="458"/>
      <c r="DI214" s="458"/>
      <c r="DJ214" s="458"/>
      <c r="DK214" s="458"/>
      <c r="DL214" s="458"/>
      <c r="DM214" s="458"/>
      <c r="DN214" s="458"/>
      <c r="DO214" s="458"/>
      <c r="DP214" s="458"/>
      <c r="DQ214" s="458"/>
      <c r="DR214" s="458"/>
      <c r="DS214" s="458"/>
      <c r="DT214" s="458"/>
      <c r="DU214" s="39"/>
      <c r="DV214" s="39"/>
      <c r="DW214" s="31">
        <f t="shared" si="324"/>
        <v>8</v>
      </c>
      <c r="DX214" s="459">
        <f t="shared" si="279"/>
        <v>90</v>
      </c>
      <c r="DY214" s="467">
        <f t="shared" si="296"/>
        <v>0.1</v>
      </c>
      <c r="DZ214" s="468">
        <f t="shared" si="297"/>
        <v>0</v>
      </c>
      <c r="EA214" s="467">
        <f t="shared" si="298"/>
        <v>0.01</v>
      </c>
      <c r="EB214" s="468"/>
      <c r="EC214" s="326"/>
      <c r="ED214" s="468"/>
      <c r="EE214" s="39"/>
      <c r="EF214" s="459">
        <f t="shared" si="299"/>
        <v>90</v>
      </c>
      <c r="EG214" s="407">
        <f t="shared" si="320"/>
        <v>0.03</v>
      </c>
      <c r="EH214" s="407">
        <f t="shared" si="320"/>
        <v>0.03</v>
      </c>
      <c r="EI214" s="407">
        <f t="shared" si="320"/>
        <v>0.03</v>
      </c>
      <c r="EJ214" s="407">
        <f t="shared" si="320"/>
        <v>0.03</v>
      </c>
      <c r="EK214" s="39"/>
      <c r="EL214" s="485">
        <v>88</v>
      </c>
      <c r="EM214" s="486">
        <f t="shared" si="300"/>
        <v>72.989999999999995</v>
      </c>
      <c r="EN214" s="486">
        <f t="shared" si="301"/>
        <v>0</v>
      </c>
      <c r="EO214" s="487">
        <f t="shared" si="302"/>
        <v>0</v>
      </c>
      <c r="EP214" s="487"/>
      <c r="EQ214" s="487">
        <f t="shared" si="303"/>
        <v>0</v>
      </c>
      <c r="ER214" s="487">
        <f t="shared" si="304"/>
        <v>0</v>
      </c>
      <c r="ES214" s="487">
        <f t="shared" si="305"/>
        <v>72.989999999999995</v>
      </c>
      <c r="ET214" s="488">
        <f t="shared" si="306"/>
        <v>72.989999999999995</v>
      </c>
      <c r="EU214" s="39"/>
      <c r="EV214" s="33"/>
      <c r="EW214" s="507">
        <f t="shared" si="236"/>
        <v>88</v>
      </c>
      <c r="EX214" s="399">
        <v>72.989999999999995</v>
      </c>
      <c r="EY214" s="399">
        <v>134.63</v>
      </c>
      <c r="EZ214" s="399">
        <v>51.91</v>
      </c>
      <c r="FA214" s="399">
        <v>89.22</v>
      </c>
      <c r="FB214" s="33"/>
      <c r="FC214" s="507">
        <v>88</v>
      </c>
      <c r="FD214" s="399">
        <f t="shared" si="308"/>
        <v>72.989999999999995</v>
      </c>
      <c r="FE214" s="399">
        <f t="shared" si="309"/>
        <v>134.63</v>
      </c>
      <c r="FF214" s="399">
        <f t="shared" si="310"/>
        <v>51.91</v>
      </c>
      <c r="FG214" s="399">
        <f t="shared" si="311"/>
        <v>89.22</v>
      </c>
      <c r="FH214" s="33"/>
      <c r="FI214" s="507">
        <f t="shared" si="237"/>
        <v>88</v>
      </c>
      <c r="FJ214" s="412">
        <v>0</v>
      </c>
      <c r="FK214" s="412">
        <v>0</v>
      </c>
      <c r="FL214" s="412">
        <v>0</v>
      </c>
      <c r="FM214" s="412">
        <v>0</v>
      </c>
      <c r="FN214" s="409"/>
      <c r="FO214" s="507">
        <f t="shared" si="238"/>
        <v>88</v>
      </c>
      <c r="FP214" s="412">
        <v>0</v>
      </c>
      <c r="FQ214" s="412">
        <v>0</v>
      </c>
      <c r="FR214" s="412">
        <v>0</v>
      </c>
      <c r="FS214" s="412">
        <v>0</v>
      </c>
      <c r="FT214" s="33"/>
      <c r="FU214" s="489">
        <v>70</v>
      </c>
      <c r="FV214" s="490">
        <f t="shared" si="321"/>
        <v>0</v>
      </c>
      <c r="FW214" s="490">
        <f t="shared" si="321"/>
        <v>0</v>
      </c>
      <c r="FX214" s="490">
        <f t="shared" si="321"/>
        <v>0</v>
      </c>
      <c r="FY214" s="490">
        <f t="shared" si="321"/>
        <v>0</v>
      </c>
      <c r="FZ214" s="33"/>
      <c r="GA214" s="507">
        <f t="shared" si="239"/>
        <v>88</v>
      </c>
      <c r="GB214" s="400">
        <v>0</v>
      </c>
      <c r="GC214" s="400">
        <f t="shared" si="322"/>
        <v>0</v>
      </c>
      <c r="GD214" s="400">
        <v>0</v>
      </c>
      <c r="GE214" s="400">
        <f t="shared" si="322"/>
        <v>0</v>
      </c>
      <c r="GF214" s="524"/>
      <c r="GG214" s="39"/>
      <c r="GH214" s="33"/>
      <c r="GI214" s="507">
        <f t="shared" si="240"/>
        <v>88</v>
      </c>
      <c r="GJ214" s="399">
        <v>0</v>
      </c>
      <c r="GK214" s="399">
        <v>0</v>
      </c>
      <c r="GL214" s="399">
        <v>0</v>
      </c>
      <c r="GM214" s="399">
        <v>0</v>
      </c>
      <c r="GN214" s="33"/>
      <c r="GO214" s="33"/>
      <c r="GP214" s="39"/>
      <c r="GQ214" s="33"/>
      <c r="GR214" s="33"/>
      <c r="GS214" s="513"/>
      <c r="GT214" s="33"/>
      <c r="GU214" s="33"/>
      <c r="GV214" s="33"/>
      <c r="GW214" s="33"/>
      <c r="GX214" s="39"/>
      <c r="GY214" s="513"/>
      <c r="GZ214" s="33"/>
      <c r="HA214" s="33"/>
      <c r="HB214" s="33"/>
      <c r="HC214" s="33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</row>
    <row r="215" spans="1:228" ht="12.75" hidden="1" customHeight="1" x14ac:dyDescent="0.25">
      <c r="A215" s="31">
        <f t="shared" si="323"/>
        <v>8</v>
      </c>
      <c r="B215" s="31"/>
      <c r="C215" s="31"/>
      <c r="D215" s="32">
        <f t="shared" si="280"/>
        <v>91</v>
      </c>
      <c r="E215" s="33">
        <f t="shared" ca="1" si="244"/>
        <v>0</v>
      </c>
      <c r="F215" s="33">
        <f t="shared" ca="1" si="245"/>
        <v>0</v>
      </c>
      <c r="G215" s="33">
        <f t="shared" ca="1" si="246"/>
        <v>0</v>
      </c>
      <c r="H215" s="33">
        <v>0</v>
      </c>
      <c r="I215" s="33">
        <v>0</v>
      </c>
      <c r="J215" s="33">
        <f t="shared" ca="1" si="318"/>
        <v>0</v>
      </c>
      <c r="K215" s="33">
        <f t="shared" ca="1" si="247"/>
        <v>0</v>
      </c>
      <c r="L215" s="33"/>
      <c r="M215" s="832">
        <v>0</v>
      </c>
      <c r="N215" s="33">
        <f>IF(M215&gt;0,#REF!,0)</f>
        <v>0</v>
      </c>
      <c r="O215" s="33">
        <f t="shared" ca="1" si="248"/>
        <v>0</v>
      </c>
      <c r="P215" s="833">
        <f t="shared" ca="1" si="281"/>
        <v>1.26</v>
      </c>
      <c r="Q215" s="834">
        <f t="shared" ca="1" si="282"/>
        <v>8.0419897378132621</v>
      </c>
      <c r="R215" s="835">
        <f t="shared" ca="1" si="283"/>
        <v>504.68517133523318</v>
      </c>
      <c r="S215" s="836">
        <f t="shared" ca="1" si="284"/>
        <v>1.26</v>
      </c>
      <c r="T215" s="34">
        <f t="shared" ca="1" si="249"/>
        <v>8.0419897378132621</v>
      </c>
      <c r="U215" s="835">
        <f t="shared" ca="1" si="285"/>
        <v>504.68517133523329</v>
      </c>
      <c r="V215" s="34">
        <f t="shared" si="224"/>
        <v>0</v>
      </c>
      <c r="W215" s="553">
        <f t="shared" si="227"/>
        <v>1.113</v>
      </c>
      <c r="X215" s="42">
        <f t="shared" si="286"/>
        <v>0.03</v>
      </c>
      <c r="Y215" s="43">
        <f t="shared" si="250"/>
        <v>2.4662697723036864E-3</v>
      </c>
      <c r="Z215" s="44">
        <f t="shared" si="287"/>
        <v>0.03</v>
      </c>
      <c r="AA215" s="43">
        <f t="shared" si="251"/>
        <v>2.4662697723036864E-3</v>
      </c>
      <c r="AB215" s="35">
        <f t="shared" si="319"/>
        <v>0.16</v>
      </c>
      <c r="AC215" s="35">
        <f t="shared" ca="1" si="319"/>
        <v>0.15470777428049154</v>
      </c>
      <c r="AD215" s="317">
        <f t="shared" ca="1" si="319"/>
        <v>0.15470777428049154</v>
      </c>
      <c r="AE215" s="39"/>
      <c r="AF215" s="318">
        <f t="shared" si="252"/>
        <v>0.1</v>
      </c>
      <c r="AG215" s="405">
        <f t="shared" ca="1" si="253"/>
        <v>0</v>
      </c>
      <c r="AH215" s="318">
        <f t="shared" si="254"/>
        <v>0</v>
      </c>
      <c r="AI215" s="405">
        <f t="shared" ca="1" si="255"/>
        <v>0</v>
      </c>
      <c r="AJ215" s="318">
        <f t="shared" si="256"/>
        <v>0.01</v>
      </c>
      <c r="AK215" s="405">
        <f t="shared" ca="1" si="257"/>
        <v>0</v>
      </c>
      <c r="AL215" s="35">
        <v>0</v>
      </c>
      <c r="AM215" s="30">
        <f t="shared" ca="1" si="258"/>
        <v>8.0419897378132621</v>
      </c>
      <c r="AN215" s="39"/>
      <c r="AO215" s="39"/>
      <c r="AP215" s="709">
        <f ca="1">IF($J$12="",0,IF(A215&lt;=$Y$3,IF(R214+SUM($M$126:M215)&gt;$Z$22,R214*10%,IF(R214+SUM($M$126:M215)&lt;=$Z$22,$Z$22-R214-SUM($M$126:M215))),0))</f>
        <v>99488.532838926956</v>
      </c>
      <c r="AQ215" s="319">
        <f t="shared" ca="1" si="289"/>
        <v>100000</v>
      </c>
      <c r="AR215" s="319">
        <f ca="1">IF($J$12="",0,IF(U214&lt;0,0,IF(A215&lt;=$Y$3,IF(U214+SUM($M$126:M215)&gt;$Z$22,U214*10%,IF(U214+SUM($M$126:M215)&lt;=$Z$22,$AR$125-U214-SUM($M$126:M215))),0)))</f>
        <v>99488.532838926956</v>
      </c>
      <c r="AS215" s="39">
        <f t="shared" ca="1" si="290"/>
        <v>100000</v>
      </c>
      <c r="AT215" s="723">
        <f t="shared" ca="1" si="259"/>
        <v>99488.532838926956</v>
      </c>
      <c r="AU215" s="320">
        <f t="shared" ca="1" si="260"/>
        <v>99488.532838926956</v>
      </c>
      <c r="AV215" s="320">
        <f t="shared" ca="1" si="261"/>
        <v>0</v>
      </c>
      <c r="AW215" s="320">
        <f t="shared" ca="1" si="262"/>
        <v>0</v>
      </c>
      <c r="AX215" s="320">
        <f t="shared" ca="1" si="263"/>
        <v>0</v>
      </c>
      <c r="AY215" s="320">
        <f t="shared" ca="1" si="291"/>
        <v>0</v>
      </c>
      <c r="AZ215" s="724">
        <f t="shared" ca="1" si="264"/>
        <v>0</v>
      </c>
      <c r="BA215" s="1259">
        <f t="shared" si="292"/>
        <v>0</v>
      </c>
      <c r="BB215" s="1250"/>
      <c r="BC215" s="715">
        <f t="shared" si="265"/>
        <v>0</v>
      </c>
      <c r="BD215" s="715">
        <f t="shared" si="266"/>
        <v>0</v>
      </c>
      <c r="BE215" s="715">
        <f t="shared" si="267"/>
        <v>0</v>
      </c>
      <c r="BF215" s="715">
        <f t="shared" si="293"/>
        <v>0</v>
      </c>
      <c r="BG215" s="732">
        <f t="shared" si="268"/>
        <v>0</v>
      </c>
      <c r="BH215" s="39"/>
      <c r="BI215" s="39"/>
      <c r="BJ215" s="39"/>
      <c r="BK215" s="39"/>
      <c r="BL215" s="39"/>
      <c r="BM215" s="36"/>
      <c r="BN215" s="422">
        <f t="shared" ca="1" si="269"/>
        <v>8.0419897378132621</v>
      </c>
      <c r="BO215" s="422">
        <f t="shared" ca="1" si="270"/>
        <v>0</v>
      </c>
      <c r="BP215" s="422">
        <f t="shared" ca="1" si="271"/>
        <v>0</v>
      </c>
      <c r="BQ215" s="422">
        <f t="shared" ca="1" si="272"/>
        <v>0</v>
      </c>
      <c r="BR215" s="422">
        <f t="shared" ca="1" si="294"/>
        <v>0</v>
      </c>
      <c r="BS215" s="422">
        <f t="shared" ca="1" si="273"/>
        <v>0</v>
      </c>
      <c r="BT215" s="422">
        <f t="shared" si="274"/>
        <v>0</v>
      </c>
      <c r="BU215" s="422">
        <f t="shared" si="275"/>
        <v>0</v>
      </c>
      <c r="BV215" s="422">
        <f t="shared" si="276"/>
        <v>0</v>
      </c>
      <c r="BW215" s="422">
        <f t="shared" si="277"/>
        <v>0</v>
      </c>
      <c r="BX215" s="422">
        <f t="shared" si="295"/>
        <v>0</v>
      </c>
      <c r="BY215" s="422">
        <f t="shared" si="278"/>
        <v>0</v>
      </c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458"/>
      <c r="CL215" s="458"/>
      <c r="CM215" s="458"/>
      <c r="CN215" s="458"/>
      <c r="CO215" s="458"/>
      <c r="CP215" s="458"/>
      <c r="CQ215" s="458"/>
      <c r="CR215" s="458"/>
      <c r="CS215" s="458"/>
      <c r="CT215" s="458"/>
      <c r="CU215" s="458"/>
      <c r="CV215" s="458"/>
      <c r="CW215" s="458"/>
      <c r="CX215" s="458"/>
      <c r="CY215" s="458"/>
      <c r="CZ215" s="458"/>
      <c r="DA215" s="458"/>
      <c r="DB215" s="458"/>
      <c r="DC215" s="458"/>
      <c r="DD215" s="458"/>
      <c r="DE215" s="458"/>
      <c r="DF215" s="458"/>
      <c r="DG215" s="458"/>
      <c r="DH215" s="458"/>
      <c r="DI215" s="458"/>
      <c r="DJ215" s="458"/>
      <c r="DK215" s="458"/>
      <c r="DL215" s="458"/>
      <c r="DM215" s="458"/>
      <c r="DN215" s="458"/>
      <c r="DO215" s="458"/>
      <c r="DP215" s="458"/>
      <c r="DQ215" s="458"/>
      <c r="DR215" s="458"/>
      <c r="DS215" s="458"/>
      <c r="DT215" s="458"/>
      <c r="DU215" s="39"/>
      <c r="DV215" s="39"/>
      <c r="DW215" s="31">
        <f t="shared" si="324"/>
        <v>8</v>
      </c>
      <c r="DX215" s="459">
        <f t="shared" si="279"/>
        <v>91</v>
      </c>
      <c r="DY215" s="467">
        <f t="shared" si="296"/>
        <v>0.1</v>
      </c>
      <c r="DZ215" s="468">
        <f t="shared" si="297"/>
        <v>0</v>
      </c>
      <c r="EA215" s="467">
        <f t="shared" si="298"/>
        <v>0.01</v>
      </c>
      <c r="EB215" s="468"/>
      <c r="EC215" s="326"/>
      <c r="ED215" s="468"/>
      <c r="EE215" s="39"/>
      <c r="EF215" s="459">
        <f t="shared" si="299"/>
        <v>91</v>
      </c>
      <c r="EG215" s="407">
        <f t="shared" si="320"/>
        <v>0.03</v>
      </c>
      <c r="EH215" s="407">
        <f t="shared" si="320"/>
        <v>0.03</v>
      </c>
      <c r="EI215" s="407">
        <f t="shared" si="320"/>
        <v>0.03</v>
      </c>
      <c r="EJ215" s="407">
        <f t="shared" si="320"/>
        <v>0.03</v>
      </c>
      <c r="EK215" s="39"/>
      <c r="EL215" s="485">
        <v>89</v>
      </c>
      <c r="EM215" s="486">
        <f t="shared" si="300"/>
        <v>80.17</v>
      </c>
      <c r="EN215" s="486">
        <f t="shared" si="301"/>
        <v>0</v>
      </c>
      <c r="EO215" s="487">
        <f t="shared" si="302"/>
        <v>0</v>
      </c>
      <c r="EP215" s="487"/>
      <c r="EQ215" s="487">
        <f t="shared" si="303"/>
        <v>0</v>
      </c>
      <c r="ER215" s="487">
        <f t="shared" si="304"/>
        <v>0</v>
      </c>
      <c r="ES215" s="487">
        <f t="shared" si="305"/>
        <v>80.17</v>
      </c>
      <c r="ET215" s="488">
        <f t="shared" si="306"/>
        <v>80.17</v>
      </c>
      <c r="EU215" s="39"/>
      <c r="EV215" s="33"/>
      <c r="EW215" s="507">
        <f t="shared" si="236"/>
        <v>89</v>
      </c>
      <c r="EX215" s="399">
        <v>80.17</v>
      </c>
      <c r="EY215" s="399">
        <v>147.87</v>
      </c>
      <c r="EZ215" s="399">
        <v>57.01</v>
      </c>
      <c r="FA215" s="399">
        <v>97.99</v>
      </c>
      <c r="FB215" s="33"/>
      <c r="FC215" s="507">
        <v>89</v>
      </c>
      <c r="FD215" s="399">
        <f t="shared" si="308"/>
        <v>80.17</v>
      </c>
      <c r="FE215" s="399">
        <f t="shared" si="309"/>
        <v>147.87</v>
      </c>
      <c r="FF215" s="399">
        <f t="shared" si="310"/>
        <v>57.01</v>
      </c>
      <c r="FG215" s="399">
        <f t="shared" si="311"/>
        <v>97.99</v>
      </c>
      <c r="FH215" s="33"/>
      <c r="FI215" s="507">
        <f t="shared" si="237"/>
        <v>89</v>
      </c>
      <c r="FJ215" s="412">
        <v>0</v>
      </c>
      <c r="FK215" s="412">
        <v>0</v>
      </c>
      <c r="FL215" s="412">
        <v>0</v>
      </c>
      <c r="FM215" s="412">
        <v>0</v>
      </c>
      <c r="FN215" s="409"/>
      <c r="FO215" s="507">
        <f t="shared" si="238"/>
        <v>89</v>
      </c>
      <c r="FP215" s="412">
        <v>0</v>
      </c>
      <c r="FQ215" s="412">
        <v>0</v>
      </c>
      <c r="FR215" s="412">
        <v>0</v>
      </c>
      <c r="FS215" s="412">
        <v>0</v>
      </c>
      <c r="FT215" s="33"/>
      <c r="FU215" s="489">
        <v>70</v>
      </c>
      <c r="FV215" s="490">
        <f t="shared" si="321"/>
        <v>0</v>
      </c>
      <c r="FW215" s="490">
        <f t="shared" si="321"/>
        <v>0</v>
      </c>
      <c r="FX215" s="490">
        <f t="shared" si="321"/>
        <v>0</v>
      </c>
      <c r="FY215" s="490">
        <f t="shared" si="321"/>
        <v>0</v>
      </c>
      <c r="FZ215" s="33"/>
      <c r="GA215" s="507">
        <f t="shared" si="239"/>
        <v>89</v>
      </c>
      <c r="GB215" s="400">
        <v>0</v>
      </c>
      <c r="GC215" s="400">
        <f t="shared" si="322"/>
        <v>0</v>
      </c>
      <c r="GD215" s="400">
        <v>0</v>
      </c>
      <c r="GE215" s="400">
        <f t="shared" si="322"/>
        <v>0</v>
      </c>
      <c r="GF215" s="524"/>
      <c r="GG215" s="39"/>
      <c r="GH215" s="33"/>
      <c r="GI215" s="507">
        <f t="shared" si="240"/>
        <v>89</v>
      </c>
      <c r="GJ215" s="399">
        <v>0</v>
      </c>
      <c r="GK215" s="399">
        <v>0</v>
      </c>
      <c r="GL215" s="399">
        <v>0</v>
      </c>
      <c r="GM215" s="399">
        <v>0</v>
      </c>
      <c r="GN215" s="33"/>
      <c r="GO215" s="33"/>
      <c r="GP215" s="39"/>
      <c r="GQ215" s="33"/>
      <c r="GR215" s="33"/>
      <c r="GS215" s="513"/>
      <c r="GT215" s="33"/>
      <c r="GU215" s="33"/>
      <c r="GV215" s="33"/>
      <c r="GW215" s="33"/>
      <c r="GX215" s="39"/>
      <c r="GY215" s="513"/>
      <c r="GZ215" s="33"/>
      <c r="HA215" s="33"/>
      <c r="HB215" s="33"/>
      <c r="HC215" s="33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</row>
    <row r="216" spans="1:228" ht="12.75" hidden="1" customHeight="1" x14ac:dyDescent="0.25">
      <c r="A216" s="31">
        <f t="shared" si="323"/>
        <v>8</v>
      </c>
      <c r="B216" s="31"/>
      <c r="C216" s="31"/>
      <c r="D216" s="32">
        <f t="shared" si="280"/>
        <v>92</v>
      </c>
      <c r="E216" s="33">
        <f t="shared" ca="1" si="244"/>
        <v>0</v>
      </c>
      <c r="F216" s="33">
        <f t="shared" ca="1" si="245"/>
        <v>0</v>
      </c>
      <c r="G216" s="33">
        <f t="shared" ca="1" si="246"/>
        <v>0</v>
      </c>
      <c r="H216" s="33">
        <v>0</v>
      </c>
      <c r="I216" s="33">
        <v>0</v>
      </c>
      <c r="J216" s="33">
        <f t="shared" ca="1" si="318"/>
        <v>0</v>
      </c>
      <c r="K216" s="33">
        <f t="shared" ca="1" si="247"/>
        <v>0</v>
      </c>
      <c r="L216" s="33"/>
      <c r="M216" s="832">
        <v>0</v>
      </c>
      <c r="N216" s="33">
        <f>IF(M216&gt;0,#REF!,0)</f>
        <v>0</v>
      </c>
      <c r="O216" s="33">
        <f t="shared" ca="1" si="248"/>
        <v>0</v>
      </c>
      <c r="P216" s="833">
        <f t="shared" ca="1" si="281"/>
        <v>1.24</v>
      </c>
      <c r="Q216" s="834">
        <f t="shared" ca="1" si="282"/>
        <v>8.0425379486504003</v>
      </c>
      <c r="R216" s="835">
        <f t="shared" ca="1" si="283"/>
        <v>497.88263338658277</v>
      </c>
      <c r="S216" s="836">
        <f t="shared" ca="1" si="284"/>
        <v>1.24</v>
      </c>
      <c r="T216" s="34">
        <f t="shared" ca="1" si="249"/>
        <v>8.0425379486504003</v>
      </c>
      <c r="U216" s="835">
        <f t="shared" ca="1" si="285"/>
        <v>497.88263338658288</v>
      </c>
      <c r="V216" s="34">
        <f t="shared" si="224"/>
        <v>0</v>
      </c>
      <c r="W216" s="553">
        <f t="shared" si="227"/>
        <v>1.1000000000000001</v>
      </c>
      <c r="X216" s="42">
        <f t="shared" si="286"/>
        <v>0.03</v>
      </c>
      <c r="Y216" s="43">
        <f t="shared" si="250"/>
        <v>2.4662697723036864E-3</v>
      </c>
      <c r="Z216" s="44">
        <f t="shared" si="287"/>
        <v>0.03</v>
      </c>
      <c r="AA216" s="43">
        <f t="shared" si="251"/>
        <v>2.4662697723036864E-3</v>
      </c>
      <c r="AB216" s="35">
        <f t="shared" si="319"/>
        <v>0.16</v>
      </c>
      <c r="AC216" s="35">
        <f t="shared" ca="1" si="319"/>
        <v>0.15470777428049154</v>
      </c>
      <c r="AD216" s="317">
        <f t="shared" ca="1" si="319"/>
        <v>0.15470777428049154</v>
      </c>
      <c r="AE216" s="39"/>
      <c r="AF216" s="318">
        <f t="shared" si="252"/>
        <v>0.1</v>
      </c>
      <c r="AG216" s="405">
        <f t="shared" ca="1" si="253"/>
        <v>0</v>
      </c>
      <c r="AH216" s="318">
        <f t="shared" si="254"/>
        <v>0</v>
      </c>
      <c r="AI216" s="405">
        <f t="shared" ca="1" si="255"/>
        <v>0</v>
      </c>
      <c r="AJ216" s="318">
        <f t="shared" si="256"/>
        <v>0.01</v>
      </c>
      <c r="AK216" s="405">
        <f t="shared" ca="1" si="257"/>
        <v>0</v>
      </c>
      <c r="AL216" s="35">
        <v>0</v>
      </c>
      <c r="AM216" s="30">
        <f t="shared" ca="1" si="258"/>
        <v>8.0425379486504003</v>
      </c>
      <c r="AN216" s="39"/>
      <c r="AO216" s="39"/>
      <c r="AP216" s="709">
        <f ca="1">IF($J$12="",0,IF(A216&lt;=$Y$3,IF(R215+SUM($M$126:M216)&gt;$Z$22,R215*10%,IF(R215+SUM($M$126:M216)&lt;=$Z$22,$Z$22-R215-SUM($M$126:M216))),0))</f>
        <v>99495.314828664763</v>
      </c>
      <c r="AQ216" s="319">
        <f t="shared" ca="1" si="289"/>
        <v>100000</v>
      </c>
      <c r="AR216" s="319">
        <f ca="1">IF($J$12="",0,IF(U215&lt;0,0,IF(A216&lt;=$Y$3,IF(U215+SUM($M$126:M216)&gt;$Z$22,U215*10%,IF(U215+SUM($M$126:M216)&lt;=$Z$22,$AR$125-U215-SUM($M$126:M216))),0)))</f>
        <v>99495.314828664763</v>
      </c>
      <c r="AS216" s="39">
        <f t="shared" ca="1" si="290"/>
        <v>100000</v>
      </c>
      <c r="AT216" s="723">
        <f t="shared" ca="1" si="259"/>
        <v>99495.314828664763</v>
      </c>
      <c r="AU216" s="320">
        <f t="shared" ca="1" si="260"/>
        <v>99495.314828664763</v>
      </c>
      <c r="AV216" s="320">
        <f t="shared" ca="1" si="261"/>
        <v>0</v>
      </c>
      <c r="AW216" s="320">
        <f t="shared" ca="1" si="262"/>
        <v>0</v>
      </c>
      <c r="AX216" s="320">
        <f t="shared" ca="1" si="263"/>
        <v>0</v>
      </c>
      <c r="AY216" s="320">
        <f t="shared" ca="1" si="291"/>
        <v>0</v>
      </c>
      <c r="AZ216" s="724">
        <f t="shared" ca="1" si="264"/>
        <v>0</v>
      </c>
      <c r="BA216" s="1259">
        <f t="shared" si="292"/>
        <v>0</v>
      </c>
      <c r="BB216" s="1250"/>
      <c r="BC216" s="715">
        <f t="shared" si="265"/>
        <v>0</v>
      </c>
      <c r="BD216" s="715">
        <f t="shared" si="266"/>
        <v>0</v>
      </c>
      <c r="BE216" s="715">
        <f t="shared" si="267"/>
        <v>0</v>
      </c>
      <c r="BF216" s="715">
        <f t="shared" si="293"/>
        <v>0</v>
      </c>
      <c r="BG216" s="732">
        <f t="shared" si="268"/>
        <v>0</v>
      </c>
      <c r="BH216" s="39"/>
      <c r="BI216" s="39"/>
      <c r="BJ216" s="39"/>
      <c r="BK216" s="39"/>
      <c r="BL216" s="39"/>
      <c r="BM216" s="36"/>
      <c r="BN216" s="422">
        <f t="shared" ca="1" si="269"/>
        <v>8.0425379486504003</v>
      </c>
      <c r="BO216" s="422">
        <f t="shared" ca="1" si="270"/>
        <v>0</v>
      </c>
      <c r="BP216" s="422">
        <f t="shared" ca="1" si="271"/>
        <v>0</v>
      </c>
      <c r="BQ216" s="422">
        <f t="shared" ca="1" si="272"/>
        <v>0</v>
      </c>
      <c r="BR216" s="422">
        <f t="shared" ca="1" si="294"/>
        <v>0</v>
      </c>
      <c r="BS216" s="422">
        <f t="shared" ca="1" si="273"/>
        <v>0</v>
      </c>
      <c r="BT216" s="422">
        <f t="shared" si="274"/>
        <v>0</v>
      </c>
      <c r="BU216" s="422">
        <f t="shared" si="275"/>
        <v>0</v>
      </c>
      <c r="BV216" s="422">
        <f t="shared" si="276"/>
        <v>0</v>
      </c>
      <c r="BW216" s="422">
        <f t="shared" si="277"/>
        <v>0</v>
      </c>
      <c r="BX216" s="422">
        <f t="shared" si="295"/>
        <v>0</v>
      </c>
      <c r="BY216" s="422">
        <f t="shared" si="278"/>
        <v>0</v>
      </c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458"/>
      <c r="CL216" s="458"/>
      <c r="CM216" s="458"/>
      <c r="CN216" s="458"/>
      <c r="CO216" s="458"/>
      <c r="CP216" s="458"/>
      <c r="CQ216" s="458"/>
      <c r="CR216" s="458"/>
      <c r="CS216" s="458"/>
      <c r="CT216" s="458"/>
      <c r="CU216" s="458"/>
      <c r="CV216" s="458"/>
      <c r="CW216" s="458"/>
      <c r="CX216" s="458"/>
      <c r="CY216" s="458"/>
      <c r="CZ216" s="458"/>
      <c r="DA216" s="458"/>
      <c r="DB216" s="458"/>
      <c r="DC216" s="458"/>
      <c r="DD216" s="458"/>
      <c r="DE216" s="458"/>
      <c r="DF216" s="458"/>
      <c r="DG216" s="458"/>
      <c r="DH216" s="458"/>
      <c r="DI216" s="458"/>
      <c r="DJ216" s="458"/>
      <c r="DK216" s="458"/>
      <c r="DL216" s="458"/>
      <c r="DM216" s="458"/>
      <c r="DN216" s="458"/>
      <c r="DO216" s="458"/>
      <c r="DP216" s="458"/>
      <c r="DQ216" s="458"/>
      <c r="DR216" s="458"/>
      <c r="DS216" s="458"/>
      <c r="DT216" s="458"/>
      <c r="DU216" s="39"/>
      <c r="DV216" s="39"/>
      <c r="DW216" s="31">
        <f t="shared" si="324"/>
        <v>8</v>
      </c>
      <c r="DX216" s="459">
        <f t="shared" si="279"/>
        <v>92</v>
      </c>
      <c r="DY216" s="467">
        <f t="shared" si="296"/>
        <v>0.1</v>
      </c>
      <c r="DZ216" s="468">
        <f t="shared" si="297"/>
        <v>0</v>
      </c>
      <c r="EA216" s="467">
        <f t="shared" si="298"/>
        <v>0.01</v>
      </c>
      <c r="EB216" s="468"/>
      <c r="EC216" s="326"/>
      <c r="ED216" s="468"/>
      <c r="EE216" s="39"/>
      <c r="EF216" s="459">
        <f t="shared" si="299"/>
        <v>92</v>
      </c>
      <c r="EG216" s="407">
        <f t="shared" si="320"/>
        <v>0.03</v>
      </c>
      <c r="EH216" s="407">
        <f t="shared" si="320"/>
        <v>0.03</v>
      </c>
      <c r="EI216" s="407">
        <f t="shared" si="320"/>
        <v>0.03</v>
      </c>
      <c r="EJ216" s="407">
        <f t="shared" si="320"/>
        <v>0.03</v>
      </c>
      <c r="EK216" s="39"/>
      <c r="EL216" s="485">
        <v>90</v>
      </c>
      <c r="EM216" s="486">
        <f t="shared" si="300"/>
        <v>87.66</v>
      </c>
      <c r="EN216" s="486">
        <f t="shared" si="301"/>
        <v>0</v>
      </c>
      <c r="EO216" s="487">
        <f t="shared" si="302"/>
        <v>0</v>
      </c>
      <c r="EP216" s="487"/>
      <c r="EQ216" s="487">
        <f t="shared" si="303"/>
        <v>0</v>
      </c>
      <c r="ER216" s="487">
        <f t="shared" si="304"/>
        <v>0</v>
      </c>
      <c r="ES216" s="487">
        <f t="shared" si="305"/>
        <v>87.66</v>
      </c>
      <c r="ET216" s="488">
        <f t="shared" si="306"/>
        <v>87.66</v>
      </c>
      <c r="EU216" s="39"/>
      <c r="EV216" s="33"/>
      <c r="EW216" s="507">
        <f t="shared" si="236"/>
        <v>90</v>
      </c>
      <c r="EX216" s="399">
        <v>87.66</v>
      </c>
      <c r="EY216" s="399">
        <v>161.68</v>
      </c>
      <c r="EZ216" s="399">
        <v>62.34</v>
      </c>
      <c r="FA216" s="399">
        <v>107.14</v>
      </c>
      <c r="FB216" s="33"/>
      <c r="FC216" s="507">
        <v>90</v>
      </c>
      <c r="FD216" s="399">
        <f t="shared" si="308"/>
        <v>87.66</v>
      </c>
      <c r="FE216" s="399">
        <f t="shared" si="309"/>
        <v>161.68</v>
      </c>
      <c r="FF216" s="399">
        <f t="shared" si="310"/>
        <v>62.34</v>
      </c>
      <c r="FG216" s="399">
        <f t="shared" si="311"/>
        <v>107.14</v>
      </c>
      <c r="FH216" s="33"/>
      <c r="FI216" s="507">
        <f t="shared" si="237"/>
        <v>90</v>
      </c>
      <c r="FJ216" s="412">
        <v>0</v>
      </c>
      <c r="FK216" s="412">
        <v>0</v>
      </c>
      <c r="FL216" s="412">
        <v>0</v>
      </c>
      <c r="FM216" s="412">
        <v>0</v>
      </c>
      <c r="FN216" s="409"/>
      <c r="FO216" s="507">
        <f t="shared" si="238"/>
        <v>90</v>
      </c>
      <c r="FP216" s="412">
        <v>0</v>
      </c>
      <c r="FQ216" s="412">
        <v>0</v>
      </c>
      <c r="FR216" s="412">
        <v>0</v>
      </c>
      <c r="FS216" s="412">
        <v>0</v>
      </c>
      <c r="FT216" s="33"/>
      <c r="FU216" s="489">
        <v>70</v>
      </c>
      <c r="FV216" s="490">
        <f t="shared" si="321"/>
        <v>0</v>
      </c>
      <c r="FW216" s="490">
        <f t="shared" si="321"/>
        <v>0</v>
      </c>
      <c r="FX216" s="490">
        <f t="shared" si="321"/>
        <v>0</v>
      </c>
      <c r="FY216" s="490">
        <f t="shared" si="321"/>
        <v>0</v>
      </c>
      <c r="FZ216" s="33"/>
      <c r="GA216" s="507">
        <f t="shared" si="239"/>
        <v>90</v>
      </c>
      <c r="GB216" s="400">
        <v>0</v>
      </c>
      <c r="GC216" s="400">
        <f t="shared" si="322"/>
        <v>0</v>
      </c>
      <c r="GD216" s="400">
        <v>0</v>
      </c>
      <c r="GE216" s="400">
        <f t="shared" si="322"/>
        <v>0</v>
      </c>
      <c r="GF216" s="524"/>
      <c r="GG216" s="39"/>
      <c r="GH216" s="33"/>
      <c r="GI216" s="507">
        <f t="shared" si="240"/>
        <v>90</v>
      </c>
      <c r="GJ216" s="399">
        <v>0</v>
      </c>
      <c r="GK216" s="399">
        <v>0</v>
      </c>
      <c r="GL216" s="399">
        <v>0</v>
      </c>
      <c r="GM216" s="399">
        <v>0</v>
      </c>
      <c r="GN216" s="33"/>
      <c r="GO216" s="33"/>
      <c r="GP216" s="39"/>
      <c r="GQ216" s="33"/>
      <c r="GR216" s="33"/>
      <c r="GS216" s="513"/>
      <c r="GT216" s="33"/>
      <c r="GU216" s="33"/>
      <c r="GV216" s="33"/>
      <c r="GW216" s="33"/>
      <c r="GX216" s="39"/>
      <c r="GY216" s="513"/>
      <c r="GZ216" s="33"/>
      <c r="HA216" s="33"/>
      <c r="HB216" s="33"/>
      <c r="HC216" s="33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</row>
    <row r="217" spans="1:228" ht="12.75" hidden="1" customHeight="1" x14ac:dyDescent="0.25">
      <c r="A217" s="31">
        <f t="shared" si="323"/>
        <v>8</v>
      </c>
      <c r="B217" s="31"/>
      <c r="C217" s="31"/>
      <c r="D217" s="32">
        <f t="shared" si="280"/>
        <v>93</v>
      </c>
      <c r="E217" s="33">
        <f t="shared" ca="1" si="244"/>
        <v>0</v>
      </c>
      <c r="F217" s="33">
        <f t="shared" ca="1" si="245"/>
        <v>0</v>
      </c>
      <c r="G217" s="33">
        <f t="shared" ca="1" si="246"/>
        <v>0</v>
      </c>
      <c r="H217" s="33">
        <v>0</v>
      </c>
      <c r="I217" s="33">
        <v>0</v>
      </c>
      <c r="J217" s="33">
        <f t="shared" ca="1" si="318"/>
        <v>0</v>
      </c>
      <c r="K217" s="33">
        <f t="shared" ca="1" si="247"/>
        <v>0</v>
      </c>
      <c r="L217" s="33"/>
      <c r="M217" s="832">
        <v>0</v>
      </c>
      <c r="N217" s="33">
        <f>IF(M217&gt;0,#REF!,0)</f>
        <v>0</v>
      </c>
      <c r="O217" s="33">
        <f t="shared" ca="1" si="248"/>
        <v>0</v>
      </c>
      <c r="P217" s="833">
        <f t="shared" ca="1" si="281"/>
        <v>1.23</v>
      </c>
      <c r="Q217" s="834">
        <f t="shared" ca="1" si="282"/>
        <v>8.0430878204679175</v>
      </c>
      <c r="R217" s="835">
        <f t="shared" ca="1" si="283"/>
        <v>491.06954556611487</v>
      </c>
      <c r="S217" s="836">
        <f t="shared" ca="1" si="284"/>
        <v>1.23</v>
      </c>
      <c r="T217" s="34">
        <f t="shared" ca="1" si="249"/>
        <v>8.0430878204679175</v>
      </c>
      <c r="U217" s="835">
        <f t="shared" ca="1" si="285"/>
        <v>491.06954556611498</v>
      </c>
      <c r="V217" s="34">
        <f t="shared" si="224"/>
        <v>0</v>
      </c>
      <c r="W217" s="553">
        <f t="shared" si="227"/>
        <v>1.0880000000000001</v>
      </c>
      <c r="X217" s="42">
        <f t="shared" si="286"/>
        <v>0.03</v>
      </c>
      <c r="Y217" s="43">
        <f t="shared" si="250"/>
        <v>2.4662697723036864E-3</v>
      </c>
      <c r="Z217" s="44">
        <f t="shared" si="287"/>
        <v>0.03</v>
      </c>
      <c r="AA217" s="43">
        <f t="shared" si="251"/>
        <v>2.4662697723036864E-3</v>
      </c>
      <c r="AB217" s="35">
        <f t="shared" si="319"/>
        <v>0.16</v>
      </c>
      <c r="AC217" s="35">
        <f t="shared" ca="1" si="319"/>
        <v>0.15470777428049154</v>
      </c>
      <c r="AD217" s="317">
        <f t="shared" ca="1" si="319"/>
        <v>0.15470777428049154</v>
      </c>
      <c r="AE217" s="39"/>
      <c r="AF217" s="318">
        <f t="shared" si="252"/>
        <v>0.1</v>
      </c>
      <c r="AG217" s="405">
        <f t="shared" ca="1" si="253"/>
        <v>0</v>
      </c>
      <c r="AH217" s="318">
        <f t="shared" si="254"/>
        <v>0</v>
      </c>
      <c r="AI217" s="405">
        <f t="shared" ca="1" si="255"/>
        <v>0</v>
      </c>
      <c r="AJ217" s="318">
        <f t="shared" si="256"/>
        <v>0.01</v>
      </c>
      <c r="AK217" s="405">
        <f t="shared" ca="1" si="257"/>
        <v>0</v>
      </c>
      <c r="AL217" s="35">
        <v>0</v>
      </c>
      <c r="AM217" s="30">
        <f t="shared" ca="1" si="258"/>
        <v>8.0430878204679175</v>
      </c>
      <c r="AN217" s="39"/>
      <c r="AO217" s="39"/>
      <c r="AP217" s="709">
        <f ca="1">IF($J$12="",0,IF(A217&lt;=$Y$3,IF(R216+SUM($M$126:M217)&gt;$Z$22,R216*10%,IF(R216+SUM($M$126:M217)&lt;=$Z$22,$Z$22-R216-SUM($M$126:M217))),0))</f>
        <v>99502.117366613413</v>
      </c>
      <c r="AQ217" s="319">
        <f t="shared" ca="1" si="289"/>
        <v>100000</v>
      </c>
      <c r="AR217" s="319">
        <f ca="1">IF($J$12="",0,IF(U216&lt;0,0,IF(A217&lt;=$Y$3,IF(U216+SUM($M$126:M217)&gt;$Z$22,U216*10%,IF(U216+SUM($M$126:M217)&lt;=$Z$22,$AR$125-U216-SUM($M$126:M217))),0)))</f>
        <v>99502.117366613413</v>
      </c>
      <c r="AS217" s="39">
        <f t="shared" ca="1" si="290"/>
        <v>100000</v>
      </c>
      <c r="AT217" s="723">
        <f t="shared" ca="1" si="259"/>
        <v>99502.117366613413</v>
      </c>
      <c r="AU217" s="320">
        <f t="shared" ca="1" si="260"/>
        <v>99502.117366613413</v>
      </c>
      <c r="AV217" s="320">
        <f t="shared" ca="1" si="261"/>
        <v>0</v>
      </c>
      <c r="AW217" s="320">
        <f t="shared" ca="1" si="262"/>
        <v>0</v>
      </c>
      <c r="AX217" s="320">
        <f t="shared" ca="1" si="263"/>
        <v>0</v>
      </c>
      <c r="AY217" s="320">
        <f t="shared" ca="1" si="291"/>
        <v>0</v>
      </c>
      <c r="AZ217" s="724">
        <f t="shared" ca="1" si="264"/>
        <v>0</v>
      </c>
      <c r="BA217" s="1259">
        <f t="shared" si="292"/>
        <v>0</v>
      </c>
      <c r="BB217" s="1250"/>
      <c r="BC217" s="715">
        <f t="shared" si="265"/>
        <v>0</v>
      </c>
      <c r="BD217" s="715">
        <f t="shared" si="266"/>
        <v>0</v>
      </c>
      <c r="BE217" s="715">
        <f t="shared" si="267"/>
        <v>0</v>
      </c>
      <c r="BF217" s="715">
        <f t="shared" si="293"/>
        <v>0</v>
      </c>
      <c r="BG217" s="732">
        <f t="shared" si="268"/>
        <v>0</v>
      </c>
      <c r="BH217" s="39"/>
      <c r="BI217" s="39"/>
      <c r="BJ217" s="39"/>
      <c r="BK217" s="39"/>
      <c r="BL217" s="39"/>
      <c r="BM217" s="36"/>
      <c r="BN217" s="422">
        <f t="shared" ca="1" si="269"/>
        <v>8.0430878204679175</v>
      </c>
      <c r="BO217" s="422">
        <f t="shared" ca="1" si="270"/>
        <v>0</v>
      </c>
      <c r="BP217" s="422">
        <f t="shared" ca="1" si="271"/>
        <v>0</v>
      </c>
      <c r="BQ217" s="422">
        <f t="shared" ca="1" si="272"/>
        <v>0</v>
      </c>
      <c r="BR217" s="422">
        <f t="shared" ca="1" si="294"/>
        <v>0</v>
      </c>
      <c r="BS217" s="422">
        <f t="shared" ca="1" si="273"/>
        <v>0</v>
      </c>
      <c r="BT217" s="422">
        <f t="shared" si="274"/>
        <v>0</v>
      </c>
      <c r="BU217" s="422">
        <f t="shared" si="275"/>
        <v>0</v>
      </c>
      <c r="BV217" s="422">
        <f t="shared" si="276"/>
        <v>0</v>
      </c>
      <c r="BW217" s="422">
        <f t="shared" si="277"/>
        <v>0</v>
      </c>
      <c r="BX217" s="422">
        <f t="shared" si="295"/>
        <v>0</v>
      </c>
      <c r="BY217" s="422">
        <f t="shared" si="278"/>
        <v>0</v>
      </c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458"/>
      <c r="CL217" s="458"/>
      <c r="CM217" s="458"/>
      <c r="CN217" s="458"/>
      <c r="CO217" s="458"/>
      <c r="CP217" s="458"/>
      <c r="CQ217" s="458"/>
      <c r="CR217" s="458"/>
      <c r="CS217" s="458"/>
      <c r="CT217" s="458"/>
      <c r="CU217" s="458"/>
      <c r="CV217" s="458"/>
      <c r="CW217" s="458"/>
      <c r="CX217" s="458"/>
      <c r="CY217" s="458"/>
      <c r="CZ217" s="458"/>
      <c r="DA217" s="458"/>
      <c r="DB217" s="458"/>
      <c r="DC217" s="458"/>
      <c r="DD217" s="458"/>
      <c r="DE217" s="458"/>
      <c r="DF217" s="458"/>
      <c r="DG217" s="458"/>
      <c r="DH217" s="458"/>
      <c r="DI217" s="458"/>
      <c r="DJ217" s="458"/>
      <c r="DK217" s="458"/>
      <c r="DL217" s="458"/>
      <c r="DM217" s="458"/>
      <c r="DN217" s="458"/>
      <c r="DO217" s="458"/>
      <c r="DP217" s="458"/>
      <c r="DQ217" s="458"/>
      <c r="DR217" s="458"/>
      <c r="DS217" s="458"/>
      <c r="DT217" s="458"/>
      <c r="DU217" s="39"/>
      <c r="DV217" s="39"/>
      <c r="DW217" s="31">
        <f t="shared" si="324"/>
        <v>8</v>
      </c>
      <c r="DX217" s="459">
        <f t="shared" si="279"/>
        <v>93</v>
      </c>
      <c r="DY217" s="467">
        <f t="shared" si="296"/>
        <v>0.1</v>
      </c>
      <c r="DZ217" s="468">
        <f t="shared" si="297"/>
        <v>0</v>
      </c>
      <c r="EA217" s="467">
        <f t="shared" si="298"/>
        <v>0.01</v>
      </c>
      <c r="EB217" s="468"/>
      <c r="EC217" s="326"/>
      <c r="ED217" s="468"/>
      <c r="EE217" s="39"/>
      <c r="EF217" s="459">
        <f t="shared" si="299"/>
        <v>93</v>
      </c>
      <c r="EG217" s="407">
        <f t="shared" si="320"/>
        <v>0.03</v>
      </c>
      <c r="EH217" s="407">
        <f t="shared" si="320"/>
        <v>0.03</v>
      </c>
      <c r="EI217" s="407">
        <f t="shared" si="320"/>
        <v>0.03</v>
      </c>
      <c r="EJ217" s="407">
        <f t="shared" si="320"/>
        <v>0.03</v>
      </c>
      <c r="EK217" s="39"/>
      <c r="EL217" s="485">
        <v>91</v>
      </c>
      <c r="EM217" s="486">
        <f t="shared" si="300"/>
        <v>94.7</v>
      </c>
      <c r="EN217" s="486">
        <f t="shared" si="301"/>
        <v>0</v>
      </c>
      <c r="EO217" s="487">
        <f t="shared" si="302"/>
        <v>0</v>
      </c>
      <c r="EP217" s="487"/>
      <c r="EQ217" s="487">
        <f t="shared" si="303"/>
        <v>0</v>
      </c>
      <c r="ER217" s="487">
        <f t="shared" si="304"/>
        <v>0</v>
      </c>
      <c r="ES217" s="487">
        <f t="shared" si="305"/>
        <v>94.7</v>
      </c>
      <c r="ET217" s="488">
        <f t="shared" si="306"/>
        <v>94.7</v>
      </c>
      <c r="EU217" s="39"/>
      <c r="EV217" s="33"/>
      <c r="EW217" s="507">
        <f t="shared" si="236"/>
        <v>91</v>
      </c>
      <c r="EX217" s="399">
        <v>94.7</v>
      </c>
      <c r="EY217" s="399">
        <v>174.67</v>
      </c>
      <c r="EZ217" s="399">
        <v>67.34</v>
      </c>
      <c r="FA217" s="399">
        <v>115.75</v>
      </c>
      <c r="FB217" s="33"/>
      <c r="FC217" s="507">
        <v>91</v>
      </c>
      <c r="FD217" s="399">
        <f t="shared" si="308"/>
        <v>94.7</v>
      </c>
      <c r="FE217" s="399">
        <f t="shared" si="309"/>
        <v>174.67</v>
      </c>
      <c r="FF217" s="399">
        <f t="shared" si="310"/>
        <v>67.34</v>
      </c>
      <c r="FG217" s="399">
        <f t="shared" si="311"/>
        <v>115.75</v>
      </c>
      <c r="FH217" s="33"/>
      <c r="FI217" s="507">
        <f t="shared" si="237"/>
        <v>91</v>
      </c>
      <c r="FJ217" s="412">
        <v>0</v>
      </c>
      <c r="FK217" s="412">
        <v>0</v>
      </c>
      <c r="FL217" s="412">
        <v>0</v>
      </c>
      <c r="FM217" s="412">
        <v>0</v>
      </c>
      <c r="FN217" s="409"/>
      <c r="FO217" s="507">
        <f t="shared" si="238"/>
        <v>91</v>
      </c>
      <c r="FP217" s="412">
        <v>0</v>
      </c>
      <c r="FQ217" s="412">
        <v>0</v>
      </c>
      <c r="FR217" s="412">
        <v>0</v>
      </c>
      <c r="FS217" s="412">
        <v>0</v>
      </c>
      <c r="FT217" s="33"/>
      <c r="FU217" s="489">
        <v>70</v>
      </c>
      <c r="FV217" s="490">
        <f t="shared" si="321"/>
        <v>0</v>
      </c>
      <c r="FW217" s="490">
        <f t="shared" si="321"/>
        <v>0</v>
      </c>
      <c r="FX217" s="490">
        <f t="shared" si="321"/>
        <v>0</v>
      </c>
      <c r="FY217" s="490">
        <f t="shared" si="321"/>
        <v>0</v>
      </c>
      <c r="FZ217" s="33"/>
      <c r="GA217" s="507">
        <f t="shared" si="239"/>
        <v>91</v>
      </c>
      <c r="GB217" s="400">
        <v>0</v>
      </c>
      <c r="GC217" s="400">
        <f t="shared" si="322"/>
        <v>0</v>
      </c>
      <c r="GD217" s="400">
        <v>0</v>
      </c>
      <c r="GE217" s="400">
        <f t="shared" si="322"/>
        <v>0</v>
      </c>
      <c r="GF217" s="524"/>
      <c r="GG217" s="39"/>
      <c r="GH217" s="33"/>
      <c r="GI217" s="507">
        <f t="shared" si="240"/>
        <v>91</v>
      </c>
      <c r="GJ217" s="399">
        <v>0</v>
      </c>
      <c r="GK217" s="399">
        <v>0</v>
      </c>
      <c r="GL217" s="399">
        <v>0</v>
      </c>
      <c r="GM217" s="399">
        <v>0</v>
      </c>
      <c r="GN217" s="33"/>
      <c r="GO217" s="33"/>
      <c r="GP217" s="39"/>
      <c r="GQ217" s="33"/>
      <c r="GR217" s="33"/>
      <c r="GS217" s="513"/>
      <c r="GT217" s="33"/>
      <c r="GU217" s="33"/>
      <c r="GV217" s="33"/>
      <c r="GW217" s="33"/>
      <c r="GX217" s="39"/>
      <c r="GY217" s="513"/>
      <c r="GZ217" s="33"/>
      <c r="HA217" s="33"/>
      <c r="HB217" s="33"/>
      <c r="HC217" s="33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</row>
    <row r="218" spans="1:228" ht="12.75" hidden="1" customHeight="1" x14ac:dyDescent="0.25">
      <c r="A218" s="31">
        <f t="shared" si="323"/>
        <v>8</v>
      </c>
      <c r="B218" s="31"/>
      <c r="C218" s="31"/>
      <c r="D218" s="32">
        <f t="shared" si="280"/>
        <v>94</v>
      </c>
      <c r="E218" s="33">
        <f t="shared" ca="1" si="244"/>
        <v>0</v>
      </c>
      <c r="F218" s="33">
        <f t="shared" ca="1" si="245"/>
        <v>0</v>
      </c>
      <c r="G218" s="33">
        <f t="shared" ca="1" si="246"/>
        <v>0</v>
      </c>
      <c r="H218" s="33">
        <v>0</v>
      </c>
      <c r="I218" s="33">
        <v>0</v>
      </c>
      <c r="J218" s="33">
        <f t="shared" ca="1" si="318"/>
        <v>0</v>
      </c>
      <c r="K218" s="33">
        <f t="shared" ca="1" si="247"/>
        <v>0</v>
      </c>
      <c r="L218" s="33"/>
      <c r="M218" s="832">
        <v>0</v>
      </c>
      <c r="N218" s="33">
        <f>IF(M218&gt;0,#REF!,0)</f>
        <v>0</v>
      </c>
      <c r="O218" s="33">
        <f t="shared" ca="1" si="248"/>
        <v>0</v>
      </c>
      <c r="P218" s="833">
        <f t="shared" ca="1" si="281"/>
        <v>1.21</v>
      </c>
      <c r="Q218" s="834">
        <f t="shared" ca="1" si="282"/>
        <v>8.043638545066738</v>
      </c>
      <c r="R218" s="835">
        <f t="shared" ca="1" si="283"/>
        <v>484.23590702104809</v>
      </c>
      <c r="S218" s="836">
        <f t="shared" ca="1" si="284"/>
        <v>1.21</v>
      </c>
      <c r="T218" s="34">
        <f t="shared" ca="1" si="249"/>
        <v>8.043638545066738</v>
      </c>
      <c r="U218" s="835">
        <f t="shared" ca="1" si="285"/>
        <v>484.23590702104821</v>
      </c>
      <c r="V218" s="34">
        <f t="shared" si="224"/>
        <v>0</v>
      </c>
      <c r="W218" s="553">
        <f t="shared" si="227"/>
        <v>1.075</v>
      </c>
      <c r="X218" s="42">
        <f t="shared" si="286"/>
        <v>0.03</v>
      </c>
      <c r="Y218" s="43">
        <f t="shared" si="250"/>
        <v>2.4662697723036864E-3</v>
      </c>
      <c r="Z218" s="44">
        <f t="shared" si="287"/>
        <v>0.03</v>
      </c>
      <c r="AA218" s="43">
        <f t="shared" si="251"/>
        <v>2.4662697723036864E-3</v>
      </c>
      <c r="AB218" s="35">
        <f t="shared" si="319"/>
        <v>0.16</v>
      </c>
      <c r="AC218" s="35">
        <f t="shared" ca="1" si="319"/>
        <v>0.15470777428049154</v>
      </c>
      <c r="AD218" s="317">
        <f t="shared" ca="1" si="319"/>
        <v>0.15470777428049154</v>
      </c>
      <c r="AE218" s="39"/>
      <c r="AF218" s="318">
        <f t="shared" si="252"/>
        <v>0.1</v>
      </c>
      <c r="AG218" s="405">
        <f t="shared" ca="1" si="253"/>
        <v>0</v>
      </c>
      <c r="AH218" s="318">
        <f t="shared" si="254"/>
        <v>0</v>
      </c>
      <c r="AI218" s="405">
        <f t="shared" ca="1" si="255"/>
        <v>0</v>
      </c>
      <c r="AJ218" s="318">
        <f t="shared" si="256"/>
        <v>0.01</v>
      </c>
      <c r="AK218" s="405">
        <f t="shared" ca="1" si="257"/>
        <v>0</v>
      </c>
      <c r="AL218" s="35">
        <v>0</v>
      </c>
      <c r="AM218" s="30">
        <f t="shared" ca="1" si="258"/>
        <v>8.043638545066738</v>
      </c>
      <c r="AN218" s="39"/>
      <c r="AO218" s="39"/>
      <c r="AP218" s="709">
        <f ca="1">IF($J$12="",0,IF(A218&lt;=$Y$3,IF(R217+SUM($M$126:M218)&gt;$Z$22,R217*10%,IF(R217+SUM($M$126:M218)&lt;=$Z$22,$Z$22-R217-SUM($M$126:M218))),0))</f>
        <v>99508.930454433881</v>
      </c>
      <c r="AQ218" s="319">
        <f t="shared" ca="1" si="289"/>
        <v>100000</v>
      </c>
      <c r="AR218" s="319">
        <f ca="1">IF($J$12="",0,IF(U217&lt;0,0,IF(A218&lt;=$Y$3,IF(U217+SUM($M$126:M218)&gt;$Z$22,U217*10%,IF(U217+SUM($M$126:M218)&lt;=$Z$22,$AR$125-U217-SUM($M$126:M218))),0)))</f>
        <v>99508.930454433881</v>
      </c>
      <c r="AS218" s="39">
        <f t="shared" ca="1" si="290"/>
        <v>100000</v>
      </c>
      <c r="AT218" s="723">
        <f t="shared" ca="1" si="259"/>
        <v>99508.930454433881</v>
      </c>
      <c r="AU218" s="320">
        <f t="shared" ca="1" si="260"/>
        <v>99508.930454433881</v>
      </c>
      <c r="AV218" s="320">
        <f t="shared" ca="1" si="261"/>
        <v>0</v>
      </c>
      <c r="AW218" s="320">
        <f t="shared" ca="1" si="262"/>
        <v>0</v>
      </c>
      <c r="AX218" s="320">
        <f t="shared" ca="1" si="263"/>
        <v>0</v>
      </c>
      <c r="AY218" s="320">
        <f t="shared" ca="1" si="291"/>
        <v>0</v>
      </c>
      <c r="AZ218" s="724">
        <f t="shared" ca="1" si="264"/>
        <v>0</v>
      </c>
      <c r="BA218" s="1259">
        <f t="shared" si="292"/>
        <v>0</v>
      </c>
      <c r="BB218" s="1250"/>
      <c r="BC218" s="715">
        <f t="shared" si="265"/>
        <v>0</v>
      </c>
      <c r="BD218" s="715">
        <f t="shared" si="266"/>
        <v>0</v>
      </c>
      <c r="BE218" s="715">
        <f t="shared" si="267"/>
        <v>0</v>
      </c>
      <c r="BF218" s="715">
        <f t="shared" si="293"/>
        <v>0</v>
      </c>
      <c r="BG218" s="732">
        <f t="shared" si="268"/>
        <v>0</v>
      </c>
      <c r="BH218" s="39"/>
      <c r="BI218" s="39"/>
      <c r="BJ218" s="39"/>
      <c r="BK218" s="39"/>
      <c r="BL218" s="39"/>
      <c r="BM218" s="36"/>
      <c r="BN218" s="422">
        <f t="shared" ca="1" si="269"/>
        <v>8.043638545066738</v>
      </c>
      <c r="BO218" s="422">
        <f t="shared" ca="1" si="270"/>
        <v>0</v>
      </c>
      <c r="BP218" s="422">
        <f t="shared" ca="1" si="271"/>
        <v>0</v>
      </c>
      <c r="BQ218" s="422">
        <f t="shared" ca="1" si="272"/>
        <v>0</v>
      </c>
      <c r="BR218" s="422">
        <f t="shared" ca="1" si="294"/>
        <v>0</v>
      </c>
      <c r="BS218" s="422">
        <f t="shared" ca="1" si="273"/>
        <v>0</v>
      </c>
      <c r="BT218" s="422">
        <f t="shared" si="274"/>
        <v>0</v>
      </c>
      <c r="BU218" s="422">
        <f t="shared" si="275"/>
        <v>0</v>
      </c>
      <c r="BV218" s="422">
        <f t="shared" si="276"/>
        <v>0</v>
      </c>
      <c r="BW218" s="422">
        <f t="shared" si="277"/>
        <v>0</v>
      </c>
      <c r="BX218" s="422">
        <f t="shared" si="295"/>
        <v>0</v>
      </c>
      <c r="BY218" s="422">
        <f t="shared" si="278"/>
        <v>0</v>
      </c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458"/>
      <c r="CL218" s="458"/>
      <c r="CM218" s="458"/>
      <c r="CN218" s="458"/>
      <c r="CO218" s="458"/>
      <c r="CP218" s="458"/>
      <c r="CQ218" s="458"/>
      <c r="CR218" s="458"/>
      <c r="CS218" s="458"/>
      <c r="CT218" s="458"/>
      <c r="CU218" s="458"/>
      <c r="CV218" s="458"/>
      <c r="CW218" s="458"/>
      <c r="CX218" s="458"/>
      <c r="CY218" s="458"/>
      <c r="CZ218" s="458"/>
      <c r="DA218" s="458"/>
      <c r="DB218" s="458"/>
      <c r="DC218" s="458"/>
      <c r="DD218" s="458"/>
      <c r="DE218" s="458"/>
      <c r="DF218" s="458"/>
      <c r="DG218" s="458"/>
      <c r="DH218" s="458"/>
      <c r="DI218" s="458"/>
      <c r="DJ218" s="458"/>
      <c r="DK218" s="458"/>
      <c r="DL218" s="458"/>
      <c r="DM218" s="458"/>
      <c r="DN218" s="458"/>
      <c r="DO218" s="458"/>
      <c r="DP218" s="458"/>
      <c r="DQ218" s="458"/>
      <c r="DR218" s="458"/>
      <c r="DS218" s="458"/>
      <c r="DT218" s="458"/>
      <c r="DU218" s="39"/>
      <c r="DV218" s="39"/>
      <c r="DW218" s="31">
        <f t="shared" si="324"/>
        <v>8</v>
      </c>
      <c r="DX218" s="459">
        <f t="shared" si="279"/>
        <v>94</v>
      </c>
      <c r="DY218" s="467">
        <f t="shared" si="296"/>
        <v>0.1</v>
      </c>
      <c r="DZ218" s="468">
        <f t="shared" si="297"/>
        <v>0</v>
      </c>
      <c r="EA218" s="467">
        <f t="shared" si="298"/>
        <v>0.01</v>
      </c>
      <c r="EB218" s="468"/>
      <c r="EC218" s="326"/>
      <c r="ED218" s="468"/>
      <c r="EE218" s="39"/>
      <c r="EF218" s="459">
        <f t="shared" si="299"/>
        <v>94</v>
      </c>
      <c r="EG218" s="407">
        <f t="shared" si="320"/>
        <v>0.03</v>
      </c>
      <c r="EH218" s="407">
        <f t="shared" si="320"/>
        <v>0.03</v>
      </c>
      <c r="EI218" s="407">
        <f t="shared" si="320"/>
        <v>0.03</v>
      </c>
      <c r="EJ218" s="407">
        <f t="shared" si="320"/>
        <v>0.03</v>
      </c>
      <c r="EK218" s="39"/>
      <c r="EL218" s="485">
        <v>92</v>
      </c>
      <c r="EM218" s="486">
        <f t="shared" si="300"/>
        <v>102.05</v>
      </c>
      <c r="EN218" s="486">
        <f t="shared" si="301"/>
        <v>0</v>
      </c>
      <c r="EO218" s="487">
        <f t="shared" si="302"/>
        <v>0</v>
      </c>
      <c r="EP218" s="487"/>
      <c r="EQ218" s="487">
        <f t="shared" si="303"/>
        <v>0</v>
      </c>
      <c r="ER218" s="487">
        <f t="shared" si="304"/>
        <v>0</v>
      </c>
      <c r="ES218" s="487">
        <f t="shared" si="305"/>
        <v>102.05</v>
      </c>
      <c r="ET218" s="488">
        <f t="shared" si="306"/>
        <v>102.05</v>
      </c>
      <c r="EU218" s="39"/>
      <c r="EV218" s="33"/>
      <c r="EW218" s="507">
        <f t="shared" si="236"/>
        <v>92</v>
      </c>
      <c r="EX218" s="399">
        <v>102.05</v>
      </c>
      <c r="EY218" s="399">
        <v>188.22</v>
      </c>
      <c r="EZ218" s="399">
        <v>72.569999999999993</v>
      </c>
      <c r="FA218" s="399">
        <v>124.72</v>
      </c>
      <c r="FB218" s="33"/>
      <c r="FC218" s="507">
        <v>92</v>
      </c>
      <c r="FD218" s="399">
        <f t="shared" si="308"/>
        <v>102.05</v>
      </c>
      <c r="FE218" s="399">
        <f t="shared" si="309"/>
        <v>188.22</v>
      </c>
      <c r="FF218" s="399">
        <f t="shared" si="310"/>
        <v>72.569999999999993</v>
      </c>
      <c r="FG218" s="399">
        <f t="shared" si="311"/>
        <v>124.72</v>
      </c>
      <c r="FH218" s="33"/>
      <c r="FI218" s="507">
        <f t="shared" si="237"/>
        <v>92</v>
      </c>
      <c r="FJ218" s="412">
        <v>0</v>
      </c>
      <c r="FK218" s="412">
        <v>0</v>
      </c>
      <c r="FL218" s="412">
        <v>0</v>
      </c>
      <c r="FM218" s="412">
        <v>0</v>
      </c>
      <c r="FN218" s="409"/>
      <c r="FO218" s="507">
        <f t="shared" si="238"/>
        <v>92</v>
      </c>
      <c r="FP218" s="412">
        <v>0</v>
      </c>
      <c r="FQ218" s="412">
        <v>0</v>
      </c>
      <c r="FR218" s="412">
        <v>0</v>
      </c>
      <c r="FS218" s="412">
        <v>0</v>
      </c>
      <c r="FT218" s="33"/>
      <c r="FU218" s="489">
        <v>70</v>
      </c>
      <c r="FV218" s="490">
        <f t="shared" si="321"/>
        <v>0</v>
      </c>
      <c r="FW218" s="490">
        <f t="shared" si="321"/>
        <v>0</v>
      </c>
      <c r="FX218" s="490">
        <f t="shared" si="321"/>
        <v>0</v>
      </c>
      <c r="FY218" s="490">
        <f t="shared" si="321"/>
        <v>0</v>
      </c>
      <c r="FZ218" s="33"/>
      <c r="GA218" s="507">
        <f t="shared" si="239"/>
        <v>92</v>
      </c>
      <c r="GB218" s="400">
        <v>0</v>
      </c>
      <c r="GC218" s="400">
        <f t="shared" si="322"/>
        <v>0</v>
      </c>
      <c r="GD218" s="400">
        <v>0</v>
      </c>
      <c r="GE218" s="400">
        <f t="shared" si="322"/>
        <v>0</v>
      </c>
      <c r="GF218" s="524"/>
      <c r="GG218" s="39"/>
      <c r="GH218" s="33"/>
      <c r="GI218" s="507">
        <f t="shared" si="240"/>
        <v>92</v>
      </c>
      <c r="GJ218" s="399">
        <v>0</v>
      </c>
      <c r="GK218" s="399">
        <v>0</v>
      </c>
      <c r="GL218" s="399">
        <v>0</v>
      </c>
      <c r="GM218" s="399">
        <v>0</v>
      </c>
      <c r="GN218" s="33"/>
      <c r="GO218" s="33"/>
      <c r="GP218" s="39"/>
      <c r="GQ218" s="33"/>
      <c r="GR218" s="33"/>
      <c r="GS218" s="513"/>
      <c r="GT218" s="33"/>
      <c r="GU218" s="33"/>
      <c r="GV218" s="33"/>
      <c r="GW218" s="33"/>
      <c r="GX218" s="39"/>
      <c r="GY218" s="513"/>
      <c r="GZ218" s="33"/>
      <c r="HA218" s="33"/>
      <c r="HB218" s="33"/>
      <c r="HC218" s="33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</row>
    <row r="219" spans="1:228" ht="12.75" hidden="1" customHeight="1" x14ac:dyDescent="0.25">
      <c r="A219" s="31">
        <f t="shared" si="323"/>
        <v>8</v>
      </c>
      <c r="B219" s="31"/>
      <c r="C219" s="31"/>
      <c r="D219" s="32">
        <f t="shared" si="280"/>
        <v>95</v>
      </c>
      <c r="E219" s="33">
        <f t="shared" ca="1" si="244"/>
        <v>0</v>
      </c>
      <c r="F219" s="33">
        <f t="shared" ca="1" si="245"/>
        <v>0</v>
      </c>
      <c r="G219" s="33">
        <f t="shared" ca="1" si="246"/>
        <v>0</v>
      </c>
      <c r="H219" s="33">
        <v>0</v>
      </c>
      <c r="I219" s="33">
        <v>0</v>
      </c>
      <c r="J219" s="33">
        <f t="shared" ca="1" si="318"/>
        <v>0</v>
      </c>
      <c r="K219" s="33">
        <f t="shared" ca="1" si="247"/>
        <v>0</v>
      </c>
      <c r="L219" s="33"/>
      <c r="M219" s="832">
        <v>0</v>
      </c>
      <c r="N219" s="33">
        <f>IF(M219&gt;0,#REF!,0)</f>
        <v>0</v>
      </c>
      <c r="O219" s="33">
        <f t="shared" ca="1" si="248"/>
        <v>0</v>
      </c>
      <c r="P219" s="833">
        <f t="shared" ca="1" si="281"/>
        <v>1.19</v>
      </c>
      <c r="Q219" s="834">
        <f t="shared" ca="1" si="282"/>
        <v>8.0441909308491315</v>
      </c>
      <c r="R219" s="835">
        <f t="shared" ca="1" si="283"/>
        <v>477.38171609019895</v>
      </c>
      <c r="S219" s="836">
        <f t="shared" ca="1" si="284"/>
        <v>1.19</v>
      </c>
      <c r="T219" s="34">
        <f t="shared" ca="1" si="249"/>
        <v>8.0441909308491315</v>
      </c>
      <c r="U219" s="835">
        <f t="shared" ca="1" si="285"/>
        <v>477.38171609019906</v>
      </c>
      <c r="V219" s="34">
        <f t="shared" si="224"/>
        <v>0</v>
      </c>
      <c r="W219" s="553">
        <f t="shared" si="227"/>
        <v>1.0629999999999999</v>
      </c>
      <c r="X219" s="42">
        <f t="shared" si="286"/>
        <v>0.03</v>
      </c>
      <c r="Y219" s="43">
        <f t="shared" si="250"/>
        <v>2.4662697723036864E-3</v>
      </c>
      <c r="Z219" s="44">
        <f t="shared" si="287"/>
        <v>0.03</v>
      </c>
      <c r="AA219" s="43">
        <f t="shared" si="251"/>
        <v>2.4662697723036864E-3</v>
      </c>
      <c r="AB219" s="35">
        <f t="shared" si="319"/>
        <v>0.16</v>
      </c>
      <c r="AC219" s="35">
        <f t="shared" ca="1" si="319"/>
        <v>0.15470777428049154</v>
      </c>
      <c r="AD219" s="317">
        <f t="shared" ca="1" si="319"/>
        <v>0.15470777428049154</v>
      </c>
      <c r="AE219" s="39"/>
      <c r="AF219" s="318">
        <f t="shared" si="252"/>
        <v>0.1</v>
      </c>
      <c r="AG219" s="405">
        <f t="shared" ca="1" si="253"/>
        <v>0</v>
      </c>
      <c r="AH219" s="318">
        <f t="shared" si="254"/>
        <v>0</v>
      </c>
      <c r="AI219" s="405">
        <f t="shared" ca="1" si="255"/>
        <v>0</v>
      </c>
      <c r="AJ219" s="318">
        <f t="shared" si="256"/>
        <v>0.01</v>
      </c>
      <c r="AK219" s="405">
        <f t="shared" ca="1" si="257"/>
        <v>0</v>
      </c>
      <c r="AL219" s="35">
        <v>0</v>
      </c>
      <c r="AM219" s="30">
        <f t="shared" ca="1" si="258"/>
        <v>8.0441909308491315</v>
      </c>
      <c r="AN219" s="39"/>
      <c r="AO219" s="39"/>
      <c r="AP219" s="709">
        <f ca="1">IF($J$12="",0,IF(A219&lt;=$Y$3,IF(R218+SUM($M$126:M219)&gt;$Z$22,R218*10%,IF(R218+SUM($M$126:M219)&lt;=$Z$22,$Z$22-R218-SUM($M$126:M219))),0))</f>
        <v>99515.764092978949</v>
      </c>
      <c r="AQ219" s="319">
        <f t="shared" ca="1" si="289"/>
        <v>100000</v>
      </c>
      <c r="AR219" s="319">
        <f ca="1">IF($J$12="",0,IF(U218&lt;0,0,IF(A219&lt;=$Y$3,IF(U218+SUM($M$126:M219)&gt;$Z$22,U218*10%,IF(U218+SUM($M$126:M219)&lt;=$Z$22,$AR$125-U218-SUM($M$126:M219))),0)))</f>
        <v>99515.764092978949</v>
      </c>
      <c r="AS219" s="39">
        <f t="shared" ca="1" si="290"/>
        <v>100000</v>
      </c>
      <c r="AT219" s="723">
        <f t="shared" ca="1" si="259"/>
        <v>99515.764092978949</v>
      </c>
      <c r="AU219" s="320">
        <f t="shared" ca="1" si="260"/>
        <v>99515.764092978949</v>
      </c>
      <c r="AV219" s="320">
        <f t="shared" ca="1" si="261"/>
        <v>0</v>
      </c>
      <c r="AW219" s="320">
        <f t="shared" ca="1" si="262"/>
        <v>0</v>
      </c>
      <c r="AX219" s="320">
        <f t="shared" ca="1" si="263"/>
        <v>0</v>
      </c>
      <c r="AY219" s="320">
        <f t="shared" ca="1" si="291"/>
        <v>0</v>
      </c>
      <c r="AZ219" s="724">
        <f t="shared" ca="1" si="264"/>
        <v>0</v>
      </c>
      <c r="BA219" s="1259">
        <f t="shared" si="292"/>
        <v>0</v>
      </c>
      <c r="BB219" s="1250"/>
      <c r="BC219" s="715">
        <f t="shared" si="265"/>
        <v>0</v>
      </c>
      <c r="BD219" s="715">
        <f t="shared" si="266"/>
        <v>0</v>
      </c>
      <c r="BE219" s="715">
        <f t="shared" si="267"/>
        <v>0</v>
      </c>
      <c r="BF219" s="715">
        <f t="shared" si="293"/>
        <v>0</v>
      </c>
      <c r="BG219" s="732">
        <f t="shared" si="268"/>
        <v>0</v>
      </c>
      <c r="BH219" s="39"/>
      <c r="BI219" s="39"/>
      <c r="BJ219" s="39"/>
      <c r="BK219" s="39"/>
      <c r="BL219" s="39"/>
      <c r="BM219" s="36"/>
      <c r="BN219" s="422">
        <f t="shared" ca="1" si="269"/>
        <v>8.0441909308491315</v>
      </c>
      <c r="BO219" s="422">
        <f t="shared" ca="1" si="270"/>
        <v>0</v>
      </c>
      <c r="BP219" s="422">
        <f t="shared" ca="1" si="271"/>
        <v>0</v>
      </c>
      <c r="BQ219" s="422">
        <f t="shared" ca="1" si="272"/>
        <v>0</v>
      </c>
      <c r="BR219" s="422">
        <f t="shared" ca="1" si="294"/>
        <v>0</v>
      </c>
      <c r="BS219" s="422">
        <f t="shared" ca="1" si="273"/>
        <v>0</v>
      </c>
      <c r="BT219" s="422">
        <f t="shared" si="274"/>
        <v>0</v>
      </c>
      <c r="BU219" s="422">
        <f t="shared" si="275"/>
        <v>0</v>
      </c>
      <c r="BV219" s="422">
        <f t="shared" si="276"/>
        <v>0</v>
      </c>
      <c r="BW219" s="422">
        <f t="shared" si="277"/>
        <v>0</v>
      </c>
      <c r="BX219" s="422">
        <f t="shared" si="295"/>
        <v>0</v>
      </c>
      <c r="BY219" s="422">
        <f t="shared" si="278"/>
        <v>0</v>
      </c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458"/>
      <c r="CL219" s="458"/>
      <c r="CM219" s="458"/>
      <c r="CN219" s="458"/>
      <c r="CO219" s="458"/>
      <c r="CP219" s="458"/>
      <c r="CQ219" s="458"/>
      <c r="CR219" s="458"/>
      <c r="CS219" s="458"/>
      <c r="CT219" s="458"/>
      <c r="CU219" s="458"/>
      <c r="CV219" s="458"/>
      <c r="CW219" s="458"/>
      <c r="CX219" s="458"/>
      <c r="CY219" s="458"/>
      <c r="CZ219" s="458"/>
      <c r="DA219" s="458"/>
      <c r="DB219" s="458"/>
      <c r="DC219" s="458"/>
      <c r="DD219" s="458"/>
      <c r="DE219" s="458"/>
      <c r="DF219" s="458"/>
      <c r="DG219" s="458"/>
      <c r="DH219" s="458"/>
      <c r="DI219" s="458"/>
      <c r="DJ219" s="458"/>
      <c r="DK219" s="458"/>
      <c r="DL219" s="458"/>
      <c r="DM219" s="458"/>
      <c r="DN219" s="458"/>
      <c r="DO219" s="458"/>
      <c r="DP219" s="458"/>
      <c r="DQ219" s="458"/>
      <c r="DR219" s="458"/>
      <c r="DS219" s="458"/>
      <c r="DT219" s="458"/>
      <c r="DU219" s="39"/>
      <c r="DV219" s="39"/>
      <c r="DW219" s="31">
        <f t="shared" si="324"/>
        <v>8</v>
      </c>
      <c r="DX219" s="459">
        <f t="shared" si="279"/>
        <v>95</v>
      </c>
      <c r="DY219" s="467">
        <f t="shared" si="296"/>
        <v>0.1</v>
      </c>
      <c r="DZ219" s="468">
        <f t="shared" si="297"/>
        <v>0</v>
      </c>
      <c r="EA219" s="467">
        <f t="shared" si="298"/>
        <v>0.01</v>
      </c>
      <c r="EB219" s="468"/>
      <c r="EC219" s="326"/>
      <c r="ED219" s="468"/>
      <c r="EE219" s="39"/>
      <c r="EF219" s="459">
        <f t="shared" si="299"/>
        <v>95</v>
      </c>
      <c r="EG219" s="407">
        <f t="shared" si="320"/>
        <v>0.03</v>
      </c>
      <c r="EH219" s="407">
        <f t="shared" si="320"/>
        <v>0.03</v>
      </c>
      <c r="EI219" s="407">
        <f t="shared" si="320"/>
        <v>0.03</v>
      </c>
      <c r="EJ219" s="407">
        <f t="shared" si="320"/>
        <v>0.03</v>
      </c>
      <c r="EK219" s="39"/>
      <c r="EL219" s="485">
        <v>93</v>
      </c>
      <c r="EM219" s="486">
        <f t="shared" si="300"/>
        <v>109.79</v>
      </c>
      <c r="EN219" s="486">
        <f t="shared" si="301"/>
        <v>0</v>
      </c>
      <c r="EO219" s="487">
        <f t="shared" si="302"/>
        <v>0</v>
      </c>
      <c r="EP219" s="487"/>
      <c r="EQ219" s="487">
        <f t="shared" si="303"/>
        <v>0</v>
      </c>
      <c r="ER219" s="487">
        <f t="shared" si="304"/>
        <v>0</v>
      </c>
      <c r="ES219" s="487">
        <f t="shared" si="305"/>
        <v>109.79</v>
      </c>
      <c r="ET219" s="488">
        <f t="shared" si="306"/>
        <v>109.79</v>
      </c>
      <c r="EU219" s="39"/>
      <c r="EV219" s="33"/>
      <c r="EW219" s="507">
        <f t="shared" si="236"/>
        <v>93</v>
      </c>
      <c r="EX219" s="399">
        <v>109.79</v>
      </c>
      <c r="EY219" s="399">
        <v>202.5</v>
      </c>
      <c r="EZ219" s="399">
        <v>78.069999999999993</v>
      </c>
      <c r="FA219" s="399">
        <v>134.19</v>
      </c>
      <c r="FB219" s="33"/>
      <c r="FC219" s="507">
        <v>93</v>
      </c>
      <c r="FD219" s="399">
        <f t="shared" si="308"/>
        <v>109.79</v>
      </c>
      <c r="FE219" s="399">
        <f t="shared" si="309"/>
        <v>202.5</v>
      </c>
      <c r="FF219" s="399">
        <f t="shared" si="310"/>
        <v>78.069999999999993</v>
      </c>
      <c r="FG219" s="399">
        <f t="shared" si="311"/>
        <v>134.19</v>
      </c>
      <c r="FH219" s="33"/>
      <c r="FI219" s="507">
        <f t="shared" si="237"/>
        <v>93</v>
      </c>
      <c r="FJ219" s="412">
        <v>0</v>
      </c>
      <c r="FK219" s="412">
        <v>0</v>
      </c>
      <c r="FL219" s="412">
        <v>0</v>
      </c>
      <c r="FM219" s="412">
        <v>0</v>
      </c>
      <c r="FN219" s="409"/>
      <c r="FO219" s="507">
        <f t="shared" si="238"/>
        <v>93</v>
      </c>
      <c r="FP219" s="412">
        <v>0</v>
      </c>
      <c r="FQ219" s="412">
        <v>0</v>
      </c>
      <c r="FR219" s="412">
        <v>0</v>
      </c>
      <c r="FS219" s="412">
        <v>0</v>
      </c>
      <c r="FT219" s="33"/>
      <c r="FU219" s="489">
        <v>70</v>
      </c>
      <c r="FV219" s="490">
        <f t="shared" si="321"/>
        <v>0</v>
      </c>
      <c r="FW219" s="490">
        <f t="shared" si="321"/>
        <v>0</v>
      </c>
      <c r="FX219" s="490">
        <f t="shared" si="321"/>
        <v>0</v>
      </c>
      <c r="FY219" s="490">
        <f t="shared" si="321"/>
        <v>0</v>
      </c>
      <c r="FZ219" s="33"/>
      <c r="GA219" s="507">
        <f t="shared" si="239"/>
        <v>93</v>
      </c>
      <c r="GB219" s="400">
        <v>0</v>
      </c>
      <c r="GC219" s="400">
        <f t="shared" si="322"/>
        <v>0</v>
      </c>
      <c r="GD219" s="400">
        <v>0</v>
      </c>
      <c r="GE219" s="400">
        <f t="shared" si="322"/>
        <v>0</v>
      </c>
      <c r="GF219" s="524"/>
      <c r="GG219" s="39"/>
      <c r="GH219" s="33"/>
      <c r="GI219" s="507">
        <f t="shared" si="240"/>
        <v>93</v>
      </c>
      <c r="GJ219" s="399">
        <v>0</v>
      </c>
      <c r="GK219" s="399">
        <v>0</v>
      </c>
      <c r="GL219" s="399">
        <v>0</v>
      </c>
      <c r="GM219" s="399">
        <v>0</v>
      </c>
      <c r="GN219" s="33"/>
      <c r="GO219" s="33"/>
      <c r="GP219" s="39"/>
      <c r="GQ219" s="33"/>
      <c r="GR219" s="33"/>
      <c r="GS219" s="513"/>
      <c r="GT219" s="33"/>
      <c r="GU219" s="33"/>
      <c r="GV219" s="33"/>
      <c r="GW219" s="33"/>
      <c r="GX219" s="39"/>
      <c r="GY219" s="513"/>
      <c r="GZ219" s="33"/>
      <c r="HA219" s="33"/>
      <c r="HB219" s="33"/>
      <c r="HC219" s="33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</row>
    <row r="220" spans="1:228" ht="12.75" hidden="1" customHeight="1" x14ac:dyDescent="0.25">
      <c r="A220" s="31">
        <f t="shared" si="323"/>
        <v>8</v>
      </c>
      <c r="B220" s="31"/>
      <c r="C220" s="31"/>
      <c r="D220" s="32">
        <f t="shared" si="280"/>
        <v>96</v>
      </c>
      <c r="E220" s="33">
        <f t="shared" ca="1" si="244"/>
        <v>0</v>
      </c>
      <c r="F220" s="33">
        <f t="shared" ca="1" si="245"/>
        <v>0</v>
      </c>
      <c r="G220" s="33">
        <f t="shared" ca="1" si="246"/>
        <v>0</v>
      </c>
      <c r="H220" s="33">
        <v>0</v>
      </c>
      <c r="I220" s="33">
        <v>0</v>
      </c>
      <c r="J220" s="33">
        <f t="shared" ca="1" si="318"/>
        <v>0</v>
      </c>
      <c r="K220" s="33">
        <f t="shared" ca="1" si="247"/>
        <v>0</v>
      </c>
      <c r="L220" s="33"/>
      <c r="M220" s="832">
        <v>0</v>
      </c>
      <c r="N220" s="33">
        <f>IF(M220&gt;0,#REF!,0)</f>
        <v>0</v>
      </c>
      <c r="O220" s="33">
        <f t="shared" ca="1" si="248"/>
        <v>0</v>
      </c>
      <c r="P220" s="833">
        <f t="shared" ca="1" si="281"/>
        <v>1.18</v>
      </c>
      <c r="Q220" s="834">
        <f t="shared" ca="1" si="282"/>
        <v>8.0447449779493763</v>
      </c>
      <c r="R220" s="835">
        <f t="shared" ca="1" si="283"/>
        <v>470.51697111224956</v>
      </c>
      <c r="S220" s="836">
        <f t="shared" ca="1" si="284"/>
        <v>1.18</v>
      </c>
      <c r="T220" s="34">
        <f t="shared" ca="1" si="249"/>
        <v>8.0447449779493763</v>
      </c>
      <c r="U220" s="835">
        <f t="shared" ca="1" si="285"/>
        <v>470.51697111224968</v>
      </c>
      <c r="V220" s="34">
        <f t="shared" si="224"/>
        <v>0</v>
      </c>
      <c r="W220" s="553">
        <f t="shared" si="227"/>
        <v>1.05</v>
      </c>
      <c r="X220" s="42">
        <f t="shared" si="286"/>
        <v>0.03</v>
      </c>
      <c r="Y220" s="43">
        <f t="shared" si="250"/>
        <v>2.4662697723036864E-3</v>
      </c>
      <c r="Z220" s="44">
        <f t="shared" si="287"/>
        <v>0.03</v>
      </c>
      <c r="AA220" s="43">
        <f t="shared" si="251"/>
        <v>2.4662697723036864E-3</v>
      </c>
      <c r="AB220" s="35">
        <f t="shared" si="319"/>
        <v>0.16</v>
      </c>
      <c r="AC220" s="35">
        <f t="shared" ca="1" si="319"/>
        <v>0.15470777428049154</v>
      </c>
      <c r="AD220" s="317">
        <f t="shared" ca="1" si="319"/>
        <v>0.15470777428049154</v>
      </c>
      <c r="AE220" s="39"/>
      <c r="AF220" s="318">
        <f t="shared" si="252"/>
        <v>0.1</v>
      </c>
      <c r="AG220" s="405">
        <f t="shared" ca="1" si="253"/>
        <v>0</v>
      </c>
      <c r="AH220" s="318">
        <f t="shared" si="254"/>
        <v>0</v>
      </c>
      <c r="AI220" s="405">
        <f t="shared" ca="1" si="255"/>
        <v>0</v>
      </c>
      <c r="AJ220" s="318">
        <f t="shared" si="256"/>
        <v>0.01</v>
      </c>
      <c r="AK220" s="405">
        <f t="shared" ca="1" si="257"/>
        <v>0</v>
      </c>
      <c r="AL220" s="35">
        <v>0</v>
      </c>
      <c r="AM220" s="30">
        <f t="shared" ca="1" si="258"/>
        <v>8.0447449779493763</v>
      </c>
      <c r="AN220" s="39"/>
      <c r="AO220" s="39"/>
      <c r="AP220" s="709">
        <f ca="1">IF($J$12="",0,IF(A220&lt;=$Y$3,IF(R219+SUM($M$126:M220)&gt;$Z$22,R219*10%,IF(R219+SUM($M$126:M220)&lt;=$Z$22,$Z$22-R219-SUM($M$126:M220))),0))</f>
        <v>99522.618283909804</v>
      </c>
      <c r="AQ220" s="319">
        <f t="shared" ca="1" si="289"/>
        <v>100000</v>
      </c>
      <c r="AR220" s="319">
        <f ca="1">IF($J$12="",0,IF(U219&lt;0,0,IF(A220&lt;=$Y$3,IF(U219+SUM($M$126:M220)&gt;$Z$22,U219*10%,IF(U219+SUM($M$126:M220)&lt;=$Z$22,$AR$125-U219-SUM($M$126:M220))),0)))</f>
        <v>99522.618283909804</v>
      </c>
      <c r="AS220" s="39">
        <f t="shared" ca="1" si="290"/>
        <v>100000</v>
      </c>
      <c r="AT220" s="723">
        <f t="shared" ca="1" si="259"/>
        <v>99522.618283909804</v>
      </c>
      <c r="AU220" s="320">
        <f t="shared" ca="1" si="260"/>
        <v>99522.618283909804</v>
      </c>
      <c r="AV220" s="320">
        <f t="shared" ca="1" si="261"/>
        <v>0</v>
      </c>
      <c r="AW220" s="320">
        <f t="shared" ca="1" si="262"/>
        <v>0</v>
      </c>
      <c r="AX220" s="320">
        <f t="shared" ca="1" si="263"/>
        <v>0</v>
      </c>
      <c r="AY220" s="320">
        <f t="shared" ca="1" si="291"/>
        <v>0</v>
      </c>
      <c r="AZ220" s="724">
        <f t="shared" ca="1" si="264"/>
        <v>0</v>
      </c>
      <c r="BA220" s="1259">
        <f t="shared" si="292"/>
        <v>0</v>
      </c>
      <c r="BB220" s="1250"/>
      <c r="BC220" s="715">
        <f t="shared" si="265"/>
        <v>0</v>
      </c>
      <c r="BD220" s="715">
        <f t="shared" si="266"/>
        <v>0</v>
      </c>
      <c r="BE220" s="715">
        <f t="shared" si="267"/>
        <v>0</v>
      </c>
      <c r="BF220" s="715">
        <f t="shared" si="293"/>
        <v>0</v>
      </c>
      <c r="BG220" s="732">
        <f t="shared" si="268"/>
        <v>0</v>
      </c>
      <c r="BH220" s="39"/>
      <c r="BI220" s="39"/>
      <c r="BJ220" s="39"/>
      <c r="BK220" s="39"/>
      <c r="BL220" s="39"/>
      <c r="BM220" s="36"/>
      <c r="BN220" s="422">
        <f t="shared" ca="1" si="269"/>
        <v>8.0447449779493763</v>
      </c>
      <c r="BO220" s="422">
        <f t="shared" ca="1" si="270"/>
        <v>0</v>
      </c>
      <c r="BP220" s="422">
        <f t="shared" ca="1" si="271"/>
        <v>0</v>
      </c>
      <c r="BQ220" s="422">
        <f t="shared" ca="1" si="272"/>
        <v>0</v>
      </c>
      <c r="BR220" s="422">
        <f t="shared" ca="1" si="294"/>
        <v>0</v>
      </c>
      <c r="BS220" s="422">
        <f t="shared" ca="1" si="273"/>
        <v>0</v>
      </c>
      <c r="BT220" s="422">
        <f t="shared" si="274"/>
        <v>0</v>
      </c>
      <c r="BU220" s="422">
        <f t="shared" si="275"/>
        <v>0</v>
      </c>
      <c r="BV220" s="422">
        <f t="shared" si="276"/>
        <v>0</v>
      </c>
      <c r="BW220" s="422">
        <f t="shared" si="277"/>
        <v>0</v>
      </c>
      <c r="BX220" s="422">
        <f t="shared" si="295"/>
        <v>0</v>
      </c>
      <c r="BY220" s="422">
        <f t="shared" si="278"/>
        <v>0</v>
      </c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458"/>
      <c r="CL220" s="458"/>
      <c r="CM220" s="458"/>
      <c r="CN220" s="458"/>
      <c r="CO220" s="458"/>
      <c r="CP220" s="458"/>
      <c r="CQ220" s="458"/>
      <c r="CR220" s="458"/>
      <c r="CS220" s="458"/>
      <c r="CT220" s="458"/>
      <c r="CU220" s="458"/>
      <c r="CV220" s="458"/>
      <c r="CW220" s="458"/>
      <c r="CX220" s="458"/>
      <c r="CY220" s="458"/>
      <c r="CZ220" s="458"/>
      <c r="DA220" s="458"/>
      <c r="DB220" s="458"/>
      <c r="DC220" s="458"/>
      <c r="DD220" s="458"/>
      <c r="DE220" s="458"/>
      <c r="DF220" s="458"/>
      <c r="DG220" s="458"/>
      <c r="DH220" s="458"/>
      <c r="DI220" s="458"/>
      <c r="DJ220" s="458"/>
      <c r="DK220" s="458"/>
      <c r="DL220" s="458"/>
      <c r="DM220" s="458"/>
      <c r="DN220" s="458"/>
      <c r="DO220" s="458"/>
      <c r="DP220" s="458"/>
      <c r="DQ220" s="458"/>
      <c r="DR220" s="458"/>
      <c r="DS220" s="458"/>
      <c r="DT220" s="458"/>
      <c r="DU220" s="39"/>
      <c r="DV220" s="39"/>
      <c r="DW220" s="31">
        <f t="shared" si="324"/>
        <v>8</v>
      </c>
      <c r="DX220" s="459">
        <f t="shared" si="279"/>
        <v>96</v>
      </c>
      <c r="DY220" s="467">
        <f t="shared" si="296"/>
        <v>0.1</v>
      </c>
      <c r="DZ220" s="468">
        <f t="shared" si="297"/>
        <v>0</v>
      </c>
      <c r="EA220" s="467">
        <f t="shared" si="298"/>
        <v>0.01</v>
      </c>
      <c r="EB220" s="468"/>
      <c r="EC220" s="326"/>
      <c r="ED220" s="468"/>
      <c r="EE220" s="39"/>
      <c r="EF220" s="459">
        <f t="shared" si="299"/>
        <v>96</v>
      </c>
      <c r="EG220" s="407">
        <f t="shared" si="320"/>
        <v>0.03</v>
      </c>
      <c r="EH220" s="407">
        <f t="shared" si="320"/>
        <v>0.03</v>
      </c>
      <c r="EI220" s="407">
        <f t="shared" si="320"/>
        <v>0.03</v>
      </c>
      <c r="EJ220" s="407">
        <f t="shared" si="320"/>
        <v>0.03</v>
      </c>
      <c r="EK220" s="39"/>
      <c r="EL220" s="485">
        <v>94</v>
      </c>
      <c r="EM220" s="486">
        <f t="shared" si="300"/>
        <v>117.97</v>
      </c>
      <c r="EN220" s="486">
        <f t="shared" si="301"/>
        <v>0</v>
      </c>
      <c r="EO220" s="487">
        <f t="shared" si="302"/>
        <v>0</v>
      </c>
      <c r="EP220" s="487"/>
      <c r="EQ220" s="487">
        <f t="shared" si="303"/>
        <v>0</v>
      </c>
      <c r="ER220" s="487">
        <f t="shared" si="304"/>
        <v>0</v>
      </c>
      <c r="ES220" s="487">
        <f t="shared" si="305"/>
        <v>117.97</v>
      </c>
      <c r="ET220" s="488">
        <f t="shared" si="306"/>
        <v>117.97</v>
      </c>
      <c r="EU220" s="39"/>
      <c r="EV220" s="33"/>
      <c r="EW220" s="507">
        <f t="shared" si="236"/>
        <v>94</v>
      </c>
      <c r="EX220" s="399">
        <v>117.97</v>
      </c>
      <c r="EY220" s="399">
        <v>217.59</v>
      </c>
      <c r="EZ220" s="399">
        <v>83.89</v>
      </c>
      <c r="FA220" s="399">
        <v>144.19</v>
      </c>
      <c r="FB220" s="33"/>
      <c r="FC220" s="507">
        <v>94</v>
      </c>
      <c r="FD220" s="399">
        <f t="shared" si="308"/>
        <v>117.97</v>
      </c>
      <c r="FE220" s="399">
        <f t="shared" si="309"/>
        <v>217.59</v>
      </c>
      <c r="FF220" s="399">
        <f t="shared" si="310"/>
        <v>83.89</v>
      </c>
      <c r="FG220" s="399">
        <f t="shared" si="311"/>
        <v>144.19</v>
      </c>
      <c r="FH220" s="33"/>
      <c r="FI220" s="507">
        <f t="shared" si="237"/>
        <v>94</v>
      </c>
      <c r="FJ220" s="412">
        <v>0</v>
      </c>
      <c r="FK220" s="412">
        <v>0</v>
      </c>
      <c r="FL220" s="412">
        <v>0</v>
      </c>
      <c r="FM220" s="412">
        <v>0</v>
      </c>
      <c r="FN220" s="409"/>
      <c r="FO220" s="507">
        <f t="shared" si="238"/>
        <v>94</v>
      </c>
      <c r="FP220" s="412">
        <v>0</v>
      </c>
      <c r="FQ220" s="412">
        <v>0</v>
      </c>
      <c r="FR220" s="412">
        <v>0</v>
      </c>
      <c r="FS220" s="412">
        <v>0</v>
      </c>
      <c r="FT220" s="33"/>
      <c r="FU220" s="489">
        <v>70</v>
      </c>
      <c r="FV220" s="490">
        <f t="shared" si="321"/>
        <v>0</v>
      </c>
      <c r="FW220" s="490">
        <f t="shared" si="321"/>
        <v>0</v>
      </c>
      <c r="FX220" s="490">
        <f t="shared" si="321"/>
        <v>0</v>
      </c>
      <c r="FY220" s="490">
        <f t="shared" si="321"/>
        <v>0</v>
      </c>
      <c r="FZ220" s="33"/>
      <c r="GA220" s="507">
        <f t="shared" si="239"/>
        <v>94</v>
      </c>
      <c r="GB220" s="400">
        <v>0</v>
      </c>
      <c r="GC220" s="400">
        <f t="shared" si="322"/>
        <v>0</v>
      </c>
      <c r="GD220" s="400">
        <v>0</v>
      </c>
      <c r="GE220" s="400">
        <f t="shared" si="322"/>
        <v>0</v>
      </c>
      <c r="GF220" s="524"/>
      <c r="GG220" s="39"/>
      <c r="GH220" s="33"/>
      <c r="GI220" s="507">
        <f t="shared" si="240"/>
        <v>94</v>
      </c>
      <c r="GJ220" s="399">
        <v>0</v>
      </c>
      <c r="GK220" s="399">
        <v>0</v>
      </c>
      <c r="GL220" s="399">
        <v>0</v>
      </c>
      <c r="GM220" s="399">
        <v>0</v>
      </c>
      <c r="GN220" s="33"/>
      <c r="GO220" s="33"/>
      <c r="GP220" s="39"/>
      <c r="GQ220" s="33"/>
      <c r="GR220" s="33"/>
      <c r="GS220" s="513"/>
      <c r="GT220" s="33"/>
      <c r="GU220" s="33"/>
      <c r="GV220" s="33"/>
      <c r="GW220" s="33"/>
      <c r="GX220" s="39"/>
      <c r="GY220" s="513"/>
      <c r="GZ220" s="33"/>
      <c r="HA220" s="33"/>
      <c r="HB220" s="33"/>
      <c r="HC220" s="33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</row>
    <row r="221" spans="1:228" ht="12.75" hidden="1" customHeight="1" x14ac:dyDescent="0.25">
      <c r="A221" s="31">
        <f>A220+1</f>
        <v>9</v>
      </c>
      <c r="B221" s="31"/>
      <c r="C221" s="31">
        <v>30</v>
      </c>
      <c r="D221" s="32">
        <f t="shared" si="280"/>
        <v>97</v>
      </c>
      <c r="E221" s="33">
        <f t="shared" ca="1" si="244"/>
        <v>168.97719999999998</v>
      </c>
      <c r="F221" s="33">
        <f t="shared" ca="1" si="245"/>
        <v>168.97719999999998</v>
      </c>
      <c r="G221" s="33">
        <f t="shared" ca="1" si="246"/>
        <v>0</v>
      </c>
      <c r="H221" s="33">
        <v>0</v>
      </c>
      <c r="I221" s="33">
        <v>0</v>
      </c>
      <c r="J221" s="33">
        <f t="shared" ca="1" si="318"/>
        <v>0</v>
      </c>
      <c r="K221" s="33">
        <f t="shared" ca="1" si="247"/>
        <v>22.54</v>
      </c>
      <c r="L221" s="33"/>
      <c r="M221" s="832">
        <v>0</v>
      </c>
      <c r="N221" s="33">
        <f>IF(M221&gt;0,#REF!,0)</f>
        <v>0</v>
      </c>
      <c r="O221" s="33">
        <f t="shared" ca="1" si="248"/>
        <v>123.13</v>
      </c>
      <c r="P221" s="833">
        <f t="shared" ca="1" si="281"/>
        <v>1.46</v>
      </c>
      <c r="Q221" s="834">
        <f t="shared" ca="1" si="282"/>
        <v>8.9576534725998993</v>
      </c>
      <c r="R221" s="835">
        <f t="shared" ca="1" si="283"/>
        <v>586.14931763964967</v>
      </c>
      <c r="S221" s="836">
        <f t="shared" ca="1" si="284"/>
        <v>1.46</v>
      </c>
      <c r="T221" s="34">
        <f t="shared" ca="1" si="249"/>
        <v>8.9576534725998993</v>
      </c>
      <c r="U221" s="835">
        <f t="shared" ca="1" si="285"/>
        <v>586.14931763964989</v>
      </c>
      <c r="V221" s="34">
        <f t="shared" si="224"/>
        <v>0</v>
      </c>
      <c r="W221" s="553">
        <f t="shared" si="227"/>
        <v>1.038</v>
      </c>
      <c r="X221" s="42">
        <f t="shared" si="286"/>
        <v>0.03</v>
      </c>
      <c r="Y221" s="43">
        <f t="shared" si="250"/>
        <v>2.4662697723036864E-3</v>
      </c>
      <c r="Z221" s="44">
        <f t="shared" si="287"/>
        <v>0.03</v>
      </c>
      <c r="AA221" s="43">
        <f t="shared" si="251"/>
        <v>2.4662697723036864E-3</v>
      </c>
      <c r="AB221" s="35">
        <f t="shared" si="319"/>
        <v>0.16</v>
      </c>
      <c r="AC221" s="35">
        <f t="shared" ca="1" si="319"/>
        <v>0.15470777428049154</v>
      </c>
      <c r="AD221" s="317">
        <f t="shared" ca="1" si="319"/>
        <v>0.15470777428049154</v>
      </c>
      <c r="AE221" s="39"/>
      <c r="AF221" s="318">
        <f t="shared" si="252"/>
        <v>0.1</v>
      </c>
      <c r="AG221" s="405">
        <f t="shared" ca="1" si="253"/>
        <v>14.567</v>
      </c>
      <c r="AH221" s="318">
        <f t="shared" si="254"/>
        <v>0</v>
      </c>
      <c r="AI221" s="405">
        <f t="shared" ca="1" si="255"/>
        <v>0</v>
      </c>
      <c r="AJ221" s="318">
        <f t="shared" si="256"/>
        <v>0.01</v>
      </c>
      <c r="AK221" s="405">
        <f t="shared" ca="1" si="257"/>
        <v>1.4566999999999999</v>
      </c>
      <c r="AL221" s="35">
        <v>0</v>
      </c>
      <c r="AM221" s="30">
        <f t="shared" ca="1" si="258"/>
        <v>8.9576534725998993</v>
      </c>
      <c r="AN221" s="39"/>
      <c r="AO221" s="39"/>
      <c r="AP221" s="709">
        <f ca="1">IF($J$12="",0,IF(A221&lt;=$Y$3,IF(R220+SUM($M$126:M221)&gt;$Z$22,R220*10%,IF(R220+SUM($M$126:M221)&lt;=$Z$22,$Z$22-R220-SUM($M$126:M221))),0))</f>
        <v>99529.483028887757</v>
      </c>
      <c r="AQ221" s="319">
        <f t="shared" ca="1" si="289"/>
        <v>100000</v>
      </c>
      <c r="AR221" s="319">
        <f ca="1">IF($J$12="",0,IF(U220&lt;0,0,IF(A221&lt;=$Y$3,IF(U220+SUM($M$126:M221)&gt;$Z$22,U220*10%,IF(U220+SUM($M$126:M221)&lt;=$Z$22,$AR$125-U220-SUM($M$126:M221))),0)))</f>
        <v>99529.483028887757</v>
      </c>
      <c r="AS221" s="39">
        <f t="shared" ca="1" si="290"/>
        <v>100000</v>
      </c>
      <c r="AT221" s="723">
        <f t="shared" ca="1" si="259"/>
        <v>99529.483028887757</v>
      </c>
      <c r="AU221" s="320">
        <f t="shared" ca="1" si="260"/>
        <v>99529.483028887757</v>
      </c>
      <c r="AV221" s="320">
        <f t="shared" ca="1" si="261"/>
        <v>0</v>
      </c>
      <c r="AW221" s="320">
        <f t="shared" ca="1" si="262"/>
        <v>0</v>
      </c>
      <c r="AX221" s="320">
        <f t="shared" ca="1" si="263"/>
        <v>0</v>
      </c>
      <c r="AY221" s="320">
        <f t="shared" ca="1" si="291"/>
        <v>0</v>
      </c>
      <c r="AZ221" s="724">
        <f t="shared" ca="1" si="264"/>
        <v>0</v>
      </c>
      <c r="BA221" s="1259">
        <f t="shared" si="292"/>
        <v>0</v>
      </c>
      <c r="BB221" s="1250"/>
      <c r="BC221" s="715">
        <f t="shared" si="265"/>
        <v>0</v>
      </c>
      <c r="BD221" s="715">
        <f t="shared" si="266"/>
        <v>0</v>
      </c>
      <c r="BE221" s="715">
        <f t="shared" si="267"/>
        <v>0</v>
      </c>
      <c r="BF221" s="715">
        <f t="shared" si="293"/>
        <v>0</v>
      </c>
      <c r="BG221" s="732">
        <f t="shared" si="268"/>
        <v>0</v>
      </c>
      <c r="BH221" s="39"/>
      <c r="BI221" s="39"/>
      <c r="BJ221" s="39"/>
      <c r="BK221" s="39"/>
      <c r="BL221" s="39"/>
      <c r="BM221" s="36"/>
      <c r="BN221" s="422">
        <f t="shared" ca="1" si="269"/>
        <v>8.9576534725998993</v>
      </c>
      <c r="BO221" s="422">
        <f t="shared" ca="1" si="270"/>
        <v>0</v>
      </c>
      <c r="BP221" s="422">
        <f t="shared" ca="1" si="271"/>
        <v>0</v>
      </c>
      <c r="BQ221" s="422">
        <f t="shared" ca="1" si="272"/>
        <v>0</v>
      </c>
      <c r="BR221" s="422">
        <f t="shared" ca="1" si="294"/>
        <v>0</v>
      </c>
      <c r="BS221" s="422">
        <f t="shared" ca="1" si="273"/>
        <v>0</v>
      </c>
      <c r="BT221" s="422">
        <f t="shared" si="274"/>
        <v>0</v>
      </c>
      <c r="BU221" s="422">
        <f t="shared" si="275"/>
        <v>0</v>
      </c>
      <c r="BV221" s="422">
        <f t="shared" si="276"/>
        <v>0</v>
      </c>
      <c r="BW221" s="422">
        <f t="shared" si="277"/>
        <v>0</v>
      </c>
      <c r="BX221" s="422">
        <f t="shared" si="295"/>
        <v>0</v>
      </c>
      <c r="BY221" s="422">
        <f t="shared" si="278"/>
        <v>0</v>
      </c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458"/>
      <c r="CL221" s="458"/>
      <c r="CM221" s="458"/>
      <c r="CN221" s="458"/>
      <c r="CO221" s="458"/>
      <c r="CP221" s="458"/>
      <c r="CQ221" s="458"/>
      <c r="CR221" s="458"/>
      <c r="CS221" s="458"/>
      <c r="CT221" s="458"/>
      <c r="CU221" s="458"/>
      <c r="CV221" s="458"/>
      <c r="CW221" s="458"/>
      <c r="CX221" s="458"/>
      <c r="CY221" s="458"/>
      <c r="CZ221" s="458"/>
      <c r="DA221" s="458"/>
      <c r="DB221" s="458"/>
      <c r="DC221" s="458"/>
      <c r="DD221" s="458"/>
      <c r="DE221" s="458"/>
      <c r="DF221" s="458"/>
      <c r="DG221" s="458"/>
      <c r="DH221" s="458"/>
      <c r="DI221" s="458"/>
      <c r="DJ221" s="458"/>
      <c r="DK221" s="458"/>
      <c r="DL221" s="458"/>
      <c r="DM221" s="458"/>
      <c r="DN221" s="458"/>
      <c r="DO221" s="458"/>
      <c r="DP221" s="458"/>
      <c r="DQ221" s="458"/>
      <c r="DR221" s="458"/>
      <c r="DS221" s="458"/>
      <c r="DT221" s="458"/>
      <c r="DU221" s="39"/>
      <c r="DV221" s="39"/>
      <c r="DW221" s="31">
        <f>DW220+1</f>
        <v>9</v>
      </c>
      <c r="DX221" s="459">
        <f t="shared" si="279"/>
        <v>97</v>
      </c>
      <c r="DY221" s="467">
        <f t="shared" si="296"/>
        <v>0.1</v>
      </c>
      <c r="DZ221" s="468">
        <f t="shared" si="297"/>
        <v>0</v>
      </c>
      <c r="EA221" s="467">
        <f t="shared" si="298"/>
        <v>0.01</v>
      </c>
      <c r="EB221" s="468"/>
      <c r="EC221" s="326"/>
      <c r="ED221" s="468"/>
      <c r="EE221" s="39"/>
      <c r="EF221" s="459">
        <f t="shared" si="299"/>
        <v>97</v>
      </c>
      <c r="EG221" s="407">
        <f t="shared" si="320"/>
        <v>0.03</v>
      </c>
      <c r="EH221" s="407">
        <f t="shared" si="320"/>
        <v>0.03</v>
      </c>
      <c r="EI221" s="407">
        <f t="shared" si="320"/>
        <v>0.03</v>
      </c>
      <c r="EJ221" s="407">
        <f t="shared" si="320"/>
        <v>0.03</v>
      </c>
      <c r="EK221" s="39"/>
      <c r="EL221" s="485">
        <v>95</v>
      </c>
      <c r="EM221" s="486">
        <f t="shared" si="300"/>
        <v>126.56</v>
      </c>
      <c r="EN221" s="486">
        <f t="shared" si="301"/>
        <v>0</v>
      </c>
      <c r="EO221" s="487">
        <f t="shared" si="302"/>
        <v>0</v>
      </c>
      <c r="EP221" s="487"/>
      <c r="EQ221" s="487">
        <f t="shared" si="303"/>
        <v>0</v>
      </c>
      <c r="ER221" s="487">
        <f t="shared" si="304"/>
        <v>0</v>
      </c>
      <c r="ES221" s="487">
        <f t="shared" si="305"/>
        <v>126.56</v>
      </c>
      <c r="ET221" s="488">
        <f t="shared" si="306"/>
        <v>126.56</v>
      </c>
      <c r="EU221" s="39"/>
      <c r="EV221" s="33"/>
      <c r="EW221" s="507">
        <f t="shared" si="236"/>
        <v>95</v>
      </c>
      <c r="EX221" s="399">
        <v>126.56</v>
      </c>
      <c r="EY221" s="399">
        <v>233.44</v>
      </c>
      <c r="EZ221" s="399">
        <v>90</v>
      </c>
      <c r="FA221" s="399">
        <v>154.69</v>
      </c>
      <c r="FB221" s="33"/>
      <c r="FC221" s="507">
        <v>95</v>
      </c>
      <c r="FD221" s="399">
        <f t="shared" si="308"/>
        <v>126.56</v>
      </c>
      <c r="FE221" s="399">
        <f t="shared" si="309"/>
        <v>233.44</v>
      </c>
      <c r="FF221" s="399">
        <f t="shared" si="310"/>
        <v>90</v>
      </c>
      <c r="FG221" s="399">
        <f t="shared" si="311"/>
        <v>154.69</v>
      </c>
      <c r="FH221" s="33"/>
      <c r="FI221" s="507">
        <f t="shared" si="237"/>
        <v>95</v>
      </c>
      <c r="FJ221" s="412">
        <v>0</v>
      </c>
      <c r="FK221" s="412">
        <v>0</v>
      </c>
      <c r="FL221" s="412">
        <v>0</v>
      </c>
      <c r="FM221" s="412">
        <v>0</v>
      </c>
      <c r="FN221" s="409"/>
      <c r="FO221" s="507">
        <f t="shared" si="238"/>
        <v>95</v>
      </c>
      <c r="FP221" s="412">
        <v>0</v>
      </c>
      <c r="FQ221" s="412">
        <v>0</v>
      </c>
      <c r="FR221" s="412">
        <v>0</v>
      </c>
      <c r="FS221" s="412">
        <v>0</v>
      </c>
      <c r="FT221" s="33"/>
      <c r="FU221" s="489">
        <v>70</v>
      </c>
      <c r="FV221" s="490">
        <f t="shared" si="321"/>
        <v>0</v>
      </c>
      <c r="FW221" s="490">
        <f t="shared" si="321"/>
        <v>0</v>
      </c>
      <c r="FX221" s="490">
        <f t="shared" si="321"/>
        <v>0</v>
      </c>
      <c r="FY221" s="490">
        <f t="shared" si="321"/>
        <v>0</v>
      </c>
      <c r="FZ221" s="33"/>
      <c r="GA221" s="507">
        <f t="shared" si="239"/>
        <v>95</v>
      </c>
      <c r="GB221" s="400">
        <v>0</v>
      </c>
      <c r="GC221" s="400">
        <f t="shared" si="322"/>
        <v>0</v>
      </c>
      <c r="GD221" s="400">
        <v>0</v>
      </c>
      <c r="GE221" s="400">
        <f t="shared" si="322"/>
        <v>0</v>
      </c>
      <c r="GF221" s="524"/>
      <c r="GG221" s="39"/>
      <c r="GH221" s="33"/>
      <c r="GI221" s="507">
        <f t="shared" si="240"/>
        <v>95</v>
      </c>
      <c r="GJ221" s="399">
        <v>0</v>
      </c>
      <c r="GK221" s="399">
        <v>0</v>
      </c>
      <c r="GL221" s="399">
        <v>0</v>
      </c>
      <c r="GM221" s="399">
        <v>0</v>
      </c>
      <c r="GN221" s="33"/>
      <c r="GO221" s="33"/>
      <c r="GP221" s="39"/>
      <c r="GQ221" s="33"/>
      <c r="GR221" s="33"/>
      <c r="GS221" s="513"/>
      <c r="GT221" s="33"/>
      <c r="GU221" s="33"/>
      <c r="GV221" s="33"/>
      <c r="GW221" s="33"/>
      <c r="GX221" s="39"/>
      <c r="GY221" s="513"/>
      <c r="GZ221" s="33"/>
      <c r="HA221" s="33"/>
      <c r="HB221" s="33"/>
      <c r="HC221" s="33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</row>
    <row r="222" spans="1:228" ht="12.75" hidden="1" customHeight="1" x14ac:dyDescent="0.25">
      <c r="A222" s="31">
        <f t="shared" ref="A222:A232" si="325">A221</f>
        <v>9</v>
      </c>
      <c r="B222" s="31"/>
      <c r="C222" s="31"/>
      <c r="D222" s="32">
        <f t="shared" si="280"/>
        <v>98</v>
      </c>
      <c r="E222" s="33">
        <f t="shared" ca="1" si="244"/>
        <v>0</v>
      </c>
      <c r="F222" s="33">
        <f t="shared" ca="1" si="245"/>
        <v>0</v>
      </c>
      <c r="G222" s="33">
        <f t="shared" ca="1" si="246"/>
        <v>0</v>
      </c>
      <c r="H222" s="33">
        <v>0</v>
      </c>
      <c r="I222" s="33">
        <v>0</v>
      </c>
      <c r="J222" s="33">
        <f t="shared" ca="1" si="318"/>
        <v>0</v>
      </c>
      <c r="K222" s="33">
        <f t="shared" ca="1" si="247"/>
        <v>0</v>
      </c>
      <c r="L222" s="33"/>
      <c r="M222" s="832">
        <v>0</v>
      </c>
      <c r="N222" s="33">
        <f>IF(M222&gt;0,#REF!,0)</f>
        <v>0</v>
      </c>
      <c r="O222" s="33">
        <f t="shared" ca="1" si="248"/>
        <v>0</v>
      </c>
      <c r="P222" s="833">
        <f t="shared" ca="1" si="281"/>
        <v>1.45</v>
      </c>
      <c r="Q222" s="834">
        <f t="shared" ca="1" si="282"/>
        <v>8.9472465614124328</v>
      </c>
      <c r="R222" s="835">
        <f t="shared" ca="1" si="283"/>
        <v>578.65207107823733</v>
      </c>
      <c r="S222" s="836">
        <f t="shared" ca="1" si="284"/>
        <v>1.45</v>
      </c>
      <c r="T222" s="34">
        <f t="shared" ca="1" si="249"/>
        <v>8.9472465614124328</v>
      </c>
      <c r="U222" s="835">
        <f t="shared" ca="1" si="285"/>
        <v>578.65207107823755</v>
      </c>
      <c r="V222" s="34">
        <f t="shared" si="224"/>
        <v>0</v>
      </c>
      <c r="W222" s="553">
        <f t="shared" si="227"/>
        <v>1.0249999999999999</v>
      </c>
      <c r="X222" s="42">
        <f t="shared" si="286"/>
        <v>0.03</v>
      </c>
      <c r="Y222" s="43">
        <f t="shared" si="250"/>
        <v>2.4662697723036864E-3</v>
      </c>
      <c r="Z222" s="44">
        <f t="shared" si="287"/>
        <v>0.03</v>
      </c>
      <c r="AA222" s="43">
        <f t="shared" si="251"/>
        <v>2.4662697723036864E-3</v>
      </c>
      <c r="AB222" s="35">
        <f t="shared" ref="AB222:AD237" si="326">AB221</f>
        <v>0.16</v>
      </c>
      <c r="AC222" s="35">
        <f t="shared" ca="1" si="326"/>
        <v>0.15470777428049154</v>
      </c>
      <c r="AD222" s="317">
        <f t="shared" ca="1" si="326"/>
        <v>0.15470777428049154</v>
      </c>
      <c r="AE222" s="39"/>
      <c r="AF222" s="318">
        <f t="shared" si="252"/>
        <v>0.1</v>
      </c>
      <c r="AG222" s="405">
        <f t="shared" ca="1" si="253"/>
        <v>0</v>
      </c>
      <c r="AH222" s="318">
        <f t="shared" si="254"/>
        <v>0</v>
      </c>
      <c r="AI222" s="405">
        <f t="shared" ca="1" si="255"/>
        <v>0</v>
      </c>
      <c r="AJ222" s="318">
        <f t="shared" si="256"/>
        <v>0.01</v>
      </c>
      <c r="AK222" s="405">
        <f t="shared" ca="1" si="257"/>
        <v>0</v>
      </c>
      <c r="AL222" s="35">
        <v>0</v>
      </c>
      <c r="AM222" s="30">
        <f t="shared" ca="1" si="258"/>
        <v>8.9472465614124328</v>
      </c>
      <c r="AN222" s="39"/>
      <c r="AO222" s="39"/>
      <c r="AP222" s="709">
        <f ca="1">IF($J$12="",0,IF(A222&lt;=$Y$3,IF(R221+SUM($M$126:M222)&gt;$Z$22,R221*10%,IF(R221+SUM($M$126:M222)&lt;=$Z$22,$Z$22-R221-SUM($M$126:M222))),0))</f>
        <v>99413.850682360353</v>
      </c>
      <c r="AQ222" s="319">
        <f t="shared" ca="1" si="289"/>
        <v>100000</v>
      </c>
      <c r="AR222" s="319">
        <f ca="1">IF($J$12="",0,IF(U221&lt;0,0,IF(A222&lt;=$Y$3,IF(U221+SUM($M$126:M222)&gt;$Z$22,U221*10%,IF(U221+SUM($M$126:M222)&lt;=$Z$22,$AR$125-U221-SUM($M$126:M222))),0)))</f>
        <v>99413.850682360353</v>
      </c>
      <c r="AS222" s="39">
        <f t="shared" ca="1" si="290"/>
        <v>100000</v>
      </c>
      <c r="AT222" s="723">
        <f t="shared" ca="1" si="259"/>
        <v>99413.850682360353</v>
      </c>
      <c r="AU222" s="320">
        <f t="shared" ca="1" si="260"/>
        <v>99413.850682360353</v>
      </c>
      <c r="AV222" s="320">
        <f t="shared" ca="1" si="261"/>
        <v>0</v>
      </c>
      <c r="AW222" s="320">
        <f t="shared" ca="1" si="262"/>
        <v>0</v>
      </c>
      <c r="AX222" s="320">
        <f t="shared" ca="1" si="263"/>
        <v>0</v>
      </c>
      <c r="AY222" s="320">
        <f t="shared" ca="1" si="291"/>
        <v>0</v>
      </c>
      <c r="AZ222" s="724">
        <f t="shared" ca="1" si="264"/>
        <v>0</v>
      </c>
      <c r="BA222" s="1259">
        <f t="shared" si="292"/>
        <v>0</v>
      </c>
      <c r="BB222" s="1250"/>
      <c r="BC222" s="715">
        <f t="shared" si="265"/>
        <v>0</v>
      </c>
      <c r="BD222" s="715">
        <f t="shared" si="266"/>
        <v>0</v>
      </c>
      <c r="BE222" s="715">
        <f t="shared" si="267"/>
        <v>0</v>
      </c>
      <c r="BF222" s="715">
        <f t="shared" si="293"/>
        <v>0</v>
      </c>
      <c r="BG222" s="732">
        <f t="shared" si="268"/>
        <v>0</v>
      </c>
      <c r="BH222" s="39"/>
      <c r="BI222" s="39"/>
      <c r="BJ222" s="39"/>
      <c r="BK222" s="39"/>
      <c r="BL222" s="39"/>
      <c r="BM222" s="36"/>
      <c r="BN222" s="422">
        <f t="shared" ca="1" si="269"/>
        <v>8.9472465614124328</v>
      </c>
      <c r="BO222" s="422">
        <f t="shared" ca="1" si="270"/>
        <v>0</v>
      </c>
      <c r="BP222" s="422">
        <f t="shared" ca="1" si="271"/>
        <v>0</v>
      </c>
      <c r="BQ222" s="422">
        <f t="shared" ca="1" si="272"/>
        <v>0</v>
      </c>
      <c r="BR222" s="422">
        <f t="shared" ca="1" si="294"/>
        <v>0</v>
      </c>
      <c r="BS222" s="422">
        <f t="shared" ca="1" si="273"/>
        <v>0</v>
      </c>
      <c r="BT222" s="422">
        <f t="shared" si="274"/>
        <v>0</v>
      </c>
      <c r="BU222" s="422">
        <f t="shared" si="275"/>
        <v>0</v>
      </c>
      <c r="BV222" s="422">
        <f t="shared" si="276"/>
        <v>0</v>
      </c>
      <c r="BW222" s="422">
        <f t="shared" si="277"/>
        <v>0</v>
      </c>
      <c r="BX222" s="422">
        <f t="shared" si="295"/>
        <v>0</v>
      </c>
      <c r="BY222" s="422">
        <f t="shared" si="278"/>
        <v>0</v>
      </c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458"/>
      <c r="CL222" s="458"/>
      <c r="CM222" s="458"/>
      <c r="CN222" s="458"/>
      <c r="CO222" s="458"/>
      <c r="CP222" s="458"/>
      <c r="CQ222" s="458"/>
      <c r="CR222" s="458"/>
      <c r="CS222" s="458"/>
      <c r="CT222" s="458"/>
      <c r="CU222" s="458"/>
      <c r="CV222" s="458"/>
      <c r="CW222" s="458"/>
      <c r="CX222" s="458"/>
      <c r="CY222" s="458"/>
      <c r="CZ222" s="458"/>
      <c r="DA222" s="458"/>
      <c r="DB222" s="458"/>
      <c r="DC222" s="458"/>
      <c r="DD222" s="458"/>
      <c r="DE222" s="458"/>
      <c r="DF222" s="458"/>
      <c r="DG222" s="458"/>
      <c r="DH222" s="458"/>
      <c r="DI222" s="458"/>
      <c r="DJ222" s="458"/>
      <c r="DK222" s="458"/>
      <c r="DL222" s="458"/>
      <c r="DM222" s="458"/>
      <c r="DN222" s="458"/>
      <c r="DO222" s="458"/>
      <c r="DP222" s="458"/>
      <c r="DQ222" s="458"/>
      <c r="DR222" s="458"/>
      <c r="DS222" s="458"/>
      <c r="DT222" s="458"/>
      <c r="DU222" s="39"/>
      <c r="DV222" s="39"/>
      <c r="DW222" s="31">
        <f t="shared" ref="DW222:DW232" si="327">DW221</f>
        <v>9</v>
      </c>
      <c r="DX222" s="459">
        <f t="shared" si="279"/>
        <v>98</v>
      </c>
      <c r="DY222" s="467">
        <f t="shared" si="296"/>
        <v>0.1</v>
      </c>
      <c r="DZ222" s="468">
        <f t="shared" si="297"/>
        <v>0</v>
      </c>
      <c r="EA222" s="467">
        <f t="shared" si="298"/>
        <v>0.01</v>
      </c>
      <c r="EB222" s="468"/>
      <c r="EC222" s="326"/>
      <c r="ED222" s="468"/>
      <c r="EE222" s="39"/>
      <c r="EF222" s="459">
        <f t="shared" si="299"/>
        <v>98</v>
      </c>
      <c r="EG222" s="407">
        <f t="shared" si="320"/>
        <v>0.03</v>
      </c>
      <c r="EH222" s="407">
        <f t="shared" si="320"/>
        <v>0.03</v>
      </c>
      <c r="EI222" s="407">
        <f t="shared" si="320"/>
        <v>0.03</v>
      </c>
      <c r="EJ222" s="407">
        <f t="shared" si="320"/>
        <v>0.03</v>
      </c>
      <c r="EK222" s="39"/>
      <c r="EL222" s="485">
        <v>96</v>
      </c>
      <c r="EM222" s="486">
        <f t="shared" si="300"/>
        <v>134.43</v>
      </c>
      <c r="EN222" s="486">
        <f t="shared" si="301"/>
        <v>0</v>
      </c>
      <c r="EO222" s="487">
        <f t="shared" si="302"/>
        <v>0</v>
      </c>
      <c r="EP222" s="487"/>
      <c r="EQ222" s="487">
        <f t="shared" si="303"/>
        <v>0</v>
      </c>
      <c r="ER222" s="487">
        <f t="shared" si="304"/>
        <v>0</v>
      </c>
      <c r="ES222" s="487">
        <f t="shared" si="305"/>
        <v>134.43</v>
      </c>
      <c r="ET222" s="488">
        <f t="shared" si="306"/>
        <v>134.43</v>
      </c>
      <c r="EU222" s="39"/>
      <c r="EV222" s="33"/>
      <c r="EW222" s="507">
        <f t="shared" si="236"/>
        <v>96</v>
      </c>
      <c r="EX222" s="399">
        <v>134.43</v>
      </c>
      <c r="EY222" s="399">
        <v>247.95</v>
      </c>
      <c r="EZ222" s="399">
        <v>95.59</v>
      </c>
      <c r="FA222" s="399">
        <v>164.3</v>
      </c>
      <c r="FB222" s="33"/>
      <c r="FC222" s="507">
        <v>96</v>
      </c>
      <c r="FD222" s="399">
        <f t="shared" si="308"/>
        <v>134.43</v>
      </c>
      <c r="FE222" s="399">
        <f t="shared" si="309"/>
        <v>247.95</v>
      </c>
      <c r="FF222" s="399">
        <f t="shared" si="310"/>
        <v>95.59</v>
      </c>
      <c r="FG222" s="399">
        <f t="shared" si="311"/>
        <v>164.3</v>
      </c>
      <c r="FH222" s="33"/>
      <c r="FI222" s="507">
        <f t="shared" si="237"/>
        <v>96</v>
      </c>
      <c r="FJ222" s="412">
        <v>0</v>
      </c>
      <c r="FK222" s="412">
        <v>0</v>
      </c>
      <c r="FL222" s="412">
        <v>0</v>
      </c>
      <c r="FM222" s="412">
        <v>0</v>
      </c>
      <c r="FN222" s="409"/>
      <c r="FO222" s="507">
        <f t="shared" si="238"/>
        <v>96</v>
      </c>
      <c r="FP222" s="412">
        <v>0</v>
      </c>
      <c r="FQ222" s="412">
        <v>0</v>
      </c>
      <c r="FR222" s="412">
        <v>0</v>
      </c>
      <c r="FS222" s="412">
        <v>0</v>
      </c>
      <c r="FT222" s="33"/>
      <c r="FU222" s="489">
        <v>70</v>
      </c>
      <c r="FV222" s="490">
        <f t="shared" si="321"/>
        <v>0</v>
      </c>
      <c r="FW222" s="490">
        <f t="shared" si="321"/>
        <v>0</v>
      </c>
      <c r="FX222" s="490">
        <f t="shared" si="321"/>
        <v>0</v>
      </c>
      <c r="FY222" s="490">
        <f t="shared" si="321"/>
        <v>0</v>
      </c>
      <c r="FZ222" s="33"/>
      <c r="GA222" s="507">
        <f t="shared" si="239"/>
        <v>96</v>
      </c>
      <c r="GB222" s="400">
        <v>0</v>
      </c>
      <c r="GC222" s="400">
        <f t="shared" si="322"/>
        <v>0</v>
      </c>
      <c r="GD222" s="400">
        <v>0</v>
      </c>
      <c r="GE222" s="400">
        <f t="shared" si="322"/>
        <v>0</v>
      </c>
      <c r="GF222" s="524"/>
      <c r="GG222" s="39"/>
      <c r="GH222" s="33"/>
      <c r="GI222" s="507">
        <f t="shared" si="240"/>
        <v>96</v>
      </c>
      <c r="GJ222" s="399">
        <v>0</v>
      </c>
      <c r="GK222" s="399">
        <v>0</v>
      </c>
      <c r="GL222" s="399">
        <v>0</v>
      </c>
      <c r="GM222" s="399">
        <v>0</v>
      </c>
      <c r="GN222" s="33"/>
      <c r="GO222" s="33"/>
      <c r="GP222" s="39"/>
      <c r="GQ222" s="33"/>
      <c r="GR222" s="33"/>
      <c r="GS222" s="513"/>
      <c r="GT222" s="33"/>
      <c r="GU222" s="33"/>
      <c r="GV222" s="33"/>
      <c r="GW222" s="33"/>
      <c r="GX222" s="39"/>
      <c r="GY222" s="513"/>
      <c r="GZ222" s="33"/>
      <c r="HA222" s="33"/>
      <c r="HB222" s="33"/>
      <c r="HC222" s="33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</row>
    <row r="223" spans="1:228" ht="12.75" hidden="1" customHeight="1" x14ac:dyDescent="0.25">
      <c r="A223" s="31">
        <f t="shared" si="325"/>
        <v>9</v>
      </c>
      <c r="B223" s="31"/>
      <c r="C223" s="31"/>
      <c r="D223" s="32">
        <f t="shared" si="280"/>
        <v>99</v>
      </c>
      <c r="E223" s="33">
        <f t="shared" ca="1" si="244"/>
        <v>0</v>
      </c>
      <c r="F223" s="33">
        <f t="shared" ca="1" si="245"/>
        <v>0</v>
      </c>
      <c r="G223" s="33">
        <f t="shared" ca="1" si="246"/>
        <v>0</v>
      </c>
      <c r="H223" s="33">
        <v>0</v>
      </c>
      <c r="I223" s="33">
        <v>0</v>
      </c>
      <c r="J223" s="33">
        <f t="shared" ca="1" si="318"/>
        <v>0</v>
      </c>
      <c r="K223" s="33">
        <f t="shared" ca="1" si="247"/>
        <v>0</v>
      </c>
      <c r="L223" s="33"/>
      <c r="M223" s="832">
        <v>0</v>
      </c>
      <c r="N223" s="33">
        <f>IF(M223&gt;0,#REF!,0)</f>
        <v>0</v>
      </c>
      <c r="O223" s="33">
        <f t="shared" ca="1" si="248"/>
        <v>0</v>
      </c>
      <c r="P223" s="833">
        <f t="shared" ca="1" si="281"/>
        <v>1.43</v>
      </c>
      <c r="Q223" s="834">
        <f t="shared" ca="1" si="282"/>
        <v>8.9479213136029596</v>
      </c>
      <c r="R223" s="835">
        <f t="shared" ca="1" si="283"/>
        <v>571.13414976463434</v>
      </c>
      <c r="S223" s="836">
        <f t="shared" ca="1" si="284"/>
        <v>1.43</v>
      </c>
      <c r="T223" s="34">
        <f t="shared" ca="1" si="249"/>
        <v>8.9479213136029596</v>
      </c>
      <c r="U223" s="835">
        <f t="shared" ca="1" si="285"/>
        <v>571.13414976463457</v>
      </c>
      <c r="V223" s="34">
        <f t="shared" si="224"/>
        <v>0</v>
      </c>
      <c r="W223" s="553">
        <f t="shared" si="227"/>
        <v>1.0129999999999999</v>
      </c>
      <c r="X223" s="42">
        <f t="shared" si="286"/>
        <v>0.03</v>
      </c>
      <c r="Y223" s="43">
        <f t="shared" si="250"/>
        <v>2.4662697723036864E-3</v>
      </c>
      <c r="Z223" s="44">
        <f t="shared" si="287"/>
        <v>0.03</v>
      </c>
      <c r="AA223" s="43">
        <f t="shared" si="251"/>
        <v>2.4662697723036864E-3</v>
      </c>
      <c r="AB223" s="35">
        <f t="shared" si="326"/>
        <v>0.16</v>
      </c>
      <c r="AC223" s="35">
        <f t="shared" ca="1" si="326"/>
        <v>0.15470777428049154</v>
      </c>
      <c r="AD223" s="317">
        <f t="shared" ca="1" si="326"/>
        <v>0.15470777428049154</v>
      </c>
      <c r="AE223" s="39"/>
      <c r="AF223" s="318">
        <f t="shared" si="252"/>
        <v>0.1</v>
      </c>
      <c r="AG223" s="405">
        <f t="shared" ca="1" si="253"/>
        <v>0</v>
      </c>
      <c r="AH223" s="318">
        <f t="shared" si="254"/>
        <v>0</v>
      </c>
      <c r="AI223" s="405">
        <f t="shared" ca="1" si="255"/>
        <v>0</v>
      </c>
      <c r="AJ223" s="318">
        <f t="shared" si="256"/>
        <v>0.01</v>
      </c>
      <c r="AK223" s="405">
        <f t="shared" ca="1" si="257"/>
        <v>0</v>
      </c>
      <c r="AL223" s="35">
        <v>0</v>
      </c>
      <c r="AM223" s="30">
        <f t="shared" ca="1" si="258"/>
        <v>8.9479213136029596</v>
      </c>
      <c r="AN223" s="39"/>
      <c r="AO223" s="39"/>
      <c r="AP223" s="709">
        <f ca="1">IF($J$12="",0,IF(A223&lt;=$Y$3,IF(R222+SUM($M$126:M223)&gt;$Z$22,R222*10%,IF(R222+SUM($M$126:M223)&lt;=$Z$22,$Z$22-R222-SUM($M$126:M223))),0))</f>
        <v>99421.347928921765</v>
      </c>
      <c r="AQ223" s="319">
        <f t="shared" ca="1" si="289"/>
        <v>100000</v>
      </c>
      <c r="AR223" s="319">
        <f ca="1">IF($J$12="",0,IF(U222&lt;0,0,IF(A223&lt;=$Y$3,IF(U222+SUM($M$126:M223)&gt;$Z$22,U222*10%,IF(U222+SUM($M$126:M223)&lt;=$Z$22,$AR$125-U222-SUM($M$126:M223))),0)))</f>
        <v>99421.347928921765</v>
      </c>
      <c r="AS223" s="39">
        <f t="shared" ca="1" si="290"/>
        <v>100000</v>
      </c>
      <c r="AT223" s="723">
        <f t="shared" ca="1" si="259"/>
        <v>99421.347928921765</v>
      </c>
      <c r="AU223" s="320">
        <f t="shared" ca="1" si="260"/>
        <v>99421.347928921765</v>
      </c>
      <c r="AV223" s="320">
        <f t="shared" ca="1" si="261"/>
        <v>0</v>
      </c>
      <c r="AW223" s="320">
        <f t="shared" ca="1" si="262"/>
        <v>0</v>
      </c>
      <c r="AX223" s="320">
        <f t="shared" ca="1" si="263"/>
        <v>0</v>
      </c>
      <c r="AY223" s="320">
        <f t="shared" ca="1" si="291"/>
        <v>0</v>
      </c>
      <c r="AZ223" s="724">
        <f t="shared" ca="1" si="264"/>
        <v>0</v>
      </c>
      <c r="BA223" s="1259">
        <f t="shared" si="292"/>
        <v>0</v>
      </c>
      <c r="BB223" s="1250"/>
      <c r="BC223" s="715">
        <f t="shared" si="265"/>
        <v>0</v>
      </c>
      <c r="BD223" s="715">
        <f t="shared" si="266"/>
        <v>0</v>
      </c>
      <c r="BE223" s="715">
        <f t="shared" si="267"/>
        <v>0</v>
      </c>
      <c r="BF223" s="715">
        <f t="shared" si="293"/>
        <v>0</v>
      </c>
      <c r="BG223" s="732">
        <f t="shared" si="268"/>
        <v>0</v>
      </c>
      <c r="BH223" s="39"/>
      <c r="BI223" s="39"/>
      <c r="BJ223" s="39"/>
      <c r="BK223" s="39"/>
      <c r="BL223" s="39"/>
      <c r="BM223" s="36"/>
      <c r="BN223" s="422">
        <f t="shared" ca="1" si="269"/>
        <v>8.9479213136029596</v>
      </c>
      <c r="BO223" s="422">
        <f t="shared" ca="1" si="270"/>
        <v>0</v>
      </c>
      <c r="BP223" s="422">
        <f t="shared" ca="1" si="271"/>
        <v>0</v>
      </c>
      <c r="BQ223" s="422">
        <f t="shared" ca="1" si="272"/>
        <v>0</v>
      </c>
      <c r="BR223" s="422">
        <f t="shared" ca="1" si="294"/>
        <v>0</v>
      </c>
      <c r="BS223" s="422">
        <f t="shared" ca="1" si="273"/>
        <v>0</v>
      </c>
      <c r="BT223" s="422">
        <f t="shared" si="274"/>
        <v>0</v>
      </c>
      <c r="BU223" s="422">
        <f t="shared" si="275"/>
        <v>0</v>
      </c>
      <c r="BV223" s="422">
        <f t="shared" si="276"/>
        <v>0</v>
      </c>
      <c r="BW223" s="422">
        <f t="shared" si="277"/>
        <v>0</v>
      </c>
      <c r="BX223" s="422">
        <f t="shared" si="295"/>
        <v>0</v>
      </c>
      <c r="BY223" s="422">
        <f t="shared" si="278"/>
        <v>0</v>
      </c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458"/>
      <c r="CL223" s="458"/>
      <c r="CM223" s="458"/>
      <c r="CN223" s="458"/>
      <c r="CO223" s="458"/>
      <c r="CP223" s="458"/>
      <c r="CQ223" s="458"/>
      <c r="CR223" s="458"/>
      <c r="CS223" s="458"/>
      <c r="CT223" s="458"/>
      <c r="CU223" s="458"/>
      <c r="CV223" s="458"/>
      <c r="CW223" s="458"/>
      <c r="CX223" s="458"/>
      <c r="CY223" s="458"/>
      <c r="CZ223" s="458"/>
      <c r="DA223" s="458"/>
      <c r="DB223" s="458"/>
      <c r="DC223" s="458"/>
      <c r="DD223" s="458"/>
      <c r="DE223" s="458"/>
      <c r="DF223" s="458"/>
      <c r="DG223" s="458"/>
      <c r="DH223" s="458"/>
      <c r="DI223" s="458"/>
      <c r="DJ223" s="458"/>
      <c r="DK223" s="458"/>
      <c r="DL223" s="458"/>
      <c r="DM223" s="458"/>
      <c r="DN223" s="458"/>
      <c r="DO223" s="458"/>
      <c r="DP223" s="458"/>
      <c r="DQ223" s="458"/>
      <c r="DR223" s="458"/>
      <c r="DS223" s="458"/>
      <c r="DT223" s="458"/>
      <c r="DU223" s="39"/>
      <c r="DV223" s="39"/>
      <c r="DW223" s="31">
        <f t="shared" si="327"/>
        <v>9</v>
      </c>
      <c r="DX223" s="459">
        <f t="shared" si="279"/>
        <v>99</v>
      </c>
      <c r="DY223" s="467">
        <f t="shared" si="296"/>
        <v>0.1</v>
      </c>
      <c r="DZ223" s="468">
        <f t="shared" si="297"/>
        <v>0</v>
      </c>
      <c r="EA223" s="467">
        <f t="shared" si="298"/>
        <v>0.01</v>
      </c>
      <c r="EB223" s="468"/>
      <c r="EC223" s="326"/>
      <c r="ED223" s="468"/>
      <c r="EE223" s="39"/>
      <c r="EF223" s="459">
        <f t="shared" si="299"/>
        <v>99</v>
      </c>
      <c r="EG223" s="407">
        <f t="shared" ref="EG223:EJ238" si="328">EG222</f>
        <v>0.03</v>
      </c>
      <c r="EH223" s="407">
        <f t="shared" si="328"/>
        <v>0.03</v>
      </c>
      <c r="EI223" s="407">
        <f t="shared" si="328"/>
        <v>0.03</v>
      </c>
      <c r="EJ223" s="407">
        <f t="shared" si="328"/>
        <v>0.03</v>
      </c>
      <c r="EK223" s="39"/>
      <c r="EL223" s="485">
        <v>97</v>
      </c>
      <c r="EM223" s="486">
        <f t="shared" si="300"/>
        <v>142.81</v>
      </c>
      <c r="EN223" s="486">
        <f t="shared" si="301"/>
        <v>0</v>
      </c>
      <c r="EO223" s="487">
        <f t="shared" si="302"/>
        <v>0</v>
      </c>
      <c r="EP223" s="487"/>
      <c r="EQ223" s="487">
        <f t="shared" si="303"/>
        <v>0</v>
      </c>
      <c r="ER223" s="487">
        <f t="shared" si="304"/>
        <v>0</v>
      </c>
      <c r="ES223" s="487">
        <f t="shared" si="305"/>
        <v>142.81</v>
      </c>
      <c r="ET223" s="488">
        <f t="shared" si="306"/>
        <v>142.81</v>
      </c>
      <c r="EU223" s="39"/>
      <c r="EV223" s="33"/>
      <c r="EW223" s="507">
        <f t="shared" si="236"/>
        <v>97</v>
      </c>
      <c r="EX223" s="399">
        <v>142.81</v>
      </c>
      <c r="EY223" s="399">
        <v>263.41000000000003</v>
      </c>
      <c r="EZ223" s="399">
        <v>101.56</v>
      </c>
      <c r="FA223" s="399">
        <v>174.55</v>
      </c>
      <c r="FB223" s="33"/>
      <c r="FC223" s="507">
        <v>97</v>
      </c>
      <c r="FD223" s="399">
        <f t="shared" si="308"/>
        <v>142.81</v>
      </c>
      <c r="FE223" s="399">
        <f t="shared" si="309"/>
        <v>263.41000000000003</v>
      </c>
      <c r="FF223" s="399">
        <f t="shared" si="310"/>
        <v>101.56</v>
      </c>
      <c r="FG223" s="399">
        <f t="shared" si="311"/>
        <v>174.55</v>
      </c>
      <c r="FH223" s="33"/>
      <c r="FI223" s="507">
        <f t="shared" si="237"/>
        <v>97</v>
      </c>
      <c r="FJ223" s="412">
        <v>0</v>
      </c>
      <c r="FK223" s="412">
        <v>0</v>
      </c>
      <c r="FL223" s="412">
        <v>0</v>
      </c>
      <c r="FM223" s="412">
        <v>0</v>
      </c>
      <c r="FN223" s="409"/>
      <c r="FO223" s="507">
        <f t="shared" si="238"/>
        <v>97</v>
      </c>
      <c r="FP223" s="412">
        <v>0</v>
      </c>
      <c r="FQ223" s="412">
        <v>0</v>
      </c>
      <c r="FR223" s="412">
        <v>0</v>
      </c>
      <c r="FS223" s="412">
        <v>0</v>
      </c>
      <c r="FT223" s="33"/>
      <c r="FU223" s="489">
        <v>70</v>
      </c>
      <c r="FV223" s="490">
        <f t="shared" si="321"/>
        <v>0</v>
      </c>
      <c r="FW223" s="490">
        <f t="shared" si="321"/>
        <v>0</v>
      </c>
      <c r="FX223" s="490">
        <f t="shared" si="321"/>
        <v>0</v>
      </c>
      <c r="FY223" s="490">
        <f t="shared" si="321"/>
        <v>0</v>
      </c>
      <c r="FZ223" s="33"/>
      <c r="GA223" s="507">
        <f t="shared" si="239"/>
        <v>97</v>
      </c>
      <c r="GB223" s="400">
        <v>0</v>
      </c>
      <c r="GC223" s="400">
        <f t="shared" si="322"/>
        <v>0</v>
      </c>
      <c r="GD223" s="400">
        <v>0</v>
      </c>
      <c r="GE223" s="400">
        <f t="shared" si="322"/>
        <v>0</v>
      </c>
      <c r="GF223" s="524"/>
      <c r="GG223" s="39"/>
      <c r="GH223" s="33"/>
      <c r="GI223" s="507">
        <f t="shared" si="240"/>
        <v>97</v>
      </c>
      <c r="GJ223" s="399">
        <v>0</v>
      </c>
      <c r="GK223" s="399">
        <v>0</v>
      </c>
      <c r="GL223" s="399">
        <v>0</v>
      </c>
      <c r="GM223" s="399">
        <v>0</v>
      </c>
      <c r="GN223" s="33"/>
      <c r="GO223" s="33"/>
      <c r="GP223" s="39"/>
      <c r="GQ223" s="33"/>
      <c r="GR223" s="33"/>
      <c r="GS223" s="513"/>
      <c r="GT223" s="33"/>
      <c r="GU223" s="33"/>
      <c r="GV223" s="33"/>
      <c r="GW223" s="33"/>
      <c r="GX223" s="39"/>
      <c r="GY223" s="513"/>
      <c r="GZ223" s="33"/>
      <c r="HA223" s="33"/>
      <c r="HB223" s="33"/>
      <c r="HC223" s="33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</row>
    <row r="224" spans="1:228" ht="12.75" hidden="1" customHeight="1" x14ac:dyDescent="0.25">
      <c r="A224" s="31">
        <f t="shared" si="325"/>
        <v>9</v>
      </c>
      <c r="B224" s="31"/>
      <c r="C224" s="31"/>
      <c r="D224" s="32">
        <f t="shared" si="280"/>
        <v>100</v>
      </c>
      <c r="E224" s="33">
        <f t="shared" ca="1" si="244"/>
        <v>0</v>
      </c>
      <c r="F224" s="33">
        <f t="shared" ca="1" si="245"/>
        <v>0</v>
      </c>
      <c r="G224" s="33">
        <f t="shared" ca="1" si="246"/>
        <v>0</v>
      </c>
      <c r="H224" s="33">
        <v>0</v>
      </c>
      <c r="I224" s="33">
        <v>0</v>
      </c>
      <c r="J224" s="33">
        <f t="shared" ca="1" si="318"/>
        <v>0</v>
      </c>
      <c r="K224" s="33">
        <f t="shared" ca="1" si="247"/>
        <v>0</v>
      </c>
      <c r="L224" s="33"/>
      <c r="M224" s="832">
        <v>0</v>
      </c>
      <c r="N224" s="33">
        <f>IF(M224&gt;0,#REF!,0)</f>
        <v>0</v>
      </c>
      <c r="O224" s="33">
        <f t="shared" ca="1" si="248"/>
        <v>0</v>
      </c>
      <c r="P224" s="833">
        <f t="shared" ca="1" si="281"/>
        <v>1.41</v>
      </c>
      <c r="Q224" s="834">
        <f t="shared" ca="1" si="282"/>
        <v>8.9485979265211828</v>
      </c>
      <c r="R224" s="835">
        <f t="shared" ca="1" si="283"/>
        <v>563.59555183811312</v>
      </c>
      <c r="S224" s="836">
        <f t="shared" ca="1" si="284"/>
        <v>1.41</v>
      </c>
      <c r="T224" s="34">
        <f t="shared" ca="1" si="249"/>
        <v>8.9485979265211828</v>
      </c>
      <c r="U224" s="835">
        <f t="shared" ca="1" si="285"/>
        <v>563.59555183811335</v>
      </c>
      <c r="V224" s="34">
        <f t="shared" si="224"/>
        <v>0</v>
      </c>
      <c r="W224" s="553">
        <f t="shared" si="227"/>
        <v>1</v>
      </c>
      <c r="X224" s="42">
        <f t="shared" si="286"/>
        <v>0.03</v>
      </c>
      <c r="Y224" s="43">
        <f t="shared" si="250"/>
        <v>2.4662697723036864E-3</v>
      </c>
      <c r="Z224" s="44">
        <f t="shared" si="287"/>
        <v>0.03</v>
      </c>
      <c r="AA224" s="43">
        <f t="shared" si="251"/>
        <v>2.4662697723036864E-3</v>
      </c>
      <c r="AB224" s="35">
        <f t="shared" si="326"/>
        <v>0.16</v>
      </c>
      <c r="AC224" s="35">
        <f t="shared" ca="1" si="326"/>
        <v>0.15470777428049154</v>
      </c>
      <c r="AD224" s="317">
        <f t="shared" ca="1" si="326"/>
        <v>0.15470777428049154</v>
      </c>
      <c r="AE224" s="39"/>
      <c r="AF224" s="318">
        <f t="shared" si="252"/>
        <v>0.1</v>
      </c>
      <c r="AG224" s="405">
        <f t="shared" ca="1" si="253"/>
        <v>0</v>
      </c>
      <c r="AH224" s="318">
        <f t="shared" si="254"/>
        <v>0</v>
      </c>
      <c r="AI224" s="405">
        <f t="shared" ca="1" si="255"/>
        <v>0</v>
      </c>
      <c r="AJ224" s="318">
        <f t="shared" si="256"/>
        <v>0.01</v>
      </c>
      <c r="AK224" s="405">
        <f t="shared" ca="1" si="257"/>
        <v>0</v>
      </c>
      <c r="AL224" s="35">
        <v>0</v>
      </c>
      <c r="AM224" s="30">
        <f t="shared" ca="1" si="258"/>
        <v>8.9485979265211828</v>
      </c>
      <c r="AN224" s="39"/>
      <c r="AO224" s="39"/>
      <c r="AP224" s="709">
        <f ca="1">IF($J$12="",0,IF(A224&lt;=$Y$3,IF(R223+SUM($M$126:M224)&gt;$Z$22,R223*10%,IF(R223+SUM($M$126:M224)&lt;=$Z$22,$Z$22-R223-SUM($M$126:M224))),0))</f>
        <v>99428.865850235365</v>
      </c>
      <c r="AQ224" s="319">
        <f t="shared" ca="1" si="289"/>
        <v>100000</v>
      </c>
      <c r="AR224" s="319">
        <f ca="1">IF($J$12="",0,IF(U223&lt;0,0,IF(A224&lt;=$Y$3,IF(U223+SUM($M$126:M224)&gt;$Z$22,U223*10%,IF(U223+SUM($M$126:M224)&lt;=$Z$22,$AR$125-U223-SUM($M$126:M224))),0)))</f>
        <v>99428.865850235365</v>
      </c>
      <c r="AS224" s="39">
        <f t="shared" ca="1" si="290"/>
        <v>100000</v>
      </c>
      <c r="AT224" s="723">
        <f t="shared" ca="1" si="259"/>
        <v>99428.865850235365</v>
      </c>
      <c r="AU224" s="320">
        <f t="shared" ca="1" si="260"/>
        <v>99428.865850235365</v>
      </c>
      <c r="AV224" s="320">
        <f t="shared" ca="1" si="261"/>
        <v>0</v>
      </c>
      <c r="AW224" s="320">
        <f t="shared" ca="1" si="262"/>
        <v>0</v>
      </c>
      <c r="AX224" s="320">
        <f t="shared" ca="1" si="263"/>
        <v>0</v>
      </c>
      <c r="AY224" s="320">
        <f t="shared" ca="1" si="291"/>
        <v>0</v>
      </c>
      <c r="AZ224" s="724">
        <f t="shared" ca="1" si="264"/>
        <v>0</v>
      </c>
      <c r="BA224" s="1259">
        <f t="shared" si="292"/>
        <v>0</v>
      </c>
      <c r="BB224" s="1250"/>
      <c r="BC224" s="715">
        <f t="shared" si="265"/>
        <v>0</v>
      </c>
      <c r="BD224" s="715">
        <f t="shared" si="266"/>
        <v>0</v>
      </c>
      <c r="BE224" s="715">
        <f t="shared" si="267"/>
        <v>0</v>
      </c>
      <c r="BF224" s="715">
        <f t="shared" si="293"/>
        <v>0</v>
      </c>
      <c r="BG224" s="732">
        <f t="shared" si="268"/>
        <v>0</v>
      </c>
      <c r="BH224" s="39"/>
      <c r="BI224" s="39"/>
      <c r="BJ224" s="39"/>
      <c r="BK224" s="39"/>
      <c r="BL224" s="39"/>
      <c r="BM224" s="36"/>
      <c r="BN224" s="422">
        <f t="shared" ca="1" si="269"/>
        <v>8.9485979265211828</v>
      </c>
      <c r="BO224" s="422">
        <f t="shared" ca="1" si="270"/>
        <v>0</v>
      </c>
      <c r="BP224" s="422">
        <f t="shared" ca="1" si="271"/>
        <v>0</v>
      </c>
      <c r="BQ224" s="422">
        <f t="shared" ca="1" si="272"/>
        <v>0</v>
      </c>
      <c r="BR224" s="422">
        <f t="shared" ca="1" si="294"/>
        <v>0</v>
      </c>
      <c r="BS224" s="422">
        <f t="shared" ca="1" si="273"/>
        <v>0</v>
      </c>
      <c r="BT224" s="422">
        <f t="shared" si="274"/>
        <v>0</v>
      </c>
      <c r="BU224" s="422">
        <f t="shared" si="275"/>
        <v>0</v>
      </c>
      <c r="BV224" s="422">
        <f t="shared" si="276"/>
        <v>0</v>
      </c>
      <c r="BW224" s="422">
        <f t="shared" si="277"/>
        <v>0</v>
      </c>
      <c r="BX224" s="422">
        <f t="shared" si="295"/>
        <v>0</v>
      </c>
      <c r="BY224" s="422">
        <f t="shared" si="278"/>
        <v>0</v>
      </c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458"/>
      <c r="CL224" s="458"/>
      <c r="CM224" s="458"/>
      <c r="CN224" s="458"/>
      <c r="CO224" s="458"/>
      <c r="CP224" s="458"/>
      <c r="CQ224" s="458"/>
      <c r="CR224" s="458"/>
      <c r="CS224" s="458"/>
      <c r="CT224" s="458"/>
      <c r="CU224" s="458"/>
      <c r="CV224" s="458"/>
      <c r="CW224" s="458"/>
      <c r="CX224" s="458"/>
      <c r="CY224" s="458"/>
      <c r="CZ224" s="458"/>
      <c r="DA224" s="458"/>
      <c r="DB224" s="458"/>
      <c r="DC224" s="458"/>
      <c r="DD224" s="458"/>
      <c r="DE224" s="458"/>
      <c r="DF224" s="458"/>
      <c r="DG224" s="458"/>
      <c r="DH224" s="458"/>
      <c r="DI224" s="458"/>
      <c r="DJ224" s="458"/>
      <c r="DK224" s="458"/>
      <c r="DL224" s="458"/>
      <c r="DM224" s="458"/>
      <c r="DN224" s="458"/>
      <c r="DO224" s="458"/>
      <c r="DP224" s="458"/>
      <c r="DQ224" s="458"/>
      <c r="DR224" s="458"/>
      <c r="DS224" s="458"/>
      <c r="DT224" s="458"/>
      <c r="DU224" s="39"/>
      <c r="DV224" s="39"/>
      <c r="DW224" s="31">
        <f t="shared" si="327"/>
        <v>9</v>
      </c>
      <c r="DX224" s="459">
        <f t="shared" si="279"/>
        <v>100</v>
      </c>
      <c r="DY224" s="467">
        <f t="shared" si="296"/>
        <v>0.1</v>
      </c>
      <c r="DZ224" s="468">
        <f t="shared" si="297"/>
        <v>0</v>
      </c>
      <c r="EA224" s="467">
        <f t="shared" si="298"/>
        <v>0.01</v>
      </c>
      <c r="EB224" s="468"/>
      <c r="EC224" s="326"/>
      <c r="ED224" s="468"/>
      <c r="EE224" s="39"/>
      <c r="EF224" s="459">
        <f t="shared" si="299"/>
        <v>100</v>
      </c>
      <c r="EG224" s="407">
        <f t="shared" si="328"/>
        <v>0.03</v>
      </c>
      <c r="EH224" s="407">
        <f t="shared" si="328"/>
        <v>0.03</v>
      </c>
      <c r="EI224" s="407">
        <f t="shared" si="328"/>
        <v>0.03</v>
      </c>
      <c r="EJ224" s="407">
        <f t="shared" si="328"/>
        <v>0.03</v>
      </c>
      <c r="EK224" s="39"/>
      <c r="EL224" s="485">
        <v>98</v>
      </c>
      <c r="EM224" s="486">
        <f t="shared" si="300"/>
        <v>151.76</v>
      </c>
      <c r="EN224" s="486">
        <f t="shared" si="301"/>
        <v>0</v>
      </c>
      <c r="EO224" s="487">
        <f t="shared" si="302"/>
        <v>0</v>
      </c>
      <c r="EP224" s="487"/>
      <c r="EQ224" s="487">
        <f t="shared" si="303"/>
        <v>0</v>
      </c>
      <c r="ER224" s="487">
        <f t="shared" si="304"/>
        <v>0</v>
      </c>
      <c r="ES224" s="487">
        <f t="shared" si="305"/>
        <v>151.76</v>
      </c>
      <c r="ET224" s="488">
        <f t="shared" si="306"/>
        <v>151.76</v>
      </c>
      <c r="EU224" s="39"/>
      <c r="EV224" s="33"/>
      <c r="EW224" s="507">
        <f t="shared" si="236"/>
        <v>98</v>
      </c>
      <c r="EX224" s="399">
        <v>151.76</v>
      </c>
      <c r="EY224" s="399">
        <v>279.91000000000003</v>
      </c>
      <c r="EZ224" s="399">
        <v>107.92</v>
      </c>
      <c r="FA224" s="399">
        <v>185.48</v>
      </c>
      <c r="FB224" s="33"/>
      <c r="FC224" s="507">
        <v>98</v>
      </c>
      <c r="FD224" s="399">
        <f t="shared" si="308"/>
        <v>151.76</v>
      </c>
      <c r="FE224" s="399">
        <f t="shared" si="309"/>
        <v>279.91000000000003</v>
      </c>
      <c r="FF224" s="399">
        <f t="shared" si="310"/>
        <v>107.92</v>
      </c>
      <c r="FG224" s="399">
        <f t="shared" si="311"/>
        <v>185.48</v>
      </c>
      <c r="FH224" s="33"/>
      <c r="FI224" s="507">
        <f t="shared" si="237"/>
        <v>98</v>
      </c>
      <c r="FJ224" s="412">
        <v>0</v>
      </c>
      <c r="FK224" s="412">
        <v>0</v>
      </c>
      <c r="FL224" s="412">
        <v>0</v>
      </c>
      <c r="FM224" s="412">
        <v>0</v>
      </c>
      <c r="FN224" s="409"/>
      <c r="FO224" s="507">
        <f t="shared" si="238"/>
        <v>98</v>
      </c>
      <c r="FP224" s="412">
        <v>0</v>
      </c>
      <c r="FQ224" s="412">
        <v>0</v>
      </c>
      <c r="FR224" s="412">
        <v>0</v>
      </c>
      <c r="FS224" s="412">
        <v>0</v>
      </c>
      <c r="FT224" s="33"/>
      <c r="FU224" s="489">
        <v>70</v>
      </c>
      <c r="FV224" s="490">
        <f t="shared" ref="FV224:FY225" si="329">ROUND(FV223*1.08,2)</f>
        <v>0</v>
      </c>
      <c r="FW224" s="490">
        <f t="shared" si="329"/>
        <v>0</v>
      </c>
      <c r="FX224" s="490">
        <f t="shared" si="329"/>
        <v>0</v>
      </c>
      <c r="FY224" s="490">
        <f t="shared" si="329"/>
        <v>0</v>
      </c>
      <c r="FZ224" s="33"/>
      <c r="GA224" s="507">
        <f t="shared" si="239"/>
        <v>98</v>
      </c>
      <c r="GB224" s="400">
        <v>0</v>
      </c>
      <c r="GC224" s="400">
        <f t="shared" si="322"/>
        <v>0</v>
      </c>
      <c r="GD224" s="400">
        <v>0</v>
      </c>
      <c r="GE224" s="400">
        <f t="shared" si="322"/>
        <v>0</v>
      </c>
      <c r="GF224" s="524"/>
      <c r="GG224" s="39"/>
      <c r="GH224" s="33"/>
      <c r="GI224" s="507">
        <f t="shared" si="240"/>
        <v>98</v>
      </c>
      <c r="GJ224" s="399">
        <v>0</v>
      </c>
      <c r="GK224" s="399">
        <v>0</v>
      </c>
      <c r="GL224" s="399">
        <v>0</v>
      </c>
      <c r="GM224" s="399">
        <v>0</v>
      </c>
      <c r="GN224" s="33"/>
      <c r="GO224" s="33"/>
      <c r="GP224" s="39"/>
      <c r="GQ224" s="33"/>
      <c r="GR224" s="33"/>
      <c r="GS224" s="513"/>
      <c r="GT224" s="33"/>
      <c r="GU224" s="33"/>
      <c r="GV224" s="33"/>
      <c r="GW224" s="33"/>
      <c r="GX224" s="39"/>
      <c r="GY224" s="513"/>
      <c r="GZ224" s="33"/>
      <c r="HA224" s="33"/>
      <c r="HB224" s="33"/>
      <c r="HC224" s="33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</row>
    <row r="225" spans="1:228" ht="12.75" hidden="1" customHeight="1" x14ac:dyDescent="0.25">
      <c r="A225" s="31">
        <f t="shared" si="325"/>
        <v>9</v>
      </c>
      <c r="B225" s="31"/>
      <c r="C225" s="31"/>
      <c r="D225" s="32">
        <f t="shared" si="280"/>
        <v>101</v>
      </c>
      <c r="E225" s="33">
        <f t="shared" ca="1" si="244"/>
        <v>0</v>
      </c>
      <c r="F225" s="33">
        <f t="shared" ca="1" si="245"/>
        <v>0</v>
      </c>
      <c r="G225" s="33">
        <f t="shared" ca="1" si="246"/>
        <v>0</v>
      </c>
      <c r="H225" s="33">
        <v>0</v>
      </c>
      <c r="I225" s="33">
        <v>0</v>
      </c>
      <c r="J225" s="33">
        <f t="shared" ca="1" si="318"/>
        <v>0</v>
      </c>
      <c r="K225" s="33">
        <f t="shared" ca="1" si="247"/>
        <v>0</v>
      </c>
      <c r="L225" s="33"/>
      <c r="M225" s="832">
        <v>0</v>
      </c>
      <c r="N225" s="33">
        <f>IF(M225&gt;0,#REF!,0)</f>
        <v>0</v>
      </c>
      <c r="O225" s="33">
        <f t="shared" ca="1" si="248"/>
        <v>0</v>
      </c>
      <c r="P225" s="833">
        <f t="shared" ca="1" si="281"/>
        <v>1.39</v>
      </c>
      <c r="Q225" s="834">
        <f t="shared" ca="1" si="282"/>
        <v>8.9492764003345702</v>
      </c>
      <c r="R225" s="835">
        <f t="shared" ca="1" si="283"/>
        <v>556.0362754377785</v>
      </c>
      <c r="S225" s="836">
        <f t="shared" ca="1" si="284"/>
        <v>1.39</v>
      </c>
      <c r="T225" s="34">
        <f t="shared" ca="1" si="249"/>
        <v>8.9492764003345702</v>
      </c>
      <c r="U225" s="835">
        <f t="shared" ca="1" si="285"/>
        <v>556.03627543777873</v>
      </c>
      <c r="V225" s="34">
        <f t="shared" ref="V225:V288" si="330">IF(D225&gt;180,0,$AB$1071*2.25*((180-D225+0)/180))</f>
        <v>0</v>
      </c>
      <c r="W225" s="553">
        <f t="shared" si="227"/>
        <v>0.98799999999999999</v>
      </c>
      <c r="X225" s="42">
        <f t="shared" si="286"/>
        <v>0.03</v>
      </c>
      <c r="Y225" s="43">
        <f t="shared" si="250"/>
        <v>2.4662697723036864E-3</v>
      </c>
      <c r="Z225" s="44">
        <f t="shared" si="287"/>
        <v>0.03</v>
      </c>
      <c r="AA225" s="43">
        <f t="shared" si="251"/>
        <v>2.4662697723036864E-3</v>
      </c>
      <c r="AB225" s="35">
        <f t="shared" si="326"/>
        <v>0.16</v>
      </c>
      <c r="AC225" s="35">
        <f t="shared" ca="1" si="326"/>
        <v>0.15470777428049154</v>
      </c>
      <c r="AD225" s="317">
        <f t="shared" ca="1" si="326"/>
        <v>0.15470777428049154</v>
      </c>
      <c r="AE225" s="39"/>
      <c r="AF225" s="318">
        <f t="shared" si="252"/>
        <v>0.1</v>
      </c>
      <c r="AG225" s="405">
        <f t="shared" ca="1" si="253"/>
        <v>0</v>
      </c>
      <c r="AH225" s="318">
        <f t="shared" si="254"/>
        <v>0</v>
      </c>
      <c r="AI225" s="405">
        <f t="shared" ca="1" si="255"/>
        <v>0</v>
      </c>
      <c r="AJ225" s="318">
        <f t="shared" si="256"/>
        <v>0.01</v>
      </c>
      <c r="AK225" s="405">
        <f t="shared" ca="1" si="257"/>
        <v>0</v>
      </c>
      <c r="AL225" s="35">
        <v>0</v>
      </c>
      <c r="AM225" s="30">
        <f t="shared" ca="1" si="258"/>
        <v>8.9492764003345702</v>
      </c>
      <c r="AN225" s="39"/>
      <c r="AO225" s="39"/>
      <c r="AP225" s="709">
        <f ca="1">IF($J$12="",0,IF(A225&lt;=$Y$3,IF(R224+SUM($M$126:M225)&gt;$Z$22,R224*10%,IF(R224+SUM($M$126:M225)&lt;=$Z$22,$Z$22-R224-SUM($M$126:M225))),0))</f>
        <v>99436.404448161891</v>
      </c>
      <c r="AQ225" s="319">
        <f t="shared" ca="1" si="289"/>
        <v>100000</v>
      </c>
      <c r="AR225" s="319">
        <f ca="1">IF($J$12="",0,IF(U224&lt;0,0,IF(A225&lt;=$Y$3,IF(U224+SUM($M$126:M225)&gt;$Z$22,U224*10%,IF(U224+SUM($M$126:M225)&lt;=$Z$22,$AR$125-U224-SUM($M$126:M225))),0)))</f>
        <v>99436.404448161891</v>
      </c>
      <c r="AS225" s="39">
        <f t="shared" ca="1" si="290"/>
        <v>100000</v>
      </c>
      <c r="AT225" s="723">
        <f t="shared" ca="1" si="259"/>
        <v>99436.404448161891</v>
      </c>
      <c r="AU225" s="320">
        <f t="shared" ca="1" si="260"/>
        <v>99436.404448161891</v>
      </c>
      <c r="AV225" s="320">
        <f t="shared" ca="1" si="261"/>
        <v>0</v>
      </c>
      <c r="AW225" s="320">
        <f t="shared" ca="1" si="262"/>
        <v>0</v>
      </c>
      <c r="AX225" s="320">
        <f t="shared" ca="1" si="263"/>
        <v>0</v>
      </c>
      <c r="AY225" s="320">
        <f t="shared" ca="1" si="291"/>
        <v>0</v>
      </c>
      <c r="AZ225" s="724">
        <f t="shared" ca="1" si="264"/>
        <v>0</v>
      </c>
      <c r="BA225" s="1259">
        <f t="shared" si="292"/>
        <v>0</v>
      </c>
      <c r="BB225" s="1250"/>
      <c r="BC225" s="715">
        <f t="shared" si="265"/>
        <v>0</v>
      </c>
      <c r="BD225" s="715">
        <f t="shared" si="266"/>
        <v>0</v>
      </c>
      <c r="BE225" s="715">
        <f t="shared" si="267"/>
        <v>0</v>
      </c>
      <c r="BF225" s="715">
        <f t="shared" si="293"/>
        <v>0</v>
      </c>
      <c r="BG225" s="732">
        <f t="shared" si="268"/>
        <v>0</v>
      </c>
      <c r="BH225" s="39"/>
      <c r="BI225" s="39"/>
      <c r="BJ225" s="39"/>
      <c r="BK225" s="39"/>
      <c r="BL225" s="39"/>
      <c r="BM225" s="36"/>
      <c r="BN225" s="422">
        <f t="shared" ca="1" si="269"/>
        <v>8.9492764003345702</v>
      </c>
      <c r="BO225" s="422">
        <f t="shared" ca="1" si="270"/>
        <v>0</v>
      </c>
      <c r="BP225" s="422">
        <f t="shared" ca="1" si="271"/>
        <v>0</v>
      </c>
      <c r="BQ225" s="422">
        <f t="shared" ca="1" si="272"/>
        <v>0</v>
      </c>
      <c r="BR225" s="422">
        <f t="shared" ca="1" si="294"/>
        <v>0</v>
      </c>
      <c r="BS225" s="422">
        <f t="shared" ca="1" si="273"/>
        <v>0</v>
      </c>
      <c r="BT225" s="422">
        <f t="shared" si="274"/>
        <v>0</v>
      </c>
      <c r="BU225" s="422">
        <f t="shared" si="275"/>
        <v>0</v>
      </c>
      <c r="BV225" s="422">
        <f t="shared" si="276"/>
        <v>0</v>
      </c>
      <c r="BW225" s="422">
        <f t="shared" si="277"/>
        <v>0</v>
      </c>
      <c r="BX225" s="422">
        <f t="shared" si="295"/>
        <v>0</v>
      </c>
      <c r="BY225" s="422">
        <f t="shared" si="278"/>
        <v>0</v>
      </c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458"/>
      <c r="CL225" s="458"/>
      <c r="CM225" s="458"/>
      <c r="CN225" s="458"/>
      <c r="CO225" s="458"/>
      <c r="CP225" s="458"/>
      <c r="CQ225" s="458"/>
      <c r="CR225" s="458"/>
      <c r="CS225" s="458"/>
      <c r="CT225" s="458"/>
      <c r="CU225" s="458"/>
      <c r="CV225" s="458"/>
      <c r="CW225" s="458"/>
      <c r="CX225" s="458"/>
      <c r="CY225" s="458"/>
      <c r="CZ225" s="458"/>
      <c r="DA225" s="458"/>
      <c r="DB225" s="458"/>
      <c r="DC225" s="458"/>
      <c r="DD225" s="458"/>
      <c r="DE225" s="458"/>
      <c r="DF225" s="458"/>
      <c r="DG225" s="458"/>
      <c r="DH225" s="458"/>
      <c r="DI225" s="458"/>
      <c r="DJ225" s="458"/>
      <c r="DK225" s="458"/>
      <c r="DL225" s="458"/>
      <c r="DM225" s="458"/>
      <c r="DN225" s="458"/>
      <c r="DO225" s="458"/>
      <c r="DP225" s="458"/>
      <c r="DQ225" s="458"/>
      <c r="DR225" s="458"/>
      <c r="DS225" s="458"/>
      <c r="DT225" s="458"/>
      <c r="DU225" s="39"/>
      <c r="DV225" s="39"/>
      <c r="DW225" s="31">
        <f t="shared" si="327"/>
        <v>9</v>
      </c>
      <c r="DX225" s="459">
        <f t="shared" si="279"/>
        <v>101</v>
      </c>
      <c r="DY225" s="467">
        <f t="shared" si="296"/>
        <v>0.1</v>
      </c>
      <c r="DZ225" s="468">
        <f t="shared" si="297"/>
        <v>0</v>
      </c>
      <c r="EA225" s="467">
        <f t="shared" si="298"/>
        <v>0.01</v>
      </c>
      <c r="EB225" s="468"/>
      <c r="EC225" s="326"/>
      <c r="ED225" s="468"/>
      <c r="EE225" s="39"/>
      <c r="EF225" s="459">
        <f t="shared" si="299"/>
        <v>101</v>
      </c>
      <c r="EG225" s="407">
        <f t="shared" si="328"/>
        <v>0.03</v>
      </c>
      <c r="EH225" s="407">
        <f t="shared" si="328"/>
        <v>0.03</v>
      </c>
      <c r="EI225" s="407">
        <f t="shared" si="328"/>
        <v>0.03</v>
      </c>
      <c r="EJ225" s="407">
        <f t="shared" si="328"/>
        <v>0.03</v>
      </c>
      <c r="EK225" s="39"/>
      <c r="EL225" s="515">
        <v>99</v>
      </c>
      <c r="EM225" s="516">
        <f t="shared" si="300"/>
        <v>161.31</v>
      </c>
      <c r="EN225" s="516">
        <f t="shared" si="301"/>
        <v>0</v>
      </c>
      <c r="EO225" s="517">
        <f t="shared" si="302"/>
        <v>0</v>
      </c>
      <c r="EP225" s="517"/>
      <c r="EQ225" s="517">
        <f t="shared" si="303"/>
        <v>0</v>
      </c>
      <c r="ER225" s="517">
        <f t="shared" si="304"/>
        <v>0</v>
      </c>
      <c r="ES225" s="517">
        <f t="shared" si="305"/>
        <v>161.31</v>
      </c>
      <c r="ET225" s="518">
        <f t="shared" si="306"/>
        <v>161.31</v>
      </c>
      <c r="EU225" s="39"/>
      <c r="EV225" s="33"/>
      <c r="EW225" s="519">
        <f t="shared" si="236"/>
        <v>99</v>
      </c>
      <c r="EX225" s="401">
        <v>161.31</v>
      </c>
      <c r="EY225" s="401">
        <v>297.52</v>
      </c>
      <c r="EZ225" s="401">
        <v>114.71</v>
      </c>
      <c r="FA225" s="401">
        <v>197.15</v>
      </c>
      <c r="FB225" s="33"/>
      <c r="FC225" s="519">
        <v>99</v>
      </c>
      <c r="FD225" s="401">
        <f t="shared" si="308"/>
        <v>161.31</v>
      </c>
      <c r="FE225" s="401">
        <f t="shared" si="309"/>
        <v>297.52</v>
      </c>
      <c r="FF225" s="401">
        <f t="shared" si="310"/>
        <v>114.71</v>
      </c>
      <c r="FG225" s="401">
        <f t="shared" si="311"/>
        <v>197.15</v>
      </c>
      <c r="FH225" s="33"/>
      <c r="FI225" s="519">
        <f t="shared" si="237"/>
        <v>99</v>
      </c>
      <c r="FJ225" s="414">
        <v>0</v>
      </c>
      <c r="FK225" s="414">
        <v>0</v>
      </c>
      <c r="FL225" s="414">
        <v>0</v>
      </c>
      <c r="FM225" s="414">
        <v>0</v>
      </c>
      <c r="FN225" s="409"/>
      <c r="FO225" s="519">
        <f t="shared" si="238"/>
        <v>99</v>
      </c>
      <c r="FP225" s="414">
        <v>0</v>
      </c>
      <c r="FQ225" s="414">
        <v>0</v>
      </c>
      <c r="FR225" s="414">
        <v>0</v>
      </c>
      <c r="FS225" s="414">
        <v>0</v>
      </c>
      <c r="FT225" s="33"/>
      <c r="FU225" s="367">
        <v>70</v>
      </c>
      <c r="FV225" s="520">
        <f t="shared" si="329"/>
        <v>0</v>
      </c>
      <c r="FW225" s="520">
        <f t="shared" si="329"/>
        <v>0</v>
      </c>
      <c r="FX225" s="520">
        <f t="shared" si="329"/>
        <v>0</v>
      </c>
      <c r="FY225" s="520">
        <f t="shared" si="329"/>
        <v>0</v>
      </c>
      <c r="FZ225" s="33"/>
      <c r="GA225" s="519">
        <f t="shared" si="239"/>
        <v>99</v>
      </c>
      <c r="GB225" s="402">
        <v>0</v>
      </c>
      <c r="GC225" s="402">
        <f t="shared" si="322"/>
        <v>0</v>
      </c>
      <c r="GD225" s="402">
        <v>0</v>
      </c>
      <c r="GE225" s="402">
        <f t="shared" si="322"/>
        <v>0</v>
      </c>
      <c r="GF225" s="524"/>
      <c r="GG225" s="39"/>
      <c r="GH225" s="33"/>
      <c r="GI225" s="519">
        <f t="shared" si="240"/>
        <v>99</v>
      </c>
      <c r="GJ225" s="401">
        <v>0</v>
      </c>
      <c r="GK225" s="401">
        <v>0</v>
      </c>
      <c r="GL225" s="401">
        <v>0</v>
      </c>
      <c r="GM225" s="401">
        <v>0</v>
      </c>
      <c r="GN225" s="33"/>
      <c r="GO225" s="33"/>
      <c r="GP225" s="39"/>
      <c r="GQ225" s="33"/>
      <c r="GR225" s="33"/>
      <c r="GS225" s="513"/>
      <c r="GT225" s="33"/>
      <c r="GU225" s="33"/>
      <c r="GV225" s="33"/>
      <c r="GW225" s="33"/>
      <c r="GX225" s="39"/>
      <c r="GY225" s="513"/>
      <c r="GZ225" s="33"/>
      <c r="HA225" s="33"/>
      <c r="HB225" s="33"/>
      <c r="HC225" s="33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</row>
    <row r="226" spans="1:228" ht="12.75" hidden="1" customHeight="1" x14ac:dyDescent="0.2">
      <c r="A226" s="31">
        <f t="shared" si="325"/>
        <v>9</v>
      </c>
      <c r="B226" s="31"/>
      <c r="C226" s="31"/>
      <c r="D226" s="32">
        <f t="shared" si="280"/>
        <v>102</v>
      </c>
      <c r="E226" s="33">
        <f t="shared" ca="1" si="244"/>
        <v>0</v>
      </c>
      <c r="F226" s="33">
        <f t="shared" ca="1" si="245"/>
        <v>0</v>
      </c>
      <c r="G226" s="33">
        <f t="shared" ca="1" si="246"/>
        <v>0</v>
      </c>
      <c r="H226" s="33">
        <v>0</v>
      </c>
      <c r="I226" s="33">
        <v>0</v>
      </c>
      <c r="J226" s="33">
        <f t="shared" ca="1" si="318"/>
        <v>0</v>
      </c>
      <c r="K226" s="33">
        <f t="shared" ca="1" si="247"/>
        <v>0</v>
      </c>
      <c r="L226" s="33"/>
      <c r="M226" s="832">
        <v>0</v>
      </c>
      <c r="N226" s="33">
        <f>IF(M226&gt;0,#REF!,0)</f>
        <v>0</v>
      </c>
      <c r="O226" s="33">
        <f t="shared" ca="1" si="248"/>
        <v>0</v>
      </c>
      <c r="P226" s="833">
        <f t="shared" ca="1" si="281"/>
        <v>1.37</v>
      </c>
      <c r="Q226" s="834">
        <f t="shared" ca="1" si="282"/>
        <v>8.9499567352106002</v>
      </c>
      <c r="R226" s="835">
        <f t="shared" ca="1" si="283"/>
        <v>548.45631870256796</v>
      </c>
      <c r="S226" s="836">
        <f t="shared" ca="1" si="284"/>
        <v>1.37</v>
      </c>
      <c r="T226" s="34">
        <f t="shared" ca="1" si="249"/>
        <v>8.9499567352106002</v>
      </c>
      <c r="U226" s="835">
        <f t="shared" ca="1" si="285"/>
        <v>548.45631870256818</v>
      </c>
      <c r="V226" s="34">
        <f t="shared" si="330"/>
        <v>0</v>
      </c>
      <c r="W226" s="553">
        <f t="shared" ref="W226:W289" si="331">ROUND(IF(D226&gt;180,0,2.25*((180-D226+0)/180)),3)</f>
        <v>0.97499999999999998</v>
      </c>
      <c r="X226" s="42">
        <f t="shared" si="286"/>
        <v>0.03</v>
      </c>
      <c r="Y226" s="43">
        <f t="shared" si="250"/>
        <v>2.4662697723036864E-3</v>
      </c>
      <c r="Z226" s="44">
        <f t="shared" si="287"/>
        <v>0.03</v>
      </c>
      <c r="AA226" s="43">
        <f t="shared" si="251"/>
        <v>2.4662697723036864E-3</v>
      </c>
      <c r="AB226" s="35">
        <f t="shared" si="326"/>
        <v>0.16</v>
      </c>
      <c r="AC226" s="35">
        <f t="shared" ca="1" si="326"/>
        <v>0.15470777428049154</v>
      </c>
      <c r="AD226" s="317">
        <f t="shared" ca="1" si="326"/>
        <v>0.15470777428049154</v>
      </c>
      <c r="AE226" s="39"/>
      <c r="AF226" s="318">
        <f t="shared" si="252"/>
        <v>0.1</v>
      </c>
      <c r="AG226" s="405">
        <f t="shared" ca="1" si="253"/>
        <v>0</v>
      </c>
      <c r="AH226" s="318">
        <f t="shared" si="254"/>
        <v>0</v>
      </c>
      <c r="AI226" s="405">
        <f t="shared" ca="1" si="255"/>
        <v>0</v>
      </c>
      <c r="AJ226" s="318">
        <f t="shared" si="256"/>
        <v>0.01</v>
      </c>
      <c r="AK226" s="405">
        <f t="shared" ca="1" si="257"/>
        <v>0</v>
      </c>
      <c r="AL226" s="35">
        <v>0</v>
      </c>
      <c r="AM226" s="30">
        <f t="shared" ca="1" si="258"/>
        <v>8.9499567352106002</v>
      </c>
      <c r="AN226" s="39"/>
      <c r="AO226" s="39"/>
      <c r="AP226" s="709">
        <f ca="1">IF($J$12="",0,IF(A226&lt;=$Y$3,IF(R225+SUM($M$126:M226)&gt;$Z$22,R225*10%,IF(R225+SUM($M$126:M226)&lt;=$Z$22,$Z$22-R225-SUM($M$126:M226))),0))</f>
        <v>99443.963724562214</v>
      </c>
      <c r="AQ226" s="319">
        <f t="shared" ca="1" si="289"/>
        <v>100000</v>
      </c>
      <c r="AR226" s="319">
        <f ca="1">IF($J$12="",0,IF(U225&lt;0,0,IF(A226&lt;=$Y$3,IF(U225+SUM($M$126:M226)&gt;$Z$22,U225*10%,IF(U225+SUM($M$126:M226)&lt;=$Z$22,$AR$125-U225-SUM($M$126:M226))),0)))</f>
        <v>99443.963724562214</v>
      </c>
      <c r="AS226" s="39">
        <f t="shared" ca="1" si="290"/>
        <v>100000</v>
      </c>
      <c r="AT226" s="723">
        <f t="shared" ca="1" si="259"/>
        <v>99443.963724562214</v>
      </c>
      <c r="AU226" s="320">
        <f t="shared" ca="1" si="260"/>
        <v>99443.963724562214</v>
      </c>
      <c r="AV226" s="320">
        <f t="shared" ca="1" si="261"/>
        <v>0</v>
      </c>
      <c r="AW226" s="320">
        <f t="shared" ca="1" si="262"/>
        <v>0</v>
      </c>
      <c r="AX226" s="320">
        <f t="shared" ca="1" si="263"/>
        <v>0</v>
      </c>
      <c r="AY226" s="320">
        <f t="shared" ca="1" si="291"/>
        <v>0</v>
      </c>
      <c r="AZ226" s="724">
        <f t="shared" ca="1" si="264"/>
        <v>0</v>
      </c>
      <c r="BA226" s="1259">
        <f t="shared" si="292"/>
        <v>0</v>
      </c>
      <c r="BB226" s="1250"/>
      <c r="BC226" s="715">
        <f t="shared" si="265"/>
        <v>0</v>
      </c>
      <c r="BD226" s="715">
        <f t="shared" si="266"/>
        <v>0</v>
      </c>
      <c r="BE226" s="715">
        <f t="shared" si="267"/>
        <v>0</v>
      </c>
      <c r="BF226" s="715">
        <f t="shared" si="293"/>
        <v>0</v>
      </c>
      <c r="BG226" s="732">
        <f t="shared" si="268"/>
        <v>0</v>
      </c>
      <c r="BH226" s="39"/>
      <c r="BI226" s="39"/>
      <c r="BJ226" s="39"/>
      <c r="BK226" s="39"/>
      <c r="BL226" s="39"/>
      <c r="BM226" s="36"/>
      <c r="BN226" s="422">
        <f t="shared" ca="1" si="269"/>
        <v>8.9499567352106002</v>
      </c>
      <c r="BO226" s="422">
        <f t="shared" ca="1" si="270"/>
        <v>0</v>
      </c>
      <c r="BP226" s="422">
        <f t="shared" ca="1" si="271"/>
        <v>0</v>
      </c>
      <c r="BQ226" s="422">
        <f t="shared" ca="1" si="272"/>
        <v>0</v>
      </c>
      <c r="BR226" s="422">
        <f t="shared" ca="1" si="294"/>
        <v>0</v>
      </c>
      <c r="BS226" s="422">
        <f t="shared" ca="1" si="273"/>
        <v>0</v>
      </c>
      <c r="BT226" s="422">
        <f t="shared" si="274"/>
        <v>0</v>
      </c>
      <c r="BU226" s="422">
        <f t="shared" si="275"/>
        <v>0</v>
      </c>
      <c r="BV226" s="422">
        <f t="shared" si="276"/>
        <v>0</v>
      </c>
      <c r="BW226" s="422">
        <f t="shared" si="277"/>
        <v>0</v>
      </c>
      <c r="BX226" s="422">
        <f t="shared" si="295"/>
        <v>0</v>
      </c>
      <c r="BY226" s="422">
        <f t="shared" si="278"/>
        <v>0</v>
      </c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458"/>
      <c r="CL226" s="458"/>
      <c r="CM226" s="458"/>
      <c r="CN226" s="458"/>
      <c r="CO226" s="458"/>
      <c r="CP226" s="458"/>
      <c r="CQ226" s="458"/>
      <c r="CR226" s="458"/>
      <c r="CS226" s="458"/>
      <c r="CT226" s="458"/>
      <c r="CU226" s="458"/>
      <c r="CV226" s="458"/>
      <c r="CW226" s="458"/>
      <c r="CX226" s="458"/>
      <c r="CY226" s="458"/>
      <c r="CZ226" s="458"/>
      <c r="DA226" s="458"/>
      <c r="DB226" s="458"/>
      <c r="DC226" s="458"/>
      <c r="DD226" s="458"/>
      <c r="DE226" s="458"/>
      <c r="DF226" s="458"/>
      <c r="DG226" s="458"/>
      <c r="DH226" s="458"/>
      <c r="DI226" s="458"/>
      <c r="DJ226" s="458"/>
      <c r="DK226" s="458"/>
      <c r="DL226" s="458"/>
      <c r="DM226" s="458"/>
      <c r="DN226" s="458"/>
      <c r="DO226" s="458"/>
      <c r="DP226" s="458"/>
      <c r="DQ226" s="458"/>
      <c r="DR226" s="458"/>
      <c r="DS226" s="458"/>
      <c r="DT226" s="458"/>
      <c r="DU226" s="39"/>
      <c r="DV226" s="39"/>
      <c r="DW226" s="31">
        <f t="shared" si="327"/>
        <v>9</v>
      </c>
      <c r="DX226" s="459">
        <f t="shared" si="279"/>
        <v>102</v>
      </c>
      <c r="DY226" s="467">
        <f t="shared" si="296"/>
        <v>0.1</v>
      </c>
      <c r="DZ226" s="468">
        <f t="shared" si="297"/>
        <v>0</v>
      </c>
      <c r="EA226" s="467">
        <f t="shared" si="298"/>
        <v>0.01</v>
      </c>
      <c r="EB226" s="468"/>
      <c r="EC226" s="326"/>
      <c r="ED226" s="468"/>
      <c r="EE226" s="39"/>
      <c r="EF226" s="459">
        <f t="shared" si="299"/>
        <v>102</v>
      </c>
      <c r="EG226" s="407">
        <f t="shared" si="328"/>
        <v>0.03</v>
      </c>
      <c r="EH226" s="407">
        <f t="shared" si="328"/>
        <v>0.03</v>
      </c>
      <c r="EI226" s="407">
        <f t="shared" si="328"/>
        <v>0.03</v>
      </c>
      <c r="EJ226" s="407">
        <f t="shared" si="328"/>
        <v>0.03</v>
      </c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3"/>
      <c r="GO226" s="33"/>
      <c r="GP226" s="33"/>
      <c r="GQ226" s="39"/>
      <c r="GR226" s="33"/>
      <c r="GS226" s="326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</row>
    <row r="227" spans="1:228" ht="12.75" hidden="1" customHeight="1" x14ac:dyDescent="0.2">
      <c r="A227" s="31">
        <f t="shared" si="325"/>
        <v>9</v>
      </c>
      <c r="B227" s="31"/>
      <c r="C227" s="31"/>
      <c r="D227" s="32">
        <f t="shared" si="280"/>
        <v>103</v>
      </c>
      <c r="E227" s="33">
        <f t="shared" ca="1" si="244"/>
        <v>0</v>
      </c>
      <c r="F227" s="33">
        <f t="shared" ca="1" si="245"/>
        <v>0</v>
      </c>
      <c r="G227" s="33">
        <f t="shared" ca="1" si="246"/>
        <v>0</v>
      </c>
      <c r="H227" s="33">
        <v>0</v>
      </c>
      <c r="I227" s="33">
        <v>0</v>
      </c>
      <c r="J227" s="33">
        <f t="shared" ca="1" si="318"/>
        <v>0</v>
      </c>
      <c r="K227" s="33">
        <f t="shared" ca="1" si="247"/>
        <v>0</v>
      </c>
      <c r="L227" s="33"/>
      <c r="M227" s="832">
        <v>0</v>
      </c>
      <c r="N227" s="33">
        <f>IF(M227&gt;0,#REF!,0)</f>
        <v>0</v>
      </c>
      <c r="O227" s="33">
        <f t="shared" ca="1" si="248"/>
        <v>0</v>
      </c>
      <c r="P227" s="833">
        <f t="shared" ca="1" si="281"/>
        <v>1.35</v>
      </c>
      <c r="Q227" s="834">
        <f t="shared" ca="1" si="282"/>
        <v>8.9506389313167691</v>
      </c>
      <c r="R227" s="835">
        <f t="shared" ca="1" si="283"/>
        <v>540.85567977125118</v>
      </c>
      <c r="S227" s="836">
        <f t="shared" ca="1" si="284"/>
        <v>1.35</v>
      </c>
      <c r="T227" s="34">
        <f t="shared" ca="1" si="249"/>
        <v>8.9506389313167691</v>
      </c>
      <c r="U227" s="835">
        <f t="shared" ca="1" si="285"/>
        <v>540.8556797712514</v>
      </c>
      <c r="V227" s="34">
        <f t="shared" si="330"/>
        <v>0</v>
      </c>
      <c r="W227" s="553">
        <f t="shared" si="331"/>
        <v>0.96299999999999997</v>
      </c>
      <c r="X227" s="42">
        <f t="shared" si="286"/>
        <v>0.03</v>
      </c>
      <c r="Y227" s="43">
        <f t="shared" si="250"/>
        <v>2.4662697723036864E-3</v>
      </c>
      <c r="Z227" s="44">
        <f t="shared" si="287"/>
        <v>0.03</v>
      </c>
      <c r="AA227" s="43">
        <f t="shared" si="251"/>
        <v>2.4662697723036864E-3</v>
      </c>
      <c r="AB227" s="35">
        <f t="shared" si="326"/>
        <v>0.16</v>
      </c>
      <c r="AC227" s="35">
        <f t="shared" ca="1" si="326"/>
        <v>0.15470777428049154</v>
      </c>
      <c r="AD227" s="317">
        <f t="shared" ca="1" si="326"/>
        <v>0.15470777428049154</v>
      </c>
      <c r="AE227" s="39"/>
      <c r="AF227" s="318">
        <f t="shared" si="252"/>
        <v>0.1</v>
      </c>
      <c r="AG227" s="405">
        <f t="shared" ca="1" si="253"/>
        <v>0</v>
      </c>
      <c r="AH227" s="318">
        <f t="shared" si="254"/>
        <v>0</v>
      </c>
      <c r="AI227" s="405">
        <f t="shared" ca="1" si="255"/>
        <v>0</v>
      </c>
      <c r="AJ227" s="318">
        <f t="shared" si="256"/>
        <v>0.01</v>
      </c>
      <c r="AK227" s="405">
        <f t="shared" ca="1" si="257"/>
        <v>0</v>
      </c>
      <c r="AL227" s="35">
        <v>0</v>
      </c>
      <c r="AM227" s="30">
        <f t="shared" ca="1" si="258"/>
        <v>8.9506389313167691</v>
      </c>
      <c r="AN227" s="39"/>
      <c r="AO227" s="39"/>
      <c r="AP227" s="709">
        <f ca="1">IF($J$12="",0,IF(A227&lt;=$Y$3,IF(R226+SUM($M$126:M227)&gt;$Z$22,R226*10%,IF(R226+SUM($M$126:M227)&lt;=$Z$22,$Z$22-R226-SUM($M$126:M227))),0))</f>
        <v>99451.543681297437</v>
      </c>
      <c r="AQ227" s="319">
        <f t="shared" ca="1" si="289"/>
        <v>100000</v>
      </c>
      <c r="AR227" s="319">
        <f ca="1">IF($J$12="",0,IF(U226&lt;0,0,IF(A227&lt;=$Y$3,IF(U226+SUM($M$126:M227)&gt;$Z$22,U226*10%,IF(U226+SUM($M$126:M227)&lt;=$Z$22,$AR$125-U226-SUM($M$126:M227))),0)))</f>
        <v>99451.543681297437</v>
      </c>
      <c r="AS227" s="39">
        <f t="shared" ca="1" si="290"/>
        <v>100000</v>
      </c>
      <c r="AT227" s="723">
        <f t="shared" ca="1" si="259"/>
        <v>99451.543681297437</v>
      </c>
      <c r="AU227" s="320">
        <f t="shared" ca="1" si="260"/>
        <v>99451.543681297437</v>
      </c>
      <c r="AV227" s="320">
        <f t="shared" ca="1" si="261"/>
        <v>0</v>
      </c>
      <c r="AW227" s="320">
        <f t="shared" ca="1" si="262"/>
        <v>0</v>
      </c>
      <c r="AX227" s="320">
        <f t="shared" ca="1" si="263"/>
        <v>0</v>
      </c>
      <c r="AY227" s="320">
        <f t="shared" ca="1" si="291"/>
        <v>0</v>
      </c>
      <c r="AZ227" s="724">
        <f t="shared" ca="1" si="264"/>
        <v>0</v>
      </c>
      <c r="BA227" s="1259">
        <f t="shared" si="292"/>
        <v>0</v>
      </c>
      <c r="BB227" s="1250"/>
      <c r="BC227" s="715">
        <f t="shared" si="265"/>
        <v>0</v>
      </c>
      <c r="BD227" s="715">
        <f t="shared" si="266"/>
        <v>0</v>
      </c>
      <c r="BE227" s="715">
        <f t="shared" si="267"/>
        <v>0</v>
      </c>
      <c r="BF227" s="715">
        <f t="shared" si="293"/>
        <v>0</v>
      </c>
      <c r="BG227" s="732">
        <f t="shared" si="268"/>
        <v>0</v>
      </c>
      <c r="BH227" s="39"/>
      <c r="BI227" s="39"/>
      <c r="BJ227" s="39"/>
      <c r="BK227" s="39"/>
      <c r="BL227" s="39"/>
      <c r="BM227" s="36"/>
      <c r="BN227" s="422">
        <f t="shared" ca="1" si="269"/>
        <v>8.9506389313167691</v>
      </c>
      <c r="BO227" s="422">
        <f t="shared" ca="1" si="270"/>
        <v>0</v>
      </c>
      <c r="BP227" s="422">
        <f t="shared" ca="1" si="271"/>
        <v>0</v>
      </c>
      <c r="BQ227" s="422">
        <f t="shared" ca="1" si="272"/>
        <v>0</v>
      </c>
      <c r="BR227" s="422">
        <f t="shared" ca="1" si="294"/>
        <v>0</v>
      </c>
      <c r="BS227" s="422">
        <f t="shared" ca="1" si="273"/>
        <v>0</v>
      </c>
      <c r="BT227" s="422">
        <f t="shared" si="274"/>
        <v>0</v>
      </c>
      <c r="BU227" s="422">
        <f t="shared" si="275"/>
        <v>0</v>
      </c>
      <c r="BV227" s="422">
        <f t="shared" si="276"/>
        <v>0</v>
      </c>
      <c r="BW227" s="422">
        <f t="shared" si="277"/>
        <v>0</v>
      </c>
      <c r="BX227" s="422">
        <f t="shared" si="295"/>
        <v>0</v>
      </c>
      <c r="BY227" s="422">
        <f t="shared" si="278"/>
        <v>0</v>
      </c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458"/>
      <c r="CL227" s="458"/>
      <c r="CM227" s="458"/>
      <c r="CN227" s="458"/>
      <c r="CO227" s="458"/>
      <c r="CP227" s="458"/>
      <c r="CQ227" s="458"/>
      <c r="CR227" s="458"/>
      <c r="CS227" s="458"/>
      <c r="CT227" s="458"/>
      <c r="CU227" s="458"/>
      <c r="CV227" s="458"/>
      <c r="CW227" s="458"/>
      <c r="CX227" s="458"/>
      <c r="CY227" s="458"/>
      <c r="CZ227" s="458"/>
      <c r="DA227" s="458"/>
      <c r="DB227" s="458"/>
      <c r="DC227" s="458"/>
      <c r="DD227" s="458"/>
      <c r="DE227" s="458"/>
      <c r="DF227" s="458"/>
      <c r="DG227" s="458"/>
      <c r="DH227" s="458"/>
      <c r="DI227" s="458"/>
      <c r="DJ227" s="458"/>
      <c r="DK227" s="458"/>
      <c r="DL227" s="458"/>
      <c r="DM227" s="458"/>
      <c r="DN227" s="458"/>
      <c r="DO227" s="458"/>
      <c r="DP227" s="458"/>
      <c r="DQ227" s="458"/>
      <c r="DR227" s="458"/>
      <c r="DS227" s="458"/>
      <c r="DT227" s="458"/>
      <c r="DU227" s="39"/>
      <c r="DV227" s="39"/>
      <c r="DW227" s="31">
        <f t="shared" si="327"/>
        <v>9</v>
      </c>
      <c r="DX227" s="459">
        <f t="shared" si="279"/>
        <v>103</v>
      </c>
      <c r="DY227" s="467">
        <f t="shared" si="296"/>
        <v>0.1</v>
      </c>
      <c r="DZ227" s="468">
        <f t="shared" si="297"/>
        <v>0</v>
      </c>
      <c r="EA227" s="467">
        <f t="shared" si="298"/>
        <v>0.01</v>
      </c>
      <c r="EB227" s="468"/>
      <c r="EC227" s="326"/>
      <c r="ED227" s="468"/>
      <c r="EE227" s="39"/>
      <c r="EF227" s="459">
        <f t="shared" si="299"/>
        <v>103</v>
      </c>
      <c r="EG227" s="407">
        <f t="shared" si="328"/>
        <v>0.03</v>
      </c>
      <c r="EH227" s="407">
        <f t="shared" si="328"/>
        <v>0.03</v>
      </c>
      <c r="EI227" s="407">
        <f t="shared" si="328"/>
        <v>0.03</v>
      </c>
      <c r="EJ227" s="407">
        <f t="shared" si="328"/>
        <v>0.03</v>
      </c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</row>
    <row r="228" spans="1:228" ht="12.75" hidden="1" customHeight="1" x14ac:dyDescent="0.2">
      <c r="A228" s="31">
        <f t="shared" si="325"/>
        <v>9</v>
      </c>
      <c r="B228" s="31"/>
      <c r="C228" s="31"/>
      <c r="D228" s="32">
        <f t="shared" si="280"/>
        <v>104</v>
      </c>
      <c r="E228" s="33">
        <f t="shared" ca="1" si="244"/>
        <v>0</v>
      </c>
      <c r="F228" s="33">
        <f t="shared" ca="1" si="245"/>
        <v>0</v>
      </c>
      <c r="G228" s="33">
        <f t="shared" ca="1" si="246"/>
        <v>0</v>
      </c>
      <c r="H228" s="33">
        <v>0</v>
      </c>
      <c r="I228" s="33">
        <v>0</v>
      </c>
      <c r="J228" s="33">
        <f t="shared" ca="1" si="318"/>
        <v>0</v>
      </c>
      <c r="K228" s="33">
        <f t="shared" ca="1" si="247"/>
        <v>0</v>
      </c>
      <c r="L228" s="33"/>
      <c r="M228" s="832">
        <v>0</v>
      </c>
      <c r="N228" s="33">
        <f>IF(M228&gt;0,#REF!,0)</f>
        <v>0</v>
      </c>
      <c r="O228" s="33">
        <f t="shared" ca="1" si="248"/>
        <v>0</v>
      </c>
      <c r="P228" s="833">
        <f t="shared" ca="1" si="281"/>
        <v>1.33</v>
      </c>
      <c r="Q228" s="834">
        <f t="shared" ca="1" si="282"/>
        <v>8.9513229888205874</v>
      </c>
      <c r="R228" s="835">
        <f t="shared" ca="1" si="283"/>
        <v>533.23435678243061</v>
      </c>
      <c r="S228" s="836">
        <f t="shared" ca="1" si="284"/>
        <v>1.33</v>
      </c>
      <c r="T228" s="34">
        <f t="shared" ca="1" si="249"/>
        <v>8.9513229888205874</v>
      </c>
      <c r="U228" s="835">
        <f t="shared" ca="1" si="285"/>
        <v>533.23435678243084</v>
      </c>
      <c r="V228" s="34">
        <f t="shared" si="330"/>
        <v>0</v>
      </c>
      <c r="W228" s="553">
        <f t="shared" si="331"/>
        <v>0.95</v>
      </c>
      <c r="X228" s="42">
        <f t="shared" si="286"/>
        <v>0.03</v>
      </c>
      <c r="Y228" s="43">
        <f t="shared" si="250"/>
        <v>2.4662697723036864E-3</v>
      </c>
      <c r="Z228" s="44">
        <f t="shared" si="287"/>
        <v>0.03</v>
      </c>
      <c r="AA228" s="43">
        <f t="shared" si="251"/>
        <v>2.4662697723036864E-3</v>
      </c>
      <c r="AB228" s="35">
        <f t="shared" si="326"/>
        <v>0.16</v>
      </c>
      <c r="AC228" s="35">
        <f t="shared" ca="1" si="326"/>
        <v>0.15470777428049154</v>
      </c>
      <c r="AD228" s="317">
        <f t="shared" ca="1" si="326"/>
        <v>0.15470777428049154</v>
      </c>
      <c r="AE228" s="39"/>
      <c r="AF228" s="318">
        <f t="shared" si="252"/>
        <v>0.1</v>
      </c>
      <c r="AG228" s="405">
        <f t="shared" ca="1" si="253"/>
        <v>0</v>
      </c>
      <c r="AH228" s="318">
        <f t="shared" si="254"/>
        <v>0</v>
      </c>
      <c r="AI228" s="405">
        <f t="shared" ca="1" si="255"/>
        <v>0</v>
      </c>
      <c r="AJ228" s="318">
        <f t="shared" si="256"/>
        <v>0.01</v>
      </c>
      <c r="AK228" s="405">
        <f t="shared" ca="1" si="257"/>
        <v>0</v>
      </c>
      <c r="AL228" s="35">
        <v>0</v>
      </c>
      <c r="AM228" s="30">
        <f t="shared" ca="1" si="258"/>
        <v>8.9513229888205874</v>
      </c>
      <c r="AN228" s="39"/>
      <c r="AO228" s="39"/>
      <c r="AP228" s="709">
        <f ca="1">IF($J$12="",0,IF(A228&lt;=$Y$3,IF(R227+SUM($M$126:M228)&gt;$Z$22,R227*10%,IF(R227+SUM($M$126:M228)&lt;=$Z$22,$Z$22-R227-SUM($M$126:M228))),0))</f>
        <v>99459.144320228748</v>
      </c>
      <c r="AQ228" s="319">
        <f t="shared" ca="1" si="289"/>
        <v>100000</v>
      </c>
      <c r="AR228" s="319">
        <f ca="1">IF($J$12="",0,IF(U227&lt;0,0,IF(A228&lt;=$Y$3,IF(U227+SUM($M$126:M228)&gt;$Z$22,U227*10%,IF(U227+SUM($M$126:M228)&lt;=$Z$22,$AR$125-U227-SUM($M$126:M228))),0)))</f>
        <v>99459.144320228748</v>
      </c>
      <c r="AS228" s="39">
        <f t="shared" ca="1" si="290"/>
        <v>100000</v>
      </c>
      <c r="AT228" s="723">
        <f t="shared" ca="1" si="259"/>
        <v>99459.144320228748</v>
      </c>
      <c r="AU228" s="320">
        <f t="shared" ca="1" si="260"/>
        <v>99459.144320228748</v>
      </c>
      <c r="AV228" s="320">
        <f t="shared" ca="1" si="261"/>
        <v>0</v>
      </c>
      <c r="AW228" s="320">
        <f t="shared" ca="1" si="262"/>
        <v>0</v>
      </c>
      <c r="AX228" s="320">
        <f t="shared" ca="1" si="263"/>
        <v>0</v>
      </c>
      <c r="AY228" s="320">
        <f t="shared" ca="1" si="291"/>
        <v>0</v>
      </c>
      <c r="AZ228" s="724">
        <f t="shared" ca="1" si="264"/>
        <v>0</v>
      </c>
      <c r="BA228" s="1259">
        <f t="shared" si="292"/>
        <v>0</v>
      </c>
      <c r="BB228" s="1250"/>
      <c r="BC228" s="715">
        <f t="shared" si="265"/>
        <v>0</v>
      </c>
      <c r="BD228" s="715">
        <f t="shared" si="266"/>
        <v>0</v>
      </c>
      <c r="BE228" s="715">
        <f t="shared" si="267"/>
        <v>0</v>
      </c>
      <c r="BF228" s="715">
        <f t="shared" si="293"/>
        <v>0</v>
      </c>
      <c r="BG228" s="732">
        <f t="shared" si="268"/>
        <v>0</v>
      </c>
      <c r="BH228" s="39"/>
      <c r="BI228" s="39"/>
      <c r="BJ228" s="39"/>
      <c r="BK228" s="39"/>
      <c r="BL228" s="39"/>
      <c r="BM228" s="36"/>
      <c r="BN228" s="422">
        <f t="shared" ca="1" si="269"/>
        <v>8.9513229888205874</v>
      </c>
      <c r="BO228" s="422">
        <f t="shared" ca="1" si="270"/>
        <v>0</v>
      </c>
      <c r="BP228" s="422">
        <f t="shared" ca="1" si="271"/>
        <v>0</v>
      </c>
      <c r="BQ228" s="422">
        <f t="shared" ca="1" si="272"/>
        <v>0</v>
      </c>
      <c r="BR228" s="422">
        <f t="shared" ca="1" si="294"/>
        <v>0</v>
      </c>
      <c r="BS228" s="422">
        <f t="shared" ca="1" si="273"/>
        <v>0</v>
      </c>
      <c r="BT228" s="422">
        <f t="shared" si="274"/>
        <v>0</v>
      </c>
      <c r="BU228" s="422">
        <f t="shared" si="275"/>
        <v>0</v>
      </c>
      <c r="BV228" s="422">
        <f t="shared" si="276"/>
        <v>0</v>
      </c>
      <c r="BW228" s="422">
        <f t="shared" si="277"/>
        <v>0</v>
      </c>
      <c r="BX228" s="422">
        <f t="shared" si="295"/>
        <v>0</v>
      </c>
      <c r="BY228" s="422">
        <f t="shared" si="278"/>
        <v>0</v>
      </c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458"/>
      <c r="CL228" s="458"/>
      <c r="CM228" s="458"/>
      <c r="CN228" s="458"/>
      <c r="CO228" s="458"/>
      <c r="CP228" s="458"/>
      <c r="CQ228" s="458"/>
      <c r="CR228" s="458"/>
      <c r="CS228" s="458"/>
      <c r="CT228" s="458"/>
      <c r="CU228" s="458"/>
      <c r="CV228" s="458"/>
      <c r="CW228" s="458"/>
      <c r="CX228" s="458"/>
      <c r="CY228" s="458"/>
      <c r="CZ228" s="458"/>
      <c r="DA228" s="458"/>
      <c r="DB228" s="458"/>
      <c r="DC228" s="458"/>
      <c r="DD228" s="458"/>
      <c r="DE228" s="458"/>
      <c r="DF228" s="458"/>
      <c r="DG228" s="458"/>
      <c r="DH228" s="458"/>
      <c r="DI228" s="458"/>
      <c r="DJ228" s="458"/>
      <c r="DK228" s="458"/>
      <c r="DL228" s="458"/>
      <c r="DM228" s="458"/>
      <c r="DN228" s="458"/>
      <c r="DO228" s="458"/>
      <c r="DP228" s="458"/>
      <c r="DQ228" s="458"/>
      <c r="DR228" s="458"/>
      <c r="DS228" s="458"/>
      <c r="DT228" s="458"/>
      <c r="DU228" s="39"/>
      <c r="DV228" s="39"/>
      <c r="DW228" s="31">
        <f t="shared" si="327"/>
        <v>9</v>
      </c>
      <c r="DX228" s="459">
        <f t="shared" si="279"/>
        <v>104</v>
      </c>
      <c r="DY228" s="467">
        <f t="shared" si="296"/>
        <v>0.1</v>
      </c>
      <c r="DZ228" s="468">
        <f t="shared" si="297"/>
        <v>0</v>
      </c>
      <c r="EA228" s="467">
        <f t="shared" si="298"/>
        <v>0.01</v>
      </c>
      <c r="EB228" s="468"/>
      <c r="EC228" s="326"/>
      <c r="ED228" s="468"/>
      <c r="EE228" s="39"/>
      <c r="EF228" s="459">
        <f t="shared" si="299"/>
        <v>104</v>
      </c>
      <c r="EG228" s="407">
        <f t="shared" si="328"/>
        <v>0.03</v>
      </c>
      <c r="EH228" s="407">
        <f t="shared" si="328"/>
        <v>0.03</v>
      </c>
      <c r="EI228" s="407">
        <f t="shared" si="328"/>
        <v>0.03</v>
      </c>
      <c r="EJ228" s="407">
        <f t="shared" si="328"/>
        <v>0.03</v>
      </c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3">
        <f>SUM(EX126:EX225)</f>
        <v>2080.0500000000002</v>
      </c>
      <c r="EY228" s="33">
        <f t="shared" ref="EY228:FA228" si="332">SUM(EY126:EY225)</f>
        <v>3830.83</v>
      </c>
      <c r="EZ228" s="33">
        <f t="shared" si="332"/>
        <v>1481.07</v>
      </c>
      <c r="FA228" s="33">
        <f t="shared" si="332"/>
        <v>2540.7700000000004</v>
      </c>
      <c r="FB228" s="39"/>
      <c r="FC228" s="39"/>
      <c r="FD228" s="33">
        <f>SUM(FD126:FD225)</f>
        <v>2080.0500000000002</v>
      </c>
      <c r="FE228" s="33">
        <f t="shared" ref="FE228:FG228" si="333">SUM(FE126:FE225)</f>
        <v>3830.83</v>
      </c>
      <c r="FF228" s="33">
        <f t="shared" si="333"/>
        <v>1481.07</v>
      </c>
      <c r="FG228" s="33">
        <f t="shared" si="333"/>
        <v>2540.7700000000004</v>
      </c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</row>
    <row r="229" spans="1:228" ht="12.75" hidden="1" customHeight="1" x14ac:dyDescent="0.2">
      <c r="A229" s="31">
        <f t="shared" si="325"/>
        <v>9</v>
      </c>
      <c r="B229" s="31"/>
      <c r="C229" s="31"/>
      <c r="D229" s="32">
        <f t="shared" si="280"/>
        <v>105</v>
      </c>
      <c r="E229" s="33">
        <f t="shared" ca="1" si="244"/>
        <v>0</v>
      </c>
      <c r="F229" s="33">
        <f t="shared" ca="1" si="245"/>
        <v>0</v>
      </c>
      <c r="G229" s="33">
        <f t="shared" ca="1" si="246"/>
        <v>0</v>
      </c>
      <c r="H229" s="33">
        <v>0</v>
      </c>
      <c r="I229" s="33">
        <v>0</v>
      </c>
      <c r="J229" s="33">
        <f t="shared" ca="1" si="318"/>
        <v>0</v>
      </c>
      <c r="K229" s="33">
        <f t="shared" ca="1" si="247"/>
        <v>0</v>
      </c>
      <c r="L229" s="33"/>
      <c r="M229" s="832">
        <v>0</v>
      </c>
      <c r="N229" s="33">
        <f>IF(M229&gt;0,#REF!,0)</f>
        <v>0</v>
      </c>
      <c r="O229" s="33">
        <f t="shared" ca="1" si="248"/>
        <v>0</v>
      </c>
      <c r="P229" s="833">
        <f t="shared" ca="1" si="281"/>
        <v>1.32</v>
      </c>
      <c r="Q229" s="834">
        <f t="shared" ca="1" si="282"/>
        <v>8.9520089078895833</v>
      </c>
      <c r="R229" s="835">
        <f t="shared" ca="1" si="283"/>
        <v>525.60234787454112</v>
      </c>
      <c r="S229" s="836">
        <f t="shared" ca="1" si="284"/>
        <v>1.32</v>
      </c>
      <c r="T229" s="34">
        <f t="shared" ca="1" si="249"/>
        <v>8.9520089078895833</v>
      </c>
      <c r="U229" s="835">
        <f t="shared" ca="1" si="285"/>
        <v>525.60234787454135</v>
      </c>
      <c r="V229" s="34">
        <f t="shared" si="330"/>
        <v>0</v>
      </c>
      <c r="W229" s="553">
        <f t="shared" si="331"/>
        <v>0.93799999999999994</v>
      </c>
      <c r="X229" s="42">
        <f t="shared" si="286"/>
        <v>0.03</v>
      </c>
      <c r="Y229" s="43">
        <f t="shared" si="250"/>
        <v>2.4662697723036864E-3</v>
      </c>
      <c r="Z229" s="44">
        <f t="shared" si="287"/>
        <v>0.03</v>
      </c>
      <c r="AA229" s="43">
        <f t="shared" si="251"/>
        <v>2.4662697723036864E-3</v>
      </c>
      <c r="AB229" s="35">
        <f t="shared" si="326"/>
        <v>0.16</v>
      </c>
      <c r="AC229" s="35">
        <f t="shared" ca="1" si="326"/>
        <v>0.15470777428049154</v>
      </c>
      <c r="AD229" s="317">
        <f t="shared" ca="1" si="326"/>
        <v>0.15470777428049154</v>
      </c>
      <c r="AE229" s="39"/>
      <c r="AF229" s="318">
        <f t="shared" si="252"/>
        <v>0.1</v>
      </c>
      <c r="AG229" s="405">
        <f t="shared" ca="1" si="253"/>
        <v>0</v>
      </c>
      <c r="AH229" s="318">
        <f t="shared" si="254"/>
        <v>0</v>
      </c>
      <c r="AI229" s="405">
        <f t="shared" ca="1" si="255"/>
        <v>0</v>
      </c>
      <c r="AJ229" s="318">
        <f t="shared" si="256"/>
        <v>0.01</v>
      </c>
      <c r="AK229" s="405">
        <f t="shared" ca="1" si="257"/>
        <v>0</v>
      </c>
      <c r="AL229" s="35">
        <v>0</v>
      </c>
      <c r="AM229" s="30">
        <f t="shared" ca="1" si="258"/>
        <v>8.9520089078895833</v>
      </c>
      <c r="AN229" s="39"/>
      <c r="AO229" s="39"/>
      <c r="AP229" s="709">
        <f ca="1">IF($J$12="",0,IF(A229&lt;=$Y$3,IF(R228+SUM($M$126:M229)&gt;$Z$22,R228*10%,IF(R228+SUM($M$126:M229)&lt;=$Z$22,$Z$22-R228-SUM($M$126:M229))),0))</f>
        <v>99466.765643217572</v>
      </c>
      <c r="AQ229" s="319">
        <f t="shared" ca="1" si="289"/>
        <v>100000</v>
      </c>
      <c r="AR229" s="319">
        <f ca="1">IF($J$12="",0,IF(U228&lt;0,0,IF(A229&lt;=$Y$3,IF(U228+SUM($M$126:M229)&gt;$Z$22,U228*10%,IF(U228+SUM($M$126:M229)&lt;=$Z$22,$AR$125-U228-SUM($M$126:M229))),0)))</f>
        <v>99466.765643217572</v>
      </c>
      <c r="AS229" s="39">
        <f t="shared" ca="1" si="290"/>
        <v>100000</v>
      </c>
      <c r="AT229" s="723">
        <f t="shared" ca="1" si="259"/>
        <v>99466.765643217572</v>
      </c>
      <c r="AU229" s="320">
        <f t="shared" ca="1" si="260"/>
        <v>99466.765643217572</v>
      </c>
      <c r="AV229" s="320">
        <f t="shared" ca="1" si="261"/>
        <v>0</v>
      </c>
      <c r="AW229" s="320">
        <f t="shared" ca="1" si="262"/>
        <v>0</v>
      </c>
      <c r="AX229" s="320">
        <f t="shared" ca="1" si="263"/>
        <v>0</v>
      </c>
      <c r="AY229" s="320">
        <f t="shared" ca="1" si="291"/>
        <v>0</v>
      </c>
      <c r="AZ229" s="724">
        <f t="shared" ca="1" si="264"/>
        <v>0</v>
      </c>
      <c r="BA229" s="1259">
        <f t="shared" si="292"/>
        <v>0</v>
      </c>
      <c r="BB229" s="1250"/>
      <c r="BC229" s="715">
        <f t="shared" si="265"/>
        <v>0</v>
      </c>
      <c r="BD229" s="715">
        <f t="shared" si="266"/>
        <v>0</v>
      </c>
      <c r="BE229" s="715">
        <f t="shared" si="267"/>
        <v>0</v>
      </c>
      <c r="BF229" s="715">
        <f t="shared" si="293"/>
        <v>0</v>
      </c>
      <c r="BG229" s="732">
        <f t="shared" si="268"/>
        <v>0</v>
      </c>
      <c r="BH229" s="39"/>
      <c r="BI229" s="39"/>
      <c r="BJ229" s="39"/>
      <c r="BK229" s="39"/>
      <c r="BL229" s="39"/>
      <c r="BM229" s="36"/>
      <c r="BN229" s="422">
        <f t="shared" ca="1" si="269"/>
        <v>8.9520089078895833</v>
      </c>
      <c r="BO229" s="422">
        <f t="shared" ca="1" si="270"/>
        <v>0</v>
      </c>
      <c r="BP229" s="422">
        <f t="shared" ca="1" si="271"/>
        <v>0</v>
      </c>
      <c r="BQ229" s="422">
        <f t="shared" ca="1" si="272"/>
        <v>0</v>
      </c>
      <c r="BR229" s="422">
        <f t="shared" ca="1" si="294"/>
        <v>0</v>
      </c>
      <c r="BS229" s="422">
        <f t="shared" ca="1" si="273"/>
        <v>0</v>
      </c>
      <c r="BT229" s="422">
        <f t="shared" si="274"/>
        <v>0</v>
      </c>
      <c r="BU229" s="422">
        <f t="shared" si="275"/>
        <v>0</v>
      </c>
      <c r="BV229" s="422">
        <f t="shared" si="276"/>
        <v>0</v>
      </c>
      <c r="BW229" s="422">
        <f t="shared" si="277"/>
        <v>0</v>
      </c>
      <c r="BX229" s="422">
        <f t="shared" si="295"/>
        <v>0</v>
      </c>
      <c r="BY229" s="422">
        <f t="shared" si="278"/>
        <v>0</v>
      </c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458"/>
      <c r="CL229" s="458"/>
      <c r="CM229" s="458"/>
      <c r="CN229" s="458"/>
      <c r="CO229" s="458"/>
      <c r="CP229" s="458"/>
      <c r="CQ229" s="458"/>
      <c r="CR229" s="458"/>
      <c r="CS229" s="458"/>
      <c r="CT229" s="458"/>
      <c r="CU229" s="458"/>
      <c r="CV229" s="458"/>
      <c r="CW229" s="458"/>
      <c r="CX229" s="458"/>
      <c r="CY229" s="458"/>
      <c r="CZ229" s="458"/>
      <c r="DA229" s="458"/>
      <c r="DB229" s="458"/>
      <c r="DC229" s="458"/>
      <c r="DD229" s="458"/>
      <c r="DE229" s="458"/>
      <c r="DF229" s="458"/>
      <c r="DG229" s="458"/>
      <c r="DH229" s="458"/>
      <c r="DI229" s="458"/>
      <c r="DJ229" s="458"/>
      <c r="DK229" s="458"/>
      <c r="DL229" s="458"/>
      <c r="DM229" s="458"/>
      <c r="DN229" s="458"/>
      <c r="DO229" s="458"/>
      <c r="DP229" s="458"/>
      <c r="DQ229" s="458"/>
      <c r="DR229" s="458"/>
      <c r="DS229" s="458"/>
      <c r="DT229" s="458"/>
      <c r="DU229" s="39"/>
      <c r="DV229" s="39"/>
      <c r="DW229" s="31">
        <f t="shared" si="327"/>
        <v>9</v>
      </c>
      <c r="DX229" s="459">
        <f t="shared" si="279"/>
        <v>105</v>
      </c>
      <c r="DY229" s="467">
        <f t="shared" si="296"/>
        <v>0.1</v>
      </c>
      <c r="DZ229" s="468">
        <f t="shared" si="297"/>
        <v>0</v>
      </c>
      <c r="EA229" s="467">
        <f t="shared" si="298"/>
        <v>0.01</v>
      </c>
      <c r="EB229" s="468"/>
      <c r="EC229" s="326"/>
      <c r="ED229" s="468"/>
      <c r="EE229" s="39"/>
      <c r="EF229" s="459">
        <f t="shared" si="299"/>
        <v>105</v>
      </c>
      <c r="EG229" s="407">
        <f t="shared" si="328"/>
        <v>0.03</v>
      </c>
      <c r="EH229" s="407">
        <f t="shared" si="328"/>
        <v>0.03</v>
      </c>
      <c r="EI229" s="407">
        <f t="shared" si="328"/>
        <v>0.03</v>
      </c>
      <c r="EJ229" s="407">
        <f t="shared" si="328"/>
        <v>0.03</v>
      </c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>
        <f>EX228-FD228</f>
        <v>0</v>
      </c>
      <c r="FE229" s="39">
        <f t="shared" ref="FE229:FG229" si="334">EY228-FE228</f>
        <v>0</v>
      </c>
      <c r="FF229" s="39">
        <f t="shared" si="334"/>
        <v>0</v>
      </c>
      <c r="FG229" s="39">
        <f t="shared" si="334"/>
        <v>0</v>
      </c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</row>
    <row r="230" spans="1:228" ht="12.75" hidden="1" customHeight="1" x14ac:dyDescent="0.2">
      <c r="A230" s="31">
        <f t="shared" si="325"/>
        <v>9</v>
      </c>
      <c r="B230" s="31"/>
      <c r="C230" s="31"/>
      <c r="D230" s="32">
        <f t="shared" si="280"/>
        <v>106</v>
      </c>
      <c r="E230" s="33">
        <f t="shared" ca="1" si="244"/>
        <v>0</v>
      </c>
      <c r="F230" s="33">
        <f t="shared" ca="1" si="245"/>
        <v>0</v>
      </c>
      <c r="G230" s="33">
        <f t="shared" ca="1" si="246"/>
        <v>0</v>
      </c>
      <c r="H230" s="33">
        <v>0</v>
      </c>
      <c r="I230" s="33">
        <v>0</v>
      </c>
      <c r="J230" s="33">
        <f t="shared" ca="1" si="318"/>
        <v>0</v>
      </c>
      <c r="K230" s="33">
        <f t="shared" ca="1" si="247"/>
        <v>0</v>
      </c>
      <c r="L230" s="33"/>
      <c r="M230" s="832">
        <v>0</v>
      </c>
      <c r="N230" s="33">
        <f>IF(M230&gt;0,#REF!,0)</f>
        <v>0</v>
      </c>
      <c r="O230" s="33">
        <f t="shared" ca="1" si="248"/>
        <v>0</v>
      </c>
      <c r="P230" s="833">
        <f t="shared" ca="1" si="281"/>
        <v>1.3</v>
      </c>
      <c r="Q230" s="834">
        <f t="shared" ca="1" si="282"/>
        <v>8.9526957886912903</v>
      </c>
      <c r="R230" s="835">
        <f t="shared" ca="1" si="283"/>
        <v>517.94965208584983</v>
      </c>
      <c r="S230" s="836">
        <f t="shared" ca="1" si="284"/>
        <v>1.3</v>
      </c>
      <c r="T230" s="34">
        <f t="shared" ca="1" si="249"/>
        <v>8.9526957886912903</v>
      </c>
      <c r="U230" s="835">
        <f t="shared" ca="1" si="285"/>
        <v>517.94965208585006</v>
      </c>
      <c r="V230" s="34">
        <f t="shared" si="330"/>
        <v>0</v>
      </c>
      <c r="W230" s="553">
        <f t="shared" si="331"/>
        <v>0.92500000000000004</v>
      </c>
      <c r="X230" s="42">
        <f t="shared" si="286"/>
        <v>0.03</v>
      </c>
      <c r="Y230" s="43">
        <f t="shared" si="250"/>
        <v>2.4662697723036864E-3</v>
      </c>
      <c r="Z230" s="44">
        <f t="shared" si="287"/>
        <v>0.03</v>
      </c>
      <c r="AA230" s="43">
        <f t="shared" si="251"/>
        <v>2.4662697723036864E-3</v>
      </c>
      <c r="AB230" s="35">
        <f t="shared" si="326"/>
        <v>0.16</v>
      </c>
      <c r="AC230" s="35">
        <f t="shared" ca="1" si="326"/>
        <v>0.15470777428049154</v>
      </c>
      <c r="AD230" s="317">
        <f t="shared" ca="1" si="326"/>
        <v>0.15470777428049154</v>
      </c>
      <c r="AE230" s="39"/>
      <c r="AF230" s="318">
        <f t="shared" si="252"/>
        <v>0.1</v>
      </c>
      <c r="AG230" s="405">
        <f t="shared" ca="1" si="253"/>
        <v>0</v>
      </c>
      <c r="AH230" s="318">
        <f t="shared" si="254"/>
        <v>0</v>
      </c>
      <c r="AI230" s="405">
        <f t="shared" ca="1" si="255"/>
        <v>0</v>
      </c>
      <c r="AJ230" s="318">
        <f t="shared" si="256"/>
        <v>0.01</v>
      </c>
      <c r="AK230" s="405">
        <f t="shared" ca="1" si="257"/>
        <v>0</v>
      </c>
      <c r="AL230" s="35">
        <v>0</v>
      </c>
      <c r="AM230" s="30">
        <f t="shared" ca="1" si="258"/>
        <v>8.9526957886912903</v>
      </c>
      <c r="AN230" s="39"/>
      <c r="AO230" s="39"/>
      <c r="AP230" s="709">
        <f ca="1">IF($J$12="",0,IF(A230&lt;=$Y$3,IF(R229+SUM($M$126:M230)&gt;$Z$22,R229*10%,IF(R229+SUM($M$126:M230)&lt;=$Z$22,$Z$22-R229-SUM($M$126:M230))),0))</f>
        <v>99474.397652125452</v>
      </c>
      <c r="AQ230" s="319">
        <f t="shared" ca="1" si="289"/>
        <v>100000</v>
      </c>
      <c r="AR230" s="319">
        <f ca="1">IF($J$12="",0,IF(U229&lt;0,0,IF(A230&lt;=$Y$3,IF(U229+SUM($M$126:M230)&gt;$Z$22,U229*10%,IF(U229+SUM($M$126:M230)&lt;=$Z$22,$AR$125-U229-SUM($M$126:M230))),0)))</f>
        <v>99474.397652125452</v>
      </c>
      <c r="AS230" s="39">
        <f t="shared" ca="1" si="290"/>
        <v>100000</v>
      </c>
      <c r="AT230" s="723">
        <f t="shared" ca="1" si="259"/>
        <v>99474.397652125452</v>
      </c>
      <c r="AU230" s="320">
        <f t="shared" ca="1" si="260"/>
        <v>99474.397652125452</v>
      </c>
      <c r="AV230" s="320">
        <f t="shared" ca="1" si="261"/>
        <v>0</v>
      </c>
      <c r="AW230" s="320">
        <f t="shared" ca="1" si="262"/>
        <v>0</v>
      </c>
      <c r="AX230" s="320">
        <f t="shared" ca="1" si="263"/>
        <v>0</v>
      </c>
      <c r="AY230" s="320">
        <f t="shared" ca="1" si="291"/>
        <v>0</v>
      </c>
      <c r="AZ230" s="724">
        <f t="shared" ca="1" si="264"/>
        <v>0</v>
      </c>
      <c r="BA230" s="1259">
        <f t="shared" si="292"/>
        <v>0</v>
      </c>
      <c r="BB230" s="1250"/>
      <c r="BC230" s="715">
        <f t="shared" si="265"/>
        <v>0</v>
      </c>
      <c r="BD230" s="715">
        <f t="shared" si="266"/>
        <v>0</v>
      </c>
      <c r="BE230" s="715">
        <f t="shared" si="267"/>
        <v>0</v>
      </c>
      <c r="BF230" s="715">
        <f t="shared" si="293"/>
        <v>0</v>
      </c>
      <c r="BG230" s="732">
        <f t="shared" si="268"/>
        <v>0</v>
      </c>
      <c r="BH230" s="39"/>
      <c r="BI230" s="39"/>
      <c r="BJ230" s="39"/>
      <c r="BK230" s="39"/>
      <c r="BL230" s="39"/>
      <c r="BM230" s="36"/>
      <c r="BN230" s="422">
        <f t="shared" ca="1" si="269"/>
        <v>8.9526957886912903</v>
      </c>
      <c r="BO230" s="422">
        <f t="shared" ca="1" si="270"/>
        <v>0</v>
      </c>
      <c r="BP230" s="422">
        <f t="shared" ca="1" si="271"/>
        <v>0</v>
      </c>
      <c r="BQ230" s="422">
        <f t="shared" ca="1" si="272"/>
        <v>0</v>
      </c>
      <c r="BR230" s="422">
        <f t="shared" ca="1" si="294"/>
        <v>0</v>
      </c>
      <c r="BS230" s="422">
        <f t="shared" ca="1" si="273"/>
        <v>0</v>
      </c>
      <c r="BT230" s="422">
        <f t="shared" si="274"/>
        <v>0</v>
      </c>
      <c r="BU230" s="422">
        <f t="shared" si="275"/>
        <v>0</v>
      </c>
      <c r="BV230" s="422">
        <f t="shared" si="276"/>
        <v>0</v>
      </c>
      <c r="BW230" s="422">
        <f t="shared" si="277"/>
        <v>0</v>
      </c>
      <c r="BX230" s="422">
        <f t="shared" si="295"/>
        <v>0</v>
      </c>
      <c r="BY230" s="422">
        <f t="shared" si="278"/>
        <v>0</v>
      </c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458"/>
      <c r="CL230" s="458"/>
      <c r="CM230" s="458"/>
      <c r="CN230" s="458"/>
      <c r="CO230" s="458"/>
      <c r="CP230" s="458"/>
      <c r="CQ230" s="458"/>
      <c r="CR230" s="458"/>
      <c r="CS230" s="458"/>
      <c r="CT230" s="458"/>
      <c r="CU230" s="458"/>
      <c r="CV230" s="458"/>
      <c r="CW230" s="458"/>
      <c r="CX230" s="458"/>
      <c r="CY230" s="458"/>
      <c r="CZ230" s="458"/>
      <c r="DA230" s="458"/>
      <c r="DB230" s="458"/>
      <c r="DC230" s="458"/>
      <c r="DD230" s="458"/>
      <c r="DE230" s="458"/>
      <c r="DF230" s="458"/>
      <c r="DG230" s="458"/>
      <c r="DH230" s="458"/>
      <c r="DI230" s="458"/>
      <c r="DJ230" s="458"/>
      <c r="DK230" s="458"/>
      <c r="DL230" s="458"/>
      <c r="DM230" s="458"/>
      <c r="DN230" s="458"/>
      <c r="DO230" s="458"/>
      <c r="DP230" s="458"/>
      <c r="DQ230" s="458"/>
      <c r="DR230" s="458"/>
      <c r="DS230" s="458"/>
      <c r="DT230" s="458"/>
      <c r="DU230" s="39"/>
      <c r="DV230" s="39"/>
      <c r="DW230" s="31">
        <f t="shared" si="327"/>
        <v>9</v>
      </c>
      <c r="DX230" s="459">
        <f t="shared" si="279"/>
        <v>106</v>
      </c>
      <c r="DY230" s="467">
        <f t="shared" si="296"/>
        <v>0.1</v>
      </c>
      <c r="DZ230" s="468">
        <f t="shared" si="297"/>
        <v>0</v>
      </c>
      <c r="EA230" s="467">
        <f t="shared" si="298"/>
        <v>0.01</v>
      </c>
      <c r="EB230" s="468"/>
      <c r="EC230" s="326"/>
      <c r="ED230" s="468"/>
      <c r="EE230" s="39"/>
      <c r="EF230" s="459">
        <f t="shared" si="299"/>
        <v>106</v>
      </c>
      <c r="EG230" s="407">
        <f t="shared" si="328"/>
        <v>0.03</v>
      </c>
      <c r="EH230" s="407">
        <f t="shared" si="328"/>
        <v>0.03</v>
      </c>
      <c r="EI230" s="407">
        <f t="shared" si="328"/>
        <v>0.03</v>
      </c>
      <c r="EJ230" s="407">
        <f t="shared" si="328"/>
        <v>0.03</v>
      </c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</row>
    <row r="231" spans="1:228" ht="12.75" hidden="1" customHeight="1" x14ac:dyDescent="0.2">
      <c r="A231" s="31">
        <f t="shared" si="325"/>
        <v>9</v>
      </c>
      <c r="B231" s="31"/>
      <c r="C231" s="31"/>
      <c r="D231" s="32">
        <f t="shared" si="280"/>
        <v>107</v>
      </c>
      <c r="E231" s="33">
        <f t="shared" ca="1" si="244"/>
        <v>0</v>
      </c>
      <c r="F231" s="33">
        <f t="shared" ca="1" si="245"/>
        <v>0</v>
      </c>
      <c r="G231" s="33">
        <f t="shared" ca="1" si="246"/>
        <v>0</v>
      </c>
      <c r="H231" s="33">
        <v>0</v>
      </c>
      <c r="I231" s="33">
        <v>0</v>
      </c>
      <c r="J231" s="33">
        <f t="shared" ca="1" si="318"/>
        <v>0</v>
      </c>
      <c r="K231" s="33">
        <f t="shared" ca="1" si="247"/>
        <v>0</v>
      </c>
      <c r="L231" s="33"/>
      <c r="M231" s="832">
        <v>0</v>
      </c>
      <c r="N231" s="33">
        <f>IF(M231&gt;0,#REF!,0)</f>
        <v>0</v>
      </c>
      <c r="O231" s="33">
        <f t="shared" ca="1" si="248"/>
        <v>0</v>
      </c>
      <c r="P231" s="833">
        <f t="shared" ca="1" si="281"/>
        <v>1.28</v>
      </c>
      <c r="Q231" s="834">
        <f t="shared" ca="1" si="282"/>
        <v>8.953384531312274</v>
      </c>
      <c r="R231" s="835">
        <f t="shared" ca="1" si="283"/>
        <v>510.27626755453753</v>
      </c>
      <c r="S231" s="836">
        <f t="shared" ca="1" si="284"/>
        <v>1.28</v>
      </c>
      <c r="T231" s="34">
        <f t="shared" ca="1" si="249"/>
        <v>8.953384531312274</v>
      </c>
      <c r="U231" s="835">
        <f t="shared" ca="1" si="285"/>
        <v>510.27626755453775</v>
      </c>
      <c r="V231" s="34">
        <f t="shared" si="330"/>
        <v>0</v>
      </c>
      <c r="W231" s="553">
        <f t="shared" si="331"/>
        <v>0.91300000000000003</v>
      </c>
      <c r="X231" s="42">
        <f t="shared" si="286"/>
        <v>0.03</v>
      </c>
      <c r="Y231" s="43">
        <f t="shared" si="250"/>
        <v>2.4662697723036864E-3</v>
      </c>
      <c r="Z231" s="44">
        <f t="shared" si="287"/>
        <v>0.03</v>
      </c>
      <c r="AA231" s="43">
        <f t="shared" si="251"/>
        <v>2.4662697723036864E-3</v>
      </c>
      <c r="AB231" s="35">
        <f t="shared" si="326"/>
        <v>0.16</v>
      </c>
      <c r="AC231" s="35">
        <f t="shared" ca="1" si="326"/>
        <v>0.15470777428049154</v>
      </c>
      <c r="AD231" s="317">
        <f t="shared" ca="1" si="326"/>
        <v>0.15470777428049154</v>
      </c>
      <c r="AE231" s="39"/>
      <c r="AF231" s="318">
        <f t="shared" si="252"/>
        <v>0.1</v>
      </c>
      <c r="AG231" s="405">
        <f t="shared" ca="1" si="253"/>
        <v>0</v>
      </c>
      <c r="AH231" s="318">
        <f t="shared" si="254"/>
        <v>0</v>
      </c>
      <c r="AI231" s="405">
        <f t="shared" ca="1" si="255"/>
        <v>0</v>
      </c>
      <c r="AJ231" s="318">
        <f t="shared" si="256"/>
        <v>0.01</v>
      </c>
      <c r="AK231" s="405">
        <f t="shared" ca="1" si="257"/>
        <v>0</v>
      </c>
      <c r="AL231" s="35">
        <v>0</v>
      </c>
      <c r="AM231" s="30">
        <f t="shared" ca="1" si="258"/>
        <v>8.953384531312274</v>
      </c>
      <c r="AN231" s="39"/>
      <c r="AO231" s="39"/>
      <c r="AP231" s="709">
        <f ca="1">IF($J$12="",0,IF(A231&lt;=$Y$3,IF(R230+SUM($M$126:M231)&gt;$Z$22,R230*10%,IF(R230+SUM($M$126:M231)&lt;=$Z$22,$Z$22-R230-SUM($M$126:M231))),0))</f>
        <v>99482.050347914148</v>
      </c>
      <c r="AQ231" s="319">
        <f t="shared" ca="1" si="289"/>
        <v>100000</v>
      </c>
      <c r="AR231" s="319">
        <f ca="1">IF($J$12="",0,IF(U230&lt;0,0,IF(A231&lt;=$Y$3,IF(U230+SUM($M$126:M231)&gt;$Z$22,U230*10%,IF(U230+SUM($M$126:M231)&lt;=$Z$22,$AR$125-U230-SUM($M$126:M231))),0)))</f>
        <v>99482.050347914148</v>
      </c>
      <c r="AS231" s="39">
        <f t="shared" ca="1" si="290"/>
        <v>100000</v>
      </c>
      <c r="AT231" s="723">
        <f t="shared" ca="1" si="259"/>
        <v>99482.050347914148</v>
      </c>
      <c r="AU231" s="320">
        <f t="shared" ca="1" si="260"/>
        <v>99482.050347914148</v>
      </c>
      <c r="AV231" s="320">
        <f t="shared" ca="1" si="261"/>
        <v>0</v>
      </c>
      <c r="AW231" s="320">
        <f t="shared" ca="1" si="262"/>
        <v>0</v>
      </c>
      <c r="AX231" s="320">
        <f t="shared" ca="1" si="263"/>
        <v>0</v>
      </c>
      <c r="AY231" s="320">
        <f t="shared" ca="1" si="291"/>
        <v>0</v>
      </c>
      <c r="AZ231" s="724">
        <f t="shared" ca="1" si="264"/>
        <v>0</v>
      </c>
      <c r="BA231" s="1259">
        <f t="shared" si="292"/>
        <v>0</v>
      </c>
      <c r="BB231" s="1250"/>
      <c r="BC231" s="715">
        <f t="shared" si="265"/>
        <v>0</v>
      </c>
      <c r="BD231" s="715">
        <f t="shared" si="266"/>
        <v>0</v>
      </c>
      <c r="BE231" s="715">
        <f t="shared" si="267"/>
        <v>0</v>
      </c>
      <c r="BF231" s="715">
        <f t="shared" si="293"/>
        <v>0</v>
      </c>
      <c r="BG231" s="732">
        <f t="shared" si="268"/>
        <v>0</v>
      </c>
      <c r="BH231" s="39"/>
      <c r="BI231" s="39"/>
      <c r="BJ231" s="39"/>
      <c r="BK231" s="39"/>
      <c r="BL231" s="39"/>
      <c r="BM231" s="36"/>
      <c r="BN231" s="422">
        <f t="shared" ca="1" si="269"/>
        <v>8.953384531312274</v>
      </c>
      <c r="BO231" s="422">
        <f t="shared" ca="1" si="270"/>
        <v>0</v>
      </c>
      <c r="BP231" s="422">
        <f t="shared" ca="1" si="271"/>
        <v>0</v>
      </c>
      <c r="BQ231" s="422">
        <f t="shared" ca="1" si="272"/>
        <v>0</v>
      </c>
      <c r="BR231" s="422">
        <f t="shared" ca="1" si="294"/>
        <v>0</v>
      </c>
      <c r="BS231" s="422">
        <f t="shared" ca="1" si="273"/>
        <v>0</v>
      </c>
      <c r="BT231" s="422">
        <f t="shared" si="274"/>
        <v>0</v>
      </c>
      <c r="BU231" s="422">
        <f t="shared" si="275"/>
        <v>0</v>
      </c>
      <c r="BV231" s="422">
        <f t="shared" si="276"/>
        <v>0</v>
      </c>
      <c r="BW231" s="422">
        <f t="shared" si="277"/>
        <v>0</v>
      </c>
      <c r="BX231" s="422">
        <f t="shared" si="295"/>
        <v>0</v>
      </c>
      <c r="BY231" s="422">
        <f t="shared" si="278"/>
        <v>0</v>
      </c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458"/>
      <c r="CL231" s="458"/>
      <c r="CM231" s="458"/>
      <c r="CN231" s="458"/>
      <c r="CO231" s="458"/>
      <c r="CP231" s="458"/>
      <c r="CQ231" s="458"/>
      <c r="CR231" s="458"/>
      <c r="CS231" s="458"/>
      <c r="CT231" s="458"/>
      <c r="CU231" s="458"/>
      <c r="CV231" s="458"/>
      <c r="CW231" s="458"/>
      <c r="CX231" s="458"/>
      <c r="CY231" s="458"/>
      <c r="CZ231" s="458"/>
      <c r="DA231" s="458"/>
      <c r="DB231" s="458"/>
      <c r="DC231" s="458"/>
      <c r="DD231" s="458"/>
      <c r="DE231" s="458"/>
      <c r="DF231" s="458"/>
      <c r="DG231" s="458"/>
      <c r="DH231" s="458"/>
      <c r="DI231" s="458"/>
      <c r="DJ231" s="458"/>
      <c r="DK231" s="458"/>
      <c r="DL231" s="458"/>
      <c r="DM231" s="458"/>
      <c r="DN231" s="458"/>
      <c r="DO231" s="458"/>
      <c r="DP231" s="458"/>
      <c r="DQ231" s="458"/>
      <c r="DR231" s="458"/>
      <c r="DS231" s="458"/>
      <c r="DT231" s="458"/>
      <c r="DU231" s="39"/>
      <c r="DV231" s="39"/>
      <c r="DW231" s="31">
        <f t="shared" si="327"/>
        <v>9</v>
      </c>
      <c r="DX231" s="459">
        <f t="shared" si="279"/>
        <v>107</v>
      </c>
      <c r="DY231" s="467">
        <f t="shared" si="296"/>
        <v>0.1</v>
      </c>
      <c r="DZ231" s="468">
        <f t="shared" si="297"/>
        <v>0</v>
      </c>
      <c r="EA231" s="467">
        <f t="shared" si="298"/>
        <v>0.01</v>
      </c>
      <c r="EB231" s="468"/>
      <c r="EC231" s="326"/>
      <c r="ED231" s="468"/>
      <c r="EE231" s="39"/>
      <c r="EF231" s="459">
        <f t="shared" si="299"/>
        <v>107</v>
      </c>
      <c r="EG231" s="407">
        <f t="shared" si="328"/>
        <v>0.03</v>
      </c>
      <c r="EH231" s="407">
        <f t="shared" si="328"/>
        <v>0.03</v>
      </c>
      <c r="EI231" s="407">
        <f t="shared" si="328"/>
        <v>0.03</v>
      </c>
      <c r="EJ231" s="407">
        <f t="shared" si="328"/>
        <v>0.03</v>
      </c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</row>
    <row r="232" spans="1:228" ht="12.75" hidden="1" customHeight="1" x14ac:dyDescent="0.2">
      <c r="A232" s="31">
        <f t="shared" si="325"/>
        <v>9</v>
      </c>
      <c r="B232" s="31"/>
      <c r="C232" s="31"/>
      <c r="D232" s="32">
        <f t="shared" si="280"/>
        <v>108</v>
      </c>
      <c r="E232" s="33">
        <f t="shared" ca="1" si="244"/>
        <v>0</v>
      </c>
      <c r="F232" s="33">
        <f t="shared" ca="1" si="245"/>
        <v>0</v>
      </c>
      <c r="G232" s="33">
        <f t="shared" ca="1" si="246"/>
        <v>0</v>
      </c>
      <c r="H232" s="33">
        <v>0</v>
      </c>
      <c r="I232" s="33">
        <v>0</v>
      </c>
      <c r="J232" s="33">
        <f t="shared" ca="1" si="318"/>
        <v>0</v>
      </c>
      <c r="K232" s="33">
        <f t="shared" ca="1" si="247"/>
        <v>0</v>
      </c>
      <c r="L232" s="33"/>
      <c r="M232" s="832">
        <v>0</v>
      </c>
      <c r="N232" s="33">
        <f>IF(M232&gt;0,#REF!,0)</f>
        <v>0</v>
      </c>
      <c r="O232" s="33">
        <f t="shared" ca="1" si="248"/>
        <v>0</v>
      </c>
      <c r="P232" s="833">
        <f t="shared" ca="1" si="281"/>
        <v>1.26</v>
      </c>
      <c r="Q232" s="834">
        <f t="shared" ca="1" si="282"/>
        <v>8.9540751359200925</v>
      </c>
      <c r="R232" s="835">
        <f t="shared" ca="1" si="283"/>
        <v>502.58219241861741</v>
      </c>
      <c r="S232" s="836">
        <f t="shared" ca="1" si="284"/>
        <v>1.26</v>
      </c>
      <c r="T232" s="34">
        <f t="shared" ca="1" si="249"/>
        <v>8.9540751359200925</v>
      </c>
      <c r="U232" s="835">
        <f t="shared" ca="1" si="285"/>
        <v>502.58219241861764</v>
      </c>
      <c r="V232" s="34">
        <f t="shared" si="330"/>
        <v>0</v>
      </c>
      <c r="W232" s="553">
        <f t="shared" si="331"/>
        <v>0.9</v>
      </c>
      <c r="X232" s="42">
        <f t="shared" si="286"/>
        <v>0.03</v>
      </c>
      <c r="Y232" s="43">
        <f t="shared" si="250"/>
        <v>2.4662697723036864E-3</v>
      </c>
      <c r="Z232" s="44">
        <f t="shared" si="287"/>
        <v>0.03</v>
      </c>
      <c r="AA232" s="43">
        <f t="shared" si="251"/>
        <v>2.4662697723036864E-3</v>
      </c>
      <c r="AB232" s="35">
        <f t="shared" si="326"/>
        <v>0.16</v>
      </c>
      <c r="AC232" s="35">
        <f t="shared" ca="1" si="326"/>
        <v>0.15470777428049154</v>
      </c>
      <c r="AD232" s="317">
        <f t="shared" ca="1" si="326"/>
        <v>0.15470777428049154</v>
      </c>
      <c r="AE232" s="39"/>
      <c r="AF232" s="318">
        <f t="shared" si="252"/>
        <v>0.1</v>
      </c>
      <c r="AG232" s="405">
        <f t="shared" ca="1" si="253"/>
        <v>0</v>
      </c>
      <c r="AH232" s="318">
        <f t="shared" si="254"/>
        <v>0</v>
      </c>
      <c r="AI232" s="405">
        <f t="shared" ca="1" si="255"/>
        <v>0</v>
      </c>
      <c r="AJ232" s="318">
        <f t="shared" si="256"/>
        <v>0.01</v>
      </c>
      <c r="AK232" s="405">
        <f t="shared" ca="1" si="257"/>
        <v>0</v>
      </c>
      <c r="AL232" s="35">
        <v>0</v>
      </c>
      <c r="AM232" s="30">
        <f t="shared" ca="1" si="258"/>
        <v>8.9540751359200925</v>
      </c>
      <c r="AN232" s="39"/>
      <c r="AO232" s="39"/>
      <c r="AP232" s="709">
        <f ca="1">IF($J$12="",0,IF(A232&lt;=$Y$3,IF(R231+SUM($M$126:M232)&gt;$Z$22,R231*10%,IF(R231+SUM($M$126:M232)&lt;=$Z$22,$Z$22-R231-SUM($M$126:M232))),0))</f>
        <v>99489.723732445462</v>
      </c>
      <c r="AQ232" s="319">
        <f t="shared" ca="1" si="289"/>
        <v>100000</v>
      </c>
      <c r="AR232" s="319">
        <f ca="1">IF($J$12="",0,IF(U231&lt;0,0,IF(A232&lt;=$Y$3,IF(U231+SUM($M$126:M232)&gt;$Z$22,U231*10%,IF(U231+SUM($M$126:M232)&lt;=$Z$22,$AR$125-U231-SUM($M$126:M232))),0)))</f>
        <v>99489.723732445462</v>
      </c>
      <c r="AS232" s="39">
        <f t="shared" ca="1" si="290"/>
        <v>100000</v>
      </c>
      <c r="AT232" s="723">
        <f t="shared" ca="1" si="259"/>
        <v>99489.723732445462</v>
      </c>
      <c r="AU232" s="320">
        <f t="shared" ca="1" si="260"/>
        <v>99489.723732445462</v>
      </c>
      <c r="AV232" s="320">
        <f t="shared" ca="1" si="261"/>
        <v>0</v>
      </c>
      <c r="AW232" s="320">
        <f t="shared" ca="1" si="262"/>
        <v>0</v>
      </c>
      <c r="AX232" s="320">
        <f t="shared" ca="1" si="263"/>
        <v>0</v>
      </c>
      <c r="AY232" s="320">
        <f t="shared" ca="1" si="291"/>
        <v>0</v>
      </c>
      <c r="AZ232" s="724">
        <f t="shared" ca="1" si="264"/>
        <v>0</v>
      </c>
      <c r="BA232" s="1259">
        <f t="shared" si="292"/>
        <v>0</v>
      </c>
      <c r="BB232" s="1250"/>
      <c r="BC232" s="715">
        <f t="shared" si="265"/>
        <v>0</v>
      </c>
      <c r="BD232" s="715">
        <f t="shared" si="266"/>
        <v>0</v>
      </c>
      <c r="BE232" s="715">
        <f t="shared" si="267"/>
        <v>0</v>
      </c>
      <c r="BF232" s="715">
        <f t="shared" si="293"/>
        <v>0</v>
      </c>
      <c r="BG232" s="732">
        <f t="shared" si="268"/>
        <v>0</v>
      </c>
      <c r="BH232" s="39"/>
      <c r="BI232" s="39"/>
      <c r="BJ232" s="39"/>
      <c r="BK232" s="39"/>
      <c r="BL232" s="39"/>
      <c r="BM232" s="36"/>
      <c r="BN232" s="422">
        <f t="shared" ca="1" si="269"/>
        <v>8.9540751359200925</v>
      </c>
      <c r="BO232" s="422">
        <f t="shared" ca="1" si="270"/>
        <v>0</v>
      </c>
      <c r="BP232" s="422">
        <f t="shared" ca="1" si="271"/>
        <v>0</v>
      </c>
      <c r="BQ232" s="422">
        <f t="shared" ca="1" si="272"/>
        <v>0</v>
      </c>
      <c r="BR232" s="422">
        <f t="shared" ca="1" si="294"/>
        <v>0</v>
      </c>
      <c r="BS232" s="422">
        <f t="shared" ca="1" si="273"/>
        <v>0</v>
      </c>
      <c r="BT232" s="422">
        <f t="shared" si="274"/>
        <v>0</v>
      </c>
      <c r="BU232" s="422">
        <f t="shared" si="275"/>
        <v>0</v>
      </c>
      <c r="BV232" s="422">
        <f t="shared" si="276"/>
        <v>0</v>
      </c>
      <c r="BW232" s="422">
        <f t="shared" si="277"/>
        <v>0</v>
      </c>
      <c r="BX232" s="422">
        <f t="shared" si="295"/>
        <v>0</v>
      </c>
      <c r="BY232" s="422">
        <f t="shared" si="278"/>
        <v>0</v>
      </c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458"/>
      <c r="CL232" s="458"/>
      <c r="CM232" s="458"/>
      <c r="CN232" s="458"/>
      <c r="CO232" s="458"/>
      <c r="CP232" s="458"/>
      <c r="CQ232" s="458"/>
      <c r="CR232" s="458"/>
      <c r="CS232" s="458"/>
      <c r="CT232" s="458"/>
      <c r="CU232" s="458"/>
      <c r="CV232" s="458"/>
      <c r="CW232" s="458"/>
      <c r="CX232" s="458"/>
      <c r="CY232" s="458"/>
      <c r="CZ232" s="458"/>
      <c r="DA232" s="458"/>
      <c r="DB232" s="458"/>
      <c r="DC232" s="458"/>
      <c r="DD232" s="458"/>
      <c r="DE232" s="458"/>
      <c r="DF232" s="458"/>
      <c r="DG232" s="458"/>
      <c r="DH232" s="458"/>
      <c r="DI232" s="458"/>
      <c r="DJ232" s="458"/>
      <c r="DK232" s="458"/>
      <c r="DL232" s="458"/>
      <c r="DM232" s="458"/>
      <c r="DN232" s="458"/>
      <c r="DO232" s="458"/>
      <c r="DP232" s="458"/>
      <c r="DQ232" s="458"/>
      <c r="DR232" s="458"/>
      <c r="DS232" s="458"/>
      <c r="DT232" s="458"/>
      <c r="DU232" s="39"/>
      <c r="DV232" s="39"/>
      <c r="DW232" s="31">
        <f t="shared" si="327"/>
        <v>9</v>
      </c>
      <c r="DX232" s="459">
        <f t="shared" si="279"/>
        <v>108</v>
      </c>
      <c r="DY232" s="467">
        <f t="shared" si="296"/>
        <v>0.1</v>
      </c>
      <c r="DZ232" s="468">
        <f t="shared" si="297"/>
        <v>0</v>
      </c>
      <c r="EA232" s="467">
        <f t="shared" si="298"/>
        <v>0.01</v>
      </c>
      <c r="EB232" s="468"/>
      <c r="EC232" s="326"/>
      <c r="ED232" s="468"/>
      <c r="EE232" s="39"/>
      <c r="EF232" s="459">
        <f t="shared" si="299"/>
        <v>108</v>
      </c>
      <c r="EG232" s="407">
        <f t="shared" si="328"/>
        <v>0.03</v>
      </c>
      <c r="EH232" s="407">
        <f t="shared" si="328"/>
        <v>0.03</v>
      </c>
      <c r="EI232" s="407">
        <f t="shared" si="328"/>
        <v>0.03</v>
      </c>
      <c r="EJ232" s="407">
        <f t="shared" si="328"/>
        <v>0.03</v>
      </c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</row>
    <row r="233" spans="1:228" ht="12.75" hidden="1" customHeight="1" x14ac:dyDescent="0.2">
      <c r="A233" s="31">
        <f>A232+1</f>
        <v>10</v>
      </c>
      <c r="B233" s="31"/>
      <c r="C233" s="31">
        <v>30</v>
      </c>
      <c r="D233" s="32">
        <f t="shared" si="280"/>
        <v>109</v>
      </c>
      <c r="E233" s="33">
        <f t="shared" ca="1" si="244"/>
        <v>168.97719999999998</v>
      </c>
      <c r="F233" s="33">
        <f t="shared" ca="1" si="245"/>
        <v>168.97719999999998</v>
      </c>
      <c r="G233" s="33">
        <f t="shared" ca="1" si="246"/>
        <v>0</v>
      </c>
      <c r="H233" s="33">
        <v>0</v>
      </c>
      <c r="I233" s="33">
        <v>0</v>
      </c>
      <c r="J233" s="33">
        <f t="shared" ca="1" si="318"/>
        <v>0</v>
      </c>
      <c r="K233" s="33">
        <f t="shared" ca="1" si="247"/>
        <v>22.54</v>
      </c>
      <c r="L233" s="33"/>
      <c r="M233" s="832">
        <v>0</v>
      </c>
      <c r="N233" s="33">
        <f>IF(M233&gt;0,#REF!,0)</f>
        <v>0</v>
      </c>
      <c r="O233" s="33">
        <f t="shared" ca="1" si="248"/>
        <v>123.13</v>
      </c>
      <c r="P233" s="833">
        <f t="shared" ca="1" si="281"/>
        <v>1.54</v>
      </c>
      <c r="Q233" s="834">
        <f t="shared" ca="1" si="282"/>
        <v>9.8668272659184861</v>
      </c>
      <c r="R233" s="835">
        <f t="shared" ca="1" si="283"/>
        <v>617.38536515269891</v>
      </c>
      <c r="S233" s="836">
        <f t="shared" ca="1" si="284"/>
        <v>1.54</v>
      </c>
      <c r="T233" s="34">
        <f t="shared" ca="1" si="249"/>
        <v>9.8668272659184861</v>
      </c>
      <c r="U233" s="835">
        <f t="shared" ca="1" si="285"/>
        <v>617.38536515269914</v>
      </c>
      <c r="V233" s="34">
        <f t="shared" si="330"/>
        <v>0</v>
      </c>
      <c r="W233" s="553">
        <f t="shared" si="331"/>
        <v>0.88800000000000001</v>
      </c>
      <c r="X233" s="42">
        <f t="shared" si="286"/>
        <v>0.03</v>
      </c>
      <c r="Y233" s="43">
        <f t="shared" si="250"/>
        <v>2.4662697723036864E-3</v>
      </c>
      <c r="Z233" s="44">
        <f t="shared" si="287"/>
        <v>0.03</v>
      </c>
      <c r="AA233" s="43">
        <f t="shared" si="251"/>
        <v>2.4662697723036864E-3</v>
      </c>
      <c r="AB233" s="35">
        <f t="shared" si="326"/>
        <v>0.16</v>
      </c>
      <c r="AC233" s="35">
        <f t="shared" ca="1" si="326"/>
        <v>0.15470777428049154</v>
      </c>
      <c r="AD233" s="317">
        <f t="shared" ca="1" si="326"/>
        <v>0.15470777428049154</v>
      </c>
      <c r="AE233" s="39"/>
      <c r="AF233" s="318">
        <f t="shared" si="252"/>
        <v>0.1</v>
      </c>
      <c r="AG233" s="405">
        <f t="shared" ca="1" si="253"/>
        <v>14.567</v>
      </c>
      <c r="AH233" s="318">
        <f t="shared" si="254"/>
        <v>0</v>
      </c>
      <c r="AI233" s="405">
        <f t="shared" ca="1" si="255"/>
        <v>0</v>
      </c>
      <c r="AJ233" s="318">
        <f t="shared" si="256"/>
        <v>0.01</v>
      </c>
      <c r="AK233" s="405">
        <f t="shared" ca="1" si="257"/>
        <v>1.4566999999999999</v>
      </c>
      <c r="AL233" s="35">
        <v>0</v>
      </c>
      <c r="AM233" s="30">
        <f t="shared" ca="1" si="258"/>
        <v>9.8668272659184861</v>
      </c>
      <c r="AN233" s="39"/>
      <c r="AO233" s="39"/>
      <c r="AP233" s="709">
        <f ca="1">IF($J$12="",0,IF(A233&lt;=$Y$3,IF(R232+SUM($M$126:M233)&gt;$Z$22,R232*10%,IF(R232+SUM($M$126:M233)&lt;=$Z$22,$Z$22-R232-SUM($M$126:M233))),0))</f>
        <v>99497.417807581383</v>
      </c>
      <c r="AQ233" s="319">
        <f t="shared" ca="1" si="289"/>
        <v>100000</v>
      </c>
      <c r="AR233" s="319">
        <f ca="1">IF($J$12="",0,IF(U232&lt;0,0,IF(A233&lt;=$Y$3,IF(U232+SUM($M$126:M233)&gt;$Z$22,U232*10%,IF(U232+SUM($M$126:M233)&lt;=$Z$22,$AR$125-U232-SUM($M$126:M233))),0)))</f>
        <v>99497.417807581383</v>
      </c>
      <c r="AS233" s="39">
        <f t="shared" ca="1" si="290"/>
        <v>100000</v>
      </c>
      <c r="AT233" s="723">
        <f t="shared" ca="1" si="259"/>
        <v>99497.417807581383</v>
      </c>
      <c r="AU233" s="320">
        <f t="shared" ca="1" si="260"/>
        <v>99497.417807581383</v>
      </c>
      <c r="AV233" s="320">
        <f t="shared" ca="1" si="261"/>
        <v>0</v>
      </c>
      <c r="AW233" s="320">
        <f t="shared" ca="1" si="262"/>
        <v>0</v>
      </c>
      <c r="AX233" s="320">
        <f t="shared" ca="1" si="263"/>
        <v>0</v>
      </c>
      <c r="AY233" s="320">
        <f t="shared" ca="1" si="291"/>
        <v>0</v>
      </c>
      <c r="AZ233" s="724">
        <f t="shared" ca="1" si="264"/>
        <v>0</v>
      </c>
      <c r="BA233" s="1259">
        <f t="shared" si="292"/>
        <v>0</v>
      </c>
      <c r="BB233" s="1250"/>
      <c r="BC233" s="715">
        <f t="shared" si="265"/>
        <v>0</v>
      </c>
      <c r="BD233" s="715">
        <f t="shared" si="266"/>
        <v>0</v>
      </c>
      <c r="BE233" s="715">
        <f t="shared" si="267"/>
        <v>0</v>
      </c>
      <c r="BF233" s="715">
        <f t="shared" si="293"/>
        <v>0</v>
      </c>
      <c r="BG233" s="732">
        <f t="shared" si="268"/>
        <v>0</v>
      </c>
      <c r="BH233" s="39"/>
      <c r="BI233" s="39"/>
      <c r="BJ233" s="39"/>
      <c r="BK233" s="39"/>
      <c r="BL233" s="39"/>
      <c r="BM233" s="36"/>
      <c r="BN233" s="422">
        <f t="shared" ca="1" si="269"/>
        <v>9.8668272659184861</v>
      </c>
      <c r="BO233" s="422">
        <f t="shared" ca="1" si="270"/>
        <v>0</v>
      </c>
      <c r="BP233" s="422">
        <f t="shared" ca="1" si="271"/>
        <v>0</v>
      </c>
      <c r="BQ233" s="422">
        <f t="shared" ca="1" si="272"/>
        <v>0</v>
      </c>
      <c r="BR233" s="422">
        <f t="shared" ca="1" si="294"/>
        <v>0</v>
      </c>
      <c r="BS233" s="422">
        <f t="shared" ca="1" si="273"/>
        <v>0</v>
      </c>
      <c r="BT233" s="422">
        <f t="shared" si="274"/>
        <v>0</v>
      </c>
      <c r="BU233" s="422">
        <f t="shared" si="275"/>
        <v>0</v>
      </c>
      <c r="BV233" s="422">
        <f t="shared" si="276"/>
        <v>0</v>
      </c>
      <c r="BW233" s="422">
        <f t="shared" si="277"/>
        <v>0</v>
      </c>
      <c r="BX233" s="422">
        <f t="shared" si="295"/>
        <v>0</v>
      </c>
      <c r="BY233" s="422">
        <f t="shared" si="278"/>
        <v>0</v>
      </c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458"/>
      <c r="CL233" s="458"/>
      <c r="CM233" s="458"/>
      <c r="CN233" s="458"/>
      <c r="CO233" s="458"/>
      <c r="CP233" s="458"/>
      <c r="CQ233" s="458"/>
      <c r="CR233" s="458"/>
      <c r="CS233" s="458"/>
      <c r="CT233" s="458"/>
      <c r="CU233" s="458"/>
      <c r="CV233" s="458"/>
      <c r="CW233" s="458"/>
      <c r="CX233" s="458"/>
      <c r="CY233" s="458"/>
      <c r="CZ233" s="458"/>
      <c r="DA233" s="458"/>
      <c r="DB233" s="458"/>
      <c r="DC233" s="458"/>
      <c r="DD233" s="458"/>
      <c r="DE233" s="458"/>
      <c r="DF233" s="458"/>
      <c r="DG233" s="458"/>
      <c r="DH233" s="458"/>
      <c r="DI233" s="458"/>
      <c r="DJ233" s="458"/>
      <c r="DK233" s="458"/>
      <c r="DL233" s="458"/>
      <c r="DM233" s="458"/>
      <c r="DN233" s="458"/>
      <c r="DO233" s="458"/>
      <c r="DP233" s="458"/>
      <c r="DQ233" s="458"/>
      <c r="DR233" s="458"/>
      <c r="DS233" s="458"/>
      <c r="DT233" s="458"/>
      <c r="DU233" s="39"/>
      <c r="DV233" s="39"/>
      <c r="DW233" s="31">
        <f>DW232+1</f>
        <v>10</v>
      </c>
      <c r="DX233" s="459">
        <f t="shared" si="279"/>
        <v>109</v>
      </c>
      <c r="DY233" s="467">
        <f t="shared" si="296"/>
        <v>0.1</v>
      </c>
      <c r="DZ233" s="468">
        <f t="shared" si="297"/>
        <v>0</v>
      </c>
      <c r="EA233" s="467">
        <f t="shared" si="298"/>
        <v>0.01</v>
      </c>
      <c r="EB233" s="468"/>
      <c r="EC233" s="326"/>
      <c r="ED233" s="468"/>
      <c r="EE233" s="39"/>
      <c r="EF233" s="459">
        <f t="shared" si="299"/>
        <v>109</v>
      </c>
      <c r="EG233" s="407">
        <f t="shared" si="328"/>
        <v>0.03</v>
      </c>
      <c r="EH233" s="407">
        <f t="shared" si="328"/>
        <v>0.03</v>
      </c>
      <c r="EI233" s="407">
        <f t="shared" si="328"/>
        <v>0.03</v>
      </c>
      <c r="EJ233" s="407">
        <f t="shared" si="328"/>
        <v>0.03</v>
      </c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</row>
    <row r="234" spans="1:228" ht="12.75" hidden="1" customHeight="1" x14ac:dyDescent="0.2">
      <c r="A234" s="31">
        <f t="shared" ref="A234:A244" si="335">A233</f>
        <v>10</v>
      </c>
      <c r="B234" s="31"/>
      <c r="C234" s="31"/>
      <c r="D234" s="32">
        <f t="shared" si="280"/>
        <v>110</v>
      </c>
      <c r="E234" s="33">
        <f t="shared" ca="1" si="244"/>
        <v>0</v>
      </c>
      <c r="F234" s="33">
        <f t="shared" ca="1" si="245"/>
        <v>0</v>
      </c>
      <c r="G234" s="33">
        <f t="shared" ca="1" si="246"/>
        <v>0</v>
      </c>
      <c r="H234" s="33">
        <v>0</v>
      </c>
      <c r="I234" s="33">
        <v>0</v>
      </c>
      <c r="J234" s="33">
        <f t="shared" ca="1" si="318"/>
        <v>0</v>
      </c>
      <c r="K234" s="33">
        <f t="shared" ca="1" si="247"/>
        <v>0</v>
      </c>
      <c r="L234" s="33"/>
      <c r="M234" s="832">
        <v>0</v>
      </c>
      <c r="N234" s="33">
        <f>IF(M234&gt;0,#REF!,0)</f>
        <v>0</v>
      </c>
      <c r="O234" s="33">
        <f t="shared" ca="1" si="248"/>
        <v>0</v>
      </c>
      <c r="P234" s="833">
        <f t="shared" ca="1" si="281"/>
        <v>1.52</v>
      </c>
      <c r="Q234" s="834">
        <f t="shared" ca="1" si="282"/>
        <v>9.8554426179556902</v>
      </c>
      <c r="R234" s="835">
        <f t="shared" ca="1" si="283"/>
        <v>609.04992253474325</v>
      </c>
      <c r="S234" s="836">
        <f t="shared" ca="1" si="284"/>
        <v>1.52</v>
      </c>
      <c r="T234" s="34">
        <f t="shared" ca="1" si="249"/>
        <v>9.8554426179556902</v>
      </c>
      <c r="U234" s="835">
        <f t="shared" ca="1" si="285"/>
        <v>609.04992253474347</v>
      </c>
      <c r="V234" s="34">
        <f t="shared" si="330"/>
        <v>0</v>
      </c>
      <c r="W234" s="553">
        <f t="shared" si="331"/>
        <v>0.875</v>
      </c>
      <c r="X234" s="42">
        <f t="shared" si="286"/>
        <v>0.03</v>
      </c>
      <c r="Y234" s="43">
        <f t="shared" si="250"/>
        <v>2.4662697723036864E-3</v>
      </c>
      <c r="Z234" s="44">
        <f t="shared" si="287"/>
        <v>0.03</v>
      </c>
      <c r="AA234" s="43">
        <f t="shared" si="251"/>
        <v>2.4662697723036864E-3</v>
      </c>
      <c r="AB234" s="35">
        <f t="shared" si="326"/>
        <v>0.16</v>
      </c>
      <c r="AC234" s="35">
        <f t="shared" ca="1" si="326"/>
        <v>0.15470777428049154</v>
      </c>
      <c r="AD234" s="317">
        <f t="shared" ca="1" si="326"/>
        <v>0.15470777428049154</v>
      </c>
      <c r="AE234" s="39"/>
      <c r="AF234" s="318">
        <f t="shared" si="252"/>
        <v>0.1</v>
      </c>
      <c r="AG234" s="405">
        <f t="shared" ca="1" si="253"/>
        <v>0</v>
      </c>
      <c r="AH234" s="318">
        <f t="shared" si="254"/>
        <v>0</v>
      </c>
      <c r="AI234" s="405">
        <f t="shared" ca="1" si="255"/>
        <v>0</v>
      </c>
      <c r="AJ234" s="318">
        <f t="shared" si="256"/>
        <v>0.01</v>
      </c>
      <c r="AK234" s="405">
        <f t="shared" ca="1" si="257"/>
        <v>0</v>
      </c>
      <c r="AL234" s="35">
        <v>0</v>
      </c>
      <c r="AM234" s="30">
        <f t="shared" ca="1" si="258"/>
        <v>9.8554426179556902</v>
      </c>
      <c r="AN234" s="39"/>
      <c r="AO234" s="39"/>
      <c r="AP234" s="709">
        <f ca="1">IF($J$12="",0,IF(A234&lt;=$Y$3,IF(R233+SUM($M$126:M234)&gt;$Z$22,R233*10%,IF(R233+SUM($M$126:M234)&lt;=$Z$22,$Z$22-R233-SUM($M$126:M234))),0))</f>
        <v>99382.614634847298</v>
      </c>
      <c r="AQ234" s="319">
        <f t="shared" ca="1" si="289"/>
        <v>100000</v>
      </c>
      <c r="AR234" s="319">
        <f ca="1">IF($J$12="",0,IF(U233&lt;0,0,IF(A234&lt;=$Y$3,IF(U233+SUM($M$126:M234)&gt;$Z$22,U233*10%,IF(U233+SUM($M$126:M234)&lt;=$Z$22,$AR$125-U233-SUM($M$126:M234))),0)))</f>
        <v>99382.614634847298</v>
      </c>
      <c r="AS234" s="39">
        <f t="shared" ca="1" si="290"/>
        <v>100000</v>
      </c>
      <c r="AT234" s="723">
        <f t="shared" ca="1" si="259"/>
        <v>99382.614634847298</v>
      </c>
      <c r="AU234" s="320">
        <f t="shared" ca="1" si="260"/>
        <v>99382.614634847298</v>
      </c>
      <c r="AV234" s="320">
        <f t="shared" ca="1" si="261"/>
        <v>0</v>
      </c>
      <c r="AW234" s="320">
        <f t="shared" ca="1" si="262"/>
        <v>0</v>
      </c>
      <c r="AX234" s="320">
        <f t="shared" ca="1" si="263"/>
        <v>0</v>
      </c>
      <c r="AY234" s="320">
        <f t="shared" ca="1" si="291"/>
        <v>0</v>
      </c>
      <c r="AZ234" s="724">
        <f t="shared" ca="1" si="264"/>
        <v>0</v>
      </c>
      <c r="BA234" s="1259">
        <f t="shared" si="292"/>
        <v>0</v>
      </c>
      <c r="BB234" s="1250"/>
      <c r="BC234" s="715">
        <f t="shared" si="265"/>
        <v>0</v>
      </c>
      <c r="BD234" s="715">
        <f t="shared" si="266"/>
        <v>0</v>
      </c>
      <c r="BE234" s="715">
        <f t="shared" si="267"/>
        <v>0</v>
      </c>
      <c r="BF234" s="715">
        <f t="shared" si="293"/>
        <v>0</v>
      </c>
      <c r="BG234" s="732">
        <f t="shared" si="268"/>
        <v>0</v>
      </c>
      <c r="BH234" s="39"/>
      <c r="BI234" s="39"/>
      <c r="BJ234" s="39"/>
      <c r="BK234" s="39"/>
      <c r="BL234" s="39"/>
      <c r="BM234" s="36"/>
      <c r="BN234" s="422">
        <f t="shared" ca="1" si="269"/>
        <v>9.8554426179556902</v>
      </c>
      <c r="BO234" s="422">
        <f t="shared" ca="1" si="270"/>
        <v>0</v>
      </c>
      <c r="BP234" s="422">
        <f t="shared" ca="1" si="271"/>
        <v>0</v>
      </c>
      <c r="BQ234" s="422">
        <f t="shared" ca="1" si="272"/>
        <v>0</v>
      </c>
      <c r="BR234" s="422">
        <f t="shared" ca="1" si="294"/>
        <v>0</v>
      </c>
      <c r="BS234" s="422">
        <f t="shared" ca="1" si="273"/>
        <v>0</v>
      </c>
      <c r="BT234" s="422">
        <f t="shared" si="274"/>
        <v>0</v>
      </c>
      <c r="BU234" s="422">
        <f t="shared" si="275"/>
        <v>0</v>
      </c>
      <c r="BV234" s="422">
        <f t="shared" si="276"/>
        <v>0</v>
      </c>
      <c r="BW234" s="422">
        <f t="shared" si="277"/>
        <v>0</v>
      </c>
      <c r="BX234" s="422">
        <f t="shared" si="295"/>
        <v>0</v>
      </c>
      <c r="BY234" s="422">
        <f t="shared" si="278"/>
        <v>0</v>
      </c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458"/>
      <c r="CL234" s="458"/>
      <c r="CM234" s="458"/>
      <c r="CN234" s="458"/>
      <c r="CO234" s="458"/>
      <c r="CP234" s="458"/>
      <c r="CQ234" s="458"/>
      <c r="CR234" s="458"/>
      <c r="CS234" s="458"/>
      <c r="CT234" s="458"/>
      <c r="CU234" s="458"/>
      <c r="CV234" s="458"/>
      <c r="CW234" s="458"/>
      <c r="CX234" s="458"/>
      <c r="CY234" s="458"/>
      <c r="CZ234" s="458"/>
      <c r="DA234" s="458"/>
      <c r="DB234" s="458"/>
      <c r="DC234" s="458"/>
      <c r="DD234" s="458"/>
      <c r="DE234" s="458"/>
      <c r="DF234" s="458"/>
      <c r="DG234" s="458"/>
      <c r="DH234" s="458"/>
      <c r="DI234" s="458"/>
      <c r="DJ234" s="458"/>
      <c r="DK234" s="458"/>
      <c r="DL234" s="458"/>
      <c r="DM234" s="458"/>
      <c r="DN234" s="458"/>
      <c r="DO234" s="458"/>
      <c r="DP234" s="458"/>
      <c r="DQ234" s="458"/>
      <c r="DR234" s="458"/>
      <c r="DS234" s="458"/>
      <c r="DT234" s="458"/>
      <c r="DU234" s="39"/>
      <c r="DV234" s="39"/>
      <c r="DW234" s="31">
        <f t="shared" ref="DW234:DW244" si="336">DW233</f>
        <v>10</v>
      </c>
      <c r="DX234" s="459">
        <f t="shared" si="279"/>
        <v>110</v>
      </c>
      <c r="DY234" s="467">
        <f t="shared" si="296"/>
        <v>0.1</v>
      </c>
      <c r="DZ234" s="468">
        <f t="shared" si="297"/>
        <v>0</v>
      </c>
      <c r="EA234" s="467">
        <f t="shared" si="298"/>
        <v>0.01</v>
      </c>
      <c r="EB234" s="468"/>
      <c r="EC234" s="326"/>
      <c r="ED234" s="468"/>
      <c r="EE234" s="39"/>
      <c r="EF234" s="459">
        <f t="shared" si="299"/>
        <v>110</v>
      </c>
      <c r="EG234" s="407">
        <f t="shared" si="328"/>
        <v>0.03</v>
      </c>
      <c r="EH234" s="407">
        <f t="shared" si="328"/>
        <v>0.03</v>
      </c>
      <c r="EI234" s="407">
        <f t="shared" si="328"/>
        <v>0.03</v>
      </c>
      <c r="EJ234" s="407">
        <f t="shared" si="328"/>
        <v>0.03</v>
      </c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</row>
    <row r="235" spans="1:228" ht="12.75" hidden="1" customHeight="1" x14ac:dyDescent="0.2">
      <c r="A235" s="31">
        <f t="shared" si="335"/>
        <v>10</v>
      </c>
      <c r="B235" s="31"/>
      <c r="C235" s="31"/>
      <c r="D235" s="32">
        <f t="shared" si="280"/>
        <v>111</v>
      </c>
      <c r="E235" s="33">
        <f t="shared" ca="1" si="244"/>
        <v>0</v>
      </c>
      <c r="F235" s="33">
        <f t="shared" ca="1" si="245"/>
        <v>0</v>
      </c>
      <c r="G235" s="33">
        <f t="shared" ca="1" si="246"/>
        <v>0</v>
      </c>
      <c r="H235" s="33">
        <v>0</v>
      </c>
      <c r="I235" s="33">
        <v>0</v>
      </c>
      <c r="J235" s="33">
        <f t="shared" ca="1" si="318"/>
        <v>0</v>
      </c>
      <c r="K235" s="33">
        <f t="shared" ca="1" si="247"/>
        <v>0</v>
      </c>
      <c r="L235" s="33"/>
      <c r="M235" s="832">
        <v>0</v>
      </c>
      <c r="N235" s="33">
        <f>IF(M235&gt;0,#REF!,0)</f>
        <v>0</v>
      </c>
      <c r="O235" s="33">
        <f t="shared" ca="1" si="248"/>
        <v>0</v>
      </c>
      <c r="P235" s="833">
        <f t="shared" ca="1" si="281"/>
        <v>1.5</v>
      </c>
      <c r="Q235" s="834">
        <f t="shared" ca="1" si="282"/>
        <v>9.8562692160153045</v>
      </c>
      <c r="R235" s="835">
        <f t="shared" ca="1" si="283"/>
        <v>600.69365331872791</v>
      </c>
      <c r="S235" s="836">
        <f t="shared" ca="1" si="284"/>
        <v>1.5</v>
      </c>
      <c r="T235" s="34">
        <f t="shared" ca="1" si="249"/>
        <v>9.8562692160153045</v>
      </c>
      <c r="U235" s="835">
        <f t="shared" ca="1" si="285"/>
        <v>600.69365331872814</v>
      </c>
      <c r="V235" s="34">
        <f t="shared" si="330"/>
        <v>0</v>
      </c>
      <c r="W235" s="553">
        <f t="shared" si="331"/>
        <v>0.86299999999999999</v>
      </c>
      <c r="X235" s="42">
        <f t="shared" si="286"/>
        <v>0.03</v>
      </c>
      <c r="Y235" s="43">
        <f t="shared" si="250"/>
        <v>2.4662697723036864E-3</v>
      </c>
      <c r="Z235" s="44">
        <f t="shared" si="287"/>
        <v>0.03</v>
      </c>
      <c r="AA235" s="43">
        <f t="shared" si="251"/>
        <v>2.4662697723036864E-3</v>
      </c>
      <c r="AB235" s="35">
        <f t="shared" si="326"/>
        <v>0.16</v>
      </c>
      <c r="AC235" s="35">
        <f t="shared" ca="1" si="326"/>
        <v>0.15470777428049154</v>
      </c>
      <c r="AD235" s="317">
        <f t="shared" ca="1" si="326"/>
        <v>0.15470777428049154</v>
      </c>
      <c r="AE235" s="39"/>
      <c r="AF235" s="318">
        <f t="shared" si="252"/>
        <v>0.1</v>
      </c>
      <c r="AG235" s="405">
        <f t="shared" ca="1" si="253"/>
        <v>0</v>
      </c>
      <c r="AH235" s="318">
        <f t="shared" si="254"/>
        <v>0</v>
      </c>
      <c r="AI235" s="405">
        <f t="shared" ca="1" si="255"/>
        <v>0</v>
      </c>
      <c r="AJ235" s="318">
        <f t="shared" si="256"/>
        <v>0.01</v>
      </c>
      <c r="AK235" s="405">
        <f t="shared" ca="1" si="257"/>
        <v>0</v>
      </c>
      <c r="AL235" s="35">
        <v>0</v>
      </c>
      <c r="AM235" s="30">
        <f t="shared" ca="1" si="258"/>
        <v>9.8562692160153045</v>
      </c>
      <c r="AN235" s="39"/>
      <c r="AO235" s="39"/>
      <c r="AP235" s="709">
        <f ca="1">IF($J$12="",0,IF(A235&lt;=$Y$3,IF(R234+SUM($M$126:M235)&gt;$Z$22,R234*10%,IF(R234+SUM($M$126:M235)&lt;=$Z$22,$Z$22-R234-SUM($M$126:M235))),0))</f>
        <v>99390.950077465255</v>
      </c>
      <c r="AQ235" s="319">
        <f t="shared" ca="1" si="289"/>
        <v>100000</v>
      </c>
      <c r="AR235" s="319">
        <f ca="1">IF($J$12="",0,IF(U234&lt;0,0,IF(A235&lt;=$Y$3,IF(U234+SUM($M$126:M235)&gt;$Z$22,U234*10%,IF(U234+SUM($M$126:M235)&lt;=$Z$22,$AR$125-U234-SUM($M$126:M235))),0)))</f>
        <v>99390.950077465255</v>
      </c>
      <c r="AS235" s="39">
        <f t="shared" ca="1" si="290"/>
        <v>100000</v>
      </c>
      <c r="AT235" s="723">
        <f t="shared" ca="1" si="259"/>
        <v>99390.950077465255</v>
      </c>
      <c r="AU235" s="320">
        <f t="shared" ca="1" si="260"/>
        <v>99390.950077465255</v>
      </c>
      <c r="AV235" s="320">
        <f t="shared" ca="1" si="261"/>
        <v>0</v>
      </c>
      <c r="AW235" s="320">
        <f t="shared" ca="1" si="262"/>
        <v>0</v>
      </c>
      <c r="AX235" s="320">
        <f t="shared" ca="1" si="263"/>
        <v>0</v>
      </c>
      <c r="AY235" s="320">
        <f t="shared" ca="1" si="291"/>
        <v>0</v>
      </c>
      <c r="AZ235" s="724">
        <f t="shared" ca="1" si="264"/>
        <v>0</v>
      </c>
      <c r="BA235" s="1259">
        <f t="shared" si="292"/>
        <v>0</v>
      </c>
      <c r="BB235" s="1250"/>
      <c r="BC235" s="715">
        <f t="shared" si="265"/>
        <v>0</v>
      </c>
      <c r="BD235" s="715">
        <f t="shared" si="266"/>
        <v>0</v>
      </c>
      <c r="BE235" s="715">
        <f t="shared" si="267"/>
        <v>0</v>
      </c>
      <c r="BF235" s="715">
        <f t="shared" si="293"/>
        <v>0</v>
      </c>
      <c r="BG235" s="732">
        <f t="shared" si="268"/>
        <v>0</v>
      </c>
      <c r="BH235" s="39"/>
      <c r="BI235" s="39"/>
      <c r="BJ235" s="39"/>
      <c r="BK235" s="39"/>
      <c r="BL235" s="39"/>
      <c r="BM235" s="36"/>
      <c r="BN235" s="422">
        <f t="shared" ca="1" si="269"/>
        <v>9.8562692160153045</v>
      </c>
      <c r="BO235" s="422">
        <f t="shared" ca="1" si="270"/>
        <v>0</v>
      </c>
      <c r="BP235" s="422">
        <f t="shared" ca="1" si="271"/>
        <v>0</v>
      </c>
      <c r="BQ235" s="422">
        <f t="shared" ca="1" si="272"/>
        <v>0</v>
      </c>
      <c r="BR235" s="422">
        <f t="shared" ca="1" si="294"/>
        <v>0</v>
      </c>
      <c r="BS235" s="422">
        <f t="shared" ca="1" si="273"/>
        <v>0</v>
      </c>
      <c r="BT235" s="422">
        <f t="shared" si="274"/>
        <v>0</v>
      </c>
      <c r="BU235" s="422">
        <f t="shared" si="275"/>
        <v>0</v>
      </c>
      <c r="BV235" s="422">
        <f t="shared" si="276"/>
        <v>0</v>
      </c>
      <c r="BW235" s="422">
        <f t="shared" si="277"/>
        <v>0</v>
      </c>
      <c r="BX235" s="422">
        <f t="shared" si="295"/>
        <v>0</v>
      </c>
      <c r="BY235" s="422">
        <f t="shared" si="278"/>
        <v>0</v>
      </c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458"/>
      <c r="CL235" s="458"/>
      <c r="CM235" s="458"/>
      <c r="CN235" s="458"/>
      <c r="CO235" s="458"/>
      <c r="CP235" s="458"/>
      <c r="CQ235" s="458"/>
      <c r="CR235" s="458"/>
      <c r="CS235" s="458"/>
      <c r="CT235" s="458"/>
      <c r="CU235" s="458"/>
      <c r="CV235" s="458"/>
      <c r="CW235" s="458"/>
      <c r="CX235" s="458"/>
      <c r="CY235" s="458"/>
      <c r="CZ235" s="458"/>
      <c r="DA235" s="458"/>
      <c r="DB235" s="458"/>
      <c r="DC235" s="458"/>
      <c r="DD235" s="458"/>
      <c r="DE235" s="458"/>
      <c r="DF235" s="458"/>
      <c r="DG235" s="458"/>
      <c r="DH235" s="458"/>
      <c r="DI235" s="458"/>
      <c r="DJ235" s="458"/>
      <c r="DK235" s="458"/>
      <c r="DL235" s="458"/>
      <c r="DM235" s="458"/>
      <c r="DN235" s="458"/>
      <c r="DO235" s="458"/>
      <c r="DP235" s="458"/>
      <c r="DQ235" s="458"/>
      <c r="DR235" s="458"/>
      <c r="DS235" s="458"/>
      <c r="DT235" s="458"/>
      <c r="DU235" s="39"/>
      <c r="DV235" s="39"/>
      <c r="DW235" s="31">
        <f t="shared" si="336"/>
        <v>10</v>
      </c>
      <c r="DX235" s="459">
        <f t="shared" si="279"/>
        <v>111</v>
      </c>
      <c r="DY235" s="467">
        <f t="shared" si="296"/>
        <v>0.1</v>
      </c>
      <c r="DZ235" s="468">
        <f t="shared" si="297"/>
        <v>0</v>
      </c>
      <c r="EA235" s="467">
        <f t="shared" si="298"/>
        <v>0.01</v>
      </c>
      <c r="EB235" s="468"/>
      <c r="EC235" s="326"/>
      <c r="ED235" s="468"/>
      <c r="EE235" s="39"/>
      <c r="EF235" s="459">
        <f t="shared" si="299"/>
        <v>111</v>
      </c>
      <c r="EG235" s="407">
        <f t="shared" si="328"/>
        <v>0.03</v>
      </c>
      <c r="EH235" s="407">
        <f t="shared" si="328"/>
        <v>0.03</v>
      </c>
      <c r="EI235" s="407">
        <f t="shared" si="328"/>
        <v>0.03</v>
      </c>
      <c r="EJ235" s="407">
        <f t="shared" si="328"/>
        <v>0.03</v>
      </c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</row>
    <row r="236" spans="1:228" ht="12.75" hidden="1" customHeight="1" x14ac:dyDescent="0.2">
      <c r="A236" s="31">
        <f t="shared" si="335"/>
        <v>10</v>
      </c>
      <c r="B236" s="31"/>
      <c r="C236" s="31"/>
      <c r="D236" s="32">
        <f t="shared" si="280"/>
        <v>112</v>
      </c>
      <c r="E236" s="33">
        <f t="shared" ca="1" si="244"/>
        <v>0</v>
      </c>
      <c r="F236" s="33">
        <f t="shared" ca="1" si="245"/>
        <v>0</v>
      </c>
      <c r="G236" s="33">
        <f t="shared" ca="1" si="246"/>
        <v>0</v>
      </c>
      <c r="H236" s="33">
        <v>0</v>
      </c>
      <c r="I236" s="33">
        <v>0</v>
      </c>
      <c r="J236" s="33">
        <f t="shared" ca="1" si="318"/>
        <v>0</v>
      </c>
      <c r="K236" s="33">
        <f t="shared" ca="1" si="247"/>
        <v>0</v>
      </c>
      <c r="L236" s="33"/>
      <c r="M236" s="832">
        <v>0</v>
      </c>
      <c r="N236" s="33">
        <f>IF(M236&gt;0,#REF!,0)</f>
        <v>0</v>
      </c>
      <c r="O236" s="33">
        <f t="shared" ca="1" si="248"/>
        <v>0</v>
      </c>
      <c r="P236" s="833">
        <f t="shared" ca="1" si="281"/>
        <v>1.48</v>
      </c>
      <c r="Q236" s="834">
        <f t="shared" ca="1" si="282"/>
        <v>9.8570978793792268</v>
      </c>
      <c r="R236" s="835">
        <f t="shared" ca="1" si="283"/>
        <v>592.31655543934869</v>
      </c>
      <c r="S236" s="836">
        <f t="shared" ca="1" si="284"/>
        <v>1.48</v>
      </c>
      <c r="T236" s="34">
        <f t="shared" ca="1" si="249"/>
        <v>9.8570978793792268</v>
      </c>
      <c r="U236" s="835">
        <f t="shared" ca="1" si="285"/>
        <v>592.31655543934892</v>
      </c>
      <c r="V236" s="34">
        <f t="shared" si="330"/>
        <v>0</v>
      </c>
      <c r="W236" s="553">
        <f t="shared" si="331"/>
        <v>0.85</v>
      </c>
      <c r="X236" s="42">
        <f t="shared" si="286"/>
        <v>0.03</v>
      </c>
      <c r="Y236" s="43">
        <f t="shared" si="250"/>
        <v>2.4662697723036864E-3</v>
      </c>
      <c r="Z236" s="44">
        <f t="shared" si="287"/>
        <v>0.03</v>
      </c>
      <c r="AA236" s="43">
        <f t="shared" si="251"/>
        <v>2.4662697723036864E-3</v>
      </c>
      <c r="AB236" s="35">
        <f t="shared" si="326"/>
        <v>0.16</v>
      </c>
      <c r="AC236" s="35">
        <f t="shared" ca="1" si="326"/>
        <v>0.15470777428049154</v>
      </c>
      <c r="AD236" s="317">
        <f t="shared" ca="1" si="326"/>
        <v>0.15470777428049154</v>
      </c>
      <c r="AE236" s="39"/>
      <c r="AF236" s="318">
        <f t="shared" si="252"/>
        <v>0.1</v>
      </c>
      <c r="AG236" s="405">
        <f t="shared" ca="1" si="253"/>
        <v>0</v>
      </c>
      <c r="AH236" s="318">
        <f t="shared" si="254"/>
        <v>0</v>
      </c>
      <c r="AI236" s="405">
        <f t="shared" ca="1" si="255"/>
        <v>0</v>
      </c>
      <c r="AJ236" s="318">
        <f t="shared" si="256"/>
        <v>0.01</v>
      </c>
      <c r="AK236" s="405">
        <f t="shared" ca="1" si="257"/>
        <v>0</v>
      </c>
      <c r="AL236" s="35">
        <v>0</v>
      </c>
      <c r="AM236" s="30">
        <f t="shared" ca="1" si="258"/>
        <v>9.8570978793792268</v>
      </c>
      <c r="AN236" s="39"/>
      <c r="AO236" s="39"/>
      <c r="AP236" s="709">
        <f ca="1">IF($J$12="",0,IF(A236&lt;=$Y$3,IF(R235+SUM($M$126:M236)&gt;$Z$22,R235*10%,IF(R235+SUM($M$126:M236)&lt;=$Z$22,$Z$22-R235-SUM($M$126:M236))),0))</f>
        <v>99399.306346681275</v>
      </c>
      <c r="AQ236" s="319">
        <f t="shared" ca="1" si="289"/>
        <v>100000</v>
      </c>
      <c r="AR236" s="319">
        <f ca="1">IF($J$12="",0,IF(U235&lt;0,0,IF(A236&lt;=$Y$3,IF(U235+SUM($M$126:M236)&gt;$Z$22,U235*10%,IF(U235+SUM($M$126:M236)&lt;=$Z$22,$AR$125-U235-SUM($M$126:M236))),0)))</f>
        <v>99399.306346681275</v>
      </c>
      <c r="AS236" s="39">
        <f t="shared" ca="1" si="290"/>
        <v>100000</v>
      </c>
      <c r="AT236" s="723">
        <f t="shared" ca="1" si="259"/>
        <v>99399.306346681275</v>
      </c>
      <c r="AU236" s="320">
        <f t="shared" ca="1" si="260"/>
        <v>99399.306346681275</v>
      </c>
      <c r="AV236" s="320">
        <f t="shared" ca="1" si="261"/>
        <v>0</v>
      </c>
      <c r="AW236" s="320">
        <f t="shared" ca="1" si="262"/>
        <v>0</v>
      </c>
      <c r="AX236" s="320">
        <f t="shared" ca="1" si="263"/>
        <v>0</v>
      </c>
      <c r="AY236" s="320">
        <f t="shared" ca="1" si="291"/>
        <v>0</v>
      </c>
      <c r="AZ236" s="724">
        <f t="shared" ca="1" si="264"/>
        <v>0</v>
      </c>
      <c r="BA236" s="1259">
        <f t="shared" si="292"/>
        <v>0</v>
      </c>
      <c r="BB236" s="1250"/>
      <c r="BC236" s="715">
        <f t="shared" si="265"/>
        <v>0</v>
      </c>
      <c r="BD236" s="715">
        <f t="shared" si="266"/>
        <v>0</v>
      </c>
      <c r="BE236" s="715">
        <f t="shared" si="267"/>
        <v>0</v>
      </c>
      <c r="BF236" s="715">
        <f t="shared" si="293"/>
        <v>0</v>
      </c>
      <c r="BG236" s="732">
        <f t="shared" si="268"/>
        <v>0</v>
      </c>
      <c r="BH236" s="39"/>
      <c r="BI236" s="39"/>
      <c r="BJ236" s="39"/>
      <c r="BK236" s="39"/>
      <c r="BL236" s="39"/>
      <c r="BM236" s="36"/>
      <c r="BN236" s="422">
        <f t="shared" ca="1" si="269"/>
        <v>9.8570978793792268</v>
      </c>
      <c r="BO236" s="422">
        <f t="shared" ca="1" si="270"/>
        <v>0</v>
      </c>
      <c r="BP236" s="422">
        <f t="shared" ca="1" si="271"/>
        <v>0</v>
      </c>
      <c r="BQ236" s="422">
        <f t="shared" ca="1" si="272"/>
        <v>0</v>
      </c>
      <c r="BR236" s="422">
        <f t="shared" ca="1" si="294"/>
        <v>0</v>
      </c>
      <c r="BS236" s="422">
        <f t="shared" ca="1" si="273"/>
        <v>0</v>
      </c>
      <c r="BT236" s="422">
        <f t="shared" si="274"/>
        <v>0</v>
      </c>
      <c r="BU236" s="422">
        <f t="shared" si="275"/>
        <v>0</v>
      </c>
      <c r="BV236" s="422">
        <f t="shared" si="276"/>
        <v>0</v>
      </c>
      <c r="BW236" s="422">
        <f t="shared" si="277"/>
        <v>0</v>
      </c>
      <c r="BX236" s="422">
        <f t="shared" si="295"/>
        <v>0</v>
      </c>
      <c r="BY236" s="422">
        <f t="shared" si="278"/>
        <v>0</v>
      </c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458"/>
      <c r="CL236" s="458"/>
      <c r="CM236" s="458"/>
      <c r="CN236" s="458"/>
      <c r="CO236" s="458"/>
      <c r="CP236" s="458"/>
      <c r="CQ236" s="458"/>
      <c r="CR236" s="458"/>
      <c r="CS236" s="458"/>
      <c r="CT236" s="458"/>
      <c r="CU236" s="458"/>
      <c r="CV236" s="458"/>
      <c r="CW236" s="458"/>
      <c r="CX236" s="458"/>
      <c r="CY236" s="458"/>
      <c r="CZ236" s="458"/>
      <c r="DA236" s="458"/>
      <c r="DB236" s="458"/>
      <c r="DC236" s="458"/>
      <c r="DD236" s="458"/>
      <c r="DE236" s="458"/>
      <c r="DF236" s="458"/>
      <c r="DG236" s="458"/>
      <c r="DH236" s="458"/>
      <c r="DI236" s="458"/>
      <c r="DJ236" s="458"/>
      <c r="DK236" s="458"/>
      <c r="DL236" s="458"/>
      <c r="DM236" s="458"/>
      <c r="DN236" s="458"/>
      <c r="DO236" s="458"/>
      <c r="DP236" s="458"/>
      <c r="DQ236" s="458"/>
      <c r="DR236" s="458"/>
      <c r="DS236" s="458"/>
      <c r="DT236" s="458"/>
      <c r="DU236" s="39"/>
      <c r="DV236" s="39"/>
      <c r="DW236" s="31">
        <f t="shared" si="336"/>
        <v>10</v>
      </c>
      <c r="DX236" s="459">
        <f t="shared" si="279"/>
        <v>112</v>
      </c>
      <c r="DY236" s="467">
        <f t="shared" si="296"/>
        <v>0.1</v>
      </c>
      <c r="DZ236" s="468">
        <f t="shared" si="297"/>
        <v>0</v>
      </c>
      <c r="EA236" s="467">
        <f t="shared" si="298"/>
        <v>0.01</v>
      </c>
      <c r="EB236" s="468"/>
      <c r="EC236" s="326"/>
      <c r="ED236" s="468"/>
      <c r="EE236" s="39"/>
      <c r="EF236" s="459">
        <f t="shared" si="299"/>
        <v>112</v>
      </c>
      <c r="EG236" s="407">
        <f t="shared" si="328"/>
        <v>0.03</v>
      </c>
      <c r="EH236" s="407">
        <f t="shared" si="328"/>
        <v>0.03</v>
      </c>
      <c r="EI236" s="407">
        <f t="shared" si="328"/>
        <v>0.03</v>
      </c>
      <c r="EJ236" s="407">
        <f t="shared" si="328"/>
        <v>0.03</v>
      </c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</row>
    <row r="237" spans="1:228" ht="12.75" hidden="1" customHeight="1" x14ac:dyDescent="0.2">
      <c r="A237" s="31">
        <f t="shared" si="335"/>
        <v>10</v>
      </c>
      <c r="B237" s="31"/>
      <c r="C237" s="31"/>
      <c r="D237" s="32">
        <f t="shared" si="280"/>
        <v>113</v>
      </c>
      <c r="E237" s="33">
        <f t="shared" ca="1" si="244"/>
        <v>0</v>
      </c>
      <c r="F237" s="33">
        <f t="shared" ca="1" si="245"/>
        <v>0</v>
      </c>
      <c r="G237" s="33">
        <f t="shared" ca="1" si="246"/>
        <v>0</v>
      </c>
      <c r="H237" s="33">
        <v>0</v>
      </c>
      <c r="I237" s="33">
        <v>0</v>
      </c>
      <c r="J237" s="33">
        <f t="shared" ca="1" si="318"/>
        <v>0</v>
      </c>
      <c r="K237" s="33">
        <f t="shared" ca="1" si="247"/>
        <v>0</v>
      </c>
      <c r="L237" s="33"/>
      <c r="M237" s="832">
        <v>0</v>
      </c>
      <c r="N237" s="33">
        <f>IF(M237&gt;0,#REF!,0)</f>
        <v>0</v>
      </c>
      <c r="O237" s="33">
        <f t="shared" ca="1" si="248"/>
        <v>0</v>
      </c>
      <c r="P237" s="833">
        <f t="shared" ca="1" si="281"/>
        <v>1.46</v>
      </c>
      <c r="Q237" s="834">
        <f t="shared" ca="1" si="282"/>
        <v>9.8579286082522639</v>
      </c>
      <c r="R237" s="835">
        <f t="shared" ca="1" si="283"/>
        <v>583.9186268310965</v>
      </c>
      <c r="S237" s="836">
        <f t="shared" ca="1" si="284"/>
        <v>1.46</v>
      </c>
      <c r="T237" s="34">
        <f t="shared" ca="1" si="249"/>
        <v>9.8579286082522639</v>
      </c>
      <c r="U237" s="835">
        <f t="shared" ca="1" si="285"/>
        <v>583.91862683109673</v>
      </c>
      <c r="V237" s="34">
        <f t="shared" si="330"/>
        <v>0</v>
      </c>
      <c r="W237" s="553">
        <f t="shared" si="331"/>
        <v>0.83799999999999997</v>
      </c>
      <c r="X237" s="42">
        <f t="shared" si="286"/>
        <v>0.03</v>
      </c>
      <c r="Y237" s="43">
        <f t="shared" si="250"/>
        <v>2.4662697723036864E-3</v>
      </c>
      <c r="Z237" s="44">
        <f t="shared" si="287"/>
        <v>0.03</v>
      </c>
      <c r="AA237" s="43">
        <f t="shared" si="251"/>
        <v>2.4662697723036864E-3</v>
      </c>
      <c r="AB237" s="35">
        <f t="shared" si="326"/>
        <v>0.16</v>
      </c>
      <c r="AC237" s="35">
        <f t="shared" ca="1" si="326"/>
        <v>0.15470777428049154</v>
      </c>
      <c r="AD237" s="317">
        <f t="shared" ca="1" si="326"/>
        <v>0.15470777428049154</v>
      </c>
      <c r="AE237" s="39"/>
      <c r="AF237" s="318">
        <f t="shared" si="252"/>
        <v>0.1</v>
      </c>
      <c r="AG237" s="405">
        <f t="shared" ca="1" si="253"/>
        <v>0</v>
      </c>
      <c r="AH237" s="318">
        <f t="shared" si="254"/>
        <v>0</v>
      </c>
      <c r="AI237" s="405">
        <f t="shared" ca="1" si="255"/>
        <v>0</v>
      </c>
      <c r="AJ237" s="318">
        <f t="shared" si="256"/>
        <v>0.01</v>
      </c>
      <c r="AK237" s="405">
        <f t="shared" ca="1" si="257"/>
        <v>0</v>
      </c>
      <c r="AL237" s="35">
        <v>0</v>
      </c>
      <c r="AM237" s="30">
        <f t="shared" ca="1" si="258"/>
        <v>9.8579286082522639</v>
      </c>
      <c r="AN237" s="39"/>
      <c r="AO237" s="39"/>
      <c r="AP237" s="709">
        <f ca="1">IF($J$12="",0,IF(A237&lt;=$Y$3,IF(R236+SUM($M$126:M237)&gt;$Z$22,R236*10%,IF(R236+SUM($M$126:M237)&lt;=$Z$22,$Z$22-R236-SUM($M$126:M237))),0))</f>
        <v>99407.683444560651</v>
      </c>
      <c r="AQ237" s="319">
        <f t="shared" ca="1" si="289"/>
        <v>100000</v>
      </c>
      <c r="AR237" s="319">
        <f ca="1">IF($J$12="",0,IF(U236&lt;0,0,IF(A237&lt;=$Y$3,IF(U236+SUM($M$126:M237)&gt;$Z$22,U236*10%,IF(U236+SUM($M$126:M237)&lt;=$Z$22,$AR$125-U236-SUM($M$126:M237))),0)))</f>
        <v>99407.683444560651</v>
      </c>
      <c r="AS237" s="39">
        <f t="shared" ca="1" si="290"/>
        <v>100000</v>
      </c>
      <c r="AT237" s="723">
        <f t="shared" ca="1" si="259"/>
        <v>99407.683444560651</v>
      </c>
      <c r="AU237" s="320">
        <f t="shared" ca="1" si="260"/>
        <v>99407.683444560651</v>
      </c>
      <c r="AV237" s="320">
        <f t="shared" ca="1" si="261"/>
        <v>0</v>
      </c>
      <c r="AW237" s="320">
        <f t="shared" ca="1" si="262"/>
        <v>0</v>
      </c>
      <c r="AX237" s="320">
        <f t="shared" ca="1" si="263"/>
        <v>0</v>
      </c>
      <c r="AY237" s="320">
        <f t="shared" ca="1" si="291"/>
        <v>0</v>
      </c>
      <c r="AZ237" s="724">
        <f t="shared" ca="1" si="264"/>
        <v>0</v>
      </c>
      <c r="BA237" s="1259">
        <f t="shared" si="292"/>
        <v>0</v>
      </c>
      <c r="BB237" s="1250"/>
      <c r="BC237" s="715">
        <f t="shared" si="265"/>
        <v>0</v>
      </c>
      <c r="BD237" s="715">
        <f t="shared" si="266"/>
        <v>0</v>
      </c>
      <c r="BE237" s="715">
        <f t="shared" si="267"/>
        <v>0</v>
      </c>
      <c r="BF237" s="715">
        <f t="shared" si="293"/>
        <v>0</v>
      </c>
      <c r="BG237" s="732">
        <f t="shared" si="268"/>
        <v>0</v>
      </c>
      <c r="BH237" s="39"/>
      <c r="BI237" s="39"/>
      <c r="BJ237" s="39"/>
      <c r="BK237" s="39"/>
      <c r="BL237" s="39"/>
      <c r="BM237" s="36"/>
      <c r="BN237" s="422">
        <f t="shared" ca="1" si="269"/>
        <v>9.8579286082522639</v>
      </c>
      <c r="BO237" s="422">
        <f t="shared" ca="1" si="270"/>
        <v>0</v>
      </c>
      <c r="BP237" s="422">
        <f t="shared" ca="1" si="271"/>
        <v>0</v>
      </c>
      <c r="BQ237" s="422">
        <f t="shared" ca="1" si="272"/>
        <v>0</v>
      </c>
      <c r="BR237" s="422">
        <f t="shared" ca="1" si="294"/>
        <v>0</v>
      </c>
      <c r="BS237" s="422">
        <f t="shared" ca="1" si="273"/>
        <v>0</v>
      </c>
      <c r="BT237" s="422">
        <f t="shared" si="274"/>
        <v>0</v>
      </c>
      <c r="BU237" s="422">
        <f t="shared" si="275"/>
        <v>0</v>
      </c>
      <c r="BV237" s="422">
        <f t="shared" si="276"/>
        <v>0</v>
      </c>
      <c r="BW237" s="422">
        <f t="shared" si="277"/>
        <v>0</v>
      </c>
      <c r="BX237" s="422">
        <f t="shared" si="295"/>
        <v>0</v>
      </c>
      <c r="BY237" s="422">
        <f t="shared" si="278"/>
        <v>0</v>
      </c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458"/>
      <c r="CL237" s="458"/>
      <c r="CM237" s="458"/>
      <c r="CN237" s="458"/>
      <c r="CO237" s="458"/>
      <c r="CP237" s="458"/>
      <c r="CQ237" s="458"/>
      <c r="CR237" s="458"/>
      <c r="CS237" s="458"/>
      <c r="CT237" s="458"/>
      <c r="CU237" s="458"/>
      <c r="CV237" s="458"/>
      <c r="CW237" s="458"/>
      <c r="CX237" s="458"/>
      <c r="CY237" s="458"/>
      <c r="CZ237" s="458"/>
      <c r="DA237" s="458"/>
      <c r="DB237" s="458"/>
      <c r="DC237" s="458"/>
      <c r="DD237" s="458"/>
      <c r="DE237" s="458"/>
      <c r="DF237" s="458"/>
      <c r="DG237" s="458"/>
      <c r="DH237" s="458"/>
      <c r="DI237" s="458"/>
      <c r="DJ237" s="458"/>
      <c r="DK237" s="458"/>
      <c r="DL237" s="458"/>
      <c r="DM237" s="458"/>
      <c r="DN237" s="458"/>
      <c r="DO237" s="458"/>
      <c r="DP237" s="458"/>
      <c r="DQ237" s="458"/>
      <c r="DR237" s="458"/>
      <c r="DS237" s="458"/>
      <c r="DT237" s="458"/>
      <c r="DU237" s="39"/>
      <c r="DV237" s="39"/>
      <c r="DW237" s="31">
        <f t="shared" si="336"/>
        <v>10</v>
      </c>
      <c r="DX237" s="459">
        <f t="shared" si="279"/>
        <v>113</v>
      </c>
      <c r="DY237" s="467">
        <f t="shared" si="296"/>
        <v>0.1</v>
      </c>
      <c r="DZ237" s="468">
        <f t="shared" si="297"/>
        <v>0</v>
      </c>
      <c r="EA237" s="467">
        <f t="shared" si="298"/>
        <v>0.01</v>
      </c>
      <c r="EB237" s="468"/>
      <c r="EC237" s="326"/>
      <c r="ED237" s="468"/>
      <c r="EE237" s="39"/>
      <c r="EF237" s="459">
        <f t="shared" si="299"/>
        <v>113</v>
      </c>
      <c r="EG237" s="407">
        <f t="shared" si="328"/>
        <v>0.03</v>
      </c>
      <c r="EH237" s="407">
        <f t="shared" si="328"/>
        <v>0.03</v>
      </c>
      <c r="EI237" s="407">
        <f t="shared" si="328"/>
        <v>0.03</v>
      </c>
      <c r="EJ237" s="407">
        <f t="shared" si="328"/>
        <v>0.03</v>
      </c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</row>
    <row r="238" spans="1:228" ht="12.75" hidden="1" customHeight="1" x14ac:dyDescent="0.2">
      <c r="A238" s="31">
        <f t="shared" si="335"/>
        <v>10</v>
      </c>
      <c r="B238" s="31"/>
      <c r="C238" s="31"/>
      <c r="D238" s="32">
        <f t="shared" si="280"/>
        <v>114</v>
      </c>
      <c r="E238" s="33">
        <f t="shared" ca="1" si="244"/>
        <v>0</v>
      </c>
      <c r="F238" s="33">
        <f t="shared" ca="1" si="245"/>
        <v>0</v>
      </c>
      <c r="G238" s="33">
        <f t="shared" ca="1" si="246"/>
        <v>0</v>
      </c>
      <c r="H238" s="33">
        <v>0</v>
      </c>
      <c r="I238" s="33">
        <v>0</v>
      </c>
      <c r="J238" s="33">
        <f t="shared" ca="1" si="318"/>
        <v>0</v>
      </c>
      <c r="K238" s="33">
        <f t="shared" ca="1" si="247"/>
        <v>0</v>
      </c>
      <c r="L238" s="33"/>
      <c r="M238" s="832">
        <v>0</v>
      </c>
      <c r="N238" s="33">
        <f>IF(M238&gt;0,#REF!,0)</f>
        <v>0</v>
      </c>
      <c r="O238" s="33">
        <f t="shared" ca="1" si="248"/>
        <v>0</v>
      </c>
      <c r="P238" s="833">
        <f t="shared" ca="1" si="281"/>
        <v>1.44</v>
      </c>
      <c r="Q238" s="834">
        <f t="shared" ca="1" si="282"/>
        <v>9.8587614028392494</v>
      </c>
      <c r="R238" s="835">
        <f t="shared" ca="1" si="283"/>
        <v>575.49986542825729</v>
      </c>
      <c r="S238" s="836">
        <f t="shared" ca="1" si="284"/>
        <v>1.44</v>
      </c>
      <c r="T238" s="34">
        <f t="shared" ca="1" si="249"/>
        <v>9.8587614028392494</v>
      </c>
      <c r="U238" s="835">
        <f t="shared" ca="1" si="285"/>
        <v>575.49986542825752</v>
      </c>
      <c r="V238" s="34">
        <f t="shared" si="330"/>
        <v>0</v>
      </c>
      <c r="W238" s="553">
        <f t="shared" si="331"/>
        <v>0.82499999999999996</v>
      </c>
      <c r="X238" s="42">
        <f t="shared" si="286"/>
        <v>0.03</v>
      </c>
      <c r="Y238" s="43">
        <f t="shared" si="250"/>
        <v>2.4662697723036864E-3</v>
      </c>
      <c r="Z238" s="44">
        <f t="shared" si="287"/>
        <v>0.03</v>
      </c>
      <c r="AA238" s="43">
        <f t="shared" si="251"/>
        <v>2.4662697723036864E-3</v>
      </c>
      <c r="AB238" s="35">
        <f t="shared" ref="AB238:AD253" si="337">AB237</f>
        <v>0.16</v>
      </c>
      <c r="AC238" s="35">
        <f t="shared" ca="1" si="337"/>
        <v>0.15470777428049154</v>
      </c>
      <c r="AD238" s="317">
        <f t="shared" ca="1" si="337"/>
        <v>0.15470777428049154</v>
      </c>
      <c r="AE238" s="39"/>
      <c r="AF238" s="318">
        <f t="shared" si="252"/>
        <v>0.1</v>
      </c>
      <c r="AG238" s="405">
        <f t="shared" ca="1" si="253"/>
        <v>0</v>
      </c>
      <c r="AH238" s="318">
        <f t="shared" si="254"/>
        <v>0</v>
      </c>
      <c r="AI238" s="405">
        <f t="shared" ca="1" si="255"/>
        <v>0</v>
      </c>
      <c r="AJ238" s="318">
        <f t="shared" si="256"/>
        <v>0.01</v>
      </c>
      <c r="AK238" s="405">
        <f t="shared" ca="1" si="257"/>
        <v>0</v>
      </c>
      <c r="AL238" s="35">
        <v>0</v>
      </c>
      <c r="AM238" s="30">
        <f t="shared" ca="1" si="258"/>
        <v>9.8587614028392494</v>
      </c>
      <c r="AN238" s="39"/>
      <c r="AO238" s="39"/>
      <c r="AP238" s="709">
        <f ca="1">IF($J$12="",0,IF(A238&lt;=$Y$3,IF(R237+SUM($M$126:M238)&gt;$Z$22,R237*10%,IF(R237+SUM($M$126:M238)&lt;=$Z$22,$Z$22-R237-SUM($M$126:M238))),0))</f>
        <v>99416.081373168898</v>
      </c>
      <c r="AQ238" s="319">
        <f t="shared" ca="1" si="289"/>
        <v>100000</v>
      </c>
      <c r="AR238" s="319">
        <f ca="1">IF($J$12="",0,IF(U237&lt;0,0,IF(A238&lt;=$Y$3,IF(U237+SUM($M$126:M238)&gt;$Z$22,U237*10%,IF(U237+SUM($M$126:M238)&lt;=$Z$22,$AR$125-U237-SUM($M$126:M238))),0)))</f>
        <v>99416.081373168898</v>
      </c>
      <c r="AS238" s="39">
        <f t="shared" ca="1" si="290"/>
        <v>100000</v>
      </c>
      <c r="AT238" s="723">
        <f t="shared" ca="1" si="259"/>
        <v>99416.081373168898</v>
      </c>
      <c r="AU238" s="320">
        <f t="shared" ca="1" si="260"/>
        <v>99416.081373168898</v>
      </c>
      <c r="AV238" s="320">
        <f t="shared" ca="1" si="261"/>
        <v>0</v>
      </c>
      <c r="AW238" s="320">
        <f t="shared" ca="1" si="262"/>
        <v>0</v>
      </c>
      <c r="AX238" s="320">
        <f t="shared" ca="1" si="263"/>
        <v>0</v>
      </c>
      <c r="AY238" s="320">
        <f t="shared" ca="1" si="291"/>
        <v>0</v>
      </c>
      <c r="AZ238" s="724">
        <f t="shared" ca="1" si="264"/>
        <v>0</v>
      </c>
      <c r="BA238" s="1259">
        <f t="shared" si="292"/>
        <v>0</v>
      </c>
      <c r="BB238" s="1250"/>
      <c r="BC238" s="715">
        <f t="shared" si="265"/>
        <v>0</v>
      </c>
      <c r="BD238" s="715">
        <f t="shared" si="266"/>
        <v>0</v>
      </c>
      <c r="BE238" s="715">
        <f t="shared" si="267"/>
        <v>0</v>
      </c>
      <c r="BF238" s="715">
        <f t="shared" si="293"/>
        <v>0</v>
      </c>
      <c r="BG238" s="732">
        <f t="shared" si="268"/>
        <v>0</v>
      </c>
      <c r="BH238" s="39"/>
      <c r="BI238" s="39"/>
      <c r="BJ238" s="39"/>
      <c r="BK238" s="39"/>
      <c r="BL238" s="39"/>
      <c r="BM238" s="36"/>
      <c r="BN238" s="422">
        <f t="shared" ca="1" si="269"/>
        <v>9.8587614028392494</v>
      </c>
      <c r="BO238" s="422">
        <f t="shared" ca="1" si="270"/>
        <v>0</v>
      </c>
      <c r="BP238" s="422">
        <f t="shared" ca="1" si="271"/>
        <v>0</v>
      </c>
      <c r="BQ238" s="422">
        <f t="shared" ca="1" si="272"/>
        <v>0</v>
      </c>
      <c r="BR238" s="422">
        <f t="shared" ca="1" si="294"/>
        <v>0</v>
      </c>
      <c r="BS238" s="422">
        <f t="shared" ca="1" si="273"/>
        <v>0</v>
      </c>
      <c r="BT238" s="422">
        <f t="shared" si="274"/>
        <v>0</v>
      </c>
      <c r="BU238" s="422">
        <f t="shared" si="275"/>
        <v>0</v>
      </c>
      <c r="BV238" s="422">
        <f t="shared" si="276"/>
        <v>0</v>
      </c>
      <c r="BW238" s="422">
        <f t="shared" si="277"/>
        <v>0</v>
      </c>
      <c r="BX238" s="422">
        <f t="shared" si="295"/>
        <v>0</v>
      </c>
      <c r="BY238" s="422">
        <f t="shared" si="278"/>
        <v>0</v>
      </c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458"/>
      <c r="CL238" s="458"/>
      <c r="CM238" s="458"/>
      <c r="CN238" s="458"/>
      <c r="CO238" s="458"/>
      <c r="CP238" s="458"/>
      <c r="CQ238" s="458"/>
      <c r="CR238" s="458"/>
      <c r="CS238" s="458"/>
      <c r="CT238" s="458"/>
      <c r="CU238" s="458"/>
      <c r="CV238" s="458"/>
      <c r="CW238" s="458"/>
      <c r="CX238" s="458"/>
      <c r="CY238" s="458"/>
      <c r="CZ238" s="458"/>
      <c r="DA238" s="458"/>
      <c r="DB238" s="458"/>
      <c r="DC238" s="458"/>
      <c r="DD238" s="458"/>
      <c r="DE238" s="458"/>
      <c r="DF238" s="458"/>
      <c r="DG238" s="458"/>
      <c r="DH238" s="458"/>
      <c r="DI238" s="458"/>
      <c r="DJ238" s="458"/>
      <c r="DK238" s="458"/>
      <c r="DL238" s="458"/>
      <c r="DM238" s="458"/>
      <c r="DN238" s="458"/>
      <c r="DO238" s="458"/>
      <c r="DP238" s="458"/>
      <c r="DQ238" s="458"/>
      <c r="DR238" s="458"/>
      <c r="DS238" s="458"/>
      <c r="DT238" s="458"/>
      <c r="DU238" s="39"/>
      <c r="DV238" s="39"/>
      <c r="DW238" s="31">
        <f t="shared" si="336"/>
        <v>10</v>
      </c>
      <c r="DX238" s="459">
        <f t="shared" si="279"/>
        <v>114</v>
      </c>
      <c r="DY238" s="467">
        <f t="shared" si="296"/>
        <v>0.1</v>
      </c>
      <c r="DZ238" s="468">
        <f t="shared" si="297"/>
        <v>0</v>
      </c>
      <c r="EA238" s="467">
        <f t="shared" si="298"/>
        <v>0.01</v>
      </c>
      <c r="EB238" s="468"/>
      <c r="EC238" s="326"/>
      <c r="ED238" s="468"/>
      <c r="EE238" s="39"/>
      <c r="EF238" s="459">
        <f t="shared" si="299"/>
        <v>114</v>
      </c>
      <c r="EG238" s="407">
        <f t="shared" si="328"/>
        <v>0.03</v>
      </c>
      <c r="EH238" s="407">
        <f t="shared" si="328"/>
        <v>0.03</v>
      </c>
      <c r="EI238" s="407">
        <f t="shared" si="328"/>
        <v>0.03</v>
      </c>
      <c r="EJ238" s="407">
        <f t="shared" si="328"/>
        <v>0.03</v>
      </c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</row>
    <row r="239" spans="1:228" ht="12.75" hidden="1" customHeight="1" x14ac:dyDescent="0.2">
      <c r="A239" s="31">
        <f t="shared" si="335"/>
        <v>10</v>
      </c>
      <c r="B239" s="31"/>
      <c r="C239" s="31"/>
      <c r="D239" s="32">
        <f t="shared" si="280"/>
        <v>115</v>
      </c>
      <c r="E239" s="33">
        <f t="shared" ca="1" si="244"/>
        <v>0</v>
      </c>
      <c r="F239" s="33">
        <f t="shared" ca="1" si="245"/>
        <v>0</v>
      </c>
      <c r="G239" s="33">
        <f t="shared" ca="1" si="246"/>
        <v>0</v>
      </c>
      <c r="H239" s="33">
        <v>0</v>
      </c>
      <c r="I239" s="33">
        <v>0</v>
      </c>
      <c r="J239" s="33">
        <f t="shared" ca="1" si="318"/>
        <v>0</v>
      </c>
      <c r="K239" s="33">
        <f t="shared" ca="1" si="247"/>
        <v>0</v>
      </c>
      <c r="L239" s="33"/>
      <c r="M239" s="832">
        <v>0</v>
      </c>
      <c r="N239" s="33">
        <f>IF(M239&gt;0,#REF!,0)</f>
        <v>0</v>
      </c>
      <c r="O239" s="33">
        <f t="shared" ca="1" si="248"/>
        <v>0</v>
      </c>
      <c r="P239" s="833">
        <f t="shared" ca="1" si="281"/>
        <v>1.42</v>
      </c>
      <c r="Q239" s="834">
        <f t="shared" ca="1" si="282"/>
        <v>9.8595962633450309</v>
      </c>
      <c r="R239" s="835">
        <f t="shared" ca="1" si="283"/>
        <v>567.06026916491226</v>
      </c>
      <c r="S239" s="836">
        <f t="shared" ca="1" si="284"/>
        <v>1.42</v>
      </c>
      <c r="T239" s="34">
        <f t="shared" ca="1" si="249"/>
        <v>9.8595962633450309</v>
      </c>
      <c r="U239" s="835">
        <f t="shared" ca="1" si="285"/>
        <v>567.06026916491248</v>
      </c>
      <c r="V239" s="34">
        <f t="shared" si="330"/>
        <v>0</v>
      </c>
      <c r="W239" s="553">
        <f t="shared" si="331"/>
        <v>0.81299999999999994</v>
      </c>
      <c r="X239" s="42">
        <f t="shared" si="286"/>
        <v>0.03</v>
      </c>
      <c r="Y239" s="43">
        <f t="shared" si="250"/>
        <v>2.4662697723036864E-3</v>
      </c>
      <c r="Z239" s="44">
        <f t="shared" si="287"/>
        <v>0.03</v>
      </c>
      <c r="AA239" s="43">
        <f t="shared" si="251"/>
        <v>2.4662697723036864E-3</v>
      </c>
      <c r="AB239" s="35">
        <f t="shared" si="337"/>
        <v>0.16</v>
      </c>
      <c r="AC239" s="35">
        <f t="shared" ca="1" si="337"/>
        <v>0.15470777428049154</v>
      </c>
      <c r="AD239" s="317">
        <f t="shared" ca="1" si="337"/>
        <v>0.15470777428049154</v>
      </c>
      <c r="AE239" s="39"/>
      <c r="AF239" s="318">
        <f t="shared" si="252"/>
        <v>0.1</v>
      </c>
      <c r="AG239" s="405">
        <f t="shared" ca="1" si="253"/>
        <v>0</v>
      </c>
      <c r="AH239" s="318">
        <f t="shared" si="254"/>
        <v>0</v>
      </c>
      <c r="AI239" s="405">
        <f t="shared" ca="1" si="255"/>
        <v>0</v>
      </c>
      <c r="AJ239" s="318">
        <f t="shared" si="256"/>
        <v>0.01</v>
      </c>
      <c r="AK239" s="405">
        <f t="shared" ca="1" si="257"/>
        <v>0</v>
      </c>
      <c r="AL239" s="35">
        <v>0</v>
      </c>
      <c r="AM239" s="30">
        <f t="shared" ca="1" si="258"/>
        <v>9.8595962633450309</v>
      </c>
      <c r="AN239" s="39"/>
      <c r="AO239" s="39"/>
      <c r="AP239" s="709">
        <f ca="1">IF($J$12="",0,IF(A239&lt;=$Y$3,IF(R238+SUM($M$126:M239)&gt;$Z$22,R238*10%,IF(R238+SUM($M$126:M239)&lt;=$Z$22,$Z$22-R238-SUM($M$126:M239))),0))</f>
        <v>99424.500134571746</v>
      </c>
      <c r="AQ239" s="319">
        <f t="shared" ca="1" si="289"/>
        <v>100000</v>
      </c>
      <c r="AR239" s="319">
        <f ca="1">IF($J$12="",0,IF(U238&lt;0,0,IF(A239&lt;=$Y$3,IF(U238+SUM($M$126:M239)&gt;$Z$22,U238*10%,IF(U238+SUM($M$126:M239)&lt;=$Z$22,$AR$125-U238-SUM($M$126:M239))),0)))</f>
        <v>99424.500134571746</v>
      </c>
      <c r="AS239" s="39">
        <f t="shared" ca="1" si="290"/>
        <v>100000</v>
      </c>
      <c r="AT239" s="723">
        <f t="shared" ca="1" si="259"/>
        <v>99424.500134571746</v>
      </c>
      <c r="AU239" s="320">
        <f t="shared" ca="1" si="260"/>
        <v>99424.500134571746</v>
      </c>
      <c r="AV239" s="320">
        <f t="shared" ca="1" si="261"/>
        <v>0</v>
      </c>
      <c r="AW239" s="320">
        <f t="shared" ca="1" si="262"/>
        <v>0</v>
      </c>
      <c r="AX239" s="320">
        <f t="shared" ca="1" si="263"/>
        <v>0</v>
      </c>
      <c r="AY239" s="320">
        <f t="shared" ca="1" si="291"/>
        <v>0</v>
      </c>
      <c r="AZ239" s="724">
        <f t="shared" ca="1" si="264"/>
        <v>0</v>
      </c>
      <c r="BA239" s="1259">
        <f t="shared" si="292"/>
        <v>0</v>
      </c>
      <c r="BB239" s="1250"/>
      <c r="BC239" s="715">
        <f t="shared" si="265"/>
        <v>0</v>
      </c>
      <c r="BD239" s="715">
        <f t="shared" si="266"/>
        <v>0</v>
      </c>
      <c r="BE239" s="715">
        <f t="shared" si="267"/>
        <v>0</v>
      </c>
      <c r="BF239" s="715">
        <f t="shared" si="293"/>
        <v>0</v>
      </c>
      <c r="BG239" s="732">
        <f t="shared" si="268"/>
        <v>0</v>
      </c>
      <c r="BH239" s="39"/>
      <c r="BI239" s="39"/>
      <c r="BJ239" s="39"/>
      <c r="BK239" s="39"/>
      <c r="BL239" s="39"/>
      <c r="BM239" s="36"/>
      <c r="BN239" s="422">
        <f t="shared" ca="1" si="269"/>
        <v>9.8595962633450309</v>
      </c>
      <c r="BO239" s="422">
        <f t="shared" ca="1" si="270"/>
        <v>0</v>
      </c>
      <c r="BP239" s="422">
        <f t="shared" ca="1" si="271"/>
        <v>0</v>
      </c>
      <c r="BQ239" s="422">
        <f t="shared" ca="1" si="272"/>
        <v>0</v>
      </c>
      <c r="BR239" s="422">
        <f t="shared" ca="1" si="294"/>
        <v>0</v>
      </c>
      <c r="BS239" s="422">
        <f t="shared" ca="1" si="273"/>
        <v>0</v>
      </c>
      <c r="BT239" s="422">
        <f t="shared" si="274"/>
        <v>0</v>
      </c>
      <c r="BU239" s="422">
        <f t="shared" si="275"/>
        <v>0</v>
      </c>
      <c r="BV239" s="422">
        <f t="shared" si="276"/>
        <v>0</v>
      </c>
      <c r="BW239" s="422">
        <f t="shared" si="277"/>
        <v>0</v>
      </c>
      <c r="BX239" s="422">
        <f t="shared" si="295"/>
        <v>0</v>
      </c>
      <c r="BY239" s="422">
        <f t="shared" si="278"/>
        <v>0</v>
      </c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458"/>
      <c r="CL239" s="458"/>
      <c r="CM239" s="458"/>
      <c r="CN239" s="458"/>
      <c r="CO239" s="458"/>
      <c r="CP239" s="458"/>
      <c r="CQ239" s="458"/>
      <c r="CR239" s="458"/>
      <c r="CS239" s="458"/>
      <c r="CT239" s="458"/>
      <c r="CU239" s="458"/>
      <c r="CV239" s="458"/>
      <c r="CW239" s="458"/>
      <c r="CX239" s="458"/>
      <c r="CY239" s="458"/>
      <c r="CZ239" s="458"/>
      <c r="DA239" s="458"/>
      <c r="DB239" s="458"/>
      <c r="DC239" s="458"/>
      <c r="DD239" s="458"/>
      <c r="DE239" s="458"/>
      <c r="DF239" s="458"/>
      <c r="DG239" s="458"/>
      <c r="DH239" s="458"/>
      <c r="DI239" s="458"/>
      <c r="DJ239" s="458"/>
      <c r="DK239" s="458"/>
      <c r="DL239" s="458"/>
      <c r="DM239" s="458"/>
      <c r="DN239" s="458"/>
      <c r="DO239" s="458"/>
      <c r="DP239" s="458"/>
      <c r="DQ239" s="458"/>
      <c r="DR239" s="458"/>
      <c r="DS239" s="458"/>
      <c r="DT239" s="458"/>
      <c r="DU239" s="39"/>
      <c r="DV239" s="39"/>
      <c r="DW239" s="31">
        <f t="shared" si="336"/>
        <v>10</v>
      </c>
      <c r="DX239" s="459">
        <f t="shared" si="279"/>
        <v>115</v>
      </c>
      <c r="DY239" s="467">
        <f t="shared" si="296"/>
        <v>0.1</v>
      </c>
      <c r="DZ239" s="468">
        <f t="shared" si="297"/>
        <v>0</v>
      </c>
      <c r="EA239" s="467">
        <f t="shared" si="298"/>
        <v>0.01</v>
      </c>
      <c r="EB239" s="468"/>
      <c r="EC239" s="326"/>
      <c r="ED239" s="468"/>
      <c r="EE239" s="39"/>
      <c r="EF239" s="459">
        <f t="shared" si="299"/>
        <v>115</v>
      </c>
      <c r="EG239" s="407">
        <f t="shared" ref="EG239:EJ254" si="338">EG238</f>
        <v>0.03</v>
      </c>
      <c r="EH239" s="407">
        <f t="shared" si="338"/>
        <v>0.03</v>
      </c>
      <c r="EI239" s="407">
        <f t="shared" si="338"/>
        <v>0.03</v>
      </c>
      <c r="EJ239" s="407">
        <f t="shared" si="338"/>
        <v>0.03</v>
      </c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</row>
    <row r="240" spans="1:228" ht="12.75" hidden="1" customHeight="1" x14ac:dyDescent="0.2">
      <c r="A240" s="31">
        <f t="shared" si="335"/>
        <v>10</v>
      </c>
      <c r="B240" s="31"/>
      <c r="C240" s="31"/>
      <c r="D240" s="32">
        <f t="shared" si="280"/>
        <v>116</v>
      </c>
      <c r="E240" s="33">
        <f t="shared" ca="1" si="244"/>
        <v>0</v>
      </c>
      <c r="F240" s="33">
        <f t="shared" ca="1" si="245"/>
        <v>0</v>
      </c>
      <c r="G240" s="33">
        <f t="shared" ca="1" si="246"/>
        <v>0</v>
      </c>
      <c r="H240" s="33">
        <v>0</v>
      </c>
      <c r="I240" s="33">
        <v>0</v>
      </c>
      <c r="J240" s="33">
        <f t="shared" ca="1" si="318"/>
        <v>0</v>
      </c>
      <c r="K240" s="33">
        <f t="shared" ca="1" si="247"/>
        <v>0</v>
      </c>
      <c r="L240" s="33"/>
      <c r="M240" s="832">
        <v>0</v>
      </c>
      <c r="N240" s="33">
        <f>IF(M240&gt;0,#REF!,0)</f>
        <v>0</v>
      </c>
      <c r="O240" s="33">
        <f t="shared" ca="1" si="248"/>
        <v>0</v>
      </c>
      <c r="P240" s="833">
        <f t="shared" ca="1" si="281"/>
        <v>1.4</v>
      </c>
      <c r="Q240" s="834">
        <f t="shared" ca="1" si="282"/>
        <v>9.8604331899744793</v>
      </c>
      <c r="R240" s="835">
        <f t="shared" ca="1" si="283"/>
        <v>558.59983597493772</v>
      </c>
      <c r="S240" s="836">
        <f t="shared" ca="1" si="284"/>
        <v>1.4</v>
      </c>
      <c r="T240" s="34">
        <f t="shared" ca="1" si="249"/>
        <v>9.8604331899744793</v>
      </c>
      <c r="U240" s="835">
        <f t="shared" ca="1" si="285"/>
        <v>558.59983597493795</v>
      </c>
      <c r="V240" s="34">
        <f t="shared" si="330"/>
        <v>0</v>
      </c>
      <c r="W240" s="553">
        <f t="shared" si="331"/>
        <v>0.8</v>
      </c>
      <c r="X240" s="42">
        <f t="shared" si="286"/>
        <v>0.03</v>
      </c>
      <c r="Y240" s="43">
        <f t="shared" si="250"/>
        <v>2.4662697723036864E-3</v>
      </c>
      <c r="Z240" s="44">
        <f t="shared" si="287"/>
        <v>0.03</v>
      </c>
      <c r="AA240" s="43">
        <f t="shared" si="251"/>
        <v>2.4662697723036864E-3</v>
      </c>
      <c r="AB240" s="35">
        <f t="shared" si="337"/>
        <v>0.16</v>
      </c>
      <c r="AC240" s="35">
        <f t="shared" ca="1" si="337"/>
        <v>0.15470777428049154</v>
      </c>
      <c r="AD240" s="317">
        <f t="shared" ca="1" si="337"/>
        <v>0.15470777428049154</v>
      </c>
      <c r="AE240" s="39"/>
      <c r="AF240" s="318">
        <f t="shared" si="252"/>
        <v>0.1</v>
      </c>
      <c r="AG240" s="405">
        <f t="shared" ca="1" si="253"/>
        <v>0</v>
      </c>
      <c r="AH240" s="318">
        <f t="shared" si="254"/>
        <v>0</v>
      </c>
      <c r="AI240" s="405">
        <f t="shared" ca="1" si="255"/>
        <v>0</v>
      </c>
      <c r="AJ240" s="318">
        <f t="shared" si="256"/>
        <v>0.01</v>
      </c>
      <c r="AK240" s="405">
        <f t="shared" ca="1" si="257"/>
        <v>0</v>
      </c>
      <c r="AL240" s="35">
        <v>0</v>
      </c>
      <c r="AM240" s="30">
        <f t="shared" ca="1" si="258"/>
        <v>9.8604331899744793</v>
      </c>
      <c r="AN240" s="39"/>
      <c r="AO240" s="39"/>
      <c r="AP240" s="709">
        <f ca="1">IF($J$12="",0,IF(A240&lt;=$Y$3,IF(R239+SUM($M$126:M240)&gt;$Z$22,R239*10%,IF(R239+SUM($M$126:M240)&lt;=$Z$22,$Z$22-R239-SUM($M$126:M240))),0))</f>
        <v>99432.939730835089</v>
      </c>
      <c r="AQ240" s="319">
        <f t="shared" ca="1" si="289"/>
        <v>100000</v>
      </c>
      <c r="AR240" s="319">
        <f ca="1">IF($J$12="",0,IF(U239&lt;0,0,IF(A240&lt;=$Y$3,IF(U239+SUM($M$126:M240)&gt;$Z$22,U239*10%,IF(U239+SUM($M$126:M240)&lt;=$Z$22,$AR$125-U239-SUM($M$126:M240))),0)))</f>
        <v>99432.939730835089</v>
      </c>
      <c r="AS240" s="39">
        <f t="shared" ca="1" si="290"/>
        <v>100000</v>
      </c>
      <c r="AT240" s="723">
        <f t="shared" ca="1" si="259"/>
        <v>99432.939730835089</v>
      </c>
      <c r="AU240" s="320">
        <f t="shared" ca="1" si="260"/>
        <v>99432.939730835089</v>
      </c>
      <c r="AV240" s="320">
        <f t="shared" ca="1" si="261"/>
        <v>0</v>
      </c>
      <c r="AW240" s="320">
        <f t="shared" ca="1" si="262"/>
        <v>0</v>
      </c>
      <c r="AX240" s="320">
        <f t="shared" ca="1" si="263"/>
        <v>0</v>
      </c>
      <c r="AY240" s="320">
        <f t="shared" ca="1" si="291"/>
        <v>0</v>
      </c>
      <c r="AZ240" s="724">
        <f t="shared" ca="1" si="264"/>
        <v>0</v>
      </c>
      <c r="BA240" s="1259">
        <f t="shared" si="292"/>
        <v>0</v>
      </c>
      <c r="BB240" s="1250"/>
      <c r="BC240" s="715">
        <f t="shared" si="265"/>
        <v>0</v>
      </c>
      <c r="BD240" s="715">
        <f t="shared" si="266"/>
        <v>0</v>
      </c>
      <c r="BE240" s="715">
        <f t="shared" si="267"/>
        <v>0</v>
      </c>
      <c r="BF240" s="715">
        <f t="shared" si="293"/>
        <v>0</v>
      </c>
      <c r="BG240" s="732">
        <f t="shared" si="268"/>
        <v>0</v>
      </c>
      <c r="BH240" s="39"/>
      <c r="BI240" s="39"/>
      <c r="BJ240" s="39"/>
      <c r="BK240" s="39"/>
      <c r="BL240" s="39"/>
      <c r="BM240" s="36"/>
      <c r="BN240" s="422">
        <f t="shared" ca="1" si="269"/>
        <v>9.8604331899744793</v>
      </c>
      <c r="BO240" s="422">
        <f t="shared" ca="1" si="270"/>
        <v>0</v>
      </c>
      <c r="BP240" s="422">
        <f t="shared" ca="1" si="271"/>
        <v>0</v>
      </c>
      <c r="BQ240" s="422">
        <f t="shared" ca="1" si="272"/>
        <v>0</v>
      </c>
      <c r="BR240" s="422">
        <f t="shared" ca="1" si="294"/>
        <v>0</v>
      </c>
      <c r="BS240" s="422">
        <f t="shared" ca="1" si="273"/>
        <v>0</v>
      </c>
      <c r="BT240" s="422">
        <f t="shared" si="274"/>
        <v>0</v>
      </c>
      <c r="BU240" s="422">
        <f t="shared" si="275"/>
        <v>0</v>
      </c>
      <c r="BV240" s="422">
        <f t="shared" si="276"/>
        <v>0</v>
      </c>
      <c r="BW240" s="422">
        <f t="shared" si="277"/>
        <v>0</v>
      </c>
      <c r="BX240" s="422">
        <f t="shared" si="295"/>
        <v>0</v>
      </c>
      <c r="BY240" s="422">
        <f t="shared" si="278"/>
        <v>0</v>
      </c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458"/>
      <c r="CL240" s="458"/>
      <c r="CM240" s="458"/>
      <c r="CN240" s="458"/>
      <c r="CO240" s="458"/>
      <c r="CP240" s="458"/>
      <c r="CQ240" s="458"/>
      <c r="CR240" s="458"/>
      <c r="CS240" s="458"/>
      <c r="CT240" s="458"/>
      <c r="CU240" s="458"/>
      <c r="CV240" s="458"/>
      <c r="CW240" s="458"/>
      <c r="CX240" s="458"/>
      <c r="CY240" s="458"/>
      <c r="CZ240" s="458"/>
      <c r="DA240" s="458"/>
      <c r="DB240" s="458"/>
      <c r="DC240" s="458"/>
      <c r="DD240" s="458"/>
      <c r="DE240" s="458"/>
      <c r="DF240" s="458"/>
      <c r="DG240" s="458"/>
      <c r="DH240" s="458"/>
      <c r="DI240" s="458"/>
      <c r="DJ240" s="458"/>
      <c r="DK240" s="458"/>
      <c r="DL240" s="458"/>
      <c r="DM240" s="458"/>
      <c r="DN240" s="458"/>
      <c r="DO240" s="458"/>
      <c r="DP240" s="458"/>
      <c r="DQ240" s="458"/>
      <c r="DR240" s="458"/>
      <c r="DS240" s="458"/>
      <c r="DT240" s="458"/>
      <c r="DU240" s="39"/>
      <c r="DV240" s="39"/>
      <c r="DW240" s="31">
        <f t="shared" si="336"/>
        <v>10</v>
      </c>
      <c r="DX240" s="459">
        <f t="shared" si="279"/>
        <v>116</v>
      </c>
      <c r="DY240" s="467">
        <f t="shared" si="296"/>
        <v>0.1</v>
      </c>
      <c r="DZ240" s="468">
        <f t="shared" si="297"/>
        <v>0</v>
      </c>
      <c r="EA240" s="467">
        <f t="shared" si="298"/>
        <v>0.01</v>
      </c>
      <c r="EB240" s="468"/>
      <c r="EC240" s="326"/>
      <c r="ED240" s="468"/>
      <c r="EE240" s="39"/>
      <c r="EF240" s="459">
        <f t="shared" si="299"/>
        <v>116</v>
      </c>
      <c r="EG240" s="407">
        <f t="shared" si="338"/>
        <v>0.03</v>
      </c>
      <c r="EH240" s="407">
        <f t="shared" si="338"/>
        <v>0.03</v>
      </c>
      <c r="EI240" s="407">
        <f t="shared" si="338"/>
        <v>0.03</v>
      </c>
      <c r="EJ240" s="407">
        <f t="shared" si="338"/>
        <v>0.03</v>
      </c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</row>
    <row r="241" spans="1:228" ht="12.75" hidden="1" customHeight="1" x14ac:dyDescent="0.2">
      <c r="A241" s="31">
        <f t="shared" si="335"/>
        <v>10</v>
      </c>
      <c r="B241" s="31"/>
      <c r="C241" s="31"/>
      <c r="D241" s="32">
        <f t="shared" si="280"/>
        <v>117</v>
      </c>
      <c r="E241" s="33">
        <f t="shared" ca="1" si="244"/>
        <v>0</v>
      </c>
      <c r="F241" s="33">
        <f t="shared" ca="1" si="245"/>
        <v>0</v>
      </c>
      <c r="G241" s="33">
        <f t="shared" ca="1" si="246"/>
        <v>0</v>
      </c>
      <c r="H241" s="33">
        <v>0</v>
      </c>
      <c r="I241" s="33">
        <v>0</v>
      </c>
      <c r="J241" s="33">
        <f t="shared" ca="1" si="318"/>
        <v>0</v>
      </c>
      <c r="K241" s="33">
        <f t="shared" ca="1" si="247"/>
        <v>0</v>
      </c>
      <c r="L241" s="33"/>
      <c r="M241" s="832">
        <v>0</v>
      </c>
      <c r="N241" s="33">
        <f>IF(M241&gt;0,#REF!,0)</f>
        <v>0</v>
      </c>
      <c r="O241" s="33">
        <f t="shared" ca="1" si="248"/>
        <v>0</v>
      </c>
      <c r="P241" s="833">
        <f t="shared" ca="1" si="281"/>
        <v>1.38</v>
      </c>
      <c r="Q241" s="834">
        <f t="shared" ca="1" si="282"/>
        <v>9.8612721829324848</v>
      </c>
      <c r="R241" s="835">
        <f t="shared" ca="1" si="283"/>
        <v>550.11856379200526</v>
      </c>
      <c r="S241" s="836">
        <f t="shared" ca="1" si="284"/>
        <v>1.38</v>
      </c>
      <c r="T241" s="34">
        <f t="shared" ca="1" si="249"/>
        <v>9.8612721829324848</v>
      </c>
      <c r="U241" s="835">
        <f t="shared" ca="1" si="285"/>
        <v>550.11856379200549</v>
      </c>
      <c r="V241" s="34">
        <f t="shared" si="330"/>
        <v>0</v>
      </c>
      <c r="W241" s="553">
        <f t="shared" si="331"/>
        <v>0.78800000000000003</v>
      </c>
      <c r="X241" s="42">
        <f t="shared" si="286"/>
        <v>0.03</v>
      </c>
      <c r="Y241" s="43">
        <f t="shared" si="250"/>
        <v>2.4662697723036864E-3</v>
      </c>
      <c r="Z241" s="44">
        <f t="shared" si="287"/>
        <v>0.03</v>
      </c>
      <c r="AA241" s="43">
        <f t="shared" si="251"/>
        <v>2.4662697723036864E-3</v>
      </c>
      <c r="AB241" s="35">
        <f t="shared" si="337"/>
        <v>0.16</v>
      </c>
      <c r="AC241" s="35">
        <f t="shared" ca="1" si="337"/>
        <v>0.15470777428049154</v>
      </c>
      <c r="AD241" s="317">
        <f t="shared" ca="1" si="337"/>
        <v>0.15470777428049154</v>
      </c>
      <c r="AE241" s="39"/>
      <c r="AF241" s="318">
        <f t="shared" si="252"/>
        <v>0.1</v>
      </c>
      <c r="AG241" s="405">
        <f t="shared" ca="1" si="253"/>
        <v>0</v>
      </c>
      <c r="AH241" s="318">
        <f t="shared" si="254"/>
        <v>0</v>
      </c>
      <c r="AI241" s="405">
        <f t="shared" ca="1" si="255"/>
        <v>0</v>
      </c>
      <c r="AJ241" s="318">
        <f t="shared" si="256"/>
        <v>0.01</v>
      </c>
      <c r="AK241" s="405">
        <f t="shared" ca="1" si="257"/>
        <v>0</v>
      </c>
      <c r="AL241" s="35">
        <v>0</v>
      </c>
      <c r="AM241" s="30">
        <f t="shared" ca="1" si="258"/>
        <v>9.8612721829324848</v>
      </c>
      <c r="AN241" s="39"/>
      <c r="AO241" s="39"/>
      <c r="AP241" s="709">
        <f ca="1">IF($J$12="",0,IF(A241&lt;=$Y$3,IF(R240+SUM($M$126:M241)&gt;$Z$22,R240*10%,IF(R240+SUM($M$126:M241)&lt;=$Z$22,$Z$22-R240-SUM($M$126:M241))),0))</f>
        <v>99441.400164025064</v>
      </c>
      <c r="AQ241" s="319">
        <f t="shared" ca="1" si="289"/>
        <v>100000</v>
      </c>
      <c r="AR241" s="319">
        <f ca="1">IF($J$12="",0,IF(U240&lt;0,0,IF(A241&lt;=$Y$3,IF(U240+SUM($M$126:M241)&gt;$Z$22,U240*10%,IF(U240+SUM($M$126:M241)&lt;=$Z$22,$AR$125-U240-SUM($M$126:M241))),0)))</f>
        <v>99441.400164025064</v>
      </c>
      <c r="AS241" s="39">
        <f t="shared" ca="1" si="290"/>
        <v>100000</v>
      </c>
      <c r="AT241" s="723">
        <f t="shared" ca="1" si="259"/>
        <v>99441.400164025064</v>
      </c>
      <c r="AU241" s="320">
        <f t="shared" ca="1" si="260"/>
        <v>99441.400164025064</v>
      </c>
      <c r="AV241" s="320">
        <f t="shared" ca="1" si="261"/>
        <v>0</v>
      </c>
      <c r="AW241" s="320">
        <f t="shared" ca="1" si="262"/>
        <v>0</v>
      </c>
      <c r="AX241" s="320">
        <f t="shared" ca="1" si="263"/>
        <v>0</v>
      </c>
      <c r="AY241" s="320">
        <f t="shared" ca="1" si="291"/>
        <v>0</v>
      </c>
      <c r="AZ241" s="724">
        <f t="shared" ca="1" si="264"/>
        <v>0</v>
      </c>
      <c r="BA241" s="1259">
        <f t="shared" si="292"/>
        <v>0</v>
      </c>
      <c r="BB241" s="1250"/>
      <c r="BC241" s="715">
        <f t="shared" si="265"/>
        <v>0</v>
      </c>
      <c r="BD241" s="715">
        <f t="shared" si="266"/>
        <v>0</v>
      </c>
      <c r="BE241" s="715">
        <f t="shared" si="267"/>
        <v>0</v>
      </c>
      <c r="BF241" s="715">
        <f t="shared" si="293"/>
        <v>0</v>
      </c>
      <c r="BG241" s="732">
        <f t="shared" si="268"/>
        <v>0</v>
      </c>
      <c r="BH241" s="39"/>
      <c r="BI241" s="39"/>
      <c r="BJ241" s="39"/>
      <c r="BK241" s="39"/>
      <c r="BL241" s="39"/>
      <c r="BM241" s="36"/>
      <c r="BN241" s="422">
        <f t="shared" ca="1" si="269"/>
        <v>9.8612721829324848</v>
      </c>
      <c r="BO241" s="422">
        <f t="shared" ca="1" si="270"/>
        <v>0</v>
      </c>
      <c r="BP241" s="422">
        <f t="shared" ca="1" si="271"/>
        <v>0</v>
      </c>
      <c r="BQ241" s="422">
        <f t="shared" ca="1" si="272"/>
        <v>0</v>
      </c>
      <c r="BR241" s="422">
        <f t="shared" ca="1" si="294"/>
        <v>0</v>
      </c>
      <c r="BS241" s="422">
        <f t="shared" ca="1" si="273"/>
        <v>0</v>
      </c>
      <c r="BT241" s="422">
        <f t="shared" si="274"/>
        <v>0</v>
      </c>
      <c r="BU241" s="422">
        <f t="shared" si="275"/>
        <v>0</v>
      </c>
      <c r="BV241" s="422">
        <f t="shared" si="276"/>
        <v>0</v>
      </c>
      <c r="BW241" s="422">
        <f t="shared" si="277"/>
        <v>0</v>
      </c>
      <c r="BX241" s="422">
        <f t="shared" si="295"/>
        <v>0</v>
      </c>
      <c r="BY241" s="422">
        <f t="shared" si="278"/>
        <v>0</v>
      </c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458"/>
      <c r="CL241" s="458"/>
      <c r="CM241" s="458"/>
      <c r="CN241" s="458"/>
      <c r="CO241" s="458"/>
      <c r="CP241" s="458"/>
      <c r="CQ241" s="458"/>
      <c r="CR241" s="458"/>
      <c r="CS241" s="458"/>
      <c r="CT241" s="458"/>
      <c r="CU241" s="458"/>
      <c r="CV241" s="458"/>
      <c r="CW241" s="458"/>
      <c r="CX241" s="458"/>
      <c r="CY241" s="458"/>
      <c r="CZ241" s="458"/>
      <c r="DA241" s="458"/>
      <c r="DB241" s="458"/>
      <c r="DC241" s="458"/>
      <c r="DD241" s="458"/>
      <c r="DE241" s="458"/>
      <c r="DF241" s="458"/>
      <c r="DG241" s="458"/>
      <c r="DH241" s="458"/>
      <c r="DI241" s="458"/>
      <c r="DJ241" s="458"/>
      <c r="DK241" s="458"/>
      <c r="DL241" s="458"/>
      <c r="DM241" s="458"/>
      <c r="DN241" s="458"/>
      <c r="DO241" s="458"/>
      <c r="DP241" s="458"/>
      <c r="DQ241" s="458"/>
      <c r="DR241" s="458"/>
      <c r="DS241" s="458"/>
      <c r="DT241" s="458"/>
      <c r="DU241" s="39"/>
      <c r="DV241" s="39"/>
      <c r="DW241" s="31">
        <f t="shared" si="336"/>
        <v>10</v>
      </c>
      <c r="DX241" s="459">
        <f t="shared" si="279"/>
        <v>117</v>
      </c>
      <c r="DY241" s="467">
        <f t="shared" si="296"/>
        <v>0.1</v>
      </c>
      <c r="DZ241" s="468">
        <f t="shared" si="297"/>
        <v>0</v>
      </c>
      <c r="EA241" s="467">
        <f t="shared" si="298"/>
        <v>0.01</v>
      </c>
      <c r="EB241" s="468"/>
      <c r="EC241" s="326"/>
      <c r="ED241" s="468"/>
      <c r="EE241" s="39"/>
      <c r="EF241" s="459">
        <f t="shared" si="299"/>
        <v>117</v>
      </c>
      <c r="EG241" s="407">
        <f t="shared" si="338"/>
        <v>0.03</v>
      </c>
      <c r="EH241" s="407">
        <f t="shared" si="338"/>
        <v>0.03</v>
      </c>
      <c r="EI241" s="407">
        <f t="shared" si="338"/>
        <v>0.03</v>
      </c>
      <c r="EJ241" s="407">
        <f t="shared" si="338"/>
        <v>0.03</v>
      </c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</row>
    <row r="242" spans="1:228" ht="12.75" hidden="1" customHeight="1" x14ac:dyDescent="0.2">
      <c r="A242" s="31">
        <f t="shared" si="335"/>
        <v>10</v>
      </c>
      <c r="B242" s="31"/>
      <c r="C242" s="31"/>
      <c r="D242" s="32">
        <f t="shared" si="280"/>
        <v>118</v>
      </c>
      <c r="E242" s="33">
        <f t="shared" ca="1" si="244"/>
        <v>0</v>
      </c>
      <c r="F242" s="33">
        <f t="shared" ca="1" si="245"/>
        <v>0</v>
      </c>
      <c r="G242" s="33">
        <f t="shared" ca="1" si="246"/>
        <v>0</v>
      </c>
      <c r="H242" s="33">
        <v>0</v>
      </c>
      <c r="I242" s="33">
        <v>0</v>
      </c>
      <c r="J242" s="33">
        <f t="shared" ca="1" si="318"/>
        <v>0</v>
      </c>
      <c r="K242" s="33">
        <f t="shared" ca="1" si="247"/>
        <v>0</v>
      </c>
      <c r="L242" s="33"/>
      <c r="M242" s="832">
        <v>0</v>
      </c>
      <c r="N242" s="33">
        <f>IF(M242&gt;0,#REF!,0)</f>
        <v>0</v>
      </c>
      <c r="O242" s="33">
        <f t="shared" ca="1" si="248"/>
        <v>0</v>
      </c>
      <c r="P242" s="833">
        <f t="shared" ca="1" si="281"/>
        <v>1.36</v>
      </c>
      <c r="Q242" s="834">
        <f t="shared" ca="1" si="282"/>
        <v>9.8621132424239608</v>
      </c>
      <c r="R242" s="835">
        <f t="shared" ca="1" si="283"/>
        <v>541.61645054958126</v>
      </c>
      <c r="S242" s="836">
        <f t="shared" ca="1" si="284"/>
        <v>1.36</v>
      </c>
      <c r="T242" s="34">
        <f t="shared" ca="1" si="249"/>
        <v>9.8621132424239608</v>
      </c>
      <c r="U242" s="835">
        <f t="shared" ca="1" si="285"/>
        <v>541.61645054958149</v>
      </c>
      <c r="V242" s="34">
        <f t="shared" si="330"/>
        <v>0</v>
      </c>
      <c r="W242" s="553">
        <f t="shared" si="331"/>
        <v>0.77500000000000002</v>
      </c>
      <c r="X242" s="42">
        <f t="shared" si="286"/>
        <v>0.03</v>
      </c>
      <c r="Y242" s="43">
        <f t="shared" si="250"/>
        <v>2.4662697723036864E-3</v>
      </c>
      <c r="Z242" s="44">
        <f t="shared" si="287"/>
        <v>0.03</v>
      </c>
      <c r="AA242" s="43">
        <f t="shared" si="251"/>
        <v>2.4662697723036864E-3</v>
      </c>
      <c r="AB242" s="35">
        <f t="shared" si="337"/>
        <v>0.16</v>
      </c>
      <c r="AC242" s="35">
        <f t="shared" ca="1" si="337"/>
        <v>0.15470777428049154</v>
      </c>
      <c r="AD242" s="317">
        <f t="shared" ca="1" si="337"/>
        <v>0.15470777428049154</v>
      </c>
      <c r="AE242" s="39"/>
      <c r="AF242" s="318">
        <f t="shared" si="252"/>
        <v>0.1</v>
      </c>
      <c r="AG242" s="405">
        <f t="shared" ca="1" si="253"/>
        <v>0</v>
      </c>
      <c r="AH242" s="318">
        <f t="shared" si="254"/>
        <v>0</v>
      </c>
      <c r="AI242" s="405">
        <f t="shared" ca="1" si="255"/>
        <v>0</v>
      </c>
      <c r="AJ242" s="318">
        <f t="shared" si="256"/>
        <v>0.01</v>
      </c>
      <c r="AK242" s="405">
        <f t="shared" ca="1" si="257"/>
        <v>0</v>
      </c>
      <c r="AL242" s="35">
        <v>0</v>
      </c>
      <c r="AM242" s="30">
        <f t="shared" ca="1" si="258"/>
        <v>9.8621132424239608</v>
      </c>
      <c r="AN242" s="39"/>
      <c r="AO242" s="39"/>
      <c r="AP242" s="709">
        <f ca="1">IF($J$12="",0,IF(A242&lt;=$Y$3,IF(R241+SUM($M$126:M242)&gt;$Z$22,R241*10%,IF(R241+SUM($M$126:M242)&lt;=$Z$22,$Z$22-R241-SUM($M$126:M242))),0))</f>
        <v>99449.881436208001</v>
      </c>
      <c r="AQ242" s="319">
        <f t="shared" ca="1" si="289"/>
        <v>100000</v>
      </c>
      <c r="AR242" s="319">
        <f ca="1">IF($J$12="",0,IF(U241&lt;0,0,IF(A242&lt;=$Y$3,IF(U241+SUM($M$126:M242)&gt;$Z$22,U241*10%,IF(U241+SUM($M$126:M242)&lt;=$Z$22,$AR$125-U241-SUM($M$126:M242))),0)))</f>
        <v>99449.881436208001</v>
      </c>
      <c r="AS242" s="39">
        <f t="shared" ca="1" si="290"/>
        <v>100000</v>
      </c>
      <c r="AT242" s="723">
        <f t="shared" ca="1" si="259"/>
        <v>99449.881436208001</v>
      </c>
      <c r="AU242" s="320">
        <f t="shared" ca="1" si="260"/>
        <v>99449.881436208001</v>
      </c>
      <c r="AV242" s="320">
        <f t="shared" ca="1" si="261"/>
        <v>0</v>
      </c>
      <c r="AW242" s="320">
        <f t="shared" ca="1" si="262"/>
        <v>0</v>
      </c>
      <c r="AX242" s="320">
        <f t="shared" ca="1" si="263"/>
        <v>0</v>
      </c>
      <c r="AY242" s="320">
        <f t="shared" ca="1" si="291"/>
        <v>0</v>
      </c>
      <c r="AZ242" s="724">
        <f t="shared" ca="1" si="264"/>
        <v>0</v>
      </c>
      <c r="BA242" s="1259">
        <f t="shared" si="292"/>
        <v>0</v>
      </c>
      <c r="BB242" s="1250"/>
      <c r="BC242" s="715">
        <f t="shared" si="265"/>
        <v>0</v>
      </c>
      <c r="BD242" s="715">
        <f t="shared" si="266"/>
        <v>0</v>
      </c>
      <c r="BE242" s="715">
        <f t="shared" si="267"/>
        <v>0</v>
      </c>
      <c r="BF242" s="715">
        <f t="shared" si="293"/>
        <v>0</v>
      </c>
      <c r="BG242" s="732">
        <f t="shared" si="268"/>
        <v>0</v>
      </c>
      <c r="BH242" s="39"/>
      <c r="BI242" s="39"/>
      <c r="BJ242" s="39"/>
      <c r="BK242" s="39"/>
      <c r="BL242" s="39"/>
      <c r="BM242" s="36"/>
      <c r="BN242" s="422">
        <f t="shared" ca="1" si="269"/>
        <v>9.8621132424239608</v>
      </c>
      <c r="BO242" s="422">
        <f t="shared" ca="1" si="270"/>
        <v>0</v>
      </c>
      <c r="BP242" s="422">
        <f t="shared" ca="1" si="271"/>
        <v>0</v>
      </c>
      <c r="BQ242" s="422">
        <f t="shared" ca="1" si="272"/>
        <v>0</v>
      </c>
      <c r="BR242" s="422">
        <f t="shared" ca="1" si="294"/>
        <v>0</v>
      </c>
      <c r="BS242" s="422">
        <f t="shared" ca="1" si="273"/>
        <v>0</v>
      </c>
      <c r="BT242" s="422">
        <f t="shared" si="274"/>
        <v>0</v>
      </c>
      <c r="BU242" s="422">
        <f t="shared" si="275"/>
        <v>0</v>
      </c>
      <c r="BV242" s="422">
        <f t="shared" si="276"/>
        <v>0</v>
      </c>
      <c r="BW242" s="422">
        <f t="shared" si="277"/>
        <v>0</v>
      </c>
      <c r="BX242" s="422">
        <f t="shared" si="295"/>
        <v>0</v>
      </c>
      <c r="BY242" s="422">
        <f t="shared" si="278"/>
        <v>0</v>
      </c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458"/>
      <c r="CL242" s="458"/>
      <c r="CM242" s="458"/>
      <c r="CN242" s="458"/>
      <c r="CO242" s="458"/>
      <c r="CP242" s="458"/>
      <c r="CQ242" s="458"/>
      <c r="CR242" s="458"/>
      <c r="CS242" s="458"/>
      <c r="CT242" s="458"/>
      <c r="CU242" s="458"/>
      <c r="CV242" s="458"/>
      <c r="CW242" s="458"/>
      <c r="CX242" s="458"/>
      <c r="CY242" s="458"/>
      <c r="CZ242" s="458"/>
      <c r="DA242" s="458"/>
      <c r="DB242" s="458"/>
      <c r="DC242" s="458"/>
      <c r="DD242" s="458"/>
      <c r="DE242" s="458"/>
      <c r="DF242" s="458"/>
      <c r="DG242" s="458"/>
      <c r="DH242" s="458"/>
      <c r="DI242" s="458"/>
      <c r="DJ242" s="458"/>
      <c r="DK242" s="458"/>
      <c r="DL242" s="458"/>
      <c r="DM242" s="458"/>
      <c r="DN242" s="458"/>
      <c r="DO242" s="458"/>
      <c r="DP242" s="458"/>
      <c r="DQ242" s="458"/>
      <c r="DR242" s="458"/>
      <c r="DS242" s="458"/>
      <c r="DT242" s="458"/>
      <c r="DU242" s="39"/>
      <c r="DV242" s="39"/>
      <c r="DW242" s="31">
        <f t="shared" si="336"/>
        <v>10</v>
      </c>
      <c r="DX242" s="459">
        <f t="shared" si="279"/>
        <v>118</v>
      </c>
      <c r="DY242" s="467">
        <f t="shared" si="296"/>
        <v>0.1</v>
      </c>
      <c r="DZ242" s="468">
        <f t="shared" si="297"/>
        <v>0</v>
      </c>
      <c r="EA242" s="467">
        <f t="shared" si="298"/>
        <v>0.01</v>
      </c>
      <c r="EB242" s="468"/>
      <c r="EC242" s="326"/>
      <c r="ED242" s="468"/>
      <c r="EE242" s="39"/>
      <c r="EF242" s="459">
        <f t="shared" si="299"/>
        <v>118</v>
      </c>
      <c r="EG242" s="407">
        <f t="shared" si="338"/>
        <v>0.03</v>
      </c>
      <c r="EH242" s="407">
        <f t="shared" si="338"/>
        <v>0.03</v>
      </c>
      <c r="EI242" s="407">
        <f t="shared" si="338"/>
        <v>0.03</v>
      </c>
      <c r="EJ242" s="407">
        <f t="shared" si="338"/>
        <v>0.03</v>
      </c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</row>
    <row r="243" spans="1:228" ht="12.75" hidden="1" customHeight="1" x14ac:dyDescent="0.2">
      <c r="A243" s="31">
        <f t="shared" si="335"/>
        <v>10</v>
      </c>
      <c r="B243" s="31"/>
      <c r="C243" s="31"/>
      <c r="D243" s="32">
        <f t="shared" si="280"/>
        <v>119</v>
      </c>
      <c r="E243" s="33">
        <f t="shared" ca="1" si="244"/>
        <v>0</v>
      </c>
      <c r="F243" s="33">
        <f t="shared" ca="1" si="245"/>
        <v>0</v>
      </c>
      <c r="G243" s="33">
        <f t="shared" ca="1" si="246"/>
        <v>0</v>
      </c>
      <c r="H243" s="33">
        <v>0</v>
      </c>
      <c r="I243" s="33">
        <v>0</v>
      </c>
      <c r="J243" s="33">
        <f t="shared" ca="1" si="318"/>
        <v>0</v>
      </c>
      <c r="K243" s="33">
        <f t="shared" ca="1" si="247"/>
        <v>0</v>
      </c>
      <c r="L243" s="33"/>
      <c r="M243" s="832">
        <v>0</v>
      </c>
      <c r="N243" s="33">
        <f>IF(M243&gt;0,#REF!,0)</f>
        <v>0</v>
      </c>
      <c r="O243" s="33">
        <f t="shared" ca="1" si="248"/>
        <v>0</v>
      </c>
      <c r="P243" s="833">
        <f t="shared" ca="1" si="281"/>
        <v>1.34</v>
      </c>
      <c r="Q243" s="834">
        <f t="shared" ca="1" si="282"/>
        <v>9.8629563686538315</v>
      </c>
      <c r="R243" s="835">
        <f t="shared" ca="1" si="283"/>
        <v>533.09349418092745</v>
      </c>
      <c r="S243" s="836">
        <f t="shared" ca="1" si="284"/>
        <v>1.34</v>
      </c>
      <c r="T243" s="34">
        <f t="shared" ca="1" si="249"/>
        <v>9.8629563686538315</v>
      </c>
      <c r="U243" s="835">
        <f t="shared" ca="1" si="285"/>
        <v>533.09349418092768</v>
      </c>
      <c r="V243" s="34">
        <f t="shared" si="330"/>
        <v>0</v>
      </c>
      <c r="W243" s="553">
        <f t="shared" si="331"/>
        <v>0.76300000000000001</v>
      </c>
      <c r="X243" s="42">
        <f t="shared" si="286"/>
        <v>0.03</v>
      </c>
      <c r="Y243" s="43">
        <f t="shared" si="250"/>
        <v>2.4662697723036864E-3</v>
      </c>
      <c r="Z243" s="44">
        <f t="shared" si="287"/>
        <v>0.03</v>
      </c>
      <c r="AA243" s="43">
        <f t="shared" si="251"/>
        <v>2.4662697723036864E-3</v>
      </c>
      <c r="AB243" s="35">
        <f t="shared" si="337"/>
        <v>0.16</v>
      </c>
      <c r="AC243" s="35">
        <f t="shared" ca="1" si="337"/>
        <v>0.15470777428049154</v>
      </c>
      <c r="AD243" s="317">
        <f t="shared" ca="1" si="337"/>
        <v>0.15470777428049154</v>
      </c>
      <c r="AE243" s="39"/>
      <c r="AF243" s="318">
        <f t="shared" si="252"/>
        <v>0.1</v>
      </c>
      <c r="AG243" s="405">
        <f t="shared" ca="1" si="253"/>
        <v>0</v>
      </c>
      <c r="AH243" s="318">
        <f t="shared" si="254"/>
        <v>0</v>
      </c>
      <c r="AI243" s="405">
        <f t="shared" ca="1" si="255"/>
        <v>0</v>
      </c>
      <c r="AJ243" s="318">
        <f t="shared" si="256"/>
        <v>0.01</v>
      </c>
      <c r="AK243" s="405">
        <f t="shared" ca="1" si="257"/>
        <v>0</v>
      </c>
      <c r="AL243" s="35">
        <v>0</v>
      </c>
      <c r="AM243" s="30">
        <f t="shared" ca="1" si="258"/>
        <v>9.8629563686538315</v>
      </c>
      <c r="AN243" s="39"/>
      <c r="AO243" s="39"/>
      <c r="AP243" s="709">
        <f ca="1">IF($J$12="",0,IF(A243&lt;=$Y$3,IF(R242+SUM($M$126:M243)&gt;$Z$22,R242*10%,IF(R242+SUM($M$126:M243)&lt;=$Z$22,$Z$22-R242-SUM($M$126:M243))),0))</f>
        <v>99458.383549450416</v>
      </c>
      <c r="AQ243" s="319">
        <f t="shared" ca="1" si="289"/>
        <v>100000</v>
      </c>
      <c r="AR243" s="319">
        <f ca="1">IF($J$12="",0,IF(U242&lt;0,0,IF(A243&lt;=$Y$3,IF(U242+SUM($M$126:M243)&gt;$Z$22,U242*10%,IF(U242+SUM($M$126:M243)&lt;=$Z$22,$AR$125-U242-SUM($M$126:M243))),0)))</f>
        <v>99458.383549450416</v>
      </c>
      <c r="AS243" s="39">
        <f t="shared" ca="1" si="290"/>
        <v>100000</v>
      </c>
      <c r="AT243" s="723">
        <f t="shared" ca="1" si="259"/>
        <v>99458.383549450416</v>
      </c>
      <c r="AU243" s="320">
        <f t="shared" ca="1" si="260"/>
        <v>99458.383549450416</v>
      </c>
      <c r="AV243" s="320">
        <f t="shared" ca="1" si="261"/>
        <v>0</v>
      </c>
      <c r="AW243" s="320">
        <f t="shared" ca="1" si="262"/>
        <v>0</v>
      </c>
      <c r="AX243" s="320">
        <f t="shared" ca="1" si="263"/>
        <v>0</v>
      </c>
      <c r="AY243" s="320">
        <f t="shared" ca="1" si="291"/>
        <v>0</v>
      </c>
      <c r="AZ243" s="724">
        <f t="shared" ca="1" si="264"/>
        <v>0</v>
      </c>
      <c r="BA243" s="1259">
        <f t="shared" si="292"/>
        <v>0</v>
      </c>
      <c r="BB243" s="1250"/>
      <c r="BC243" s="715">
        <f t="shared" si="265"/>
        <v>0</v>
      </c>
      <c r="BD243" s="715">
        <f t="shared" si="266"/>
        <v>0</v>
      </c>
      <c r="BE243" s="715">
        <f t="shared" si="267"/>
        <v>0</v>
      </c>
      <c r="BF243" s="715">
        <f t="shared" si="293"/>
        <v>0</v>
      </c>
      <c r="BG243" s="732">
        <f t="shared" si="268"/>
        <v>0</v>
      </c>
      <c r="BH243" s="39"/>
      <c r="BI243" s="39"/>
      <c r="BJ243" s="39"/>
      <c r="BK243" s="39"/>
      <c r="BL243" s="39"/>
      <c r="BM243" s="36"/>
      <c r="BN243" s="422">
        <f t="shared" ca="1" si="269"/>
        <v>9.8629563686538315</v>
      </c>
      <c r="BO243" s="422">
        <f t="shared" ca="1" si="270"/>
        <v>0</v>
      </c>
      <c r="BP243" s="422">
        <f t="shared" ca="1" si="271"/>
        <v>0</v>
      </c>
      <c r="BQ243" s="422">
        <f t="shared" ca="1" si="272"/>
        <v>0</v>
      </c>
      <c r="BR243" s="422">
        <f t="shared" ca="1" si="294"/>
        <v>0</v>
      </c>
      <c r="BS243" s="422">
        <f t="shared" ca="1" si="273"/>
        <v>0</v>
      </c>
      <c r="BT243" s="422">
        <f t="shared" si="274"/>
        <v>0</v>
      </c>
      <c r="BU243" s="422">
        <f t="shared" si="275"/>
        <v>0</v>
      </c>
      <c r="BV243" s="422">
        <f t="shared" si="276"/>
        <v>0</v>
      </c>
      <c r="BW243" s="422">
        <f t="shared" si="277"/>
        <v>0</v>
      </c>
      <c r="BX243" s="422">
        <f t="shared" si="295"/>
        <v>0</v>
      </c>
      <c r="BY243" s="422">
        <f t="shared" si="278"/>
        <v>0</v>
      </c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458"/>
      <c r="CL243" s="458"/>
      <c r="CM243" s="458"/>
      <c r="CN243" s="458"/>
      <c r="CO243" s="458"/>
      <c r="CP243" s="458"/>
      <c r="CQ243" s="458"/>
      <c r="CR243" s="458"/>
      <c r="CS243" s="458"/>
      <c r="CT243" s="458"/>
      <c r="CU243" s="458"/>
      <c r="CV243" s="458"/>
      <c r="CW243" s="458"/>
      <c r="CX243" s="458"/>
      <c r="CY243" s="458"/>
      <c r="CZ243" s="458"/>
      <c r="DA243" s="458"/>
      <c r="DB243" s="458"/>
      <c r="DC243" s="458"/>
      <c r="DD243" s="458"/>
      <c r="DE243" s="458"/>
      <c r="DF243" s="458"/>
      <c r="DG243" s="458"/>
      <c r="DH243" s="458"/>
      <c r="DI243" s="458"/>
      <c r="DJ243" s="458"/>
      <c r="DK243" s="458"/>
      <c r="DL243" s="458"/>
      <c r="DM243" s="458"/>
      <c r="DN243" s="458"/>
      <c r="DO243" s="458"/>
      <c r="DP243" s="458"/>
      <c r="DQ243" s="458"/>
      <c r="DR243" s="458"/>
      <c r="DS243" s="458"/>
      <c r="DT243" s="458"/>
      <c r="DU243" s="39"/>
      <c r="DV243" s="39"/>
      <c r="DW243" s="31">
        <f t="shared" si="336"/>
        <v>10</v>
      </c>
      <c r="DX243" s="459">
        <f t="shared" si="279"/>
        <v>119</v>
      </c>
      <c r="DY243" s="467">
        <f t="shared" si="296"/>
        <v>0.1</v>
      </c>
      <c r="DZ243" s="468">
        <f t="shared" si="297"/>
        <v>0</v>
      </c>
      <c r="EA243" s="467">
        <f t="shared" si="298"/>
        <v>0.01</v>
      </c>
      <c r="EB243" s="468"/>
      <c r="EC243" s="326"/>
      <c r="ED243" s="468"/>
      <c r="EE243" s="39"/>
      <c r="EF243" s="459">
        <f t="shared" si="299"/>
        <v>119</v>
      </c>
      <c r="EG243" s="407">
        <f t="shared" si="338"/>
        <v>0.03</v>
      </c>
      <c r="EH243" s="407">
        <f t="shared" si="338"/>
        <v>0.03</v>
      </c>
      <c r="EI243" s="407">
        <f t="shared" si="338"/>
        <v>0.03</v>
      </c>
      <c r="EJ243" s="407">
        <f t="shared" si="338"/>
        <v>0.03</v>
      </c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</row>
    <row r="244" spans="1:228" ht="12.75" hidden="1" customHeight="1" x14ac:dyDescent="0.2">
      <c r="A244" s="31">
        <f t="shared" si="335"/>
        <v>10</v>
      </c>
      <c r="B244" s="31"/>
      <c r="C244" s="31"/>
      <c r="D244" s="32">
        <f t="shared" si="280"/>
        <v>120</v>
      </c>
      <c r="E244" s="33">
        <f t="shared" ca="1" si="244"/>
        <v>0</v>
      </c>
      <c r="F244" s="33">
        <f t="shared" ca="1" si="245"/>
        <v>0</v>
      </c>
      <c r="G244" s="33">
        <f t="shared" ca="1" si="246"/>
        <v>0</v>
      </c>
      <c r="H244" s="33">
        <v>0</v>
      </c>
      <c r="I244" s="33">
        <v>0</v>
      </c>
      <c r="J244" s="33">
        <f t="shared" ca="1" si="318"/>
        <v>0</v>
      </c>
      <c r="K244" s="33">
        <f t="shared" ca="1" si="247"/>
        <v>0</v>
      </c>
      <c r="L244" s="33"/>
      <c r="M244" s="832">
        <v>0</v>
      </c>
      <c r="N244" s="33">
        <f>IF(M244&gt;0,#REF!,0)</f>
        <v>0</v>
      </c>
      <c r="O244" s="33">
        <f t="shared" ca="1" si="248"/>
        <v>0</v>
      </c>
      <c r="P244" s="833">
        <f t="shared" ca="1" si="281"/>
        <v>1.31</v>
      </c>
      <c r="Q244" s="834">
        <f t="shared" ca="1" si="282"/>
        <v>9.8638015618270583</v>
      </c>
      <c r="R244" s="835">
        <f t="shared" ca="1" si="283"/>
        <v>524.53969261910038</v>
      </c>
      <c r="S244" s="836">
        <f t="shared" ca="1" si="284"/>
        <v>1.31</v>
      </c>
      <c r="T244" s="34">
        <f t="shared" ca="1" si="249"/>
        <v>9.8638015618270583</v>
      </c>
      <c r="U244" s="835">
        <f t="shared" ca="1" si="285"/>
        <v>524.53969261910061</v>
      </c>
      <c r="V244" s="34">
        <f t="shared" si="330"/>
        <v>0</v>
      </c>
      <c r="W244" s="553">
        <f t="shared" si="331"/>
        <v>0.75</v>
      </c>
      <c r="X244" s="42">
        <f t="shared" si="286"/>
        <v>0.03</v>
      </c>
      <c r="Y244" s="43">
        <f t="shared" si="250"/>
        <v>2.4662697723036864E-3</v>
      </c>
      <c r="Z244" s="44">
        <f t="shared" si="287"/>
        <v>0.03</v>
      </c>
      <c r="AA244" s="43">
        <f t="shared" si="251"/>
        <v>2.4662697723036864E-3</v>
      </c>
      <c r="AB244" s="35">
        <f t="shared" si="337"/>
        <v>0.16</v>
      </c>
      <c r="AC244" s="35">
        <f t="shared" ca="1" si="337"/>
        <v>0.15470777428049154</v>
      </c>
      <c r="AD244" s="317">
        <f t="shared" ca="1" si="337"/>
        <v>0.15470777428049154</v>
      </c>
      <c r="AE244" s="39"/>
      <c r="AF244" s="318">
        <f t="shared" si="252"/>
        <v>0.1</v>
      </c>
      <c r="AG244" s="405">
        <f t="shared" ca="1" si="253"/>
        <v>0</v>
      </c>
      <c r="AH244" s="318">
        <f t="shared" si="254"/>
        <v>0</v>
      </c>
      <c r="AI244" s="405">
        <f t="shared" ca="1" si="255"/>
        <v>0</v>
      </c>
      <c r="AJ244" s="318">
        <f t="shared" si="256"/>
        <v>0.01</v>
      </c>
      <c r="AK244" s="405">
        <f t="shared" ca="1" si="257"/>
        <v>0</v>
      </c>
      <c r="AL244" s="35">
        <v>0</v>
      </c>
      <c r="AM244" s="30">
        <f t="shared" ca="1" si="258"/>
        <v>9.8638015618270583</v>
      </c>
      <c r="AN244" s="39"/>
      <c r="AO244" s="39"/>
      <c r="AP244" s="709">
        <f ca="1">IF($J$12="",0,IF(A244&lt;=$Y$3,IF(R243+SUM($M$126:M244)&gt;$Z$22,R243*10%,IF(R243+SUM($M$126:M244)&lt;=$Z$22,$Z$22-R243-SUM($M$126:M244))),0))</f>
        <v>99466.906505819075</v>
      </c>
      <c r="AQ244" s="319">
        <f t="shared" ca="1" si="289"/>
        <v>100000</v>
      </c>
      <c r="AR244" s="319">
        <f ca="1">IF($J$12="",0,IF(U243&lt;0,0,IF(A244&lt;=$Y$3,IF(U243+SUM($M$126:M244)&gt;$Z$22,U243*10%,IF(U243+SUM($M$126:M244)&lt;=$Z$22,$AR$125-U243-SUM($M$126:M244))),0)))</f>
        <v>99466.906505819075</v>
      </c>
      <c r="AS244" s="39">
        <f t="shared" ca="1" si="290"/>
        <v>100000</v>
      </c>
      <c r="AT244" s="723">
        <f t="shared" ca="1" si="259"/>
        <v>99466.906505819075</v>
      </c>
      <c r="AU244" s="320">
        <f t="shared" ca="1" si="260"/>
        <v>99466.906505819075</v>
      </c>
      <c r="AV244" s="320">
        <f t="shared" ca="1" si="261"/>
        <v>0</v>
      </c>
      <c r="AW244" s="320">
        <f t="shared" ca="1" si="262"/>
        <v>0</v>
      </c>
      <c r="AX244" s="320">
        <f t="shared" ca="1" si="263"/>
        <v>0</v>
      </c>
      <c r="AY244" s="320">
        <f t="shared" ca="1" si="291"/>
        <v>0</v>
      </c>
      <c r="AZ244" s="724">
        <f t="shared" ca="1" si="264"/>
        <v>0</v>
      </c>
      <c r="BA244" s="1259">
        <f t="shared" si="292"/>
        <v>0</v>
      </c>
      <c r="BB244" s="1250"/>
      <c r="BC244" s="715">
        <f t="shared" si="265"/>
        <v>0</v>
      </c>
      <c r="BD244" s="715">
        <f t="shared" si="266"/>
        <v>0</v>
      </c>
      <c r="BE244" s="715">
        <f t="shared" si="267"/>
        <v>0</v>
      </c>
      <c r="BF244" s="715">
        <f t="shared" si="293"/>
        <v>0</v>
      </c>
      <c r="BG244" s="732">
        <f t="shared" si="268"/>
        <v>0</v>
      </c>
      <c r="BH244" s="39"/>
      <c r="BI244" s="39"/>
      <c r="BJ244" s="39"/>
      <c r="BK244" s="39"/>
      <c r="BL244" s="39"/>
      <c r="BM244" s="36"/>
      <c r="BN244" s="422">
        <f t="shared" ca="1" si="269"/>
        <v>9.8638015618270583</v>
      </c>
      <c r="BO244" s="422">
        <f t="shared" ca="1" si="270"/>
        <v>0</v>
      </c>
      <c r="BP244" s="422">
        <f t="shared" ca="1" si="271"/>
        <v>0</v>
      </c>
      <c r="BQ244" s="422">
        <f t="shared" ca="1" si="272"/>
        <v>0</v>
      </c>
      <c r="BR244" s="422">
        <f t="shared" ca="1" si="294"/>
        <v>0</v>
      </c>
      <c r="BS244" s="422">
        <f t="shared" ca="1" si="273"/>
        <v>0</v>
      </c>
      <c r="BT244" s="422">
        <f t="shared" si="274"/>
        <v>0</v>
      </c>
      <c r="BU244" s="422">
        <f t="shared" si="275"/>
        <v>0</v>
      </c>
      <c r="BV244" s="422">
        <f t="shared" si="276"/>
        <v>0</v>
      </c>
      <c r="BW244" s="422">
        <f t="shared" si="277"/>
        <v>0</v>
      </c>
      <c r="BX244" s="422">
        <f t="shared" si="295"/>
        <v>0</v>
      </c>
      <c r="BY244" s="422">
        <f t="shared" si="278"/>
        <v>0</v>
      </c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458"/>
      <c r="CL244" s="458"/>
      <c r="CM244" s="458"/>
      <c r="CN244" s="458"/>
      <c r="CO244" s="458"/>
      <c r="CP244" s="458"/>
      <c r="CQ244" s="458"/>
      <c r="CR244" s="458"/>
      <c r="CS244" s="458"/>
      <c r="CT244" s="458"/>
      <c r="CU244" s="458"/>
      <c r="CV244" s="458"/>
      <c r="CW244" s="458"/>
      <c r="CX244" s="458"/>
      <c r="CY244" s="458"/>
      <c r="CZ244" s="458"/>
      <c r="DA244" s="458"/>
      <c r="DB244" s="458"/>
      <c r="DC244" s="458"/>
      <c r="DD244" s="458"/>
      <c r="DE244" s="458"/>
      <c r="DF244" s="458"/>
      <c r="DG244" s="458"/>
      <c r="DH244" s="458"/>
      <c r="DI244" s="458"/>
      <c r="DJ244" s="458"/>
      <c r="DK244" s="458"/>
      <c r="DL244" s="458"/>
      <c r="DM244" s="458"/>
      <c r="DN244" s="458"/>
      <c r="DO244" s="458"/>
      <c r="DP244" s="458"/>
      <c r="DQ244" s="458"/>
      <c r="DR244" s="458"/>
      <c r="DS244" s="458"/>
      <c r="DT244" s="458"/>
      <c r="DU244" s="39"/>
      <c r="DV244" s="39"/>
      <c r="DW244" s="31">
        <f t="shared" si="336"/>
        <v>10</v>
      </c>
      <c r="DX244" s="459">
        <f t="shared" si="279"/>
        <v>120</v>
      </c>
      <c r="DY244" s="467">
        <f t="shared" si="296"/>
        <v>0.1</v>
      </c>
      <c r="DZ244" s="468">
        <f t="shared" si="297"/>
        <v>0</v>
      </c>
      <c r="EA244" s="467">
        <f t="shared" si="298"/>
        <v>0.01</v>
      </c>
      <c r="EB244" s="468"/>
      <c r="EC244" s="326"/>
      <c r="ED244" s="468"/>
      <c r="EE244" s="39"/>
      <c r="EF244" s="459">
        <f t="shared" si="299"/>
        <v>120</v>
      </c>
      <c r="EG244" s="407">
        <f t="shared" si="338"/>
        <v>0.03</v>
      </c>
      <c r="EH244" s="407">
        <f t="shared" si="338"/>
        <v>0.03</v>
      </c>
      <c r="EI244" s="407">
        <f t="shared" si="338"/>
        <v>0.03</v>
      </c>
      <c r="EJ244" s="407">
        <f t="shared" si="338"/>
        <v>0.03</v>
      </c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</row>
    <row r="245" spans="1:228" ht="12.75" hidden="1" customHeight="1" x14ac:dyDescent="0.2">
      <c r="A245" s="31">
        <f>A244+1</f>
        <v>11</v>
      </c>
      <c r="B245" s="31"/>
      <c r="C245" s="31">
        <v>30</v>
      </c>
      <c r="D245" s="32">
        <f t="shared" si="280"/>
        <v>121</v>
      </c>
      <c r="E245" s="33">
        <f t="shared" ca="1" si="244"/>
        <v>168.97719999999998</v>
      </c>
      <c r="F245" s="33">
        <f t="shared" ca="1" si="245"/>
        <v>168.97719999999998</v>
      </c>
      <c r="G245" s="33">
        <f t="shared" ca="1" si="246"/>
        <v>0</v>
      </c>
      <c r="H245" s="33">
        <v>0</v>
      </c>
      <c r="I245" s="33">
        <v>0</v>
      </c>
      <c r="J245" s="33">
        <f t="shared" ca="1" si="318"/>
        <v>0</v>
      </c>
      <c r="K245" s="33">
        <f t="shared" ca="1" si="247"/>
        <v>22.54</v>
      </c>
      <c r="L245" s="33"/>
      <c r="M245" s="832">
        <v>0</v>
      </c>
      <c r="N245" s="33">
        <f>IF(M245&gt;0,#REF!,0)</f>
        <v>0</v>
      </c>
      <c r="O245" s="33">
        <f t="shared" ca="1" si="248"/>
        <v>123.13</v>
      </c>
      <c r="P245" s="833">
        <f t="shared" ca="1" si="281"/>
        <v>1.6</v>
      </c>
      <c r="Q245" s="834">
        <f t="shared" ca="1" si="282"/>
        <v>10.859404416889083</v>
      </c>
      <c r="R245" s="835">
        <f t="shared" ca="1" si="283"/>
        <v>638.41028820221129</v>
      </c>
      <c r="S245" s="836">
        <f t="shared" ca="1" si="284"/>
        <v>1.6</v>
      </c>
      <c r="T245" s="34">
        <f t="shared" ca="1" si="249"/>
        <v>10.859404416889083</v>
      </c>
      <c r="U245" s="835">
        <f t="shared" ca="1" si="285"/>
        <v>638.41028820221152</v>
      </c>
      <c r="V245" s="34">
        <f t="shared" si="330"/>
        <v>0</v>
      </c>
      <c r="W245" s="553">
        <f t="shared" si="331"/>
        <v>0.73799999999999999</v>
      </c>
      <c r="X245" s="42">
        <f t="shared" si="286"/>
        <v>0.03</v>
      </c>
      <c r="Y245" s="43">
        <f t="shared" si="250"/>
        <v>2.4662697723036864E-3</v>
      </c>
      <c r="Z245" s="44">
        <f t="shared" si="287"/>
        <v>0.03</v>
      </c>
      <c r="AA245" s="43">
        <f t="shared" si="251"/>
        <v>2.4662697723036864E-3</v>
      </c>
      <c r="AB245" s="35">
        <f t="shared" si="337"/>
        <v>0.16</v>
      </c>
      <c r="AC245" s="811">
        <f ca="1">AC244</f>
        <v>0.15470777428049154</v>
      </c>
      <c r="AD245" s="812">
        <f ca="1">AC245</f>
        <v>0.15470777428049154</v>
      </c>
      <c r="AE245" s="39">
        <f ca="1">K245</f>
        <v>22.54</v>
      </c>
      <c r="AF245" s="318">
        <f t="shared" si="252"/>
        <v>0.1</v>
      </c>
      <c r="AG245" s="405">
        <f t="shared" ca="1" si="253"/>
        <v>14.567</v>
      </c>
      <c r="AH245" s="318">
        <f t="shared" si="254"/>
        <v>0</v>
      </c>
      <c r="AI245" s="405">
        <f t="shared" ca="1" si="255"/>
        <v>0</v>
      </c>
      <c r="AJ245" s="318">
        <f t="shared" si="256"/>
        <v>0.01</v>
      </c>
      <c r="AK245" s="405">
        <f t="shared" ca="1" si="257"/>
        <v>1.4566999999999999</v>
      </c>
      <c r="AL245" s="35">
        <v>0</v>
      </c>
      <c r="AM245" s="30">
        <f t="shared" ca="1" si="258"/>
        <v>10.859404416889083</v>
      </c>
      <c r="AN245" s="39"/>
      <c r="AO245" s="39"/>
      <c r="AP245" s="709">
        <f ca="1">IF($J$12="",0,IF(A245&lt;=$Y$3,IF(R244+SUM($M$126:M245)&gt;$Z$22,R244*10%,IF(R244+SUM($M$126:M245)&lt;=$Z$22,$Z$22-R244-SUM($M$126:M245))),0))</f>
        <v>99475.460307380898</v>
      </c>
      <c r="AQ245" s="319">
        <f t="shared" ca="1" si="289"/>
        <v>100000</v>
      </c>
      <c r="AR245" s="319">
        <f ca="1">IF($J$12="",0,IF(U244&lt;0,0,IF(A245&lt;=$Y$3,IF(U244+SUM($M$126:M245)&gt;$Z$22,U244*10%,IF(U244+SUM($M$126:M245)&lt;=$Z$22,$AR$125-U244-SUM($M$126:M245))),0)))</f>
        <v>99475.460307380898</v>
      </c>
      <c r="AS245" s="39">
        <f t="shared" ca="1" si="290"/>
        <v>100000</v>
      </c>
      <c r="AT245" s="723">
        <f t="shared" ca="1" si="259"/>
        <v>99475.460307380898</v>
      </c>
      <c r="AU245" s="320">
        <f t="shared" ca="1" si="260"/>
        <v>99475.460307380898</v>
      </c>
      <c r="AV245" s="320">
        <f t="shared" ca="1" si="261"/>
        <v>0</v>
      </c>
      <c r="AW245" s="320">
        <f t="shared" ca="1" si="262"/>
        <v>0</v>
      </c>
      <c r="AX245" s="320">
        <f t="shared" ca="1" si="263"/>
        <v>0</v>
      </c>
      <c r="AY245" s="320">
        <f t="shared" ca="1" si="291"/>
        <v>0</v>
      </c>
      <c r="AZ245" s="724">
        <f t="shared" ca="1" si="264"/>
        <v>0</v>
      </c>
      <c r="BA245" s="1259">
        <f t="shared" si="292"/>
        <v>0</v>
      </c>
      <c r="BB245" s="1250"/>
      <c r="BC245" s="715">
        <f t="shared" si="265"/>
        <v>0</v>
      </c>
      <c r="BD245" s="715">
        <f t="shared" si="266"/>
        <v>0</v>
      </c>
      <c r="BE245" s="715">
        <f t="shared" si="267"/>
        <v>0</v>
      </c>
      <c r="BF245" s="715">
        <f t="shared" si="293"/>
        <v>0</v>
      </c>
      <c r="BG245" s="732">
        <f t="shared" si="268"/>
        <v>0</v>
      </c>
      <c r="BH245" s="39"/>
      <c r="BI245" s="39"/>
      <c r="BJ245" s="39"/>
      <c r="BK245" s="39"/>
      <c r="BL245" s="39"/>
      <c r="BM245" s="36"/>
      <c r="BN245" s="422">
        <f t="shared" ca="1" si="269"/>
        <v>10.859404416889083</v>
      </c>
      <c r="BO245" s="422">
        <f t="shared" ca="1" si="270"/>
        <v>0</v>
      </c>
      <c r="BP245" s="422">
        <f t="shared" ca="1" si="271"/>
        <v>0</v>
      </c>
      <c r="BQ245" s="422">
        <f t="shared" ca="1" si="272"/>
        <v>0</v>
      </c>
      <c r="BR245" s="422">
        <f t="shared" ca="1" si="294"/>
        <v>0</v>
      </c>
      <c r="BS245" s="422">
        <f t="shared" ca="1" si="273"/>
        <v>0</v>
      </c>
      <c r="BT245" s="422">
        <f t="shared" si="274"/>
        <v>0</v>
      </c>
      <c r="BU245" s="422">
        <f t="shared" si="275"/>
        <v>0</v>
      </c>
      <c r="BV245" s="422">
        <f t="shared" si="276"/>
        <v>0</v>
      </c>
      <c r="BW245" s="422">
        <f t="shared" si="277"/>
        <v>0</v>
      </c>
      <c r="BX245" s="422">
        <f t="shared" si="295"/>
        <v>0</v>
      </c>
      <c r="BY245" s="422">
        <f t="shared" si="278"/>
        <v>0</v>
      </c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458"/>
      <c r="CL245" s="458"/>
      <c r="CM245" s="458"/>
      <c r="CN245" s="458"/>
      <c r="CO245" s="458"/>
      <c r="CP245" s="458"/>
      <c r="CQ245" s="458"/>
      <c r="CR245" s="458"/>
      <c r="CS245" s="458"/>
      <c r="CT245" s="458"/>
      <c r="CU245" s="458"/>
      <c r="CV245" s="458"/>
      <c r="CW245" s="458"/>
      <c r="CX245" s="458"/>
      <c r="CY245" s="458"/>
      <c r="CZ245" s="458"/>
      <c r="DA245" s="458"/>
      <c r="DB245" s="458"/>
      <c r="DC245" s="458"/>
      <c r="DD245" s="458"/>
      <c r="DE245" s="458"/>
      <c r="DF245" s="458"/>
      <c r="DG245" s="458"/>
      <c r="DH245" s="458"/>
      <c r="DI245" s="458"/>
      <c r="DJ245" s="458"/>
      <c r="DK245" s="458"/>
      <c r="DL245" s="458"/>
      <c r="DM245" s="458"/>
      <c r="DN245" s="458"/>
      <c r="DO245" s="458"/>
      <c r="DP245" s="458"/>
      <c r="DQ245" s="458"/>
      <c r="DR245" s="458"/>
      <c r="DS245" s="458"/>
      <c r="DT245" s="458"/>
      <c r="DU245" s="39"/>
      <c r="DV245" s="39"/>
      <c r="DW245" s="31">
        <f>DW244+1</f>
        <v>11</v>
      </c>
      <c r="DX245" s="459">
        <f t="shared" si="279"/>
        <v>121</v>
      </c>
      <c r="DY245" s="467">
        <f t="shared" si="296"/>
        <v>0.1</v>
      </c>
      <c r="DZ245" s="468">
        <f t="shared" si="297"/>
        <v>0</v>
      </c>
      <c r="EA245" s="467">
        <f t="shared" si="298"/>
        <v>0.01</v>
      </c>
      <c r="EB245" s="468"/>
      <c r="EC245" s="326"/>
      <c r="ED245" s="468"/>
      <c r="EE245" s="39"/>
      <c r="EF245" s="459">
        <f t="shared" si="299"/>
        <v>121</v>
      </c>
      <c r="EG245" s="407">
        <f t="shared" si="338"/>
        <v>0.03</v>
      </c>
      <c r="EH245" s="407">
        <f t="shared" si="338"/>
        <v>0.03</v>
      </c>
      <c r="EI245" s="407">
        <f t="shared" si="338"/>
        <v>0.03</v>
      </c>
      <c r="EJ245" s="407">
        <f t="shared" si="338"/>
        <v>0.03</v>
      </c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</row>
    <row r="246" spans="1:228" ht="12.75" hidden="1" customHeight="1" x14ac:dyDescent="0.2">
      <c r="A246" s="31">
        <f t="shared" ref="A246:A256" si="339">A245</f>
        <v>11</v>
      </c>
      <c r="B246" s="31"/>
      <c r="C246" s="31"/>
      <c r="D246" s="32">
        <f t="shared" si="280"/>
        <v>122</v>
      </c>
      <c r="E246" s="33">
        <f t="shared" ca="1" si="244"/>
        <v>0</v>
      </c>
      <c r="F246" s="33">
        <f t="shared" ca="1" si="245"/>
        <v>0</v>
      </c>
      <c r="G246" s="33">
        <f t="shared" ca="1" si="246"/>
        <v>0</v>
      </c>
      <c r="H246" s="33">
        <v>0</v>
      </c>
      <c r="I246" s="33">
        <v>0</v>
      </c>
      <c r="J246" s="33">
        <f t="shared" ca="1" si="318"/>
        <v>0</v>
      </c>
      <c r="K246" s="33">
        <f t="shared" ca="1" si="247"/>
        <v>0</v>
      </c>
      <c r="L246" s="33"/>
      <c r="M246" s="832">
        <v>0</v>
      </c>
      <c r="N246" s="33">
        <f>IF(M246&gt;0,#REF!,0)</f>
        <v>0</v>
      </c>
      <c r="O246" s="33">
        <f t="shared" ca="1" si="248"/>
        <v>0</v>
      </c>
      <c r="P246" s="833">
        <f t="shared" ca="1" si="281"/>
        <v>1.57</v>
      </c>
      <c r="Q246" s="834">
        <f t="shared" ca="1" si="282"/>
        <v>10.846973543537926</v>
      </c>
      <c r="R246" s="835">
        <f t="shared" ca="1" si="283"/>
        <v>629.13331465867338</v>
      </c>
      <c r="S246" s="836">
        <f t="shared" ca="1" si="284"/>
        <v>1.57</v>
      </c>
      <c r="T246" s="34">
        <f t="shared" ca="1" si="249"/>
        <v>10.846973543537926</v>
      </c>
      <c r="U246" s="835">
        <f t="shared" ca="1" si="285"/>
        <v>629.13331465867361</v>
      </c>
      <c r="V246" s="34">
        <f t="shared" si="330"/>
        <v>0</v>
      </c>
      <c r="W246" s="553">
        <f t="shared" si="331"/>
        <v>0.72499999999999998</v>
      </c>
      <c r="X246" s="42">
        <f t="shared" si="286"/>
        <v>0.03</v>
      </c>
      <c r="Y246" s="43">
        <f t="shared" si="250"/>
        <v>2.4662697723036864E-3</v>
      </c>
      <c r="Z246" s="44">
        <f t="shared" si="287"/>
        <v>0.03</v>
      </c>
      <c r="AA246" s="43">
        <f t="shared" si="251"/>
        <v>2.4662697723036864E-3</v>
      </c>
      <c r="AB246" s="35">
        <f t="shared" si="337"/>
        <v>0.16</v>
      </c>
      <c r="AC246" s="35">
        <f t="shared" ca="1" si="337"/>
        <v>0.15470777428049154</v>
      </c>
      <c r="AD246" s="317">
        <f t="shared" ca="1" si="337"/>
        <v>0.15470777428049154</v>
      </c>
      <c r="AE246" s="39"/>
      <c r="AF246" s="318">
        <f t="shared" si="252"/>
        <v>0.1</v>
      </c>
      <c r="AG246" s="405">
        <f t="shared" ca="1" si="253"/>
        <v>0</v>
      </c>
      <c r="AH246" s="318">
        <f t="shared" si="254"/>
        <v>0</v>
      </c>
      <c r="AI246" s="405">
        <f t="shared" ca="1" si="255"/>
        <v>0</v>
      </c>
      <c r="AJ246" s="318">
        <f t="shared" si="256"/>
        <v>0.01</v>
      </c>
      <c r="AK246" s="405">
        <f t="shared" ca="1" si="257"/>
        <v>0</v>
      </c>
      <c r="AL246" s="35">
        <v>0</v>
      </c>
      <c r="AM246" s="30">
        <f t="shared" ca="1" si="258"/>
        <v>10.846973543537926</v>
      </c>
      <c r="AN246" s="39"/>
      <c r="AO246" s="39"/>
      <c r="AP246" s="709">
        <f ca="1">IF($J$12="",0,IF(A246&lt;=$Y$3,IF(R245+SUM($M$126:M246)&gt;$Z$22,R245*10%,IF(R245+SUM($M$126:M246)&lt;=$Z$22,$Z$22-R245-SUM($M$126:M246))),0))</f>
        <v>99361.589711797787</v>
      </c>
      <c r="AQ246" s="319">
        <f t="shared" ca="1" si="289"/>
        <v>100000</v>
      </c>
      <c r="AR246" s="319">
        <f ca="1">IF($J$12="",0,IF(U245&lt;0,0,IF(A246&lt;=$Y$3,IF(U245+SUM($M$126:M246)&gt;$Z$22,U245*10%,IF(U245+SUM($M$126:M246)&lt;=$Z$22,$AR$125-U245-SUM($M$126:M246))),0)))</f>
        <v>99361.589711797787</v>
      </c>
      <c r="AS246" s="39">
        <f t="shared" ca="1" si="290"/>
        <v>100000</v>
      </c>
      <c r="AT246" s="723">
        <f t="shared" ca="1" si="259"/>
        <v>99361.589711797787</v>
      </c>
      <c r="AU246" s="320">
        <f t="shared" ca="1" si="260"/>
        <v>99361.589711797787</v>
      </c>
      <c r="AV246" s="320">
        <f t="shared" ca="1" si="261"/>
        <v>0</v>
      </c>
      <c r="AW246" s="320">
        <f t="shared" ca="1" si="262"/>
        <v>0</v>
      </c>
      <c r="AX246" s="320">
        <f t="shared" ca="1" si="263"/>
        <v>0</v>
      </c>
      <c r="AY246" s="320">
        <f t="shared" ca="1" si="291"/>
        <v>0</v>
      </c>
      <c r="AZ246" s="724">
        <f t="shared" ca="1" si="264"/>
        <v>0</v>
      </c>
      <c r="BA246" s="1259">
        <f t="shared" si="292"/>
        <v>0</v>
      </c>
      <c r="BB246" s="1250"/>
      <c r="BC246" s="715">
        <f t="shared" si="265"/>
        <v>0</v>
      </c>
      <c r="BD246" s="715">
        <f t="shared" si="266"/>
        <v>0</v>
      </c>
      <c r="BE246" s="715">
        <f t="shared" si="267"/>
        <v>0</v>
      </c>
      <c r="BF246" s="715">
        <f t="shared" si="293"/>
        <v>0</v>
      </c>
      <c r="BG246" s="732">
        <f t="shared" si="268"/>
        <v>0</v>
      </c>
      <c r="BH246" s="39"/>
      <c r="BI246" s="39"/>
      <c r="BJ246" s="39"/>
      <c r="BK246" s="39"/>
      <c r="BL246" s="39"/>
      <c r="BM246" s="36"/>
      <c r="BN246" s="422">
        <f t="shared" ca="1" si="269"/>
        <v>10.846973543537926</v>
      </c>
      <c r="BO246" s="422">
        <f t="shared" ca="1" si="270"/>
        <v>0</v>
      </c>
      <c r="BP246" s="422">
        <f t="shared" ca="1" si="271"/>
        <v>0</v>
      </c>
      <c r="BQ246" s="422">
        <f t="shared" ca="1" si="272"/>
        <v>0</v>
      </c>
      <c r="BR246" s="422">
        <f t="shared" ca="1" si="294"/>
        <v>0</v>
      </c>
      <c r="BS246" s="422">
        <f t="shared" ca="1" si="273"/>
        <v>0</v>
      </c>
      <c r="BT246" s="422">
        <f t="shared" si="274"/>
        <v>0</v>
      </c>
      <c r="BU246" s="422">
        <f t="shared" si="275"/>
        <v>0</v>
      </c>
      <c r="BV246" s="422">
        <f t="shared" si="276"/>
        <v>0</v>
      </c>
      <c r="BW246" s="422">
        <f t="shared" si="277"/>
        <v>0</v>
      </c>
      <c r="BX246" s="422">
        <f t="shared" si="295"/>
        <v>0</v>
      </c>
      <c r="BY246" s="422">
        <f t="shared" si="278"/>
        <v>0</v>
      </c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458"/>
      <c r="CL246" s="458"/>
      <c r="CM246" s="458"/>
      <c r="CN246" s="458"/>
      <c r="CO246" s="458"/>
      <c r="CP246" s="458"/>
      <c r="CQ246" s="458"/>
      <c r="CR246" s="458"/>
      <c r="CS246" s="458"/>
      <c r="CT246" s="458"/>
      <c r="CU246" s="458"/>
      <c r="CV246" s="458"/>
      <c r="CW246" s="458"/>
      <c r="CX246" s="458"/>
      <c r="CY246" s="458"/>
      <c r="CZ246" s="458"/>
      <c r="DA246" s="458"/>
      <c r="DB246" s="458"/>
      <c r="DC246" s="458"/>
      <c r="DD246" s="458"/>
      <c r="DE246" s="458"/>
      <c r="DF246" s="458"/>
      <c r="DG246" s="458"/>
      <c r="DH246" s="458"/>
      <c r="DI246" s="458"/>
      <c r="DJ246" s="458"/>
      <c r="DK246" s="458"/>
      <c r="DL246" s="458"/>
      <c r="DM246" s="458"/>
      <c r="DN246" s="458"/>
      <c r="DO246" s="458"/>
      <c r="DP246" s="458"/>
      <c r="DQ246" s="458"/>
      <c r="DR246" s="458"/>
      <c r="DS246" s="458"/>
      <c r="DT246" s="458"/>
      <c r="DU246" s="39"/>
      <c r="DV246" s="39"/>
      <c r="DW246" s="31">
        <f t="shared" ref="DW246:DW256" si="340">DW245</f>
        <v>11</v>
      </c>
      <c r="DX246" s="459">
        <f t="shared" si="279"/>
        <v>122</v>
      </c>
      <c r="DY246" s="467">
        <f t="shared" si="296"/>
        <v>0.1</v>
      </c>
      <c r="DZ246" s="468">
        <f t="shared" si="297"/>
        <v>0</v>
      </c>
      <c r="EA246" s="467">
        <f t="shared" si="298"/>
        <v>0.01</v>
      </c>
      <c r="EB246" s="468"/>
      <c r="EC246" s="326"/>
      <c r="ED246" s="468"/>
      <c r="EE246" s="39"/>
      <c r="EF246" s="459">
        <f t="shared" si="299"/>
        <v>122</v>
      </c>
      <c r="EG246" s="407">
        <f t="shared" si="338"/>
        <v>0.03</v>
      </c>
      <c r="EH246" s="407">
        <f t="shared" si="338"/>
        <v>0.03</v>
      </c>
      <c r="EI246" s="407">
        <f t="shared" si="338"/>
        <v>0.03</v>
      </c>
      <c r="EJ246" s="407">
        <f t="shared" si="338"/>
        <v>0.03</v>
      </c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</row>
    <row r="247" spans="1:228" ht="12.75" hidden="1" customHeight="1" x14ac:dyDescent="0.2">
      <c r="A247" s="31">
        <f t="shared" si="339"/>
        <v>11</v>
      </c>
      <c r="B247" s="31"/>
      <c r="C247" s="31"/>
      <c r="D247" s="32">
        <f t="shared" si="280"/>
        <v>123</v>
      </c>
      <c r="E247" s="33">
        <f t="shared" ca="1" si="244"/>
        <v>0</v>
      </c>
      <c r="F247" s="33">
        <f t="shared" ca="1" si="245"/>
        <v>0</v>
      </c>
      <c r="G247" s="33">
        <f t="shared" ca="1" si="246"/>
        <v>0</v>
      </c>
      <c r="H247" s="33">
        <v>0</v>
      </c>
      <c r="I247" s="33">
        <v>0</v>
      </c>
      <c r="J247" s="33">
        <f t="shared" ca="1" si="318"/>
        <v>0</v>
      </c>
      <c r="K247" s="33">
        <f t="shared" ca="1" si="247"/>
        <v>0</v>
      </c>
      <c r="L247" s="33"/>
      <c r="M247" s="832">
        <v>0</v>
      </c>
      <c r="N247" s="33">
        <f>IF(M247&gt;0,#REF!,0)</f>
        <v>0</v>
      </c>
      <c r="O247" s="33">
        <f t="shared" ca="1" si="248"/>
        <v>0</v>
      </c>
      <c r="P247" s="833">
        <f t="shared" ca="1" si="281"/>
        <v>1.55</v>
      </c>
      <c r="Q247" s="834">
        <f t="shared" ca="1" si="282"/>
        <v>10.84798627981643</v>
      </c>
      <c r="R247" s="835">
        <f t="shared" ca="1" si="283"/>
        <v>619.83532837885696</v>
      </c>
      <c r="S247" s="836">
        <f t="shared" ca="1" si="284"/>
        <v>1.55</v>
      </c>
      <c r="T247" s="34">
        <f t="shared" ca="1" si="249"/>
        <v>10.84798627981643</v>
      </c>
      <c r="U247" s="835">
        <f t="shared" ca="1" si="285"/>
        <v>619.83532837885718</v>
      </c>
      <c r="V247" s="34">
        <f t="shared" si="330"/>
        <v>0</v>
      </c>
      <c r="W247" s="553">
        <f t="shared" si="331"/>
        <v>0.71299999999999997</v>
      </c>
      <c r="X247" s="42">
        <f t="shared" si="286"/>
        <v>0.03</v>
      </c>
      <c r="Y247" s="43">
        <f t="shared" si="250"/>
        <v>2.4662697723036864E-3</v>
      </c>
      <c r="Z247" s="44">
        <f t="shared" si="287"/>
        <v>0.03</v>
      </c>
      <c r="AA247" s="43">
        <f t="shared" si="251"/>
        <v>2.4662697723036864E-3</v>
      </c>
      <c r="AB247" s="35">
        <f t="shared" si="337"/>
        <v>0.16</v>
      </c>
      <c r="AC247" s="35">
        <f t="shared" ca="1" si="337"/>
        <v>0.15470777428049154</v>
      </c>
      <c r="AD247" s="317">
        <f t="shared" ca="1" si="337"/>
        <v>0.15470777428049154</v>
      </c>
      <c r="AE247" s="39"/>
      <c r="AF247" s="318">
        <f t="shared" si="252"/>
        <v>0.1</v>
      </c>
      <c r="AG247" s="405">
        <f t="shared" ca="1" si="253"/>
        <v>0</v>
      </c>
      <c r="AH247" s="318">
        <f t="shared" si="254"/>
        <v>0</v>
      </c>
      <c r="AI247" s="405">
        <f t="shared" ca="1" si="255"/>
        <v>0</v>
      </c>
      <c r="AJ247" s="318">
        <f t="shared" si="256"/>
        <v>0.01</v>
      </c>
      <c r="AK247" s="405">
        <f t="shared" ca="1" si="257"/>
        <v>0</v>
      </c>
      <c r="AL247" s="35">
        <v>0</v>
      </c>
      <c r="AM247" s="30">
        <f t="shared" ca="1" si="258"/>
        <v>10.84798627981643</v>
      </c>
      <c r="AN247" s="39"/>
      <c r="AO247" s="39"/>
      <c r="AP247" s="709">
        <f ca="1">IF($J$12="",0,IF(A247&lt;=$Y$3,IF(R246+SUM($M$126:M247)&gt;$Z$22,R246*10%,IF(R246+SUM($M$126:M247)&lt;=$Z$22,$Z$22-R246-SUM($M$126:M247))),0))</f>
        <v>99370.866685341331</v>
      </c>
      <c r="AQ247" s="319">
        <f t="shared" ca="1" si="289"/>
        <v>100000</v>
      </c>
      <c r="AR247" s="319">
        <f ca="1">IF($J$12="",0,IF(U246&lt;0,0,IF(A247&lt;=$Y$3,IF(U246+SUM($M$126:M247)&gt;$Z$22,U246*10%,IF(U246+SUM($M$126:M247)&lt;=$Z$22,$AR$125-U246-SUM($M$126:M247))),0)))</f>
        <v>99370.866685341331</v>
      </c>
      <c r="AS247" s="39">
        <f t="shared" ca="1" si="290"/>
        <v>100000</v>
      </c>
      <c r="AT247" s="723">
        <f t="shared" ca="1" si="259"/>
        <v>99370.866685341331</v>
      </c>
      <c r="AU247" s="320">
        <f t="shared" ca="1" si="260"/>
        <v>99370.866685341331</v>
      </c>
      <c r="AV247" s="320">
        <f t="shared" ca="1" si="261"/>
        <v>0</v>
      </c>
      <c r="AW247" s="320">
        <f t="shared" ca="1" si="262"/>
        <v>0</v>
      </c>
      <c r="AX247" s="320">
        <f t="shared" ca="1" si="263"/>
        <v>0</v>
      </c>
      <c r="AY247" s="320">
        <f t="shared" ca="1" si="291"/>
        <v>0</v>
      </c>
      <c r="AZ247" s="724">
        <f t="shared" ca="1" si="264"/>
        <v>0</v>
      </c>
      <c r="BA247" s="1259">
        <f t="shared" si="292"/>
        <v>0</v>
      </c>
      <c r="BB247" s="1250"/>
      <c r="BC247" s="715">
        <f t="shared" si="265"/>
        <v>0</v>
      </c>
      <c r="BD247" s="715">
        <f t="shared" si="266"/>
        <v>0</v>
      </c>
      <c r="BE247" s="715">
        <f t="shared" si="267"/>
        <v>0</v>
      </c>
      <c r="BF247" s="715">
        <f t="shared" si="293"/>
        <v>0</v>
      </c>
      <c r="BG247" s="732">
        <f t="shared" si="268"/>
        <v>0</v>
      </c>
      <c r="BH247" s="39"/>
      <c r="BI247" s="39"/>
      <c r="BJ247" s="39"/>
      <c r="BK247" s="39"/>
      <c r="BL247" s="39"/>
      <c r="BM247" s="36"/>
      <c r="BN247" s="422">
        <f t="shared" ca="1" si="269"/>
        <v>10.84798627981643</v>
      </c>
      <c r="BO247" s="422">
        <f t="shared" ca="1" si="270"/>
        <v>0</v>
      </c>
      <c r="BP247" s="422">
        <f t="shared" ca="1" si="271"/>
        <v>0</v>
      </c>
      <c r="BQ247" s="422">
        <f t="shared" ca="1" si="272"/>
        <v>0</v>
      </c>
      <c r="BR247" s="422">
        <f t="shared" ca="1" si="294"/>
        <v>0</v>
      </c>
      <c r="BS247" s="422">
        <f t="shared" ca="1" si="273"/>
        <v>0</v>
      </c>
      <c r="BT247" s="422">
        <f t="shared" si="274"/>
        <v>0</v>
      </c>
      <c r="BU247" s="422">
        <f t="shared" si="275"/>
        <v>0</v>
      </c>
      <c r="BV247" s="422">
        <f t="shared" si="276"/>
        <v>0</v>
      </c>
      <c r="BW247" s="422">
        <f t="shared" si="277"/>
        <v>0</v>
      </c>
      <c r="BX247" s="422">
        <f t="shared" si="295"/>
        <v>0</v>
      </c>
      <c r="BY247" s="422">
        <f t="shared" si="278"/>
        <v>0</v>
      </c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458"/>
      <c r="CL247" s="458"/>
      <c r="CM247" s="458"/>
      <c r="CN247" s="458"/>
      <c r="CO247" s="458"/>
      <c r="CP247" s="458"/>
      <c r="CQ247" s="458"/>
      <c r="CR247" s="458"/>
      <c r="CS247" s="458"/>
      <c r="CT247" s="458"/>
      <c r="CU247" s="458"/>
      <c r="CV247" s="458"/>
      <c r="CW247" s="458"/>
      <c r="CX247" s="458"/>
      <c r="CY247" s="458"/>
      <c r="CZ247" s="458"/>
      <c r="DA247" s="458"/>
      <c r="DB247" s="458"/>
      <c r="DC247" s="458"/>
      <c r="DD247" s="458"/>
      <c r="DE247" s="458"/>
      <c r="DF247" s="458"/>
      <c r="DG247" s="458"/>
      <c r="DH247" s="458"/>
      <c r="DI247" s="458"/>
      <c r="DJ247" s="458"/>
      <c r="DK247" s="458"/>
      <c r="DL247" s="458"/>
      <c r="DM247" s="458"/>
      <c r="DN247" s="458"/>
      <c r="DO247" s="458"/>
      <c r="DP247" s="458"/>
      <c r="DQ247" s="458"/>
      <c r="DR247" s="458"/>
      <c r="DS247" s="458"/>
      <c r="DT247" s="458"/>
      <c r="DU247" s="39"/>
      <c r="DV247" s="39"/>
      <c r="DW247" s="31">
        <f t="shared" si="340"/>
        <v>11</v>
      </c>
      <c r="DX247" s="459">
        <f t="shared" si="279"/>
        <v>123</v>
      </c>
      <c r="DY247" s="467">
        <f t="shared" si="296"/>
        <v>0.1</v>
      </c>
      <c r="DZ247" s="468">
        <f t="shared" si="297"/>
        <v>0</v>
      </c>
      <c r="EA247" s="467">
        <f t="shared" si="298"/>
        <v>0.01</v>
      </c>
      <c r="EB247" s="468"/>
      <c r="EC247" s="326"/>
      <c r="ED247" s="468"/>
      <c r="EE247" s="39"/>
      <c r="EF247" s="459">
        <f t="shared" si="299"/>
        <v>123</v>
      </c>
      <c r="EG247" s="407">
        <f t="shared" si="338"/>
        <v>0.03</v>
      </c>
      <c r="EH247" s="407">
        <f t="shared" si="338"/>
        <v>0.03</v>
      </c>
      <c r="EI247" s="407">
        <f t="shared" si="338"/>
        <v>0.03</v>
      </c>
      <c r="EJ247" s="407">
        <f t="shared" si="338"/>
        <v>0.03</v>
      </c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</row>
    <row r="248" spans="1:228" ht="12.75" hidden="1" customHeight="1" x14ac:dyDescent="0.2">
      <c r="A248" s="31">
        <f t="shared" si="339"/>
        <v>11</v>
      </c>
      <c r="B248" s="31"/>
      <c r="C248" s="31"/>
      <c r="D248" s="32">
        <f t="shared" si="280"/>
        <v>124</v>
      </c>
      <c r="E248" s="33">
        <f t="shared" ca="1" si="244"/>
        <v>0</v>
      </c>
      <c r="F248" s="33">
        <f t="shared" ca="1" si="245"/>
        <v>0</v>
      </c>
      <c r="G248" s="33">
        <f t="shared" ca="1" si="246"/>
        <v>0</v>
      </c>
      <c r="H248" s="33">
        <v>0</v>
      </c>
      <c r="I248" s="33">
        <v>0</v>
      </c>
      <c r="J248" s="33">
        <f t="shared" ca="1" si="318"/>
        <v>0</v>
      </c>
      <c r="K248" s="33">
        <f t="shared" ca="1" si="247"/>
        <v>0</v>
      </c>
      <c r="L248" s="33"/>
      <c r="M248" s="832">
        <v>0</v>
      </c>
      <c r="N248" s="33">
        <f>IF(M248&gt;0,#REF!,0)</f>
        <v>0</v>
      </c>
      <c r="O248" s="33">
        <f t="shared" ca="1" si="248"/>
        <v>0</v>
      </c>
      <c r="P248" s="833">
        <f t="shared" ca="1" si="281"/>
        <v>1.53</v>
      </c>
      <c r="Q248" s="834">
        <f t="shared" ca="1" si="282"/>
        <v>10.84900130998531</v>
      </c>
      <c r="R248" s="835">
        <f t="shared" ca="1" si="283"/>
        <v>610.51632706887165</v>
      </c>
      <c r="S248" s="836">
        <f t="shared" ca="1" si="284"/>
        <v>1.53</v>
      </c>
      <c r="T248" s="34">
        <f t="shared" ca="1" si="249"/>
        <v>10.84900130998531</v>
      </c>
      <c r="U248" s="835">
        <f t="shared" ca="1" si="285"/>
        <v>610.51632706887187</v>
      </c>
      <c r="V248" s="34">
        <f t="shared" si="330"/>
        <v>0</v>
      </c>
      <c r="W248" s="553">
        <f t="shared" si="331"/>
        <v>0.7</v>
      </c>
      <c r="X248" s="42">
        <f t="shared" si="286"/>
        <v>0.03</v>
      </c>
      <c r="Y248" s="43">
        <f t="shared" si="250"/>
        <v>2.4662697723036864E-3</v>
      </c>
      <c r="Z248" s="44">
        <f t="shared" si="287"/>
        <v>0.03</v>
      </c>
      <c r="AA248" s="43">
        <f t="shared" si="251"/>
        <v>2.4662697723036864E-3</v>
      </c>
      <c r="AB248" s="35">
        <f t="shared" si="337"/>
        <v>0.16</v>
      </c>
      <c r="AC248" s="35">
        <f t="shared" ca="1" si="337"/>
        <v>0.15470777428049154</v>
      </c>
      <c r="AD248" s="317">
        <f t="shared" ca="1" si="337"/>
        <v>0.15470777428049154</v>
      </c>
      <c r="AE248" s="39"/>
      <c r="AF248" s="318">
        <f t="shared" si="252"/>
        <v>0.1</v>
      </c>
      <c r="AG248" s="405">
        <f t="shared" ca="1" si="253"/>
        <v>0</v>
      </c>
      <c r="AH248" s="318">
        <f t="shared" si="254"/>
        <v>0</v>
      </c>
      <c r="AI248" s="405">
        <f t="shared" ca="1" si="255"/>
        <v>0</v>
      </c>
      <c r="AJ248" s="318">
        <f t="shared" si="256"/>
        <v>0.01</v>
      </c>
      <c r="AK248" s="405">
        <f t="shared" ca="1" si="257"/>
        <v>0</v>
      </c>
      <c r="AL248" s="35">
        <v>0</v>
      </c>
      <c r="AM248" s="30">
        <f t="shared" ca="1" si="258"/>
        <v>10.84900130998531</v>
      </c>
      <c r="AN248" s="39"/>
      <c r="AO248" s="39"/>
      <c r="AP248" s="709">
        <f ca="1">IF($J$12="",0,IF(A248&lt;=$Y$3,IF(R247+SUM($M$126:M248)&gt;$Z$22,R247*10%,IF(R247+SUM($M$126:M248)&lt;=$Z$22,$Z$22-R247-SUM($M$126:M248))),0))</f>
        <v>99380.16467162114</v>
      </c>
      <c r="AQ248" s="319">
        <f t="shared" ca="1" si="289"/>
        <v>100000</v>
      </c>
      <c r="AR248" s="319">
        <f ca="1">IF($J$12="",0,IF(U247&lt;0,0,IF(A248&lt;=$Y$3,IF(U247+SUM($M$126:M248)&gt;$Z$22,U247*10%,IF(U247+SUM($M$126:M248)&lt;=$Z$22,$AR$125-U247-SUM($M$126:M248))),0)))</f>
        <v>99380.16467162114</v>
      </c>
      <c r="AS248" s="39">
        <f t="shared" ca="1" si="290"/>
        <v>100000</v>
      </c>
      <c r="AT248" s="723">
        <f t="shared" ca="1" si="259"/>
        <v>99380.16467162114</v>
      </c>
      <c r="AU248" s="320">
        <f t="shared" ca="1" si="260"/>
        <v>99380.16467162114</v>
      </c>
      <c r="AV248" s="320">
        <f t="shared" ca="1" si="261"/>
        <v>0</v>
      </c>
      <c r="AW248" s="320">
        <f t="shared" ca="1" si="262"/>
        <v>0</v>
      </c>
      <c r="AX248" s="320">
        <f t="shared" ca="1" si="263"/>
        <v>0</v>
      </c>
      <c r="AY248" s="320">
        <f t="shared" ca="1" si="291"/>
        <v>0</v>
      </c>
      <c r="AZ248" s="724">
        <f t="shared" ca="1" si="264"/>
        <v>0</v>
      </c>
      <c r="BA248" s="1259">
        <f t="shared" si="292"/>
        <v>0</v>
      </c>
      <c r="BB248" s="1250"/>
      <c r="BC248" s="715">
        <f t="shared" si="265"/>
        <v>0</v>
      </c>
      <c r="BD248" s="715">
        <f t="shared" si="266"/>
        <v>0</v>
      </c>
      <c r="BE248" s="715">
        <f t="shared" si="267"/>
        <v>0</v>
      </c>
      <c r="BF248" s="715">
        <f t="shared" si="293"/>
        <v>0</v>
      </c>
      <c r="BG248" s="732">
        <f t="shared" si="268"/>
        <v>0</v>
      </c>
      <c r="BH248" s="39"/>
      <c r="BI248" s="39"/>
      <c r="BJ248" s="39"/>
      <c r="BK248" s="39"/>
      <c r="BL248" s="39"/>
      <c r="BM248" s="36"/>
      <c r="BN248" s="422">
        <f t="shared" ca="1" si="269"/>
        <v>10.84900130998531</v>
      </c>
      <c r="BO248" s="422">
        <f t="shared" ca="1" si="270"/>
        <v>0</v>
      </c>
      <c r="BP248" s="422">
        <f t="shared" ca="1" si="271"/>
        <v>0</v>
      </c>
      <c r="BQ248" s="422">
        <f t="shared" ca="1" si="272"/>
        <v>0</v>
      </c>
      <c r="BR248" s="422">
        <f t="shared" ca="1" si="294"/>
        <v>0</v>
      </c>
      <c r="BS248" s="422">
        <f t="shared" ca="1" si="273"/>
        <v>0</v>
      </c>
      <c r="BT248" s="422">
        <f t="shared" si="274"/>
        <v>0</v>
      </c>
      <c r="BU248" s="422">
        <f t="shared" si="275"/>
        <v>0</v>
      </c>
      <c r="BV248" s="422">
        <f t="shared" si="276"/>
        <v>0</v>
      </c>
      <c r="BW248" s="422">
        <f t="shared" si="277"/>
        <v>0</v>
      </c>
      <c r="BX248" s="422">
        <f t="shared" si="295"/>
        <v>0</v>
      </c>
      <c r="BY248" s="422">
        <f t="shared" si="278"/>
        <v>0</v>
      </c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458"/>
      <c r="CL248" s="458"/>
      <c r="CM248" s="458"/>
      <c r="CN248" s="458"/>
      <c r="CO248" s="458"/>
      <c r="CP248" s="458"/>
      <c r="CQ248" s="458"/>
      <c r="CR248" s="458"/>
      <c r="CS248" s="458"/>
      <c r="CT248" s="458"/>
      <c r="CU248" s="458"/>
      <c r="CV248" s="458"/>
      <c r="CW248" s="458"/>
      <c r="CX248" s="458"/>
      <c r="CY248" s="458"/>
      <c r="CZ248" s="458"/>
      <c r="DA248" s="458"/>
      <c r="DB248" s="458"/>
      <c r="DC248" s="458"/>
      <c r="DD248" s="458"/>
      <c r="DE248" s="458"/>
      <c r="DF248" s="458"/>
      <c r="DG248" s="458"/>
      <c r="DH248" s="458"/>
      <c r="DI248" s="458"/>
      <c r="DJ248" s="458"/>
      <c r="DK248" s="458"/>
      <c r="DL248" s="458"/>
      <c r="DM248" s="458"/>
      <c r="DN248" s="458"/>
      <c r="DO248" s="458"/>
      <c r="DP248" s="458"/>
      <c r="DQ248" s="458"/>
      <c r="DR248" s="458"/>
      <c r="DS248" s="458"/>
      <c r="DT248" s="458"/>
      <c r="DU248" s="39"/>
      <c r="DV248" s="39"/>
      <c r="DW248" s="31">
        <f t="shared" si="340"/>
        <v>11</v>
      </c>
      <c r="DX248" s="459">
        <f t="shared" si="279"/>
        <v>124</v>
      </c>
      <c r="DY248" s="467">
        <f t="shared" si="296"/>
        <v>0.1</v>
      </c>
      <c r="DZ248" s="468">
        <f t="shared" si="297"/>
        <v>0</v>
      </c>
      <c r="EA248" s="467">
        <f t="shared" si="298"/>
        <v>0.01</v>
      </c>
      <c r="EB248" s="468"/>
      <c r="EC248" s="326"/>
      <c r="ED248" s="468"/>
      <c r="EE248" s="39"/>
      <c r="EF248" s="459">
        <f t="shared" si="299"/>
        <v>124</v>
      </c>
      <c r="EG248" s="407">
        <f t="shared" si="338"/>
        <v>0.03</v>
      </c>
      <c r="EH248" s="407">
        <f t="shared" si="338"/>
        <v>0.03</v>
      </c>
      <c r="EI248" s="407">
        <f t="shared" si="338"/>
        <v>0.03</v>
      </c>
      <c r="EJ248" s="407">
        <f t="shared" si="338"/>
        <v>0.03</v>
      </c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</row>
    <row r="249" spans="1:228" ht="12.75" hidden="1" customHeight="1" x14ac:dyDescent="0.2">
      <c r="A249" s="31">
        <f t="shared" si="339"/>
        <v>11</v>
      </c>
      <c r="B249" s="31"/>
      <c r="C249" s="31"/>
      <c r="D249" s="32">
        <f t="shared" si="280"/>
        <v>125</v>
      </c>
      <c r="E249" s="33">
        <f t="shared" ca="1" si="244"/>
        <v>0</v>
      </c>
      <c r="F249" s="33">
        <f t="shared" ca="1" si="245"/>
        <v>0</v>
      </c>
      <c r="G249" s="33">
        <f t="shared" ca="1" si="246"/>
        <v>0</v>
      </c>
      <c r="H249" s="33">
        <v>0</v>
      </c>
      <c r="I249" s="33">
        <v>0</v>
      </c>
      <c r="J249" s="33">
        <f t="shared" ca="1" si="318"/>
        <v>0</v>
      </c>
      <c r="K249" s="33">
        <f t="shared" ca="1" si="247"/>
        <v>0</v>
      </c>
      <c r="L249" s="33"/>
      <c r="M249" s="832">
        <v>0</v>
      </c>
      <c r="N249" s="33">
        <f>IF(M249&gt;0,#REF!,0)</f>
        <v>0</v>
      </c>
      <c r="O249" s="33">
        <f t="shared" ca="1" si="248"/>
        <v>0</v>
      </c>
      <c r="P249" s="833">
        <f t="shared" ca="1" si="281"/>
        <v>1.51</v>
      </c>
      <c r="Q249" s="834">
        <f t="shared" ca="1" si="282"/>
        <v>10.850018634294981</v>
      </c>
      <c r="R249" s="835">
        <f t="shared" ca="1" si="283"/>
        <v>601.17630843457664</v>
      </c>
      <c r="S249" s="836">
        <f t="shared" ca="1" si="284"/>
        <v>1.51</v>
      </c>
      <c r="T249" s="34">
        <f t="shared" ca="1" si="249"/>
        <v>10.850018634294981</v>
      </c>
      <c r="U249" s="835">
        <f t="shared" ca="1" si="285"/>
        <v>601.17630843457687</v>
      </c>
      <c r="V249" s="34">
        <f t="shared" si="330"/>
        <v>0</v>
      </c>
      <c r="W249" s="553">
        <f t="shared" si="331"/>
        <v>0.68799999999999994</v>
      </c>
      <c r="X249" s="42">
        <f t="shared" si="286"/>
        <v>0.03</v>
      </c>
      <c r="Y249" s="43">
        <f t="shared" si="250"/>
        <v>2.4662697723036864E-3</v>
      </c>
      <c r="Z249" s="44">
        <f t="shared" si="287"/>
        <v>0.03</v>
      </c>
      <c r="AA249" s="43">
        <f t="shared" si="251"/>
        <v>2.4662697723036864E-3</v>
      </c>
      <c r="AB249" s="35">
        <f t="shared" si="337"/>
        <v>0.16</v>
      </c>
      <c r="AC249" s="35">
        <f t="shared" ca="1" si="337"/>
        <v>0.15470777428049154</v>
      </c>
      <c r="AD249" s="317">
        <f t="shared" ca="1" si="337"/>
        <v>0.15470777428049154</v>
      </c>
      <c r="AE249" s="39"/>
      <c r="AF249" s="318">
        <f t="shared" si="252"/>
        <v>0.1</v>
      </c>
      <c r="AG249" s="405">
        <f t="shared" ca="1" si="253"/>
        <v>0</v>
      </c>
      <c r="AH249" s="318">
        <f t="shared" si="254"/>
        <v>0</v>
      </c>
      <c r="AI249" s="405">
        <f t="shared" ca="1" si="255"/>
        <v>0</v>
      </c>
      <c r="AJ249" s="318">
        <f t="shared" si="256"/>
        <v>0.01</v>
      </c>
      <c r="AK249" s="405">
        <f t="shared" ca="1" si="257"/>
        <v>0</v>
      </c>
      <c r="AL249" s="35">
        <v>0</v>
      </c>
      <c r="AM249" s="30">
        <f t="shared" ca="1" si="258"/>
        <v>10.850018634294981</v>
      </c>
      <c r="AN249" s="39"/>
      <c r="AO249" s="39"/>
      <c r="AP249" s="709">
        <f ca="1">IF($J$12="",0,IF(A249&lt;=$Y$3,IF(R248+SUM($M$126:M249)&gt;$Z$22,R248*10%,IF(R248+SUM($M$126:M249)&lt;=$Z$22,$Z$22-R248-SUM($M$126:M249))),0))</f>
        <v>99389.483672931136</v>
      </c>
      <c r="AQ249" s="319">
        <f t="shared" ca="1" si="289"/>
        <v>100000</v>
      </c>
      <c r="AR249" s="319">
        <f ca="1">IF($J$12="",0,IF(U248&lt;0,0,IF(A249&lt;=$Y$3,IF(U248+SUM($M$126:M249)&gt;$Z$22,U248*10%,IF(U248+SUM($M$126:M249)&lt;=$Z$22,$AR$125-U248-SUM($M$126:M249))),0)))</f>
        <v>99389.483672931121</v>
      </c>
      <c r="AS249" s="39">
        <f t="shared" ca="1" si="290"/>
        <v>100000</v>
      </c>
      <c r="AT249" s="723">
        <f t="shared" ca="1" si="259"/>
        <v>99389.483672931136</v>
      </c>
      <c r="AU249" s="320">
        <f t="shared" ca="1" si="260"/>
        <v>99389.483672931121</v>
      </c>
      <c r="AV249" s="320">
        <f t="shared" ca="1" si="261"/>
        <v>0</v>
      </c>
      <c r="AW249" s="320">
        <f t="shared" ca="1" si="262"/>
        <v>0</v>
      </c>
      <c r="AX249" s="320">
        <f t="shared" ca="1" si="263"/>
        <v>0</v>
      </c>
      <c r="AY249" s="320">
        <f t="shared" ca="1" si="291"/>
        <v>0</v>
      </c>
      <c r="AZ249" s="724">
        <f t="shared" ca="1" si="264"/>
        <v>0</v>
      </c>
      <c r="BA249" s="1259">
        <f t="shared" si="292"/>
        <v>0</v>
      </c>
      <c r="BB249" s="1250"/>
      <c r="BC249" s="715">
        <f t="shared" si="265"/>
        <v>0</v>
      </c>
      <c r="BD249" s="715">
        <f t="shared" si="266"/>
        <v>0</v>
      </c>
      <c r="BE249" s="715">
        <f t="shared" si="267"/>
        <v>0</v>
      </c>
      <c r="BF249" s="715">
        <f t="shared" si="293"/>
        <v>0</v>
      </c>
      <c r="BG249" s="732">
        <f t="shared" si="268"/>
        <v>0</v>
      </c>
      <c r="BH249" s="39"/>
      <c r="BI249" s="39"/>
      <c r="BJ249" s="39"/>
      <c r="BK249" s="39"/>
      <c r="BL249" s="39"/>
      <c r="BM249" s="36"/>
      <c r="BN249" s="422">
        <f t="shared" ca="1" si="269"/>
        <v>10.850018634294981</v>
      </c>
      <c r="BO249" s="422">
        <f t="shared" ca="1" si="270"/>
        <v>0</v>
      </c>
      <c r="BP249" s="422">
        <f t="shared" ca="1" si="271"/>
        <v>0</v>
      </c>
      <c r="BQ249" s="422">
        <f t="shared" ca="1" si="272"/>
        <v>0</v>
      </c>
      <c r="BR249" s="422">
        <f t="shared" ca="1" si="294"/>
        <v>0</v>
      </c>
      <c r="BS249" s="422">
        <f t="shared" ca="1" si="273"/>
        <v>0</v>
      </c>
      <c r="BT249" s="422">
        <f t="shared" si="274"/>
        <v>0</v>
      </c>
      <c r="BU249" s="422">
        <f t="shared" si="275"/>
        <v>0</v>
      </c>
      <c r="BV249" s="422">
        <f t="shared" si="276"/>
        <v>0</v>
      </c>
      <c r="BW249" s="422">
        <f t="shared" si="277"/>
        <v>0</v>
      </c>
      <c r="BX249" s="422">
        <f t="shared" si="295"/>
        <v>0</v>
      </c>
      <c r="BY249" s="422">
        <f t="shared" si="278"/>
        <v>0</v>
      </c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458"/>
      <c r="CL249" s="458"/>
      <c r="CM249" s="458"/>
      <c r="CN249" s="458"/>
      <c r="CO249" s="458"/>
      <c r="CP249" s="458"/>
      <c r="CQ249" s="458"/>
      <c r="CR249" s="458"/>
      <c r="CS249" s="458"/>
      <c r="CT249" s="458"/>
      <c r="CU249" s="458"/>
      <c r="CV249" s="458"/>
      <c r="CW249" s="458"/>
      <c r="CX249" s="458"/>
      <c r="CY249" s="458"/>
      <c r="CZ249" s="458"/>
      <c r="DA249" s="458"/>
      <c r="DB249" s="458"/>
      <c r="DC249" s="458"/>
      <c r="DD249" s="458"/>
      <c r="DE249" s="458"/>
      <c r="DF249" s="458"/>
      <c r="DG249" s="458"/>
      <c r="DH249" s="458"/>
      <c r="DI249" s="458"/>
      <c r="DJ249" s="458"/>
      <c r="DK249" s="458"/>
      <c r="DL249" s="458"/>
      <c r="DM249" s="458"/>
      <c r="DN249" s="458"/>
      <c r="DO249" s="458"/>
      <c r="DP249" s="458"/>
      <c r="DQ249" s="458"/>
      <c r="DR249" s="458"/>
      <c r="DS249" s="458"/>
      <c r="DT249" s="458"/>
      <c r="DU249" s="39"/>
      <c r="DV249" s="39"/>
      <c r="DW249" s="31">
        <f t="shared" si="340"/>
        <v>11</v>
      </c>
      <c r="DX249" s="459">
        <f t="shared" si="279"/>
        <v>125</v>
      </c>
      <c r="DY249" s="467">
        <f t="shared" si="296"/>
        <v>0.1</v>
      </c>
      <c r="DZ249" s="468">
        <f t="shared" si="297"/>
        <v>0</v>
      </c>
      <c r="EA249" s="467">
        <f t="shared" si="298"/>
        <v>0.01</v>
      </c>
      <c r="EB249" s="468"/>
      <c r="EC249" s="326"/>
      <c r="ED249" s="468"/>
      <c r="EE249" s="39"/>
      <c r="EF249" s="459">
        <f t="shared" si="299"/>
        <v>125</v>
      </c>
      <c r="EG249" s="407">
        <f t="shared" si="338"/>
        <v>0.03</v>
      </c>
      <c r="EH249" s="407">
        <f t="shared" si="338"/>
        <v>0.03</v>
      </c>
      <c r="EI249" s="407">
        <f t="shared" si="338"/>
        <v>0.03</v>
      </c>
      <c r="EJ249" s="407">
        <f t="shared" si="338"/>
        <v>0.03</v>
      </c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</row>
    <row r="250" spans="1:228" ht="12.75" hidden="1" customHeight="1" x14ac:dyDescent="0.2">
      <c r="A250" s="31">
        <f t="shared" si="339"/>
        <v>11</v>
      </c>
      <c r="B250" s="31"/>
      <c r="C250" s="31"/>
      <c r="D250" s="32">
        <f t="shared" si="280"/>
        <v>126</v>
      </c>
      <c r="E250" s="33">
        <f t="shared" ca="1" si="244"/>
        <v>0</v>
      </c>
      <c r="F250" s="33">
        <f t="shared" ca="1" si="245"/>
        <v>0</v>
      </c>
      <c r="G250" s="33">
        <f t="shared" ca="1" si="246"/>
        <v>0</v>
      </c>
      <c r="H250" s="33">
        <v>0</v>
      </c>
      <c r="I250" s="33">
        <v>0</v>
      </c>
      <c r="J250" s="33">
        <f t="shared" ca="1" si="318"/>
        <v>0</v>
      </c>
      <c r="K250" s="33">
        <f t="shared" ca="1" si="247"/>
        <v>0</v>
      </c>
      <c r="L250" s="33"/>
      <c r="M250" s="832">
        <v>0</v>
      </c>
      <c r="N250" s="33">
        <f>IF(M250&gt;0,#REF!,0)</f>
        <v>0</v>
      </c>
      <c r="O250" s="33">
        <f t="shared" ca="1" si="248"/>
        <v>0</v>
      </c>
      <c r="P250" s="833">
        <f t="shared" ca="1" si="281"/>
        <v>1.48</v>
      </c>
      <c r="Q250" s="834">
        <f t="shared" ca="1" si="282"/>
        <v>10.851038252995892</v>
      </c>
      <c r="R250" s="835">
        <f t="shared" ca="1" si="283"/>
        <v>591.80527018158079</v>
      </c>
      <c r="S250" s="836">
        <f t="shared" ca="1" si="284"/>
        <v>1.48</v>
      </c>
      <c r="T250" s="34">
        <f t="shared" ca="1" si="249"/>
        <v>10.851038252995892</v>
      </c>
      <c r="U250" s="835">
        <f t="shared" ca="1" si="285"/>
        <v>591.80527018158102</v>
      </c>
      <c r="V250" s="34">
        <f t="shared" si="330"/>
        <v>0</v>
      </c>
      <c r="W250" s="553">
        <f t="shared" si="331"/>
        <v>0.67500000000000004</v>
      </c>
      <c r="X250" s="42">
        <f t="shared" si="286"/>
        <v>0.03</v>
      </c>
      <c r="Y250" s="43">
        <f t="shared" si="250"/>
        <v>2.4662697723036864E-3</v>
      </c>
      <c r="Z250" s="44">
        <f t="shared" si="287"/>
        <v>0.03</v>
      </c>
      <c r="AA250" s="43">
        <f t="shared" si="251"/>
        <v>2.4662697723036864E-3</v>
      </c>
      <c r="AB250" s="35">
        <f t="shared" si="337"/>
        <v>0.16</v>
      </c>
      <c r="AC250" s="35">
        <f t="shared" ca="1" si="337"/>
        <v>0.15470777428049154</v>
      </c>
      <c r="AD250" s="317">
        <f t="shared" ca="1" si="337"/>
        <v>0.15470777428049154</v>
      </c>
      <c r="AE250" s="39"/>
      <c r="AF250" s="318">
        <f t="shared" si="252"/>
        <v>0.1</v>
      </c>
      <c r="AG250" s="405">
        <f t="shared" ca="1" si="253"/>
        <v>0</v>
      </c>
      <c r="AH250" s="318">
        <f t="shared" si="254"/>
        <v>0</v>
      </c>
      <c r="AI250" s="405">
        <f t="shared" ca="1" si="255"/>
        <v>0</v>
      </c>
      <c r="AJ250" s="318">
        <f t="shared" si="256"/>
        <v>0.01</v>
      </c>
      <c r="AK250" s="405">
        <f t="shared" ca="1" si="257"/>
        <v>0</v>
      </c>
      <c r="AL250" s="35">
        <v>0</v>
      </c>
      <c r="AM250" s="30">
        <f t="shared" ca="1" si="258"/>
        <v>10.851038252995892</v>
      </c>
      <c r="AN250" s="39"/>
      <c r="AO250" s="39"/>
      <c r="AP250" s="709">
        <f ca="1">IF($J$12="",0,IF(A250&lt;=$Y$3,IF(R249+SUM($M$126:M250)&gt;$Z$22,R249*10%,IF(R249+SUM($M$126:M250)&lt;=$Z$22,$Z$22-R249-SUM($M$126:M250))),0))</f>
        <v>99398.823691565427</v>
      </c>
      <c r="AQ250" s="319">
        <f t="shared" ca="1" si="289"/>
        <v>100000</v>
      </c>
      <c r="AR250" s="319">
        <f ca="1">IF($J$12="",0,IF(U249&lt;0,0,IF(A250&lt;=$Y$3,IF(U249+SUM($M$126:M250)&gt;$Z$22,U249*10%,IF(U249+SUM($M$126:M250)&lt;=$Z$22,$AR$125-U249-SUM($M$126:M250))),0)))</f>
        <v>99398.823691565427</v>
      </c>
      <c r="AS250" s="39">
        <f t="shared" ca="1" si="290"/>
        <v>100000</v>
      </c>
      <c r="AT250" s="723">
        <f t="shared" ca="1" si="259"/>
        <v>99398.823691565427</v>
      </c>
      <c r="AU250" s="320">
        <f t="shared" ca="1" si="260"/>
        <v>99398.823691565427</v>
      </c>
      <c r="AV250" s="320">
        <f t="shared" ca="1" si="261"/>
        <v>0</v>
      </c>
      <c r="AW250" s="320">
        <f t="shared" ca="1" si="262"/>
        <v>0</v>
      </c>
      <c r="AX250" s="320">
        <f t="shared" ca="1" si="263"/>
        <v>0</v>
      </c>
      <c r="AY250" s="320">
        <f t="shared" ca="1" si="291"/>
        <v>0</v>
      </c>
      <c r="AZ250" s="724">
        <f t="shared" ca="1" si="264"/>
        <v>0</v>
      </c>
      <c r="BA250" s="1259">
        <f t="shared" si="292"/>
        <v>0</v>
      </c>
      <c r="BB250" s="1250"/>
      <c r="BC250" s="715">
        <f t="shared" si="265"/>
        <v>0</v>
      </c>
      <c r="BD250" s="715">
        <f t="shared" si="266"/>
        <v>0</v>
      </c>
      <c r="BE250" s="715">
        <f t="shared" si="267"/>
        <v>0</v>
      </c>
      <c r="BF250" s="715">
        <f t="shared" si="293"/>
        <v>0</v>
      </c>
      <c r="BG250" s="732">
        <f t="shared" si="268"/>
        <v>0</v>
      </c>
      <c r="BH250" s="39"/>
      <c r="BI250" s="39"/>
      <c r="BJ250" s="39"/>
      <c r="BK250" s="39"/>
      <c r="BL250" s="39"/>
      <c r="BM250" s="36"/>
      <c r="BN250" s="422">
        <f t="shared" ca="1" si="269"/>
        <v>10.851038252995892</v>
      </c>
      <c r="BO250" s="422">
        <f t="shared" ca="1" si="270"/>
        <v>0</v>
      </c>
      <c r="BP250" s="422">
        <f t="shared" ca="1" si="271"/>
        <v>0</v>
      </c>
      <c r="BQ250" s="422">
        <f t="shared" ca="1" si="272"/>
        <v>0</v>
      </c>
      <c r="BR250" s="422">
        <f t="shared" ca="1" si="294"/>
        <v>0</v>
      </c>
      <c r="BS250" s="422">
        <f t="shared" ca="1" si="273"/>
        <v>0</v>
      </c>
      <c r="BT250" s="422">
        <f t="shared" si="274"/>
        <v>0</v>
      </c>
      <c r="BU250" s="422">
        <f t="shared" si="275"/>
        <v>0</v>
      </c>
      <c r="BV250" s="422">
        <f t="shared" si="276"/>
        <v>0</v>
      </c>
      <c r="BW250" s="422">
        <f t="shared" si="277"/>
        <v>0</v>
      </c>
      <c r="BX250" s="422">
        <f t="shared" si="295"/>
        <v>0</v>
      </c>
      <c r="BY250" s="422">
        <f t="shared" si="278"/>
        <v>0</v>
      </c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458"/>
      <c r="CL250" s="458"/>
      <c r="CM250" s="458"/>
      <c r="CN250" s="458"/>
      <c r="CO250" s="458"/>
      <c r="CP250" s="458"/>
      <c r="CQ250" s="458"/>
      <c r="CR250" s="458"/>
      <c r="CS250" s="458"/>
      <c r="CT250" s="458"/>
      <c r="CU250" s="458"/>
      <c r="CV250" s="458"/>
      <c r="CW250" s="458"/>
      <c r="CX250" s="458"/>
      <c r="CY250" s="458"/>
      <c r="CZ250" s="458"/>
      <c r="DA250" s="458"/>
      <c r="DB250" s="458"/>
      <c r="DC250" s="458"/>
      <c r="DD250" s="458"/>
      <c r="DE250" s="458"/>
      <c r="DF250" s="458"/>
      <c r="DG250" s="458"/>
      <c r="DH250" s="458"/>
      <c r="DI250" s="458"/>
      <c r="DJ250" s="458"/>
      <c r="DK250" s="458"/>
      <c r="DL250" s="458"/>
      <c r="DM250" s="458"/>
      <c r="DN250" s="458"/>
      <c r="DO250" s="458"/>
      <c r="DP250" s="458"/>
      <c r="DQ250" s="458"/>
      <c r="DR250" s="458"/>
      <c r="DS250" s="458"/>
      <c r="DT250" s="458"/>
      <c r="DU250" s="39"/>
      <c r="DV250" s="39"/>
      <c r="DW250" s="31">
        <f t="shared" si="340"/>
        <v>11</v>
      </c>
      <c r="DX250" s="459">
        <f t="shared" si="279"/>
        <v>126</v>
      </c>
      <c r="DY250" s="467">
        <f t="shared" si="296"/>
        <v>0.1</v>
      </c>
      <c r="DZ250" s="468">
        <f t="shared" si="297"/>
        <v>0</v>
      </c>
      <c r="EA250" s="467">
        <f t="shared" si="298"/>
        <v>0.01</v>
      </c>
      <c r="EB250" s="468"/>
      <c r="EC250" s="326"/>
      <c r="ED250" s="468"/>
      <c r="EE250" s="39"/>
      <c r="EF250" s="459">
        <f t="shared" si="299"/>
        <v>126</v>
      </c>
      <c r="EG250" s="407">
        <f t="shared" si="338"/>
        <v>0.03</v>
      </c>
      <c r="EH250" s="407">
        <f t="shared" si="338"/>
        <v>0.03</v>
      </c>
      <c r="EI250" s="407">
        <f t="shared" si="338"/>
        <v>0.03</v>
      </c>
      <c r="EJ250" s="407">
        <f t="shared" si="338"/>
        <v>0.03</v>
      </c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</row>
    <row r="251" spans="1:228" ht="12.75" hidden="1" customHeight="1" x14ac:dyDescent="0.2">
      <c r="A251" s="31">
        <f t="shared" si="339"/>
        <v>11</v>
      </c>
      <c r="B251" s="31"/>
      <c r="C251" s="31"/>
      <c r="D251" s="32">
        <f t="shared" si="280"/>
        <v>127</v>
      </c>
      <c r="E251" s="33">
        <f t="shared" ca="1" si="244"/>
        <v>0</v>
      </c>
      <c r="F251" s="33">
        <f t="shared" ca="1" si="245"/>
        <v>0</v>
      </c>
      <c r="G251" s="33">
        <f t="shared" ca="1" si="246"/>
        <v>0</v>
      </c>
      <c r="H251" s="33">
        <v>0</v>
      </c>
      <c r="I251" s="33">
        <v>0</v>
      </c>
      <c r="J251" s="33">
        <f t="shared" ca="1" si="318"/>
        <v>0</v>
      </c>
      <c r="K251" s="33">
        <f t="shared" ca="1" si="247"/>
        <v>0</v>
      </c>
      <c r="L251" s="33"/>
      <c r="M251" s="832">
        <v>0</v>
      </c>
      <c r="N251" s="33">
        <f>IF(M251&gt;0,#REF!,0)</f>
        <v>0</v>
      </c>
      <c r="O251" s="33">
        <f t="shared" ca="1" si="248"/>
        <v>0</v>
      </c>
      <c r="P251" s="833">
        <f t="shared" ca="1" si="281"/>
        <v>1.46</v>
      </c>
      <c r="Q251" s="834">
        <f t="shared" ca="1" si="282"/>
        <v>10.852061258005179</v>
      </c>
      <c r="R251" s="835">
        <f t="shared" ca="1" si="283"/>
        <v>582.41320892357567</v>
      </c>
      <c r="S251" s="836">
        <f t="shared" ca="1" si="284"/>
        <v>1.46</v>
      </c>
      <c r="T251" s="34">
        <f t="shared" ca="1" si="249"/>
        <v>10.852061258005179</v>
      </c>
      <c r="U251" s="835">
        <f t="shared" ca="1" si="285"/>
        <v>582.41320892357589</v>
      </c>
      <c r="V251" s="34">
        <f t="shared" si="330"/>
        <v>0</v>
      </c>
      <c r="W251" s="553">
        <f t="shared" si="331"/>
        <v>0.66300000000000003</v>
      </c>
      <c r="X251" s="42">
        <f t="shared" si="286"/>
        <v>0.03</v>
      </c>
      <c r="Y251" s="43">
        <f t="shared" si="250"/>
        <v>2.4662697723036864E-3</v>
      </c>
      <c r="Z251" s="44">
        <f t="shared" si="287"/>
        <v>0.03</v>
      </c>
      <c r="AA251" s="43">
        <f t="shared" si="251"/>
        <v>2.4662697723036864E-3</v>
      </c>
      <c r="AB251" s="35">
        <f t="shared" si="337"/>
        <v>0.16</v>
      </c>
      <c r="AC251" s="35">
        <f t="shared" ca="1" si="337"/>
        <v>0.15470777428049154</v>
      </c>
      <c r="AD251" s="317">
        <f t="shared" ca="1" si="337"/>
        <v>0.15470777428049154</v>
      </c>
      <c r="AE251" s="39"/>
      <c r="AF251" s="318">
        <f t="shared" si="252"/>
        <v>0.1</v>
      </c>
      <c r="AG251" s="405">
        <f t="shared" ca="1" si="253"/>
        <v>0</v>
      </c>
      <c r="AH251" s="318">
        <f t="shared" si="254"/>
        <v>0</v>
      </c>
      <c r="AI251" s="405">
        <f t="shared" ca="1" si="255"/>
        <v>0</v>
      </c>
      <c r="AJ251" s="318">
        <f t="shared" si="256"/>
        <v>0.01</v>
      </c>
      <c r="AK251" s="405">
        <f t="shared" ca="1" si="257"/>
        <v>0</v>
      </c>
      <c r="AL251" s="35">
        <v>0</v>
      </c>
      <c r="AM251" s="30">
        <f t="shared" ca="1" si="258"/>
        <v>10.852061258005179</v>
      </c>
      <c r="AN251" s="39"/>
      <c r="AO251" s="39"/>
      <c r="AP251" s="709">
        <f ca="1">IF($J$12="",0,IF(A251&lt;=$Y$3,IF(R250+SUM($M$126:M251)&gt;$Z$22,R250*10%,IF(R250+SUM($M$126:M251)&lt;=$Z$22,$Z$22-R250-SUM($M$126:M251))),0))</f>
        <v>99408.194729818424</v>
      </c>
      <c r="AQ251" s="319">
        <f t="shared" ca="1" si="289"/>
        <v>100000</v>
      </c>
      <c r="AR251" s="319">
        <f ca="1">IF($J$12="",0,IF(U250&lt;0,0,IF(A251&lt;=$Y$3,IF(U250+SUM($M$126:M251)&gt;$Z$22,U250*10%,IF(U250+SUM($M$126:M251)&lt;=$Z$22,$AR$125-U250-SUM($M$126:M251))),0)))</f>
        <v>99408.194729818424</v>
      </c>
      <c r="AS251" s="39">
        <f t="shared" ca="1" si="290"/>
        <v>100000</v>
      </c>
      <c r="AT251" s="723">
        <f t="shared" ca="1" si="259"/>
        <v>99408.194729818424</v>
      </c>
      <c r="AU251" s="320">
        <f t="shared" ca="1" si="260"/>
        <v>99408.194729818424</v>
      </c>
      <c r="AV251" s="320">
        <f t="shared" ca="1" si="261"/>
        <v>0</v>
      </c>
      <c r="AW251" s="320">
        <f t="shared" ca="1" si="262"/>
        <v>0</v>
      </c>
      <c r="AX251" s="320">
        <f t="shared" ca="1" si="263"/>
        <v>0</v>
      </c>
      <c r="AY251" s="320">
        <f t="shared" ca="1" si="291"/>
        <v>0</v>
      </c>
      <c r="AZ251" s="724">
        <f t="shared" ca="1" si="264"/>
        <v>0</v>
      </c>
      <c r="BA251" s="1259">
        <f t="shared" si="292"/>
        <v>0</v>
      </c>
      <c r="BB251" s="1250"/>
      <c r="BC251" s="715">
        <f t="shared" si="265"/>
        <v>0</v>
      </c>
      <c r="BD251" s="715">
        <f t="shared" si="266"/>
        <v>0</v>
      </c>
      <c r="BE251" s="715">
        <f t="shared" si="267"/>
        <v>0</v>
      </c>
      <c r="BF251" s="715">
        <f t="shared" si="293"/>
        <v>0</v>
      </c>
      <c r="BG251" s="732">
        <f t="shared" si="268"/>
        <v>0</v>
      </c>
      <c r="BH251" s="39"/>
      <c r="BI251" s="39"/>
      <c r="BJ251" s="39"/>
      <c r="BK251" s="39"/>
      <c r="BL251" s="39"/>
      <c r="BM251" s="36"/>
      <c r="BN251" s="422">
        <f t="shared" ca="1" si="269"/>
        <v>10.852061258005179</v>
      </c>
      <c r="BO251" s="422">
        <f t="shared" ca="1" si="270"/>
        <v>0</v>
      </c>
      <c r="BP251" s="422">
        <f t="shared" ca="1" si="271"/>
        <v>0</v>
      </c>
      <c r="BQ251" s="422">
        <f t="shared" ca="1" si="272"/>
        <v>0</v>
      </c>
      <c r="BR251" s="422">
        <f t="shared" ca="1" si="294"/>
        <v>0</v>
      </c>
      <c r="BS251" s="422">
        <f t="shared" ca="1" si="273"/>
        <v>0</v>
      </c>
      <c r="BT251" s="422">
        <f t="shared" si="274"/>
        <v>0</v>
      </c>
      <c r="BU251" s="422">
        <f t="shared" si="275"/>
        <v>0</v>
      </c>
      <c r="BV251" s="422">
        <f t="shared" si="276"/>
        <v>0</v>
      </c>
      <c r="BW251" s="422">
        <f t="shared" si="277"/>
        <v>0</v>
      </c>
      <c r="BX251" s="422">
        <f t="shared" si="295"/>
        <v>0</v>
      </c>
      <c r="BY251" s="422">
        <f t="shared" si="278"/>
        <v>0</v>
      </c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458"/>
      <c r="CL251" s="458"/>
      <c r="CM251" s="458"/>
      <c r="CN251" s="458"/>
      <c r="CO251" s="458"/>
      <c r="CP251" s="458"/>
      <c r="CQ251" s="458"/>
      <c r="CR251" s="458"/>
      <c r="CS251" s="458"/>
      <c r="CT251" s="458"/>
      <c r="CU251" s="458"/>
      <c r="CV251" s="458"/>
      <c r="CW251" s="458"/>
      <c r="CX251" s="458"/>
      <c r="CY251" s="458"/>
      <c r="CZ251" s="458"/>
      <c r="DA251" s="458"/>
      <c r="DB251" s="458"/>
      <c r="DC251" s="458"/>
      <c r="DD251" s="458"/>
      <c r="DE251" s="458"/>
      <c r="DF251" s="458"/>
      <c r="DG251" s="458"/>
      <c r="DH251" s="458"/>
      <c r="DI251" s="458"/>
      <c r="DJ251" s="458"/>
      <c r="DK251" s="458"/>
      <c r="DL251" s="458"/>
      <c r="DM251" s="458"/>
      <c r="DN251" s="458"/>
      <c r="DO251" s="458"/>
      <c r="DP251" s="458"/>
      <c r="DQ251" s="458"/>
      <c r="DR251" s="458"/>
      <c r="DS251" s="458"/>
      <c r="DT251" s="458"/>
      <c r="DU251" s="39"/>
      <c r="DV251" s="39"/>
      <c r="DW251" s="31">
        <f t="shared" si="340"/>
        <v>11</v>
      </c>
      <c r="DX251" s="459">
        <f t="shared" si="279"/>
        <v>127</v>
      </c>
      <c r="DY251" s="467">
        <f t="shared" si="296"/>
        <v>0.1</v>
      </c>
      <c r="DZ251" s="468">
        <f t="shared" si="297"/>
        <v>0</v>
      </c>
      <c r="EA251" s="467">
        <f t="shared" si="298"/>
        <v>0.01</v>
      </c>
      <c r="EB251" s="468"/>
      <c r="EC251" s="326"/>
      <c r="ED251" s="468"/>
      <c r="EE251" s="39"/>
      <c r="EF251" s="459">
        <f t="shared" si="299"/>
        <v>127</v>
      </c>
      <c r="EG251" s="407">
        <f t="shared" si="338"/>
        <v>0.03</v>
      </c>
      <c r="EH251" s="407">
        <f t="shared" si="338"/>
        <v>0.03</v>
      </c>
      <c r="EI251" s="407">
        <f t="shared" si="338"/>
        <v>0.03</v>
      </c>
      <c r="EJ251" s="407">
        <f t="shared" si="338"/>
        <v>0.03</v>
      </c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</row>
    <row r="252" spans="1:228" ht="12.75" hidden="1" customHeight="1" x14ac:dyDescent="0.2">
      <c r="A252" s="31">
        <f t="shared" si="339"/>
        <v>11</v>
      </c>
      <c r="B252" s="31"/>
      <c r="C252" s="31"/>
      <c r="D252" s="32">
        <f t="shared" si="280"/>
        <v>128</v>
      </c>
      <c r="E252" s="33">
        <f t="shared" ca="1" si="244"/>
        <v>0</v>
      </c>
      <c r="F252" s="33">
        <f t="shared" ca="1" si="245"/>
        <v>0</v>
      </c>
      <c r="G252" s="33">
        <f t="shared" ca="1" si="246"/>
        <v>0</v>
      </c>
      <c r="H252" s="33">
        <v>0</v>
      </c>
      <c r="I252" s="33">
        <v>0</v>
      </c>
      <c r="J252" s="33">
        <f t="shared" ca="1" si="318"/>
        <v>0</v>
      </c>
      <c r="K252" s="33">
        <f t="shared" ca="1" si="247"/>
        <v>0</v>
      </c>
      <c r="L252" s="33"/>
      <c r="M252" s="832">
        <v>0</v>
      </c>
      <c r="N252" s="33">
        <f>IF(M252&gt;0,#REF!,0)</f>
        <v>0</v>
      </c>
      <c r="O252" s="33">
        <f t="shared" ca="1" si="248"/>
        <v>0</v>
      </c>
      <c r="P252" s="833">
        <f t="shared" ca="1" si="281"/>
        <v>1.44</v>
      </c>
      <c r="Q252" s="834">
        <f t="shared" ca="1" si="282"/>
        <v>10.853086558025844</v>
      </c>
      <c r="R252" s="835">
        <f t="shared" ca="1" si="283"/>
        <v>573.00012236554983</v>
      </c>
      <c r="S252" s="836">
        <f t="shared" ca="1" si="284"/>
        <v>1.44</v>
      </c>
      <c r="T252" s="34">
        <f t="shared" ca="1" si="249"/>
        <v>10.853086558025844</v>
      </c>
      <c r="U252" s="835">
        <f t="shared" ca="1" si="285"/>
        <v>573.00012236555006</v>
      </c>
      <c r="V252" s="34">
        <f t="shared" si="330"/>
        <v>0</v>
      </c>
      <c r="W252" s="553">
        <f t="shared" si="331"/>
        <v>0.65</v>
      </c>
      <c r="X252" s="42">
        <f t="shared" si="286"/>
        <v>0.03</v>
      </c>
      <c r="Y252" s="43">
        <f t="shared" si="250"/>
        <v>2.4662697723036864E-3</v>
      </c>
      <c r="Z252" s="44">
        <f t="shared" si="287"/>
        <v>0.03</v>
      </c>
      <c r="AA252" s="43">
        <f t="shared" si="251"/>
        <v>2.4662697723036864E-3</v>
      </c>
      <c r="AB252" s="35">
        <f t="shared" si="337"/>
        <v>0.16</v>
      </c>
      <c r="AC252" s="35">
        <f t="shared" ca="1" si="337"/>
        <v>0.15470777428049154</v>
      </c>
      <c r="AD252" s="317">
        <f t="shared" ca="1" si="337"/>
        <v>0.15470777428049154</v>
      </c>
      <c r="AE252" s="39"/>
      <c r="AF252" s="318">
        <f t="shared" si="252"/>
        <v>0.1</v>
      </c>
      <c r="AG252" s="405">
        <f t="shared" ca="1" si="253"/>
        <v>0</v>
      </c>
      <c r="AH252" s="318">
        <f t="shared" si="254"/>
        <v>0</v>
      </c>
      <c r="AI252" s="405">
        <f t="shared" ca="1" si="255"/>
        <v>0</v>
      </c>
      <c r="AJ252" s="318">
        <f t="shared" si="256"/>
        <v>0.01</v>
      </c>
      <c r="AK252" s="405">
        <f t="shared" ca="1" si="257"/>
        <v>0</v>
      </c>
      <c r="AL252" s="35">
        <v>0</v>
      </c>
      <c r="AM252" s="30">
        <f t="shared" ca="1" si="258"/>
        <v>10.853086558025844</v>
      </c>
      <c r="AN252" s="39"/>
      <c r="AO252" s="39"/>
      <c r="AP252" s="709">
        <f ca="1">IF($J$12="",0,IF(A252&lt;=$Y$3,IF(R251+SUM($M$126:M252)&gt;$Z$22,R251*10%,IF(R251+SUM($M$126:M252)&lt;=$Z$22,$Z$22-R251-SUM($M$126:M252))),0))</f>
        <v>99417.586791076421</v>
      </c>
      <c r="AQ252" s="319">
        <f t="shared" ca="1" si="289"/>
        <v>100000</v>
      </c>
      <c r="AR252" s="319">
        <f ca="1">IF($J$12="",0,IF(U251&lt;0,0,IF(A252&lt;=$Y$3,IF(U251+SUM($M$126:M252)&gt;$Z$22,U251*10%,IF(U251+SUM($M$126:M252)&lt;=$Z$22,$AR$125-U251-SUM($M$126:M252))),0)))</f>
        <v>99417.586791076421</v>
      </c>
      <c r="AS252" s="39">
        <f t="shared" ca="1" si="290"/>
        <v>100000</v>
      </c>
      <c r="AT252" s="723">
        <f t="shared" ca="1" si="259"/>
        <v>99417.586791076421</v>
      </c>
      <c r="AU252" s="320">
        <f t="shared" ca="1" si="260"/>
        <v>99417.586791076421</v>
      </c>
      <c r="AV252" s="320">
        <f t="shared" ca="1" si="261"/>
        <v>0</v>
      </c>
      <c r="AW252" s="320">
        <f t="shared" ca="1" si="262"/>
        <v>0</v>
      </c>
      <c r="AX252" s="320">
        <f t="shared" ca="1" si="263"/>
        <v>0</v>
      </c>
      <c r="AY252" s="320">
        <f t="shared" ca="1" si="291"/>
        <v>0</v>
      </c>
      <c r="AZ252" s="724">
        <f t="shared" ca="1" si="264"/>
        <v>0</v>
      </c>
      <c r="BA252" s="1259">
        <f t="shared" si="292"/>
        <v>0</v>
      </c>
      <c r="BB252" s="1250"/>
      <c r="BC252" s="715">
        <f t="shared" si="265"/>
        <v>0</v>
      </c>
      <c r="BD252" s="715">
        <f t="shared" si="266"/>
        <v>0</v>
      </c>
      <c r="BE252" s="715">
        <f t="shared" si="267"/>
        <v>0</v>
      </c>
      <c r="BF252" s="715">
        <f t="shared" si="293"/>
        <v>0</v>
      </c>
      <c r="BG252" s="732">
        <f t="shared" si="268"/>
        <v>0</v>
      </c>
      <c r="BH252" s="39"/>
      <c r="BI252" s="39"/>
      <c r="BJ252" s="39"/>
      <c r="BK252" s="39"/>
      <c r="BL252" s="39"/>
      <c r="BM252" s="36"/>
      <c r="BN252" s="422">
        <f t="shared" ca="1" si="269"/>
        <v>10.853086558025844</v>
      </c>
      <c r="BO252" s="422">
        <f t="shared" ca="1" si="270"/>
        <v>0</v>
      </c>
      <c r="BP252" s="422">
        <f t="shared" ca="1" si="271"/>
        <v>0</v>
      </c>
      <c r="BQ252" s="422">
        <f t="shared" ca="1" si="272"/>
        <v>0</v>
      </c>
      <c r="BR252" s="422">
        <f t="shared" ca="1" si="294"/>
        <v>0</v>
      </c>
      <c r="BS252" s="422">
        <f t="shared" ca="1" si="273"/>
        <v>0</v>
      </c>
      <c r="BT252" s="422">
        <f t="shared" si="274"/>
        <v>0</v>
      </c>
      <c r="BU252" s="422">
        <f t="shared" si="275"/>
        <v>0</v>
      </c>
      <c r="BV252" s="422">
        <f t="shared" si="276"/>
        <v>0</v>
      </c>
      <c r="BW252" s="422">
        <f t="shared" si="277"/>
        <v>0</v>
      </c>
      <c r="BX252" s="422">
        <f t="shared" si="295"/>
        <v>0</v>
      </c>
      <c r="BY252" s="422">
        <f t="shared" si="278"/>
        <v>0</v>
      </c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458"/>
      <c r="CL252" s="458"/>
      <c r="CM252" s="458"/>
      <c r="CN252" s="458"/>
      <c r="CO252" s="458"/>
      <c r="CP252" s="458"/>
      <c r="CQ252" s="458"/>
      <c r="CR252" s="458"/>
      <c r="CS252" s="458"/>
      <c r="CT252" s="458"/>
      <c r="CU252" s="458"/>
      <c r="CV252" s="458"/>
      <c r="CW252" s="458"/>
      <c r="CX252" s="458"/>
      <c r="CY252" s="458"/>
      <c r="CZ252" s="458"/>
      <c r="DA252" s="458"/>
      <c r="DB252" s="458"/>
      <c r="DC252" s="458"/>
      <c r="DD252" s="458"/>
      <c r="DE252" s="458"/>
      <c r="DF252" s="458"/>
      <c r="DG252" s="458"/>
      <c r="DH252" s="458"/>
      <c r="DI252" s="458"/>
      <c r="DJ252" s="458"/>
      <c r="DK252" s="458"/>
      <c r="DL252" s="458"/>
      <c r="DM252" s="458"/>
      <c r="DN252" s="458"/>
      <c r="DO252" s="458"/>
      <c r="DP252" s="458"/>
      <c r="DQ252" s="458"/>
      <c r="DR252" s="458"/>
      <c r="DS252" s="458"/>
      <c r="DT252" s="458"/>
      <c r="DU252" s="39"/>
      <c r="DV252" s="39"/>
      <c r="DW252" s="31">
        <f t="shared" si="340"/>
        <v>11</v>
      </c>
      <c r="DX252" s="459">
        <f t="shared" si="279"/>
        <v>128</v>
      </c>
      <c r="DY252" s="467">
        <f t="shared" si="296"/>
        <v>0.1</v>
      </c>
      <c r="DZ252" s="468">
        <f t="shared" si="297"/>
        <v>0</v>
      </c>
      <c r="EA252" s="467">
        <f t="shared" si="298"/>
        <v>0.01</v>
      </c>
      <c r="EB252" s="468"/>
      <c r="EC252" s="326"/>
      <c r="ED252" s="468"/>
      <c r="EE252" s="39"/>
      <c r="EF252" s="459">
        <f t="shared" si="299"/>
        <v>128</v>
      </c>
      <c r="EG252" s="407">
        <f t="shared" si="338"/>
        <v>0.03</v>
      </c>
      <c r="EH252" s="407">
        <f t="shared" si="338"/>
        <v>0.03</v>
      </c>
      <c r="EI252" s="407">
        <f t="shared" si="338"/>
        <v>0.03</v>
      </c>
      <c r="EJ252" s="407">
        <f t="shared" si="338"/>
        <v>0.03</v>
      </c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</row>
    <row r="253" spans="1:228" ht="12.75" hidden="1" customHeight="1" x14ac:dyDescent="0.2">
      <c r="A253" s="31">
        <f t="shared" si="339"/>
        <v>11</v>
      </c>
      <c r="B253" s="31"/>
      <c r="C253" s="31"/>
      <c r="D253" s="32">
        <f t="shared" si="280"/>
        <v>129</v>
      </c>
      <c r="E253" s="33">
        <f t="shared" ref="E253:E316" ca="1" si="341">IF(A253&gt;$Y$4,0,IF(MOD(D253-$D$125,$N$1073)=0,$Y$6,0))</f>
        <v>0</v>
      </c>
      <c r="F253" s="33">
        <f t="shared" ref="F253:F316" ca="1" si="342">IF(E253&gt;0,$AA$1082,0)</f>
        <v>0</v>
      </c>
      <c r="G253" s="33">
        <f t="shared" ref="G253:G316" ca="1" si="343">IF((E253+H253)/(1+AB253)&gt;F253,(E253+H253)/(1+AB253)-F253,0)</f>
        <v>0</v>
      </c>
      <c r="H253" s="33">
        <v>0</v>
      </c>
      <c r="I253" s="33">
        <v>0</v>
      </c>
      <c r="J253" s="33">
        <f t="shared" ca="1" si="318"/>
        <v>0</v>
      </c>
      <c r="K253" s="33">
        <f t="shared" ref="K253:K316" ca="1" si="344">ROUND($E253/(1+AB253)*AC253+(H253/(1+AB253)*AD253)+(I253/(1+AB253)*AD253),2)</f>
        <v>0</v>
      </c>
      <c r="L253" s="33"/>
      <c r="M253" s="832">
        <v>0</v>
      </c>
      <c r="N253" s="33">
        <f>IF(M253&gt;0,#REF!,0)</f>
        <v>0</v>
      </c>
      <c r="O253" s="33">
        <f t="shared" ref="O253:O316" ca="1" si="345">ROUND((E253+H253+I253)/(1+$AB253)-SUM(K253:N253),2)</f>
        <v>0</v>
      </c>
      <c r="P253" s="833">
        <f t="shared" ca="1" si="281"/>
        <v>1.41</v>
      </c>
      <c r="Q253" s="834">
        <f t="shared" ca="1" si="282"/>
        <v>10.854114153308428</v>
      </c>
      <c r="R253" s="835">
        <f t="shared" ca="1" si="283"/>
        <v>563.55600821224141</v>
      </c>
      <c r="S253" s="836">
        <f t="shared" ca="1" si="284"/>
        <v>1.41</v>
      </c>
      <c r="T253" s="34">
        <f t="shared" ref="T253:T316" ca="1" si="346">AM253</f>
        <v>10.854114153308428</v>
      </c>
      <c r="U253" s="835">
        <f t="shared" ca="1" si="285"/>
        <v>563.55600821224164</v>
      </c>
      <c r="V253" s="34">
        <f t="shared" si="330"/>
        <v>0</v>
      </c>
      <c r="W253" s="553">
        <f t="shared" si="331"/>
        <v>0.63800000000000001</v>
      </c>
      <c r="X253" s="42">
        <f t="shared" si="286"/>
        <v>0.03</v>
      </c>
      <c r="Y253" s="43">
        <f t="shared" ref="Y253:Y316" si="347">(1+X253)^(1/12)-1</f>
        <v>2.4662697723036864E-3</v>
      </c>
      <c r="Z253" s="44">
        <f t="shared" si="287"/>
        <v>0.03</v>
      </c>
      <c r="AA253" s="43">
        <f t="shared" ref="AA253:AA316" si="348">(1+Z253)^(1/12)-1</f>
        <v>2.4662697723036864E-3</v>
      </c>
      <c r="AB253" s="35">
        <f t="shared" si="337"/>
        <v>0.16</v>
      </c>
      <c r="AC253" s="35">
        <f t="shared" ca="1" si="337"/>
        <v>0.15470777428049154</v>
      </c>
      <c r="AD253" s="317">
        <f t="shared" ca="1" si="337"/>
        <v>0.15470777428049154</v>
      </c>
      <c r="AE253" s="39"/>
      <c r="AF253" s="318">
        <f t="shared" ref="AF253:AF316" si="349">VLOOKUP($D253,$DX$125:$ED$904,2,FALSE)</f>
        <v>0.1</v>
      </c>
      <c r="AG253" s="405">
        <f t="shared" ref="AG253:AG316" ca="1" si="350">(($F253*AF253))/(1+$AB253)</f>
        <v>0</v>
      </c>
      <c r="AH253" s="318">
        <f t="shared" ref="AH253:AH316" si="351">VLOOKUP($D253,$DX$125:$ED$904,3,FALSE)</f>
        <v>0</v>
      </c>
      <c r="AI253" s="405">
        <f t="shared" ref="AI253:AI316" ca="1" si="352">(($F253*AH253))/(1+$AB253)</f>
        <v>0</v>
      </c>
      <c r="AJ253" s="318">
        <f t="shared" ref="AJ253:AJ316" si="353">VLOOKUP($D253,$DX$125:$ED$904,4,FALSE)</f>
        <v>0.01</v>
      </c>
      <c r="AK253" s="405">
        <f t="shared" ref="AK253:AK316" ca="1" si="354">(($F253*AJ253))/(1+$AB253)</f>
        <v>0</v>
      </c>
      <c r="AL253" s="35">
        <v>0</v>
      </c>
      <c r="AM253" s="30">
        <f t="shared" ref="AM253:AM316" ca="1" si="355">SUM(BN253:BY253)*(1-AL253)+J253</f>
        <v>10.854114153308428</v>
      </c>
      <c r="AN253" s="39"/>
      <c r="AO253" s="39"/>
      <c r="AP253" s="709">
        <f ca="1">IF($J$12="",0,IF(A253&lt;=$Y$3,IF(R252+SUM($M$126:M253)&gt;$Z$22,R252*10%,IF(R252+SUM($M$126:M253)&lt;=$Z$22,$Z$22-R252-SUM($M$126:M253))),0))</f>
        <v>99426.999877634444</v>
      </c>
      <c r="AQ253" s="319">
        <f t="shared" ca="1" si="289"/>
        <v>100000</v>
      </c>
      <c r="AR253" s="319">
        <f ca="1">IF($J$12="",0,IF(U252&lt;0,0,IF(A253&lt;=$Y$3,IF(U252+SUM($M$126:M253)&gt;$Z$22,U252*10%,IF(U252+SUM($M$126:M253)&lt;=$Z$22,$AR$125-U252-SUM($M$126:M253))),0)))</f>
        <v>99426.999877634444</v>
      </c>
      <c r="AS253" s="39">
        <f t="shared" ca="1" si="290"/>
        <v>100000</v>
      </c>
      <c r="AT253" s="723">
        <f t="shared" ref="AT253:AT316" ca="1" si="356">IF($G$1061="A",AP253,IF($G$1061="B",AQ253))</f>
        <v>99426.999877634444</v>
      </c>
      <c r="AU253" s="320">
        <f t="shared" ref="AU253:AU316" ca="1" si="357">IF($G$1061="A",AR253,IF($G$1061="B",AS253))</f>
        <v>99426.999877634444</v>
      </c>
      <c r="AV253" s="320">
        <f t="shared" ref="AV253:AV316" ca="1" si="358">IF($A253&lt;=$Z$14,$Z$23,0)</f>
        <v>0</v>
      </c>
      <c r="AW253" s="320">
        <f t="shared" ref="AW253:AW316" ca="1" si="359">IF($A253&lt;=$Z$15,$Z$24,0)</f>
        <v>0</v>
      </c>
      <c r="AX253" s="320">
        <f t="shared" ref="AX253:AX316" ca="1" si="360">IF($A253&lt;=$Z$16,$Z$25,0)</f>
        <v>0</v>
      </c>
      <c r="AY253" s="320">
        <f t="shared" ca="1" si="291"/>
        <v>0</v>
      </c>
      <c r="AZ253" s="724">
        <f t="shared" ref="AZ253:AZ316" ca="1" si="361">IF($A253&lt;=$Z$17,$Z$26,0)</f>
        <v>0</v>
      </c>
      <c r="BA253" s="1259">
        <f t="shared" si="292"/>
        <v>0</v>
      </c>
      <c r="BB253" s="1250"/>
      <c r="BC253" s="715">
        <f t="shared" ref="BC253:BC316" si="362">IF($A253&lt;=$AA$14,$AA$23,0)</f>
        <v>0</v>
      </c>
      <c r="BD253" s="715">
        <f t="shared" ref="BD253:BD316" si="363">IF($A253&lt;=$AA$15,$AA$24,0)</f>
        <v>0</v>
      </c>
      <c r="BE253" s="715">
        <f t="shared" ref="BE253:BE316" si="364">IF($A253&lt;=$AA$16,$AA$25,0)</f>
        <v>0</v>
      </c>
      <c r="BF253" s="715">
        <f t="shared" si="293"/>
        <v>0</v>
      </c>
      <c r="BG253" s="732">
        <f t="shared" ref="BG253:BG316" si="365">IF($A253&lt;=$AA$17,$AA$26,0)</f>
        <v>0</v>
      </c>
      <c r="BH253" s="39"/>
      <c r="BI253" s="39"/>
      <c r="BJ253" s="39"/>
      <c r="BK253" s="39"/>
      <c r="BL253" s="39"/>
      <c r="BM253" s="36"/>
      <c r="BN253" s="422">
        <f t="shared" ref="BN253:BN316" ca="1" si="366">IF($J$12="",0,IF($J$12+$A253-1&gt;99,0,IF(AU253&gt;0,VLOOKUP($J$12+$A253-1,$EW$126:$FA$225,$H$1076,FALSE)*(1+$F$20)*AU253/1000,0)/12))</f>
        <v>10.854114153308428</v>
      </c>
      <c r="BO253" s="422">
        <f t="shared" ref="BO253:BO316" ca="1" si="367">IF($J$12="",0,IF(AV253&gt;0,(VLOOKUP($J$12+$A253-1,$GI$126:$GM$225,$H$1076,FALSE)*(1+$F$21))*AV253/1000,0)/12)</f>
        <v>0</v>
      </c>
      <c r="BP253" s="422">
        <f t="shared" ref="BP253:BP316" ca="1" si="368">IF($J$12="",0,IF(AW253&gt;0,VLOOKUP($J$12+$A253-1,$FI$126:$FM$225,$H$1076,FALSE)*(1+$F$22)*AW253/1000,0)/12)</f>
        <v>0</v>
      </c>
      <c r="BQ253" s="422">
        <f t="shared" ref="BQ253:BQ316" ca="1" si="369">IF($J$12="",0,IF($J$12+$A253-1&gt;65,0,IF(AX253&gt;0,VLOOKUP($J$12+$A253-1,$FU$126:$FY$225,$H$1076,FALSE)*(1+$F$23)*AX253/1000,0)/12))</f>
        <v>0</v>
      </c>
      <c r="BR253" s="422">
        <f t="shared" ca="1" si="294"/>
        <v>0</v>
      </c>
      <c r="BS253" s="422">
        <f t="shared" ref="BS253:BS316" ca="1" si="370">IF($J$12="",0,IF(AZ253&gt;0,VLOOKUP($J$12+$A253-1,$GA$126:$GE$225,$H$1076,FALSE)*(1+$F$24)*AZ253/1000,0)/12)</f>
        <v>0</v>
      </c>
      <c r="BT253" s="422">
        <f t="shared" ref="BT253:BT316" si="371">IF($J$13="",0,IF($J$13+$A253-1&gt;99,0,IF(BA253&gt;0,VLOOKUP($J$13+$A253-1,$EW$126:$FA$225,$H$1077,FALSE)*(1+$H$20)*BA253/1000,0)/12))</f>
        <v>0</v>
      </c>
      <c r="BU253" s="422">
        <f t="shared" ref="BU253:BU316" si="372">IF($J$13="",0,IF(BC253&gt;0,(VLOOKUP($J$13+$A253-1,$GI$126:$GM$225,$H$1077,FALSE)*(1+$F$21))*BC253/1000,0)/12)</f>
        <v>0</v>
      </c>
      <c r="BV253" s="422">
        <f t="shared" ref="BV253:BV316" si="373">IF($J$13="",0,IF(BD253&gt;0,VLOOKUP($J$12+$A253-1,$FI$126:$FM$225,$H$1077,FALSE)*(1+$F$22)*BD253/1000,0)/12)</f>
        <v>0</v>
      </c>
      <c r="BW253" s="422">
        <f t="shared" ref="BW253:BW316" si="374">IF($J$13="",0,IF($J$13+$A253-1&gt;65,0,IF(BE253&gt;0,VLOOKUP($J$13+$A253-1,$FU$126:$FY$225,$H$1077,FALSE)*(1+$F$23)*BE253/1000,0)/12))</f>
        <v>0</v>
      </c>
      <c r="BX253" s="422">
        <f t="shared" si="295"/>
        <v>0</v>
      </c>
      <c r="BY253" s="422">
        <f t="shared" ref="BY253:BY316" si="375">IF($J$13="",0,IF(BG253&gt;0,VLOOKUP($J$13+$A253-1,$GA$126:$GE$225,$H$1077,FALSE)*(1+$F$24)*BG253/1000,0)/12)</f>
        <v>0</v>
      </c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458"/>
      <c r="CL253" s="458"/>
      <c r="CM253" s="458"/>
      <c r="CN253" s="458"/>
      <c r="CO253" s="458"/>
      <c r="CP253" s="458"/>
      <c r="CQ253" s="458"/>
      <c r="CR253" s="458"/>
      <c r="CS253" s="458"/>
      <c r="CT253" s="458"/>
      <c r="CU253" s="458"/>
      <c r="CV253" s="458"/>
      <c r="CW253" s="458"/>
      <c r="CX253" s="458"/>
      <c r="CY253" s="458"/>
      <c r="CZ253" s="458"/>
      <c r="DA253" s="458"/>
      <c r="DB253" s="458"/>
      <c r="DC253" s="458"/>
      <c r="DD253" s="458"/>
      <c r="DE253" s="458"/>
      <c r="DF253" s="458"/>
      <c r="DG253" s="458"/>
      <c r="DH253" s="458"/>
      <c r="DI253" s="458"/>
      <c r="DJ253" s="458"/>
      <c r="DK253" s="458"/>
      <c r="DL253" s="458"/>
      <c r="DM253" s="458"/>
      <c r="DN253" s="458"/>
      <c r="DO253" s="458"/>
      <c r="DP253" s="458"/>
      <c r="DQ253" s="458"/>
      <c r="DR253" s="458"/>
      <c r="DS253" s="458"/>
      <c r="DT253" s="458"/>
      <c r="DU253" s="39"/>
      <c r="DV253" s="39"/>
      <c r="DW253" s="31">
        <f t="shared" si="340"/>
        <v>11</v>
      </c>
      <c r="DX253" s="459">
        <f t="shared" ref="DX253:DX316" si="376">D253</f>
        <v>129</v>
      </c>
      <c r="DY253" s="467">
        <f t="shared" si="296"/>
        <v>0.1</v>
      </c>
      <c r="DZ253" s="468">
        <f t="shared" si="297"/>
        <v>0</v>
      </c>
      <c r="EA253" s="467">
        <f t="shared" si="298"/>
        <v>0.01</v>
      </c>
      <c r="EB253" s="468"/>
      <c r="EC253" s="326"/>
      <c r="ED253" s="468"/>
      <c r="EE253" s="39"/>
      <c r="EF253" s="459">
        <f t="shared" si="299"/>
        <v>129</v>
      </c>
      <c r="EG253" s="407">
        <f t="shared" si="338"/>
        <v>0.03</v>
      </c>
      <c r="EH253" s="407">
        <f t="shared" si="338"/>
        <v>0.03</v>
      </c>
      <c r="EI253" s="407">
        <f t="shared" si="338"/>
        <v>0.03</v>
      </c>
      <c r="EJ253" s="407">
        <f t="shared" si="338"/>
        <v>0.03</v>
      </c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</row>
    <row r="254" spans="1:228" ht="12.75" hidden="1" customHeight="1" x14ac:dyDescent="0.2">
      <c r="A254" s="31">
        <f t="shared" si="339"/>
        <v>11</v>
      </c>
      <c r="B254" s="31"/>
      <c r="C254" s="31"/>
      <c r="D254" s="32">
        <f t="shared" ref="D254:D317" si="377">D253+1</f>
        <v>130</v>
      </c>
      <c r="E254" s="33">
        <f t="shared" ca="1" si="341"/>
        <v>0</v>
      </c>
      <c r="F254" s="33">
        <f t="shared" ca="1" si="342"/>
        <v>0</v>
      </c>
      <c r="G254" s="33">
        <f t="shared" ca="1" si="343"/>
        <v>0</v>
      </c>
      <c r="H254" s="33">
        <v>0</v>
      </c>
      <c r="I254" s="33">
        <v>0</v>
      </c>
      <c r="J254" s="33">
        <f t="shared" ca="1" si="318"/>
        <v>0</v>
      </c>
      <c r="K254" s="33">
        <f t="shared" ca="1" si="344"/>
        <v>0</v>
      </c>
      <c r="L254" s="33"/>
      <c r="M254" s="832">
        <v>0</v>
      </c>
      <c r="N254" s="33">
        <f>IF(M254&gt;0,#REF!,0)</f>
        <v>0</v>
      </c>
      <c r="O254" s="33">
        <f t="shared" ca="1" si="345"/>
        <v>0</v>
      </c>
      <c r="P254" s="833">
        <f t="shared" ref="P254:P317" ca="1" si="378">IF(A254&gt;$Y$3,0,IF((O254+R253)*Y254&gt;0,ROUND(O254*Y254+R253*Y254,2),0))</f>
        <v>1.39</v>
      </c>
      <c r="Q254" s="834">
        <f t="shared" ref="Q254:Q317" ca="1" si="379">T254</f>
        <v>10.855145135770163</v>
      </c>
      <c r="R254" s="835">
        <f t="shared" ref="R254:R317" ca="1" si="380">IF(A254&gt;$Y$3,0,IF((R253+O254+P254-Q254)&gt;0,(R253+P254+O254-Q254),0))</f>
        <v>554.09086307647124</v>
      </c>
      <c r="S254" s="836">
        <f t="shared" ref="S254:S317" ca="1" si="381">IF(A254&gt;$Y$3,0,IF((O254+U253)*AA254&gt;0,ROUND((O254+U253)*AA254,2),0))</f>
        <v>1.39</v>
      </c>
      <c r="T254" s="34">
        <f t="shared" ca="1" si="346"/>
        <v>10.855145135770163</v>
      </c>
      <c r="U254" s="835">
        <f t="shared" ref="U254:U317" ca="1" si="382">IF(A254&gt;$Y$3,0,IF(U253+O254+S254-T254&gt;0,U253+O254+S254-T254,0))</f>
        <v>554.09086307647146</v>
      </c>
      <c r="V254" s="34">
        <f t="shared" si="330"/>
        <v>0</v>
      </c>
      <c r="W254" s="553">
        <f t="shared" si="331"/>
        <v>0.625</v>
      </c>
      <c r="X254" s="42">
        <f t="shared" ref="X254:X317" si="383">X253</f>
        <v>0.03</v>
      </c>
      <c r="Y254" s="43">
        <f t="shared" si="347"/>
        <v>2.4662697723036864E-3</v>
      </c>
      <c r="Z254" s="44">
        <f t="shared" ref="Z254:Z304" si="384">Z253</f>
        <v>0.03</v>
      </c>
      <c r="AA254" s="43">
        <f t="shared" si="348"/>
        <v>2.4662697723036864E-3</v>
      </c>
      <c r="AB254" s="35">
        <f t="shared" ref="AB254:AD269" si="385">AB253</f>
        <v>0.16</v>
      </c>
      <c r="AC254" s="35">
        <f t="shared" ca="1" si="385"/>
        <v>0.15470777428049154</v>
      </c>
      <c r="AD254" s="317">
        <f t="shared" ca="1" si="385"/>
        <v>0.15470777428049154</v>
      </c>
      <c r="AE254" s="39"/>
      <c r="AF254" s="318">
        <f t="shared" si="349"/>
        <v>0.1</v>
      </c>
      <c r="AG254" s="405">
        <f t="shared" ca="1" si="350"/>
        <v>0</v>
      </c>
      <c r="AH254" s="318">
        <f t="shared" si="351"/>
        <v>0</v>
      </c>
      <c r="AI254" s="405">
        <f t="shared" ca="1" si="352"/>
        <v>0</v>
      </c>
      <c r="AJ254" s="318">
        <f t="shared" si="353"/>
        <v>0.01</v>
      </c>
      <c r="AK254" s="405">
        <f t="shared" ca="1" si="354"/>
        <v>0</v>
      </c>
      <c r="AL254" s="35">
        <v>0</v>
      </c>
      <c r="AM254" s="30">
        <f t="shared" ca="1" si="355"/>
        <v>10.855145135770163</v>
      </c>
      <c r="AN254" s="39"/>
      <c r="AO254" s="39"/>
      <c r="AP254" s="709">
        <f ca="1">IF($J$12="",0,IF(A254&lt;=$Y$3,IF(R253+SUM($M$126:M254)&gt;$Z$22,R253*10%,IF(R253+SUM($M$126:M254)&lt;=$Z$22,$Z$22-R253-SUM($M$126:M254))),0))</f>
        <v>99436.443991787761</v>
      </c>
      <c r="AQ254" s="319">
        <f t="shared" ref="AQ254:AQ317" ca="1" si="386">IF($J$12="",0,IF(A254&lt;=$Y$3,$Z$22,0))</f>
        <v>100000</v>
      </c>
      <c r="AR254" s="319">
        <f ca="1">IF($J$12="",0,IF(U253&lt;0,0,IF(A254&lt;=$Y$3,IF(U253+SUM($M$126:M254)&gt;$Z$22,U253*10%,IF(U253+SUM($M$126:M254)&lt;=$Z$22,$AR$125-U253-SUM($M$126:M254))),0)))</f>
        <v>99436.443991787761</v>
      </c>
      <c r="AS254" s="39">
        <f t="shared" ref="AS254:AS317" ca="1" si="387">IF($J$12="",0,IF(U253&lt;0,0,IF(A254&lt;=$Y$3,$Z$22,0)))</f>
        <v>100000</v>
      </c>
      <c r="AT254" s="723">
        <f t="shared" ca="1" si="356"/>
        <v>99436.443991787761</v>
      </c>
      <c r="AU254" s="320">
        <f t="shared" ca="1" si="357"/>
        <v>99436.443991787761</v>
      </c>
      <c r="AV254" s="320">
        <f t="shared" ca="1" si="358"/>
        <v>0</v>
      </c>
      <c r="AW254" s="320">
        <f t="shared" ca="1" si="359"/>
        <v>0</v>
      </c>
      <c r="AX254" s="320">
        <f t="shared" ca="1" si="360"/>
        <v>0</v>
      </c>
      <c r="AY254" s="320">
        <f t="shared" ref="AY254:AY317" ca="1" si="388">IF($E$23&gt;0,0,HLOOKUP($A254,$E$1016:$CA$1033,17,FALSE))</f>
        <v>0</v>
      </c>
      <c r="AZ254" s="724">
        <f t="shared" ca="1" si="361"/>
        <v>0</v>
      </c>
      <c r="BA254" s="1259">
        <f t="shared" ref="BA254:BA317" si="389">IF($A254&lt;=$AA$13,BA253,0)</f>
        <v>0</v>
      </c>
      <c r="BB254" s="1250"/>
      <c r="BC254" s="715">
        <f t="shared" si="362"/>
        <v>0</v>
      </c>
      <c r="BD254" s="715">
        <f t="shared" si="363"/>
        <v>0</v>
      </c>
      <c r="BE254" s="715">
        <f t="shared" si="364"/>
        <v>0</v>
      </c>
      <c r="BF254" s="715">
        <f t="shared" ref="BF254:BF317" si="390">IF($G$23&gt;0,0,HLOOKUP($A254,$E$1016:$CA$1033,18,FALSE))</f>
        <v>0</v>
      </c>
      <c r="BG254" s="732">
        <f t="shared" si="365"/>
        <v>0</v>
      </c>
      <c r="BH254" s="39"/>
      <c r="BI254" s="39"/>
      <c r="BJ254" s="39"/>
      <c r="BK254" s="39"/>
      <c r="BL254" s="39"/>
      <c r="BM254" s="36"/>
      <c r="BN254" s="422">
        <f t="shared" ca="1" si="366"/>
        <v>10.855145135770163</v>
      </c>
      <c r="BO254" s="422">
        <f t="shared" ca="1" si="367"/>
        <v>0</v>
      </c>
      <c r="BP254" s="422">
        <f t="shared" ca="1" si="368"/>
        <v>0</v>
      </c>
      <c r="BQ254" s="422">
        <f t="shared" ca="1" si="369"/>
        <v>0</v>
      </c>
      <c r="BR254" s="422">
        <f t="shared" ref="BR254:BR317" ca="1" si="391">IF(AY254&gt;0,VLOOKUP($J$12+$A254-1,$FO$126:$FS$225,$H$1076,FALSE)*(1+$Y$33)*AY254/1000,0)/12</f>
        <v>0</v>
      </c>
      <c r="BS254" s="422">
        <f t="shared" ca="1" si="370"/>
        <v>0</v>
      </c>
      <c r="BT254" s="422">
        <f t="shared" si="371"/>
        <v>0</v>
      </c>
      <c r="BU254" s="422">
        <f t="shared" si="372"/>
        <v>0</v>
      </c>
      <c r="BV254" s="422">
        <f t="shared" si="373"/>
        <v>0</v>
      </c>
      <c r="BW254" s="422">
        <f t="shared" si="374"/>
        <v>0</v>
      </c>
      <c r="BX254" s="422">
        <f t="shared" ref="BX254:BX317" si="392">IF(BF254&gt;0,VLOOKUP($J$13+$A254-1,$FO$126:$FS$225,$H$1077,FALSE)*(1+$Y$33)*BF254/1000,0)/12</f>
        <v>0</v>
      </c>
      <c r="BY254" s="422">
        <f t="shared" si="375"/>
        <v>0</v>
      </c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458"/>
      <c r="CL254" s="458"/>
      <c r="CM254" s="458"/>
      <c r="CN254" s="458"/>
      <c r="CO254" s="458"/>
      <c r="CP254" s="458"/>
      <c r="CQ254" s="458"/>
      <c r="CR254" s="458"/>
      <c r="CS254" s="458"/>
      <c r="CT254" s="458"/>
      <c r="CU254" s="458"/>
      <c r="CV254" s="458"/>
      <c r="CW254" s="458"/>
      <c r="CX254" s="458"/>
      <c r="CY254" s="458"/>
      <c r="CZ254" s="458"/>
      <c r="DA254" s="458"/>
      <c r="DB254" s="458"/>
      <c r="DC254" s="458"/>
      <c r="DD254" s="458"/>
      <c r="DE254" s="458"/>
      <c r="DF254" s="458"/>
      <c r="DG254" s="458"/>
      <c r="DH254" s="458"/>
      <c r="DI254" s="458"/>
      <c r="DJ254" s="458"/>
      <c r="DK254" s="458"/>
      <c r="DL254" s="458"/>
      <c r="DM254" s="458"/>
      <c r="DN254" s="458"/>
      <c r="DO254" s="458"/>
      <c r="DP254" s="458"/>
      <c r="DQ254" s="458"/>
      <c r="DR254" s="458"/>
      <c r="DS254" s="458"/>
      <c r="DT254" s="458"/>
      <c r="DU254" s="39"/>
      <c r="DV254" s="39"/>
      <c r="DW254" s="31">
        <f t="shared" si="340"/>
        <v>11</v>
      </c>
      <c r="DX254" s="459">
        <f t="shared" si="376"/>
        <v>130</v>
      </c>
      <c r="DY254" s="467">
        <f t="shared" ref="DY254:DY317" si="393">VLOOKUP($DW254,$AG$1054:$AN$1153,2,FALSE)</f>
        <v>0.1</v>
      </c>
      <c r="DZ254" s="468">
        <f t="shared" ref="DZ254:DZ317" si="394">VLOOKUP($DW254,$AG$1054:$AN$1153,3,FALSE)</f>
        <v>0</v>
      </c>
      <c r="EA254" s="467">
        <f t="shared" ref="EA254:EA317" si="395">VLOOKUP($DW254,$AG$1054:$AN$1153,4,FALSE)</f>
        <v>0.01</v>
      </c>
      <c r="EB254" s="468"/>
      <c r="EC254" s="326"/>
      <c r="ED254" s="468"/>
      <c r="EE254" s="39"/>
      <c r="EF254" s="459">
        <f t="shared" ref="EF254:EF317" si="396">D254</f>
        <v>130</v>
      </c>
      <c r="EG254" s="407">
        <f t="shared" si="338"/>
        <v>0.03</v>
      </c>
      <c r="EH254" s="407">
        <f t="shared" si="338"/>
        <v>0.03</v>
      </c>
      <c r="EI254" s="407">
        <f t="shared" si="338"/>
        <v>0.03</v>
      </c>
      <c r="EJ254" s="407">
        <f t="shared" si="338"/>
        <v>0.03</v>
      </c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</row>
    <row r="255" spans="1:228" ht="12.75" hidden="1" customHeight="1" x14ac:dyDescent="0.2">
      <c r="A255" s="31">
        <f t="shared" si="339"/>
        <v>11</v>
      </c>
      <c r="B255" s="31"/>
      <c r="C255" s="31"/>
      <c r="D255" s="32">
        <f t="shared" si="377"/>
        <v>131</v>
      </c>
      <c r="E255" s="33">
        <f t="shared" ca="1" si="341"/>
        <v>0</v>
      </c>
      <c r="F255" s="33">
        <f t="shared" ca="1" si="342"/>
        <v>0</v>
      </c>
      <c r="G255" s="33">
        <f t="shared" ca="1" si="343"/>
        <v>0</v>
      </c>
      <c r="H255" s="33">
        <v>0</v>
      </c>
      <c r="I255" s="33">
        <v>0</v>
      </c>
      <c r="J255" s="33">
        <f t="shared" ca="1" si="318"/>
        <v>0</v>
      </c>
      <c r="K255" s="33">
        <f t="shared" ca="1" si="344"/>
        <v>0</v>
      </c>
      <c r="L255" s="33"/>
      <c r="M255" s="832">
        <v>0</v>
      </c>
      <c r="N255" s="33">
        <f>IF(M255&gt;0,#REF!,0)</f>
        <v>0</v>
      </c>
      <c r="O255" s="33">
        <f t="shared" ca="1" si="345"/>
        <v>0</v>
      </c>
      <c r="P255" s="833">
        <f t="shared" ca="1" si="378"/>
        <v>1.37</v>
      </c>
      <c r="Q255" s="834">
        <f t="shared" ca="1" si="379"/>
        <v>10.856178414114153</v>
      </c>
      <c r="R255" s="835">
        <f t="shared" ca="1" si="380"/>
        <v>544.60468466235704</v>
      </c>
      <c r="S255" s="836">
        <f t="shared" ca="1" si="381"/>
        <v>1.37</v>
      </c>
      <c r="T255" s="34">
        <f t="shared" ca="1" si="346"/>
        <v>10.856178414114153</v>
      </c>
      <c r="U255" s="835">
        <f t="shared" ca="1" si="382"/>
        <v>544.60468466235727</v>
      </c>
      <c r="V255" s="34">
        <f t="shared" si="330"/>
        <v>0</v>
      </c>
      <c r="W255" s="553">
        <f t="shared" si="331"/>
        <v>0.61299999999999999</v>
      </c>
      <c r="X255" s="42">
        <f t="shared" si="383"/>
        <v>0.03</v>
      </c>
      <c r="Y255" s="43">
        <f t="shared" si="347"/>
        <v>2.4662697723036864E-3</v>
      </c>
      <c r="Z255" s="44">
        <f t="shared" si="384"/>
        <v>0.03</v>
      </c>
      <c r="AA255" s="43">
        <f t="shared" si="348"/>
        <v>2.4662697723036864E-3</v>
      </c>
      <c r="AB255" s="35">
        <f t="shared" si="385"/>
        <v>0.16</v>
      </c>
      <c r="AC255" s="35">
        <f t="shared" ca="1" si="385"/>
        <v>0.15470777428049154</v>
      </c>
      <c r="AD255" s="317">
        <f t="shared" ca="1" si="385"/>
        <v>0.15470777428049154</v>
      </c>
      <c r="AE255" s="39"/>
      <c r="AF255" s="318">
        <f t="shared" si="349"/>
        <v>0.1</v>
      </c>
      <c r="AG255" s="405">
        <f t="shared" ca="1" si="350"/>
        <v>0</v>
      </c>
      <c r="AH255" s="318">
        <f t="shared" si="351"/>
        <v>0</v>
      </c>
      <c r="AI255" s="405">
        <f t="shared" ca="1" si="352"/>
        <v>0</v>
      </c>
      <c r="AJ255" s="318">
        <f t="shared" si="353"/>
        <v>0.01</v>
      </c>
      <c r="AK255" s="405">
        <f t="shared" ca="1" si="354"/>
        <v>0</v>
      </c>
      <c r="AL255" s="35">
        <v>0</v>
      </c>
      <c r="AM255" s="30">
        <f t="shared" ca="1" si="355"/>
        <v>10.856178414114153</v>
      </c>
      <c r="AN255" s="39"/>
      <c r="AO255" s="39"/>
      <c r="AP255" s="709">
        <f ca="1">IF($J$12="",0,IF(A255&lt;=$Y$3,IF(R254+SUM($M$126:M255)&gt;$Z$22,R254*10%,IF(R254+SUM($M$126:M255)&lt;=$Z$22,$Z$22-R254-SUM($M$126:M255))),0))</f>
        <v>99445.909136923525</v>
      </c>
      <c r="AQ255" s="319">
        <f t="shared" ca="1" si="386"/>
        <v>100000</v>
      </c>
      <c r="AR255" s="319">
        <f ca="1">IF($J$12="",0,IF(U254&lt;0,0,IF(A255&lt;=$Y$3,IF(U254+SUM($M$126:M255)&gt;$Z$22,U254*10%,IF(U254+SUM($M$126:M255)&lt;=$Z$22,$AR$125-U254-SUM($M$126:M255))),0)))</f>
        <v>99445.909136923525</v>
      </c>
      <c r="AS255" s="39">
        <f t="shared" ca="1" si="387"/>
        <v>100000</v>
      </c>
      <c r="AT255" s="723">
        <f t="shared" ca="1" si="356"/>
        <v>99445.909136923525</v>
      </c>
      <c r="AU255" s="320">
        <f t="shared" ca="1" si="357"/>
        <v>99445.909136923525</v>
      </c>
      <c r="AV255" s="320">
        <f t="shared" ca="1" si="358"/>
        <v>0</v>
      </c>
      <c r="AW255" s="320">
        <f t="shared" ca="1" si="359"/>
        <v>0</v>
      </c>
      <c r="AX255" s="320">
        <f t="shared" ca="1" si="360"/>
        <v>0</v>
      </c>
      <c r="AY255" s="320">
        <f t="shared" ca="1" si="388"/>
        <v>0</v>
      </c>
      <c r="AZ255" s="724">
        <f t="shared" ca="1" si="361"/>
        <v>0</v>
      </c>
      <c r="BA255" s="1259">
        <f t="shared" si="389"/>
        <v>0</v>
      </c>
      <c r="BB255" s="1250"/>
      <c r="BC255" s="715">
        <f t="shared" si="362"/>
        <v>0</v>
      </c>
      <c r="BD255" s="715">
        <f t="shared" si="363"/>
        <v>0</v>
      </c>
      <c r="BE255" s="715">
        <f t="shared" si="364"/>
        <v>0</v>
      </c>
      <c r="BF255" s="715">
        <f t="shared" si="390"/>
        <v>0</v>
      </c>
      <c r="BG255" s="732">
        <f t="shared" si="365"/>
        <v>0</v>
      </c>
      <c r="BH255" s="39"/>
      <c r="BI255" s="39"/>
      <c r="BJ255" s="39"/>
      <c r="BK255" s="39"/>
      <c r="BL255" s="39"/>
      <c r="BM255" s="36"/>
      <c r="BN255" s="422">
        <f t="shared" ca="1" si="366"/>
        <v>10.856178414114153</v>
      </c>
      <c r="BO255" s="422">
        <f t="shared" ca="1" si="367"/>
        <v>0</v>
      </c>
      <c r="BP255" s="422">
        <f t="shared" ca="1" si="368"/>
        <v>0</v>
      </c>
      <c r="BQ255" s="422">
        <f t="shared" ca="1" si="369"/>
        <v>0</v>
      </c>
      <c r="BR255" s="422">
        <f t="shared" ca="1" si="391"/>
        <v>0</v>
      </c>
      <c r="BS255" s="422">
        <f t="shared" ca="1" si="370"/>
        <v>0</v>
      </c>
      <c r="BT255" s="422">
        <f t="shared" si="371"/>
        <v>0</v>
      </c>
      <c r="BU255" s="422">
        <f t="shared" si="372"/>
        <v>0</v>
      </c>
      <c r="BV255" s="422">
        <f t="shared" si="373"/>
        <v>0</v>
      </c>
      <c r="BW255" s="422">
        <f t="shared" si="374"/>
        <v>0</v>
      </c>
      <c r="BX255" s="422">
        <f t="shared" si="392"/>
        <v>0</v>
      </c>
      <c r="BY255" s="422">
        <f t="shared" si="375"/>
        <v>0</v>
      </c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458"/>
      <c r="CL255" s="458"/>
      <c r="CM255" s="458"/>
      <c r="CN255" s="458"/>
      <c r="CO255" s="458"/>
      <c r="CP255" s="458"/>
      <c r="CQ255" s="458"/>
      <c r="CR255" s="458"/>
      <c r="CS255" s="458"/>
      <c r="CT255" s="458"/>
      <c r="CU255" s="458"/>
      <c r="CV255" s="458"/>
      <c r="CW255" s="458"/>
      <c r="CX255" s="458"/>
      <c r="CY255" s="458"/>
      <c r="CZ255" s="458"/>
      <c r="DA255" s="458"/>
      <c r="DB255" s="458"/>
      <c r="DC255" s="458"/>
      <c r="DD255" s="458"/>
      <c r="DE255" s="458"/>
      <c r="DF255" s="458"/>
      <c r="DG255" s="458"/>
      <c r="DH255" s="458"/>
      <c r="DI255" s="458"/>
      <c r="DJ255" s="458"/>
      <c r="DK255" s="458"/>
      <c r="DL255" s="458"/>
      <c r="DM255" s="458"/>
      <c r="DN255" s="458"/>
      <c r="DO255" s="458"/>
      <c r="DP255" s="458"/>
      <c r="DQ255" s="458"/>
      <c r="DR255" s="458"/>
      <c r="DS255" s="458"/>
      <c r="DT255" s="458"/>
      <c r="DU255" s="39"/>
      <c r="DV255" s="39"/>
      <c r="DW255" s="31">
        <f t="shared" si="340"/>
        <v>11</v>
      </c>
      <c r="DX255" s="459">
        <f t="shared" si="376"/>
        <v>131</v>
      </c>
      <c r="DY255" s="467">
        <f t="shared" si="393"/>
        <v>0.1</v>
      </c>
      <c r="DZ255" s="468">
        <f t="shared" si="394"/>
        <v>0</v>
      </c>
      <c r="EA255" s="467">
        <f t="shared" si="395"/>
        <v>0.01</v>
      </c>
      <c r="EB255" s="468"/>
      <c r="EC255" s="326"/>
      <c r="ED255" s="468"/>
      <c r="EE255" s="39"/>
      <c r="EF255" s="459">
        <f t="shared" si="396"/>
        <v>131</v>
      </c>
      <c r="EG255" s="407">
        <f t="shared" ref="EG255:EJ270" si="397">EG254</f>
        <v>0.03</v>
      </c>
      <c r="EH255" s="407">
        <f t="shared" si="397"/>
        <v>0.03</v>
      </c>
      <c r="EI255" s="407">
        <f t="shared" si="397"/>
        <v>0.03</v>
      </c>
      <c r="EJ255" s="407">
        <f t="shared" si="397"/>
        <v>0.03</v>
      </c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</row>
    <row r="256" spans="1:228" ht="12.75" hidden="1" customHeight="1" x14ac:dyDescent="0.2">
      <c r="A256" s="31">
        <f t="shared" si="339"/>
        <v>11</v>
      </c>
      <c r="B256" s="31"/>
      <c r="C256" s="31"/>
      <c r="D256" s="32">
        <f t="shared" si="377"/>
        <v>132</v>
      </c>
      <c r="E256" s="33">
        <f t="shared" ca="1" si="341"/>
        <v>0</v>
      </c>
      <c r="F256" s="33">
        <f t="shared" ca="1" si="342"/>
        <v>0</v>
      </c>
      <c r="G256" s="33">
        <f t="shared" ca="1" si="343"/>
        <v>0</v>
      </c>
      <c r="H256" s="33">
        <v>0</v>
      </c>
      <c r="I256" s="33">
        <v>0</v>
      </c>
      <c r="J256" s="33">
        <f t="shared" ca="1" si="318"/>
        <v>0</v>
      </c>
      <c r="K256" s="33">
        <f t="shared" ca="1" si="344"/>
        <v>0</v>
      </c>
      <c r="L256" s="33"/>
      <c r="M256" s="832">
        <v>0</v>
      </c>
      <c r="N256" s="33">
        <f>IF(M256&gt;0,#REF!,0)</f>
        <v>0</v>
      </c>
      <c r="O256" s="33">
        <f t="shared" ca="1" si="345"/>
        <v>0</v>
      </c>
      <c r="P256" s="833">
        <f t="shared" ca="1" si="378"/>
        <v>1.34</v>
      </c>
      <c r="Q256" s="834">
        <f t="shared" ca="1" si="379"/>
        <v>10.857213988591027</v>
      </c>
      <c r="R256" s="835">
        <f t="shared" ca="1" si="380"/>
        <v>535.08747067376601</v>
      </c>
      <c r="S256" s="836">
        <f t="shared" ca="1" si="381"/>
        <v>1.34</v>
      </c>
      <c r="T256" s="34">
        <f t="shared" ca="1" si="346"/>
        <v>10.857213988591027</v>
      </c>
      <c r="U256" s="835">
        <f t="shared" ca="1" si="382"/>
        <v>535.08747067376623</v>
      </c>
      <c r="V256" s="34">
        <f t="shared" si="330"/>
        <v>0</v>
      </c>
      <c r="W256" s="553">
        <f t="shared" si="331"/>
        <v>0.6</v>
      </c>
      <c r="X256" s="42">
        <f t="shared" si="383"/>
        <v>0.03</v>
      </c>
      <c r="Y256" s="43">
        <f t="shared" si="347"/>
        <v>2.4662697723036864E-3</v>
      </c>
      <c r="Z256" s="44">
        <f t="shared" si="384"/>
        <v>0.03</v>
      </c>
      <c r="AA256" s="43">
        <f t="shared" si="348"/>
        <v>2.4662697723036864E-3</v>
      </c>
      <c r="AB256" s="35">
        <f t="shared" si="385"/>
        <v>0.16</v>
      </c>
      <c r="AC256" s="35">
        <f t="shared" ca="1" si="385"/>
        <v>0.15470777428049154</v>
      </c>
      <c r="AD256" s="317">
        <f t="shared" ca="1" si="385"/>
        <v>0.15470777428049154</v>
      </c>
      <c r="AE256" s="39"/>
      <c r="AF256" s="318">
        <f t="shared" si="349"/>
        <v>0.1</v>
      </c>
      <c r="AG256" s="405">
        <f t="shared" ca="1" si="350"/>
        <v>0</v>
      </c>
      <c r="AH256" s="318">
        <f t="shared" si="351"/>
        <v>0</v>
      </c>
      <c r="AI256" s="405">
        <f t="shared" ca="1" si="352"/>
        <v>0</v>
      </c>
      <c r="AJ256" s="318">
        <f t="shared" si="353"/>
        <v>0.01</v>
      </c>
      <c r="AK256" s="405">
        <f t="shared" ca="1" si="354"/>
        <v>0</v>
      </c>
      <c r="AL256" s="35">
        <v>0</v>
      </c>
      <c r="AM256" s="30">
        <f t="shared" ca="1" si="355"/>
        <v>10.857213988591027</v>
      </c>
      <c r="AN256" s="39"/>
      <c r="AO256" s="39"/>
      <c r="AP256" s="709">
        <f ca="1">IF($J$12="",0,IF(A256&lt;=$Y$3,IF(R255+SUM($M$126:M256)&gt;$Z$22,R255*10%,IF(R255+SUM($M$126:M256)&lt;=$Z$22,$Z$22-R255-SUM($M$126:M256))),0))</f>
        <v>99455.39531533765</v>
      </c>
      <c r="AQ256" s="319">
        <f t="shared" ca="1" si="386"/>
        <v>100000</v>
      </c>
      <c r="AR256" s="319">
        <f ca="1">IF($J$12="",0,IF(U255&lt;0,0,IF(A256&lt;=$Y$3,IF(U255+SUM($M$126:M256)&gt;$Z$22,U255*10%,IF(U255+SUM($M$126:M256)&lt;=$Z$22,$AR$125-U255-SUM($M$126:M256))),0)))</f>
        <v>99455.39531533765</v>
      </c>
      <c r="AS256" s="39">
        <f t="shared" ca="1" si="387"/>
        <v>100000</v>
      </c>
      <c r="AT256" s="723">
        <f t="shared" ca="1" si="356"/>
        <v>99455.39531533765</v>
      </c>
      <c r="AU256" s="320">
        <f t="shared" ca="1" si="357"/>
        <v>99455.39531533765</v>
      </c>
      <c r="AV256" s="320">
        <f t="shared" ca="1" si="358"/>
        <v>0</v>
      </c>
      <c r="AW256" s="320">
        <f t="shared" ca="1" si="359"/>
        <v>0</v>
      </c>
      <c r="AX256" s="320">
        <f t="shared" ca="1" si="360"/>
        <v>0</v>
      </c>
      <c r="AY256" s="320">
        <f t="shared" ca="1" si="388"/>
        <v>0</v>
      </c>
      <c r="AZ256" s="724">
        <f t="shared" ca="1" si="361"/>
        <v>0</v>
      </c>
      <c r="BA256" s="1259">
        <f t="shared" si="389"/>
        <v>0</v>
      </c>
      <c r="BB256" s="1250"/>
      <c r="BC256" s="715">
        <f t="shared" si="362"/>
        <v>0</v>
      </c>
      <c r="BD256" s="715">
        <f t="shared" si="363"/>
        <v>0</v>
      </c>
      <c r="BE256" s="715">
        <f t="shared" si="364"/>
        <v>0</v>
      </c>
      <c r="BF256" s="715">
        <f t="shared" si="390"/>
        <v>0</v>
      </c>
      <c r="BG256" s="732">
        <f t="shared" si="365"/>
        <v>0</v>
      </c>
      <c r="BH256" s="39"/>
      <c r="BI256" s="39"/>
      <c r="BJ256" s="39"/>
      <c r="BK256" s="39"/>
      <c r="BL256" s="39"/>
      <c r="BM256" s="36"/>
      <c r="BN256" s="422">
        <f t="shared" ca="1" si="366"/>
        <v>10.857213988591027</v>
      </c>
      <c r="BO256" s="422">
        <f t="shared" ca="1" si="367"/>
        <v>0</v>
      </c>
      <c r="BP256" s="422">
        <f t="shared" ca="1" si="368"/>
        <v>0</v>
      </c>
      <c r="BQ256" s="422">
        <f t="shared" ca="1" si="369"/>
        <v>0</v>
      </c>
      <c r="BR256" s="422">
        <f t="shared" ca="1" si="391"/>
        <v>0</v>
      </c>
      <c r="BS256" s="422">
        <f t="shared" ca="1" si="370"/>
        <v>0</v>
      </c>
      <c r="BT256" s="422">
        <f t="shared" si="371"/>
        <v>0</v>
      </c>
      <c r="BU256" s="422">
        <f t="shared" si="372"/>
        <v>0</v>
      </c>
      <c r="BV256" s="422">
        <f t="shared" si="373"/>
        <v>0</v>
      </c>
      <c r="BW256" s="422">
        <f t="shared" si="374"/>
        <v>0</v>
      </c>
      <c r="BX256" s="422">
        <f t="shared" si="392"/>
        <v>0</v>
      </c>
      <c r="BY256" s="422">
        <f t="shared" si="375"/>
        <v>0</v>
      </c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458"/>
      <c r="CL256" s="458"/>
      <c r="CM256" s="458"/>
      <c r="CN256" s="458"/>
      <c r="CO256" s="458"/>
      <c r="CP256" s="458"/>
      <c r="CQ256" s="458"/>
      <c r="CR256" s="458"/>
      <c r="CS256" s="458"/>
      <c r="CT256" s="458"/>
      <c r="CU256" s="458"/>
      <c r="CV256" s="458"/>
      <c r="CW256" s="458"/>
      <c r="CX256" s="458"/>
      <c r="CY256" s="458"/>
      <c r="CZ256" s="458"/>
      <c r="DA256" s="458"/>
      <c r="DB256" s="458"/>
      <c r="DC256" s="458"/>
      <c r="DD256" s="458"/>
      <c r="DE256" s="458"/>
      <c r="DF256" s="458"/>
      <c r="DG256" s="458"/>
      <c r="DH256" s="458"/>
      <c r="DI256" s="458"/>
      <c r="DJ256" s="458"/>
      <c r="DK256" s="458"/>
      <c r="DL256" s="458"/>
      <c r="DM256" s="458"/>
      <c r="DN256" s="458"/>
      <c r="DO256" s="458"/>
      <c r="DP256" s="458"/>
      <c r="DQ256" s="458"/>
      <c r="DR256" s="458"/>
      <c r="DS256" s="458"/>
      <c r="DT256" s="458"/>
      <c r="DU256" s="39"/>
      <c r="DV256" s="39"/>
      <c r="DW256" s="31">
        <f t="shared" si="340"/>
        <v>11</v>
      </c>
      <c r="DX256" s="459">
        <f t="shared" si="376"/>
        <v>132</v>
      </c>
      <c r="DY256" s="467">
        <f t="shared" si="393"/>
        <v>0.1</v>
      </c>
      <c r="DZ256" s="468">
        <f t="shared" si="394"/>
        <v>0</v>
      </c>
      <c r="EA256" s="467">
        <f t="shared" si="395"/>
        <v>0.01</v>
      </c>
      <c r="EB256" s="468"/>
      <c r="EC256" s="326"/>
      <c r="ED256" s="468"/>
      <c r="EE256" s="39"/>
      <c r="EF256" s="459">
        <f t="shared" si="396"/>
        <v>132</v>
      </c>
      <c r="EG256" s="407">
        <f t="shared" si="397"/>
        <v>0.03</v>
      </c>
      <c r="EH256" s="407">
        <f t="shared" si="397"/>
        <v>0.03</v>
      </c>
      <c r="EI256" s="407">
        <f t="shared" si="397"/>
        <v>0.03</v>
      </c>
      <c r="EJ256" s="407">
        <f t="shared" si="397"/>
        <v>0.03</v>
      </c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</row>
    <row r="257" spans="1:228" ht="12.75" hidden="1" customHeight="1" x14ac:dyDescent="0.2">
      <c r="A257" s="31">
        <f>A256+1</f>
        <v>12</v>
      </c>
      <c r="B257" s="31"/>
      <c r="C257" s="31">
        <v>30</v>
      </c>
      <c r="D257" s="32">
        <f t="shared" si="377"/>
        <v>133</v>
      </c>
      <c r="E257" s="33">
        <f t="shared" ca="1" si="341"/>
        <v>168.97719999999998</v>
      </c>
      <c r="F257" s="33">
        <f t="shared" ca="1" si="342"/>
        <v>168.97719999999998</v>
      </c>
      <c r="G257" s="33">
        <f t="shared" ca="1" si="343"/>
        <v>0</v>
      </c>
      <c r="H257" s="33">
        <v>0</v>
      </c>
      <c r="I257" s="33">
        <v>0</v>
      </c>
      <c r="J257" s="33">
        <f t="shared" ca="1" si="318"/>
        <v>0</v>
      </c>
      <c r="K257" s="33">
        <f t="shared" ca="1" si="344"/>
        <v>22.54</v>
      </c>
      <c r="L257" s="33"/>
      <c r="M257" s="832">
        <v>0</v>
      </c>
      <c r="N257" s="33">
        <f>IF(M257&gt;0,#REF!,0)</f>
        <v>0</v>
      </c>
      <c r="O257" s="33">
        <f t="shared" ca="1" si="345"/>
        <v>123.13</v>
      </c>
      <c r="P257" s="833">
        <f t="shared" ca="1" si="378"/>
        <v>1.62</v>
      </c>
      <c r="Q257" s="834">
        <f t="shared" ca="1" si="379"/>
        <v>11.852902076411375</v>
      </c>
      <c r="R257" s="835">
        <f t="shared" ca="1" si="380"/>
        <v>647.98456859735461</v>
      </c>
      <c r="S257" s="836">
        <f t="shared" ca="1" si="381"/>
        <v>1.62</v>
      </c>
      <c r="T257" s="34">
        <f t="shared" ca="1" si="346"/>
        <v>11.852902076411375</v>
      </c>
      <c r="U257" s="835">
        <f t="shared" ca="1" si="382"/>
        <v>647.98456859735484</v>
      </c>
      <c r="V257" s="34">
        <f t="shared" si="330"/>
        <v>0</v>
      </c>
      <c r="W257" s="553">
        <f t="shared" si="331"/>
        <v>0.58799999999999997</v>
      </c>
      <c r="X257" s="42">
        <f t="shared" si="383"/>
        <v>0.03</v>
      </c>
      <c r="Y257" s="43">
        <f t="shared" si="347"/>
        <v>2.4662697723036864E-3</v>
      </c>
      <c r="Z257" s="44">
        <f t="shared" si="384"/>
        <v>0.03</v>
      </c>
      <c r="AA257" s="43">
        <f t="shared" si="348"/>
        <v>2.4662697723036864E-3</v>
      </c>
      <c r="AB257" s="35">
        <f t="shared" si="385"/>
        <v>0.16</v>
      </c>
      <c r="AC257" s="35">
        <f t="shared" ca="1" si="385"/>
        <v>0.15470777428049154</v>
      </c>
      <c r="AD257" s="317">
        <f t="shared" ca="1" si="385"/>
        <v>0.15470777428049154</v>
      </c>
      <c r="AE257" s="39"/>
      <c r="AF257" s="318">
        <f t="shared" si="349"/>
        <v>0.1</v>
      </c>
      <c r="AG257" s="405">
        <f t="shared" ca="1" si="350"/>
        <v>14.567</v>
      </c>
      <c r="AH257" s="318">
        <f t="shared" si="351"/>
        <v>0</v>
      </c>
      <c r="AI257" s="405">
        <f t="shared" ca="1" si="352"/>
        <v>0</v>
      </c>
      <c r="AJ257" s="318">
        <f t="shared" si="353"/>
        <v>0.01</v>
      </c>
      <c r="AK257" s="405">
        <f t="shared" ca="1" si="354"/>
        <v>1.4566999999999999</v>
      </c>
      <c r="AL257" s="35">
        <v>0</v>
      </c>
      <c r="AM257" s="30">
        <f t="shared" ca="1" si="355"/>
        <v>11.852902076411375</v>
      </c>
      <c r="AN257" s="39"/>
      <c r="AO257" s="39"/>
      <c r="AP257" s="709">
        <f ca="1">IF($J$12="",0,IF(A257&lt;=$Y$3,IF(R256+SUM($M$126:M257)&gt;$Z$22,R256*10%,IF(R256+SUM($M$126:M257)&lt;=$Z$22,$Z$22-R256-SUM($M$126:M257))),0))</f>
        <v>99464.912529326233</v>
      </c>
      <c r="AQ257" s="319">
        <f t="shared" ca="1" si="386"/>
        <v>100000</v>
      </c>
      <c r="AR257" s="319">
        <f ca="1">IF($J$12="",0,IF(U256&lt;0,0,IF(A257&lt;=$Y$3,IF(U256+SUM($M$126:M257)&gt;$Z$22,U256*10%,IF(U256+SUM($M$126:M257)&lt;=$Z$22,$AR$125-U256-SUM($M$126:M257))),0)))</f>
        <v>99464.912529326233</v>
      </c>
      <c r="AS257" s="39">
        <f t="shared" ca="1" si="387"/>
        <v>100000</v>
      </c>
      <c r="AT257" s="723">
        <f t="shared" ca="1" si="356"/>
        <v>99464.912529326233</v>
      </c>
      <c r="AU257" s="320">
        <f t="shared" ca="1" si="357"/>
        <v>99464.912529326233</v>
      </c>
      <c r="AV257" s="320">
        <f t="shared" ca="1" si="358"/>
        <v>0</v>
      </c>
      <c r="AW257" s="320">
        <f t="shared" ca="1" si="359"/>
        <v>0</v>
      </c>
      <c r="AX257" s="320">
        <f t="shared" ca="1" si="360"/>
        <v>0</v>
      </c>
      <c r="AY257" s="320">
        <f t="shared" ca="1" si="388"/>
        <v>0</v>
      </c>
      <c r="AZ257" s="724">
        <f t="shared" ca="1" si="361"/>
        <v>0</v>
      </c>
      <c r="BA257" s="1259">
        <f t="shared" si="389"/>
        <v>0</v>
      </c>
      <c r="BB257" s="1250"/>
      <c r="BC257" s="715">
        <f t="shared" si="362"/>
        <v>0</v>
      </c>
      <c r="BD257" s="715">
        <f t="shared" si="363"/>
        <v>0</v>
      </c>
      <c r="BE257" s="715">
        <f t="shared" si="364"/>
        <v>0</v>
      </c>
      <c r="BF257" s="715">
        <f t="shared" si="390"/>
        <v>0</v>
      </c>
      <c r="BG257" s="732">
        <f t="shared" si="365"/>
        <v>0</v>
      </c>
      <c r="BH257" s="39"/>
      <c r="BI257" s="39"/>
      <c r="BJ257" s="39"/>
      <c r="BK257" s="39"/>
      <c r="BL257" s="39"/>
      <c r="BM257" s="36"/>
      <c r="BN257" s="422">
        <f t="shared" ca="1" si="366"/>
        <v>11.852902076411375</v>
      </c>
      <c r="BO257" s="422">
        <f t="shared" ca="1" si="367"/>
        <v>0</v>
      </c>
      <c r="BP257" s="422">
        <f t="shared" ca="1" si="368"/>
        <v>0</v>
      </c>
      <c r="BQ257" s="422">
        <f t="shared" ca="1" si="369"/>
        <v>0</v>
      </c>
      <c r="BR257" s="422">
        <f t="shared" ca="1" si="391"/>
        <v>0</v>
      </c>
      <c r="BS257" s="422">
        <f t="shared" ca="1" si="370"/>
        <v>0</v>
      </c>
      <c r="BT257" s="422">
        <f t="shared" si="371"/>
        <v>0</v>
      </c>
      <c r="BU257" s="422">
        <f t="shared" si="372"/>
        <v>0</v>
      </c>
      <c r="BV257" s="422">
        <f t="shared" si="373"/>
        <v>0</v>
      </c>
      <c r="BW257" s="422">
        <f t="shared" si="374"/>
        <v>0</v>
      </c>
      <c r="BX257" s="422">
        <f t="shared" si="392"/>
        <v>0</v>
      </c>
      <c r="BY257" s="422">
        <f t="shared" si="375"/>
        <v>0</v>
      </c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458"/>
      <c r="CL257" s="458"/>
      <c r="CM257" s="458"/>
      <c r="CN257" s="458"/>
      <c r="CO257" s="458"/>
      <c r="CP257" s="458"/>
      <c r="CQ257" s="458"/>
      <c r="CR257" s="458"/>
      <c r="CS257" s="458"/>
      <c r="CT257" s="458"/>
      <c r="CU257" s="458"/>
      <c r="CV257" s="458"/>
      <c r="CW257" s="458"/>
      <c r="CX257" s="458"/>
      <c r="CY257" s="458"/>
      <c r="CZ257" s="458"/>
      <c r="DA257" s="458"/>
      <c r="DB257" s="458"/>
      <c r="DC257" s="458"/>
      <c r="DD257" s="458"/>
      <c r="DE257" s="458"/>
      <c r="DF257" s="458"/>
      <c r="DG257" s="458"/>
      <c r="DH257" s="458"/>
      <c r="DI257" s="458"/>
      <c r="DJ257" s="458"/>
      <c r="DK257" s="458"/>
      <c r="DL257" s="458"/>
      <c r="DM257" s="458"/>
      <c r="DN257" s="458"/>
      <c r="DO257" s="458"/>
      <c r="DP257" s="458"/>
      <c r="DQ257" s="458"/>
      <c r="DR257" s="458"/>
      <c r="DS257" s="458"/>
      <c r="DT257" s="458"/>
      <c r="DU257" s="39"/>
      <c r="DV257" s="39"/>
      <c r="DW257" s="31">
        <f>DW256+1</f>
        <v>12</v>
      </c>
      <c r="DX257" s="459">
        <f t="shared" si="376"/>
        <v>133</v>
      </c>
      <c r="DY257" s="467">
        <f t="shared" si="393"/>
        <v>0.1</v>
      </c>
      <c r="DZ257" s="468">
        <f t="shared" si="394"/>
        <v>0</v>
      </c>
      <c r="EA257" s="467">
        <f t="shared" si="395"/>
        <v>0.01</v>
      </c>
      <c r="EB257" s="468"/>
      <c r="EC257" s="326"/>
      <c r="ED257" s="468"/>
      <c r="EE257" s="39"/>
      <c r="EF257" s="459">
        <f t="shared" si="396"/>
        <v>133</v>
      </c>
      <c r="EG257" s="407">
        <f t="shared" si="397"/>
        <v>0.03</v>
      </c>
      <c r="EH257" s="407">
        <f t="shared" si="397"/>
        <v>0.03</v>
      </c>
      <c r="EI257" s="407">
        <f t="shared" si="397"/>
        <v>0.03</v>
      </c>
      <c r="EJ257" s="407">
        <f t="shared" si="397"/>
        <v>0.03</v>
      </c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39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U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</row>
    <row r="258" spans="1:228" ht="12.75" hidden="1" customHeight="1" x14ac:dyDescent="0.2">
      <c r="A258" s="31">
        <f t="shared" ref="A258:A268" si="398">A257</f>
        <v>12</v>
      </c>
      <c r="B258" s="31"/>
      <c r="C258" s="31"/>
      <c r="D258" s="32">
        <f t="shared" si="377"/>
        <v>134</v>
      </c>
      <c r="E258" s="33">
        <f t="shared" ca="1" si="341"/>
        <v>0</v>
      </c>
      <c r="F258" s="33">
        <f t="shared" ca="1" si="342"/>
        <v>0</v>
      </c>
      <c r="G258" s="33">
        <f t="shared" ca="1" si="343"/>
        <v>0</v>
      </c>
      <c r="H258" s="33">
        <v>0</v>
      </c>
      <c r="I258" s="33">
        <v>0</v>
      </c>
      <c r="J258" s="33">
        <f t="shared" ca="1" si="318"/>
        <v>0</v>
      </c>
      <c r="K258" s="33">
        <f t="shared" ca="1" si="344"/>
        <v>0</v>
      </c>
      <c r="L258" s="33"/>
      <c r="M258" s="832">
        <v>0</v>
      </c>
      <c r="N258" s="33">
        <f>IF(M258&gt;0,#REF!,0)</f>
        <v>0</v>
      </c>
      <c r="O258" s="33">
        <f t="shared" ca="1" si="345"/>
        <v>0</v>
      </c>
      <c r="P258" s="833">
        <f t="shared" ca="1" si="378"/>
        <v>1.6</v>
      </c>
      <c r="Q258" s="834">
        <f t="shared" ca="1" si="379"/>
        <v>11.839448505575481</v>
      </c>
      <c r="R258" s="835">
        <f t="shared" ca="1" si="380"/>
        <v>637.7451200917792</v>
      </c>
      <c r="S258" s="836">
        <f t="shared" ca="1" si="381"/>
        <v>1.6</v>
      </c>
      <c r="T258" s="34">
        <f t="shared" ca="1" si="346"/>
        <v>11.839448505575481</v>
      </c>
      <c r="U258" s="835">
        <f t="shared" ca="1" si="382"/>
        <v>637.74512009177943</v>
      </c>
      <c r="V258" s="34">
        <f t="shared" si="330"/>
        <v>0</v>
      </c>
      <c r="W258" s="553">
        <f t="shared" si="331"/>
        <v>0.57499999999999996</v>
      </c>
      <c r="X258" s="42">
        <f t="shared" si="383"/>
        <v>0.03</v>
      </c>
      <c r="Y258" s="43">
        <f t="shared" si="347"/>
        <v>2.4662697723036864E-3</v>
      </c>
      <c r="Z258" s="44">
        <f t="shared" si="384"/>
        <v>0.03</v>
      </c>
      <c r="AA258" s="43">
        <f t="shared" si="348"/>
        <v>2.4662697723036864E-3</v>
      </c>
      <c r="AB258" s="35">
        <f t="shared" si="385"/>
        <v>0.16</v>
      </c>
      <c r="AC258" s="35">
        <f t="shared" ca="1" si="385"/>
        <v>0.15470777428049154</v>
      </c>
      <c r="AD258" s="317">
        <f t="shared" ca="1" si="385"/>
        <v>0.15470777428049154</v>
      </c>
      <c r="AE258" s="39"/>
      <c r="AF258" s="318">
        <f t="shared" si="349"/>
        <v>0.1</v>
      </c>
      <c r="AG258" s="405">
        <f t="shared" ca="1" si="350"/>
        <v>0</v>
      </c>
      <c r="AH258" s="318">
        <f t="shared" si="351"/>
        <v>0</v>
      </c>
      <c r="AI258" s="405">
        <f t="shared" ca="1" si="352"/>
        <v>0</v>
      </c>
      <c r="AJ258" s="318">
        <f t="shared" si="353"/>
        <v>0.01</v>
      </c>
      <c r="AK258" s="405">
        <f t="shared" ca="1" si="354"/>
        <v>0</v>
      </c>
      <c r="AL258" s="35">
        <v>0</v>
      </c>
      <c r="AM258" s="30">
        <f t="shared" ca="1" si="355"/>
        <v>11.839448505575481</v>
      </c>
      <c r="AN258" s="39"/>
      <c r="AO258" s="39"/>
      <c r="AP258" s="709">
        <f ca="1">IF($J$12="",0,IF(A258&lt;=$Y$3,IF(R257+SUM($M$126:M258)&gt;$Z$22,R257*10%,IF(R257+SUM($M$126:M258)&lt;=$Z$22,$Z$22-R257-SUM($M$126:M258))),0))</f>
        <v>99352.015431402644</v>
      </c>
      <c r="AQ258" s="319">
        <f t="shared" ca="1" si="386"/>
        <v>100000</v>
      </c>
      <c r="AR258" s="319">
        <f ca="1">IF($J$12="",0,IF(U257&lt;0,0,IF(A258&lt;=$Y$3,IF(U257+SUM($M$126:M258)&gt;$Z$22,U257*10%,IF(U257+SUM($M$126:M258)&lt;=$Z$22,$AR$125-U257-SUM($M$126:M258))),0)))</f>
        <v>99352.015431402644</v>
      </c>
      <c r="AS258" s="39">
        <f t="shared" ca="1" si="387"/>
        <v>100000</v>
      </c>
      <c r="AT258" s="723">
        <f t="shared" ca="1" si="356"/>
        <v>99352.015431402644</v>
      </c>
      <c r="AU258" s="320">
        <f t="shared" ca="1" si="357"/>
        <v>99352.015431402644</v>
      </c>
      <c r="AV258" s="320">
        <f t="shared" ca="1" si="358"/>
        <v>0</v>
      </c>
      <c r="AW258" s="320">
        <f t="shared" ca="1" si="359"/>
        <v>0</v>
      </c>
      <c r="AX258" s="320">
        <f t="shared" ca="1" si="360"/>
        <v>0</v>
      </c>
      <c r="AY258" s="320">
        <f t="shared" ca="1" si="388"/>
        <v>0</v>
      </c>
      <c r="AZ258" s="724">
        <f t="shared" ca="1" si="361"/>
        <v>0</v>
      </c>
      <c r="BA258" s="1259">
        <f t="shared" si="389"/>
        <v>0</v>
      </c>
      <c r="BB258" s="1250"/>
      <c r="BC258" s="715">
        <f t="shared" si="362"/>
        <v>0</v>
      </c>
      <c r="BD258" s="715">
        <f t="shared" si="363"/>
        <v>0</v>
      </c>
      <c r="BE258" s="715">
        <f t="shared" si="364"/>
        <v>0</v>
      </c>
      <c r="BF258" s="715">
        <f t="shared" si="390"/>
        <v>0</v>
      </c>
      <c r="BG258" s="732">
        <f t="shared" si="365"/>
        <v>0</v>
      </c>
      <c r="BH258" s="39"/>
      <c r="BI258" s="39"/>
      <c r="BJ258" s="39"/>
      <c r="BK258" s="39"/>
      <c r="BL258" s="39"/>
      <c r="BM258" s="36"/>
      <c r="BN258" s="422">
        <f t="shared" ca="1" si="366"/>
        <v>11.839448505575481</v>
      </c>
      <c r="BO258" s="422">
        <f t="shared" ca="1" si="367"/>
        <v>0</v>
      </c>
      <c r="BP258" s="422">
        <f t="shared" ca="1" si="368"/>
        <v>0</v>
      </c>
      <c r="BQ258" s="422">
        <f t="shared" ca="1" si="369"/>
        <v>0</v>
      </c>
      <c r="BR258" s="422">
        <f t="shared" ca="1" si="391"/>
        <v>0</v>
      </c>
      <c r="BS258" s="422">
        <f t="shared" ca="1" si="370"/>
        <v>0</v>
      </c>
      <c r="BT258" s="422">
        <f t="shared" si="371"/>
        <v>0</v>
      </c>
      <c r="BU258" s="422">
        <f t="shared" si="372"/>
        <v>0</v>
      </c>
      <c r="BV258" s="422">
        <f t="shared" si="373"/>
        <v>0</v>
      </c>
      <c r="BW258" s="422">
        <f t="shared" si="374"/>
        <v>0</v>
      </c>
      <c r="BX258" s="422">
        <f t="shared" si="392"/>
        <v>0</v>
      </c>
      <c r="BY258" s="422">
        <f t="shared" si="375"/>
        <v>0</v>
      </c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458"/>
      <c r="CL258" s="458"/>
      <c r="CM258" s="458"/>
      <c r="CN258" s="458"/>
      <c r="CO258" s="458"/>
      <c r="CP258" s="458"/>
      <c r="CQ258" s="458"/>
      <c r="CR258" s="458"/>
      <c r="CS258" s="458"/>
      <c r="CT258" s="458"/>
      <c r="CU258" s="458"/>
      <c r="CV258" s="458"/>
      <c r="CW258" s="458"/>
      <c r="CX258" s="458"/>
      <c r="CY258" s="458"/>
      <c r="CZ258" s="458"/>
      <c r="DA258" s="458"/>
      <c r="DB258" s="458"/>
      <c r="DC258" s="458"/>
      <c r="DD258" s="458"/>
      <c r="DE258" s="458"/>
      <c r="DF258" s="458"/>
      <c r="DG258" s="458"/>
      <c r="DH258" s="458"/>
      <c r="DI258" s="458"/>
      <c r="DJ258" s="458"/>
      <c r="DK258" s="458"/>
      <c r="DL258" s="458"/>
      <c r="DM258" s="458"/>
      <c r="DN258" s="458"/>
      <c r="DO258" s="458"/>
      <c r="DP258" s="458"/>
      <c r="DQ258" s="458"/>
      <c r="DR258" s="458"/>
      <c r="DS258" s="458"/>
      <c r="DT258" s="458"/>
      <c r="DU258" s="39"/>
      <c r="DV258" s="39"/>
      <c r="DW258" s="31">
        <f t="shared" ref="DW258:DW268" si="399">DW257</f>
        <v>12</v>
      </c>
      <c r="DX258" s="459">
        <f t="shared" si="376"/>
        <v>134</v>
      </c>
      <c r="DY258" s="467">
        <f t="shared" si="393"/>
        <v>0.1</v>
      </c>
      <c r="DZ258" s="468">
        <f t="shared" si="394"/>
        <v>0</v>
      </c>
      <c r="EA258" s="467">
        <f t="shared" si="395"/>
        <v>0.01</v>
      </c>
      <c r="EB258" s="468"/>
      <c r="EC258" s="326"/>
      <c r="ED258" s="468"/>
      <c r="EE258" s="39"/>
      <c r="EF258" s="459">
        <f t="shared" si="396"/>
        <v>134</v>
      </c>
      <c r="EG258" s="407">
        <f t="shared" si="397"/>
        <v>0.03</v>
      </c>
      <c r="EH258" s="407">
        <f t="shared" si="397"/>
        <v>0.03</v>
      </c>
      <c r="EI258" s="407">
        <f t="shared" si="397"/>
        <v>0.03</v>
      </c>
      <c r="EJ258" s="407">
        <f t="shared" si="397"/>
        <v>0.03</v>
      </c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39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U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</row>
    <row r="259" spans="1:228" ht="12.75" hidden="1" customHeight="1" x14ac:dyDescent="0.2">
      <c r="A259" s="31">
        <f t="shared" si="398"/>
        <v>12</v>
      </c>
      <c r="B259" s="31"/>
      <c r="C259" s="31"/>
      <c r="D259" s="32">
        <f t="shared" si="377"/>
        <v>135</v>
      </c>
      <c r="E259" s="33">
        <f t="shared" ca="1" si="341"/>
        <v>0</v>
      </c>
      <c r="F259" s="33">
        <f t="shared" ca="1" si="342"/>
        <v>0</v>
      </c>
      <c r="G259" s="33">
        <f t="shared" ca="1" si="343"/>
        <v>0</v>
      </c>
      <c r="H259" s="33">
        <v>0</v>
      </c>
      <c r="I259" s="33">
        <v>0</v>
      </c>
      <c r="J259" s="33">
        <f t="shared" ca="1" si="318"/>
        <v>0</v>
      </c>
      <c r="K259" s="33">
        <f t="shared" ca="1" si="344"/>
        <v>0</v>
      </c>
      <c r="L259" s="33"/>
      <c r="M259" s="832">
        <v>0</v>
      </c>
      <c r="N259" s="33">
        <f>IF(M259&gt;0,#REF!,0)</f>
        <v>0</v>
      </c>
      <c r="O259" s="33">
        <f t="shared" ca="1" si="345"/>
        <v>0</v>
      </c>
      <c r="P259" s="833">
        <f t="shared" ca="1" si="378"/>
        <v>1.57</v>
      </c>
      <c r="Q259" s="834">
        <f t="shared" ca="1" si="379"/>
        <v>11.840668706522395</v>
      </c>
      <c r="R259" s="835">
        <f t="shared" ca="1" si="380"/>
        <v>627.47445138525688</v>
      </c>
      <c r="S259" s="836">
        <f t="shared" ca="1" si="381"/>
        <v>1.57</v>
      </c>
      <c r="T259" s="34">
        <f t="shared" ca="1" si="346"/>
        <v>11.840668706522395</v>
      </c>
      <c r="U259" s="835">
        <f t="shared" ca="1" si="382"/>
        <v>627.47445138525711</v>
      </c>
      <c r="V259" s="34">
        <f t="shared" si="330"/>
        <v>0</v>
      </c>
      <c r="W259" s="553">
        <f t="shared" si="331"/>
        <v>0.56299999999999994</v>
      </c>
      <c r="X259" s="42">
        <f t="shared" si="383"/>
        <v>0.03</v>
      </c>
      <c r="Y259" s="43">
        <f t="shared" si="347"/>
        <v>2.4662697723036864E-3</v>
      </c>
      <c r="Z259" s="44">
        <f t="shared" si="384"/>
        <v>0.03</v>
      </c>
      <c r="AA259" s="43">
        <f t="shared" si="348"/>
        <v>2.4662697723036864E-3</v>
      </c>
      <c r="AB259" s="35">
        <f t="shared" si="385"/>
        <v>0.16</v>
      </c>
      <c r="AC259" s="35">
        <f t="shared" ca="1" si="385"/>
        <v>0.15470777428049154</v>
      </c>
      <c r="AD259" s="317">
        <f t="shared" ca="1" si="385"/>
        <v>0.15470777428049154</v>
      </c>
      <c r="AE259" s="39"/>
      <c r="AF259" s="318">
        <f t="shared" si="349"/>
        <v>0.1</v>
      </c>
      <c r="AG259" s="405">
        <f t="shared" ca="1" si="350"/>
        <v>0</v>
      </c>
      <c r="AH259" s="318">
        <f t="shared" si="351"/>
        <v>0</v>
      </c>
      <c r="AI259" s="405">
        <f t="shared" ca="1" si="352"/>
        <v>0</v>
      </c>
      <c r="AJ259" s="318">
        <f t="shared" si="353"/>
        <v>0.01</v>
      </c>
      <c r="AK259" s="405">
        <f t="shared" ca="1" si="354"/>
        <v>0</v>
      </c>
      <c r="AL259" s="35">
        <v>0</v>
      </c>
      <c r="AM259" s="30">
        <f t="shared" ca="1" si="355"/>
        <v>11.840668706522395</v>
      </c>
      <c r="AN259" s="39"/>
      <c r="AO259" s="39"/>
      <c r="AP259" s="709">
        <f ca="1">IF($J$12="",0,IF(A259&lt;=$Y$3,IF(R258+SUM($M$126:M259)&gt;$Z$22,R258*10%,IF(R258+SUM($M$126:M259)&lt;=$Z$22,$Z$22-R258-SUM($M$126:M259))),0))</f>
        <v>99362.254879908214</v>
      </c>
      <c r="AQ259" s="319">
        <f t="shared" ca="1" si="386"/>
        <v>100000</v>
      </c>
      <c r="AR259" s="319">
        <f ca="1">IF($J$12="",0,IF(U258&lt;0,0,IF(A259&lt;=$Y$3,IF(U258+SUM($M$126:M259)&gt;$Z$22,U258*10%,IF(U258+SUM($M$126:M259)&lt;=$Z$22,$AR$125-U258-SUM($M$126:M259))),0)))</f>
        <v>99362.254879908214</v>
      </c>
      <c r="AS259" s="39">
        <f t="shared" ca="1" si="387"/>
        <v>100000</v>
      </c>
      <c r="AT259" s="723">
        <f t="shared" ca="1" si="356"/>
        <v>99362.254879908214</v>
      </c>
      <c r="AU259" s="320">
        <f t="shared" ca="1" si="357"/>
        <v>99362.254879908214</v>
      </c>
      <c r="AV259" s="320">
        <f t="shared" ca="1" si="358"/>
        <v>0</v>
      </c>
      <c r="AW259" s="320">
        <f t="shared" ca="1" si="359"/>
        <v>0</v>
      </c>
      <c r="AX259" s="320">
        <f t="shared" ca="1" si="360"/>
        <v>0</v>
      </c>
      <c r="AY259" s="320">
        <f t="shared" ca="1" si="388"/>
        <v>0</v>
      </c>
      <c r="AZ259" s="724">
        <f t="shared" ca="1" si="361"/>
        <v>0</v>
      </c>
      <c r="BA259" s="1259">
        <f t="shared" si="389"/>
        <v>0</v>
      </c>
      <c r="BB259" s="1250"/>
      <c r="BC259" s="715">
        <f t="shared" si="362"/>
        <v>0</v>
      </c>
      <c r="BD259" s="715">
        <f t="shared" si="363"/>
        <v>0</v>
      </c>
      <c r="BE259" s="715">
        <f t="shared" si="364"/>
        <v>0</v>
      </c>
      <c r="BF259" s="715">
        <f t="shared" si="390"/>
        <v>0</v>
      </c>
      <c r="BG259" s="732">
        <f t="shared" si="365"/>
        <v>0</v>
      </c>
      <c r="BH259" s="39"/>
      <c r="BI259" s="39"/>
      <c r="BJ259" s="39"/>
      <c r="BK259" s="39"/>
      <c r="BL259" s="39"/>
      <c r="BM259" s="36"/>
      <c r="BN259" s="422">
        <f t="shared" ca="1" si="366"/>
        <v>11.840668706522395</v>
      </c>
      <c r="BO259" s="422">
        <f t="shared" ca="1" si="367"/>
        <v>0</v>
      </c>
      <c r="BP259" s="422">
        <f t="shared" ca="1" si="368"/>
        <v>0</v>
      </c>
      <c r="BQ259" s="422">
        <f t="shared" ca="1" si="369"/>
        <v>0</v>
      </c>
      <c r="BR259" s="422">
        <f t="shared" ca="1" si="391"/>
        <v>0</v>
      </c>
      <c r="BS259" s="422">
        <f t="shared" ca="1" si="370"/>
        <v>0</v>
      </c>
      <c r="BT259" s="422">
        <f t="shared" si="371"/>
        <v>0</v>
      </c>
      <c r="BU259" s="422">
        <f t="shared" si="372"/>
        <v>0</v>
      </c>
      <c r="BV259" s="422">
        <f t="shared" si="373"/>
        <v>0</v>
      </c>
      <c r="BW259" s="422">
        <f t="shared" si="374"/>
        <v>0</v>
      </c>
      <c r="BX259" s="422">
        <f t="shared" si="392"/>
        <v>0</v>
      </c>
      <c r="BY259" s="422">
        <f t="shared" si="375"/>
        <v>0</v>
      </c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458"/>
      <c r="CL259" s="458"/>
      <c r="CM259" s="458"/>
      <c r="CN259" s="458"/>
      <c r="CO259" s="458"/>
      <c r="CP259" s="458"/>
      <c r="CQ259" s="458"/>
      <c r="CR259" s="458"/>
      <c r="CS259" s="458"/>
      <c r="CT259" s="458"/>
      <c r="CU259" s="458"/>
      <c r="CV259" s="458"/>
      <c r="CW259" s="458"/>
      <c r="CX259" s="458"/>
      <c r="CY259" s="458"/>
      <c r="CZ259" s="458"/>
      <c r="DA259" s="458"/>
      <c r="DB259" s="458"/>
      <c r="DC259" s="458"/>
      <c r="DD259" s="458"/>
      <c r="DE259" s="458"/>
      <c r="DF259" s="458"/>
      <c r="DG259" s="458"/>
      <c r="DH259" s="458"/>
      <c r="DI259" s="458"/>
      <c r="DJ259" s="458"/>
      <c r="DK259" s="458"/>
      <c r="DL259" s="458"/>
      <c r="DM259" s="458"/>
      <c r="DN259" s="458"/>
      <c r="DO259" s="458"/>
      <c r="DP259" s="458"/>
      <c r="DQ259" s="458"/>
      <c r="DR259" s="458"/>
      <c r="DS259" s="458"/>
      <c r="DT259" s="458"/>
      <c r="DU259" s="39"/>
      <c r="DV259" s="39"/>
      <c r="DW259" s="31">
        <f t="shared" si="399"/>
        <v>12</v>
      </c>
      <c r="DX259" s="459">
        <f t="shared" si="376"/>
        <v>135</v>
      </c>
      <c r="DY259" s="467">
        <f t="shared" si="393"/>
        <v>0.1</v>
      </c>
      <c r="DZ259" s="468">
        <f t="shared" si="394"/>
        <v>0</v>
      </c>
      <c r="EA259" s="467">
        <f t="shared" si="395"/>
        <v>0.01</v>
      </c>
      <c r="EB259" s="468"/>
      <c r="EC259" s="326"/>
      <c r="ED259" s="468"/>
      <c r="EE259" s="39"/>
      <c r="EF259" s="459">
        <f t="shared" si="396"/>
        <v>135</v>
      </c>
      <c r="EG259" s="407">
        <f t="shared" si="397"/>
        <v>0.03</v>
      </c>
      <c r="EH259" s="407">
        <f t="shared" si="397"/>
        <v>0.03</v>
      </c>
      <c r="EI259" s="407">
        <f t="shared" si="397"/>
        <v>0.03</v>
      </c>
      <c r="EJ259" s="407">
        <f t="shared" si="397"/>
        <v>0.03</v>
      </c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39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U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</row>
    <row r="260" spans="1:228" ht="12.75" hidden="1" customHeight="1" x14ac:dyDescent="0.2">
      <c r="A260" s="31">
        <f t="shared" si="398"/>
        <v>12</v>
      </c>
      <c r="B260" s="31"/>
      <c r="C260" s="31"/>
      <c r="D260" s="32">
        <f t="shared" si="377"/>
        <v>136</v>
      </c>
      <c r="E260" s="33">
        <f t="shared" ca="1" si="341"/>
        <v>0</v>
      </c>
      <c r="F260" s="33">
        <f t="shared" ca="1" si="342"/>
        <v>0</v>
      </c>
      <c r="G260" s="33">
        <f t="shared" ca="1" si="343"/>
        <v>0</v>
      </c>
      <c r="H260" s="33">
        <v>0</v>
      </c>
      <c r="I260" s="33">
        <v>0</v>
      </c>
      <c r="J260" s="33">
        <f t="shared" ca="1" si="318"/>
        <v>0</v>
      </c>
      <c r="K260" s="33">
        <f t="shared" ca="1" si="344"/>
        <v>0</v>
      </c>
      <c r="L260" s="33"/>
      <c r="M260" s="832">
        <v>0</v>
      </c>
      <c r="N260" s="33">
        <f>IF(M260&gt;0,#REF!,0)</f>
        <v>0</v>
      </c>
      <c r="O260" s="33">
        <f t="shared" ca="1" si="345"/>
        <v>0</v>
      </c>
      <c r="P260" s="833">
        <f t="shared" ca="1" si="378"/>
        <v>1.55</v>
      </c>
      <c r="Q260" s="834">
        <f t="shared" ca="1" si="379"/>
        <v>11.841892627876589</v>
      </c>
      <c r="R260" s="835">
        <f t="shared" ca="1" si="380"/>
        <v>617.18255875738021</v>
      </c>
      <c r="S260" s="836">
        <f t="shared" ca="1" si="381"/>
        <v>1.55</v>
      </c>
      <c r="T260" s="34">
        <f t="shared" ca="1" si="346"/>
        <v>11.841892627876589</v>
      </c>
      <c r="U260" s="835">
        <f t="shared" ca="1" si="382"/>
        <v>617.18255875738043</v>
      </c>
      <c r="V260" s="34">
        <f t="shared" si="330"/>
        <v>0</v>
      </c>
      <c r="W260" s="553">
        <f t="shared" si="331"/>
        <v>0.55000000000000004</v>
      </c>
      <c r="X260" s="42">
        <f t="shared" si="383"/>
        <v>0.03</v>
      </c>
      <c r="Y260" s="43">
        <f t="shared" si="347"/>
        <v>2.4662697723036864E-3</v>
      </c>
      <c r="Z260" s="44">
        <f t="shared" si="384"/>
        <v>0.03</v>
      </c>
      <c r="AA260" s="43">
        <f t="shared" si="348"/>
        <v>2.4662697723036864E-3</v>
      </c>
      <c r="AB260" s="35">
        <f t="shared" si="385"/>
        <v>0.16</v>
      </c>
      <c r="AC260" s="35">
        <f t="shared" ca="1" si="385"/>
        <v>0.15470777428049154</v>
      </c>
      <c r="AD260" s="317">
        <f t="shared" ca="1" si="385"/>
        <v>0.15470777428049154</v>
      </c>
      <c r="AE260" s="39"/>
      <c r="AF260" s="318">
        <f t="shared" si="349"/>
        <v>0.1</v>
      </c>
      <c r="AG260" s="405">
        <f t="shared" ca="1" si="350"/>
        <v>0</v>
      </c>
      <c r="AH260" s="318">
        <f t="shared" si="351"/>
        <v>0</v>
      </c>
      <c r="AI260" s="405">
        <f t="shared" ca="1" si="352"/>
        <v>0</v>
      </c>
      <c r="AJ260" s="318">
        <f t="shared" si="353"/>
        <v>0.01</v>
      </c>
      <c r="AK260" s="405">
        <f t="shared" ca="1" si="354"/>
        <v>0</v>
      </c>
      <c r="AL260" s="35">
        <v>0</v>
      </c>
      <c r="AM260" s="30">
        <f t="shared" ca="1" si="355"/>
        <v>11.841892627876589</v>
      </c>
      <c r="AN260" s="39"/>
      <c r="AO260" s="39"/>
      <c r="AP260" s="709">
        <f ca="1">IF($J$12="",0,IF(A260&lt;=$Y$3,IF(R259+SUM($M$126:M260)&gt;$Z$22,R259*10%,IF(R259+SUM($M$126:M260)&lt;=$Z$22,$Z$22-R259-SUM($M$126:M260))),0))</f>
        <v>99372.525548614736</v>
      </c>
      <c r="AQ260" s="319">
        <f t="shared" ca="1" si="386"/>
        <v>100000</v>
      </c>
      <c r="AR260" s="319">
        <f ca="1">IF($J$12="",0,IF(U259&lt;0,0,IF(A260&lt;=$Y$3,IF(U259+SUM($M$126:M260)&gt;$Z$22,U259*10%,IF(U259+SUM($M$126:M260)&lt;=$Z$22,$AR$125-U259-SUM($M$126:M260))),0)))</f>
        <v>99372.525548614736</v>
      </c>
      <c r="AS260" s="39">
        <f t="shared" ca="1" si="387"/>
        <v>100000</v>
      </c>
      <c r="AT260" s="723">
        <f t="shared" ca="1" si="356"/>
        <v>99372.525548614736</v>
      </c>
      <c r="AU260" s="320">
        <f t="shared" ca="1" si="357"/>
        <v>99372.525548614736</v>
      </c>
      <c r="AV260" s="320">
        <f t="shared" ca="1" si="358"/>
        <v>0</v>
      </c>
      <c r="AW260" s="320">
        <f t="shared" ca="1" si="359"/>
        <v>0</v>
      </c>
      <c r="AX260" s="320">
        <f t="shared" ca="1" si="360"/>
        <v>0</v>
      </c>
      <c r="AY260" s="320">
        <f t="shared" ca="1" si="388"/>
        <v>0</v>
      </c>
      <c r="AZ260" s="724">
        <f t="shared" ca="1" si="361"/>
        <v>0</v>
      </c>
      <c r="BA260" s="1259">
        <f t="shared" si="389"/>
        <v>0</v>
      </c>
      <c r="BB260" s="1250"/>
      <c r="BC260" s="715">
        <f t="shared" si="362"/>
        <v>0</v>
      </c>
      <c r="BD260" s="715">
        <f t="shared" si="363"/>
        <v>0</v>
      </c>
      <c r="BE260" s="715">
        <f t="shared" si="364"/>
        <v>0</v>
      </c>
      <c r="BF260" s="715">
        <f t="shared" si="390"/>
        <v>0</v>
      </c>
      <c r="BG260" s="732">
        <f t="shared" si="365"/>
        <v>0</v>
      </c>
      <c r="BH260" s="39"/>
      <c r="BI260" s="39"/>
      <c r="BJ260" s="39"/>
      <c r="BK260" s="39"/>
      <c r="BL260" s="39"/>
      <c r="BM260" s="36"/>
      <c r="BN260" s="422">
        <f t="shared" ca="1" si="366"/>
        <v>11.841892627876589</v>
      </c>
      <c r="BO260" s="422">
        <f t="shared" ca="1" si="367"/>
        <v>0</v>
      </c>
      <c r="BP260" s="422">
        <f t="shared" ca="1" si="368"/>
        <v>0</v>
      </c>
      <c r="BQ260" s="422">
        <f t="shared" ca="1" si="369"/>
        <v>0</v>
      </c>
      <c r="BR260" s="422">
        <f t="shared" ca="1" si="391"/>
        <v>0</v>
      </c>
      <c r="BS260" s="422">
        <f t="shared" ca="1" si="370"/>
        <v>0</v>
      </c>
      <c r="BT260" s="422">
        <f t="shared" si="371"/>
        <v>0</v>
      </c>
      <c r="BU260" s="422">
        <f t="shared" si="372"/>
        <v>0</v>
      </c>
      <c r="BV260" s="422">
        <f t="shared" si="373"/>
        <v>0</v>
      </c>
      <c r="BW260" s="422">
        <f t="shared" si="374"/>
        <v>0</v>
      </c>
      <c r="BX260" s="422">
        <f t="shared" si="392"/>
        <v>0</v>
      </c>
      <c r="BY260" s="422">
        <f t="shared" si="375"/>
        <v>0</v>
      </c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458"/>
      <c r="CL260" s="458"/>
      <c r="CM260" s="458"/>
      <c r="CN260" s="458"/>
      <c r="CO260" s="458"/>
      <c r="CP260" s="458"/>
      <c r="CQ260" s="458"/>
      <c r="CR260" s="458"/>
      <c r="CS260" s="458"/>
      <c r="CT260" s="458"/>
      <c r="CU260" s="458"/>
      <c r="CV260" s="458"/>
      <c r="CW260" s="458"/>
      <c r="CX260" s="458"/>
      <c r="CY260" s="458"/>
      <c r="CZ260" s="458"/>
      <c r="DA260" s="458"/>
      <c r="DB260" s="458"/>
      <c r="DC260" s="458"/>
      <c r="DD260" s="458"/>
      <c r="DE260" s="458"/>
      <c r="DF260" s="458"/>
      <c r="DG260" s="458"/>
      <c r="DH260" s="458"/>
      <c r="DI260" s="458"/>
      <c r="DJ260" s="458"/>
      <c r="DK260" s="458"/>
      <c r="DL260" s="458"/>
      <c r="DM260" s="458"/>
      <c r="DN260" s="458"/>
      <c r="DO260" s="458"/>
      <c r="DP260" s="458"/>
      <c r="DQ260" s="458"/>
      <c r="DR260" s="458"/>
      <c r="DS260" s="458"/>
      <c r="DT260" s="458"/>
      <c r="DU260" s="39"/>
      <c r="DV260" s="39"/>
      <c r="DW260" s="31">
        <f t="shared" si="399"/>
        <v>12</v>
      </c>
      <c r="DX260" s="459">
        <f t="shared" si="376"/>
        <v>136</v>
      </c>
      <c r="DY260" s="467">
        <f t="shared" si="393"/>
        <v>0.1</v>
      </c>
      <c r="DZ260" s="468">
        <f t="shared" si="394"/>
        <v>0</v>
      </c>
      <c r="EA260" s="467">
        <f t="shared" si="395"/>
        <v>0.01</v>
      </c>
      <c r="EB260" s="468"/>
      <c r="EC260" s="326"/>
      <c r="ED260" s="468"/>
      <c r="EE260" s="39"/>
      <c r="EF260" s="459">
        <f t="shared" si="396"/>
        <v>136</v>
      </c>
      <c r="EG260" s="407">
        <f t="shared" si="397"/>
        <v>0.03</v>
      </c>
      <c r="EH260" s="407">
        <f t="shared" si="397"/>
        <v>0.03</v>
      </c>
      <c r="EI260" s="407">
        <f t="shared" si="397"/>
        <v>0.03</v>
      </c>
      <c r="EJ260" s="407">
        <f t="shared" si="397"/>
        <v>0.03</v>
      </c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39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U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</row>
    <row r="261" spans="1:228" ht="12.75" hidden="1" customHeight="1" x14ac:dyDescent="0.2">
      <c r="A261" s="31">
        <f t="shared" si="398"/>
        <v>12</v>
      </c>
      <c r="B261" s="31"/>
      <c r="C261" s="31"/>
      <c r="D261" s="32">
        <f t="shared" si="377"/>
        <v>137</v>
      </c>
      <c r="E261" s="33">
        <f t="shared" ca="1" si="341"/>
        <v>0</v>
      </c>
      <c r="F261" s="33">
        <f t="shared" ca="1" si="342"/>
        <v>0</v>
      </c>
      <c r="G261" s="33">
        <f t="shared" ca="1" si="343"/>
        <v>0</v>
      </c>
      <c r="H261" s="33">
        <v>0</v>
      </c>
      <c r="I261" s="33">
        <v>0</v>
      </c>
      <c r="J261" s="33">
        <f t="shared" ca="1" si="318"/>
        <v>0</v>
      </c>
      <c r="K261" s="33">
        <f t="shared" ca="1" si="344"/>
        <v>0</v>
      </c>
      <c r="L261" s="33"/>
      <c r="M261" s="832">
        <v>0</v>
      </c>
      <c r="N261" s="33">
        <f>IF(M261&gt;0,#REF!,0)</f>
        <v>0</v>
      </c>
      <c r="O261" s="33">
        <f t="shared" ca="1" si="345"/>
        <v>0</v>
      </c>
      <c r="P261" s="833">
        <f t="shared" ca="1" si="378"/>
        <v>1.52</v>
      </c>
      <c r="Q261" s="834">
        <f t="shared" ca="1" si="379"/>
        <v>11.843119078414745</v>
      </c>
      <c r="R261" s="835">
        <f t="shared" ca="1" si="380"/>
        <v>606.85943967896549</v>
      </c>
      <c r="S261" s="836">
        <f t="shared" ca="1" si="381"/>
        <v>1.52</v>
      </c>
      <c r="T261" s="34">
        <f t="shared" ca="1" si="346"/>
        <v>11.843119078414745</v>
      </c>
      <c r="U261" s="835">
        <f t="shared" ca="1" si="382"/>
        <v>606.85943967896571</v>
      </c>
      <c r="V261" s="34">
        <f t="shared" si="330"/>
        <v>0</v>
      </c>
      <c r="W261" s="553">
        <f t="shared" si="331"/>
        <v>0.53800000000000003</v>
      </c>
      <c r="X261" s="42">
        <f t="shared" si="383"/>
        <v>0.03</v>
      </c>
      <c r="Y261" s="43">
        <f t="shared" si="347"/>
        <v>2.4662697723036864E-3</v>
      </c>
      <c r="Z261" s="44">
        <f t="shared" si="384"/>
        <v>0.03</v>
      </c>
      <c r="AA261" s="43">
        <f t="shared" si="348"/>
        <v>2.4662697723036864E-3</v>
      </c>
      <c r="AB261" s="35">
        <f t="shared" si="385"/>
        <v>0.16</v>
      </c>
      <c r="AC261" s="35">
        <f t="shared" ca="1" si="385"/>
        <v>0.15470777428049154</v>
      </c>
      <c r="AD261" s="317">
        <f t="shared" ca="1" si="385"/>
        <v>0.15470777428049154</v>
      </c>
      <c r="AE261" s="39"/>
      <c r="AF261" s="318">
        <f t="shared" si="349"/>
        <v>0.1</v>
      </c>
      <c r="AG261" s="405">
        <f t="shared" ca="1" si="350"/>
        <v>0</v>
      </c>
      <c r="AH261" s="318">
        <f t="shared" si="351"/>
        <v>0</v>
      </c>
      <c r="AI261" s="405">
        <f t="shared" ca="1" si="352"/>
        <v>0</v>
      </c>
      <c r="AJ261" s="318">
        <f t="shared" si="353"/>
        <v>0.01</v>
      </c>
      <c r="AK261" s="405">
        <f t="shared" ca="1" si="354"/>
        <v>0</v>
      </c>
      <c r="AL261" s="35">
        <v>0</v>
      </c>
      <c r="AM261" s="30">
        <f t="shared" ca="1" si="355"/>
        <v>11.843119078414745</v>
      </c>
      <c r="AN261" s="39"/>
      <c r="AO261" s="39"/>
      <c r="AP261" s="709">
        <f ca="1">IF($J$12="",0,IF(A261&lt;=$Y$3,IF(R260+SUM($M$126:M261)&gt;$Z$22,R260*10%,IF(R260+SUM($M$126:M261)&lt;=$Z$22,$Z$22-R260-SUM($M$126:M261))),0))</f>
        <v>99382.817441242616</v>
      </c>
      <c r="AQ261" s="319">
        <f t="shared" ca="1" si="386"/>
        <v>100000</v>
      </c>
      <c r="AR261" s="319">
        <f ca="1">IF($J$12="",0,IF(U260&lt;0,0,IF(A261&lt;=$Y$3,IF(U260+SUM($M$126:M261)&gt;$Z$22,U260*10%,IF(U260+SUM($M$126:M261)&lt;=$Z$22,$AR$125-U260-SUM($M$126:M261))),0)))</f>
        <v>99382.817441242616</v>
      </c>
      <c r="AS261" s="39">
        <f t="shared" ca="1" si="387"/>
        <v>100000</v>
      </c>
      <c r="AT261" s="723">
        <f t="shared" ca="1" si="356"/>
        <v>99382.817441242616</v>
      </c>
      <c r="AU261" s="320">
        <f t="shared" ca="1" si="357"/>
        <v>99382.817441242616</v>
      </c>
      <c r="AV261" s="320">
        <f t="shared" ca="1" si="358"/>
        <v>0</v>
      </c>
      <c r="AW261" s="320">
        <f t="shared" ca="1" si="359"/>
        <v>0</v>
      </c>
      <c r="AX261" s="320">
        <f t="shared" ca="1" si="360"/>
        <v>0</v>
      </c>
      <c r="AY261" s="320">
        <f t="shared" ca="1" si="388"/>
        <v>0</v>
      </c>
      <c r="AZ261" s="724">
        <f t="shared" ca="1" si="361"/>
        <v>0</v>
      </c>
      <c r="BA261" s="1259">
        <f t="shared" si="389"/>
        <v>0</v>
      </c>
      <c r="BB261" s="1250"/>
      <c r="BC261" s="715">
        <f t="shared" si="362"/>
        <v>0</v>
      </c>
      <c r="BD261" s="715">
        <f t="shared" si="363"/>
        <v>0</v>
      </c>
      <c r="BE261" s="715">
        <f t="shared" si="364"/>
        <v>0</v>
      </c>
      <c r="BF261" s="715">
        <f t="shared" si="390"/>
        <v>0</v>
      </c>
      <c r="BG261" s="732">
        <f t="shared" si="365"/>
        <v>0</v>
      </c>
      <c r="BH261" s="39"/>
      <c r="BI261" s="39"/>
      <c r="BJ261" s="39"/>
      <c r="BK261" s="39"/>
      <c r="BL261" s="39"/>
      <c r="BM261" s="36"/>
      <c r="BN261" s="422">
        <f t="shared" ca="1" si="366"/>
        <v>11.843119078414745</v>
      </c>
      <c r="BO261" s="422">
        <f t="shared" ca="1" si="367"/>
        <v>0</v>
      </c>
      <c r="BP261" s="422">
        <f t="shared" ca="1" si="368"/>
        <v>0</v>
      </c>
      <c r="BQ261" s="422">
        <f t="shared" ca="1" si="369"/>
        <v>0</v>
      </c>
      <c r="BR261" s="422">
        <f t="shared" ca="1" si="391"/>
        <v>0</v>
      </c>
      <c r="BS261" s="422">
        <f t="shared" ca="1" si="370"/>
        <v>0</v>
      </c>
      <c r="BT261" s="422">
        <f t="shared" si="371"/>
        <v>0</v>
      </c>
      <c r="BU261" s="422">
        <f t="shared" si="372"/>
        <v>0</v>
      </c>
      <c r="BV261" s="422">
        <f t="shared" si="373"/>
        <v>0</v>
      </c>
      <c r="BW261" s="422">
        <f t="shared" si="374"/>
        <v>0</v>
      </c>
      <c r="BX261" s="422">
        <f t="shared" si="392"/>
        <v>0</v>
      </c>
      <c r="BY261" s="422">
        <f t="shared" si="375"/>
        <v>0</v>
      </c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458"/>
      <c r="CL261" s="458"/>
      <c r="CM261" s="458"/>
      <c r="CN261" s="458"/>
      <c r="CO261" s="458"/>
      <c r="CP261" s="458"/>
      <c r="CQ261" s="458"/>
      <c r="CR261" s="458"/>
      <c r="CS261" s="458"/>
      <c r="CT261" s="458"/>
      <c r="CU261" s="458"/>
      <c r="CV261" s="458"/>
      <c r="CW261" s="458"/>
      <c r="CX261" s="458"/>
      <c r="CY261" s="458"/>
      <c r="CZ261" s="458"/>
      <c r="DA261" s="458"/>
      <c r="DB261" s="458"/>
      <c r="DC261" s="458"/>
      <c r="DD261" s="458"/>
      <c r="DE261" s="458"/>
      <c r="DF261" s="458"/>
      <c r="DG261" s="458"/>
      <c r="DH261" s="458"/>
      <c r="DI261" s="458"/>
      <c r="DJ261" s="458"/>
      <c r="DK261" s="458"/>
      <c r="DL261" s="458"/>
      <c r="DM261" s="458"/>
      <c r="DN261" s="458"/>
      <c r="DO261" s="458"/>
      <c r="DP261" s="458"/>
      <c r="DQ261" s="458"/>
      <c r="DR261" s="458"/>
      <c r="DS261" s="458"/>
      <c r="DT261" s="458"/>
      <c r="DU261" s="39"/>
      <c r="DV261" s="39"/>
      <c r="DW261" s="31">
        <f t="shared" si="399"/>
        <v>12</v>
      </c>
      <c r="DX261" s="459">
        <f t="shared" si="376"/>
        <v>137</v>
      </c>
      <c r="DY261" s="467">
        <f t="shared" si="393"/>
        <v>0.1</v>
      </c>
      <c r="DZ261" s="468">
        <f t="shared" si="394"/>
        <v>0</v>
      </c>
      <c r="EA261" s="467">
        <f t="shared" si="395"/>
        <v>0.01</v>
      </c>
      <c r="EB261" s="468"/>
      <c r="EC261" s="326"/>
      <c r="ED261" s="468"/>
      <c r="EE261" s="39"/>
      <c r="EF261" s="459">
        <f t="shared" si="396"/>
        <v>137</v>
      </c>
      <c r="EG261" s="407">
        <f t="shared" si="397"/>
        <v>0.03</v>
      </c>
      <c r="EH261" s="407">
        <f t="shared" si="397"/>
        <v>0.03</v>
      </c>
      <c r="EI261" s="407">
        <f t="shared" si="397"/>
        <v>0.03</v>
      </c>
      <c r="EJ261" s="407">
        <f t="shared" si="397"/>
        <v>0.03</v>
      </c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</row>
    <row r="262" spans="1:228" ht="12.75" hidden="1" customHeight="1" x14ac:dyDescent="0.2">
      <c r="A262" s="31">
        <f t="shared" si="398"/>
        <v>12</v>
      </c>
      <c r="B262" s="31"/>
      <c r="C262" s="31"/>
      <c r="D262" s="32">
        <f t="shared" si="377"/>
        <v>138</v>
      </c>
      <c r="E262" s="33">
        <f t="shared" ca="1" si="341"/>
        <v>0</v>
      </c>
      <c r="F262" s="33">
        <f t="shared" ca="1" si="342"/>
        <v>0</v>
      </c>
      <c r="G262" s="33">
        <f t="shared" ca="1" si="343"/>
        <v>0</v>
      </c>
      <c r="H262" s="33">
        <v>0</v>
      </c>
      <c r="I262" s="33">
        <v>0</v>
      </c>
      <c r="J262" s="33">
        <f t="shared" ca="1" si="318"/>
        <v>0</v>
      </c>
      <c r="K262" s="33">
        <f t="shared" ca="1" si="344"/>
        <v>0</v>
      </c>
      <c r="L262" s="33"/>
      <c r="M262" s="832">
        <v>0</v>
      </c>
      <c r="N262" s="33">
        <f>IF(M262&gt;0,#REF!,0)</f>
        <v>0</v>
      </c>
      <c r="O262" s="33">
        <f t="shared" ca="1" si="345"/>
        <v>0</v>
      </c>
      <c r="P262" s="833">
        <f t="shared" ca="1" si="378"/>
        <v>1.5</v>
      </c>
      <c r="Q262" s="834">
        <f t="shared" ca="1" si="379"/>
        <v>11.844349250104921</v>
      </c>
      <c r="R262" s="835">
        <f t="shared" ca="1" si="380"/>
        <v>596.51509042886062</v>
      </c>
      <c r="S262" s="836">
        <f t="shared" ca="1" si="381"/>
        <v>1.5</v>
      </c>
      <c r="T262" s="34">
        <f t="shared" ca="1" si="346"/>
        <v>11.844349250104921</v>
      </c>
      <c r="U262" s="835">
        <f t="shared" ca="1" si="382"/>
        <v>596.51509042886084</v>
      </c>
      <c r="V262" s="34">
        <f t="shared" si="330"/>
        <v>0</v>
      </c>
      <c r="W262" s="553">
        <f t="shared" si="331"/>
        <v>0.52500000000000002</v>
      </c>
      <c r="X262" s="42">
        <f t="shared" si="383"/>
        <v>0.03</v>
      </c>
      <c r="Y262" s="43">
        <f t="shared" si="347"/>
        <v>2.4662697723036864E-3</v>
      </c>
      <c r="Z262" s="44">
        <f t="shared" si="384"/>
        <v>0.03</v>
      </c>
      <c r="AA262" s="43">
        <f t="shared" si="348"/>
        <v>2.4662697723036864E-3</v>
      </c>
      <c r="AB262" s="35">
        <f t="shared" si="385"/>
        <v>0.16</v>
      </c>
      <c r="AC262" s="35">
        <f t="shared" ca="1" si="385"/>
        <v>0.15470777428049154</v>
      </c>
      <c r="AD262" s="317">
        <f t="shared" ca="1" si="385"/>
        <v>0.15470777428049154</v>
      </c>
      <c r="AE262" s="39"/>
      <c r="AF262" s="318">
        <f t="shared" si="349"/>
        <v>0.1</v>
      </c>
      <c r="AG262" s="405">
        <f t="shared" ca="1" si="350"/>
        <v>0</v>
      </c>
      <c r="AH262" s="318">
        <f t="shared" si="351"/>
        <v>0</v>
      </c>
      <c r="AI262" s="405">
        <f t="shared" ca="1" si="352"/>
        <v>0</v>
      </c>
      <c r="AJ262" s="318">
        <f t="shared" si="353"/>
        <v>0.01</v>
      </c>
      <c r="AK262" s="405">
        <f t="shared" ca="1" si="354"/>
        <v>0</v>
      </c>
      <c r="AL262" s="35">
        <v>0</v>
      </c>
      <c r="AM262" s="30">
        <f t="shared" ca="1" si="355"/>
        <v>11.844349250104921</v>
      </c>
      <c r="AN262" s="39"/>
      <c r="AO262" s="39"/>
      <c r="AP262" s="709">
        <f ca="1">IF($J$12="",0,IF(A262&lt;=$Y$3,IF(R261+SUM($M$126:M262)&gt;$Z$22,R261*10%,IF(R261+SUM($M$126:M262)&lt;=$Z$22,$Z$22-R261-SUM($M$126:M262))),0))</f>
        <v>99393.14056032103</v>
      </c>
      <c r="AQ262" s="319">
        <f t="shared" ca="1" si="386"/>
        <v>100000</v>
      </c>
      <c r="AR262" s="319">
        <f ca="1">IF($J$12="",0,IF(U261&lt;0,0,IF(A262&lt;=$Y$3,IF(U261+SUM($M$126:M262)&gt;$Z$22,U261*10%,IF(U261+SUM($M$126:M262)&lt;=$Z$22,$AR$125-U261-SUM($M$126:M262))),0)))</f>
        <v>99393.14056032103</v>
      </c>
      <c r="AS262" s="39">
        <f t="shared" ca="1" si="387"/>
        <v>100000</v>
      </c>
      <c r="AT262" s="723">
        <f t="shared" ca="1" si="356"/>
        <v>99393.14056032103</v>
      </c>
      <c r="AU262" s="320">
        <f t="shared" ca="1" si="357"/>
        <v>99393.14056032103</v>
      </c>
      <c r="AV262" s="320">
        <f t="shared" ca="1" si="358"/>
        <v>0</v>
      </c>
      <c r="AW262" s="320">
        <f t="shared" ca="1" si="359"/>
        <v>0</v>
      </c>
      <c r="AX262" s="320">
        <f t="shared" ca="1" si="360"/>
        <v>0</v>
      </c>
      <c r="AY262" s="320">
        <f t="shared" ca="1" si="388"/>
        <v>0</v>
      </c>
      <c r="AZ262" s="724">
        <f t="shared" ca="1" si="361"/>
        <v>0</v>
      </c>
      <c r="BA262" s="1259">
        <f t="shared" si="389"/>
        <v>0</v>
      </c>
      <c r="BB262" s="1250"/>
      <c r="BC262" s="715">
        <f t="shared" si="362"/>
        <v>0</v>
      </c>
      <c r="BD262" s="715">
        <f t="shared" si="363"/>
        <v>0</v>
      </c>
      <c r="BE262" s="715">
        <f t="shared" si="364"/>
        <v>0</v>
      </c>
      <c r="BF262" s="715">
        <f t="shared" si="390"/>
        <v>0</v>
      </c>
      <c r="BG262" s="732">
        <f t="shared" si="365"/>
        <v>0</v>
      </c>
      <c r="BH262" s="39"/>
      <c r="BI262" s="39"/>
      <c r="BJ262" s="39"/>
      <c r="BK262" s="39"/>
      <c r="BL262" s="39"/>
      <c r="BM262" s="36"/>
      <c r="BN262" s="422">
        <f t="shared" ca="1" si="366"/>
        <v>11.844349250104921</v>
      </c>
      <c r="BO262" s="422">
        <f t="shared" ca="1" si="367"/>
        <v>0</v>
      </c>
      <c r="BP262" s="422">
        <f t="shared" ca="1" si="368"/>
        <v>0</v>
      </c>
      <c r="BQ262" s="422">
        <f t="shared" ca="1" si="369"/>
        <v>0</v>
      </c>
      <c r="BR262" s="422">
        <f t="shared" ca="1" si="391"/>
        <v>0</v>
      </c>
      <c r="BS262" s="422">
        <f t="shared" ca="1" si="370"/>
        <v>0</v>
      </c>
      <c r="BT262" s="422">
        <f t="shared" si="371"/>
        <v>0</v>
      </c>
      <c r="BU262" s="422">
        <f t="shared" si="372"/>
        <v>0</v>
      </c>
      <c r="BV262" s="422">
        <f t="shared" si="373"/>
        <v>0</v>
      </c>
      <c r="BW262" s="422">
        <f t="shared" si="374"/>
        <v>0</v>
      </c>
      <c r="BX262" s="422">
        <f t="shared" si="392"/>
        <v>0</v>
      </c>
      <c r="BY262" s="422">
        <f t="shared" si="375"/>
        <v>0</v>
      </c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458"/>
      <c r="CL262" s="458"/>
      <c r="CM262" s="458"/>
      <c r="CN262" s="458"/>
      <c r="CO262" s="458"/>
      <c r="CP262" s="458"/>
      <c r="CQ262" s="458"/>
      <c r="CR262" s="458"/>
      <c r="CS262" s="458"/>
      <c r="CT262" s="458"/>
      <c r="CU262" s="458"/>
      <c r="CV262" s="458"/>
      <c r="CW262" s="458"/>
      <c r="CX262" s="458"/>
      <c r="CY262" s="458"/>
      <c r="CZ262" s="458"/>
      <c r="DA262" s="458"/>
      <c r="DB262" s="458"/>
      <c r="DC262" s="458"/>
      <c r="DD262" s="458"/>
      <c r="DE262" s="458"/>
      <c r="DF262" s="458"/>
      <c r="DG262" s="458"/>
      <c r="DH262" s="458"/>
      <c r="DI262" s="458"/>
      <c r="DJ262" s="458"/>
      <c r="DK262" s="458"/>
      <c r="DL262" s="458"/>
      <c r="DM262" s="458"/>
      <c r="DN262" s="458"/>
      <c r="DO262" s="458"/>
      <c r="DP262" s="458"/>
      <c r="DQ262" s="458"/>
      <c r="DR262" s="458"/>
      <c r="DS262" s="458"/>
      <c r="DT262" s="458"/>
      <c r="DU262" s="39"/>
      <c r="DV262" s="39"/>
      <c r="DW262" s="31">
        <f t="shared" si="399"/>
        <v>12</v>
      </c>
      <c r="DX262" s="459">
        <f t="shared" si="376"/>
        <v>138</v>
      </c>
      <c r="DY262" s="467">
        <f t="shared" si="393"/>
        <v>0.1</v>
      </c>
      <c r="DZ262" s="468">
        <f t="shared" si="394"/>
        <v>0</v>
      </c>
      <c r="EA262" s="467">
        <f t="shared" si="395"/>
        <v>0.01</v>
      </c>
      <c r="EB262" s="468"/>
      <c r="EC262" s="326"/>
      <c r="ED262" s="468"/>
      <c r="EE262" s="39"/>
      <c r="EF262" s="459">
        <f t="shared" si="396"/>
        <v>138</v>
      </c>
      <c r="EG262" s="407">
        <f t="shared" si="397"/>
        <v>0.03</v>
      </c>
      <c r="EH262" s="407">
        <f t="shared" si="397"/>
        <v>0.03</v>
      </c>
      <c r="EI262" s="407">
        <f t="shared" si="397"/>
        <v>0.03</v>
      </c>
      <c r="EJ262" s="407">
        <f t="shared" si="397"/>
        <v>0.03</v>
      </c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39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U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</row>
    <row r="263" spans="1:228" ht="12.75" hidden="1" customHeight="1" x14ac:dyDescent="0.2">
      <c r="A263" s="31">
        <f t="shared" si="398"/>
        <v>12</v>
      </c>
      <c r="B263" s="31"/>
      <c r="C263" s="31"/>
      <c r="D263" s="32">
        <f t="shared" si="377"/>
        <v>139</v>
      </c>
      <c r="E263" s="33">
        <f t="shared" ca="1" si="341"/>
        <v>0</v>
      </c>
      <c r="F263" s="33">
        <f t="shared" ca="1" si="342"/>
        <v>0</v>
      </c>
      <c r="G263" s="33">
        <f t="shared" ca="1" si="343"/>
        <v>0</v>
      </c>
      <c r="H263" s="33">
        <v>0</v>
      </c>
      <c r="I263" s="33">
        <v>0</v>
      </c>
      <c r="J263" s="33">
        <f t="shared" ca="1" si="318"/>
        <v>0</v>
      </c>
      <c r="K263" s="33">
        <f t="shared" ca="1" si="344"/>
        <v>0</v>
      </c>
      <c r="L263" s="33"/>
      <c r="M263" s="832">
        <v>0</v>
      </c>
      <c r="N263" s="33">
        <f>IF(M263&gt;0,#REF!,0)</f>
        <v>0</v>
      </c>
      <c r="O263" s="33">
        <f t="shared" ca="1" si="345"/>
        <v>0</v>
      </c>
      <c r="P263" s="833">
        <f t="shared" ca="1" si="378"/>
        <v>1.47</v>
      </c>
      <c r="Q263" s="834">
        <f t="shared" ca="1" si="379"/>
        <v>11.845581951723895</v>
      </c>
      <c r="R263" s="835">
        <f t="shared" ca="1" si="380"/>
        <v>586.1395084771367</v>
      </c>
      <c r="S263" s="836">
        <f t="shared" ca="1" si="381"/>
        <v>1.47</v>
      </c>
      <c r="T263" s="34">
        <f t="shared" ca="1" si="346"/>
        <v>11.845581951723895</v>
      </c>
      <c r="U263" s="835">
        <f t="shared" ca="1" si="382"/>
        <v>586.13950847713693</v>
      </c>
      <c r="V263" s="34">
        <f t="shared" si="330"/>
        <v>0</v>
      </c>
      <c r="W263" s="553">
        <f t="shared" si="331"/>
        <v>0.51300000000000001</v>
      </c>
      <c r="X263" s="42">
        <f t="shared" si="383"/>
        <v>0.03</v>
      </c>
      <c r="Y263" s="43">
        <f t="shared" si="347"/>
        <v>2.4662697723036864E-3</v>
      </c>
      <c r="Z263" s="44">
        <f t="shared" si="384"/>
        <v>0.03</v>
      </c>
      <c r="AA263" s="43">
        <f t="shared" si="348"/>
        <v>2.4662697723036864E-3</v>
      </c>
      <c r="AB263" s="35">
        <f t="shared" si="385"/>
        <v>0.16</v>
      </c>
      <c r="AC263" s="35">
        <f t="shared" ca="1" si="385"/>
        <v>0.15470777428049154</v>
      </c>
      <c r="AD263" s="317">
        <f t="shared" ca="1" si="385"/>
        <v>0.15470777428049154</v>
      </c>
      <c r="AE263" s="39"/>
      <c r="AF263" s="318">
        <f t="shared" si="349"/>
        <v>0.1</v>
      </c>
      <c r="AG263" s="405">
        <f t="shared" ca="1" si="350"/>
        <v>0</v>
      </c>
      <c r="AH263" s="318">
        <f t="shared" si="351"/>
        <v>0</v>
      </c>
      <c r="AI263" s="405">
        <f t="shared" ca="1" si="352"/>
        <v>0</v>
      </c>
      <c r="AJ263" s="318">
        <f t="shared" si="353"/>
        <v>0.01</v>
      </c>
      <c r="AK263" s="405">
        <f t="shared" ca="1" si="354"/>
        <v>0</v>
      </c>
      <c r="AL263" s="35">
        <v>0</v>
      </c>
      <c r="AM263" s="30">
        <f t="shared" ca="1" si="355"/>
        <v>11.845581951723895</v>
      </c>
      <c r="AN263" s="39"/>
      <c r="AO263" s="39"/>
      <c r="AP263" s="709">
        <f ca="1">IF($J$12="",0,IF(A263&lt;=$Y$3,IF(R262+SUM($M$126:M263)&gt;$Z$22,R262*10%,IF(R262+SUM($M$126:M263)&lt;=$Z$22,$Z$22-R262-SUM($M$126:M263))),0))</f>
        <v>99403.48490957114</v>
      </c>
      <c r="AQ263" s="319">
        <f t="shared" ca="1" si="386"/>
        <v>100000</v>
      </c>
      <c r="AR263" s="319">
        <f ca="1">IF($J$12="",0,IF(U262&lt;0,0,IF(A263&lt;=$Y$3,IF(U262+SUM($M$126:M263)&gt;$Z$22,U262*10%,IF(U262+SUM($M$126:M263)&lt;=$Z$22,$AR$125-U262-SUM($M$126:M263))),0)))</f>
        <v>99403.48490957114</v>
      </c>
      <c r="AS263" s="39">
        <f t="shared" ca="1" si="387"/>
        <v>100000</v>
      </c>
      <c r="AT263" s="723">
        <f t="shared" ca="1" si="356"/>
        <v>99403.48490957114</v>
      </c>
      <c r="AU263" s="320">
        <f t="shared" ca="1" si="357"/>
        <v>99403.48490957114</v>
      </c>
      <c r="AV263" s="320">
        <f t="shared" ca="1" si="358"/>
        <v>0</v>
      </c>
      <c r="AW263" s="320">
        <f t="shared" ca="1" si="359"/>
        <v>0</v>
      </c>
      <c r="AX263" s="320">
        <f t="shared" ca="1" si="360"/>
        <v>0</v>
      </c>
      <c r="AY263" s="320">
        <f t="shared" ca="1" si="388"/>
        <v>0</v>
      </c>
      <c r="AZ263" s="724">
        <f t="shared" ca="1" si="361"/>
        <v>0</v>
      </c>
      <c r="BA263" s="1259">
        <f t="shared" si="389"/>
        <v>0</v>
      </c>
      <c r="BB263" s="1250"/>
      <c r="BC263" s="715">
        <f t="shared" si="362"/>
        <v>0</v>
      </c>
      <c r="BD263" s="715">
        <f t="shared" si="363"/>
        <v>0</v>
      </c>
      <c r="BE263" s="715">
        <f t="shared" si="364"/>
        <v>0</v>
      </c>
      <c r="BF263" s="715">
        <f t="shared" si="390"/>
        <v>0</v>
      </c>
      <c r="BG263" s="732">
        <f t="shared" si="365"/>
        <v>0</v>
      </c>
      <c r="BH263" s="39"/>
      <c r="BI263" s="39"/>
      <c r="BJ263" s="39"/>
      <c r="BK263" s="39"/>
      <c r="BL263" s="39"/>
      <c r="BM263" s="36"/>
      <c r="BN263" s="422">
        <f t="shared" ca="1" si="366"/>
        <v>11.845581951723895</v>
      </c>
      <c r="BO263" s="422">
        <f t="shared" ca="1" si="367"/>
        <v>0</v>
      </c>
      <c r="BP263" s="422">
        <f t="shared" ca="1" si="368"/>
        <v>0</v>
      </c>
      <c r="BQ263" s="422">
        <f t="shared" ca="1" si="369"/>
        <v>0</v>
      </c>
      <c r="BR263" s="422">
        <f t="shared" ca="1" si="391"/>
        <v>0</v>
      </c>
      <c r="BS263" s="422">
        <f t="shared" ca="1" si="370"/>
        <v>0</v>
      </c>
      <c r="BT263" s="422">
        <f t="shared" si="371"/>
        <v>0</v>
      </c>
      <c r="BU263" s="422">
        <f t="shared" si="372"/>
        <v>0</v>
      </c>
      <c r="BV263" s="422">
        <f t="shared" si="373"/>
        <v>0</v>
      </c>
      <c r="BW263" s="422">
        <f t="shared" si="374"/>
        <v>0</v>
      </c>
      <c r="BX263" s="422">
        <f t="shared" si="392"/>
        <v>0</v>
      </c>
      <c r="BY263" s="422">
        <f t="shared" si="375"/>
        <v>0</v>
      </c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458"/>
      <c r="CL263" s="458"/>
      <c r="CM263" s="458"/>
      <c r="CN263" s="458"/>
      <c r="CO263" s="458"/>
      <c r="CP263" s="458"/>
      <c r="CQ263" s="458"/>
      <c r="CR263" s="458"/>
      <c r="CS263" s="458"/>
      <c r="CT263" s="458"/>
      <c r="CU263" s="458"/>
      <c r="CV263" s="458"/>
      <c r="CW263" s="458"/>
      <c r="CX263" s="458"/>
      <c r="CY263" s="458"/>
      <c r="CZ263" s="458"/>
      <c r="DA263" s="458"/>
      <c r="DB263" s="458"/>
      <c r="DC263" s="458"/>
      <c r="DD263" s="458"/>
      <c r="DE263" s="458"/>
      <c r="DF263" s="458"/>
      <c r="DG263" s="458"/>
      <c r="DH263" s="458"/>
      <c r="DI263" s="458"/>
      <c r="DJ263" s="458"/>
      <c r="DK263" s="458"/>
      <c r="DL263" s="458"/>
      <c r="DM263" s="458"/>
      <c r="DN263" s="458"/>
      <c r="DO263" s="458"/>
      <c r="DP263" s="458"/>
      <c r="DQ263" s="458"/>
      <c r="DR263" s="458"/>
      <c r="DS263" s="458"/>
      <c r="DT263" s="458"/>
      <c r="DU263" s="39"/>
      <c r="DV263" s="39"/>
      <c r="DW263" s="31">
        <f t="shared" si="399"/>
        <v>12</v>
      </c>
      <c r="DX263" s="459">
        <f t="shared" si="376"/>
        <v>139</v>
      </c>
      <c r="DY263" s="467">
        <f t="shared" si="393"/>
        <v>0.1</v>
      </c>
      <c r="DZ263" s="468">
        <f t="shared" si="394"/>
        <v>0</v>
      </c>
      <c r="EA263" s="467">
        <f t="shared" si="395"/>
        <v>0.01</v>
      </c>
      <c r="EB263" s="468"/>
      <c r="EC263" s="326"/>
      <c r="ED263" s="468"/>
      <c r="EE263" s="39"/>
      <c r="EF263" s="459">
        <f t="shared" si="396"/>
        <v>139</v>
      </c>
      <c r="EG263" s="407">
        <f t="shared" si="397"/>
        <v>0.03</v>
      </c>
      <c r="EH263" s="407">
        <f t="shared" si="397"/>
        <v>0.03</v>
      </c>
      <c r="EI263" s="407">
        <f t="shared" si="397"/>
        <v>0.03</v>
      </c>
      <c r="EJ263" s="407">
        <f t="shared" si="397"/>
        <v>0.03</v>
      </c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</row>
    <row r="264" spans="1:228" ht="12.75" hidden="1" customHeight="1" x14ac:dyDescent="0.2">
      <c r="A264" s="31">
        <f t="shared" si="398"/>
        <v>12</v>
      </c>
      <c r="B264" s="31"/>
      <c r="C264" s="31"/>
      <c r="D264" s="32">
        <f t="shared" si="377"/>
        <v>140</v>
      </c>
      <c r="E264" s="33">
        <f t="shared" ca="1" si="341"/>
        <v>0</v>
      </c>
      <c r="F264" s="33">
        <f t="shared" ca="1" si="342"/>
        <v>0</v>
      </c>
      <c r="G264" s="33">
        <f t="shared" ca="1" si="343"/>
        <v>0</v>
      </c>
      <c r="H264" s="33">
        <v>0</v>
      </c>
      <c r="I264" s="33">
        <v>0</v>
      </c>
      <c r="J264" s="33">
        <f t="shared" ca="1" si="318"/>
        <v>0</v>
      </c>
      <c r="K264" s="33">
        <f t="shared" ca="1" si="344"/>
        <v>0</v>
      </c>
      <c r="L264" s="33"/>
      <c r="M264" s="832">
        <v>0</v>
      </c>
      <c r="N264" s="33">
        <f>IF(M264&gt;0,#REF!,0)</f>
        <v>0</v>
      </c>
      <c r="O264" s="33">
        <f t="shared" ca="1" si="345"/>
        <v>0</v>
      </c>
      <c r="P264" s="833">
        <f t="shared" ca="1" si="378"/>
        <v>1.45</v>
      </c>
      <c r="Q264" s="834">
        <f t="shared" ca="1" si="379"/>
        <v>11.846818375239808</v>
      </c>
      <c r="R264" s="835">
        <f t="shared" ca="1" si="380"/>
        <v>575.74269010189698</v>
      </c>
      <c r="S264" s="836">
        <f t="shared" ca="1" si="381"/>
        <v>1.45</v>
      </c>
      <c r="T264" s="34">
        <f t="shared" ca="1" si="346"/>
        <v>11.846818375239808</v>
      </c>
      <c r="U264" s="835">
        <f t="shared" ca="1" si="382"/>
        <v>575.74269010189721</v>
      </c>
      <c r="V264" s="34">
        <f t="shared" si="330"/>
        <v>0</v>
      </c>
      <c r="W264" s="553">
        <f t="shared" si="331"/>
        <v>0.5</v>
      </c>
      <c r="X264" s="42">
        <f t="shared" si="383"/>
        <v>0.03</v>
      </c>
      <c r="Y264" s="43">
        <f t="shared" si="347"/>
        <v>2.4662697723036864E-3</v>
      </c>
      <c r="Z264" s="44">
        <f t="shared" si="384"/>
        <v>0.03</v>
      </c>
      <c r="AA264" s="43">
        <f t="shared" si="348"/>
        <v>2.4662697723036864E-3</v>
      </c>
      <c r="AB264" s="35">
        <f t="shared" si="385"/>
        <v>0.16</v>
      </c>
      <c r="AC264" s="35">
        <f t="shared" ca="1" si="385"/>
        <v>0.15470777428049154</v>
      </c>
      <c r="AD264" s="317">
        <f t="shared" ca="1" si="385"/>
        <v>0.15470777428049154</v>
      </c>
      <c r="AE264" s="39"/>
      <c r="AF264" s="318">
        <f t="shared" si="349"/>
        <v>0.1</v>
      </c>
      <c r="AG264" s="405">
        <f t="shared" ca="1" si="350"/>
        <v>0</v>
      </c>
      <c r="AH264" s="318">
        <f t="shared" si="351"/>
        <v>0</v>
      </c>
      <c r="AI264" s="405">
        <f t="shared" ca="1" si="352"/>
        <v>0</v>
      </c>
      <c r="AJ264" s="318">
        <f t="shared" si="353"/>
        <v>0.01</v>
      </c>
      <c r="AK264" s="405">
        <f t="shared" ca="1" si="354"/>
        <v>0</v>
      </c>
      <c r="AL264" s="35">
        <v>0</v>
      </c>
      <c r="AM264" s="30">
        <f t="shared" ca="1" si="355"/>
        <v>11.846818375239808</v>
      </c>
      <c r="AN264" s="39"/>
      <c r="AO264" s="39"/>
      <c r="AP264" s="709">
        <f ca="1">IF($J$12="",0,IF(A264&lt;=$Y$3,IF(R263+SUM($M$126:M264)&gt;$Z$22,R263*10%,IF(R263+SUM($M$126:M264)&lt;=$Z$22,$Z$22-R263-SUM($M$126:M264))),0))</f>
        <v>99413.860491522864</v>
      </c>
      <c r="AQ264" s="319">
        <f t="shared" ca="1" si="386"/>
        <v>100000</v>
      </c>
      <c r="AR264" s="319">
        <f ca="1">IF($J$12="",0,IF(U263&lt;0,0,IF(A264&lt;=$Y$3,IF(U263+SUM($M$126:M264)&gt;$Z$22,U263*10%,IF(U263+SUM($M$126:M264)&lt;=$Z$22,$AR$125-U263-SUM($M$126:M264))),0)))</f>
        <v>99413.860491522864</v>
      </c>
      <c r="AS264" s="39">
        <f t="shared" ca="1" si="387"/>
        <v>100000</v>
      </c>
      <c r="AT264" s="723">
        <f t="shared" ca="1" si="356"/>
        <v>99413.860491522864</v>
      </c>
      <c r="AU264" s="320">
        <f t="shared" ca="1" si="357"/>
        <v>99413.860491522864</v>
      </c>
      <c r="AV264" s="320">
        <f t="shared" ca="1" si="358"/>
        <v>0</v>
      </c>
      <c r="AW264" s="320">
        <f t="shared" ca="1" si="359"/>
        <v>0</v>
      </c>
      <c r="AX264" s="320">
        <f t="shared" ca="1" si="360"/>
        <v>0</v>
      </c>
      <c r="AY264" s="320">
        <f t="shared" ca="1" si="388"/>
        <v>0</v>
      </c>
      <c r="AZ264" s="724">
        <f t="shared" ca="1" si="361"/>
        <v>0</v>
      </c>
      <c r="BA264" s="1259">
        <f t="shared" si="389"/>
        <v>0</v>
      </c>
      <c r="BB264" s="1250"/>
      <c r="BC264" s="715">
        <f t="shared" si="362"/>
        <v>0</v>
      </c>
      <c r="BD264" s="715">
        <f t="shared" si="363"/>
        <v>0</v>
      </c>
      <c r="BE264" s="715">
        <f t="shared" si="364"/>
        <v>0</v>
      </c>
      <c r="BF264" s="715">
        <f t="shared" si="390"/>
        <v>0</v>
      </c>
      <c r="BG264" s="732">
        <f t="shared" si="365"/>
        <v>0</v>
      </c>
      <c r="BH264" s="39"/>
      <c r="BI264" s="39"/>
      <c r="BJ264" s="39"/>
      <c r="BK264" s="39"/>
      <c r="BL264" s="39"/>
      <c r="BM264" s="36"/>
      <c r="BN264" s="422">
        <f t="shared" ca="1" si="366"/>
        <v>11.846818375239808</v>
      </c>
      <c r="BO264" s="422">
        <f t="shared" ca="1" si="367"/>
        <v>0</v>
      </c>
      <c r="BP264" s="422">
        <f t="shared" ca="1" si="368"/>
        <v>0</v>
      </c>
      <c r="BQ264" s="422">
        <f t="shared" ca="1" si="369"/>
        <v>0</v>
      </c>
      <c r="BR264" s="422">
        <f t="shared" ca="1" si="391"/>
        <v>0</v>
      </c>
      <c r="BS264" s="422">
        <f t="shared" ca="1" si="370"/>
        <v>0</v>
      </c>
      <c r="BT264" s="422">
        <f t="shared" si="371"/>
        <v>0</v>
      </c>
      <c r="BU264" s="422">
        <f t="shared" si="372"/>
        <v>0</v>
      </c>
      <c r="BV264" s="422">
        <f t="shared" si="373"/>
        <v>0</v>
      </c>
      <c r="BW264" s="422">
        <f t="shared" si="374"/>
        <v>0</v>
      </c>
      <c r="BX264" s="422">
        <f t="shared" si="392"/>
        <v>0</v>
      </c>
      <c r="BY264" s="422">
        <f t="shared" si="375"/>
        <v>0</v>
      </c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458"/>
      <c r="CL264" s="458"/>
      <c r="CM264" s="458"/>
      <c r="CN264" s="458"/>
      <c r="CO264" s="458"/>
      <c r="CP264" s="458"/>
      <c r="CQ264" s="458"/>
      <c r="CR264" s="458"/>
      <c r="CS264" s="458"/>
      <c r="CT264" s="458"/>
      <c r="CU264" s="458"/>
      <c r="CV264" s="458"/>
      <c r="CW264" s="458"/>
      <c r="CX264" s="458"/>
      <c r="CY264" s="458"/>
      <c r="CZ264" s="458"/>
      <c r="DA264" s="458"/>
      <c r="DB264" s="458"/>
      <c r="DC264" s="458"/>
      <c r="DD264" s="458"/>
      <c r="DE264" s="458"/>
      <c r="DF264" s="458"/>
      <c r="DG264" s="458"/>
      <c r="DH264" s="458"/>
      <c r="DI264" s="458"/>
      <c r="DJ264" s="458"/>
      <c r="DK264" s="458"/>
      <c r="DL264" s="458"/>
      <c r="DM264" s="458"/>
      <c r="DN264" s="458"/>
      <c r="DO264" s="458"/>
      <c r="DP264" s="458"/>
      <c r="DQ264" s="458"/>
      <c r="DR264" s="458"/>
      <c r="DS264" s="458"/>
      <c r="DT264" s="458"/>
      <c r="DU264" s="39"/>
      <c r="DV264" s="39"/>
      <c r="DW264" s="31">
        <f t="shared" si="399"/>
        <v>12</v>
      </c>
      <c r="DX264" s="459">
        <f t="shared" si="376"/>
        <v>140</v>
      </c>
      <c r="DY264" s="467">
        <f t="shared" si="393"/>
        <v>0.1</v>
      </c>
      <c r="DZ264" s="468">
        <f t="shared" si="394"/>
        <v>0</v>
      </c>
      <c r="EA264" s="467">
        <f t="shared" si="395"/>
        <v>0.01</v>
      </c>
      <c r="EB264" s="468"/>
      <c r="EC264" s="326"/>
      <c r="ED264" s="468"/>
      <c r="EE264" s="39"/>
      <c r="EF264" s="459">
        <f t="shared" si="396"/>
        <v>140</v>
      </c>
      <c r="EG264" s="407">
        <f t="shared" si="397"/>
        <v>0.03</v>
      </c>
      <c r="EH264" s="407">
        <f t="shared" si="397"/>
        <v>0.03</v>
      </c>
      <c r="EI264" s="407">
        <f t="shared" si="397"/>
        <v>0.03</v>
      </c>
      <c r="EJ264" s="407">
        <f t="shared" si="397"/>
        <v>0.03</v>
      </c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</row>
    <row r="265" spans="1:228" ht="12.75" hidden="1" customHeight="1" x14ac:dyDescent="0.2">
      <c r="A265" s="31">
        <f t="shared" si="398"/>
        <v>12</v>
      </c>
      <c r="B265" s="31"/>
      <c r="C265" s="31"/>
      <c r="D265" s="32">
        <f t="shared" si="377"/>
        <v>141</v>
      </c>
      <c r="E265" s="33">
        <f t="shared" ca="1" si="341"/>
        <v>0</v>
      </c>
      <c r="F265" s="33">
        <f t="shared" ca="1" si="342"/>
        <v>0</v>
      </c>
      <c r="G265" s="33">
        <f t="shared" ca="1" si="343"/>
        <v>0</v>
      </c>
      <c r="H265" s="33">
        <v>0</v>
      </c>
      <c r="I265" s="33">
        <v>0</v>
      </c>
      <c r="J265" s="33">
        <f t="shared" ref="J265:J328" ca="1" si="400">IF(A265&gt;$Y$3,0,$J$124)</f>
        <v>0</v>
      </c>
      <c r="K265" s="33">
        <f t="shared" ca="1" si="344"/>
        <v>0</v>
      </c>
      <c r="L265" s="33"/>
      <c r="M265" s="832">
        <v>0</v>
      </c>
      <c r="N265" s="33">
        <f>IF(M265&gt;0,#REF!,0)</f>
        <v>0</v>
      </c>
      <c r="O265" s="33">
        <f t="shared" ca="1" si="345"/>
        <v>0</v>
      </c>
      <c r="P265" s="833">
        <f t="shared" ca="1" si="378"/>
        <v>1.42</v>
      </c>
      <c r="Q265" s="834">
        <f t="shared" ca="1" si="379"/>
        <v>11.848057329429524</v>
      </c>
      <c r="R265" s="835">
        <f t="shared" ca="1" si="380"/>
        <v>565.31463277246746</v>
      </c>
      <c r="S265" s="836">
        <f t="shared" ca="1" si="381"/>
        <v>1.42</v>
      </c>
      <c r="T265" s="34">
        <f t="shared" ca="1" si="346"/>
        <v>11.848057329429524</v>
      </c>
      <c r="U265" s="835">
        <f t="shared" ca="1" si="382"/>
        <v>565.31463277246769</v>
      </c>
      <c r="V265" s="34">
        <f t="shared" si="330"/>
        <v>0</v>
      </c>
      <c r="W265" s="553">
        <f t="shared" si="331"/>
        <v>0.48799999999999999</v>
      </c>
      <c r="X265" s="42">
        <f t="shared" si="383"/>
        <v>0.03</v>
      </c>
      <c r="Y265" s="43">
        <f t="shared" si="347"/>
        <v>2.4662697723036864E-3</v>
      </c>
      <c r="Z265" s="44">
        <f t="shared" si="384"/>
        <v>0.03</v>
      </c>
      <c r="AA265" s="43">
        <f t="shared" si="348"/>
        <v>2.4662697723036864E-3</v>
      </c>
      <c r="AB265" s="35">
        <f t="shared" si="385"/>
        <v>0.16</v>
      </c>
      <c r="AC265" s="35">
        <f t="shared" ca="1" si="385"/>
        <v>0.15470777428049154</v>
      </c>
      <c r="AD265" s="317">
        <f t="shared" ca="1" si="385"/>
        <v>0.15470777428049154</v>
      </c>
      <c r="AE265" s="39"/>
      <c r="AF265" s="318">
        <f t="shared" si="349"/>
        <v>0.1</v>
      </c>
      <c r="AG265" s="405">
        <f t="shared" ca="1" si="350"/>
        <v>0</v>
      </c>
      <c r="AH265" s="318">
        <f t="shared" si="351"/>
        <v>0</v>
      </c>
      <c r="AI265" s="405">
        <f t="shared" ca="1" si="352"/>
        <v>0</v>
      </c>
      <c r="AJ265" s="318">
        <f t="shared" si="353"/>
        <v>0.01</v>
      </c>
      <c r="AK265" s="405">
        <f t="shared" ca="1" si="354"/>
        <v>0</v>
      </c>
      <c r="AL265" s="35">
        <v>0</v>
      </c>
      <c r="AM265" s="30">
        <f t="shared" ca="1" si="355"/>
        <v>11.848057329429524</v>
      </c>
      <c r="AN265" s="39"/>
      <c r="AO265" s="39"/>
      <c r="AP265" s="709">
        <f ca="1">IF($J$12="",0,IF(A265&lt;=$Y$3,IF(R264+SUM($M$126:M265)&gt;$Z$22,R264*10%,IF(R264+SUM($M$126:M265)&lt;=$Z$22,$Z$22-R264-SUM($M$126:M265))),0))</f>
        <v>99424.257309898108</v>
      </c>
      <c r="AQ265" s="319">
        <f t="shared" ca="1" si="386"/>
        <v>100000</v>
      </c>
      <c r="AR265" s="319">
        <f ca="1">IF($J$12="",0,IF(U264&lt;0,0,IF(A265&lt;=$Y$3,IF(U264+SUM($M$126:M265)&gt;$Z$22,U264*10%,IF(U264+SUM($M$126:M265)&lt;=$Z$22,$AR$125-U264-SUM($M$126:M265))),0)))</f>
        <v>99424.257309898108</v>
      </c>
      <c r="AS265" s="39">
        <f t="shared" ca="1" si="387"/>
        <v>100000</v>
      </c>
      <c r="AT265" s="723">
        <f t="shared" ca="1" si="356"/>
        <v>99424.257309898108</v>
      </c>
      <c r="AU265" s="320">
        <f t="shared" ca="1" si="357"/>
        <v>99424.257309898108</v>
      </c>
      <c r="AV265" s="320">
        <f t="shared" ca="1" si="358"/>
        <v>0</v>
      </c>
      <c r="AW265" s="320">
        <f t="shared" ca="1" si="359"/>
        <v>0</v>
      </c>
      <c r="AX265" s="320">
        <f t="shared" ca="1" si="360"/>
        <v>0</v>
      </c>
      <c r="AY265" s="320">
        <f t="shared" ca="1" si="388"/>
        <v>0</v>
      </c>
      <c r="AZ265" s="724">
        <f t="shared" ca="1" si="361"/>
        <v>0</v>
      </c>
      <c r="BA265" s="1259">
        <f t="shared" si="389"/>
        <v>0</v>
      </c>
      <c r="BB265" s="1250"/>
      <c r="BC265" s="715">
        <f t="shared" si="362"/>
        <v>0</v>
      </c>
      <c r="BD265" s="715">
        <f t="shared" si="363"/>
        <v>0</v>
      </c>
      <c r="BE265" s="715">
        <f t="shared" si="364"/>
        <v>0</v>
      </c>
      <c r="BF265" s="715">
        <f t="shared" si="390"/>
        <v>0</v>
      </c>
      <c r="BG265" s="732">
        <f t="shared" si="365"/>
        <v>0</v>
      </c>
      <c r="BH265" s="39"/>
      <c r="BI265" s="39"/>
      <c r="BJ265" s="39"/>
      <c r="BK265" s="39"/>
      <c r="BL265" s="39"/>
      <c r="BM265" s="36"/>
      <c r="BN265" s="422">
        <f t="shared" ca="1" si="366"/>
        <v>11.848057329429524</v>
      </c>
      <c r="BO265" s="422">
        <f t="shared" ca="1" si="367"/>
        <v>0</v>
      </c>
      <c r="BP265" s="422">
        <f t="shared" ca="1" si="368"/>
        <v>0</v>
      </c>
      <c r="BQ265" s="422">
        <f t="shared" ca="1" si="369"/>
        <v>0</v>
      </c>
      <c r="BR265" s="422">
        <f t="shared" ca="1" si="391"/>
        <v>0</v>
      </c>
      <c r="BS265" s="422">
        <f t="shared" ca="1" si="370"/>
        <v>0</v>
      </c>
      <c r="BT265" s="422">
        <f t="shared" si="371"/>
        <v>0</v>
      </c>
      <c r="BU265" s="422">
        <f t="shared" si="372"/>
        <v>0</v>
      </c>
      <c r="BV265" s="422">
        <f t="shared" si="373"/>
        <v>0</v>
      </c>
      <c r="BW265" s="422">
        <f t="shared" si="374"/>
        <v>0</v>
      </c>
      <c r="BX265" s="422">
        <f t="shared" si="392"/>
        <v>0</v>
      </c>
      <c r="BY265" s="422">
        <f t="shared" si="375"/>
        <v>0</v>
      </c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458"/>
      <c r="CL265" s="458"/>
      <c r="CM265" s="458"/>
      <c r="CN265" s="458"/>
      <c r="CO265" s="458"/>
      <c r="CP265" s="458"/>
      <c r="CQ265" s="458"/>
      <c r="CR265" s="458"/>
      <c r="CS265" s="458"/>
      <c r="CT265" s="458"/>
      <c r="CU265" s="458"/>
      <c r="CV265" s="458"/>
      <c r="CW265" s="458"/>
      <c r="CX265" s="458"/>
      <c r="CY265" s="458"/>
      <c r="CZ265" s="458"/>
      <c r="DA265" s="458"/>
      <c r="DB265" s="458"/>
      <c r="DC265" s="458"/>
      <c r="DD265" s="458"/>
      <c r="DE265" s="458"/>
      <c r="DF265" s="458"/>
      <c r="DG265" s="458"/>
      <c r="DH265" s="458"/>
      <c r="DI265" s="458"/>
      <c r="DJ265" s="458"/>
      <c r="DK265" s="458"/>
      <c r="DL265" s="458"/>
      <c r="DM265" s="458"/>
      <c r="DN265" s="458"/>
      <c r="DO265" s="458"/>
      <c r="DP265" s="458"/>
      <c r="DQ265" s="458"/>
      <c r="DR265" s="458"/>
      <c r="DS265" s="458"/>
      <c r="DT265" s="458"/>
      <c r="DU265" s="39"/>
      <c r="DV265" s="39"/>
      <c r="DW265" s="31">
        <f t="shared" si="399"/>
        <v>12</v>
      </c>
      <c r="DX265" s="459">
        <f t="shared" si="376"/>
        <v>141</v>
      </c>
      <c r="DY265" s="467">
        <f t="shared" si="393"/>
        <v>0.1</v>
      </c>
      <c r="DZ265" s="468">
        <f t="shared" si="394"/>
        <v>0</v>
      </c>
      <c r="EA265" s="467">
        <f t="shared" si="395"/>
        <v>0.01</v>
      </c>
      <c r="EB265" s="468"/>
      <c r="EC265" s="326"/>
      <c r="ED265" s="468"/>
      <c r="EE265" s="39"/>
      <c r="EF265" s="459">
        <f t="shared" si="396"/>
        <v>141</v>
      </c>
      <c r="EG265" s="407">
        <f t="shared" si="397"/>
        <v>0.03</v>
      </c>
      <c r="EH265" s="407">
        <f t="shared" si="397"/>
        <v>0.03</v>
      </c>
      <c r="EI265" s="407">
        <f t="shared" si="397"/>
        <v>0.03</v>
      </c>
      <c r="EJ265" s="407">
        <f t="shared" si="397"/>
        <v>0.03</v>
      </c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39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U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</row>
    <row r="266" spans="1:228" ht="12.75" hidden="1" customHeight="1" x14ac:dyDescent="0.2">
      <c r="A266" s="31">
        <f t="shared" si="398"/>
        <v>12</v>
      </c>
      <c r="B266" s="31"/>
      <c r="C266" s="31"/>
      <c r="D266" s="32">
        <f t="shared" si="377"/>
        <v>142</v>
      </c>
      <c r="E266" s="33">
        <f t="shared" ca="1" si="341"/>
        <v>0</v>
      </c>
      <c r="F266" s="33">
        <f t="shared" ca="1" si="342"/>
        <v>0</v>
      </c>
      <c r="G266" s="33">
        <f t="shared" ca="1" si="343"/>
        <v>0</v>
      </c>
      <c r="H266" s="33">
        <v>0</v>
      </c>
      <c r="I266" s="33">
        <v>0</v>
      </c>
      <c r="J266" s="33">
        <f t="shared" ca="1" si="400"/>
        <v>0</v>
      </c>
      <c r="K266" s="33">
        <f t="shared" ca="1" si="344"/>
        <v>0</v>
      </c>
      <c r="L266" s="33"/>
      <c r="M266" s="832">
        <v>0</v>
      </c>
      <c r="N266" s="33">
        <f>IF(M266&gt;0,#REF!,0)</f>
        <v>0</v>
      </c>
      <c r="O266" s="33">
        <f t="shared" ca="1" si="345"/>
        <v>0</v>
      </c>
      <c r="P266" s="833">
        <f t="shared" ca="1" si="378"/>
        <v>1.39</v>
      </c>
      <c r="Q266" s="834">
        <f t="shared" ca="1" si="379"/>
        <v>11.849300006261281</v>
      </c>
      <c r="R266" s="835">
        <f t="shared" ca="1" si="380"/>
        <v>554.85533276620617</v>
      </c>
      <c r="S266" s="836">
        <f t="shared" ca="1" si="381"/>
        <v>1.39</v>
      </c>
      <c r="T266" s="34">
        <f t="shared" ca="1" si="346"/>
        <v>11.849300006261281</v>
      </c>
      <c r="U266" s="835">
        <f t="shared" ca="1" si="382"/>
        <v>554.8553327662064</v>
      </c>
      <c r="V266" s="34">
        <f t="shared" si="330"/>
        <v>0</v>
      </c>
      <c r="W266" s="553">
        <f t="shared" si="331"/>
        <v>0.47499999999999998</v>
      </c>
      <c r="X266" s="42">
        <f t="shared" si="383"/>
        <v>0.03</v>
      </c>
      <c r="Y266" s="43">
        <f t="shared" si="347"/>
        <v>2.4662697723036864E-3</v>
      </c>
      <c r="Z266" s="44">
        <f t="shared" si="384"/>
        <v>0.03</v>
      </c>
      <c r="AA266" s="43">
        <f t="shared" si="348"/>
        <v>2.4662697723036864E-3</v>
      </c>
      <c r="AB266" s="35">
        <f t="shared" si="385"/>
        <v>0.16</v>
      </c>
      <c r="AC266" s="35">
        <f t="shared" ca="1" si="385"/>
        <v>0.15470777428049154</v>
      </c>
      <c r="AD266" s="317">
        <f t="shared" ca="1" si="385"/>
        <v>0.15470777428049154</v>
      </c>
      <c r="AE266" s="39"/>
      <c r="AF266" s="318">
        <f t="shared" si="349"/>
        <v>0.1</v>
      </c>
      <c r="AG266" s="405">
        <f t="shared" ca="1" si="350"/>
        <v>0</v>
      </c>
      <c r="AH266" s="318">
        <f t="shared" si="351"/>
        <v>0</v>
      </c>
      <c r="AI266" s="405">
        <f t="shared" ca="1" si="352"/>
        <v>0</v>
      </c>
      <c r="AJ266" s="318">
        <f t="shared" si="353"/>
        <v>0.01</v>
      </c>
      <c r="AK266" s="405">
        <f t="shared" ca="1" si="354"/>
        <v>0</v>
      </c>
      <c r="AL266" s="35">
        <v>0</v>
      </c>
      <c r="AM266" s="30">
        <f t="shared" ca="1" si="355"/>
        <v>11.849300006261281</v>
      </c>
      <c r="AN266" s="39"/>
      <c r="AO266" s="39"/>
      <c r="AP266" s="709">
        <f ca="1">IF($J$12="",0,IF(A266&lt;=$Y$3,IF(R265+SUM($M$126:M266)&gt;$Z$22,R265*10%,IF(R265+SUM($M$126:M266)&lt;=$Z$22,$Z$22-R265-SUM($M$126:M266))),0))</f>
        <v>99434.685367227532</v>
      </c>
      <c r="AQ266" s="319">
        <f t="shared" ca="1" si="386"/>
        <v>100000</v>
      </c>
      <c r="AR266" s="319">
        <f ca="1">IF($J$12="",0,IF(U265&lt;0,0,IF(A266&lt;=$Y$3,IF(U265+SUM($M$126:M266)&gt;$Z$22,U265*10%,IF(U265+SUM($M$126:M266)&lt;=$Z$22,$AR$125-U265-SUM($M$126:M266))),0)))</f>
        <v>99434.685367227532</v>
      </c>
      <c r="AS266" s="39">
        <f t="shared" ca="1" si="387"/>
        <v>100000</v>
      </c>
      <c r="AT266" s="723">
        <f t="shared" ca="1" si="356"/>
        <v>99434.685367227532</v>
      </c>
      <c r="AU266" s="320">
        <f t="shared" ca="1" si="357"/>
        <v>99434.685367227532</v>
      </c>
      <c r="AV266" s="320">
        <f t="shared" ca="1" si="358"/>
        <v>0</v>
      </c>
      <c r="AW266" s="320">
        <f t="shared" ca="1" si="359"/>
        <v>0</v>
      </c>
      <c r="AX266" s="320">
        <f t="shared" ca="1" si="360"/>
        <v>0</v>
      </c>
      <c r="AY266" s="320">
        <f t="shared" ca="1" si="388"/>
        <v>0</v>
      </c>
      <c r="AZ266" s="724">
        <f t="shared" ca="1" si="361"/>
        <v>0</v>
      </c>
      <c r="BA266" s="1259">
        <f t="shared" si="389"/>
        <v>0</v>
      </c>
      <c r="BB266" s="1250"/>
      <c r="BC266" s="715">
        <f t="shared" si="362"/>
        <v>0</v>
      </c>
      <c r="BD266" s="715">
        <f t="shared" si="363"/>
        <v>0</v>
      </c>
      <c r="BE266" s="715">
        <f t="shared" si="364"/>
        <v>0</v>
      </c>
      <c r="BF266" s="715">
        <f t="shared" si="390"/>
        <v>0</v>
      </c>
      <c r="BG266" s="732">
        <f t="shared" si="365"/>
        <v>0</v>
      </c>
      <c r="BH266" s="39"/>
      <c r="BI266" s="39"/>
      <c r="BJ266" s="39"/>
      <c r="BK266" s="39"/>
      <c r="BL266" s="39"/>
      <c r="BM266" s="36"/>
      <c r="BN266" s="422">
        <f t="shared" ca="1" si="366"/>
        <v>11.849300006261281</v>
      </c>
      <c r="BO266" s="422">
        <f t="shared" ca="1" si="367"/>
        <v>0</v>
      </c>
      <c r="BP266" s="422">
        <f t="shared" ca="1" si="368"/>
        <v>0</v>
      </c>
      <c r="BQ266" s="422">
        <f t="shared" ca="1" si="369"/>
        <v>0</v>
      </c>
      <c r="BR266" s="422">
        <f t="shared" ca="1" si="391"/>
        <v>0</v>
      </c>
      <c r="BS266" s="422">
        <f t="shared" ca="1" si="370"/>
        <v>0</v>
      </c>
      <c r="BT266" s="422">
        <f t="shared" si="371"/>
        <v>0</v>
      </c>
      <c r="BU266" s="422">
        <f t="shared" si="372"/>
        <v>0</v>
      </c>
      <c r="BV266" s="422">
        <f t="shared" si="373"/>
        <v>0</v>
      </c>
      <c r="BW266" s="422">
        <f t="shared" si="374"/>
        <v>0</v>
      </c>
      <c r="BX266" s="422">
        <f t="shared" si="392"/>
        <v>0</v>
      </c>
      <c r="BY266" s="422">
        <f t="shared" si="375"/>
        <v>0</v>
      </c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458"/>
      <c r="CL266" s="458"/>
      <c r="CM266" s="458"/>
      <c r="CN266" s="458"/>
      <c r="CO266" s="458"/>
      <c r="CP266" s="458"/>
      <c r="CQ266" s="458"/>
      <c r="CR266" s="458"/>
      <c r="CS266" s="458"/>
      <c r="CT266" s="458"/>
      <c r="CU266" s="458"/>
      <c r="CV266" s="458"/>
      <c r="CW266" s="458"/>
      <c r="CX266" s="458"/>
      <c r="CY266" s="458"/>
      <c r="CZ266" s="458"/>
      <c r="DA266" s="458"/>
      <c r="DB266" s="458"/>
      <c r="DC266" s="458"/>
      <c r="DD266" s="458"/>
      <c r="DE266" s="458"/>
      <c r="DF266" s="458"/>
      <c r="DG266" s="458"/>
      <c r="DH266" s="458"/>
      <c r="DI266" s="458"/>
      <c r="DJ266" s="458"/>
      <c r="DK266" s="458"/>
      <c r="DL266" s="458"/>
      <c r="DM266" s="458"/>
      <c r="DN266" s="458"/>
      <c r="DO266" s="458"/>
      <c r="DP266" s="458"/>
      <c r="DQ266" s="458"/>
      <c r="DR266" s="458"/>
      <c r="DS266" s="458"/>
      <c r="DT266" s="458"/>
      <c r="DU266" s="39"/>
      <c r="DV266" s="39"/>
      <c r="DW266" s="31">
        <f t="shared" si="399"/>
        <v>12</v>
      </c>
      <c r="DX266" s="459">
        <f t="shared" si="376"/>
        <v>142</v>
      </c>
      <c r="DY266" s="467">
        <f t="shared" si="393"/>
        <v>0.1</v>
      </c>
      <c r="DZ266" s="468">
        <f t="shared" si="394"/>
        <v>0</v>
      </c>
      <c r="EA266" s="467">
        <f t="shared" si="395"/>
        <v>0.01</v>
      </c>
      <c r="EB266" s="468"/>
      <c r="EC266" s="326"/>
      <c r="ED266" s="468"/>
      <c r="EE266" s="39"/>
      <c r="EF266" s="459">
        <f t="shared" si="396"/>
        <v>142</v>
      </c>
      <c r="EG266" s="407">
        <f t="shared" si="397"/>
        <v>0.03</v>
      </c>
      <c r="EH266" s="407">
        <f t="shared" si="397"/>
        <v>0.03</v>
      </c>
      <c r="EI266" s="407">
        <f t="shared" si="397"/>
        <v>0.03</v>
      </c>
      <c r="EJ266" s="407">
        <f t="shared" si="397"/>
        <v>0.03</v>
      </c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</row>
    <row r="267" spans="1:228" ht="12.75" hidden="1" customHeight="1" x14ac:dyDescent="0.2">
      <c r="A267" s="31">
        <f t="shared" si="398"/>
        <v>12</v>
      </c>
      <c r="B267" s="31"/>
      <c r="C267" s="31"/>
      <c r="D267" s="32">
        <f t="shared" si="377"/>
        <v>143</v>
      </c>
      <c r="E267" s="33">
        <f t="shared" ca="1" si="341"/>
        <v>0</v>
      </c>
      <c r="F267" s="33">
        <f t="shared" ca="1" si="342"/>
        <v>0</v>
      </c>
      <c r="G267" s="33">
        <f t="shared" ca="1" si="343"/>
        <v>0</v>
      </c>
      <c r="H267" s="33">
        <v>0</v>
      </c>
      <c r="I267" s="33">
        <v>0</v>
      </c>
      <c r="J267" s="33">
        <f t="shared" ca="1" si="400"/>
        <v>0</v>
      </c>
      <c r="K267" s="33">
        <f t="shared" ca="1" si="344"/>
        <v>0</v>
      </c>
      <c r="L267" s="33"/>
      <c r="M267" s="832">
        <v>0</v>
      </c>
      <c r="N267" s="33">
        <f>IF(M267&gt;0,#REF!,0)</f>
        <v>0</v>
      </c>
      <c r="O267" s="33">
        <f t="shared" ca="1" si="345"/>
        <v>0</v>
      </c>
      <c r="P267" s="833">
        <f t="shared" ca="1" si="378"/>
        <v>1.37</v>
      </c>
      <c r="Q267" s="834">
        <f t="shared" ca="1" si="379"/>
        <v>11.850546406178694</v>
      </c>
      <c r="R267" s="835">
        <f t="shared" ca="1" si="380"/>
        <v>544.37478636002743</v>
      </c>
      <c r="S267" s="836">
        <f t="shared" ca="1" si="381"/>
        <v>1.37</v>
      </c>
      <c r="T267" s="34">
        <f t="shared" ca="1" si="346"/>
        <v>11.850546406178694</v>
      </c>
      <c r="U267" s="835">
        <f t="shared" ca="1" si="382"/>
        <v>544.37478636002766</v>
      </c>
      <c r="V267" s="34">
        <f t="shared" si="330"/>
        <v>0</v>
      </c>
      <c r="W267" s="553">
        <f t="shared" si="331"/>
        <v>0.46300000000000002</v>
      </c>
      <c r="X267" s="42">
        <f t="shared" si="383"/>
        <v>0.03</v>
      </c>
      <c r="Y267" s="43">
        <f t="shared" si="347"/>
        <v>2.4662697723036864E-3</v>
      </c>
      <c r="Z267" s="44">
        <f t="shared" si="384"/>
        <v>0.03</v>
      </c>
      <c r="AA267" s="43">
        <f t="shared" si="348"/>
        <v>2.4662697723036864E-3</v>
      </c>
      <c r="AB267" s="35">
        <f t="shared" si="385"/>
        <v>0.16</v>
      </c>
      <c r="AC267" s="35">
        <f t="shared" ca="1" si="385"/>
        <v>0.15470777428049154</v>
      </c>
      <c r="AD267" s="317">
        <f t="shared" ca="1" si="385"/>
        <v>0.15470777428049154</v>
      </c>
      <c r="AE267" s="39"/>
      <c r="AF267" s="318">
        <f t="shared" si="349"/>
        <v>0.1</v>
      </c>
      <c r="AG267" s="405">
        <f t="shared" ca="1" si="350"/>
        <v>0</v>
      </c>
      <c r="AH267" s="318">
        <f t="shared" si="351"/>
        <v>0</v>
      </c>
      <c r="AI267" s="405">
        <f t="shared" ca="1" si="352"/>
        <v>0</v>
      </c>
      <c r="AJ267" s="318">
        <f t="shared" si="353"/>
        <v>0.01</v>
      </c>
      <c r="AK267" s="405">
        <f t="shared" ca="1" si="354"/>
        <v>0</v>
      </c>
      <c r="AL267" s="35">
        <v>0</v>
      </c>
      <c r="AM267" s="30">
        <f t="shared" ca="1" si="355"/>
        <v>11.850546406178694</v>
      </c>
      <c r="AN267" s="39"/>
      <c r="AO267" s="39"/>
      <c r="AP267" s="709">
        <f ca="1">IF($J$12="",0,IF(A267&lt;=$Y$3,IF(R266+SUM($M$126:M267)&gt;$Z$22,R266*10%,IF(R266+SUM($M$126:M267)&lt;=$Z$22,$Z$22-R266-SUM($M$126:M267))),0))</f>
        <v>99445.144667233792</v>
      </c>
      <c r="AQ267" s="319">
        <f t="shared" ca="1" si="386"/>
        <v>100000</v>
      </c>
      <c r="AR267" s="319">
        <f ca="1">IF($J$12="",0,IF(U266&lt;0,0,IF(A267&lt;=$Y$3,IF(U266+SUM($M$126:M267)&gt;$Z$22,U266*10%,IF(U266+SUM($M$126:M267)&lt;=$Z$22,$AR$125-U266-SUM($M$126:M267))),0)))</f>
        <v>99445.144667233792</v>
      </c>
      <c r="AS267" s="39">
        <f t="shared" ca="1" si="387"/>
        <v>100000</v>
      </c>
      <c r="AT267" s="723">
        <f t="shared" ca="1" si="356"/>
        <v>99445.144667233792</v>
      </c>
      <c r="AU267" s="320">
        <f t="shared" ca="1" si="357"/>
        <v>99445.144667233792</v>
      </c>
      <c r="AV267" s="320">
        <f t="shared" ca="1" si="358"/>
        <v>0</v>
      </c>
      <c r="AW267" s="320">
        <f t="shared" ca="1" si="359"/>
        <v>0</v>
      </c>
      <c r="AX267" s="320">
        <f t="shared" ca="1" si="360"/>
        <v>0</v>
      </c>
      <c r="AY267" s="320">
        <f t="shared" ca="1" si="388"/>
        <v>0</v>
      </c>
      <c r="AZ267" s="724">
        <f t="shared" ca="1" si="361"/>
        <v>0</v>
      </c>
      <c r="BA267" s="1259">
        <f t="shared" si="389"/>
        <v>0</v>
      </c>
      <c r="BB267" s="1250"/>
      <c r="BC267" s="715">
        <f t="shared" si="362"/>
        <v>0</v>
      </c>
      <c r="BD267" s="715">
        <f t="shared" si="363"/>
        <v>0</v>
      </c>
      <c r="BE267" s="715">
        <f t="shared" si="364"/>
        <v>0</v>
      </c>
      <c r="BF267" s="715">
        <f t="shared" si="390"/>
        <v>0</v>
      </c>
      <c r="BG267" s="732">
        <f t="shared" si="365"/>
        <v>0</v>
      </c>
      <c r="BH267" s="39"/>
      <c r="BI267" s="39"/>
      <c r="BJ267" s="39"/>
      <c r="BK267" s="39"/>
      <c r="BL267" s="39"/>
      <c r="BM267" s="36"/>
      <c r="BN267" s="422">
        <f t="shared" ca="1" si="366"/>
        <v>11.850546406178694</v>
      </c>
      <c r="BO267" s="422">
        <f t="shared" ca="1" si="367"/>
        <v>0</v>
      </c>
      <c r="BP267" s="422">
        <f t="shared" ca="1" si="368"/>
        <v>0</v>
      </c>
      <c r="BQ267" s="422">
        <f t="shared" ca="1" si="369"/>
        <v>0</v>
      </c>
      <c r="BR267" s="422">
        <f t="shared" ca="1" si="391"/>
        <v>0</v>
      </c>
      <c r="BS267" s="422">
        <f t="shared" ca="1" si="370"/>
        <v>0</v>
      </c>
      <c r="BT267" s="422">
        <f t="shared" si="371"/>
        <v>0</v>
      </c>
      <c r="BU267" s="422">
        <f t="shared" si="372"/>
        <v>0</v>
      </c>
      <c r="BV267" s="422">
        <f t="shared" si="373"/>
        <v>0</v>
      </c>
      <c r="BW267" s="422">
        <f t="shared" si="374"/>
        <v>0</v>
      </c>
      <c r="BX267" s="422">
        <f t="shared" si="392"/>
        <v>0</v>
      </c>
      <c r="BY267" s="422">
        <f t="shared" si="375"/>
        <v>0</v>
      </c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458"/>
      <c r="CL267" s="458"/>
      <c r="CM267" s="458"/>
      <c r="CN267" s="458"/>
      <c r="CO267" s="458"/>
      <c r="CP267" s="458"/>
      <c r="CQ267" s="458"/>
      <c r="CR267" s="458"/>
      <c r="CS267" s="458"/>
      <c r="CT267" s="458"/>
      <c r="CU267" s="458"/>
      <c r="CV267" s="458"/>
      <c r="CW267" s="458"/>
      <c r="CX267" s="458"/>
      <c r="CY267" s="458"/>
      <c r="CZ267" s="458"/>
      <c r="DA267" s="458"/>
      <c r="DB267" s="458"/>
      <c r="DC267" s="458"/>
      <c r="DD267" s="458"/>
      <c r="DE267" s="458"/>
      <c r="DF267" s="458"/>
      <c r="DG267" s="458"/>
      <c r="DH267" s="458"/>
      <c r="DI267" s="458"/>
      <c r="DJ267" s="458"/>
      <c r="DK267" s="458"/>
      <c r="DL267" s="458"/>
      <c r="DM267" s="458"/>
      <c r="DN267" s="458"/>
      <c r="DO267" s="458"/>
      <c r="DP267" s="458"/>
      <c r="DQ267" s="458"/>
      <c r="DR267" s="458"/>
      <c r="DS267" s="458"/>
      <c r="DT267" s="458"/>
      <c r="DU267" s="39"/>
      <c r="DV267" s="39"/>
      <c r="DW267" s="31">
        <f t="shared" si="399"/>
        <v>12</v>
      </c>
      <c r="DX267" s="459">
        <f t="shared" si="376"/>
        <v>143</v>
      </c>
      <c r="DY267" s="467">
        <f t="shared" si="393"/>
        <v>0.1</v>
      </c>
      <c r="DZ267" s="468">
        <f t="shared" si="394"/>
        <v>0</v>
      </c>
      <c r="EA267" s="467">
        <f t="shared" si="395"/>
        <v>0.01</v>
      </c>
      <c r="EB267" s="468"/>
      <c r="EC267" s="326"/>
      <c r="ED267" s="468"/>
      <c r="EE267" s="39"/>
      <c r="EF267" s="459">
        <f t="shared" si="396"/>
        <v>143</v>
      </c>
      <c r="EG267" s="407">
        <f t="shared" si="397"/>
        <v>0.03</v>
      </c>
      <c r="EH267" s="407">
        <f t="shared" si="397"/>
        <v>0.03</v>
      </c>
      <c r="EI267" s="407">
        <f t="shared" si="397"/>
        <v>0.03</v>
      </c>
      <c r="EJ267" s="407">
        <f t="shared" si="397"/>
        <v>0.03</v>
      </c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39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U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</row>
    <row r="268" spans="1:228" ht="12.75" hidden="1" customHeight="1" x14ac:dyDescent="0.2">
      <c r="A268" s="31">
        <f t="shared" si="398"/>
        <v>12</v>
      </c>
      <c r="B268" s="31"/>
      <c r="C268" s="31"/>
      <c r="D268" s="32">
        <f t="shared" si="377"/>
        <v>144</v>
      </c>
      <c r="E268" s="33">
        <f t="shared" ca="1" si="341"/>
        <v>0</v>
      </c>
      <c r="F268" s="33">
        <f t="shared" ca="1" si="342"/>
        <v>0</v>
      </c>
      <c r="G268" s="33">
        <f t="shared" ca="1" si="343"/>
        <v>0</v>
      </c>
      <c r="H268" s="33">
        <v>0</v>
      </c>
      <c r="I268" s="33">
        <v>0</v>
      </c>
      <c r="J268" s="33">
        <f t="shared" ca="1" si="400"/>
        <v>0</v>
      </c>
      <c r="K268" s="33">
        <f t="shared" ca="1" si="344"/>
        <v>0</v>
      </c>
      <c r="L268" s="33"/>
      <c r="M268" s="832">
        <v>0</v>
      </c>
      <c r="N268" s="33">
        <f>IF(M268&gt;0,#REF!,0)</f>
        <v>0</v>
      </c>
      <c r="O268" s="33">
        <f t="shared" ca="1" si="345"/>
        <v>0</v>
      </c>
      <c r="P268" s="833">
        <f t="shared" ca="1" si="378"/>
        <v>1.34</v>
      </c>
      <c r="Q268" s="834">
        <f t="shared" ca="1" si="379"/>
        <v>11.851795337958762</v>
      </c>
      <c r="R268" s="835">
        <f t="shared" ca="1" si="380"/>
        <v>533.86299102206874</v>
      </c>
      <c r="S268" s="836">
        <f t="shared" ca="1" si="381"/>
        <v>1.34</v>
      </c>
      <c r="T268" s="34">
        <f t="shared" ca="1" si="346"/>
        <v>11.851795337958762</v>
      </c>
      <c r="U268" s="835">
        <f t="shared" ca="1" si="382"/>
        <v>533.86299102206897</v>
      </c>
      <c r="V268" s="34">
        <f t="shared" si="330"/>
        <v>0</v>
      </c>
      <c r="W268" s="553">
        <f t="shared" si="331"/>
        <v>0.45</v>
      </c>
      <c r="X268" s="42">
        <f t="shared" si="383"/>
        <v>0.03</v>
      </c>
      <c r="Y268" s="43">
        <f t="shared" si="347"/>
        <v>2.4662697723036864E-3</v>
      </c>
      <c r="Z268" s="44">
        <f t="shared" si="384"/>
        <v>0.03</v>
      </c>
      <c r="AA268" s="43">
        <f t="shared" si="348"/>
        <v>2.4662697723036864E-3</v>
      </c>
      <c r="AB268" s="35">
        <f t="shared" si="385"/>
        <v>0.16</v>
      </c>
      <c r="AC268" s="35">
        <f t="shared" ca="1" si="385"/>
        <v>0.15470777428049154</v>
      </c>
      <c r="AD268" s="317">
        <f t="shared" ca="1" si="385"/>
        <v>0.15470777428049154</v>
      </c>
      <c r="AE268" s="39"/>
      <c r="AF268" s="318">
        <f t="shared" si="349"/>
        <v>0.1</v>
      </c>
      <c r="AG268" s="405">
        <f t="shared" ca="1" si="350"/>
        <v>0</v>
      </c>
      <c r="AH268" s="318">
        <f t="shared" si="351"/>
        <v>0</v>
      </c>
      <c r="AI268" s="405">
        <f t="shared" ca="1" si="352"/>
        <v>0</v>
      </c>
      <c r="AJ268" s="318">
        <f t="shared" si="353"/>
        <v>0.01</v>
      </c>
      <c r="AK268" s="405">
        <f t="shared" ca="1" si="354"/>
        <v>0</v>
      </c>
      <c r="AL268" s="35">
        <v>0</v>
      </c>
      <c r="AM268" s="30">
        <f t="shared" ca="1" si="355"/>
        <v>11.851795337958762</v>
      </c>
      <c r="AN268" s="39"/>
      <c r="AO268" s="39"/>
      <c r="AP268" s="709">
        <f ca="1">IF($J$12="",0,IF(A268&lt;=$Y$3,IF(R267+SUM($M$126:M268)&gt;$Z$22,R267*10%,IF(R267+SUM($M$126:M268)&lt;=$Z$22,$Z$22-R267-SUM($M$126:M268))),0))</f>
        <v>99455.625213639971</v>
      </c>
      <c r="AQ268" s="319">
        <f t="shared" ca="1" si="386"/>
        <v>100000</v>
      </c>
      <c r="AR268" s="319">
        <f ca="1">IF($J$12="",0,IF(U267&lt;0,0,IF(A268&lt;=$Y$3,IF(U267+SUM($M$126:M268)&gt;$Z$22,U267*10%,IF(U267+SUM($M$126:M268)&lt;=$Z$22,$AR$125-U267-SUM($M$126:M268))),0)))</f>
        <v>99455.625213639971</v>
      </c>
      <c r="AS268" s="39">
        <f t="shared" ca="1" si="387"/>
        <v>100000</v>
      </c>
      <c r="AT268" s="723">
        <f t="shared" ca="1" si="356"/>
        <v>99455.625213639971</v>
      </c>
      <c r="AU268" s="320">
        <f t="shared" ca="1" si="357"/>
        <v>99455.625213639971</v>
      </c>
      <c r="AV268" s="320">
        <f t="shared" ca="1" si="358"/>
        <v>0</v>
      </c>
      <c r="AW268" s="320">
        <f t="shared" ca="1" si="359"/>
        <v>0</v>
      </c>
      <c r="AX268" s="320">
        <f t="shared" ca="1" si="360"/>
        <v>0</v>
      </c>
      <c r="AY268" s="320">
        <f t="shared" ca="1" si="388"/>
        <v>0</v>
      </c>
      <c r="AZ268" s="724">
        <f t="shared" ca="1" si="361"/>
        <v>0</v>
      </c>
      <c r="BA268" s="1259">
        <f t="shared" si="389"/>
        <v>0</v>
      </c>
      <c r="BB268" s="1250"/>
      <c r="BC268" s="715">
        <f t="shared" si="362"/>
        <v>0</v>
      </c>
      <c r="BD268" s="715">
        <f t="shared" si="363"/>
        <v>0</v>
      </c>
      <c r="BE268" s="715">
        <f t="shared" si="364"/>
        <v>0</v>
      </c>
      <c r="BF268" s="715">
        <f t="shared" si="390"/>
        <v>0</v>
      </c>
      <c r="BG268" s="732">
        <f t="shared" si="365"/>
        <v>0</v>
      </c>
      <c r="BH268" s="39"/>
      <c r="BI268" s="39"/>
      <c r="BJ268" s="39"/>
      <c r="BK268" s="39"/>
      <c r="BL268" s="39"/>
      <c r="BM268" s="36"/>
      <c r="BN268" s="422">
        <f t="shared" ca="1" si="366"/>
        <v>11.851795337958762</v>
      </c>
      <c r="BO268" s="422">
        <f t="shared" ca="1" si="367"/>
        <v>0</v>
      </c>
      <c r="BP268" s="422">
        <f t="shared" ca="1" si="368"/>
        <v>0</v>
      </c>
      <c r="BQ268" s="422">
        <f t="shared" ca="1" si="369"/>
        <v>0</v>
      </c>
      <c r="BR268" s="422">
        <f t="shared" ca="1" si="391"/>
        <v>0</v>
      </c>
      <c r="BS268" s="422">
        <f t="shared" ca="1" si="370"/>
        <v>0</v>
      </c>
      <c r="BT268" s="422">
        <f t="shared" si="371"/>
        <v>0</v>
      </c>
      <c r="BU268" s="422">
        <f t="shared" si="372"/>
        <v>0</v>
      </c>
      <c r="BV268" s="422">
        <f t="shared" si="373"/>
        <v>0</v>
      </c>
      <c r="BW268" s="422">
        <f t="shared" si="374"/>
        <v>0</v>
      </c>
      <c r="BX268" s="422">
        <f t="shared" si="392"/>
        <v>0</v>
      </c>
      <c r="BY268" s="422">
        <f t="shared" si="375"/>
        <v>0</v>
      </c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458"/>
      <c r="CL268" s="458"/>
      <c r="CM268" s="458"/>
      <c r="CN268" s="458"/>
      <c r="CO268" s="458"/>
      <c r="CP268" s="458"/>
      <c r="CQ268" s="458"/>
      <c r="CR268" s="458"/>
      <c r="CS268" s="458"/>
      <c r="CT268" s="458"/>
      <c r="CU268" s="458"/>
      <c r="CV268" s="458"/>
      <c r="CW268" s="458"/>
      <c r="CX268" s="458"/>
      <c r="CY268" s="458"/>
      <c r="CZ268" s="458"/>
      <c r="DA268" s="458"/>
      <c r="DB268" s="458"/>
      <c r="DC268" s="458"/>
      <c r="DD268" s="458"/>
      <c r="DE268" s="458"/>
      <c r="DF268" s="458"/>
      <c r="DG268" s="458"/>
      <c r="DH268" s="458"/>
      <c r="DI268" s="458"/>
      <c r="DJ268" s="458"/>
      <c r="DK268" s="458"/>
      <c r="DL268" s="458"/>
      <c r="DM268" s="458"/>
      <c r="DN268" s="458"/>
      <c r="DO268" s="458"/>
      <c r="DP268" s="458"/>
      <c r="DQ268" s="458"/>
      <c r="DR268" s="458"/>
      <c r="DS268" s="458"/>
      <c r="DT268" s="458"/>
      <c r="DU268" s="39"/>
      <c r="DV268" s="39"/>
      <c r="DW268" s="31">
        <f t="shared" si="399"/>
        <v>12</v>
      </c>
      <c r="DX268" s="459">
        <f t="shared" si="376"/>
        <v>144</v>
      </c>
      <c r="DY268" s="467">
        <f t="shared" si="393"/>
        <v>0.1</v>
      </c>
      <c r="DZ268" s="468">
        <f t="shared" si="394"/>
        <v>0</v>
      </c>
      <c r="EA268" s="467">
        <f t="shared" si="395"/>
        <v>0.01</v>
      </c>
      <c r="EB268" s="468"/>
      <c r="EC268" s="326"/>
      <c r="ED268" s="468"/>
      <c r="EE268" s="39"/>
      <c r="EF268" s="459">
        <f t="shared" si="396"/>
        <v>144</v>
      </c>
      <c r="EG268" s="407">
        <f t="shared" si="397"/>
        <v>0.03</v>
      </c>
      <c r="EH268" s="407">
        <f t="shared" si="397"/>
        <v>0.03</v>
      </c>
      <c r="EI268" s="407">
        <f t="shared" si="397"/>
        <v>0.03</v>
      </c>
      <c r="EJ268" s="407">
        <f t="shared" si="397"/>
        <v>0.03</v>
      </c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39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U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</row>
    <row r="269" spans="1:228" ht="12.75" hidden="1" customHeight="1" x14ac:dyDescent="0.2">
      <c r="A269" s="31">
        <f>+A268+1</f>
        <v>13</v>
      </c>
      <c r="B269" s="31"/>
      <c r="C269" s="31">
        <v>30</v>
      </c>
      <c r="D269" s="32">
        <f t="shared" si="377"/>
        <v>145</v>
      </c>
      <c r="E269" s="33">
        <f t="shared" ca="1" si="341"/>
        <v>168.97719999999998</v>
      </c>
      <c r="F269" s="33">
        <f t="shared" ca="1" si="342"/>
        <v>168.97719999999998</v>
      </c>
      <c r="G269" s="33">
        <f t="shared" ca="1" si="343"/>
        <v>0</v>
      </c>
      <c r="H269" s="33">
        <v>0</v>
      </c>
      <c r="I269" s="33">
        <v>0</v>
      </c>
      <c r="J269" s="33">
        <f t="shared" ca="1" si="400"/>
        <v>0</v>
      </c>
      <c r="K269" s="33">
        <f t="shared" ca="1" si="344"/>
        <v>22.54</v>
      </c>
      <c r="L269" s="33"/>
      <c r="M269" s="832">
        <v>0</v>
      </c>
      <c r="N269" s="33">
        <f>IF(M269&gt;0,#REF!,0)</f>
        <v>0</v>
      </c>
      <c r="O269" s="33">
        <f t="shared" ca="1" si="345"/>
        <v>123.13</v>
      </c>
      <c r="P269" s="833">
        <f t="shared" ca="1" si="378"/>
        <v>1.62</v>
      </c>
      <c r="Q269" s="834">
        <f t="shared" ca="1" si="379"/>
        <v>12.43326712612224</v>
      </c>
      <c r="R269" s="835">
        <f t="shared" ca="1" si="380"/>
        <v>646.17972389594649</v>
      </c>
      <c r="S269" s="836">
        <f t="shared" ca="1" si="381"/>
        <v>1.62</v>
      </c>
      <c r="T269" s="34">
        <f t="shared" ca="1" si="346"/>
        <v>12.43326712612224</v>
      </c>
      <c r="U269" s="835">
        <f t="shared" ca="1" si="382"/>
        <v>646.17972389594672</v>
      </c>
      <c r="V269" s="34">
        <f t="shared" si="330"/>
        <v>0</v>
      </c>
      <c r="W269" s="553">
        <f t="shared" si="331"/>
        <v>0.438</v>
      </c>
      <c r="X269" s="42">
        <f t="shared" si="383"/>
        <v>0.03</v>
      </c>
      <c r="Y269" s="43">
        <f t="shared" si="347"/>
        <v>2.4662697723036864E-3</v>
      </c>
      <c r="Z269" s="44">
        <f t="shared" si="384"/>
        <v>0.03</v>
      </c>
      <c r="AA269" s="43">
        <f t="shared" si="348"/>
        <v>2.4662697723036864E-3</v>
      </c>
      <c r="AB269" s="35">
        <f t="shared" si="385"/>
        <v>0.16</v>
      </c>
      <c r="AC269" s="35">
        <f t="shared" ca="1" si="385"/>
        <v>0.15470777428049154</v>
      </c>
      <c r="AD269" s="317">
        <f t="shared" ca="1" si="385"/>
        <v>0.15470777428049154</v>
      </c>
      <c r="AE269" s="39"/>
      <c r="AF269" s="318">
        <f t="shared" si="349"/>
        <v>0.1</v>
      </c>
      <c r="AG269" s="405">
        <f t="shared" ca="1" si="350"/>
        <v>14.567</v>
      </c>
      <c r="AH269" s="318">
        <f t="shared" si="351"/>
        <v>0</v>
      </c>
      <c r="AI269" s="405">
        <f t="shared" ca="1" si="352"/>
        <v>0</v>
      </c>
      <c r="AJ269" s="318">
        <f t="shared" si="353"/>
        <v>0.01</v>
      </c>
      <c r="AK269" s="405">
        <f t="shared" ca="1" si="354"/>
        <v>1.4566999999999999</v>
      </c>
      <c r="AL269" s="35">
        <v>0</v>
      </c>
      <c r="AM269" s="30">
        <f t="shared" ca="1" si="355"/>
        <v>12.43326712612224</v>
      </c>
      <c r="AN269" s="39"/>
      <c r="AO269" s="39"/>
      <c r="AP269" s="709">
        <f ca="1">IF($J$12="",0,IF(A269&lt;=$Y$3,IF(R268+SUM($M$126:M269)&gt;$Z$22,R268*10%,IF(R268+SUM($M$126:M269)&lt;=$Z$22,$Z$22-R268-SUM($M$126:M269))),0))</f>
        <v>99466.137008977938</v>
      </c>
      <c r="AQ269" s="319">
        <f t="shared" ca="1" si="386"/>
        <v>100000</v>
      </c>
      <c r="AR269" s="319">
        <f ca="1">IF($J$12="",0,IF(U268&lt;0,0,IF(A269&lt;=$Y$3,IF(U268+SUM($M$126:M269)&gt;$Z$22,U268*10%,IF(U268+SUM($M$126:M269)&lt;=$Z$22,$AR$125-U268-SUM($M$126:M269))),0)))</f>
        <v>99466.137008977938</v>
      </c>
      <c r="AS269" s="39">
        <f t="shared" ca="1" si="387"/>
        <v>100000</v>
      </c>
      <c r="AT269" s="723">
        <f t="shared" ca="1" si="356"/>
        <v>99466.137008977938</v>
      </c>
      <c r="AU269" s="320">
        <f t="shared" ca="1" si="357"/>
        <v>99466.137008977938</v>
      </c>
      <c r="AV269" s="320">
        <f t="shared" ca="1" si="358"/>
        <v>0</v>
      </c>
      <c r="AW269" s="320">
        <f t="shared" ca="1" si="359"/>
        <v>0</v>
      </c>
      <c r="AX269" s="320">
        <f t="shared" ca="1" si="360"/>
        <v>0</v>
      </c>
      <c r="AY269" s="320">
        <f t="shared" ca="1" si="388"/>
        <v>0</v>
      </c>
      <c r="AZ269" s="724">
        <f t="shared" ca="1" si="361"/>
        <v>0</v>
      </c>
      <c r="BA269" s="1259">
        <f t="shared" si="389"/>
        <v>0</v>
      </c>
      <c r="BB269" s="1250"/>
      <c r="BC269" s="715">
        <f t="shared" si="362"/>
        <v>0</v>
      </c>
      <c r="BD269" s="715">
        <f t="shared" si="363"/>
        <v>0</v>
      </c>
      <c r="BE269" s="715">
        <f t="shared" si="364"/>
        <v>0</v>
      </c>
      <c r="BF269" s="715">
        <f t="shared" si="390"/>
        <v>0</v>
      </c>
      <c r="BG269" s="732">
        <f t="shared" si="365"/>
        <v>0</v>
      </c>
      <c r="BH269" s="39"/>
      <c r="BI269" s="39"/>
      <c r="BJ269" s="39"/>
      <c r="BK269" s="39"/>
      <c r="BL269" s="39"/>
      <c r="BM269" s="36"/>
      <c r="BN269" s="422">
        <f t="shared" ca="1" si="366"/>
        <v>12.43326712612224</v>
      </c>
      <c r="BO269" s="422">
        <f t="shared" ca="1" si="367"/>
        <v>0</v>
      </c>
      <c r="BP269" s="422">
        <f t="shared" ca="1" si="368"/>
        <v>0</v>
      </c>
      <c r="BQ269" s="422">
        <f t="shared" ca="1" si="369"/>
        <v>0</v>
      </c>
      <c r="BR269" s="422">
        <f t="shared" ca="1" si="391"/>
        <v>0</v>
      </c>
      <c r="BS269" s="422">
        <f t="shared" ca="1" si="370"/>
        <v>0</v>
      </c>
      <c r="BT269" s="422">
        <f t="shared" si="371"/>
        <v>0</v>
      </c>
      <c r="BU269" s="422">
        <f t="shared" si="372"/>
        <v>0</v>
      </c>
      <c r="BV269" s="422">
        <f t="shared" si="373"/>
        <v>0</v>
      </c>
      <c r="BW269" s="422">
        <f t="shared" si="374"/>
        <v>0</v>
      </c>
      <c r="BX269" s="422">
        <f t="shared" si="392"/>
        <v>0</v>
      </c>
      <c r="BY269" s="422">
        <f t="shared" si="375"/>
        <v>0</v>
      </c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458"/>
      <c r="CL269" s="458"/>
      <c r="CM269" s="458"/>
      <c r="CN269" s="458"/>
      <c r="CO269" s="458"/>
      <c r="CP269" s="458"/>
      <c r="CQ269" s="458"/>
      <c r="CR269" s="458"/>
      <c r="CS269" s="458"/>
      <c r="CT269" s="458"/>
      <c r="CU269" s="458"/>
      <c r="CV269" s="458"/>
      <c r="CW269" s="458"/>
      <c r="CX269" s="458"/>
      <c r="CY269" s="458"/>
      <c r="CZ269" s="458"/>
      <c r="DA269" s="458"/>
      <c r="DB269" s="458"/>
      <c r="DC269" s="458"/>
      <c r="DD269" s="458"/>
      <c r="DE269" s="458"/>
      <c r="DF269" s="458"/>
      <c r="DG269" s="458"/>
      <c r="DH269" s="458"/>
      <c r="DI269" s="458"/>
      <c r="DJ269" s="458"/>
      <c r="DK269" s="458"/>
      <c r="DL269" s="458"/>
      <c r="DM269" s="458"/>
      <c r="DN269" s="458"/>
      <c r="DO269" s="458"/>
      <c r="DP269" s="458"/>
      <c r="DQ269" s="458"/>
      <c r="DR269" s="458"/>
      <c r="DS269" s="458"/>
      <c r="DT269" s="458"/>
      <c r="DU269" s="39"/>
      <c r="DV269" s="39"/>
      <c r="DW269" s="31">
        <f>+DW268+1</f>
        <v>13</v>
      </c>
      <c r="DX269" s="459">
        <f t="shared" si="376"/>
        <v>145</v>
      </c>
      <c r="DY269" s="467">
        <f t="shared" si="393"/>
        <v>0.1</v>
      </c>
      <c r="DZ269" s="468">
        <f t="shared" si="394"/>
        <v>0</v>
      </c>
      <c r="EA269" s="467">
        <f t="shared" si="395"/>
        <v>0.01</v>
      </c>
      <c r="EB269" s="468"/>
      <c r="EC269" s="326"/>
      <c r="ED269" s="468"/>
      <c r="EE269" s="39"/>
      <c r="EF269" s="459">
        <f t="shared" si="396"/>
        <v>145</v>
      </c>
      <c r="EG269" s="407">
        <f t="shared" si="397"/>
        <v>0.03</v>
      </c>
      <c r="EH269" s="407">
        <f t="shared" si="397"/>
        <v>0.03</v>
      </c>
      <c r="EI269" s="407">
        <f t="shared" si="397"/>
        <v>0.03</v>
      </c>
      <c r="EJ269" s="407">
        <f t="shared" si="397"/>
        <v>0.03</v>
      </c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39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U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</row>
    <row r="270" spans="1:228" ht="12.75" hidden="1" customHeight="1" x14ac:dyDescent="0.2">
      <c r="A270" s="31">
        <f t="shared" ref="A270:A280" si="401">A269</f>
        <v>13</v>
      </c>
      <c r="B270" s="31"/>
      <c r="C270" s="31"/>
      <c r="D270" s="32">
        <f t="shared" si="377"/>
        <v>146</v>
      </c>
      <c r="E270" s="33">
        <f t="shared" ca="1" si="341"/>
        <v>0</v>
      </c>
      <c r="F270" s="33">
        <f t="shared" ca="1" si="342"/>
        <v>0</v>
      </c>
      <c r="G270" s="33">
        <f t="shared" ca="1" si="343"/>
        <v>0</v>
      </c>
      <c r="H270" s="33">
        <v>0</v>
      </c>
      <c r="I270" s="33">
        <v>0</v>
      </c>
      <c r="J270" s="33">
        <f t="shared" ca="1" si="400"/>
        <v>0</v>
      </c>
      <c r="K270" s="33">
        <f t="shared" ca="1" si="344"/>
        <v>0</v>
      </c>
      <c r="L270" s="33"/>
      <c r="M270" s="832">
        <v>0</v>
      </c>
      <c r="N270" s="33">
        <f>IF(M270&gt;0,#REF!,0)</f>
        <v>0</v>
      </c>
      <c r="O270" s="33">
        <f t="shared" ca="1" si="345"/>
        <v>0</v>
      </c>
      <c r="P270" s="833">
        <f t="shared" ca="1" si="378"/>
        <v>1.59</v>
      </c>
      <c r="Q270" s="834">
        <f t="shared" ca="1" si="379"/>
        <v>12.419227534513007</v>
      </c>
      <c r="R270" s="835">
        <f t="shared" ca="1" si="380"/>
        <v>635.35049636143356</v>
      </c>
      <c r="S270" s="836">
        <f t="shared" ca="1" si="381"/>
        <v>1.59</v>
      </c>
      <c r="T270" s="34">
        <f t="shared" ca="1" si="346"/>
        <v>12.419227534513007</v>
      </c>
      <c r="U270" s="835">
        <f t="shared" ca="1" si="382"/>
        <v>635.35049636143378</v>
      </c>
      <c r="V270" s="34">
        <f t="shared" si="330"/>
        <v>0</v>
      </c>
      <c r="W270" s="553">
        <f t="shared" si="331"/>
        <v>0.42499999999999999</v>
      </c>
      <c r="X270" s="42">
        <f t="shared" si="383"/>
        <v>0.03</v>
      </c>
      <c r="Y270" s="43">
        <f t="shared" si="347"/>
        <v>2.4662697723036864E-3</v>
      </c>
      <c r="Z270" s="44">
        <f t="shared" si="384"/>
        <v>0.03</v>
      </c>
      <c r="AA270" s="43">
        <f t="shared" si="348"/>
        <v>2.4662697723036864E-3</v>
      </c>
      <c r="AB270" s="35">
        <f t="shared" ref="AB270:AD285" si="402">AB269</f>
        <v>0.16</v>
      </c>
      <c r="AC270" s="35">
        <f t="shared" ca="1" si="402"/>
        <v>0.15470777428049154</v>
      </c>
      <c r="AD270" s="317">
        <f t="shared" ca="1" si="402"/>
        <v>0.15470777428049154</v>
      </c>
      <c r="AE270" s="39"/>
      <c r="AF270" s="318">
        <f t="shared" si="349"/>
        <v>0.1</v>
      </c>
      <c r="AG270" s="405">
        <f t="shared" ca="1" si="350"/>
        <v>0</v>
      </c>
      <c r="AH270" s="318">
        <f t="shared" si="351"/>
        <v>0</v>
      </c>
      <c r="AI270" s="405">
        <f t="shared" ca="1" si="352"/>
        <v>0</v>
      </c>
      <c r="AJ270" s="318">
        <f t="shared" si="353"/>
        <v>0.01</v>
      </c>
      <c r="AK270" s="405">
        <f t="shared" ca="1" si="354"/>
        <v>0</v>
      </c>
      <c r="AL270" s="35">
        <v>0</v>
      </c>
      <c r="AM270" s="30">
        <f t="shared" ca="1" si="355"/>
        <v>12.419227534513007</v>
      </c>
      <c r="AN270" s="39"/>
      <c r="AO270" s="39"/>
      <c r="AP270" s="709">
        <f ca="1">IF($J$12="",0,IF(A270&lt;=$Y$3,IF(R269+SUM($M$126:M270)&gt;$Z$22,R269*10%,IF(R269+SUM($M$126:M270)&lt;=$Z$22,$Z$22-R269-SUM($M$126:M270))),0))</f>
        <v>99353.820276104059</v>
      </c>
      <c r="AQ270" s="319">
        <f t="shared" ca="1" si="386"/>
        <v>100000</v>
      </c>
      <c r="AR270" s="319">
        <f ca="1">IF($J$12="",0,IF(U269&lt;0,0,IF(A270&lt;=$Y$3,IF(U269+SUM($M$126:M270)&gt;$Z$22,U269*10%,IF(U269+SUM($M$126:M270)&lt;=$Z$22,$AR$125-U269-SUM($M$126:M270))),0)))</f>
        <v>99353.820276104059</v>
      </c>
      <c r="AS270" s="39">
        <f t="shared" ca="1" si="387"/>
        <v>100000</v>
      </c>
      <c r="AT270" s="723">
        <f t="shared" ca="1" si="356"/>
        <v>99353.820276104059</v>
      </c>
      <c r="AU270" s="320">
        <f t="shared" ca="1" si="357"/>
        <v>99353.820276104059</v>
      </c>
      <c r="AV270" s="320">
        <f t="shared" ca="1" si="358"/>
        <v>0</v>
      </c>
      <c r="AW270" s="320">
        <f t="shared" ca="1" si="359"/>
        <v>0</v>
      </c>
      <c r="AX270" s="320">
        <f t="shared" ca="1" si="360"/>
        <v>0</v>
      </c>
      <c r="AY270" s="320">
        <f t="shared" ca="1" si="388"/>
        <v>0</v>
      </c>
      <c r="AZ270" s="724">
        <f t="shared" ca="1" si="361"/>
        <v>0</v>
      </c>
      <c r="BA270" s="1259">
        <f t="shared" si="389"/>
        <v>0</v>
      </c>
      <c r="BB270" s="1250"/>
      <c r="BC270" s="715">
        <f t="shared" si="362"/>
        <v>0</v>
      </c>
      <c r="BD270" s="715">
        <f t="shared" si="363"/>
        <v>0</v>
      </c>
      <c r="BE270" s="715">
        <f t="shared" si="364"/>
        <v>0</v>
      </c>
      <c r="BF270" s="715">
        <f t="shared" si="390"/>
        <v>0</v>
      </c>
      <c r="BG270" s="732">
        <f t="shared" si="365"/>
        <v>0</v>
      </c>
      <c r="BH270" s="39"/>
      <c r="BI270" s="39"/>
      <c r="BJ270" s="39"/>
      <c r="BK270" s="39"/>
      <c r="BL270" s="39"/>
      <c r="BM270" s="36"/>
      <c r="BN270" s="422">
        <f t="shared" ca="1" si="366"/>
        <v>12.419227534513007</v>
      </c>
      <c r="BO270" s="422">
        <f t="shared" ca="1" si="367"/>
        <v>0</v>
      </c>
      <c r="BP270" s="422">
        <f t="shared" ca="1" si="368"/>
        <v>0</v>
      </c>
      <c r="BQ270" s="422">
        <f t="shared" ca="1" si="369"/>
        <v>0</v>
      </c>
      <c r="BR270" s="422">
        <f t="shared" ca="1" si="391"/>
        <v>0</v>
      </c>
      <c r="BS270" s="422">
        <f t="shared" ca="1" si="370"/>
        <v>0</v>
      </c>
      <c r="BT270" s="422">
        <f t="shared" si="371"/>
        <v>0</v>
      </c>
      <c r="BU270" s="422">
        <f t="shared" si="372"/>
        <v>0</v>
      </c>
      <c r="BV270" s="422">
        <f t="shared" si="373"/>
        <v>0</v>
      </c>
      <c r="BW270" s="422">
        <f t="shared" si="374"/>
        <v>0</v>
      </c>
      <c r="BX270" s="422">
        <f t="shared" si="392"/>
        <v>0</v>
      </c>
      <c r="BY270" s="422">
        <f t="shared" si="375"/>
        <v>0</v>
      </c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458"/>
      <c r="CL270" s="458"/>
      <c r="CM270" s="458"/>
      <c r="CN270" s="458"/>
      <c r="CO270" s="458"/>
      <c r="CP270" s="458"/>
      <c r="CQ270" s="458"/>
      <c r="CR270" s="458"/>
      <c r="CS270" s="458"/>
      <c r="CT270" s="458"/>
      <c r="CU270" s="458"/>
      <c r="CV270" s="458"/>
      <c r="CW270" s="458"/>
      <c r="CX270" s="458"/>
      <c r="CY270" s="458"/>
      <c r="CZ270" s="458"/>
      <c r="DA270" s="458"/>
      <c r="DB270" s="458"/>
      <c r="DC270" s="458"/>
      <c r="DD270" s="458"/>
      <c r="DE270" s="458"/>
      <c r="DF270" s="458"/>
      <c r="DG270" s="458"/>
      <c r="DH270" s="458"/>
      <c r="DI270" s="458"/>
      <c r="DJ270" s="458"/>
      <c r="DK270" s="458"/>
      <c r="DL270" s="458"/>
      <c r="DM270" s="458"/>
      <c r="DN270" s="458"/>
      <c r="DO270" s="458"/>
      <c r="DP270" s="458"/>
      <c r="DQ270" s="458"/>
      <c r="DR270" s="458"/>
      <c r="DS270" s="458"/>
      <c r="DT270" s="458"/>
      <c r="DU270" s="39"/>
      <c r="DV270" s="39"/>
      <c r="DW270" s="31">
        <f t="shared" ref="DW270:DW280" si="403">DW269</f>
        <v>13</v>
      </c>
      <c r="DX270" s="459">
        <f t="shared" si="376"/>
        <v>146</v>
      </c>
      <c r="DY270" s="467">
        <f t="shared" si="393"/>
        <v>0.1</v>
      </c>
      <c r="DZ270" s="468">
        <f t="shared" si="394"/>
        <v>0</v>
      </c>
      <c r="EA270" s="467">
        <f t="shared" si="395"/>
        <v>0.01</v>
      </c>
      <c r="EB270" s="468"/>
      <c r="EC270" s="326"/>
      <c r="ED270" s="468"/>
      <c r="EE270" s="39"/>
      <c r="EF270" s="459">
        <f t="shared" si="396"/>
        <v>146</v>
      </c>
      <c r="EG270" s="407">
        <f t="shared" si="397"/>
        <v>0.03</v>
      </c>
      <c r="EH270" s="407">
        <f t="shared" si="397"/>
        <v>0.03</v>
      </c>
      <c r="EI270" s="407">
        <f t="shared" si="397"/>
        <v>0.03</v>
      </c>
      <c r="EJ270" s="407">
        <f t="shared" si="397"/>
        <v>0.03</v>
      </c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</row>
    <row r="271" spans="1:228" ht="12.75" hidden="1" customHeight="1" x14ac:dyDescent="0.2">
      <c r="A271" s="31">
        <f t="shared" si="401"/>
        <v>13</v>
      </c>
      <c r="B271" s="31"/>
      <c r="C271" s="31"/>
      <c r="D271" s="32">
        <f t="shared" si="377"/>
        <v>147</v>
      </c>
      <c r="E271" s="33">
        <f t="shared" ca="1" si="341"/>
        <v>0</v>
      </c>
      <c r="F271" s="33">
        <f t="shared" ca="1" si="342"/>
        <v>0</v>
      </c>
      <c r="G271" s="33">
        <f t="shared" ca="1" si="343"/>
        <v>0</v>
      </c>
      <c r="H271" s="33">
        <v>0</v>
      </c>
      <c r="I271" s="33">
        <v>0</v>
      </c>
      <c r="J271" s="33">
        <f t="shared" ca="1" si="400"/>
        <v>0</v>
      </c>
      <c r="K271" s="33">
        <f t="shared" ca="1" si="344"/>
        <v>0</v>
      </c>
      <c r="L271" s="33"/>
      <c r="M271" s="832">
        <v>0</v>
      </c>
      <c r="N271" s="33">
        <f>IF(M271&gt;0,#REF!,0)</f>
        <v>0</v>
      </c>
      <c r="O271" s="33">
        <f t="shared" ca="1" si="345"/>
        <v>0</v>
      </c>
      <c r="P271" s="833">
        <f t="shared" ca="1" si="378"/>
        <v>1.57</v>
      </c>
      <c r="Q271" s="834">
        <f t="shared" ca="1" si="379"/>
        <v>12.420581187954822</v>
      </c>
      <c r="R271" s="835">
        <f t="shared" ca="1" si="380"/>
        <v>624.49991517347883</v>
      </c>
      <c r="S271" s="836">
        <f t="shared" ca="1" si="381"/>
        <v>1.57</v>
      </c>
      <c r="T271" s="34">
        <f t="shared" ca="1" si="346"/>
        <v>12.420581187954822</v>
      </c>
      <c r="U271" s="835">
        <f t="shared" ca="1" si="382"/>
        <v>624.49991517347905</v>
      </c>
      <c r="V271" s="34">
        <f t="shared" si="330"/>
        <v>0</v>
      </c>
      <c r="W271" s="553">
        <f t="shared" si="331"/>
        <v>0.41299999999999998</v>
      </c>
      <c r="X271" s="42">
        <f t="shared" si="383"/>
        <v>0.03</v>
      </c>
      <c r="Y271" s="43">
        <f t="shared" si="347"/>
        <v>2.4662697723036864E-3</v>
      </c>
      <c r="Z271" s="44">
        <f t="shared" si="384"/>
        <v>0.03</v>
      </c>
      <c r="AA271" s="43">
        <f t="shared" si="348"/>
        <v>2.4662697723036864E-3</v>
      </c>
      <c r="AB271" s="35">
        <f t="shared" si="402"/>
        <v>0.16</v>
      </c>
      <c r="AC271" s="35">
        <f t="shared" ca="1" si="402"/>
        <v>0.15470777428049154</v>
      </c>
      <c r="AD271" s="317">
        <f t="shared" ca="1" si="402"/>
        <v>0.15470777428049154</v>
      </c>
      <c r="AE271" s="39"/>
      <c r="AF271" s="318">
        <f t="shared" si="349"/>
        <v>0.1</v>
      </c>
      <c r="AG271" s="405">
        <f t="shared" ca="1" si="350"/>
        <v>0</v>
      </c>
      <c r="AH271" s="318">
        <f t="shared" si="351"/>
        <v>0</v>
      </c>
      <c r="AI271" s="405">
        <f t="shared" ca="1" si="352"/>
        <v>0</v>
      </c>
      <c r="AJ271" s="318">
        <f t="shared" si="353"/>
        <v>0.01</v>
      </c>
      <c r="AK271" s="405">
        <f t="shared" ca="1" si="354"/>
        <v>0</v>
      </c>
      <c r="AL271" s="35">
        <v>0</v>
      </c>
      <c r="AM271" s="30">
        <f t="shared" ca="1" si="355"/>
        <v>12.420581187954822</v>
      </c>
      <c r="AN271" s="39"/>
      <c r="AO271" s="39"/>
      <c r="AP271" s="709">
        <f ca="1">IF($J$12="",0,IF(A271&lt;=$Y$3,IF(R270+SUM($M$126:M271)&gt;$Z$22,R270*10%,IF(R270+SUM($M$126:M271)&lt;=$Z$22,$Z$22-R270-SUM($M$126:M271))),0))</f>
        <v>99364.64950363856</v>
      </c>
      <c r="AQ271" s="319">
        <f t="shared" ca="1" si="386"/>
        <v>100000</v>
      </c>
      <c r="AR271" s="319">
        <f ca="1">IF($J$12="",0,IF(U270&lt;0,0,IF(A271&lt;=$Y$3,IF(U270+SUM($M$126:M271)&gt;$Z$22,U270*10%,IF(U270+SUM($M$126:M271)&lt;=$Z$22,$AR$125-U270-SUM($M$126:M271))),0)))</f>
        <v>99364.64950363856</v>
      </c>
      <c r="AS271" s="39">
        <f t="shared" ca="1" si="387"/>
        <v>100000</v>
      </c>
      <c r="AT271" s="723">
        <f t="shared" ca="1" si="356"/>
        <v>99364.64950363856</v>
      </c>
      <c r="AU271" s="320">
        <f t="shared" ca="1" si="357"/>
        <v>99364.64950363856</v>
      </c>
      <c r="AV271" s="320">
        <f t="shared" ca="1" si="358"/>
        <v>0</v>
      </c>
      <c r="AW271" s="320">
        <f t="shared" ca="1" si="359"/>
        <v>0</v>
      </c>
      <c r="AX271" s="320">
        <f t="shared" ca="1" si="360"/>
        <v>0</v>
      </c>
      <c r="AY271" s="320">
        <f t="shared" ca="1" si="388"/>
        <v>0</v>
      </c>
      <c r="AZ271" s="724">
        <f t="shared" ca="1" si="361"/>
        <v>0</v>
      </c>
      <c r="BA271" s="1259">
        <f t="shared" si="389"/>
        <v>0</v>
      </c>
      <c r="BB271" s="1250"/>
      <c r="BC271" s="715">
        <f t="shared" si="362"/>
        <v>0</v>
      </c>
      <c r="BD271" s="715">
        <f t="shared" si="363"/>
        <v>0</v>
      </c>
      <c r="BE271" s="715">
        <f t="shared" si="364"/>
        <v>0</v>
      </c>
      <c r="BF271" s="715">
        <f t="shared" si="390"/>
        <v>0</v>
      </c>
      <c r="BG271" s="732">
        <f t="shared" si="365"/>
        <v>0</v>
      </c>
      <c r="BH271" s="39"/>
      <c r="BI271" s="39"/>
      <c r="BJ271" s="39"/>
      <c r="BK271" s="39"/>
      <c r="BL271" s="39"/>
      <c r="BM271" s="36"/>
      <c r="BN271" s="422">
        <f t="shared" ca="1" si="366"/>
        <v>12.420581187954822</v>
      </c>
      <c r="BO271" s="422">
        <f t="shared" ca="1" si="367"/>
        <v>0</v>
      </c>
      <c r="BP271" s="422">
        <f t="shared" ca="1" si="368"/>
        <v>0</v>
      </c>
      <c r="BQ271" s="422">
        <f t="shared" ca="1" si="369"/>
        <v>0</v>
      </c>
      <c r="BR271" s="422">
        <f t="shared" ca="1" si="391"/>
        <v>0</v>
      </c>
      <c r="BS271" s="422">
        <f t="shared" ca="1" si="370"/>
        <v>0</v>
      </c>
      <c r="BT271" s="422">
        <f t="shared" si="371"/>
        <v>0</v>
      </c>
      <c r="BU271" s="422">
        <f t="shared" si="372"/>
        <v>0</v>
      </c>
      <c r="BV271" s="422">
        <f t="shared" si="373"/>
        <v>0</v>
      </c>
      <c r="BW271" s="422">
        <f t="shared" si="374"/>
        <v>0</v>
      </c>
      <c r="BX271" s="422">
        <f t="shared" si="392"/>
        <v>0</v>
      </c>
      <c r="BY271" s="422">
        <f t="shared" si="375"/>
        <v>0</v>
      </c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458"/>
      <c r="CL271" s="458"/>
      <c r="CM271" s="458"/>
      <c r="CN271" s="458"/>
      <c r="CO271" s="458"/>
      <c r="CP271" s="458"/>
      <c r="CQ271" s="458"/>
      <c r="CR271" s="458"/>
      <c r="CS271" s="458"/>
      <c r="CT271" s="458"/>
      <c r="CU271" s="458"/>
      <c r="CV271" s="458"/>
      <c r="CW271" s="458"/>
      <c r="CX271" s="458"/>
      <c r="CY271" s="458"/>
      <c r="CZ271" s="458"/>
      <c r="DA271" s="458"/>
      <c r="DB271" s="458"/>
      <c r="DC271" s="458"/>
      <c r="DD271" s="458"/>
      <c r="DE271" s="458"/>
      <c r="DF271" s="458"/>
      <c r="DG271" s="458"/>
      <c r="DH271" s="458"/>
      <c r="DI271" s="458"/>
      <c r="DJ271" s="458"/>
      <c r="DK271" s="458"/>
      <c r="DL271" s="458"/>
      <c r="DM271" s="458"/>
      <c r="DN271" s="458"/>
      <c r="DO271" s="458"/>
      <c r="DP271" s="458"/>
      <c r="DQ271" s="458"/>
      <c r="DR271" s="458"/>
      <c r="DS271" s="458"/>
      <c r="DT271" s="458"/>
      <c r="DU271" s="39"/>
      <c r="DV271" s="39"/>
      <c r="DW271" s="31">
        <f t="shared" si="403"/>
        <v>13</v>
      </c>
      <c r="DX271" s="459">
        <f t="shared" si="376"/>
        <v>147</v>
      </c>
      <c r="DY271" s="467">
        <f t="shared" si="393"/>
        <v>0.1</v>
      </c>
      <c r="DZ271" s="468">
        <f t="shared" si="394"/>
        <v>0</v>
      </c>
      <c r="EA271" s="467">
        <f t="shared" si="395"/>
        <v>0.01</v>
      </c>
      <c r="EB271" s="468"/>
      <c r="EC271" s="326"/>
      <c r="ED271" s="468"/>
      <c r="EE271" s="39"/>
      <c r="EF271" s="459">
        <f t="shared" si="396"/>
        <v>147</v>
      </c>
      <c r="EG271" s="407">
        <f t="shared" ref="EG271:EJ286" si="404">EG270</f>
        <v>0.03</v>
      </c>
      <c r="EH271" s="407">
        <f t="shared" si="404"/>
        <v>0.03</v>
      </c>
      <c r="EI271" s="407">
        <f t="shared" si="404"/>
        <v>0.03</v>
      </c>
      <c r="EJ271" s="407">
        <f t="shared" si="404"/>
        <v>0.03</v>
      </c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39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U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</row>
    <row r="272" spans="1:228" ht="12.75" hidden="1" customHeight="1" x14ac:dyDescent="0.2">
      <c r="A272" s="31">
        <f t="shared" si="401"/>
        <v>13</v>
      </c>
      <c r="B272" s="31"/>
      <c r="C272" s="31"/>
      <c r="D272" s="32">
        <f t="shared" si="377"/>
        <v>148</v>
      </c>
      <c r="E272" s="33">
        <f t="shared" ca="1" si="341"/>
        <v>0</v>
      </c>
      <c r="F272" s="33">
        <f t="shared" ca="1" si="342"/>
        <v>0</v>
      </c>
      <c r="G272" s="33">
        <f t="shared" ca="1" si="343"/>
        <v>0</v>
      </c>
      <c r="H272" s="33">
        <v>0</v>
      </c>
      <c r="I272" s="33">
        <v>0</v>
      </c>
      <c r="J272" s="33">
        <f t="shared" ca="1" si="400"/>
        <v>0</v>
      </c>
      <c r="K272" s="33">
        <f t="shared" ca="1" si="344"/>
        <v>0</v>
      </c>
      <c r="L272" s="33"/>
      <c r="M272" s="832">
        <v>0</v>
      </c>
      <c r="N272" s="33">
        <f>IF(M272&gt;0,#REF!,0)</f>
        <v>0</v>
      </c>
      <c r="O272" s="33">
        <f t="shared" ca="1" si="345"/>
        <v>0</v>
      </c>
      <c r="P272" s="833">
        <f t="shared" ca="1" si="378"/>
        <v>1.54</v>
      </c>
      <c r="Q272" s="834">
        <f t="shared" ca="1" si="379"/>
        <v>12.421937510603316</v>
      </c>
      <c r="R272" s="835">
        <f t="shared" ca="1" si="380"/>
        <v>613.61797766287543</v>
      </c>
      <c r="S272" s="836">
        <f t="shared" ca="1" si="381"/>
        <v>1.54</v>
      </c>
      <c r="T272" s="34">
        <f t="shared" ca="1" si="346"/>
        <v>12.421937510603316</v>
      </c>
      <c r="U272" s="835">
        <f t="shared" ca="1" si="382"/>
        <v>613.61797766287566</v>
      </c>
      <c r="V272" s="34">
        <f t="shared" si="330"/>
        <v>0</v>
      </c>
      <c r="W272" s="553">
        <f t="shared" si="331"/>
        <v>0.4</v>
      </c>
      <c r="X272" s="42">
        <f t="shared" si="383"/>
        <v>0.03</v>
      </c>
      <c r="Y272" s="43">
        <f t="shared" si="347"/>
        <v>2.4662697723036864E-3</v>
      </c>
      <c r="Z272" s="44">
        <f t="shared" si="384"/>
        <v>0.03</v>
      </c>
      <c r="AA272" s="43">
        <f t="shared" si="348"/>
        <v>2.4662697723036864E-3</v>
      </c>
      <c r="AB272" s="35">
        <f t="shared" si="402"/>
        <v>0.16</v>
      </c>
      <c r="AC272" s="35">
        <f t="shared" ca="1" si="402"/>
        <v>0.15470777428049154</v>
      </c>
      <c r="AD272" s="317">
        <f t="shared" ca="1" si="402"/>
        <v>0.15470777428049154</v>
      </c>
      <c r="AE272" s="39"/>
      <c r="AF272" s="318">
        <f t="shared" si="349"/>
        <v>0.1</v>
      </c>
      <c r="AG272" s="405">
        <f t="shared" ca="1" si="350"/>
        <v>0</v>
      </c>
      <c r="AH272" s="318">
        <f t="shared" si="351"/>
        <v>0</v>
      </c>
      <c r="AI272" s="405">
        <f t="shared" ca="1" si="352"/>
        <v>0</v>
      </c>
      <c r="AJ272" s="318">
        <f t="shared" si="353"/>
        <v>0.01</v>
      </c>
      <c r="AK272" s="405">
        <f t="shared" ca="1" si="354"/>
        <v>0</v>
      </c>
      <c r="AL272" s="35">
        <v>0</v>
      </c>
      <c r="AM272" s="30">
        <f t="shared" ca="1" si="355"/>
        <v>12.421937510603316</v>
      </c>
      <c r="AN272" s="39"/>
      <c r="AO272" s="39"/>
      <c r="AP272" s="709">
        <f ca="1">IF($J$12="",0,IF(A272&lt;=$Y$3,IF(R271+SUM($M$126:M272)&gt;$Z$22,R271*10%,IF(R271+SUM($M$126:M272)&lt;=$Z$22,$Z$22-R271-SUM($M$126:M272))),0))</f>
        <v>99375.500084826519</v>
      </c>
      <c r="AQ272" s="319">
        <f t="shared" ca="1" si="386"/>
        <v>100000</v>
      </c>
      <c r="AR272" s="319">
        <f ca="1">IF($J$12="",0,IF(U271&lt;0,0,IF(A272&lt;=$Y$3,IF(U271+SUM($M$126:M272)&gt;$Z$22,U271*10%,IF(U271+SUM($M$126:M272)&lt;=$Z$22,$AR$125-U271-SUM($M$126:M272))),0)))</f>
        <v>99375.500084826519</v>
      </c>
      <c r="AS272" s="39">
        <f t="shared" ca="1" si="387"/>
        <v>100000</v>
      </c>
      <c r="AT272" s="723">
        <f t="shared" ca="1" si="356"/>
        <v>99375.500084826519</v>
      </c>
      <c r="AU272" s="320">
        <f t="shared" ca="1" si="357"/>
        <v>99375.500084826519</v>
      </c>
      <c r="AV272" s="320">
        <f t="shared" ca="1" si="358"/>
        <v>0</v>
      </c>
      <c r="AW272" s="320">
        <f t="shared" ca="1" si="359"/>
        <v>0</v>
      </c>
      <c r="AX272" s="320">
        <f t="shared" ca="1" si="360"/>
        <v>0</v>
      </c>
      <c r="AY272" s="320">
        <f t="shared" ca="1" si="388"/>
        <v>0</v>
      </c>
      <c r="AZ272" s="724">
        <f t="shared" ca="1" si="361"/>
        <v>0</v>
      </c>
      <c r="BA272" s="1259">
        <f t="shared" si="389"/>
        <v>0</v>
      </c>
      <c r="BB272" s="1250"/>
      <c r="BC272" s="715">
        <f t="shared" si="362"/>
        <v>0</v>
      </c>
      <c r="BD272" s="715">
        <f t="shared" si="363"/>
        <v>0</v>
      </c>
      <c r="BE272" s="715">
        <f t="shared" si="364"/>
        <v>0</v>
      </c>
      <c r="BF272" s="715">
        <f t="shared" si="390"/>
        <v>0</v>
      </c>
      <c r="BG272" s="732">
        <f t="shared" si="365"/>
        <v>0</v>
      </c>
      <c r="BH272" s="39"/>
      <c r="BI272" s="39"/>
      <c r="BJ272" s="39"/>
      <c r="BK272" s="39"/>
      <c r="BL272" s="39"/>
      <c r="BM272" s="36"/>
      <c r="BN272" s="422">
        <f t="shared" ca="1" si="366"/>
        <v>12.421937510603316</v>
      </c>
      <c r="BO272" s="422">
        <f t="shared" ca="1" si="367"/>
        <v>0</v>
      </c>
      <c r="BP272" s="422">
        <f t="shared" ca="1" si="368"/>
        <v>0</v>
      </c>
      <c r="BQ272" s="422">
        <f t="shared" ca="1" si="369"/>
        <v>0</v>
      </c>
      <c r="BR272" s="422">
        <f t="shared" ca="1" si="391"/>
        <v>0</v>
      </c>
      <c r="BS272" s="422">
        <f t="shared" ca="1" si="370"/>
        <v>0</v>
      </c>
      <c r="BT272" s="422">
        <f t="shared" si="371"/>
        <v>0</v>
      </c>
      <c r="BU272" s="422">
        <f t="shared" si="372"/>
        <v>0</v>
      </c>
      <c r="BV272" s="422">
        <f t="shared" si="373"/>
        <v>0</v>
      </c>
      <c r="BW272" s="422">
        <f t="shared" si="374"/>
        <v>0</v>
      </c>
      <c r="BX272" s="422">
        <f t="shared" si="392"/>
        <v>0</v>
      </c>
      <c r="BY272" s="422">
        <f t="shared" si="375"/>
        <v>0</v>
      </c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458"/>
      <c r="CL272" s="458"/>
      <c r="CM272" s="458"/>
      <c r="CN272" s="458"/>
      <c r="CO272" s="458"/>
      <c r="CP272" s="458"/>
      <c r="CQ272" s="458"/>
      <c r="CR272" s="458"/>
      <c r="CS272" s="458"/>
      <c r="CT272" s="458"/>
      <c r="CU272" s="458"/>
      <c r="CV272" s="458"/>
      <c r="CW272" s="458"/>
      <c r="CX272" s="458"/>
      <c r="CY272" s="458"/>
      <c r="CZ272" s="458"/>
      <c r="DA272" s="458"/>
      <c r="DB272" s="458"/>
      <c r="DC272" s="458"/>
      <c r="DD272" s="458"/>
      <c r="DE272" s="458"/>
      <c r="DF272" s="458"/>
      <c r="DG272" s="458"/>
      <c r="DH272" s="458"/>
      <c r="DI272" s="458"/>
      <c r="DJ272" s="458"/>
      <c r="DK272" s="458"/>
      <c r="DL272" s="458"/>
      <c r="DM272" s="458"/>
      <c r="DN272" s="458"/>
      <c r="DO272" s="458"/>
      <c r="DP272" s="458"/>
      <c r="DQ272" s="458"/>
      <c r="DR272" s="458"/>
      <c r="DS272" s="458"/>
      <c r="DT272" s="458"/>
      <c r="DU272" s="39"/>
      <c r="DV272" s="39"/>
      <c r="DW272" s="31">
        <f t="shared" si="403"/>
        <v>13</v>
      </c>
      <c r="DX272" s="459">
        <f t="shared" si="376"/>
        <v>148</v>
      </c>
      <c r="DY272" s="467">
        <f t="shared" si="393"/>
        <v>0.1</v>
      </c>
      <c r="DZ272" s="468">
        <f t="shared" si="394"/>
        <v>0</v>
      </c>
      <c r="EA272" s="467">
        <f t="shared" si="395"/>
        <v>0.01</v>
      </c>
      <c r="EB272" s="468"/>
      <c r="EC272" s="326"/>
      <c r="ED272" s="468"/>
      <c r="EE272" s="39"/>
      <c r="EF272" s="459">
        <f t="shared" si="396"/>
        <v>148</v>
      </c>
      <c r="EG272" s="407">
        <f t="shared" si="404"/>
        <v>0.03</v>
      </c>
      <c r="EH272" s="407">
        <f t="shared" si="404"/>
        <v>0.03</v>
      </c>
      <c r="EI272" s="407">
        <f t="shared" si="404"/>
        <v>0.03</v>
      </c>
      <c r="EJ272" s="407">
        <f t="shared" si="404"/>
        <v>0.03</v>
      </c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</row>
    <row r="273" spans="1:228" ht="12.75" hidden="1" customHeight="1" x14ac:dyDescent="0.2">
      <c r="A273" s="31">
        <f t="shared" si="401"/>
        <v>13</v>
      </c>
      <c r="B273" s="31"/>
      <c r="C273" s="31"/>
      <c r="D273" s="32">
        <f t="shared" si="377"/>
        <v>149</v>
      </c>
      <c r="E273" s="33">
        <f t="shared" ca="1" si="341"/>
        <v>0</v>
      </c>
      <c r="F273" s="33">
        <f t="shared" ca="1" si="342"/>
        <v>0</v>
      </c>
      <c r="G273" s="33">
        <f t="shared" ca="1" si="343"/>
        <v>0</v>
      </c>
      <c r="H273" s="33">
        <v>0</v>
      </c>
      <c r="I273" s="33">
        <v>0</v>
      </c>
      <c r="J273" s="33">
        <f t="shared" ca="1" si="400"/>
        <v>0</v>
      </c>
      <c r="K273" s="33">
        <f t="shared" ca="1" si="344"/>
        <v>0</v>
      </c>
      <c r="L273" s="33"/>
      <c r="M273" s="832">
        <v>0</v>
      </c>
      <c r="N273" s="33">
        <f>IF(M273&gt;0,#REF!,0)</f>
        <v>0</v>
      </c>
      <c r="O273" s="33">
        <f t="shared" ca="1" si="345"/>
        <v>0</v>
      </c>
      <c r="P273" s="833">
        <f t="shared" ca="1" si="378"/>
        <v>1.51</v>
      </c>
      <c r="Q273" s="834">
        <f t="shared" ca="1" si="379"/>
        <v>12.423297752792143</v>
      </c>
      <c r="R273" s="835">
        <f t="shared" ca="1" si="380"/>
        <v>602.70467991008331</v>
      </c>
      <c r="S273" s="836">
        <f t="shared" ca="1" si="381"/>
        <v>1.51</v>
      </c>
      <c r="T273" s="34">
        <f t="shared" ca="1" si="346"/>
        <v>12.423297752792143</v>
      </c>
      <c r="U273" s="835">
        <f t="shared" ca="1" si="382"/>
        <v>602.70467991008354</v>
      </c>
      <c r="V273" s="34">
        <f t="shared" si="330"/>
        <v>0</v>
      </c>
      <c r="W273" s="553">
        <f t="shared" si="331"/>
        <v>0.38800000000000001</v>
      </c>
      <c r="X273" s="42">
        <f t="shared" si="383"/>
        <v>0.03</v>
      </c>
      <c r="Y273" s="43">
        <f t="shared" si="347"/>
        <v>2.4662697723036864E-3</v>
      </c>
      <c r="Z273" s="44">
        <f t="shared" si="384"/>
        <v>0.03</v>
      </c>
      <c r="AA273" s="43">
        <f t="shared" si="348"/>
        <v>2.4662697723036864E-3</v>
      </c>
      <c r="AB273" s="35">
        <f t="shared" si="402"/>
        <v>0.16</v>
      </c>
      <c r="AC273" s="35">
        <f t="shared" ca="1" si="402"/>
        <v>0.15470777428049154</v>
      </c>
      <c r="AD273" s="317">
        <f t="shared" ca="1" si="402"/>
        <v>0.15470777428049154</v>
      </c>
      <c r="AE273" s="39"/>
      <c r="AF273" s="318">
        <f t="shared" si="349"/>
        <v>0.1</v>
      </c>
      <c r="AG273" s="405">
        <f t="shared" ca="1" si="350"/>
        <v>0</v>
      </c>
      <c r="AH273" s="318">
        <f t="shared" si="351"/>
        <v>0</v>
      </c>
      <c r="AI273" s="405">
        <f t="shared" ca="1" si="352"/>
        <v>0</v>
      </c>
      <c r="AJ273" s="318">
        <f t="shared" si="353"/>
        <v>0.01</v>
      </c>
      <c r="AK273" s="405">
        <f t="shared" ca="1" si="354"/>
        <v>0</v>
      </c>
      <c r="AL273" s="35">
        <v>0</v>
      </c>
      <c r="AM273" s="30">
        <f t="shared" ca="1" si="355"/>
        <v>12.423297752792143</v>
      </c>
      <c r="AN273" s="39"/>
      <c r="AO273" s="39"/>
      <c r="AP273" s="709">
        <f ca="1">IF($J$12="",0,IF(A273&lt;=$Y$3,IF(R272+SUM($M$126:M273)&gt;$Z$22,R272*10%,IF(R272+SUM($M$126:M273)&lt;=$Z$22,$Z$22-R272-SUM($M$126:M273))),0))</f>
        <v>99386.382022337129</v>
      </c>
      <c r="AQ273" s="319">
        <f t="shared" ca="1" si="386"/>
        <v>100000</v>
      </c>
      <c r="AR273" s="319">
        <f ca="1">IF($J$12="",0,IF(U272&lt;0,0,IF(A273&lt;=$Y$3,IF(U272+SUM($M$126:M273)&gt;$Z$22,U272*10%,IF(U272+SUM($M$126:M273)&lt;=$Z$22,$AR$125-U272-SUM($M$126:M273))),0)))</f>
        <v>99386.382022337129</v>
      </c>
      <c r="AS273" s="39">
        <f t="shared" ca="1" si="387"/>
        <v>100000</v>
      </c>
      <c r="AT273" s="723">
        <f t="shared" ca="1" si="356"/>
        <v>99386.382022337129</v>
      </c>
      <c r="AU273" s="320">
        <f t="shared" ca="1" si="357"/>
        <v>99386.382022337129</v>
      </c>
      <c r="AV273" s="320">
        <f t="shared" ca="1" si="358"/>
        <v>0</v>
      </c>
      <c r="AW273" s="320">
        <f t="shared" ca="1" si="359"/>
        <v>0</v>
      </c>
      <c r="AX273" s="320">
        <f t="shared" ca="1" si="360"/>
        <v>0</v>
      </c>
      <c r="AY273" s="320">
        <f t="shared" ca="1" si="388"/>
        <v>0</v>
      </c>
      <c r="AZ273" s="724">
        <f t="shared" ca="1" si="361"/>
        <v>0</v>
      </c>
      <c r="BA273" s="1259">
        <f t="shared" si="389"/>
        <v>0</v>
      </c>
      <c r="BB273" s="1250"/>
      <c r="BC273" s="715">
        <f t="shared" si="362"/>
        <v>0</v>
      </c>
      <c r="BD273" s="715">
        <f t="shared" si="363"/>
        <v>0</v>
      </c>
      <c r="BE273" s="715">
        <f t="shared" si="364"/>
        <v>0</v>
      </c>
      <c r="BF273" s="715">
        <f t="shared" si="390"/>
        <v>0</v>
      </c>
      <c r="BG273" s="732">
        <f t="shared" si="365"/>
        <v>0</v>
      </c>
      <c r="BH273" s="39"/>
      <c r="BI273" s="39"/>
      <c r="BJ273" s="39"/>
      <c r="BK273" s="39"/>
      <c r="BL273" s="39"/>
      <c r="BM273" s="36"/>
      <c r="BN273" s="422">
        <f t="shared" ca="1" si="366"/>
        <v>12.423297752792143</v>
      </c>
      <c r="BO273" s="422">
        <f t="shared" ca="1" si="367"/>
        <v>0</v>
      </c>
      <c r="BP273" s="422">
        <f t="shared" ca="1" si="368"/>
        <v>0</v>
      </c>
      <c r="BQ273" s="422">
        <f t="shared" ca="1" si="369"/>
        <v>0</v>
      </c>
      <c r="BR273" s="422">
        <f t="shared" ca="1" si="391"/>
        <v>0</v>
      </c>
      <c r="BS273" s="422">
        <f t="shared" ca="1" si="370"/>
        <v>0</v>
      </c>
      <c r="BT273" s="422">
        <f t="shared" si="371"/>
        <v>0</v>
      </c>
      <c r="BU273" s="422">
        <f t="shared" si="372"/>
        <v>0</v>
      </c>
      <c r="BV273" s="422">
        <f t="shared" si="373"/>
        <v>0</v>
      </c>
      <c r="BW273" s="422">
        <f t="shared" si="374"/>
        <v>0</v>
      </c>
      <c r="BX273" s="422">
        <f t="shared" si="392"/>
        <v>0</v>
      </c>
      <c r="BY273" s="422">
        <f t="shared" si="375"/>
        <v>0</v>
      </c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458"/>
      <c r="CL273" s="458"/>
      <c r="CM273" s="458"/>
      <c r="CN273" s="458"/>
      <c r="CO273" s="458"/>
      <c r="CP273" s="458"/>
      <c r="CQ273" s="458"/>
      <c r="CR273" s="458"/>
      <c r="CS273" s="458"/>
      <c r="CT273" s="458"/>
      <c r="CU273" s="458"/>
      <c r="CV273" s="458"/>
      <c r="CW273" s="458"/>
      <c r="CX273" s="458"/>
      <c r="CY273" s="458"/>
      <c r="CZ273" s="458"/>
      <c r="DA273" s="458"/>
      <c r="DB273" s="458"/>
      <c r="DC273" s="458"/>
      <c r="DD273" s="458"/>
      <c r="DE273" s="458"/>
      <c r="DF273" s="458"/>
      <c r="DG273" s="458"/>
      <c r="DH273" s="458"/>
      <c r="DI273" s="458"/>
      <c r="DJ273" s="458"/>
      <c r="DK273" s="458"/>
      <c r="DL273" s="458"/>
      <c r="DM273" s="458"/>
      <c r="DN273" s="458"/>
      <c r="DO273" s="458"/>
      <c r="DP273" s="458"/>
      <c r="DQ273" s="458"/>
      <c r="DR273" s="458"/>
      <c r="DS273" s="458"/>
      <c r="DT273" s="458"/>
      <c r="DU273" s="39"/>
      <c r="DV273" s="39"/>
      <c r="DW273" s="31">
        <f t="shared" si="403"/>
        <v>13</v>
      </c>
      <c r="DX273" s="459">
        <f t="shared" si="376"/>
        <v>149</v>
      </c>
      <c r="DY273" s="467">
        <f t="shared" si="393"/>
        <v>0.1</v>
      </c>
      <c r="DZ273" s="468">
        <f t="shared" si="394"/>
        <v>0</v>
      </c>
      <c r="EA273" s="467">
        <f t="shared" si="395"/>
        <v>0.01</v>
      </c>
      <c r="EB273" s="468"/>
      <c r="EC273" s="326"/>
      <c r="ED273" s="468"/>
      <c r="EE273" s="39"/>
      <c r="EF273" s="459">
        <f t="shared" si="396"/>
        <v>149</v>
      </c>
      <c r="EG273" s="407">
        <f t="shared" si="404"/>
        <v>0.03</v>
      </c>
      <c r="EH273" s="407">
        <f t="shared" si="404"/>
        <v>0.03</v>
      </c>
      <c r="EI273" s="407">
        <f t="shared" si="404"/>
        <v>0.03</v>
      </c>
      <c r="EJ273" s="407">
        <f t="shared" si="404"/>
        <v>0.03</v>
      </c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39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U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</row>
    <row r="274" spans="1:228" ht="12.75" hidden="1" customHeight="1" x14ac:dyDescent="0.2">
      <c r="A274" s="31">
        <f t="shared" si="401"/>
        <v>13</v>
      </c>
      <c r="B274" s="31"/>
      <c r="C274" s="31"/>
      <c r="D274" s="32">
        <f t="shared" si="377"/>
        <v>150</v>
      </c>
      <c r="E274" s="33">
        <f t="shared" ca="1" si="341"/>
        <v>0</v>
      </c>
      <c r="F274" s="33">
        <f t="shared" ca="1" si="342"/>
        <v>0</v>
      </c>
      <c r="G274" s="33">
        <f t="shared" ca="1" si="343"/>
        <v>0</v>
      </c>
      <c r="H274" s="33">
        <v>0</v>
      </c>
      <c r="I274" s="33">
        <v>0</v>
      </c>
      <c r="J274" s="33">
        <f t="shared" ca="1" si="400"/>
        <v>0</v>
      </c>
      <c r="K274" s="33">
        <f t="shared" ca="1" si="344"/>
        <v>0</v>
      </c>
      <c r="L274" s="33"/>
      <c r="M274" s="832">
        <v>0</v>
      </c>
      <c r="N274" s="33">
        <f>IF(M274&gt;0,#REF!,0)</f>
        <v>0</v>
      </c>
      <c r="O274" s="33">
        <f t="shared" ca="1" si="345"/>
        <v>0</v>
      </c>
      <c r="P274" s="833">
        <f t="shared" ca="1" si="378"/>
        <v>1.49</v>
      </c>
      <c r="Q274" s="834">
        <f t="shared" ca="1" si="379"/>
        <v>12.424661915011241</v>
      </c>
      <c r="R274" s="835">
        <f t="shared" ca="1" si="380"/>
        <v>591.77001799507207</v>
      </c>
      <c r="S274" s="836">
        <f t="shared" ca="1" si="381"/>
        <v>1.49</v>
      </c>
      <c r="T274" s="34">
        <f t="shared" ca="1" si="346"/>
        <v>12.424661915011241</v>
      </c>
      <c r="U274" s="835">
        <f t="shared" ca="1" si="382"/>
        <v>591.77001799507229</v>
      </c>
      <c r="V274" s="34">
        <f t="shared" si="330"/>
        <v>0</v>
      </c>
      <c r="W274" s="553">
        <f t="shared" si="331"/>
        <v>0.375</v>
      </c>
      <c r="X274" s="42">
        <f t="shared" si="383"/>
        <v>0.03</v>
      </c>
      <c r="Y274" s="43">
        <f t="shared" si="347"/>
        <v>2.4662697723036864E-3</v>
      </c>
      <c r="Z274" s="44">
        <f t="shared" si="384"/>
        <v>0.03</v>
      </c>
      <c r="AA274" s="43">
        <f t="shared" si="348"/>
        <v>2.4662697723036864E-3</v>
      </c>
      <c r="AB274" s="35">
        <f t="shared" si="402"/>
        <v>0.16</v>
      </c>
      <c r="AC274" s="35">
        <f t="shared" ca="1" si="402"/>
        <v>0.15470777428049154</v>
      </c>
      <c r="AD274" s="317">
        <f t="shared" ca="1" si="402"/>
        <v>0.15470777428049154</v>
      </c>
      <c r="AE274" s="39"/>
      <c r="AF274" s="318">
        <f t="shared" si="349"/>
        <v>0.1</v>
      </c>
      <c r="AG274" s="405">
        <f t="shared" ca="1" si="350"/>
        <v>0</v>
      </c>
      <c r="AH274" s="318">
        <f t="shared" si="351"/>
        <v>0</v>
      </c>
      <c r="AI274" s="405">
        <f t="shared" ca="1" si="352"/>
        <v>0</v>
      </c>
      <c r="AJ274" s="318">
        <f t="shared" si="353"/>
        <v>0.01</v>
      </c>
      <c r="AK274" s="405">
        <f t="shared" ca="1" si="354"/>
        <v>0</v>
      </c>
      <c r="AL274" s="35">
        <v>0</v>
      </c>
      <c r="AM274" s="30">
        <f t="shared" ca="1" si="355"/>
        <v>12.424661915011241</v>
      </c>
      <c r="AN274" s="39"/>
      <c r="AO274" s="39"/>
      <c r="AP274" s="709">
        <f ca="1">IF($J$12="",0,IF(A274&lt;=$Y$3,IF(R273+SUM($M$126:M274)&gt;$Z$22,R273*10%,IF(R273+SUM($M$126:M274)&lt;=$Z$22,$Z$22-R273-SUM($M$126:M274))),0))</f>
        <v>99397.295320089921</v>
      </c>
      <c r="AQ274" s="319">
        <f t="shared" ca="1" si="386"/>
        <v>100000</v>
      </c>
      <c r="AR274" s="319">
        <f ca="1">IF($J$12="",0,IF(U273&lt;0,0,IF(A274&lt;=$Y$3,IF(U273+SUM($M$126:M274)&gt;$Z$22,U273*10%,IF(U273+SUM($M$126:M274)&lt;=$Z$22,$AR$125-U273-SUM($M$126:M274))),0)))</f>
        <v>99397.295320089921</v>
      </c>
      <c r="AS274" s="39">
        <f t="shared" ca="1" si="387"/>
        <v>100000</v>
      </c>
      <c r="AT274" s="723">
        <f t="shared" ca="1" si="356"/>
        <v>99397.295320089921</v>
      </c>
      <c r="AU274" s="320">
        <f t="shared" ca="1" si="357"/>
        <v>99397.295320089921</v>
      </c>
      <c r="AV274" s="320">
        <f t="shared" ca="1" si="358"/>
        <v>0</v>
      </c>
      <c r="AW274" s="320">
        <f t="shared" ca="1" si="359"/>
        <v>0</v>
      </c>
      <c r="AX274" s="320">
        <f t="shared" ca="1" si="360"/>
        <v>0</v>
      </c>
      <c r="AY274" s="320">
        <f t="shared" ca="1" si="388"/>
        <v>0</v>
      </c>
      <c r="AZ274" s="724">
        <f t="shared" ca="1" si="361"/>
        <v>0</v>
      </c>
      <c r="BA274" s="1259">
        <f t="shared" si="389"/>
        <v>0</v>
      </c>
      <c r="BB274" s="1250"/>
      <c r="BC274" s="715">
        <f t="shared" si="362"/>
        <v>0</v>
      </c>
      <c r="BD274" s="715">
        <f t="shared" si="363"/>
        <v>0</v>
      </c>
      <c r="BE274" s="715">
        <f t="shared" si="364"/>
        <v>0</v>
      </c>
      <c r="BF274" s="715">
        <f t="shared" si="390"/>
        <v>0</v>
      </c>
      <c r="BG274" s="732">
        <f t="shared" si="365"/>
        <v>0</v>
      </c>
      <c r="BH274" s="39"/>
      <c r="BI274" s="39"/>
      <c r="BJ274" s="39"/>
      <c r="BK274" s="39"/>
      <c r="BL274" s="39"/>
      <c r="BM274" s="36"/>
      <c r="BN274" s="422">
        <f t="shared" ca="1" si="366"/>
        <v>12.424661915011241</v>
      </c>
      <c r="BO274" s="422">
        <f t="shared" ca="1" si="367"/>
        <v>0</v>
      </c>
      <c r="BP274" s="422">
        <f t="shared" ca="1" si="368"/>
        <v>0</v>
      </c>
      <c r="BQ274" s="422">
        <f t="shared" ca="1" si="369"/>
        <v>0</v>
      </c>
      <c r="BR274" s="422">
        <f t="shared" ca="1" si="391"/>
        <v>0</v>
      </c>
      <c r="BS274" s="422">
        <f t="shared" ca="1" si="370"/>
        <v>0</v>
      </c>
      <c r="BT274" s="422">
        <f t="shared" si="371"/>
        <v>0</v>
      </c>
      <c r="BU274" s="422">
        <f t="shared" si="372"/>
        <v>0</v>
      </c>
      <c r="BV274" s="422">
        <f t="shared" si="373"/>
        <v>0</v>
      </c>
      <c r="BW274" s="422">
        <f t="shared" si="374"/>
        <v>0</v>
      </c>
      <c r="BX274" s="422">
        <f t="shared" si="392"/>
        <v>0</v>
      </c>
      <c r="BY274" s="422">
        <f t="shared" si="375"/>
        <v>0</v>
      </c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458"/>
      <c r="CL274" s="458"/>
      <c r="CM274" s="458"/>
      <c r="CN274" s="458"/>
      <c r="CO274" s="458"/>
      <c r="CP274" s="458"/>
      <c r="CQ274" s="458"/>
      <c r="CR274" s="458"/>
      <c r="CS274" s="458"/>
      <c r="CT274" s="458"/>
      <c r="CU274" s="458"/>
      <c r="CV274" s="458"/>
      <c r="CW274" s="458"/>
      <c r="CX274" s="458"/>
      <c r="CY274" s="458"/>
      <c r="CZ274" s="458"/>
      <c r="DA274" s="458"/>
      <c r="DB274" s="458"/>
      <c r="DC274" s="458"/>
      <c r="DD274" s="458"/>
      <c r="DE274" s="458"/>
      <c r="DF274" s="458"/>
      <c r="DG274" s="458"/>
      <c r="DH274" s="458"/>
      <c r="DI274" s="458"/>
      <c r="DJ274" s="458"/>
      <c r="DK274" s="458"/>
      <c r="DL274" s="458"/>
      <c r="DM274" s="458"/>
      <c r="DN274" s="458"/>
      <c r="DO274" s="458"/>
      <c r="DP274" s="458"/>
      <c r="DQ274" s="458"/>
      <c r="DR274" s="458"/>
      <c r="DS274" s="458"/>
      <c r="DT274" s="458"/>
      <c r="DU274" s="39"/>
      <c r="DV274" s="39"/>
      <c r="DW274" s="31">
        <f t="shared" si="403"/>
        <v>13</v>
      </c>
      <c r="DX274" s="459">
        <f t="shared" si="376"/>
        <v>150</v>
      </c>
      <c r="DY274" s="467">
        <f t="shared" si="393"/>
        <v>0.1</v>
      </c>
      <c r="DZ274" s="468">
        <f t="shared" si="394"/>
        <v>0</v>
      </c>
      <c r="EA274" s="467">
        <f t="shared" si="395"/>
        <v>0.01</v>
      </c>
      <c r="EB274" s="468"/>
      <c r="EC274" s="326"/>
      <c r="ED274" s="468"/>
      <c r="EE274" s="39"/>
      <c r="EF274" s="459">
        <f t="shared" si="396"/>
        <v>150</v>
      </c>
      <c r="EG274" s="407">
        <f t="shared" si="404"/>
        <v>0.03</v>
      </c>
      <c r="EH274" s="407">
        <f t="shared" si="404"/>
        <v>0.03</v>
      </c>
      <c r="EI274" s="407">
        <f t="shared" si="404"/>
        <v>0.03</v>
      </c>
      <c r="EJ274" s="407">
        <f t="shared" si="404"/>
        <v>0.03</v>
      </c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39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U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</row>
    <row r="275" spans="1:228" ht="12.75" hidden="1" customHeight="1" x14ac:dyDescent="0.2">
      <c r="A275" s="31">
        <f t="shared" si="401"/>
        <v>13</v>
      </c>
      <c r="B275" s="31"/>
      <c r="C275" s="31"/>
      <c r="D275" s="32">
        <f t="shared" si="377"/>
        <v>151</v>
      </c>
      <c r="E275" s="33">
        <f t="shared" ca="1" si="341"/>
        <v>0</v>
      </c>
      <c r="F275" s="33">
        <f t="shared" ca="1" si="342"/>
        <v>0</v>
      </c>
      <c r="G275" s="33">
        <f t="shared" ca="1" si="343"/>
        <v>0</v>
      </c>
      <c r="H275" s="33">
        <v>0</v>
      </c>
      <c r="I275" s="33">
        <v>0</v>
      </c>
      <c r="J275" s="33">
        <f t="shared" ca="1" si="400"/>
        <v>0</v>
      </c>
      <c r="K275" s="33">
        <f t="shared" ca="1" si="344"/>
        <v>0</v>
      </c>
      <c r="L275" s="33"/>
      <c r="M275" s="832">
        <v>0</v>
      </c>
      <c r="N275" s="33">
        <f>IF(M275&gt;0,#REF!,0)</f>
        <v>0</v>
      </c>
      <c r="O275" s="33">
        <f t="shared" ca="1" si="345"/>
        <v>0</v>
      </c>
      <c r="P275" s="833">
        <f t="shared" ca="1" si="378"/>
        <v>1.46</v>
      </c>
      <c r="Q275" s="834">
        <f t="shared" ca="1" si="379"/>
        <v>12.426028747750616</v>
      </c>
      <c r="R275" s="835">
        <f t="shared" ca="1" si="380"/>
        <v>580.80398924732151</v>
      </c>
      <c r="S275" s="836">
        <f t="shared" ca="1" si="381"/>
        <v>1.46</v>
      </c>
      <c r="T275" s="34">
        <f t="shared" ca="1" si="346"/>
        <v>12.426028747750616</v>
      </c>
      <c r="U275" s="835">
        <f t="shared" ca="1" si="382"/>
        <v>580.80398924732174</v>
      </c>
      <c r="V275" s="34">
        <f t="shared" si="330"/>
        <v>0</v>
      </c>
      <c r="W275" s="553">
        <f t="shared" si="331"/>
        <v>0.36299999999999999</v>
      </c>
      <c r="X275" s="42">
        <f t="shared" si="383"/>
        <v>0.03</v>
      </c>
      <c r="Y275" s="43">
        <f t="shared" si="347"/>
        <v>2.4662697723036864E-3</v>
      </c>
      <c r="Z275" s="44">
        <f t="shared" si="384"/>
        <v>0.03</v>
      </c>
      <c r="AA275" s="43">
        <f t="shared" si="348"/>
        <v>2.4662697723036864E-3</v>
      </c>
      <c r="AB275" s="35">
        <f t="shared" si="402"/>
        <v>0.16</v>
      </c>
      <c r="AC275" s="35">
        <f t="shared" ca="1" si="402"/>
        <v>0.15470777428049154</v>
      </c>
      <c r="AD275" s="317">
        <f t="shared" ca="1" si="402"/>
        <v>0.15470777428049154</v>
      </c>
      <c r="AE275" s="39"/>
      <c r="AF275" s="318">
        <f t="shared" si="349"/>
        <v>0.1</v>
      </c>
      <c r="AG275" s="405">
        <f t="shared" ca="1" si="350"/>
        <v>0</v>
      </c>
      <c r="AH275" s="318">
        <f t="shared" si="351"/>
        <v>0</v>
      </c>
      <c r="AI275" s="405">
        <f t="shared" ca="1" si="352"/>
        <v>0</v>
      </c>
      <c r="AJ275" s="318">
        <f t="shared" si="353"/>
        <v>0.01</v>
      </c>
      <c r="AK275" s="405">
        <f t="shared" ca="1" si="354"/>
        <v>0</v>
      </c>
      <c r="AL275" s="35">
        <v>0</v>
      </c>
      <c r="AM275" s="30">
        <f t="shared" ca="1" si="355"/>
        <v>12.426028747750616</v>
      </c>
      <c r="AN275" s="39"/>
      <c r="AO275" s="39"/>
      <c r="AP275" s="709">
        <f ca="1">IF($J$12="",0,IF(A275&lt;=$Y$3,IF(R274+SUM($M$126:M275)&gt;$Z$22,R274*10%,IF(R274+SUM($M$126:M275)&lt;=$Z$22,$Z$22-R274-SUM($M$126:M275))),0))</f>
        <v>99408.229982004923</v>
      </c>
      <c r="AQ275" s="319">
        <f t="shared" ca="1" si="386"/>
        <v>100000</v>
      </c>
      <c r="AR275" s="319">
        <f ca="1">IF($J$12="",0,IF(U274&lt;0,0,IF(A275&lt;=$Y$3,IF(U274+SUM($M$126:M275)&gt;$Z$22,U274*10%,IF(U274+SUM($M$126:M275)&lt;=$Z$22,$AR$125-U274-SUM($M$126:M275))),0)))</f>
        <v>99408.229982004923</v>
      </c>
      <c r="AS275" s="39">
        <f t="shared" ca="1" si="387"/>
        <v>100000</v>
      </c>
      <c r="AT275" s="723">
        <f t="shared" ca="1" si="356"/>
        <v>99408.229982004923</v>
      </c>
      <c r="AU275" s="320">
        <f t="shared" ca="1" si="357"/>
        <v>99408.229982004923</v>
      </c>
      <c r="AV275" s="320">
        <f t="shared" ca="1" si="358"/>
        <v>0</v>
      </c>
      <c r="AW275" s="320">
        <f t="shared" ca="1" si="359"/>
        <v>0</v>
      </c>
      <c r="AX275" s="320">
        <f t="shared" ca="1" si="360"/>
        <v>0</v>
      </c>
      <c r="AY275" s="320">
        <f t="shared" ca="1" si="388"/>
        <v>0</v>
      </c>
      <c r="AZ275" s="724">
        <f t="shared" ca="1" si="361"/>
        <v>0</v>
      </c>
      <c r="BA275" s="1259">
        <f t="shared" si="389"/>
        <v>0</v>
      </c>
      <c r="BB275" s="1250"/>
      <c r="BC275" s="715">
        <f t="shared" si="362"/>
        <v>0</v>
      </c>
      <c r="BD275" s="715">
        <f t="shared" si="363"/>
        <v>0</v>
      </c>
      <c r="BE275" s="715">
        <f t="shared" si="364"/>
        <v>0</v>
      </c>
      <c r="BF275" s="715">
        <f t="shared" si="390"/>
        <v>0</v>
      </c>
      <c r="BG275" s="732">
        <f t="shared" si="365"/>
        <v>0</v>
      </c>
      <c r="BH275" s="39"/>
      <c r="BI275" s="39"/>
      <c r="BJ275" s="39"/>
      <c r="BK275" s="39"/>
      <c r="BL275" s="39"/>
      <c r="BM275" s="36"/>
      <c r="BN275" s="422">
        <f t="shared" ca="1" si="366"/>
        <v>12.426028747750616</v>
      </c>
      <c r="BO275" s="422">
        <f t="shared" ca="1" si="367"/>
        <v>0</v>
      </c>
      <c r="BP275" s="422">
        <f t="shared" ca="1" si="368"/>
        <v>0</v>
      </c>
      <c r="BQ275" s="422">
        <f t="shared" ca="1" si="369"/>
        <v>0</v>
      </c>
      <c r="BR275" s="422">
        <f t="shared" ca="1" si="391"/>
        <v>0</v>
      </c>
      <c r="BS275" s="422">
        <f t="shared" ca="1" si="370"/>
        <v>0</v>
      </c>
      <c r="BT275" s="422">
        <f t="shared" si="371"/>
        <v>0</v>
      </c>
      <c r="BU275" s="422">
        <f t="shared" si="372"/>
        <v>0</v>
      </c>
      <c r="BV275" s="422">
        <f t="shared" si="373"/>
        <v>0</v>
      </c>
      <c r="BW275" s="422">
        <f t="shared" si="374"/>
        <v>0</v>
      </c>
      <c r="BX275" s="422">
        <f t="shared" si="392"/>
        <v>0</v>
      </c>
      <c r="BY275" s="422">
        <f t="shared" si="375"/>
        <v>0</v>
      </c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458"/>
      <c r="CL275" s="458"/>
      <c r="CM275" s="458"/>
      <c r="CN275" s="458"/>
      <c r="CO275" s="458"/>
      <c r="CP275" s="458"/>
      <c r="CQ275" s="458"/>
      <c r="CR275" s="458"/>
      <c r="CS275" s="458"/>
      <c r="CT275" s="458"/>
      <c r="CU275" s="458"/>
      <c r="CV275" s="458"/>
      <c r="CW275" s="458"/>
      <c r="CX275" s="458"/>
      <c r="CY275" s="458"/>
      <c r="CZ275" s="458"/>
      <c r="DA275" s="458"/>
      <c r="DB275" s="458"/>
      <c r="DC275" s="458"/>
      <c r="DD275" s="458"/>
      <c r="DE275" s="458"/>
      <c r="DF275" s="458"/>
      <c r="DG275" s="458"/>
      <c r="DH275" s="458"/>
      <c r="DI275" s="458"/>
      <c r="DJ275" s="458"/>
      <c r="DK275" s="458"/>
      <c r="DL275" s="458"/>
      <c r="DM275" s="458"/>
      <c r="DN275" s="458"/>
      <c r="DO275" s="458"/>
      <c r="DP275" s="458"/>
      <c r="DQ275" s="458"/>
      <c r="DR275" s="458"/>
      <c r="DS275" s="458"/>
      <c r="DT275" s="458"/>
      <c r="DU275" s="39"/>
      <c r="DV275" s="39"/>
      <c r="DW275" s="31">
        <f t="shared" si="403"/>
        <v>13</v>
      </c>
      <c r="DX275" s="459">
        <f t="shared" si="376"/>
        <v>151</v>
      </c>
      <c r="DY275" s="467">
        <f t="shared" si="393"/>
        <v>0.1</v>
      </c>
      <c r="DZ275" s="468">
        <f t="shared" si="394"/>
        <v>0</v>
      </c>
      <c r="EA275" s="467">
        <f t="shared" si="395"/>
        <v>0.01</v>
      </c>
      <c r="EB275" s="468"/>
      <c r="EC275" s="326"/>
      <c r="ED275" s="468"/>
      <c r="EE275" s="39"/>
      <c r="EF275" s="459">
        <f t="shared" si="396"/>
        <v>151</v>
      </c>
      <c r="EG275" s="407">
        <f t="shared" si="404"/>
        <v>0.03</v>
      </c>
      <c r="EH275" s="407">
        <f t="shared" si="404"/>
        <v>0.03</v>
      </c>
      <c r="EI275" s="407">
        <f t="shared" si="404"/>
        <v>0.03</v>
      </c>
      <c r="EJ275" s="407">
        <f t="shared" si="404"/>
        <v>0.03</v>
      </c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</row>
    <row r="276" spans="1:228" ht="12.75" hidden="1" customHeight="1" x14ac:dyDescent="0.2">
      <c r="A276" s="31">
        <f t="shared" si="401"/>
        <v>13</v>
      </c>
      <c r="B276" s="31"/>
      <c r="C276" s="31"/>
      <c r="D276" s="32">
        <f t="shared" si="377"/>
        <v>152</v>
      </c>
      <c r="E276" s="33">
        <f t="shared" ca="1" si="341"/>
        <v>0</v>
      </c>
      <c r="F276" s="33">
        <f t="shared" ca="1" si="342"/>
        <v>0</v>
      </c>
      <c r="G276" s="33">
        <f t="shared" ca="1" si="343"/>
        <v>0</v>
      </c>
      <c r="H276" s="33">
        <v>0</v>
      </c>
      <c r="I276" s="33">
        <v>0</v>
      </c>
      <c r="J276" s="33">
        <f t="shared" ca="1" si="400"/>
        <v>0</v>
      </c>
      <c r="K276" s="33">
        <f t="shared" ca="1" si="344"/>
        <v>0</v>
      </c>
      <c r="L276" s="33"/>
      <c r="M276" s="832">
        <v>0</v>
      </c>
      <c r="N276" s="33">
        <f>IF(M276&gt;0,#REF!,0)</f>
        <v>0</v>
      </c>
      <c r="O276" s="33">
        <f t="shared" ca="1" si="345"/>
        <v>0</v>
      </c>
      <c r="P276" s="833">
        <f t="shared" ca="1" si="378"/>
        <v>1.43</v>
      </c>
      <c r="Q276" s="834">
        <f t="shared" ca="1" si="379"/>
        <v>12.427399501344084</v>
      </c>
      <c r="R276" s="835">
        <f t="shared" ca="1" si="380"/>
        <v>569.80658974597736</v>
      </c>
      <c r="S276" s="836">
        <f t="shared" ca="1" si="381"/>
        <v>1.43</v>
      </c>
      <c r="T276" s="34">
        <f t="shared" ca="1" si="346"/>
        <v>12.427399501344084</v>
      </c>
      <c r="U276" s="835">
        <f t="shared" ca="1" si="382"/>
        <v>569.80658974597759</v>
      </c>
      <c r="V276" s="34">
        <f t="shared" si="330"/>
        <v>0</v>
      </c>
      <c r="W276" s="553">
        <f t="shared" si="331"/>
        <v>0.35</v>
      </c>
      <c r="X276" s="42">
        <f t="shared" si="383"/>
        <v>0.03</v>
      </c>
      <c r="Y276" s="43">
        <f t="shared" si="347"/>
        <v>2.4662697723036864E-3</v>
      </c>
      <c r="Z276" s="44">
        <f t="shared" si="384"/>
        <v>0.03</v>
      </c>
      <c r="AA276" s="43">
        <f t="shared" si="348"/>
        <v>2.4662697723036864E-3</v>
      </c>
      <c r="AB276" s="35">
        <f t="shared" si="402"/>
        <v>0.16</v>
      </c>
      <c r="AC276" s="35">
        <f t="shared" ca="1" si="402"/>
        <v>0.15470777428049154</v>
      </c>
      <c r="AD276" s="317">
        <f t="shared" ca="1" si="402"/>
        <v>0.15470777428049154</v>
      </c>
      <c r="AE276" s="39"/>
      <c r="AF276" s="318">
        <f t="shared" si="349"/>
        <v>0.1</v>
      </c>
      <c r="AG276" s="405">
        <f t="shared" ca="1" si="350"/>
        <v>0</v>
      </c>
      <c r="AH276" s="318">
        <f t="shared" si="351"/>
        <v>0</v>
      </c>
      <c r="AI276" s="405">
        <f t="shared" ca="1" si="352"/>
        <v>0</v>
      </c>
      <c r="AJ276" s="318">
        <f t="shared" si="353"/>
        <v>0.01</v>
      </c>
      <c r="AK276" s="405">
        <f t="shared" ca="1" si="354"/>
        <v>0</v>
      </c>
      <c r="AL276" s="35">
        <v>0</v>
      </c>
      <c r="AM276" s="30">
        <f t="shared" ca="1" si="355"/>
        <v>12.427399501344084</v>
      </c>
      <c r="AN276" s="39"/>
      <c r="AO276" s="39"/>
      <c r="AP276" s="709">
        <f ca="1">IF($J$12="",0,IF(A276&lt;=$Y$3,IF(R275+SUM($M$126:M276)&gt;$Z$22,R275*10%,IF(R275+SUM($M$126:M276)&lt;=$Z$22,$Z$22-R275-SUM($M$126:M276))),0))</f>
        <v>99419.196010752683</v>
      </c>
      <c r="AQ276" s="319">
        <f t="shared" ca="1" si="386"/>
        <v>100000</v>
      </c>
      <c r="AR276" s="319">
        <f ca="1">IF($J$12="",0,IF(U275&lt;0,0,IF(A276&lt;=$Y$3,IF(U275+SUM($M$126:M276)&gt;$Z$22,U275*10%,IF(U275+SUM($M$126:M276)&lt;=$Z$22,$AR$125-U275-SUM($M$126:M276))),0)))</f>
        <v>99419.196010752683</v>
      </c>
      <c r="AS276" s="39">
        <f t="shared" ca="1" si="387"/>
        <v>100000</v>
      </c>
      <c r="AT276" s="723">
        <f t="shared" ca="1" si="356"/>
        <v>99419.196010752683</v>
      </c>
      <c r="AU276" s="320">
        <f t="shared" ca="1" si="357"/>
        <v>99419.196010752683</v>
      </c>
      <c r="AV276" s="320">
        <f t="shared" ca="1" si="358"/>
        <v>0</v>
      </c>
      <c r="AW276" s="320">
        <f t="shared" ca="1" si="359"/>
        <v>0</v>
      </c>
      <c r="AX276" s="320">
        <f t="shared" ca="1" si="360"/>
        <v>0</v>
      </c>
      <c r="AY276" s="320">
        <f t="shared" ca="1" si="388"/>
        <v>0</v>
      </c>
      <c r="AZ276" s="724">
        <f t="shared" ca="1" si="361"/>
        <v>0</v>
      </c>
      <c r="BA276" s="1259">
        <f t="shared" si="389"/>
        <v>0</v>
      </c>
      <c r="BB276" s="1250"/>
      <c r="BC276" s="715">
        <f t="shared" si="362"/>
        <v>0</v>
      </c>
      <c r="BD276" s="715">
        <f t="shared" si="363"/>
        <v>0</v>
      </c>
      <c r="BE276" s="715">
        <f t="shared" si="364"/>
        <v>0</v>
      </c>
      <c r="BF276" s="715">
        <f t="shared" si="390"/>
        <v>0</v>
      </c>
      <c r="BG276" s="732">
        <f t="shared" si="365"/>
        <v>0</v>
      </c>
      <c r="BH276" s="39"/>
      <c r="BI276" s="39"/>
      <c r="BJ276" s="39"/>
      <c r="BK276" s="39"/>
      <c r="BL276" s="39"/>
      <c r="BM276" s="36"/>
      <c r="BN276" s="422">
        <f t="shared" ca="1" si="366"/>
        <v>12.427399501344084</v>
      </c>
      <c r="BO276" s="422">
        <f t="shared" ca="1" si="367"/>
        <v>0</v>
      </c>
      <c r="BP276" s="422">
        <f t="shared" ca="1" si="368"/>
        <v>0</v>
      </c>
      <c r="BQ276" s="422">
        <f t="shared" ca="1" si="369"/>
        <v>0</v>
      </c>
      <c r="BR276" s="422">
        <f t="shared" ca="1" si="391"/>
        <v>0</v>
      </c>
      <c r="BS276" s="422">
        <f t="shared" ca="1" si="370"/>
        <v>0</v>
      </c>
      <c r="BT276" s="422">
        <f t="shared" si="371"/>
        <v>0</v>
      </c>
      <c r="BU276" s="422">
        <f t="shared" si="372"/>
        <v>0</v>
      </c>
      <c r="BV276" s="422">
        <f t="shared" si="373"/>
        <v>0</v>
      </c>
      <c r="BW276" s="422">
        <f t="shared" si="374"/>
        <v>0</v>
      </c>
      <c r="BX276" s="422">
        <f t="shared" si="392"/>
        <v>0</v>
      </c>
      <c r="BY276" s="422">
        <f t="shared" si="375"/>
        <v>0</v>
      </c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458"/>
      <c r="CL276" s="458"/>
      <c r="CM276" s="458"/>
      <c r="CN276" s="458"/>
      <c r="CO276" s="458"/>
      <c r="CP276" s="458"/>
      <c r="CQ276" s="458"/>
      <c r="CR276" s="458"/>
      <c r="CS276" s="458"/>
      <c r="CT276" s="458"/>
      <c r="CU276" s="458"/>
      <c r="CV276" s="458"/>
      <c r="CW276" s="458"/>
      <c r="CX276" s="458"/>
      <c r="CY276" s="458"/>
      <c r="CZ276" s="458"/>
      <c r="DA276" s="458"/>
      <c r="DB276" s="458"/>
      <c r="DC276" s="458"/>
      <c r="DD276" s="458"/>
      <c r="DE276" s="458"/>
      <c r="DF276" s="458"/>
      <c r="DG276" s="458"/>
      <c r="DH276" s="458"/>
      <c r="DI276" s="458"/>
      <c r="DJ276" s="458"/>
      <c r="DK276" s="458"/>
      <c r="DL276" s="458"/>
      <c r="DM276" s="458"/>
      <c r="DN276" s="458"/>
      <c r="DO276" s="458"/>
      <c r="DP276" s="458"/>
      <c r="DQ276" s="458"/>
      <c r="DR276" s="458"/>
      <c r="DS276" s="458"/>
      <c r="DT276" s="458"/>
      <c r="DU276" s="39"/>
      <c r="DV276" s="39"/>
      <c r="DW276" s="31">
        <f t="shared" si="403"/>
        <v>13</v>
      </c>
      <c r="DX276" s="459">
        <f t="shared" si="376"/>
        <v>152</v>
      </c>
      <c r="DY276" s="467">
        <f t="shared" si="393"/>
        <v>0.1</v>
      </c>
      <c r="DZ276" s="468">
        <f t="shared" si="394"/>
        <v>0</v>
      </c>
      <c r="EA276" s="467">
        <f t="shared" si="395"/>
        <v>0.01</v>
      </c>
      <c r="EB276" s="468"/>
      <c r="EC276" s="326"/>
      <c r="ED276" s="468"/>
      <c r="EE276" s="39"/>
      <c r="EF276" s="459">
        <f t="shared" si="396"/>
        <v>152</v>
      </c>
      <c r="EG276" s="407">
        <f t="shared" si="404"/>
        <v>0.03</v>
      </c>
      <c r="EH276" s="407">
        <f t="shared" si="404"/>
        <v>0.03</v>
      </c>
      <c r="EI276" s="407">
        <f t="shared" si="404"/>
        <v>0.03</v>
      </c>
      <c r="EJ276" s="407">
        <f t="shared" si="404"/>
        <v>0.03</v>
      </c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</row>
    <row r="277" spans="1:228" ht="12.75" hidden="1" customHeight="1" x14ac:dyDescent="0.2">
      <c r="A277" s="31">
        <f t="shared" si="401"/>
        <v>13</v>
      </c>
      <c r="B277" s="31"/>
      <c r="C277" s="31"/>
      <c r="D277" s="32">
        <f t="shared" si="377"/>
        <v>153</v>
      </c>
      <c r="E277" s="33">
        <f t="shared" ca="1" si="341"/>
        <v>0</v>
      </c>
      <c r="F277" s="33">
        <f t="shared" ca="1" si="342"/>
        <v>0</v>
      </c>
      <c r="G277" s="33">
        <f t="shared" ca="1" si="343"/>
        <v>0</v>
      </c>
      <c r="H277" s="33">
        <v>0</v>
      </c>
      <c r="I277" s="33">
        <v>0</v>
      </c>
      <c r="J277" s="33">
        <f t="shared" ca="1" si="400"/>
        <v>0</v>
      </c>
      <c r="K277" s="33">
        <f t="shared" ca="1" si="344"/>
        <v>0</v>
      </c>
      <c r="L277" s="33"/>
      <c r="M277" s="832">
        <v>0</v>
      </c>
      <c r="N277" s="33">
        <f>IF(M277&gt;0,#REF!,0)</f>
        <v>0</v>
      </c>
      <c r="O277" s="33">
        <f t="shared" ca="1" si="345"/>
        <v>0</v>
      </c>
      <c r="P277" s="833">
        <f t="shared" ca="1" si="378"/>
        <v>1.41</v>
      </c>
      <c r="Q277" s="834">
        <f t="shared" ca="1" si="379"/>
        <v>12.428774176281754</v>
      </c>
      <c r="R277" s="835">
        <f t="shared" ca="1" si="380"/>
        <v>558.78781556969557</v>
      </c>
      <c r="S277" s="836">
        <f t="shared" ca="1" si="381"/>
        <v>1.41</v>
      </c>
      <c r="T277" s="34">
        <f t="shared" ca="1" si="346"/>
        <v>12.428774176281754</v>
      </c>
      <c r="U277" s="835">
        <f t="shared" ca="1" si="382"/>
        <v>558.78781556969579</v>
      </c>
      <c r="V277" s="34">
        <f t="shared" si="330"/>
        <v>0</v>
      </c>
      <c r="W277" s="553">
        <f t="shared" si="331"/>
        <v>0.33800000000000002</v>
      </c>
      <c r="X277" s="42">
        <f t="shared" si="383"/>
        <v>0.03</v>
      </c>
      <c r="Y277" s="43">
        <f t="shared" si="347"/>
        <v>2.4662697723036864E-3</v>
      </c>
      <c r="Z277" s="44">
        <f t="shared" si="384"/>
        <v>0.03</v>
      </c>
      <c r="AA277" s="43">
        <f t="shared" si="348"/>
        <v>2.4662697723036864E-3</v>
      </c>
      <c r="AB277" s="35">
        <f t="shared" si="402"/>
        <v>0.16</v>
      </c>
      <c r="AC277" s="35">
        <f t="shared" ca="1" si="402"/>
        <v>0.15470777428049154</v>
      </c>
      <c r="AD277" s="317">
        <f t="shared" ca="1" si="402"/>
        <v>0.15470777428049154</v>
      </c>
      <c r="AE277" s="39"/>
      <c r="AF277" s="318">
        <f t="shared" si="349"/>
        <v>0.1</v>
      </c>
      <c r="AG277" s="405">
        <f t="shared" ca="1" si="350"/>
        <v>0</v>
      </c>
      <c r="AH277" s="318">
        <f t="shared" si="351"/>
        <v>0</v>
      </c>
      <c r="AI277" s="405">
        <f t="shared" ca="1" si="352"/>
        <v>0</v>
      </c>
      <c r="AJ277" s="318">
        <f t="shared" si="353"/>
        <v>0.01</v>
      </c>
      <c r="AK277" s="405">
        <f t="shared" ca="1" si="354"/>
        <v>0</v>
      </c>
      <c r="AL277" s="35">
        <v>0</v>
      </c>
      <c r="AM277" s="30">
        <f t="shared" ca="1" si="355"/>
        <v>12.428774176281754</v>
      </c>
      <c r="AN277" s="39"/>
      <c r="AO277" s="39"/>
      <c r="AP277" s="709">
        <f ca="1">IF($J$12="",0,IF(A277&lt;=$Y$3,IF(R276+SUM($M$126:M277)&gt;$Z$22,R276*10%,IF(R276+SUM($M$126:M277)&lt;=$Z$22,$Z$22-R276-SUM($M$126:M277))),0))</f>
        <v>99430.193410254025</v>
      </c>
      <c r="AQ277" s="319">
        <f t="shared" ca="1" si="386"/>
        <v>100000</v>
      </c>
      <c r="AR277" s="319">
        <f ca="1">IF($J$12="",0,IF(U276&lt;0,0,IF(A277&lt;=$Y$3,IF(U276+SUM($M$126:M277)&gt;$Z$22,U276*10%,IF(U276+SUM($M$126:M277)&lt;=$Z$22,$AR$125-U276-SUM($M$126:M277))),0)))</f>
        <v>99430.193410254025</v>
      </c>
      <c r="AS277" s="39">
        <f t="shared" ca="1" si="387"/>
        <v>100000</v>
      </c>
      <c r="AT277" s="723">
        <f t="shared" ca="1" si="356"/>
        <v>99430.193410254025</v>
      </c>
      <c r="AU277" s="320">
        <f t="shared" ca="1" si="357"/>
        <v>99430.193410254025</v>
      </c>
      <c r="AV277" s="320">
        <f t="shared" ca="1" si="358"/>
        <v>0</v>
      </c>
      <c r="AW277" s="320">
        <f t="shared" ca="1" si="359"/>
        <v>0</v>
      </c>
      <c r="AX277" s="320">
        <f t="shared" ca="1" si="360"/>
        <v>0</v>
      </c>
      <c r="AY277" s="320">
        <f t="shared" ca="1" si="388"/>
        <v>0</v>
      </c>
      <c r="AZ277" s="724">
        <f t="shared" ca="1" si="361"/>
        <v>0</v>
      </c>
      <c r="BA277" s="1259">
        <f t="shared" si="389"/>
        <v>0</v>
      </c>
      <c r="BB277" s="1250"/>
      <c r="BC277" s="715">
        <f t="shared" si="362"/>
        <v>0</v>
      </c>
      <c r="BD277" s="715">
        <f t="shared" si="363"/>
        <v>0</v>
      </c>
      <c r="BE277" s="715">
        <f t="shared" si="364"/>
        <v>0</v>
      </c>
      <c r="BF277" s="715">
        <f t="shared" si="390"/>
        <v>0</v>
      </c>
      <c r="BG277" s="732">
        <f t="shared" si="365"/>
        <v>0</v>
      </c>
      <c r="BH277" s="39"/>
      <c r="BI277" s="39"/>
      <c r="BJ277" s="39"/>
      <c r="BK277" s="39"/>
      <c r="BL277" s="39"/>
      <c r="BM277" s="36"/>
      <c r="BN277" s="422">
        <f t="shared" ca="1" si="366"/>
        <v>12.428774176281754</v>
      </c>
      <c r="BO277" s="422">
        <f t="shared" ca="1" si="367"/>
        <v>0</v>
      </c>
      <c r="BP277" s="422">
        <f t="shared" ca="1" si="368"/>
        <v>0</v>
      </c>
      <c r="BQ277" s="422">
        <f t="shared" ca="1" si="369"/>
        <v>0</v>
      </c>
      <c r="BR277" s="422">
        <f t="shared" ca="1" si="391"/>
        <v>0</v>
      </c>
      <c r="BS277" s="422">
        <f t="shared" ca="1" si="370"/>
        <v>0</v>
      </c>
      <c r="BT277" s="422">
        <f t="shared" si="371"/>
        <v>0</v>
      </c>
      <c r="BU277" s="422">
        <f t="shared" si="372"/>
        <v>0</v>
      </c>
      <c r="BV277" s="422">
        <f t="shared" si="373"/>
        <v>0</v>
      </c>
      <c r="BW277" s="422">
        <f t="shared" si="374"/>
        <v>0</v>
      </c>
      <c r="BX277" s="422">
        <f t="shared" si="392"/>
        <v>0</v>
      </c>
      <c r="BY277" s="422">
        <f t="shared" si="375"/>
        <v>0</v>
      </c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458"/>
      <c r="CL277" s="458"/>
      <c r="CM277" s="458"/>
      <c r="CN277" s="458"/>
      <c r="CO277" s="458"/>
      <c r="CP277" s="458"/>
      <c r="CQ277" s="458"/>
      <c r="CR277" s="458"/>
      <c r="CS277" s="458"/>
      <c r="CT277" s="458"/>
      <c r="CU277" s="458"/>
      <c r="CV277" s="458"/>
      <c r="CW277" s="458"/>
      <c r="CX277" s="458"/>
      <c r="CY277" s="458"/>
      <c r="CZ277" s="458"/>
      <c r="DA277" s="458"/>
      <c r="DB277" s="458"/>
      <c r="DC277" s="458"/>
      <c r="DD277" s="458"/>
      <c r="DE277" s="458"/>
      <c r="DF277" s="458"/>
      <c r="DG277" s="458"/>
      <c r="DH277" s="458"/>
      <c r="DI277" s="458"/>
      <c r="DJ277" s="458"/>
      <c r="DK277" s="458"/>
      <c r="DL277" s="458"/>
      <c r="DM277" s="458"/>
      <c r="DN277" s="458"/>
      <c r="DO277" s="458"/>
      <c r="DP277" s="458"/>
      <c r="DQ277" s="458"/>
      <c r="DR277" s="458"/>
      <c r="DS277" s="458"/>
      <c r="DT277" s="458"/>
      <c r="DU277" s="39"/>
      <c r="DV277" s="39"/>
      <c r="DW277" s="31">
        <f t="shared" si="403"/>
        <v>13</v>
      </c>
      <c r="DX277" s="459">
        <f t="shared" si="376"/>
        <v>153</v>
      </c>
      <c r="DY277" s="467">
        <f t="shared" si="393"/>
        <v>0.1</v>
      </c>
      <c r="DZ277" s="468">
        <f t="shared" si="394"/>
        <v>0</v>
      </c>
      <c r="EA277" s="467">
        <f t="shared" si="395"/>
        <v>0.01</v>
      </c>
      <c r="EB277" s="468"/>
      <c r="EC277" s="326"/>
      <c r="ED277" s="468"/>
      <c r="EE277" s="39"/>
      <c r="EF277" s="459">
        <f t="shared" si="396"/>
        <v>153</v>
      </c>
      <c r="EG277" s="407">
        <f t="shared" si="404"/>
        <v>0.03</v>
      </c>
      <c r="EH277" s="407">
        <f t="shared" si="404"/>
        <v>0.03</v>
      </c>
      <c r="EI277" s="407">
        <f t="shared" si="404"/>
        <v>0.03</v>
      </c>
      <c r="EJ277" s="407">
        <f t="shared" si="404"/>
        <v>0.03</v>
      </c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</row>
    <row r="278" spans="1:228" ht="12.75" hidden="1" customHeight="1" x14ac:dyDescent="0.2">
      <c r="A278" s="31">
        <f t="shared" si="401"/>
        <v>13</v>
      </c>
      <c r="B278" s="31"/>
      <c r="C278" s="31"/>
      <c r="D278" s="32">
        <f t="shared" si="377"/>
        <v>154</v>
      </c>
      <c r="E278" s="33">
        <f t="shared" ca="1" si="341"/>
        <v>0</v>
      </c>
      <c r="F278" s="33">
        <f t="shared" ca="1" si="342"/>
        <v>0</v>
      </c>
      <c r="G278" s="33">
        <f t="shared" ca="1" si="343"/>
        <v>0</v>
      </c>
      <c r="H278" s="33">
        <v>0</v>
      </c>
      <c r="I278" s="33">
        <v>0</v>
      </c>
      <c r="J278" s="33">
        <f t="shared" ca="1" si="400"/>
        <v>0</v>
      </c>
      <c r="K278" s="33">
        <f t="shared" ca="1" si="344"/>
        <v>0</v>
      </c>
      <c r="L278" s="33"/>
      <c r="M278" s="832">
        <v>0</v>
      </c>
      <c r="N278" s="33">
        <f>IF(M278&gt;0,#REF!,0)</f>
        <v>0</v>
      </c>
      <c r="O278" s="33">
        <f t="shared" ca="1" si="345"/>
        <v>0</v>
      </c>
      <c r="P278" s="833">
        <f t="shared" ca="1" si="378"/>
        <v>1.38</v>
      </c>
      <c r="Q278" s="834">
        <f t="shared" ca="1" si="379"/>
        <v>12.430151523053787</v>
      </c>
      <c r="R278" s="835">
        <f t="shared" ca="1" si="380"/>
        <v>547.73766404664173</v>
      </c>
      <c r="S278" s="836">
        <f t="shared" ca="1" si="381"/>
        <v>1.38</v>
      </c>
      <c r="T278" s="34">
        <f t="shared" ca="1" si="346"/>
        <v>12.430151523053787</v>
      </c>
      <c r="U278" s="835">
        <f t="shared" ca="1" si="382"/>
        <v>547.73766404664195</v>
      </c>
      <c r="V278" s="34">
        <f t="shared" si="330"/>
        <v>0</v>
      </c>
      <c r="W278" s="553">
        <f t="shared" si="331"/>
        <v>0.32500000000000001</v>
      </c>
      <c r="X278" s="42">
        <f t="shared" si="383"/>
        <v>0.03</v>
      </c>
      <c r="Y278" s="43">
        <f t="shared" si="347"/>
        <v>2.4662697723036864E-3</v>
      </c>
      <c r="Z278" s="44">
        <f t="shared" si="384"/>
        <v>0.03</v>
      </c>
      <c r="AA278" s="43">
        <f t="shared" si="348"/>
        <v>2.4662697723036864E-3</v>
      </c>
      <c r="AB278" s="35">
        <f t="shared" si="402"/>
        <v>0.16</v>
      </c>
      <c r="AC278" s="35">
        <f t="shared" ca="1" si="402"/>
        <v>0.15470777428049154</v>
      </c>
      <c r="AD278" s="317">
        <f t="shared" ca="1" si="402"/>
        <v>0.15470777428049154</v>
      </c>
      <c r="AE278" s="39"/>
      <c r="AF278" s="318">
        <f t="shared" si="349"/>
        <v>0.1</v>
      </c>
      <c r="AG278" s="405">
        <f t="shared" ca="1" si="350"/>
        <v>0</v>
      </c>
      <c r="AH278" s="318">
        <f t="shared" si="351"/>
        <v>0</v>
      </c>
      <c r="AI278" s="405">
        <f t="shared" ca="1" si="352"/>
        <v>0</v>
      </c>
      <c r="AJ278" s="318">
        <f t="shared" si="353"/>
        <v>0.01</v>
      </c>
      <c r="AK278" s="405">
        <f t="shared" ca="1" si="354"/>
        <v>0</v>
      </c>
      <c r="AL278" s="35">
        <v>0</v>
      </c>
      <c r="AM278" s="30">
        <f t="shared" ca="1" si="355"/>
        <v>12.430151523053787</v>
      </c>
      <c r="AN278" s="39"/>
      <c r="AO278" s="39"/>
      <c r="AP278" s="709">
        <f ca="1">IF($J$12="",0,IF(A278&lt;=$Y$3,IF(R277+SUM($M$126:M278)&gt;$Z$22,R277*10%,IF(R277+SUM($M$126:M278)&lt;=$Z$22,$Z$22-R277-SUM($M$126:M278))),0))</f>
        <v>99441.212184430304</v>
      </c>
      <c r="AQ278" s="319">
        <f t="shared" ca="1" si="386"/>
        <v>100000</v>
      </c>
      <c r="AR278" s="319">
        <f ca="1">IF($J$12="",0,IF(U277&lt;0,0,IF(A278&lt;=$Y$3,IF(U277+SUM($M$126:M278)&gt;$Z$22,U277*10%,IF(U277+SUM($M$126:M278)&lt;=$Z$22,$AR$125-U277-SUM($M$126:M278))),0)))</f>
        <v>99441.212184430304</v>
      </c>
      <c r="AS278" s="39">
        <f t="shared" ca="1" si="387"/>
        <v>100000</v>
      </c>
      <c r="AT278" s="723">
        <f t="shared" ca="1" si="356"/>
        <v>99441.212184430304</v>
      </c>
      <c r="AU278" s="320">
        <f t="shared" ca="1" si="357"/>
        <v>99441.212184430304</v>
      </c>
      <c r="AV278" s="320">
        <f t="shared" ca="1" si="358"/>
        <v>0</v>
      </c>
      <c r="AW278" s="320">
        <f t="shared" ca="1" si="359"/>
        <v>0</v>
      </c>
      <c r="AX278" s="320">
        <f t="shared" ca="1" si="360"/>
        <v>0</v>
      </c>
      <c r="AY278" s="320">
        <f t="shared" ca="1" si="388"/>
        <v>0</v>
      </c>
      <c r="AZ278" s="724">
        <f t="shared" ca="1" si="361"/>
        <v>0</v>
      </c>
      <c r="BA278" s="1259">
        <f t="shared" si="389"/>
        <v>0</v>
      </c>
      <c r="BB278" s="1250"/>
      <c r="BC278" s="715">
        <f t="shared" si="362"/>
        <v>0</v>
      </c>
      <c r="BD278" s="715">
        <f t="shared" si="363"/>
        <v>0</v>
      </c>
      <c r="BE278" s="715">
        <f t="shared" si="364"/>
        <v>0</v>
      </c>
      <c r="BF278" s="715">
        <f t="shared" si="390"/>
        <v>0</v>
      </c>
      <c r="BG278" s="732">
        <f t="shared" si="365"/>
        <v>0</v>
      </c>
      <c r="BH278" s="39"/>
      <c r="BI278" s="39"/>
      <c r="BJ278" s="39"/>
      <c r="BK278" s="39"/>
      <c r="BL278" s="39"/>
      <c r="BM278" s="36"/>
      <c r="BN278" s="422">
        <f t="shared" ca="1" si="366"/>
        <v>12.430151523053787</v>
      </c>
      <c r="BO278" s="422">
        <f t="shared" ca="1" si="367"/>
        <v>0</v>
      </c>
      <c r="BP278" s="422">
        <f t="shared" ca="1" si="368"/>
        <v>0</v>
      </c>
      <c r="BQ278" s="422">
        <f t="shared" ca="1" si="369"/>
        <v>0</v>
      </c>
      <c r="BR278" s="422">
        <f t="shared" ca="1" si="391"/>
        <v>0</v>
      </c>
      <c r="BS278" s="422">
        <f t="shared" ca="1" si="370"/>
        <v>0</v>
      </c>
      <c r="BT278" s="422">
        <f t="shared" si="371"/>
        <v>0</v>
      </c>
      <c r="BU278" s="422">
        <f t="shared" si="372"/>
        <v>0</v>
      </c>
      <c r="BV278" s="422">
        <f t="shared" si="373"/>
        <v>0</v>
      </c>
      <c r="BW278" s="422">
        <f t="shared" si="374"/>
        <v>0</v>
      </c>
      <c r="BX278" s="422">
        <f t="shared" si="392"/>
        <v>0</v>
      </c>
      <c r="BY278" s="422">
        <f t="shared" si="375"/>
        <v>0</v>
      </c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458"/>
      <c r="CL278" s="458"/>
      <c r="CM278" s="458"/>
      <c r="CN278" s="458"/>
      <c r="CO278" s="458"/>
      <c r="CP278" s="458"/>
      <c r="CQ278" s="458"/>
      <c r="CR278" s="458"/>
      <c r="CS278" s="458"/>
      <c r="CT278" s="458"/>
      <c r="CU278" s="458"/>
      <c r="CV278" s="458"/>
      <c r="CW278" s="458"/>
      <c r="CX278" s="458"/>
      <c r="CY278" s="458"/>
      <c r="CZ278" s="458"/>
      <c r="DA278" s="458"/>
      <c r="DB278" s="458"/>
      <c r="DC278" s="458"/>
      <c r="DD278" s="458"/>
      <c r="DE278" s="458"/>
      <c r="DF278" s="458"/>
      <c r="DG278" s="458"/>
      <c r="DH278" s="458"/>
      <c r="DI278" s="458"/>
      <c r="DJ278" s="458"/>
      <c r="DK278" s="458"/>
      <c r="DL278" s="458"/>
      <c r="DM278" s="458"/>
      <c r="DN278" s="458"/>
      <c r="DO278" s="458"/>
      <c r="DP278" s="458"/>
      <c r="DQ278" s="458"/>
      <c r="DR278" s="458"/>
      <c r="DS278" s="458"/>
      <c r="DT278" s="458"/>
      <c r="DU278" s="39"/>
      <c r="DV278" s="39"/>
      <c r="DW278" s="31">
        <f t="shared" si="403"/>
        <v>13</v>
      </c>
      <c r="DX278" s="459">
        <f t="shared" si="376"/>
        <v>154</v>
      </c>
      <c r="DY278" s="467">
        <f t="shared" si="393"/>
        <v>0.1</v>
      </c>
      <c r="DZ278" s="468">
        <f t="shared" si="394"/>
        <v>0</v>
      </c>
      <c r="EA278" s="467">
        <f t="shared" si="395"/>
        <v>0.01</v>
      </c>
      <c r="EB278" s="468"/>
      <c r="EC278" s="326"/>
      <c r="ED278" s="468"/>
      <c r="EE278" s="39"/>
      <c r="EF278" s="459">
        <f t="shared" si="396"/>
        <v>154</v>
      </c>
      <c r="EG278" s="407">
        <f t="shared" si="404"/>
        <v>0.03</v>
      </c>
      <c r="EH278" s="407">
        <f t="shared" si="404"/>
        <v>0.03</v>
      </c>
      <c r="EI278" s="407">
        <f t="shared" si="404"/>
        <v>0.03</v>
      </c>
      <c r="EJ278" s="407">
        <f t="shared" si="404"/>
        <v>0.03</v>
      </c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</row>
    <row r="279" spans="1:228" ht="12.75" hidden="1" customHeight="1" x14ac:dyDescent="0.2">
      <c r="A279" s="31">
        <f t="shared" si="401"/>
        <v>13</v>
      </c>
      <c r="B279" s="31"/>
      <c r="C279" s="31"/>
      <c r="D279" s="32">
        <f t="shared" si="377"/>
        <v>155</v>
      </c>
      <c r="E279" s="33">
        <f t="shared" ca="1" si="341"/>
        <v>0</v>
      </c>
      <c r="F279" s="33">
        <f t="shared" ca="1" si="342"/>
        <v>0</v>
      </c>
      <c r="G279" s="33">
        <f t="shared" ca="1" si="343"/>
        <v>0</v>
      </c>
      <c r="H279" s="33">
        <v>0</v>
      </c>
      <c r="I279" s="33">
        <v>0</v>
      </c>
      <c r="J279" s="33">
        <f t="shared" ca="1" si="400"/>
        <v>0</v>
      </c>
      <c r="K279" s="33">
        <f t="shared" ca="1" si="344"/>
        <v>0</v>
      </c>
      <c r="L279" s="33"/>
      <c r="M279" s="832">
        <v>0</v>
      </c>
      <c r="N279" s="33">
        <f>IF(M279&gt;0,#REF!,0)</f>
        <v>0</v>
      </c>
      <c r="O279" s="33">
        <f t="shared" ca="1" si="345"/>
        <v>0</v>
      </c>
      <c r="P279" s="833">
        <f t="shared" ca="1" si="378"/>
        <v>1.35</v>
      </c>
      <c r="Q279" s="834">
        <f t="shared" ca="1" si="379"/>
        <v>12.43153279199417</v>
      </c>
      <c r="R279" s="835">
        <f t="shared" ca="1" si="380"/>
        <v>536.65613125464756</v>
      </c>
      <c r="S279" s="836">
        <f t="shared" ca="1" si="381"/>
        <v>1.35</v>
      </c>
      <c r="T279" s="34">
        <f t="shared" ca="1" si="346"/>
        <v>12.43153279199417</v>
      </c>
      <c r="U279" s="835">
        <f t="shared" ca="1" si="382"/>
        <v>536.65613125464779</v>
      </c>
      <c r="V279" s="34">
        <f t="shared" si="330"/>
        <v>0</v>
      </c>
      <c r="W279" s="553">
        <f t="shared" si="331"/>
        <v>0.313</v>
      </c>
      <c r="X279" s="42">
        <f t="shared" si="383"/>
        <v>0.03</v>
      </c>
      <c r="Y279" s="43">
        <f t="shared" si="347"/>
        <v>2.4662697723036864E-3</v>
      </c>
      <c r="Z279" s="44">
        <f t="shared" si="384"/>
        <v>0.03</v>
      </c>
      <c r="AA279" s="43">
        <f t="shared" si="348"/>
        <v>2.4662697723036864E-3</v>
      </c>
      <c r="AB279" s="35">
        <f t="shared" si="402"/>
        <v>0.16</v>
      </c>
      <c r="AC279" s="35">
        <f t="shared" ca="1" si="402"/>
        <v>0.15470777428049154</v>
      </c>
      <c r="AD279" s="317">
        <f t="shared" ca="1" si="402"/>
        <v>0.15470777428049154</v>
      </c>
      <c r="AE279" s="39"/>
      <c r="AF279" s="318">
        <f t="shared" si="349"/>
        <v>0.1</v>
      </c>
      <c r="AG279" s="405">
        <f t="shared" ca="1" si="350"/>
        <v>0</v>
      </c>
      <c r="AH279" s="318">
        <f t="shared" si="351"/>
        <v>0</v>
      </c>
      <c r="AI279" s="405">
        <f t="shared" ca="1" si="352"/>
        <v>0</v>
      </c>
      <c r="AJ279" s="318">
        <f t="shared" si="353"/>
        <v>0.01</v>
      </c>
      <c r="AK279" s="405">
        <f t="shared" ca="1" si="354"/>
        <v>0</v>
      </c>
      <c r="AL279" s="35">
        <v>0</v>
      </c>
      <c r="AM279" s="30">
        <f t="shared" ca="1" si="355"/>
        <v>12.43153279199417</v>
      </c>
      <c r="AN279" s="39"/>
      <c r="AO279" s="39"/>
      <c r="AP279" s="709">
        <f ca="1">IF($J$12="",0,IF(A279&lt;=$Y$3,IF(R278+SUM($M$126:M279)&gt;$Z$22,R278*10%,IF(R278+SUM($M$126:M279)&lt;=$Z$22,$Z$22-R278-SUM($M$126:M279))),0))</f>
        <v>99452.262335953361</v>
      </c>
      <c r="AQ279" s="319">
        <f t="shared" ca="1" si="386"/>
        <v>100000</v>
      </c>
      <c r="AR279" s="319">
        <f ca="1">IF($J$12="",0,IF(U278&lt;0,0,IF(A279&lt;=$Y$3,IF(U278+SUM($M$126:M279)&gt;$Z$22,U278*10%,IF(U278+SUM($M$126:M279)&lt;=$Z$22,$AR$125-U278-SUM($M$126:M279))),0)))</f>
        <v>99452.262335953361</v>
      </c>
      <c r="AS279" s="39">
        <f t="shared" ca="1" si="387"/>
        <v>100000</v>
      </c>
      <c r="AT279" s="723">
        <f t="shared" ca="1" si="356"/>
        <v>99452.262335953361</v>
      </c>
      <c r="AU279" s="320">
        <f t="shared" ca="1" si="357"/>
        <v>99452.262335953361</v>
      </c>
      <c r="AV279" s="320">
        <f t="shared" ca="1" si="358"/>
        <v>0</v>
      </c>
      <c r="AW279" s="320">
        <f t="shared" ca="1" si="359"/>
        <v>0</v>
      </c>
      <c r="AX279" s="320">
        <f t="shared" ca="1" si="360"/>
        <v>0</v>
      </c>
      <c r="AY279" s="320">
        <f t="shared" ca="1" si="388"/>
        <v>0</v>
      </c>
      <c r="AZ279" s="724">
        <f t="shared" ca="1" si="361"/>
        <v>0</v>
      </c>
      <c r="BA279" s="1259">
        <f t="shared" si="389"/>
        <v>0</v>
      </c>
      <c r="BB279" s="1250"/>
      <c r="BC279" s="715">
        <f t="shared" si="362"/>
        <v>0</v>
      </c>
      <c r="BD279" s="715">
        <f t="shared" si="363"/>
        <v>0</v>
      </c>
      <c r="BE279" s="715">
        <f t="shared" si="364"/>
        <v>0</v>
      </c>
      <c r="BF279" s="715">
        <f t="shared" si="390"/>
        <v>0</v>
      </c>
      <c r="BG279" s="732">
        <f t="shared" si="365"/>
        <v>0</v>
      </c>
      <c r="BH279" s="39"/>
      <c r="BI279" s="39"/>
      <c r="BJ279" s="39"/>
      <c r="BK279" s="39"/>
      <c r="BL279" s="39"/>
      <c r="BM279" s="36"/>
      <c r="BN279" s="422">
        <f t="shared" ca="1" si="366"/>
        <v>12.43153279199417</v>
      </c>
      <c r="BO279" s="422">
        <f t="shared" ca="1" si="367"/>
        <v>0</v>
      </c>
      <c r="BP279" s="422">
        <f t="shared" ca="1" si="368"/>
        <v>0</v>
      </c>
      <c r="BQ279" s="422">
        <f t="shared" ca="1" si="369"/>
        <v>0</v>
      </c>
      <c r="BR279" s="422">
        <f t="shared" ca="1" si="391"/>
        <v>0</v>
      </c>
      <c r="BS279" s="422">
        <f t="shared" ca="1" si="370"/>
        <v>0</v>
      </c>
      <c r="BT279" s="422">
        <f t="shared" si="371"/>
        <v>0</v>
      </c>
      <c r="BU279" s="422">
        <f t="shared" si="372"/>
        <v>0</v>
      </c>
      <c r="BV279" s="422">
        <f t="shared" si="373"/>
        <v>0</v>
      </c>
      <c r="BW279" s="422">
        <f t="shared" si="374"/>
        <v>0</v>
      </c>
      <c r="BX279" s="422">
        <f t="shared" si="392"/>
        <v>0</v>
      </c>
      <c r="BY279" s="422">
        <f t="shared" si="375"/>
        <v>0</v>
      </c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458"/>
      <c r="CL279" s="458"/>
      <c r="CM279" s="458"/>
      <c r="CN279" s="458"/>
      <c r="CO279" s="458"/>
      <c r="CP279" s="458"/>
      <c r="CQ279" s="458"/>
      <c r="CR279" s="458"/>
      <c r="CS279" s="458"/>
      <c r="CT279" s="458"/>
      <c r="CU279" s="458"/>
      <c r="CV279" s="458"/>
      <c r="CW279" s="458"/>
      <c r="CX279" s="458"/>
      <c r="CY279" s="458"/>
      <c r="CZ279" s="458"/>
      <c r="DA279" s="458"/>
      <c r="DB279" s="458"/>
      <c r="DC279" s="458"/>
      <c r="DD279" s="458"/>
      <c r="DE279" s="458"/>
      <c r="DF279" s="458"/>
      <c r="DG279" s="458"/>
      <c r="DH279" s="458"/>
      <c r="DI279" s="458"/>
      <c r="DJ279" s="458"/>
      <c r="DK279" s="458"/>
      <c r="DL279" s="458"/>
      <c r="DM279" s="458"/>
      <c r="DN279" s="458"/>
      <c r="DO279" s="458"/>
      <c r="DP279" s="458"/>
      <c r="DQ279" s="458"/>
      <c r="DR279" s="458"/>
      <c r="DS279" s="458"/>
      <c r="DT279" s="458"/>
      <c r="DU279" s="39"/>
      <c r="DV279" s="39"/>
      <c r="DW279" s="31">
        <f t="shared" si="403"/>
        <v>13</v>
      </c>
      <c r="DX279" s="459">
        <f t="shared" si="376"/>
        <v>155</v>
      </c>
      <c r="DY279" s="467">
        <f t="shared" si="393"/>
        <v>0.1</v>
      </c>
      <c r="DZ279" s="468">
        <f t="shared" si="394"/>
        <v>0</v>
      </c>
      <c r="EA279" s="467">
        <f t="shared" si="395"/>
        <v>0.01</v>
      </c>
      <c r="EB279" s="468"/>
      <c r="EC279" s="326"/>
      <c r="ED279" s="468"/>
      <c r="EE279" s="39"/>
      <c r="EF279" s="459">
        <f t="shared" si="396"/>
        <v>155</v>
      </c>
      <c r="EG279" s="407">
        <f t="shared" si="404"/>
        <v>0.03</v>
      </c>
      <c r="EH279" s="407">
        <f t="shared" si="404"/>
        <v>0.03</v>
      </c>
      <c r="EI279" s="407">
        <f t="shared" si="404"/>
        <v>0.03</v>
      </c>
      <c r="EJ279" s="407">
        <f t="shared" si="404"/>
        <v>0.03</v>
      </c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</row>
    <row r="280" spans="1:228" ht="12.75" hidden="1" customHeight="1" x14ac:dyDescent="0.2">
      <c r="A280" s="31">
        <f t="shared" si="401"/>
        <v>13</v>
      </c>
      <c r="B280" s="31"/>
      <c r="C280" s="31"/>
      <c r="D280" s="32">
        <f t="shared" si="377"/>
        <v>156</v>
      </c>
      <c r="E280" s="33">
        <f t="shared" ca="1" si="341"/>
        <v>0</v>
      </c>
      <c r="F280" s="33">
        <f t="shared" ca="1" si="342"/>
        <v>0</v>
      </c>
      <c r="G280" s="33">
        <f t="shared" ca="1" si="343"/>
        <v>0</v>
      </c>
      <c r="H280" s="33">
        <v>0</v>
      </c>
      <c r="I280" s="33">
        <v>0</v>
      </c>
      <c r="J280" s="33">
        <f t="shared" ca="1" si="400"/>
        <v>0</v>
      </c>
      <c r="K280" s="33">
        <f t="shared" ca="1" si="344"/>
        <v>0</v>
      </c>
      <c r="L280" s="33"/>
      <c r="M280" s="832">
        <v>0</v>
      </c>
      <c r="N280" s="33">
        <f>IF(M280&gt;0,#REF!,0)</f>
        <v>0</v>
      </c>
      <c r="O280" s="33">
        <f t="shared" ca="1" si="345"/>
        <v>0</v>
      </c>
      <c r="P280" s="833">
        <f t="shared" ca="1" si="378"/>
        <v>1.32</v>
      </c>
      <c r="Q280" s="834">
        <f t="shared" ca="1" si="379"/>
        <v>12.432917983593166</v>
      </c>
      <c r="R280" s="835">
        <f t="shared" ca="1" si="380"/>
        <v>525.54321327105447</v>
      </c>
      <c r="S280" s="836">
        <f t="shared" ca="1" si="381"/>
        <v>1.32</v>
      </c>
      <c r="T280" s="34">
        <f t="shared" ca="1" si="346"/>
        <v>12.432917983593166</v>
      </c>
      <c r="U280" s="835">
        <f t="shared" ca="1" si="382"/>
        <v>525.5432132710547</v>
      </c>
      <c r="V280" s="34">
        <f t="shared" si="330"/>
        <v>0</v>
      </c>
      <c r="W280" s="553">
        <f t="shared" si="331"/>
        <v>0.3</v>
      </c>
      <c r="X280" s="42">
        <f t="shared" si="383"/>
        <v>0.03</v>
      </c>
      <c r="Y280" s="43">
        <f t="shared" si="347"/>
        <v>2.4662697723036864E-3</v>
      </c>
      <c r="Z280" s="44">
        <f t="shared" si="384"/>
        <v>0.03</v>
      </c>
      <c r="AA280" s="43">
        <f t="shared" si="348"/>
        <v>2.4662697723036864E-3</v>
      </c>
      <c r="AB280" s="35">
        <f t="shared" si="402"/>
        <v>0.16</v>
      </c>
      <c r="AC280" s="35">
        <f t="shared" ca="1" si="402"/>
        <v>0.15470777428049154</v>
      </c>
      <c r="AD280" s="317">
        <f t="shared" ca="1" si="402"/>
        <v>0.15470777428049154</v>
      </c>
      <c r="AE280" s="39"/>
      <c r="AF280" s="318">
        <f t="shared" si="349"/>
        <v>0.1</v>
      </c>
      <c r="AG280" s="405">
        <f t="shared" ca="1" si="350"/>
        <v>0</v>
      </c>
      <c r="AH280" s="318">
        <f t="shared" si="351"/>
        <v>0</v>
      </c>
      <c r="AI280" s="405">
        <f t="shared" ca="1" si="352"/>
        <v>0</v>
      </c>
      <c r="AJ280" s="318">
        <f t="shared" si="353"/>
        <v>0.01</v>
      </c>
      <c r="AK280" s="405">
        <f t="shared" ca="1" si="354"/>
        <v>0</v>
      </c>
      <c r="AL280" s="35">
        <v>0</v>
      </c>
      <c r="AM280" s="30">
        <f t="shared" ca="1" si="355"/>
        <v>12.432917983593166</v>
      </c>
      <c r="AN280" s="39"/>
      <c r="AO280" s="39"/>
      <c r="AP280" s="709">
        <f ca="1">IF($J$12="",0,IF(A280&lt;=$Y$3,IF(R279+SUM($M$126:M280)&gt;$Z$22,R279*10%,IF(R279+SUM($M$126:M280)&lt;=$Z$22,$Z$22-R279-SUM($M$126:M280))),0))</f>
        <v>99463.343868745345</v>
      </c>
      <c r="AQ280" s="319">
        <f t="shared" ca="1" si="386"/>
        <v>100000</v>
      </c>
      <c r="AR280" s="319">
        <f ca="1">IF($J$12="",0,IF(U279&lt;0,0,IF(A280&lt;=$Y$3,IF(U279+SUM($M$126:M280)&gt;$Z$22,U279*10%,IF(U279+SUM($M$126:M280)&lt;=$Z$22,$AR$125-U279-SUM($M$126:M280))),0)))</f>
        <v>99463.343868745345</v>
      </c>
      <c r="AS280" s="39">
        <f t="shared" ca="1" si="387"/>
        <v>100000</v>
      </c>
      <c r="AT280" s="723">
        <f t="shared" ca="1" si="356"/>
        <v>99463.343868745345</v>
      </c>
      <c r="AU280" s="320">
        <f t="shared" ca="1" si="357"/>
        <v>99463.343868745345</v>
      </c>
      <c r="AV280" s="320">
        <f t="shared" ca="1" si="358"/>
        <v>0</v>
      </c>
      <c r="AW280" s="320">
        <f t="shared" ca="1" si="359"/>
        <v>0</v>
      </c>
      <c r="AX280" s="320">
        <f t="shared" ca="1" si="360"/>
        <v>0</v>
      </c>
      <c r="AY280" s="320">
        <f t="shared" ca="1" si="388"/>
        <v>0</v>
      </c>
      <c r="AZ280" s="724">
        <f t="shared" ca="1" si="361"/>
        <v>0</v>
      </c>
      <c r="BA280" s="1259">
        <f t="shared" si="389"/>
        <v>0</v>
      </c>
      <c r="BB280" s="1250"/>
      <c r="BC280" s="715">
        <f t="shared" si="362"/>
        <v>0</v>
      </c>
      <c r="BD280" s="715">
        <f t="shared" si="363"/>
        <v>0</v>
      </c>
      <c r="BE280" s="715">
        <f t="shared" si="364"/>
        <v>0</v>
      </c>
      <c r="BF280" s="715">
        <f t="shared" si="390"/>
        <v>0</v>
      </c>
      <c r="BG280" s="732">
        <f t="shared" si="365"/>
        <v>0</v>
      </c>
      <c r="BH280" s="39"/>
      <c r="BI280" s="39"/>
      <c r="BJ280" s="39"/>
      <c r="BK280" s="39"/>
      <c r="BL280" s="39"/>
      <c r="BM280" s="36"/>
      <c r="BN280" s="422">
        <f t="shared" ca="1" si="366"/>
        <v>12.432917983593166</v>
      </c>
      <c r="BO280" s="422">
        <f t="shared" ca="1" si="367"/>
        <v>0</v>
      </c>
      <c r="BP280" s="422">
        <f t="shared" ca="1" si="368"/>
        <v>0</v>
      </c>
      <c r="BQ280" s="422">
        <f t="shared" ca="1" si="369"/>
        <v>0</v>
      </c>
      <c r="BR280" s="422">
        <f t="shared" ca="1" si="391"/>
        <v>0</v>
      </c>
      <c r="BS280" s="422">
        <f t="shared" ca="1" si="370"/>
        <v>0</v>
      </c>
      <c r="BT280" s="422">
        <f t="shared" si="371"/>
        <v>0</v>
      </c>
      <c r="BU280" s="422">
        <f t="shared" si="372"/>
        <v>0</v>
      </c>
      <c r="BV280" s="422">
        <f t="shared" si="373"/>
        <v>0</v>
      </c>
      <c r="BW280" s="422">
        <f t="shared" si="374"/>
        <v>0</v>
      </c>
      <c r="BX280" s="422">
        <f t="shared" si="392"/>
        <v>0</v>
      </c>
      <c r="BY280" s="422">
        <f t="shared" si="375"/>
        <v>0</v>
      </c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458"/>
      <c r="CL280" s="458"/>
      <c r="CM280" s="458"/>
      <c r="CN280" s="458"/>
      <c r="CO280" s="458"/>
      <c r="CP280" s="458"/>
      <c r="CQ280" s="458"/>
      <c r="CR280" s="458"/>
      <c r="CS280" s="458"/>
      <c r="CT280" s="458"/>
      <c r="CU280" s="458"/>
      <c r="CV280" s="458"/>
      <c r="CW280" s="458"/>
      <c r="CX280" s="458"/>
      <c r="CY280" s="458"/>
      <c r="CZ280" s="458"/>
      <c r="DA280" s="458"/>
      <c r="DB280" s="458"/>
      <c r="DC280" s="458"/>
      <c r="DD280" s="458"/>
      <c r="DE280" s="458"/>
      <c r="DF280" s="458"/>
      <c r="DG280" s="458"/>
      <c r="DH280" s="458"/>
      <c r="DI280" s="458"/>
      <c r="DJ280" s="458"/>
      <c r="DK280" s="458"/>
      <c r="DL280" s="458"/>
      <c r="DM280" s="458"/>
      <c r="DN280" s="458"/>
      <c r="DO280" s="458"/>
      <c r="DP280" s="458"/>
      <c r="DQ280" s="458"/>
      <c r="DR280" s="458"/>
      <c r="DS280" s="458"/>
      <c r="DT280" s="458"/>
      <c r="DU280" s="39"/>
      <c r="DV280" s="39"/>
      <c r="DW280" s="31">
        <f t="shared" si="403"/>
        <v>13</v>
      </c>
      <c r="DX280" s="459">
        <f t="shared" si="376"/>
        <v>156</v>
      </c>
      <c r="DY280" s="467">
        <f t="shared" si="393"/>
        <v>0.1</v>
      </c>
      <c r="DZ280" s="468">
        <f t="shared" si="394"/>
        <v>0</v>
      </c>
      <c r="EA280" s="467">
        <f t="shared" si="395"/>
        <v>0.01</v>
      </c>
      <c r="EB280" s="468"/>
      <c r="EC280" s="326"/>
      <c r="ED280" s="468"/>
      <c r="EE280" s="39"/>
      <c r="EF280" s="459">
        <f t="shared" si="396"/>
        <v>156</v>
      </c>
      <c r="EG280" s="407">
        <f t="shared" si="404"/>
        <v>0.03</v>
      </c>
      <c r="EH280" s="407">
        <f t="shared" si="404"/>
        <v>0.03</v>
      </c>
      <c r="EI280" s="407">
        <f t="shared" si="404"/>
        <v>0.03</v>
      </c>
      <c r="EJ280" s="407">
        <f t="shared" si="404"/>
        <v>0.03</v>
      </c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</row>
    <row r="281" spans="1:228" ht="12.75" hidden="1" customHeight="1" x14ac:dyDescent="0.2">
      <c r="A281" s="31">
        <f>A280+1</f>
        <v>14</v>
      </c>
      <c r="B281" s="31"/>
      <c r="C281" s="31">
        <v>30</v>
      </c>
      <c r="D281" s="32">
        <f t="shared" si="377"/>
        <v>157</v>
      </c>
      <c r="E281" s="33">
        <f t="shared" ca="1" si="341"/>
        <v>168.97719999999998</v>
      </c>
      <c r="F281" s="33">
        <f t="shared" ca="1" si="342"/>
        <v>168.97719999999998</v>
      </c>
      <c r="G281" s="33">
        <f t="shared" ca="1" si="343"/>
        <v>0</v>
      </c>
      <c r="H281" s="33">
        <v>0</v>
      </c>
      <c r="I281" s="33">
        <v>0</v>
      </c>
      <c r="J281" s="33">
        <f t="shared" ca="1" si="400"/>
        <v>0</v>
      </c>
      <c r="K281" s="33">
        <f t="shared" ca="1" si="344"/>
        <v>22.54</v>
      </c>
      <c r="L281" s="33"/>
      <c r="M281" s="832">
        <v>0</v>
      </c>
      <c r="N281" s="33">
        <f>IF(M281&gt;0,#REF!,0)</f>
        <v>0</v>
      </c>
      <c r="O281" s="33">
        <f t="shared" ca="1" si="345"/>
        <v>123.13</v>
      </c>
      <c r="P281" s="833">
        <f t="shared" ca="1" si="378"/>
        <v>1.6</v>
      </c>
      <c r="Q281" s="834">
        <f t="shared" ca="1" si="379"/>
        <v>13.097470143585978</v>
      </c>
      <c r="R281" s="835">
        <f t="shared" ca="1" si="380"/>
        <v>637.17574312746854</v>
      </c>
      <c r="S281" s="836">
        <f t="shared" ca="1" si="381"/>
        <v>1.6</v>
      </c>
      <c r="T281" s="34">
        <f t="shared" ca="1" si="346"/>
        <v>13.097470143585978</v>
      </c>
      <c r="U281" s="835">
        <f t="shared" ca="1" si="382"/>
        <v>637.17574312746876</v>
      </c>
      <c r="V281" s="34">
        <f t="shared" si="330"/>
        <v>0</v>
      </c>
      <c r="W281" s="553">
        <f t="shared" si="331"/>
        <v>0.28799999999999998</v>
      </c>
      <c r="X281" s="42">
        <f t="shared" si="383"/>
        <v>0.03</v>
      </c>
      <c r="Y281" s="43">
        <f t="shared" si="347"/>
        <v>2.4662697723036864E-3</v>
      </c>
      <c r="Z281" s="44">
        <f t="shared" si="384"/>
        <v>0.03</v>
      </c>
      <c r="AA281" s="43">
        <f t="shared" si="348"/>
        <v>2.4662697723036864E-3</v>
      </c>
      <c r="AB281" s="35">
        <f t="shared" si="402"/>
        <v>0.16</v>
      </c>
      <c r="AC281" s="35">
        <f t="shared" ca="1" si="402"/>
        <v>0.15470777428049154</v>
      </c>
      <c r="AD281" s="317">
        <f t="shared" ca="1" si="402"/>
        <v>0.15470777428049154</v>
      </c>
      <c r="AE281" s="39"/>
      <c r="AF281" s="318">
        <f t="shared" si="349"/>
        <v>0.1</v>
      </c>
      <c r="AG281" s="405">
        <f t="shared" ca="1" si="350"/>
        <v>14.567</v>
      </c>
      <c r="AH281" s="318">
        <f t="shared" si="351"/>
        <v>0</v>
      </c>
      <c r="AI281" s="405">
        <f t="shared" ca="1" si="352"/>
        <v>0</v>
      </c>
      <c r="AJ281" s="318">
        <f t="shared" si="353"/>
        <v>0.01</v>
      </c>
      <c r="AK281" s="405">
        <f t="shared" ca="1" si="354"/>
        <v>1.4566999999999999</v>
      </c>
      <c r="AL281" s="35">
        <v>0</v>
      </c>
      <c r="AM281" s="30">
        <f t="shared" ca="1" si="355"/>
        <v>13.097470143585978</v>
      </c>
      <c r="AN281" s="39"/>
      <c r="AO281" s="39"/>
      <c r="AP281" s="709">
        <f ca="1">IF($J$12="",0,IF(A281&lt;=$Y$3,IF(R280+SUM($M$126:M281)&gt;$Z$22,R280*10%,IF(R280+SUM($M$126:M281)&lt;=$Z$22,$Z$22-R280-SUM($M$126:M281))),0))</f>
        <v>99474.456786728944</v>
      </c>
      <c r="AQ281" s="319">
        <f t="shared" ca="1" si="386"/>
        <v>100000</v>
      </c>
      <c r="AR281" s="319">
        <f ca="1">IF($J$12="",0,IF(U280&lt;0,0,IF(A281&lt;=$Y$3,IF(U280+SUM($M$126:M281)&gt;$Z$22,U280*10%,IF(U280+SUM($M$126:M281)&lt;=$Z$22,$AR$125-U280-SUM($M$126:M281))),0)))</f>
        <v>99474.456786728944</v>
      </c>
      <c r="AS281" s="39">
        <f t="shared" ca="1" si="387"/>
        <v>100000</v>
      </c>
      <c r="AT281" s="723">
        <f t="shared" ca="1" si="356"/>
        <v>99474.456786728944</v>
      </c>
      <c r="AU281" s="320">
        <f t="shared" ca="1" si="357"/>
        <v>99474.456786728944</v>
      </c>
      <c r="AV281" s="320">
        <f t="shared" ca="1" si="358"/>
        <v>0</v>
      </c>
      <c r="AW281" s="320">
        <f t="shared" ca="1" si="359"/>
        <v>0</v>
      </c>
      <c r="AX281" s="320">
        <f t="shared" ca="1" si="360"/>
        <v>0</v>
      </c>
      <c r="AY281" s="320">
        <f t="shared" ca="1" si="388"/>
        <v>0</v>
      </c>
      <c r="AZ281" s="724">
        <f t="shared" ca="1" si="361"/>
        <v>0</v>
      </c>
      <c r="BA281" s="1259">
        <f t="shared" si="389"/>
        <v>0</v>
      </c>
      <c r="BB281" s="1250"/>
      <c r="BC281" s="715">
        <f t="shared" si="362"/>
        <v>0</v>
      </c>
      <c r="BD281" s="715">
        <f t="shared" si="363"/>
        <v>0</v>
      </c>
      <c r="BE281" s="715">
        <f t="shared" si="364"/>
        <v>0</v>
      </c>
      <c r="BF281" s="715">
        <f t="shared" si="390"/>
        <v>0</v>
      </c>
      <c r="BG281" s="732">
        <f t="shared" si="365"/>
        <v>0</v>
      </c>
      <c r="BH281" s="39"/>
      <c r="BI281" s="39"/>
      <c r="BJ281" s="39"/>
      <c r="BK281" s="39"/>
      <c r="BL281" s="39"/>
      <c r="BM281" s="36"/>
      <c r="BN281" s="422">
        <f t="shared" ca="1" si="366"/>
        <v>13.097470143585978</v>
      </c>
      <c r="BO281" s="422">
        <f t="shared" ca="1" si="367"/>
        <v>0</v>
      </c>
      <c r="BP281" s="422">
        <f t="shared" ca="1" si="368"/>
        <v>0</v>
      </c>
      <c r="BQ281" s="422">
        <f t="shared" ca="1" si="369"/>
        <v>0</v>
      </c>
      <c r="BR281" s="422">
        <f t="shared" ca="1" si="391"/>
        <v>0</v>
      </c>
      <c r="BS281" s="422">
        <f t="shared" ca="1" si="370"/>
        <v>0</v>
      </c>
      <c r="BT281" s="422">
        <f t="shared" si="371"/>
        <v>0</v>
      </c>
      <c r="BU281" s="422">
        <f t="shared" si="372"/>
        <v>0</v>
      </c>
      <c r="BV281" s="422">
        <f t="shared" si="373"/>
        <v>0</v>
      </c>
      <c r="BW281" s="422">
        <f t="shared" si="374"/>
        <v>0</v>
      </c>
      <c r="BX281" s="422">
        <f t="shared" si="392"/>
        <v>0</v>
      </c>
      <c r="BY281" s="422">
        <f t="shared" si="375"/>
        <v>0</v>
      </c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458"/>
      <c r="CL281" s="458"/>
      <c r="CM281" s="458"/>
      <c r="CN281" s="458"/>
      <c r="CO281" s="458"/>
      <c r="CP281" s="458"/>
      <c r="CQ281" s="458"/>
      <c r="CR281" s="458"/>
      <c r="CS281" s="458"/>
      <c r="CT281" s="458"/>
      <c r="CU281" s="458"/>
      <c r="CV281" s="458"/>
      <c r="CW281" s="458"/>
      <c r="CX281" s="458"/>
      <c r="CY281" s="458"/>
      <c r="CZ281" s="458"/>
      <c r="DA281" s="458"/>
      <c r="DB281" s="458"/>
      <c r="DC281" s="458"/>
      <c r="DD281" s="458"/>
      <c r="DE281" s="458"/>
      <c r="DF281" s="458"/>
      <c r="DG281" s="458"/>
      <c r="DH281" s="458"/>
      <c r="DI281" s="458"/>
      <c r="DJ281" s="458"/>
      <c r="DK281" s="458"/>
      <c r="DL281" s="458"/>
      <c r="DM281" s="458"/>
      <c r="DN281" s="458"/>
      <c r="DO281" s="458"/>
      <c r="DP281" s="458"/>
      <c r="DQ281" s="458"/>
      <c r="DR281" s="458"/>
      <c r="DS281" s="458"/>
      <c r="DT281" s="458"/>
      <c r="DU281" s="39"/>
      <c r="DV281" s="39"/>
      <c r="DW281" s="31">
        <f>DW280+1</f>
        <v>14</v>
      </c>
      <c r="DX281" s="459">
        <f t="shared" si="376"/>
        <v>157</v>
      </c>
      <c r="DY281" s="467">
        <f t="shared" si="393"/>
        <v>0.1</v>
      </c>
      <c r="DZ281" s="468">
        <f t="shared" si="394"/>
        <v>0</v>
      </c>
      <c r="EA281" s="467">
        <f t="shared" si="395"/>
        <v>0.01</v>
      </c>
      <c r="EB281" s="468"/>
      <c r="EC281" s="326"/>
      <c r="ED281" s="468"/>
      <c r="EE281" s="39"/>
      <c r="EF281" s="459">
        <f t="shared" si="396"/>
        <v>157</v>
      </c>
      <c r="EG281" s="407">
        <f t="shared" si="404"/>
        <v>0.03</v>
      </c>
      <c r="EH281" s="407">
        <f t="shared" si="404"/>
        <v>0.03</v>
      </c>
      <c r="EI281" s="407">
        <f t="shared" si="404"/>
        <v>0.03</v>
      </c>
      <c r="EJ281" s="407">
        <f t="shared" si="404"/>
        <v>0.03</v>
      </c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</row>
    <row r="282" spans="1:228" ht="12.75" hidden="1" customHeight="1" x14ac:dyDescent="0.2">
      <c r="A282" s="31">
        <f t="shared" ref="A282:A292" si="405">A281</f>
        <v>14</v>
      </c>
      <c r="B282" s="31"/>
      <c r="C282" s="31"/>
      <c r="D282" s="32">
        <f t="shared" si="377"/>
        <v>158</v>
      </c>
      <c r="E282" s="33">
        <f t="shared" ca="1" si="341"/>
        <v>0</v>
      </c>
      <c r="F282" s="33">
        <f t="shared" ca="1" si="342"/>
        <v>0</v>
      </c>
      <c r="G282" s="33">
        <f t="shared" ca="1" si="343"/>
        <v>0</v>
      </c>
      <c r="H282" s="33">
        <v>0</v>
      </c>
      <c r="I282" s="33">
        <v>0</v>
      </c>
      <c r="J282" s="33">
        <f t="shared" ca="1" si="400"/>
        <v>0</v>
      </c>
      <c r="K282" s="33">
        <f t="shared" ca="1" si="344"/>
        <v>0</v>
      </c>
      <c r="L282" s="33"/>
      <c r="M282" s="832">
        <v>0</v>
      </c>
      <c r="N282" s="33">
        <f>IF(M282&gt;0,#REF!,0)</f>
        <v>0</v>
      </c>
      <c r="O282" s="33">
        <f t="shared" ca="1" si="345"/>
        <v>0</v>
      </c>
      <c r="P282" s="833">
        <f t="shared" ca="1" si="378"/>
        <v>1.57</v>
      </c>
      <c r="Q282" s="834">
        <f t="shared" ca="1" si="379"/>
        <v>13.082771860488217</v>
      </c>
      <c r="R282" s="835">
        <f t="shared" ca="1" si="380"/>
        <v>625.66297126698032</v>
      </c>
      <c r="S282" s="836">
        <f t="shared" ca="1" si="381"/>
        <v>1.57</v>
      </c>
      <c r="T282" s="34">
        <f t="shared" ca="1" si="346"/>
        <v>13.082771860488217</v>
      </c>
      <c r="U282" s="835">
        <f t="shared" ca="1" si="382"/>
        <v>625.66297126698055</v>
      </c>
      <c r="V282" s="34">
        <f t="shared" si="330"/>
        <v>0</v>
      </c>
      <c r="W282" s="553">
        <f t="shared" si="331"/>
        <v>0.27500000000000002</v>
      </c>
      <c r="X282" s="42">
        <f t="shared" si="383"/>
        <v>0.03</v>
      </c>
      <c r="Y282" s="43">
        <f t="shared" si="347"/>
        <v>2.4662697723036864E-3</v>
      </c>
      <c r="Z282" s="44">
        <f t="shared" si="384"/>
        <v>0.03</v>
      </c>
      <c r="AA282" s="43">
        <f t="shared" si="348"/>
        <v>2.4662697723036864E-3</v>
      </c>
      <c r="AB282" s="35">
        <f t="shared" si="402"/>
        <v>0.16</v>
      </c>
      <c r="AC282" s="35">
        <f t="shared" ca="1" si="402"/>
        <v>0.15470777428049154</v>
      </c>
      <c r="AD282" s="317">
        <f t="shared" ca="1" si="402"/>
        <v>0.15470777428049154</v>
      </c>
      <c r="AE282" s="39"/>
      <c r="AF282" s="318">
        <f t="shared" si="349"/>
        <v>0.1</v>
      </c>
      <c r="AG282" s="405">
        <f t="shared" ca="1" si="350"/>
        <v>0</v>
      </c>
      <c r="AH282" s="318">
        <f t="shared" si="351"/>
        <v>0</v>
      </c>
      <c r="AI282" s="405">
        <f t="shared" ca="1" si="352"/>
        <v>0</v>
      </c>
      <c r="AJ282" s="318">
        <f t="shared" si="353"/>
        <v>0.01</v>
      </c>
      <c r="AK282" s="405">
        <f t="shared" ca="1" si="354"/>
        <v>0</v>
      </c>
      <c r="AL282" s="35">
        <v>0</v>
      </c>
      <c r="AM282" s="30">
        <f t="shared" ca="1" si="355"/>
        <v>13.082771860488217</v>
      </c>
      <c r="AN282" s="39"/>
      <c r="AO282" s="39"/>
      <c r="AP282" s="709">
        <f ca="1">IF($J$12="",0,IF(A282&lt;=$Y$3,IF(R281+SUM($M$126:M282)&gt;$Z$22,R281*10%,IF(R281+SUM($M$126:M282)&lt;=$Z$22,$Z$22-R281-SUM($M$126:M282))),0))</f>
        <v>99362.824256872525</v>
      </c>
      <c r="AQ282" s="319">
        <f t="shared" ca="1" si="386"/>
        <v>100000</v>
      </c>
      <c r="AR282" s="319">
        <f ca="1">IF($J$12="",0,IF(U281&lt;0,0,IF(A282&lt;=$Y$3,IF(U281+SUM($M$126:M282)&gt;$Z$22,U281*10%,IF(U281+SUM($M$126:M282)&lt;=$Z$22,$AR$125-U281-SUM($M$126:M282))),0)))</f>
        <v>99362.824256872525</v>
      </c>
      <c r="AS282" s="39">
        <f t="shared" ca="1" si="387"/>
        <v>100000</v>
      </c>
      <c r="AT282" s="723">
        <f t="shared" ca="1" si="356"/>
        <v>99362.824256872525</v>
      </c>
      <c r="AU282" s="320">
        <f t="shared" ca="1" si="357"/>
        <v>99362.824256872525</v>
      </c>
      <c r="AV282" s="320">
        <f t="shared" ca="1" si="358"/>
        <v>0</v>
      </c>
      <c r="AW282" s="320">
        <f t="shared" ca="1" si="359"/>
        <v>0</v>
      </c>
      <c r="AX282" s="320">
        <f t="shared" ca="1" si="360"/>
        <v>0</v>
      </c>
      <c r="AY282" s="320">
        <f t="shared" ca="1" si="388"/>
        <v>0</v>
      </c>
      <c r="AZ282" s="724">
        <f t="shared" ca="1" si="361"/>
        <v>0</v>
      </c>
      <c r="BA282" s="1259">
        <f t="shared" si="389"/>
        <v>0</v>
      </c>
      <c r="BB282" s="1250"/>
      <c r="BC282" s="715">
        <f t="shared" si="362"/>
        <v>0</v>
      </c>
      <c r="BD282" s="715">
        <f t="shared" si="363"/>
        <v>0</v>
      </c>
      <c r="BE282" s="715">
        <f t="shared" si="364"/>
        <v>0</v>
      </c>
      <c r="BF282" s="715">
        <f t="shared" si="390"/>
        <v>0</v>
      </c>
      <c r="BG282" s="732">
        <f t="shared" si="365"/>
        <v>0</v>
      </c>
      <c r="BH282" s="39"/>
      <c r="BI282" s="39"/>
      <c r="BJ282" s="39"/>
      <c r="BK282" s="39"/>
      <c r="BL282" s="39"/>
      <c r="BM282" s="36"/>
      <c r="BN282" s="422">
        <f t="shared" ca="1" si="366"/>
        <v>13.082771860488217</v>
      </c>
      <c r="BO282" s="422">
        <f t="shared" ca="1" si="367"/>
        <v>0</v>
      </c>
      <c r="BP282" s="422">
        <f t="shared" ca="1" si="368"/>
        <v>0</v>
      </c>
      <c r="BQ282" s="422">
        <f t="shared" ca="1" si="369"/>
        <v>0</v>
      </c>
      <c r="BR282" s="422">
        <f t="shared" ca="1" si="391"/>
        <v>0</v>
      </c>
      <c r="BS282" s="422">
        <f t="shared" ca="1" si="370"/>
        <v>0</v>
      </c>
      <c r="BT282" s="422">
        <f t="shared" si="371"/>
        <v>0</v>
      </c>
      <c r="BU282" s="422">
        <f t="shared" si="372"/>
        <v>0</v>
      </c>
      <c r="BV282" s="422">
        <f t="shared" si="373"/>
        <v>0</v>
      </c>
      <c r="BW282" s="422">
        <f t="shared" si="374"/>
        <v>0</v>
      </c>
      <c r="BX282" s="422">
        <f t="shared" si="392"/>
        <v>0</v>
      </c>
      <c r="BY282" s="422">
        <f t="shared" si="375"/>
        <v>0</v>
      </c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458"/>
      <c r="CL282" s="458"/>
      <c r="CM282" s="458"/>
      <c r="CN282" s="458"/>
      <c r="CO282" s="458"/>
      <c r="CP282" s="458"/>
      <c r="CQ282" s="458"/>
      <c r="CR282" s="458"/>
      <c r="CS282" s="458"/>
      <c r="CT282" s="458"/>
      <c r="CU282" s="458"/>
      <c r="CV282" s="458"/>
      <c r="CW282" s="458"/>
      <c r="CX282" s="458"/>
      <c r="CY282" s="458"/>
      <c r="CZ282" s="458"/>
      <c r="DA282" s="458"/>
      <c r="DB282" s="458"/>
      <c r="DC282" s="458"/>
      <c r="DD282" s="458"/>
      <c r="DE282" s="458"/>
      <c r="DF282" s="458"/>
      <c r="DG282" s="458"/>
      <c r="DH282" s="458"/>
      <c r="DI282" s="458"/>
      <c r="DJ282" s="458"/>
      <c r="DK282" s="458"/>
      <c r="DL282" s="458"/>
      <c r="DM282" s="458"/>
      <c r="DN282" s="458"/>
      <c r="DO282" s="458"/>
      <c r="DP282" s="458"/>
      <c r="DQ282" s="458"/>
      <c r="DR282" s="458"/>
      <c r="DS282" s="458"/>
      <c r="DT282" s="458"/>
      <c r="DU282" s="39"/>
      <c r="DV282" s="39"/>
      <c r="DW282" s="31">
        <f t="shared" ref="DW282:DW292" si="406">DW281</f>
        <v>14</v>
      </c>
      <c r="DX282" s="459">
        <f t="shared" si="376"/>
        <v>158</v>
      </c>
      <c r="DY282" s="467">
        <f t="shared" si="393"/>
        <v>0.1</v>
      </c>
      <c r="DZ282" s="468">
        <f t="shared" si="394"/>
        <v>0</v>
      </c>
      <c r="EA282" s="467">
        <f t="shared" si="395"/>
        <v>0.01</v>
      </c>
      <c r="EB282" s="468"/>
      <c r="EC282" s="326"/>
      <c r="ED282" s="468"/>
      <c r="EE282" s="39"/>
      <c r="EF282" s="459">
        <f t="shared" si="396"/>
        <v>158</v>
      </c>
      <c r="EG282" s="407">
        <f t="shared" si="404"/>
        <v>0.03</v>
      </c>
      <c r="EH282" s="407">
        <f t="shared" si="404"/>
        <v>0.03</v>
      </c>
      <c r="EI282" s="407">
        <f t="shared" si="404"/>
        <v>0.03</v>
      </c>
      <c r="EJ282" s="407">
        <f t="shared" si="404"/>
        <v>0.03</v>
      </c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</row>
    <row r="283" spans="1:228" ht="12.75" hidden="1" customHeight="1" x14ac:dyDescent="0.2">
      <c r="A283" s="31">
        <f t="shared" si="405"/>
        <v>14</v>
      </c>
      <c r="B283" s="31"/>
      <c r="C283" s="31"/>
      <c r="D283" s="32">
        <f t="shared" si="377"/>
        <v>159</v>
      </c>
      <c r="E283" s="33">
        <f t="shared" ca="1" si="341"/>
        <v>0</v>
      </c>
      <c r="F283" s="33">
        <f t="shared" ca="1" si="342"/>
        <v>0</v>
      </c>
      <c r="G283" s="33">
        <f t="shared" ca="1" si="343"/>
        <v>0</v>
      </c>
      <c r="H283" s="33">
        <v>0</v>
      </c>
      <c r="I283" s="33">
        <v>0</v>
      </c>
      <c r="J283" s="33">
        <f t="shared" ca="1" si="400"/>
        <v>0</v>
      </c>
      <c r="K283" s="33">
        <f t="shared" ca="1" si="344"/>
        <v>0</v>
      </c>
      <c r="L283" s="33"/>
      <c r="M283" s="832">
        <v>0</v>
      </c>
      <c r="N283" s="33">
        <f>IF(M283&gt;0,#REF!,0)</f>
        <v>0</v>
      </c>
      <c r="O283" s="33">
        <f t="shared" ca="1" si="345"/>
        <v>0</v>
      </c>
      <c r="P283" s="833">
        <f t="shared" ca="1" si="378"/>
        <v>1.54</v>
      </c>
      <c r="Q283" s="834">
        <f t="shared" ca="1" si="379"/>
        <v>13.084287708783179</v>
      </c>
      <c r="R283" s="835">
        <f t="shared" ca="1" si="380"/>
        <v>614.11868355819706</v>
      </c>
      <c r="S283" s="836">
        <f t="shared" ca="1" si="381"/>
        <v>1.54</v>
      </c>
      <c r="T283" s="34">
        <f t="shared" ca="1" si="346"/>
        <v>13.084287708783179</v>
      </c>
      <c r="U283" s="835">
        <f t="shared" ca="1" si="382"/>
        <v>614.11868355819729</v>
      </c>
      <c r="V283" s="34">
        <f t="shared" si="330"/>
        <v>0</v>
      </c>
      <c r="W283" s="553">
        <f t="shared" si="331"/>
        <v>0.26300000000000001</v>
      </c>
      <c r="X283" s="42">
        <f t="shared" si="383"/>
        <v>0.03</v>
      </c>
      <c r="Y283" s="43">
        <f t="shared" si="347"/>
        <v>2.4662697723036864E-3</v>
      </c>
      <c r="Z283" s="44">
        <f t="shared" si="384"/>
        <v>0.03</v>
      </c>
      <c r="AA283" s="43">
        <f t="shared" si="348"/>
        <v>2.4662697723036864E-3</v>
      </c>
      <c r="AB283" s="35">
        <f t="shared" si="402"/>
        <v>0.16</v>
      </c>
      <c r="AC283" s="35">
        <f t="shared" ca="1" si="402"/>
        <v>0.15470777428049154</v>
      </c>
      <c r="AD283" s="317">
        <f t="shared" ca="1" si="402"/>
        <v>0.15470777428049154</v>
      </c>
      <c r="AE283" s="39"/>
      <c r="AF283" s="318">
        <f t="shared" si="349"/>
        <v>0.1</v>
      </c>
      <c r="AG283" s="405">
        <f t="shared" ca="1" si="350"/>
        <v>0</v>
      </c>
      <c r="AH283" s="318">
        <f t="shared" si="351"/>
        <v>0</v>
      </c>
      <c r="AI283" s="405">
        <f t="shared" ca="1" si="352"/>
        <v>0</v>
      </c>
      <c r="AJ283" s="318">
        <f t="shared" si="353"/>
        <v>0.01</v>
      </c>
      <c r="AK283" s="405">
        <f t="shared" ca="1" si="354"/>
        <v>0</v>
      </c>
      <c r="AL283" s="35">
        <v>0</v>
      </c>
      <c r="AM283" s="30">
        <f t="shared" ca="1" si="355"/>
        <v>13.084287708783179</v>
      </c>
      <c r="AN283" s="39"/>
      <c r="AO283" s="39"/>
      <c r="AP283" s="709">
        <f ca="1">IF($J$12="",0,IF(A283&lt;=$Y$3,IF(R282+SUM($M$126:M283)&gt;$Z$22,R282*10%,IF(R282+SUM($M$126:M283)&lt;=$Z$22,$Z$22-R282-SUM($M$126:M283))),0))</f>
        <v>99374.337028733018</v>
      </c>
      <c r="AQ283" s="319">
        <f t="shared" ca="1" si="386"/>
        <v>100000</v>
      </c>
      <c r="AR283" s="319">
        <f ca="1">IF($J$12="",0,IF(U282&lt;0,0,IF(A283&lt;=$Y$3,IF(U282+SUM($M$126:M283)&gt;$Z$22,U282*10%,IF(U282+SUM($M$126:M283)&lt;=$Z$22,$AR$125-U282-SUM($M$126:M283))),0)))</f>
        <v>99374.337028733018</v>
      </c>
      <c r="AS283" s="39">
        <f t="shared" ca="1" si="387"/>
        <v>100000</v>
      </c>
      <c r="AT283" s="723">
        <f t="shared" ca="1" si="356"/>
        <v>99374.337028733018</v>
      </c>
      <c r="AU283" s="320">
        <f t="shared" ca="1" si="357"/>
        <v>99374.337028733018</v>
      </c>
      <c r="AV283" s="320">
        <f t="shared" ca="1" si="358"/>
        <v>0</v>
      </c>
      <c r="AW283" s="320">
        <f t="shared" ca="1" si="359"/>
        <v>0</v>
      </c>
      <c r="AX283" s="320">
        <f t="shared" ca="1" si="360"/>
        <v>0</v>
      </c>
      <c r="AY283" s="320">
        <f t="shared" ca="1" si="388"/>
        <v>0</v>
      </c>
      <c r="AZ283" s="724">
        <f t="shared" ca="1" si="361"/>
        <v>0</v>
      </c>
      <c r="BA283" s="1259">
        <f t="shared" si="389"/>
        <v>0</v>
      </c>
      <c r="BB283" s="1250"/>
      <c r="BC283" s="715">
        <f t="shared" si="362"/>
        <v>0</v>
      </c>
      <c r="BD283" s="715">
        <f t="shared" si="363"/>
        <v>0</v>
      </c>
      <c r="BE283" s="715">
        <f t="shared" si="364"/>
        <v>0</v>
      </c>
      <c r="BF283" s="715">
        <f t="shared" si="390"/>
        <v>0</v>
      </c>
      <c r="BG283" s="732">
        <f t="shared" si="365"/>
        <v>0</v>
      </c>
      <c r="BH283" s="39"/>
      <c r="BI283" s="39"/>
      <c r="BJ283" s="39"/>
      <c r="BK283" s="39"/>
      <c r="BL283" s="39"/>
      <c r="BM283" s="36"/>
      <c r="BN283" s="422">
        <f t="shared" ca="1" si="366"/>
        <v>13.084287708783179</v>
      </c>
      <c r="BO283" s="422">
        <f t="shared" ca="1" si="367"/>
        <v>0</v>
      </c>
      <c r="BP283" s="422">
        <f t="shared" ca="1" si="368"/>
        <v>0</v>
      </c>
      <c r="BQ283" s="422">
        <f t="shared" ca="1" si="369"/>
        <v>0</v>
      </c>
      <c r="BR283" s="422">
        <f t="shared" ca="1" si="391"/>
        <v>0</v>
      </c>
      <c r="BS283" s="422">
        <f t="shared" ca="1" si="370"/>
        <v>0</v>
      </c>
      <c r="BT283" s="422">
        <f t="shared" si="371"/>
        <v>0</v>
      </c>
      <c r="BU283" s="422">
        <f t="shared" si="372"/>
        <v>0</v>
      </c>
      <c r="BV283" s="422">
        <f t="shared" si="373"/>
        <v>0</v>
      </c>
      <c r="BW283" s="422">
        <f t="shared" si="374"/>
        <v>0</v>
      </c>
      <c r="BX283" s="422">
        <f t="shared" si="392"/>
        <v>0</v>
      </c>
      <c r="BY283" s="422">
        <f t="shared" si="375"/>
        <v>0</v>
      </c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458"/>
      <c r="CL283" s="458"/>
      <c r="CM283" s="458"/>
      <c r="CN283" s="458"/>
      <c r="CO283" s="458"/>
      <c r="CP283" s="458"/>
      <c r="CQ283" s="458"/>
      <c r="CR283" s="458"/>
      <c r="CS283" s="458"/>
      <c r="CT283" s="458"/>
      <c r="CU283" s="458"/>
      <c r="CV283" s="458"/>
      <c r="CW283" s="458"/>
      <c r="CX283" s="458"/>
      <c r="CY283" s="458"/>
      <c r="CZ283" s="458"/>
      <c r="DA283" s="458"/>
      <c r="DB283" s="458"/>
      <c r="DC283" s="458"/>
      <c r="DD283" s="458"/>
      <c r="DE283" s="458"/>
      <c r="DF283" s="458"/>
      <c r="DG283" s="458"/>
      <c r="DH283" s="458"/>
      <c r="DI283" s="458"/>
      <c r="DJ283" s="458"/>
      <c r="DK283" s="458"/>
      <c r="DL283" s="458"/>
      <c r="DM283" s="458"/>
      <c r="DN283" s="458"/>
      <c r="DO283" s="458"/>
      <c r="DP283" s="458"/>
      <c r="DQ283" s="458"/>
      <c r="DR283" s="458"/>
      <c r="DS283" s="458"/>
      <c r="DT283" s="458"/>
      <c r="DU283" s="39"/>
      <c r="DV283" s="39"/>
      <c r="DW283" s="31">
        <f t="shared" si="406"/>
        <v>14</v>
      </c>
      <c r="DX283" s="459">
        <f t="shared" si="376"/>
        <v>159</v>
      </c>
      <c r="DY283" s="467">
        <f t="shared" si="393"/>
        <v>0.1</v>
      </c>
      <c r="DZ283" s="468">
        <f t="shared" si="394"/>
        <v>0</v>
      </c>
      <c r="EA283" s="467">
        <f t="shared" si="395"/>
        <v>0.01</v>
      </c>
      <c r="EB283" s="468"/>
      <c r="EC283" s="326"/>
      <c r="ED283" s="468"/>
      <c r="EE283" s="39"/>
      <c r="EF283" s="459">
        <f t="shared" si="396"/>
        <v>159</v>
      </c>
      <c r="EG283" s="407">
        <f t="shared" si="404"/>
        <v>0.03</v>
      </c>
      <c r="EH283" s="407">
        <f t="shared" si="404"/>
        <v>0.03</v>
      </c>
      <c r="EI283" s="407">
        <f t="shared" si="404"/>
        <v>0.03</v>
      </c>
      <c r="EJ283" s="407">
        <f t="shared" si="404"/>
        <v>0.03</v>
      </c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</row>
    <row r="284" spans="1:228" ht="12.75" hidden="1" customHeight="1" x14ac:dyDescent="0.2">
      <c r="A284" s="31">
        <f t="shared" si="405"/>
        <v>14</v>
      </c>
      <c r="B284" s="31"/>
      <c r="C284" s="31"/>
      <c r="D284" s="32">
        <f t="shared" si="377"/>
        <v>160</v>
      </c>
      <c r="E284" s="33">
        <f t="shared" ca="1" si="341"/>
        <v>0</v>
      </c>
      <c r="F284" s="33">
        <f t="shared" ca="1" si="342"/>
        <v>0</v>
      </c>
      <c r="G284" s="33">
        <f t="shared" ca="1" si="343"/>
        <v>0</v>
      </c>
      <c r="H284" s="33">
        <v>0</v>
      </c>
      <c r="I284" s="33">
        <v>0</v>
      </c>
      <c r="J284" s="33">
        <f t="shared" ca="1" si="400"/>
        <v>0</v>
      </c>
      <c r="K284" s="33">
        <f t="shared" ca="1" si="344"/>
        <v>0</v>
      </c>
      <c r="L284" s="33"/>
      <c r="M284" s="832">
        <v>0</v>
      </c>
      <c r="N284" s="33">
        <f>IF(M284&gt;0,#REF!,0)</f>
        <v>0</v>
      </c>
      <c r="O284" s="33">
        <f t="shared" ca="1" si="345"/>
        <v>0</v>
      </c>
      <c r="P284" s="833">
        <f t="shared" ca="1" si="378"/>
        <v>1.51</v>
      </c>
      <c r="Q284" s="834">
        <f t="shared" ca="1" si="379"/>
        <v>13.085807706664838</v>
      </c>
      <c r="R284" s="835">
        <f t="shared" ca="1" si="380"/>
        <v>602.54287585153224</v>
      </c>
      <c r="S284" s="836">
        <f t="shared" ca="1" si="381"/>
        <v>1.51</v>
      </c>
      <c r="T284" s="34">
        <f t="shared" ca="1" si="346"/>
        <v>13.085807706664838</v>
      </c>
      <c r="U284" s="835">
        <f t="shared" ca="1" si="382"/>
        <v>602.54287585153247</v>
      </c>
      <c r="V284" s="34">
        <f t="shared" si="330"/>
        <v>0</v>
      </c>
      <c r="W284" s="553">
        <f t="shared" si="331"/>
        <v>0.25</v>
      </c>
      <c r="X284" s="42">
        <f t="shared" si="383"/>
        <v>0.03</v>
      </c>
      <c r="Y284" s="43">
        <f t="shared" si="347"/>
        <v>2.4662697723036864E-3</v>
      </c>
      <c r="Z284" s="44">
        <f t="shared" si="384"/>
        <v>0.03</v>
      </c>
      <c r="AA284" s="43">
        <f t="shared" si="348"/>
        <v>2.4662697723036864E-3</v>
      </c>
      <c r="AB284" s="35">
        <f t="shared" si="402"/>
        <v>0.16</v>
      </c>
      <c r="AC284" s="35">
        <f t="shared" ca="1" si="402"/>
        <v>0.15470777428049154</v>
      </c>
      <c r="AD284" s="317">
        <f t="shared" ca="1" si="402"/>
        <v>0.15470777428049154</v>
      </c>
      <c r="AE284" s="39"/>
      <c r="AF284" s="318">
        <f t="shared" si="349"/>
        <v>0.1</v>
      </c>
      <c r="AG284" s="405">
        <f t="shared" ca="1" si="350"/>
        <v>0</v>
      </c>
      <c r="AH284" s="318">
        <f t="shared" si="351"/>
        <v>0</v>
      </c>
      <c r="AI284" s="405">
        <f t="shared" ca="1" si="352"/>
        <v>0</v>
      </c>
      <c r="AJ284" s="318">
        <f t="shared" si="353"/>
        <v>0.01</v>
      </c>
      <c r="AK284" s="405">
        <f t="shared" ca="1" si="354"/>
        <v>0</v>
      </c>
      <c r="AL284" s="35">
        <v>0</v>
      </c>
      <c r="AM284" s="30">
        <f t="shared" ca="1" si="355"/>
        <v>13.085807706664838</v>
      </c>
      <c r="AN284" s="39"/>
      <c r="AO284" s="39"/>
      <c r="AP284" s="709">
        <f ca="1">IF($J$12="",0,IF(A284&lt;=$Y$3,IF(R283+SUM($M$126:M284)&gt;$Z$22,R283*10%,IF(R283+SUM($M$126:M284)&lt;=$Z$22,$Z$22-R283-SUM($M$126:M284))),0))</f>
        <v>99385.88131644181</v>
      </c>
      <c r="AQ284" s="319">
        <f t="shared" ca="1" si="386"/>
        <v>100000</v>
      </c>
      <c r="AR284" s="319">
        <f ca="1">IF($J$12="",0,IF(U283&lt;0,0,IF(A284&lt;=$Y$3,IF(U283+SUM($M$126:M284)&gt;$Z$22,U283*10%,IF(U283+SUM($M$126:M284)&lt;=$Z$22,$AR$125-U283-SUM($M$126:M284))),0)))</f>
        <v>99385.88131644181</v>
      </c>
      <c r="AS284" s="39">
        <f t="shared" ca="1" si="387"/>
        <v>100000</v>
      </c>
      <c r="AT284" s="723">
        <f t="shared" ca="1" si="356"/>
        <v>99385.88131644181</v>
      </c>
      <c r="AU284" s="320">
        <f t="shared" ca="1" si="357"/>
        <v>99385.88131644181</v>
      </c>
      <c r="AV284" s="320">
        <f t="shared" ca="1" si="358"/>
        <v>0</v>
      </c>
      <c r="AW284" s="320">
        <f t="shared" ca="1" si="359"/>
        <v>0</v>
      </c>
      <c r="AX284" s="320">
        <f t="shared" ca="1" si="360"/>
        <v>0</v>
      </c>
      <c r="AY284" s="320">
        <f t="shared" ca="1" si="388"/>
        <v>0</v>
      </c>
      <c r="AZ284" s="724">
        <f t="shared" ca="1" si="361"/>
        <v>0</v>
      </c>
      <c r="BA284" s="1259">
        <f t="shared" si="389"/>
        <v>0</v>
      </c>
      <c r="BB284" s="1250"/>
      <c r="BC284" s="715">
        <f t="shared" si="362"/>
        <v>0</v>
      </c>
      <c r="BD284" s="715">
        <f t="shared" si="363"/>
        <v>0</v>
      </c>
      <c r="BE284" s="715">
        <f t="shared" si="364"/>
        <v>0</v>
      </c>
      <c r="BF284" s="715">
        <f t="shared" si="390"/>
        <v>0</v>
      </c>
      <c r="BG284" s="732">
        <f t="shared" si="365"/>
        <v>0</v>
      </c>
      <c r="BH284" s="39"/>
      <c r="BI284" s="39"/>
      <c r="BJ284" s="39"/>
      <c r="BK284" s="39"/>
      <c r="BL284" s="39"/>
      <c r="BM284" s="36"/>
      <c r="BN284" s="422">
        <f t="shared" ca="1" si="366"/>
        <v>13.085807706664838</v>
      </c>
      <c r="BO284" s="422">
        <f t="shared" ca="1" si="367"/>
        <v>0</v>
      </c>
      <c r="BP284" s="422">
        <f t="shared" ca="1" si="368"/>
        <v>0</v>
      </c>
      <c r="BQ284" s="422">
        <f t="shared" ca="1" si="369"/>
        <v>0</v>
      </c>
      <c r="BR284" s="422">
        <f t="shared" ca="1" si="391"/>
        <v>0</v>
      </c>
      <c r="BS284" s="422">
        <f t="shared" ca="1" si="370"/>
        <v>0</v>
      </c>
      <c r="BT284" s="422">
        <f t="shared" si="371"/>
        <v>0</v>
      </c>
      <c r="BU284" s="422">
        <f t="shared" si="372"/>
        <v>0</v>
      </c>
      <c r="BV284" s="422">
        <f t="shared" si="373"/>
        <v>0</v>
      </c>
      <c r="BW284" s="422">
        <f t="shared" si="374"/>
        <v>0</v>
      </c>
      <c r="BX284" s="422">
        <f t="shared" si="392"/>
        <v>0</v>
      </c>
      <c r="BY284" s="422">
        <f t="shared" si="375"/>
        <v>0</v>
      </c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458"/>
      <c r="CL284" s="458"/>
      <c r="CM284" s="458"/>
      <c r="CN284" s="458"/>
      <c r="CO284" s="458"/>
      <c r="CP284" s="458"/>
      <c r="CQ284" s="458"/>
      <c r="CR284" s="458"/>
      <c r="CS284" s="458"/>
      <c r="CT284" s="458"/>
      <c r="CU284" s="458"/>
      <c r="CV284" s="458"/>
      <c r="CW284" s="458"/>
      <c r="CX284" s="458"/>
      <c r="CY284" s="458"/>
      <c r="CZ284" s="458"/>
      <c r="DA284" s="458"/>
      <c r="DB284" s="458"/>
      <c r="DC284" s="458"/>
      <c r="DD284" s="458"/>
      <c r="DE284" s="458"/>
      <c r="DF284" s="458"/>
      <c r="DG284" s="458"/>
      <c r="DH284" s="458"/>
      <c r="DI284" s="458"/>
      <c r="DJ284" s="458"/>
      <c r="DK284" s="458"/>
      <c r="DL284" s="458"/>
      <c r="DM284" s="458"/>
      <c r="DN284" s="458"/>
      <c r="DO284" s="458"/>
      <c r="DP284" s="458"/>
      <c r="DQ284" s="458"/>
      <c r="DR284" s="458"/>
      <c r="DS284" s="458"/>
      <c r="DT284" s="458"/>
      <c r="DU284" s="39"/>
      <c r="DV284" s="39"/>
      <c r="DW284" s="31">
        <f t="shared" si="406"/>
        <v>14</v>
      </c>
      <c r="DX284" s="459">
        <f t="shared" si="376"/>
        <v>160</v>
      </c>
      <c r="DY284" s="467">
        <f t="shared" si="393"/>
        <v>0.1</v>
      </c>
      <c r="DZ284" s="468">
        <f t="shared" si="394"/>
        <v>0</v>
      </c>
      <c r="EA284" s="467">
        <f t="shared" si="395"/>
        <v>0.01</v>
      </c>
      <c r="EB284" s="468"/>
      <c r="EC284" s="326"/>
      <c r="ED284" s="468"/>
      <c r="EE284" s="39"/>
      <c r="EF284" s="459">
        <f t="shared" si="396"/>
        <v>160</v>
      </c>
      <c r="EG284" s="407">
        <f t="shared" si="404"/>
        <v>0.03</v>
      </c>
      <c r="EH284" s="407">
        <f t="shared" si="404"/>
        <v>0.03</v>
      </c>
      <c r="EI284" s="407">
        <f t="shared" si="404"/>
        <v>0.03</v>
      </c>
      <c r="EJ284" s="407">
        <f t="shared" si="404"/>
        <v>0.03</v>
      </c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</row>
    <row r="285" spans="1:228" ht="12.75" hidden="1" customHeight="1" x14ac:dyDescent="0.2">
      <c r="A285" s="31">
        <f t="shared" si="405"/>
        <v>14</v>
      </c>
      <c r="B285" s="31"/>
      <c r="C285" s="31"/>
      <c r="D285" s="32">
        <f t="shared" si="377"/>
        <v>161</v>
      </c>
      <c r="E285" s="33">
        <f t="shared" ca="1" si="341"/>
        <v>0</v>
      </c>
      <c r="F285" s="33">
        <f t="shared" ca="1" si="342"/>
        <v>0</v>
      </c>
      <c r="G285" s="33">
        <f t="shared" ca="1" si="343"/>
        <v>0</v>
      </c>
      <c r="H285" s="33">
        <v>0</v>
      </c>
      <c r="I285" s="33">
        <v>0</v>
      </c>
      <c r="J285" s="33">
        <f t="shared" ca="1" si="400"/>
        <v>0</v>
      </c>
      <c r="K285" s="33">
        <f t="shared" ca="1" si="344"/>
        <v>0</v>
      </c>
      <c r="L285" s="33"/>
      <c r="M285" s="832">
        <v>0</v>
      </c>
      <c r="N285" s="33">
        <f>IF(M285&gt;0,#REF!,0)</f>
        <v>0</v>
      </c>
      <c r="O285" s="33">
        <f t="shared" ca="1" si="345"/>
        <v>0</v>
      </c>
      <c r="P285" s="833">
        <f t="shared" ca="1" si="378"/>
        <v>1.49</v>
      </c>
      <c r="Q285" s="834">
        <f t="shared" ca="1" si="379"/>
        <v>13.087331854679549</v>
      </c>
      <c r="R285" s="835">
        <f t="shared" ca="1" si="380"/>
        <v>590.94554399685273</v>
      </c>
      <c r="S285" s="836">
        <f t="shared" ca="1" si="381"/>
        <v>1.49</v>
      </c>
      <c r="T285" s="34">
        <f t="shared" ca="1" si="346"/>
        <v>13.087331854679549</v>
      </c>
      <c r="U285" s="835">
        <f t="shared" ca="1" si="382"/>
        <v>590.94554399685296</v>
      </c>
      <c r="V285" s="34">
        <f t="shared" si="330"/>
        <v>0</v>
      </c>
      <c r="W285" s="553">
        <f t="shared" si="331"/>
        <v>0.23799999999999999</v>
      </c>
      <c r="X285" s="42">
        <f t="shared" si="383"/>
        <v>0.03</v>
      </c>
      <c r="Y285" s="43">
        <f t="shared" si="347"/>
        <v>2.4662697723036864E-3</v>
      </c>
      <c r="Z285" s="44">
        <f t="shared" si="384"/>
        <v>0.03</v>
      </c>
      <c r="AA285" s="43">
        <f t="shared" si="348"/>
        <v>2.4662697723036864E-3</v>
      </c>
      <c r="AB285" s="35">
        <f t="shared" si="402"/>
        <v>0.16</v>
      </c>
      <c r="AC285" s="35">
        <f t="shared" ca="1" si="402"/>
        <v>0.15470777428049154</v>
      </c>
      <c r="AD285" s="317">
        <f t="shared" ca="1" si="402"/>
        <v>0.15470777428049154</v>
      </c>
      <c r="AE285" s="39"/>
      <c r="AF285" s="318">
        <f t="shared" si="349"/>
        <v>0.1</v>
      </c>
      <c r="AG285" s="405">
        <f t="shared" ca="1" si="350"/>
        <v>0</v>
      </c>
      <c r="AH285" s="318">
        <f t="shared" si="351"/>
        <v>0</v>
      </c>
      <c r="AI285" s="405">
        <f t="shared" ca="1" si="352"/>
        <v>0</v>
      </c>
      <c r="AJ285" s="318">
        <f t="shared" si="353"/>
        <v>0.01</v>
      </c>
      <c r="AK285" s="405">
        <f t="shared" ca="1" si="354"/>
        <v>0</v>
      </c>
      <c r="AL285" s="35">
        <v>0</v>
      </c>
      <c r="AM285" s="30">
        <f t="shared" ca="1" si="355"/>
        <v>13.087331854679549</v>
      </c>
      <c r="AN285" s="39"/>
      <c r="AO285" s="39"/>
      <c r="AP285" s="709">
        <f ca="1">IF($J$12="",0,IF(A285&lt;=$Y$3,IF(R284+SUM($M$126:M285)&gt;$Z$22,R284*10%,IF(R284+SUM($M$126:M285)&lt;=$Z$22,$Z$22-R284-SUM($M$126:M285))),0))</f>
        <v>99397.457124148466</v>
      </c>
      <c r="AQ285" s="319">
        <f t="shared" ca="1" si="386"/>
        <v>100000</v>
      </c>
      <c r="AR285" s="319">
        <f ca="1">IF($J$12="",0,IF(U284&lt;0,0,IF(A285&lt;=$Y$3,IF(U284+SUM($M$126:M285)&gt;$Z$22,U284*10%,IF(U284+SUM($M$126:M285)&lt;=$Z$22,$AR$125-U284-SUM($M$126:M285))),0)))</f>
        <v>99397.457124148466</v>
      </c>
      <c r="AS285" s="39">
        <f t="shared" ca="1" si="387"/>
        <v>100000</v>
      </c>
      <c r="AT285" s="723">
        <f t="shared" ca="1" si="356"/>
        <v>99397.457124148466</v>
      </c>
      <c r="AU285" s="320">
        <f t="shared" ca="1" si="357"/>
        <v>99397.457124148466</v>
      </c>
      <c r="AV285" s="320">
        <f t="shared" ca="1" si="358"/>
        <v>0</v>
      </c>
      <c r="AW285" s="320">
        <f t="shared" ca="1" si="359"/>
        <v>0</v>
      </c>
      <c r="AX285" s="320">
        <f t="shared" ca="1" si="360"/>
        <v>0</v>
      </c>
      <c r="AY285" s="320">
        <f t="shared" ca="1" si="388"/>
        <v>0</v>
      </c>
      <c r="AZ285" s="724">
        <f t="shared" ca="1" si="361"/>
        <v>0</v>
      </c>
      <c r="BA285" s="1259">
        <f t="shared" si="389"/>
        <v>0</v>
      </c>
      <c r="BB285" s="1250"/>
      <c r="BC285" s="715">
        <f t="shared" si="362"/>
        <v>0</v>
      </c>
      <c r="BD285" s="715">
        <f t="shared" si="363"/>
        <v>0</v>
      </c>
      <c r="BE285" s="715">
        <f t="shared" si="364"/>
        <v>0</v>
      </c>
      <c r="BF285" s="715">
        <f t="shared" si="390"/>
        <v>0</v>
      </c>
      <c r="BG285" s="732">
        <f t="shared" si="365"/>
        <v>0</v>
      </c>
      <c r="BH285" s="39"/>
      <c r="BI285" s="39"/>
      <c r="BJ285" s="39"/>
      <c r="BK285" s="39"/>
      <c r="BL285" s="39"/>
      <c r="BM285" s="36"/>
      <c r="BN285" s="422">
        <f t="shared" ca="1" si="366"/>
        <v>13.087331854679549</v>
      </c>
      <c r="BO285" s="422">
        <f t="shared" ca="1" si="367"/>
        <v>0</v>
      </c>
      <c r="BP285" s="422">
        <f t="shared" ca="1" si="368"/>
        <v>0</v>
      </c>
      <c r="BQ285" s="422">
        <f t="shared" ca="1" si="369"/>
        <v>0</v>
      </c>
      <c r="BR285" s="422">
        <f t="shared" ca="1" si="391"/>
        <v>0</v>
      </c>
      <c r="BS285" s="422">
        <f t="shared" ca="1" si="370"/>
        <v>0</v>
      </c>
      <c r="BT285" s="422">
        <f t="shared" si="371"/>
        <v>0</v>
      </c>
      <c r="BU285" s="422">
        <f t="shared" si="372"/>
        <v>0</v>
      </c>
      <c r="BV285" s="422">
        <f t="shared" si="373"/>
        <v>0</v>
      </c>
      <c r="BW285" s="422">
        <f t="shared" si="374"/>
        <v>0</v>
      </c>
      <c r="BX285" s="422">
        <f t="shared" si="392"/>
        <v>0</v>
      </c>
      <c r="BY285" s="422">
        <f t="shared" si="375"/>
        <v>0</v>
      </c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458"/>
      <c r="CL285" s="458"/>
      <c r="CM285" s="458"/>
      <c r="CN285" s="458"/>
      <c r="CO285" s="458"/>
      <c r="CP285" s="458"/>
      <c r="CQ285" s="458"/>
      <c r="CR285" s="458"/>
      <c r="CS285" s="458"/>
      <c r="CT285" s="458"/>
      <c r="CU285" s="458"/>
      <c r="CV285" s="458"/>
      <c r="CW285" s="458"/>
      <c r="CX285" s="458"/>
      <c r="CY285" s="458"/>
      <c r="CZ285" s="458"/>
      <c r="DA285" s="458"/>
      <c r="DB285" s="458"/>
      <c r="DC285" s="458"/>
      <c r="DD285" s="458"/>
      <c r="DE285" s="458"/>
      <c r="DF285" s="458"/>
      <c r="DG285" s="458"/>
      <c r="DH285" s="458"/>
      <c r="DI285" s="458"/>
      <c r="DJ285" s="458"/>
      <c r="DK285" s="458"/>
      <c r="DL285" s="458"/>
      <c r="DM285" s="458"/>
      <c r="DN285" s="458"/>
      <c r="DO285" s="458"/>
      <c r="DP285" s="458"/>
      <c r="DQ285" s="458"/>
      <c r="DR285" s="458"/>
      <c r="DS285" s="458"/>
      <c r="DT285" s="458"/>
      <c r="DU285" s="39"/>
      <c r="DV285" s="39"/>
      <c r="DW285" s="31">
        <f t="shared" si="406"/>
        <v>14</v>
      </c>
      <c r="DX285" s="459">
        <f t="shared" si="376"/>
        <v>161</v>
      </c>
      <c r="DY285" s="467">
        <f t="shared" si="393"/>
        <v>0.1</v>
      </c>
      <c r="DZ285" s="468">
        <f t="shared" si="394"/>
        <v>0</v>
      </c>
      <c r="EA285" s="467">
        <f t="shared" si="395"/>
        <v>0.01</v>
      </c>
      <c r="EB285" s="468"/>
      <c r="EC285" s="326"/>
      <c r="ED285" s="468"/>
      <c r="EE285" s="39"/>
      <c r="EF285" s="459">
        <f t="shared" si="396"/>
        <v>161</v>
      </c>
      <c r="EG285" s="407">
        <f t="shared" si="404"/>
        <v>0.03</v>
      </c>
      <c r="EH285" s="407">
        <f t="shared" si="404"/>
        <v>0.03</v>
      </c>
      <c r="EI285" s="407">
        <f t="shared" si="404"/>
        <v>0.03</v>
      </c>
      <c r="EJ285" s="407">
        <f t="shared" si="404"/>
        <v>0.03</v>
      </c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</row>
    <row r="286" spans="1:228" ht="12.75" hidden="1" customHeight="1" x14ac:dyDescent="0.2">
      <c r="A286" s="31">
        <f t="shared" si="405"/>
        <v>14</v>
      </c>
      <c r="B286" s="31"/>
      <c r="C286" s="31"/>
      <c r="D286" s="32">
        <f t="shared" si="377"/>
        <v>162</v>
      </c>
      <c r="E286" s="33">
        <f t="shared" ca="1" si="341"/>
        <v>0</v>
      </c>
      <c r="F286" s="33">
        <f t="shared" ca="1" si="342"/>
        <v>0</v>
      </c>
      <c r="G286" s="33">
        <f t="shared" ca="1" si="343"/>
        <v>0</v>
      </c>
      <c r="H286" s="33">
        <v>0</v>
      </c>
      <c r="I286" s="33">
        <v>0</v>
      </c>
      <c r="J286" s="33">
        <f t="shared" ca="1" si="400"/>
        <v>0</v>
      </c>
      <c r="K286" s="33">
        <f t="shared" ca="1" si="344"/>
        <v>0</v>
      </c>
      <c r="L286" s="33"/>
      <c r="M286" s="832">
        <v>0</v>
      </c>
      <c r="N286" s="33">
        <f>IF(M286&gt;0,#REF!,0)</f>
        <v>0</v>
      </c>
      <c r="O286" s="33">
        <f t="shared" ca="1" si="345"/>
        <v>0</v>
      </c>
      <c r="P286" s="833">
        <f t="shared" ca="1" si="378"/>
        <v>1.46</v>
      </c>
      <c r="Q286" s="834">
        <f t="shared" ca="1" si="379"/>
        <v>13.088858836707082</v>
      </c>
      <c r="R286" s="835">
        <f t="shared" ca="1" si="380"/>
        <v>579.31668516014565</v>
      </c>
      <c r="S286" s="836">
        <f t="shared" ca="1" si="381"/>
        <v>1.46</v>
      </c>
      <c r="T286" s="34">
        <f t="shared" ca="1" si="346"/>
        <v>13.088858836707082</v>
      </c>
      <c r="U286" s="835">
        <f t="shared" ca="1" si="382"/>
        <v>579.31668516014588</v>
      </c>
      <c r="V286" s="34">
        <f t="shared" si="330"/>
        <v>0</v>
      </c>
      <c r="W286" s="553">
        <f t="shared" si="331"/>
        <v>0.22500000000000001</v>
      </c>
      <c r="X286" s="42">
        <f t="shared" si="383"/>
        <v>0.03</v>
      </c>
      <c r="Y286" s="43">
        <f t="shared" si="347"/>
        <v>2.4662697723036864E-3</v>
      </c>
      <c r="Z286" s="44">
        <f t="shared" si="384"/>
        <v>0.03</v>
      </c>
      <c r="AA286" s="43">
        <f t="shared" si="348"/>
        <v>2.4662697723036864E-3</v>
      </c>
      <c r="AB286" s="35">
        <f t="shared" ref="AB286:AD301" si="407">AB285</f>
        <v>0.16</v>
      </c>
      <c r="AC286" s="35">
        <f t="shared" ca="1" si="407"/>
        <v>0.15470777428049154</v>
      </c>
      <c r="AD286" s="317">
        <f t="shared" ca="1" si="407"/>
        <v>0.15470777428049154</v>
      </c>
      <c r="AE286" s="39"/>
      <c r="AF286" s="318">
        <f t="shared" si="349"/>
        <v>0.1</v>
      </c>
      <c r="AG286" s="405">
        <f t="shared" ca="1" si="350"/>
        <v>0</v>
      </c>
      <c r="AH286" s="318">
        <f t="shared" si="351"/>
        <v>0</v>
      </c>
      <c r="AI286" s="405">
        <f t="shared" ca="1" si="352"/>
        <v>0</v>
      </c>
      <c r="AJ286" s="318">
        <f t="shared" si="353"/>
        <v>0.01</v>
      </c>
      <c r="AK286" s="405">
        <f t="shared" ca="1" si="354"/>
        <v>0</v>
      </c>
      <c r="AL286" s="35">
        <v>0</v>
      </c>
      <c r="AM286" s="30">
        <f t="shared" ca="1" si="355"/>
        <v>13.088858836707082</v>
      </c>
      <c r="AN286" s="39"/>
      <c r="AO286" s="39"/>
      <c r="AP286" s="709">
        <f ca="1">IF($J$12="",0,IF(A286&lt;=$Y$3,IF(R285+SUM($M$126:M286)&gt;$Z$22,R285*10%,IF(R285+SUM($M$126:M286)&lt;=$Z$22,$Z$22-R285-SUM($M$126:M286))),0))</f>
        <v>99409.054456003141</v>
      </c>
      <c r="AQ286" s="319">
        <f t="shared" ca="1" si="386"/>
        <v>100000</v>
      </c>
      <c r="AR286" s="319">
        <f ca="1">IF($J$12="",0,IF(U285&lt;0,0,IF(A286&lt;=$Y$3,IF(U285+SUM($M$126:M286)&gt;$Z$22,U285*10%,IF(U285+SUM($M$126:M286)&lt;=$Z$22,$AR$125-U285-SUM($M$126:M286))),0)))</f>
        <v>99409.054456003141</v>
      </c>
      <c r="AS286" s="39">
        <f t="shared" ca="1" si="387"/>
        <v>100000</v>
      </c>
      <c r="AT286" s="723">
        <f t="shared" ca="1" si="356"/>
        <v>99409.054456003141</v>
      </c>
      <c r="AU286" s="320">
        <f t="shared" ca="1" si="357"/>
        <v>99409.054456003141</v>
      </c>
      <c r="AV286" s="320">
        <f t="shared" ca="1" si="358"/>
        <v>0</v>
      </c>
      <c r="AW286" s="320">
        <f t="shared" ca="1" si="359"/>
        <v>0</v>
      </c>
      <c r="AX286" s="320">
        <f t="shared" ca="1" si="360"/>
        <v>0</v>
      </c>
      <c r="AY286" s="320">
        <f t="shared" ca="1" si="388"/>
        <v>0</v>
      </c>
      <c r="AZ286" s="724">
        <f t="shared" ca="1" si="361"/>
        <v>0</v>
      </c>
      <c r="BA286" s="1259">
        <f t="shared" si="389"/>
        <v>0</v>
      </c>
      <c r="BB286" s="1250"/>
      <c r="BC286" s="715">
        <f t="shared" si="362"/>
        <v>0</v>
      </c>
      <c r="BD286" s="715">
        <f t="shared" si="363"/>
        <v>0</v>
      </c>
      <c r="BE286" s="715">
        <f t="shared" si="364"/>
        <v>0</v>
      </c>
      <c r="BF286" s="715">
        <f t="shared" si="390"/>
        <v>0</v>
      </c>
      <c r="BG286" s="732">
        <f t="shared" si="365"/>
        <v>0</v>
      </c>
      <c r="BH286" s="39"/>
      <c r="BI286" s="39"/>
      <c r="BJ286" s="39"/>
      <c r="BK286" s="39"/>
      <c r="BL286" s="39"/>
      <c r="BM286" s="36"/>
      <c r="BN286" s="422">
        <f t="shared" ca="1" si="366"/>
        <v>13.088858836707082</v>
      </c>
      <c r="BO286" s="422">
        <f t="shared" ca="1" si="367"/>
        <v>0</v>
      </c>
      <c r="BP286" s="422">
        <f t="shared" ca="1" si="368"/>
        <v>0</v>
      </c>
      <c r="BQ286" s="422">
        <f t="shared" ca="1" si="369"/>
        <v>0</v>
      </c>
      <c r="BR286" s="422">
        <f t="shared" ca="1" si="391"/>
        <v>0</v>
      </c>
      <c r="BS286" s="422">
        <f t="shared" ca="1" si="370"/>
        <v>0</v>
      </c>
      <c r="BT286" s="422">
        <f t="shared" si="371"/>
        <v>0</v>
      </c>
      <c r="BU286" s="422">
        <f t="shared" si="372"/>
        <v>0</v>
      </c>
      <c r="BV286" s="422">
        <f t="shared" si="373"/>
        <v>0</v>
      </c>
      <c r="BW286" s="422">
        <f t="shared" si="374"/>
        <v>0</v>
      </c>
      <c r="BX286" s="422">
        <f t="shared" si="392"/>
        <v>0</v>
      </c>
      <c r="BY286" s="422">
        <f t="shared" si="375"/>
        <v>0</v>
      </c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458"/>
      <c r="CL286" s="458"/>
      <c r="CM286" s="458"/>
      <c r="CN286" s="458"/>
      <c r="CO286" s="458"/>
      <c r="CP286" s="458"/>
      <c r="CQ286" s="458"/>
      <c r="CR286" s="458"/>
      <c r="CS286" s="458"/>
      <c r="CT286" s="458"/>
      <c r="CU286" s="458"/>
      <c r="CV286" s="458"/>
      <c r="CW286" s="458"/>
      <c r="CX286" s="458"/>
      <c r="CY286" s="458"/>
      <c r="CZ286" s="458"/>
      <c r="DA286" s="458"/>
      <c r="DB286" s="458"/>
      <c r="DC286" s="458"/>
      <c r="DD286" s="458"/>
      <c r="DE286" s="458"/>
      <c r="DF286" s="458"/>
      <c r="DG286" s="458"/>
      <c r="DH286" s="458"/>
      <c r="DI286" s="458"/>
      <c r="DJ286" s="458"/>
      <c r="DK286" s="458"/>
      <c r="DL286" s="458"/>
      <c r="DM286" s="458"/>
      <c r="DN286" s="458"/>
      <c r="DO286" s="458"/>
      <c r="DP286" s="458"/>
      <c r="DQ286" s="458"/>
      <c r="DR286" s="458"/>
      <c r="DS286" s="458"/>
      <c r="DT286" s="458"/>
      <c r="DU286" s="39"/>
      <c r="DV286" s="39"/>
      <c r="DW286" s="31">
        <f t="shared" si="406"/>
        <v>14</v>
      </c>
      <c r="DX286" s="459">
        <f t="shared" si="376"/>
        <v>162</v>
      </c>
      <c r="DY286" s="467">
        <f t="shared" si="393"/>
        <v>0.1</v>
      </c>
      <c r="DZ286" s="468">
        <f t="shared" si="394"/>
        <v>0</v>
      </c>
      <c r="EA286" s="467">
        <f t="shared" si="395"/>
        <v>0.01</v>
      </c>
      <c r="EB286" s="468"/>
      <c r="EC286" s="326"/>
      <c r="ED286" s="468"/>
      <c r="EE286" s="39"/>
      <c r="EF286" s="459">
        <f t="shared" si="396"/>
        <v>162</v>
      </c>
      <c r="EG286" s="407">
        <f t="shared" si="404"/>
        <v>0.03</v>
      </c>
      <c r="EH286" s="407">
        <f t="shared" si="404"/>
        <v>0.03</v>
      </c>
      <c r="EI286" s="407">
        <f t="shared" si="404"/>
        <v>0.03</v>
      </c>
      <c r="EJ286" s="407">
        <f t="shared" si="404"/>
        <v>0.03</v>
      </c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</row>
    <row r="287" spans="1:228" ht="12.75" hidden="1" customHeight="1" x14ac:dyDescent="0.2">
      <c r="A287" s="31">
        <f t="shared" si="405"/>
        <v>14</v>
      </c>
      <c r="B287" s="31"/>
      <c r="C287" s="31"/>
      <c r="D287" s="32">
        <f t="shared" si="377"/>
        <v>163</v>
      </c>
      <c r="E287" s="33">
        <f t="shared" ca="1" si="341"/>
        <v>0</v>
      </c>
      <c r="F287" s="33">
        <f t="shared" ca="1" si="342"/>
        <v>0</v>
      </c>
      <c r="G287" s="33">
        <f t="shared" ca="1" si="343"/>
        <v>0</v>
      </c>
      <c r="H287" s="33">
        <v>0</v>
      </c>
      <c r="I287" s="33">
        <v>0</v>
      </c>
      <c r="J287" s="33">
        <f t="shared" ca="1" si="400"/>
        <v>0</v>
      </c>
      <c r="K287" s="33">
        <f t="shared" ca="1" si="344"/>
        <v>0</v>
      </c>
      <c r="L287" s="33"/>
      <c r="M287" s="832">
        <v>0</v>
      </c>
      <c r="N287" s="33">
        <f>IF(M287&gt;0,#REF!,0)</f>
        <v>0</v>
      </c>
      <c r="O287" s="33">
        <f t="shared" ca="1" si="345"/>
        <v>0</v>
      </c>
      <c r="P287" s="833">
        <f t="shared" ca="1" si="378"/>
        <v>1.43</v>
      </c>
      <c r="Q287" s="834">
        <f t="shared" ca="1" si="379"/>
        <v>13.090389969787248</v>
      </c>
      <c r="R287" s="835">
        <f t="shared" ca="1" si="380"/>
        <v>567.65629519035838</v>
      </c>
      <c r="S287" s="836">
        <f t="shared" ca="1" si="381"/>
        <v>1.43</v>
      </c>
      <c r="T287" s="34">
        <f t="shared" ca="1" si="346"/>
        <v>13.090389969787248</v>
      </c>
      <c r="U287" s="835">
        <f t="shared" ca="1" si="382"/>
        <v>567.65629519035861</v>
      </c>
      <c r="V287" s="34">
        <f t="shared" si="330"/>
        <v>0</v>
      </c>
      <c r="W287" s="553">
        <f t="shared" si="331"/>
        <v>0.21299999999999999</v>
      </c>
      <c r="X287" s="42">
        <f t="shared" si="383"/>
        <v>0.03</v>
      </c>
      <c r="Y287" s="43">
        <f t="shared" si="347"/>
        <v>2.4662697723036864E-3</v>
      </c>
      <c r="Z287" s="44">
        <f t="shared" si="384"/>
        <v>0.03</v>
      </c>
      <c r="AA287" s="43">
        <f t="shared" si="348"/>
        <v>2.4662697723036864E-3</v>
      </c>
      <c r="AB287" s="35">
        <f t="shared" si="407"/>
        <v>0.16</v>
      </c>
      <c r="AC287" s="35">
        <f t="shared" ca="1" si="407"/>
        <v>0.15470777428049154</v>
      </c>
      <c r="AD287" s="317">
        <f t="shared" ca="1" si="407"/>
        <v>0.15470777428049154</v>
      </c>
      <c r="AE287" s="39"/>
      <c r="AF287" s="318">
        <f t="shared" si="349"/>
        <v>0.1</v>
      </c>
      <c r="AG287" s="405">
        <f t="shared" ca="1" si="350"/>
        <v>0</v>
      </c>
      <c r="AH287" s="318">
        <f t="shared" si="351"/>
        <v>0</v>
      </c>
      <c r="AI287" s="405">
        <f t="shared" ca="1" si="352"/>
        <v>0</v>
      </c>
      <c r="AJ287" s="318">
        <f t="shared" si="353"/>
        <v>0.01</v>
      </c>
      <c r="AK287" s="405">
        <f t="shared" ca="1" si="354"/>
        <v>0</v>
      </c>
      <c r="AL287" s="35">
        <v>0</v>
      </c>
      <c r="AM287" s="30">
        <f t="shared" ca="1" si="355"/>
        <v>13.090389969787248</v>
      </c>
      <c r="AN287" s="39"/>
      <c r="AO287" s="39"/>
      <c r="AP287" s="709">
        <f ca="1">IF($J$12="",0,IF(A287&lt;=$Y$3,IF(R286+SUM($M$126:M287)&gt;$Z$22,R286*10%,IF(R286+SUM($M$126:M287)&lt;=$Z$22,$Z$22-R286-SUM($M$126:M287))),0))</f>
        <v>99420.683314839858</v>
      </c>
      <c r="AQ287" s="319">
        <f t="shared" ca="1" si="386"/>
        <v>100000</v>
      </c>
      <c r="AR287" s="319">
        <f ca="1">IF($J$12="",0,IF(U286&lt;0,0,IF(A287&lt;=$Y$3,IF(U286+SUM($M$126:M287)&gt;$Z$22,U286*10%,IF(U286+SUM($M$126:M287)&lt;=$Z$22,$AR$125-U286-SUM($M$126:M287))),0)))</f>
        <v>99420.683314839858</v>
      </c>
      <c r="AS287" s="39">
        <f t="shared" ca="1" si="387"/>
        <v>100000</v>
      </c>
      <c r="AT287" s="723">
        <f t="shared" ca="1" si="356"/>
        <v>99420.683314839858</v>
      </c>
      <c r="AU287" s="320">
        <f t="shared" ca="1" si="357"/>
        <v>99420.683314839858</v>
      </c>
      <c r="AV287" s="320">
        <f t="shared" ca="1" si="358"/>
        <v>0</v>
      </c>
      <c r="AW287" s="320">
        <f t="shared" ca="1" si="359"/>
        <v>0</v>
      </c>
      <c r="AX287" s="320">
        <f t="shared" ca="1" si="360"/>
        <v>0</v>
      </c>
      <c r="AY287" s="320">
        <f t="shared" ca="1" si="388"/>
        <v>0</v>
      </c>
      <c r="AZ287" s="724">
        <f t="shared" ca="1" si="361"/>
        <v>0</v>
      </c>
      <c r="BA287" s="1259">
        <f t="shared" si="389"/>
        <v>0</v>
      </c>
      <c r="BB287" s="1250"/>
      <c r="BC287" s="715">
        <f t="shared" si="362"/>
        <v>0</v>
      </c>
      <c r="BD287" s="715">
        <f t="shared" si="363"/>
        <v>0</v>
      </c>
      <c r="BE287" s="715">
        <f t="shared" si="364"/>
        <v>0</v>
      </c>
      <c r="BF287" s="715">
        <f t="shared" si="390"/>
        <v>0</v>
      </c>
      <c r="BG287" s="732">
        <f t="shared" si="365"/>
        <v>0</v>
      </c>
      <c r="BH287" s="39"/>
      <c r="BI287" s="39"/>
      <c r="BJ287" s="39"/>
      <c r="BK287" s="39"/>
      <c r="BL287" s="39"/>
      <c r="BM287" s="36"/>
      <c r="BN287" s="422">
        <f t="shared" ca="1" si="366"/>
        <v>13.090389969787248</v>
      </c>
      <c r="BO287" s="422">
        <f t="shared" ca="1" si="367"/>
        <v>0</v>
      </c>
      <c r="BP287" s="422">
        <f t="shared" ca="1" si="368"/>
        <v>0</v>
      </c>
      <c r="BQ287" s="422">
        <f t="shared" ca="1" si="369"/>
        <v>0</v>
      </c>
      <c r="BR287" s="422">
        <f t="shared" ca="1" si="391"/>
        <v>0</v>
      </c>
      <c r="BS287" s="422">
        <f t="shared" ca="1" si="370"/>
        <v>0</v>
      </c>
      <c r="BT287" s="422">
        <f t="shared" si="371"/>
        <v>0</v>
      </c>
      <c r="BU287" s="422">
        <f t="shared" si="372"/>
        <v>0</v>
      </c>
      <c r="BV287" s="422">
        <f t="shared" si="373"/>
        <v>0</v>
      </c>
      <c r="BW287" s="422">
        <f t="shared" si="374"/>
        <v>0</v>
      </c>
      <c r="BX287" s="422">
        <f t="shared" si="392"/>
        <v>0</v>
      </c>
      <c r="BY287" s="422">
        <f t="shared" si="375"/>
        <v>0</v>
      </c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458"/>
      <c r="CL287" s="458"/>
      <c r="CM287" s="458"/>
      <c r="CN287" s="458"/>
      <c r="CO287" s="458"/>
      <c r="CP287" s="458"/>
      <c r="CQ287" s="458"/>
      <c r="CR287" s="458"/>
      <c r="CS287" s="458"/>
      <c r="CT287" s="458"/>
      <c r="CU287" s="458"/>
      <c r="CV287" s="458"/>
      <c r="CW287" s="458"/>
      <c r="CX287" s="458"/>
      <c r="CY287" s="458"/>
      <c r="CZ287" s="458"/>
      <c r="DA287" s="458"/>
      <c r="DB287" s="458"/>
      <c r="DC287" s="458"/>
      <c r="DD287" s="458"/>
      <c r="DE287" s="458"/>
      <c r="DF287" s="458"/>
      <c r="DG287" s="458"/>
      <c r="DH287" s="458"/>
      <c r="DI287" s="458"/>
      <c r="DJ287" s="458"/>
      <c r="DK287" s="458"/>
      <c r="DL287" s="458"/>
      <c r="DM287" s="458"/>
      <c r="DN287" s="458"/>
      <c r="DO287" s="458"/>
      <c r="DP287" s="458"/>
      <c r="DQ287" s="458"/>
      <c r="DR287" s="458"/>
      <c r="DS287" s="458"/>
      <c r="DT287" s="458"/>
      <c r="DU287" s="39"/>
      <c r="DV287" s="39"/>
      <c r="DW287" s="31">
        <f t="shared" si="406"/>
        <v>14</v>
      </c>
      <c r="DX287" s="459">
        <f t="shared" si="376"/>
        <v>163</v>
      </c>
      <c r="DY287" s="467">
        <f t="shared" si="393"/>
        <v>0.1</v>
      </c>
      <c r="DZ287" s="468">
        <f t="shared" si="394"/>
        <v>0</v>
      </c>
      <c r="EA287" s="467">
        <f t="shared" si="395"/>
        <v>0.01</v>
      </c>
      <c r="EB287" s="468"/>
      <c r="EC287" s="326"/>
      <c r="ED287" s="468"/>
      <c r="EE287" s="39"/>
      <c r="EF287" s="459">
        <f t="shared" si="396"/>
        <v>163</v>
      </c>
      <c r="EG287" s="407">
        <f t="shared" ref="EG287:EJ302" si="408">EG286</f>
        <v>0.03</v>
      </c>
      <c r="EH287" s="407">
        <f t="shared" si="408"/>
        <v>0.03</v>
      </c>
      <c r="EI287" s="407">
        <f t="shared" si="408"/>
        <v>0.03</v>
      </c>
      <c r="EJ287" s="407">
        <f t="shared" si="408"/>
        <v>0.03</v>
      </c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</row>
    <row r="288" spans="1:228" ht="12.75" hidden="1" customHeight="1" x14ac:dyDescent="0.2">
      <c r="A288" s="31">
        <f t="shared" si="405"/>
        <v>14</v>
      </c>
      <c r="B288" s="31"/>
      <c r="C288" s="31"/>
      <c r="D288" s="32">
        <f t="shared" si="377"/>
        <v>164</v>
      </c>
      <c r="E288" s="33">
        <f t="shared" ca="1" si="341"/>
        <v>0</v>
      </c>
      <c r="F288" s="33">
        <f t="shared" ca="1" si="342"/>
        <v>0</v>
      </c>
      <c r="G288" s="33">
        <f t="shared" ca="1" si="343"/>
        <v>0</v>
      </c>
      <c r="H288" s="33">
        <v>0</v>
      </c>
      <c r="I288" s="33">
        <v>0</v>
      </c>
      <c r="J288" s="33">
        <f t="shared" ca="1" si="400"/>
        <v>0</v>
      </c>
      <c r="K288" s="33">
        <f t="shared" ca="1" si="344"/>
        <v>0</v>
      </c>
      <c r="L288" s="33"/>
      <c r="M288" s="832">
        <v>0</v>
      </c>
      <c r="N288" s="33">
        <f>IF(M288&gt;0,#REF!,0)</f>
        <v>0</v>
      </c>
      <c r="O288" s="33">
        <f t="shared" ca="1" si="345"/>
        <v>0</v>
      </c>
      <c r="P288" s="833">
        <f t="shared" ca="1" si="378"/>
        <v>1.4</v>
      </c>
      <c r="Q288" s="834">
        <f t="shared" ca="1" si="379"/>
        <v>13.091925254466604</v>
      </c>
      <c r="R288" s="835">
        <f t="shared" ca="1" si="380"/>
        <v>555.9643699358918</v>
      </c>
      <c r="S288" s="836">
        <f t="shared" ca="1" si="381"/>
        <v>1.4</v>
      </c>
      <c r="T288" s="34">
        <f t="shared" ca="1" si="346"/>
        <v>13.091925254466604</v>
      </c>
      <c r="U288" s="835">
        <f t="shared" ca="1" si="382"/>
        <v>555.96436993589202</v>
      </c>
      <c r="V288" s="34">
        <f t="shared" si="330"/>
        <v>0</v>
      </c>
      <c r="W288" s="553">
        <f t="shared" si="331"/>
        <v>0.2</v>
      </c>
      <c r="X288" s="42">
        <f t="shared" si="383"/>
        <v>0.03</v>
      </c>
      <c r="Y288" s="43">
        <f t="shared" si="347"/>
        <v>2.4662697723036864E-3</v>
      </c>
      <c r="Z288" s="44">
        <f t="shared" si="384"/>
        <v>0.03</v>
      </c>
      <c r="AA288" s="43">
        <f t="shared" si="348"/>
        <v>2.4662697723036864E-3</v>
      </c>
      <c r="AB288" s="35">
        <f t="shared" si="407"/>
        <v>0.16</v>
      </c>
      <c r="AC288" s="35">
        <f t="shared" ca="1" si="407"/>
        <v>0.15470777428049154</v>
      </c>
      <c r="AD288" s="317">
        <f t="shared" ca="1" si="407"/>
        <v>0.15470777428049154</v>
      </c>
      <c r="AE288" s="39"/>
      <c r="AF288" s="318">
        <f t="shared" si="349"/>
        <v>0.1</v>
      </c>
      <c r="AG288" s="405">
        <f t="shared" ca="1" si="350"/>
        <v>0</v>
      </c>
      <c r="AH288" s="318">
        <f t="shared" si="351"/>
        <v>0</v>
      </c>
      <c r="AI288" s="405">
        <f t="shared" ca="1" si="352"/>
        <v>0</v>
      </c>
      <c r="AJ288" s="318">
        <f t="shared" si="353"/>
        <v>0.01</v>
      </c>
      <c r="AK288" s="405">
        <f t="shared" ca="1" si="354"/>
        <v>0</v>
      </c>
      <c r="AL288" s="35">
        <v>0</v>
      </c>
      <c r="AM288" s="30">
        <f t="shared" ca="1" si="355"/>
        <v>13.091925254466604</v>
      </c>
      <c r="AN288" s="39"/>
      <c r="AO288" s="39"/>
      <c r="AP288" s="709">
        <f ca="1">IF($J$12="",0,IF(A288&lt;=$Y$3,IF(R287+SUM($M$126:M288)&gt;$Z$22,R287*10%,IF(R287+SUM($M$126:M288)&lt;=$Z$22,$Z$22-R287-SUM($M$126:M288))),0))</f>
        <v>99432.343704809638</v>
      </c>
      <c r="AQ288" s="319">
        <f t="shared" ca="1" si="386"/>
        <v>100000</v>
      </c>
      <c r="AR288" s="319">
        <f ca="1">IF($J$12="",0,IF(U287&lt;0,0,IF(A288&lt;=$Y$3,IF(U287+SUM($M$126:M288)&gt;$Z$22,U287*10%,IF(U287+SUM($M$126:M288)&lt;=$Z$22,$AR$125-U287-SUM($M$126:M288))),0)))</f>
        <v>99432.343704809638</v>
      </c>
      <c r="AS288" s="39">
        <f t="shared" ca="1" si="387"/>
        <v>100000</v>
      </c>
      <c r="AT288" s="723">
        <f t="shared" ca="1" si="356"/>
        <v>99432.343704809638</v>
      </c>
      <c r="AU288" s="320">
        <f t="shared" ca="1" si="357"/>
        <v>99432.343704809638</v>
      </c>
      <c r="AV288" s="320">
        <f t="shared" ca="1" si="358"/>
        <v>0</v>
      </c>
      <c r="AW288" s="320">
        <f t="shared" ca="1" si="359"/>
        <v>0</v>
      </c>
      <c r="AX288" s="320">
        <f t="shared" ca="1" si="360"/>
        <v>0</v>
      </c>
      <c r="AY288" s="320">
        <f t="shared" ca="1" si="388"/>
        <v>0</v>
      </c>
      <c r="AZ288" s="724">
        <f t="shared" ca="1" si="361"/>
        <v>0</v>
      </c>
      <c r="BA288" s="1259">
        <f t="shared" si="389"/>
        <v>0</v>
      </c>
      <c r="BB288" s="1250"/>
      <c r="BC288" s="715">
        <f t="shared" si="362"/>
        <v>0</v>
      </c>
      <c r="BD288" s="715">
        <f t="shared" si="363"/>
        <v>0</v>
      </c>
      <c r="BE288" s="715">
        <f t="shared" si="364"/>
        <v>0</v>
      </c>
      <c r="BF288" s="715">
        <f t="shared" si="390"/>
        <v>0</v>
      </c>
      <c r="BG288" s="732">
        <f t="shared" si="365"/>
        <v>0</v>
      </c>
      <c r="BH288" s="39"/>
      <c r="BI288" s="39"/>
      <c r="BJ288" s="39"/>
      <c r="BK288" s="39"/>
      <c r="BL288" s="39"/>
      <c r="BM288" s="36"/>
      <c r="BN288" s="422">
        <f t="shared" ca="1" si="366"/>
        <v>13.091925254466604</v>
      </c>
      <c r="BO288" s="422">
        <f t="shared" ca="1" si="367"/>
        <v>0</v>
      </c>
      <c r="BP288" s="422">
        <f t="shared" ca="1" si="368"/>
        <v>0</v>
      </c>
      <c r="BQ288" s="422">
        <f t="shared" ca="1" si="369"/>
        <v>0</v>
      </c>
      <c r="BR288" s="422">
        <f t="shared" ca="1" si="391"/>
        <v>0</v>
      </c>
      <c r="BS288" s="422">
        <f t="shared" ca="1" si="370"/>
        <v>0</v>
      </c>
      <c r="BT288" s="422">
        <f t="shared" si="371"/>
        <v>0</v>
      </c>
      <c r="BU288" s="422">
        <f t="shared" si="372"/>
        <v>0</v>
      </c>
      <c r="BV288" s="422">
        <f t="shared" si="373"/>
        <v>0</v>
      </c>
      <c r="BW288" s="422">
        <f t="shared" si="374"/>
        <v>0</v>
      </c>
      <c r="BX288" s="422">
        <f t="shared" si="392"/>
        <v>0</v>
      </c>
      <c r="BY288" s="422">
        <f t="shared" si="375"/>
        <v>0</v>
      </c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458"/>
      <c r="CL288" s="458"/>
      <c r="CM288" s="458"/>
      <c r="CN288" s="458"/>
      <c r="CO288" s="458"/>
      <c r="CP288" s="458"/>
      <c r="CQ288" s="458"/>
      <c r="CR288" s="458"/>
      <c r="CS288" s="458"/>
      <c r="CT288" s="458"/>
      <c r="CU288" s="458"/>
      <c r="CV288" s="458"/>
      <c r="CW288" s="458"/>
      <c r="CX288" s="458"/>
      <c r="CY288" s="458"/>
      <c r="CZ288" s="458"/>
      <c r="DA288" s="458"/>
      <c r="DB288" s="458"/>
      <c r="DC288" s="458"/>
      <c r="DD288" s="458"/>
      <c r="DE288" s="458"/>
      <c r="DF288" s="458"/>
      <c r="DG288" s="458"/>
      <c r="DH288" s="458"/>
      <c r="DI288" s="458"/>
      <c r="DJ288" s="458"/>
      <c r="DK288" s="458"/>
      <c r="DL288" s="458"/>
      <c r="DM288" s="458"/>
      <c r="DN288" s="458"/>
      <c r="DO288" s="458"/>
      <c r="DP288" s="458"/>
      <c r="DQ288" s="458"/>
      <c r="DR288" s="458"/>
      <c r="DS288" s="458"/>
      <c r="DT288" s="458"/>
      <c r="DU288" s="39"/>
      <c r="DV288" s="39"/>
      <c r="DW288" s="31">
        <f t="shared" si="406"/>
        <v>14</v>
      </c>
      <c r="DX288" s="459">
        <f t="shared" si="376"/>
        <v>164</v>
      </c>
      <c r="DY288" s="467">
        <f t="shared" si="393"/>
        <v>0.1</v>
      </c>
      <c r="DZ288" s="468">
        <f t="shared" si="394"/>
        <v>0</v>
      </c>
      <c r="EA288" s="467">
        <f t="shared" si="395"/>
        <v>0.01</v>
      </c>
      <c r="EB288" s="468"/>
      <c r="EC288" s="326"/>
      <c r="ED288" s="468"/>
      <c r="EE288" s="39"/>
      <c r="EF288" s="459">
        <f t="shared" si="396"/>
        <v>164</v>
      </c>
      <c r="EG288" s="407">
        <f t="shared" si="408"/>
        <v>0.03</v>
      </c>
      <c r="EH288" s="407">
        <f t="shared" si="408"/>
        <v>0.03</v>
      </c>
      <c r="EI288" s="407">
        <f t="shared" si="408"/>
        <v>0.03</v>
      </c>
      <c r="EJ288" s="407">
        <f t="shared" si="408"/>
        <v>0.03</v>
      </c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</row>
    <row r="289" spans="1:228" ht="12.75" hidden="1" customHeight="1" x14ac:dyDescent="0.2">
      <c r="A289" s="31">
        <f t="shared" si="405"/>
        <v>14</v>
      </c>
      <c r="B289" s="31"/>
      <c r="C289" s="31"/>
      <c r="D289" s="32">
        <f t="shared" si="377"/>
        <v>165</v>
      </c>
      <c r="E289" s="33">
        <f t="shared" ca="1" si="341"/>
        <v>0</v>
      </c>
      <c r="F289" s="33">
        <f t="shared" ca="1" si="342"/>
        <v>0</v>
      </c>
      <c r="G289" s="33">
        <f t="shared" ca="1" si="343"/>
        <v>0</v>
      </c>
      <c r="H289" s="33">
        <v>0</v>
      </c>
      <c r="I289" s="33">
        <v>0</v>
      </c>
      <c r="J289" s="33">
        <f t="shared" ca="1" si="400"/>
        <v>0</v>
      </c>
      <c r="K289" s="33">
        <f t="shared" ca="1" si="344"/>
        <v>0</v>
      </c>
      <c r="L289" s="33"/>
      <c r="M289" s="832">
        <v>0</v>
      </c>
      <c r="N289" s="33">
        <f>IF(M289&gt;0,#REF!,0)</f>
        <v>0</v>
      </c>
      <c r="O289" s="33">
        <f t="shared" ca="1" si="345"/>
        <v>0</v>
      </c>
      <c r="P289" s="833">
        <f t="shared" ca="1" si="378"/>
        <v>1.37</v>
      </c>
      <c r="Q289" s="834">
        <f t="shared" ca="1" si="379"/>
        <v>13.093464691291777</v>
      </c>
      <c r="R289" s="835">
        <f t="shared" ca="1" si="380"/>
        <v>544.24090524460007</v>
      </c>
      <c r="S289" s="836">
        <f t="shared" ca="1" si="381"/>
        <v>1.37</v>
      </c>
      <c r="T289" s="34">
        <f t="shared" ca="1" si="346"/>
        <v>13.093464691291777</v>
      </c>
      <c r="U289" s="835">
        <f t="shared" ca="1" si="382"/>
        <v>544.2409052446003</v>
      </c>
      <c r="V289" s="34">
        <f t="shared" ref="V289:V352" si="409">IF(D289&gt;180,0,$AB$1071*2.25*((180-D289+0)/180))</f>
        <v>0</v>
      </c>
      <c r="W289" s="553">
        <f t="shared" si="331"/>
        <v>0.188</v>
      </c>
      <c r="X289" s="42">
        <f t="shared" si="383"/>
        <v>0.03</v>
      </c>
      <c r="Y289" s="43">
        <f t="shared" si="347"/>
        <v>2.4662697723036864E-3</v>
      </c>
      <c r="Z289" s="44">
        <f t="shared" si="384"/>
        <v>0.03</v>
      </c>
      <c r="AA289" s="43">
        <f t="shared" si="348"/>
        <v>2.4662697723036864E-3</v>
      </c>
      <c r="AB289" s="35">
        <f t="shared" si="407"/>
        <v>0.16</v>
      </c>
      <c r="AC289" s="35">
        <f t="shared" ca="1" si="407"/>
        <v>0.15470777428049154</v>
      </c>
      <c r="AD289" s="317">
        <f t="shared" ca="1" si="407"/>
        <v>0.15470777428049154</v>
      </c>
      <c r="AE289" s="39"/>
      <c r="AF289" s="318">
        <f t="shared" si="349"/>
        <v>0.1</v>
      </c>
      <c r="AG289" s="405">
        <f t="shared" ca="1" si="350"/>
        <v>0</v>
      </c>
      <c r="AH289" s="318">
        <f t="shared" si="351"/>
        <v>0</v>
      </c>
      <c r="AI289" s="405">
        <f t="shared" ca="1" si="352"/>
        <v>0</v>
      </c>
      <c r="AJ289" s="318">
        <f t="shared" si="353"/>
        <v>0.01</v>
      </c>
      <c r="AK289" s="405">
        <f t="shared" ca="1" si="354"/>
        <v>0</v>
      </c>
      <c r="AL289" s="35">
        <v>0</v>
      </c>
      <c r="AM289" s="30">
        <f t="shared" ca="1" si="355"/>
        <v>13.093464691291777</v>
      </c>
      <c r="AN289" s="39"/>
      <c r="AO289" s="39"/>
      <c r="AP289" s="709">
        <f ca="1">IF($J$12="",0,IF(A289&lt;=$Y$3,IF(R288+SUM($M$126:M289)&gt;$Z$22,R288*10%,IF(R288+SUM($M$126:M289)&lt;=$Z$22,$Z$22-R288-SUM($M$126:M289))),0))</f>
        <v>99444.035630064114</v>
      </c>
      <c r="AQ289" s="319">
        <f t="shared" ca="1" si="386"/>
        <v>100000</v>
      </c>
      <c r="AR289" s="319">
        <f ca="1">IF($J$12="",0,IF(U288&lt;0,0,IF(A289&lt;=$Y$3,IF(U288+SUM($M$126:M289)&gt;$Z$22,U288*10%,IF(U288+SUM($M$126:M289)&lt;=$Z$22,$AR$125-U288-SUM($M$126:M289))),0)))</f>
        <v>99444.035630064114</v>
      </c>
      <c r="AS289" s="39">
        <f t="shared" ca="1" si="387"/>
        <v>100000</v>
      </c>
      <c r="AT289" s="723">
        <f t="shared" ca="1" si="356"/>
        <v>99444.035630064114</v>
      </c>
      <c r="AU289" s="320">
        <f t="shared" ca="1" si="357"/>
        <v>99444.035630064114</v>
      </c>
      <c r="AV289" s="320">
        <f t="shared" ca="1" si="358"/>
        <v>0</v>
      </c>
      <c r="AW289" s="320">
        <f t="shared" ca="1" si="359"/>
        <v>0</v>
      </c>
      <c r="AX289" s="320">
        <f t="shared" ca="1" si="360"/>
        <v>0</v>
      </c>
      <c r="AY289" s="320">
        <f t="shared" ca="1" si="388"/>
        <v>0</v>
      </c>
      <c r="AZ289" s="724">
        <f t="shared" ca="1" si="361"/>
        <v>0</v>
      </c>
      <c r="BA289" s="1259">
        <f t="shared" si="389"/>
        <v>0</v>
      </c>
      <c r="BB289" s="1250"/>
      <c r="BC289" s="715">
        <f t="shared" si="362"/>
        <v>0</v>
      </c>
      <c r="BD289" s="715">
        <f t="shared" si="363"/>
        <v>0</v>
      </c>
      <c r="BE289" s="715">
        <f t="shared" si="364"/>
        <v>0</v>
      </c>
      <c r="BF289" s="715">
        <f t="shared" si="390"/>
        <v>0</v>
      </c>
      <c r="BG289" s="732">
        <f t="shared" si="365"/>
        <v>0</v>
      </c>
      <c r="BH289" s="39"/>
      <c r="BI289" s="39"/>
      <c r="BJ289" s="39"/>
      <c r="BK289" s="39"/>
      <c r="BL289" s="39"/>
      <c r="BM289" s="36"/>
      <c r="BN289" s="422">
        <f t="shared" ca="1" si="366"/>
        <v>13.093464691291777</v>
      </c>
      <c r="BO289" s="422">
        <f t="shared" ca="1" si="367"/>
        <v>0</v>
      </c>
      <c r="BP289" s="422">
        <f t="shared" ca="1" si="368"/>
        <v>0</v>
      </c>
      <c r="BQ289" s="422">
        <f t="shared" ca="1" si="369"/>
        <v>0</v>
      </c>
      <c r="BR289" s="422">
        <f t="shared" ca="1" si="391"/>
        <v>0</v>
      </c>
      <c r="BS289" s="422">
        <f t="shared" ca="1" si="370"/>
        <v>0</v>
      </c>
      <c r="BT289" s="422">
        <f t="shared" si="371"/>
        <v>0</v>
      </c>
      <c r="BU289" s="422">
        <f t="shared" si="372"/>
        <v>0</v>
      </c>
      <c r="BV289" s="422">
        <f t="shared" si="373"/>
        <v>0</v>
      </c>
      <c r="BW289" s="422">
        <f t="shared" si="374"/>
        <v>0</v>
      </c>
      <c r="BX289" s="422">
        <f t="shared" si="392"/>
        <v>0</v>
      </c>
      <c r="BY289" s="422">
        <f t="shared" si="375"/>
        <v>0</v>
      </c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458"/>
      <c r="CL289" s="458"/>
      <c r="CM289" s="458"/>
      <c r="CN289" s="458"/>
      <c r="CO289" s="458"/>
      <c r="CP289" s="458"/>
      <c r="CQ289" s="458"/>
      <c r="CR289" s="458"/>
      <c r="CS289" s="458"/>
      <c r="CT289" s="458"/>
      <c r="CU289" s="458"/>
      <c r="CV289" s="458"/>
      <c r="CW289" s="458"/>
      <c r="CX289" s="458"/>
      <c r="CY289" s="458"/>
      <c r="CZ289" s="458"/>
      <c r="DA289" s="458"/>
      <c r="DB289" s="458"/>
      <c r="DC289" s="458"/>
      <c r="DD289" s="458"/>
      <c r="DE289" s="458"/>
      <c r="DF289" s="458"/>
      <c r="DG289" s="458"/>
      <c r="DH289" s="458"/>
      <c r="DI289" s="458"/>
      <c r="DJ289" s="458"/>
      <c r="DK289" s="458"/>
      <c r="DL289" s="458"/>
      <c r="DM289" s="458"/>
      <c r="DN289" s="458"/>
      <c r="DO289" s="458"/>
      <c r="DP289" s="458"/>
      <c r="DQ289" s="458"/>
      <c r="DR289" s="458"/>
      <c r="DS289" s="458"/>
      <c r="DT289" s="458"/>
      <c r="DU289" s="39"/>
      <c r="DV289" s="39"/>
      <c r="DW289" s="31">
        <f t="shared" si="406"/>
        <v>14</v>
      </c>
      <c r="DX289" s="459">
        <f t="shared" si="376"/>
        <v>165</v>
      </c>
      <c r="DY289" s="467">
        <f t="shared" si="393"/>
        <v>0.1</v>
      </c>
      <c r="DZ289" s="468">
        <f t="shared" si="394"/>
        <v>0</v>
      </c>
      <c r="EA289" s="467">
        <f t="shared" si="395"/>
        <v>0.01</v>
      </c>
      <c r="EB289" s="468"/>
      <c r="EC289" s="326"/>
      <c r="ED289" s="468"/>
      <c r="EE289" s="39"/>
      <c r="EF289" s="459">
        <f t="shared" si="396"/>
        <v>165</v>
      </c>
      <c r="EG289" s="407">
        <f t="shared" si="408"/>
        <v>0.03</v>
      </c>
      <c r="EH289" s="407">
        <f t="shared" si="408"/>
        <v>0.03</v>
      </c>
      <c r="EI289" s="407">
        <f t="shared" si="408"/>
        <v>0.03</v>
      </c>
      <c r="EJ289" s="407">
        <f t="shared" si="408"/>
        <v>0.03</v>
      </c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</row>
    <row r="290" spans="1:228" ht="12.75" hidden="1" customHeight="1" x14ac:dyDescent="0.2">
      <c r="A290" s="31">
        <f t="shared" si="405"/>
        <v>14</v>
      </c>
      <c r="B290" s="31"/>
      <c r="C290" s="31"/>
      <c r="D290" s="32">
        <f t="shared" si="377"/>
        <v>166</v>
      </c>
      <c r="E290" s="33">
        <f t="shared" ca="1" si="341"/>
        <v>0</v>
      </c>
      <c r="F290" s="33">
        <f t="shared" ca="1" si="342"/>
        <v>0</v>
      </c>
      <c r="G290" s="33">
        <f t="shared" ca="1" si="343"/>
        <v>0</v>
      </c>
      <c r="H290" s="33">
        <v>0</v>
      </c>
      <c r="I290" s="33">
        <v>0</v>
      </c>
      <c r="J290" s="33">
        <f t="shared" ca="1" si="400"/>
        <v>0</v>
      </c>
      <c r="K290" s="33">
        <f t="shared" ca="1" si="344"/>
        <v>0</v>
      </c>
      <c r="L290" s="33"/>
      <c r="M290" s="832">
        <v>0</v>
      </c>
      <c r="N290" s="33">
        <f>IF(M290&gt;0,#REF!,0)</f>
        <v>0</v>
      </c>
      <c r="O290" s="33">
        <f t="shared" ca="1" si="345"/>
        <v>0</v>
      </c>
      <c r="P290" s="833">
        <f t="shared" ca="1" si="378"/>
        <v>1.34</v>
      </c>
      <c r="Q290" s="834">
        <f t="shared" ca="1" si="379"/>
        <v>13.095008280809461</v>
      </c>
      <c r="R290" s="835">
        <f t="shared" ca="1" si="380"/>
        <v>532.48589696379065</v>
      </c>
      <c r="S290" s="836">
        <f t="shared" ca="1" si="381"/>
        <v>1.34</v>
      </c>
      <c r="T290" s="34">
        <f t="shared" ca="1" si="346"/>
        <v>13.095008280809461</v>
      </c>
      <c r="U290" s="835">
        <f t="shared" ca="1" si="382"/>
        <v>532.48589696379088</v>
      </c>
      <c r="V290" s="34">
        <f t="shared" si="409"/>
        <v>0</v>
      </c>
      <c r="W290" s="553">
        <f t="shared" ref="W290:W353" si="410">ROUND(IF(D290&gt;180,0,2.25*((180-D290+0)/180)),3)</f>
        <v>0.17499999999999999</v>
      </c>
      <c r="X290" s="42">
        <f t="shared" si="383"/>
        <v>0.03</v>
      </c>
      <c r="Y290" s="43">
        <f t="shared" si="347"/>
        <v>2.4662697723036864E-3</v>
      </c>
      <c r="Z290" s="44">
        <f t="shared" si="384"/>
        <v>0.03</v>
      </c>
      <c r="AA290" s="43">
        <f t="shared" si="348"/>
        <v>2.4662697723036864E-3</v>
      </c>
      <c r="AB290" s="35">
        <f t="shared" si="407"/>
        <v>0.16</v>
      </c>
      <c r="AC290" s="35">
        <f t="shared" ca="1" si="407"/>
        <v>0.15470777428049154</v>
      </c>
      <c r="AD290" s="317">
        <f t="shared" ca="1" si="407"/>
        <v>0.15470777428049154</v>
      </c>
      <c r="AE290" s="39"/>
      <c r="AF290" s="318">
        <f t="shared" si="349"/>
        <v>0.1</v>
      </c>
      <c r="AG290" s="405">
        <f t="shared" ca="1" si="350"/>
        <v>0</v>
      </c>
      <c r="AH290" s="318">
        <f t="shared" si="351"/>
        <v>0</v>
      </c>
      <c r="AI290" s="405">
        <f t="shared" ca="1" si="352"/>
        <v>0</v>
      </c>
      <c r="AJ290" s="318">
        <f t="shared" si="353"/>
        <v>0.01</v>
      </c>
      <c r="AK290" s="405">
        <f t="shared" ca="1" si="354"/>
        <v>0</v>
      </c>
      <c r="AL290" s="35">
        <v>0</v>
      </c>
      <c r="AM290" s="30">
        <f t="shared" ca="1" si="355"/>
        <v>13.095008280809461</v>
      </c>
      <c r="AN290" s="39"/>
      <c r="AO290" s="39"/>
      <c r="AP290" s="709">
        <f ca="1">IF($J$12="",0,IF(A290&lt;=$Y$3,IF(R289+SUM($M$126:M290)&gt;$Z$22,R289*10%,IF(R289+SUM($M$126:M290)&lt;=$Z$22,$Z$22-R289-SUM($M$126:M290))),0))</f>
        <v>99455.759094755398</v>
      </c>
      <c r="AQ290" s="319">
        <f t="shared" ca="1" si="386"/>
        <v>100000</v>
      </c>
      <c r="AR290" s="319">
        <f ca="1">IF($J$12="",0,IF(U289&lt;0,0,IF(A290&lt;=$Y$3,IF(U289+SUM($M$126:M290)&gt;$Z$22,U289*10%,IF(U289+SUM($M$126:M290)&lt;=$Z$22,$AR$125-U289-SUM($M$126:M290))),0)))</f>
        <v>99455.759094755398</v>
      </c>
      <c r="AS290" s="39">
        <f t="shared" ca="1" si="387"/>
        <v>100000</v>
      </c>
      <c r="AT290" s="723">
        <f t="shared" ca="1" si="356"/>
        <v>99455.759094755398</v>
      </c>
      <c r="AU290" s="320">
        <f t="shared" ca="1" si="357"/>
        <v>99455.759094755398</v>
      </c>
      <c r="AV290" s="320">
        <f t="shared" ca="1" si="358"/>
        <v>0</v>
      </c>
      <c r="AW290" s="320">
        <f t="shared" ca="1" si="359"/>
        <v>0</v>
      </c>
      <c r="AX290" s="320">
        <f t="shared" ca="1" si="360"/>
        <v>0</v>
      </c>
      <c r="AY290" s="320">
        <f t="shared" ca="1" si="388"/>
        <v>0</v>
      </c>
      <c r="AZ290" s="724">
        <f t="shared" ca="1" si="361"/>
        <v>0</v>
      </c>
      <c r="BA290" s="1259">
        <f t="shared" si="389"/>
        <v>0</v>
      </c>
      <c r="BB290" s="1250"/>
      <c r="BC290" s="715">
        <f t="shared" si="362"/>
        <v>0</v>
      </c>
      <c r="BD290" s="715">
        <f t="shared" si="363"/>
        <v>0</v>
      </c>
      <c r="BE290" s="715">
        <f t="shared" si="364"/>
        <v>0</v>
      </c>
      <c r="BF290" s="715">
        <f t="shared" si="390"/>
        <v>0</v>
      </c>
      <c r="BG290" s="732">
        <f t="shared" si="365"/>
        <v>0</v>
      </c>
      <c r="BH290" s="39"/>
      <c r="BI290" s="39"/>
      <c r="BJ290" s="39"/>
      <c r="BK290" s="39"/>
      <c r="BL290" s="39"/>
      <c r="BM290" s="36"/>
      <c r="BN290" s="422">
        <f t="shared" ca="1" si="366"/>
        <v>13.095008280809461</v>
      </c>
      <c r="BO290" s="422">
        <f t="shared" ca="1" si="367"/>
        <v>0</v>
      </c>
      <c r="BP290" s="422">
        <f t="shared" ca="1" si="368"/>
        <v>0</v>
      </c>
      <c r="BQ290" s="422">
        <f t="shared" ca="1" si="369"/>
        <v>0</v>
      </c>
      <c r="BR290" s="422">
        <f t="shared" ca="1" si="391"/>
        <v>0</v>
      </c>
      <c r="BS290" s="422">
        <f t="shared" ca="1" si="370"/>
        <v>0</v>
      </c>
      <c r="BT290" s="422">
        <f t="shared" si="371"/>
        <v>0</v>
      </c>
      <c r="BU290" s="422">
        <f t="shared" si="372"/>
        <v>0</v>
      </c>
      <c r="BV290" s="422">
        <f t="shared" si="373"/>
        <v>0</v>
      </c>
      <c r="BW290" s="422">
        <f t="shared" si="374"/>
        <v>0</v>
      </c>
      <c r="BX290" s="422">
        <f t="shared" si="392"/>
        <v>0</v>
      </c>
      <c r="BY290" s="422">
        <f t="shared" si="375"/>
        <v>0</v>
      </c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458"/>
      <c r="CL290" s="458"/>
      <c r="CM290" s="458"/>
      <c r="CN290" s="458"/>
      <c r="CO290" s="458"/>
      <c r="CP290" s="458"/>
      <c r="CQ290" s="458"/>
      <c r="CR290" s="458"/>
      <c r="CS290" s="458"/>
      <c r="CT290" s="458"/>
      <c r="CU290" s="458"/>
      <c r="CV290" s="458"/>
      <c r="CW290" s="458"/>
      <c r="CX290" s="458"/>
      <c r="CY290" s="458"/>
      <c r="CZ290" s="458"/>
      <c r="DA290" s="458"/>
      <c r="DB290" s="458"/>
      <c r="DC290" s="458"/>
      <c r="DD290" s="458"/>
      <c r="DE290" s="458"/>
      <c r="DF290" s="458"/>
      <c r="DG290" s="458"/>
      <c r="DH290" s="458"/>
      <c r="DI290" s="458"/>
      <c r="DJ290" s="458"/>
      <c r="DK290" s="458"/>
      <c r="DL290" s="458"/>
      <c r="DM290" s="458"/>
      <c r="DN290" s="458"/>
      <c r="DO290" s="458"/>
      <c r="DP290" s="458"/>
      <c r="DQ290" s="458"/>
      <c r="DR290" s="458"/>
      <c r="DS290" s="458"/>
      <c r="DT290" s="458"/>
      <c r="DU290" s="39"/>
      <c r="DV290" s="39"/>
      <c r="DW290" s="31">
        <f t="shared" si="406"/>
        <v>14</v>
      </c>
      <c r="DX290" s="459">
        <f t="shared" si="376"/>
        <v>166</v>
      </c>
      <c r="DY290" s="467">
        <f t="shared" si="393"/>
        <v>0.1</v>
      </c>
      <c r="DZ290" s="468">
        <f t="shared" si="394"/>
        <v>0</v>
      </c>
      <c r="EA290" s="467">
        <f t="shared" si="395"/>
        <v>0.01</v>
      </c>
      <c r="EB290" s="468"/>
      <c r="EC290" s="326"/>
      <c r="ED290" s="468"/>
      <c r="EE290" s="39"/>
      <c r="EF290" s="459">
        <f t="shared" si="396"/>
        <v>166</v>
      </c>
      <c r="EG290" s="407">
        <f t="shared" si="408"/>
        <v>0.03</v>
      </c>
      <c r="EH290" s="407">
        <f t="shared" si="408"/>
        <v>0.03</v>
      </c>
      <c r="EI290" s="407">
        <f t="shared" si="408"/>
        <v>0.03</v>
      </c>
      <c r="EJ290" s="407">
        <f t="shared" si="408"/>
        <v>0.03</v>
      </c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</row>
    <row r="291" spans="1:228" ht="12.75" hidden="1" customHeight="1" x14ac:dyDescent="0.2">
      <c r="A291" s="31">
        <f t="shared" si="405"/>
        <v>14</v>
      </c>
      <c r="B291" s="31"/>
      <c r="C291" s="31"/>
      <c r="D291" s="32">
        <f t="shared" si="377"/>
        <v>167</v>
      </c>
      <c r="E291" s="33">
        <f t="shared" ca="1" si="341"/>
        <v>0</v>
      </c>
      <c r="F291" s="33">
        <f t="shared" ca="1" si="342"/>
        <v>0</v>
      </c>
      <c r="G291" s="33">
        <f t="shared" ca="1" si="343"/>
        <v>0</v>
      </c>
      <c r="H291" s="33">
        <v>0</v>
      </c>
      <c r="I291" s="33">
        <v>0</v>
      </c>
      <c r="J291" s="33">
        <f t="shared" ca="1" si="400"/>
        <v>0</v>
      </c>
      <c r="K291" s="33">
        <f t="shared" ca="1" si="344"/>
        <v>0</v>
      </c>
      <c r="L291" s="33"/>
      <c r="M291" s="832">
        <v>0</v>
      </c>
      <c r="N291" s="33">
        <f>IF(M291&gt;0,#REF!,0)</f>
        <v>0</v>
      </c>
      <c r="O291" s="33">
        <f t="shared" ca="1" si="345"/>
        <v>0</v>
      </c>
      <c r="P291" s="833">
        <f t="shared" ca="1" si="378"/>
        <v>1.31</v>
      </c>
      <c r="Q291" s="834">
        <f t="shared" ca="1" si="379"/>
        <v>13.096556023566436</v>
      </c>
      <c r="R291" s="835">
        <f t="shared" ca="1" si="380"/>
        <v>520.69934094022415</v>
      </c>
      <c r="S291" s="836">
        <f t="shared" ca="1" si="381"/>
        <v>1.31</v>
      </c>
      <c r="T291" s="34">
        <f t="shared" ca="1" si="346"/>
        <v>13.096556023566436</v>
      </c>
      <c r="U291" s="835">
        <f t="shared" ca="1" si="382"/>
        <v>520.69934094022437</v>
      </c>
      <c r="V291" s="34">
        <f t="shared" si="409"/>
        <v>0</v>
      </c>
      <c r="W291" s="553">
        <f t="shared" si="410"/>
        <v>0.16300000000000001</v>
      </c>
      <c r="X291" s="42">
        <f t="shared" si="383"/>
        <v>0.03</v>
      </c>
      <c r="Y291" s="43">
        <f t="shared" si="347"/>
        <v>2.4662697723036864E-3</v>
      </c>
      <c r="Z291" s="44">
        <f t="shared" si="384"/>
        <v>0.03</v>
      </c>
      <c r="AA291" s="43">
        <f t="shared" si="348"/>
        <v>2.4662697723036864E-3</v>
      </c>
      <c r="AB291" s="35">
        <f t="shared" si="407"/>
        <v>0.16</v>
      </c>
      <c r="AC291" s="35">
        <f t="shared" ca="1" si="407"/>
        <v>0.15470777428049154</v>
      </c>
      <c r="AD291" s="317">
        <f t="shared" ca="1" si="407"/>
        <v>0.15470777428049154</v>
      </c>
      <c r="AE291" s="39"/>
      <c r="AF291" s="318">
        <f t="shared" si="349"/>
        <v>0.1</v>
      </c>
      <c r="AG291" s="405">
        <f t="shared" ca="1" si="350"/>
        <v>0</v>
      </c>
      <c r="AH291" s="318">
        <f t="shared" si="351"/>
        <v>0</v>
      </c>
      <c r="AI291" s="405">
        <f t="shared" ca="1" si="352"/>
        <v>0</v>
      </c>
      <c r="AJ291" s="318">
        <f t="shared" si="353"/>
        <v>0.01</v>
      </c>
      <c r="AK291" s="405">
        <f t="shared" ca="1" si="354"/>
        <v>0</v>
      </c>
      <c r="AL291" s="35">
        <v>0</v>
      </c>
      <c r="AM291" s="30">
        <f t="shared" ca="1" si="355"/>
        <v>13.096556023566436</v>
      </c>
      <c r="AN291" s="39"/>
      <c r="AO291" s="39"/>
      <c r="AP291" s="709">
        <f ca="1">IF($J$12="",0,IF(A291&lt;=$Y$3,IF(R290+SUM($M$126:M291)&gt;$Z$22,R290*10%,IF(R290+SUM($M$126:M291)&lt;=$Z$22,$Z$22-R290-SUM($M$126:M291))),0))</f>
        <v>99467.514103036214</v>
      </c>
      <c r="AQ291" s="319">
        <f t="shared" ca="1" si="386"/>
        <v>100000</v>
      </c>
      <c r="AR291" s="319">
        <f ca="1">IF($J$12="",0,IF(U290&lt;0,0,IF(A291&lt;=$Y$3,IF(U290+SUM($M$126:M291)&gt;$Z$22,U290*10%,IF(U290+SUM($M$126:M291)&lt;=$Z$22,$AR$125-U290-SUM($M$126:M291))),0)))</f>
        <v>99467.514103036214</v>
      </c>
      <c r="AS291" s="39">
        <f t="shared" ca="1" si="387"/>
        <v>100000</v>
      </c>
      <c r="AT291" s="723">
        <f t="shared" ca="1" si="356"/>
        <v>99467.514103036214</v>
      </c>
      <c r="AU291" s="320">
        <f t="shared" ca="1" si="357"/>
        <v>99467.514103036214</v>
      </c>
      <c r="AV291" s="320">
        <f t="shared" ca="1" si="358"/>
        <v>0</v>
      </c>
      <c r="AW291" s="320">
        <f t="shared" ca="1" si="359"/>
        <v>0</v>
      </c>
      <c r="AX291" s="320">
        <f t="shared" ca="1" si="360"/>
        <v>0</v>
      </c>
      <c r="AY291" s="320">
        <f t="shared" ca="1" si="388"/>
        <v>0</v>
      </c>
      <c r="AZ291" s="724">
        <f t="shared" ca="1" si="361"/>
        <v>0</v>
      </c>
      <c r="BA291" s="1259">
        <f t="shared" si="389"/>
        <v>0</v>
      </c>
      <c r="BB291" s="1250"/>
      <c r="BC291" s="715">
        <f t="shared" si="362"/>
        <v>0</v>
      </c>
      <c r="BD291" s="715">
        <f t="shared" si="363"/>
        <v>0</v>
      </c>
      <c r="BE291" s="715">
        <f t="shared" si="364"/>
        <v>0</v>
      </c>
      <c r="BF291" s="715">
        <f t="shared" si="390"/>
        <v>0</v>
      </c>
      <c r="BG291" s="732">
        <f t="shared" si="365"/>
        <v>0</v>
      </c>
      <c r="BH291" s="39"/>
      <c r="BI291" s="39"/>
      <c r="BJ291" s="39"/>
      <c r="BK291" s="39"/>
      <c r="BL291" s="39"/>
      <c r="BM291" s="36"/>
      <c r="BN291" s="422">
        <f t="shared" ca="1" si="366"/>
        <v>13.096556023566436</v>
      </c>
      <c r="BO291" s="422">
        <f t="shared" ca="1" si="367"/>
        <v>0</v>
      </c>
      <c r="BP291" s="422">
        <f t="shared" ca="1" si="368"/>
        <v>0</v>
      </c>
      <c r="BQ291" s="422">
        <f t="shared" ca="1" si="369"/>
        <v>0</v>
      </c>
      <c r="BR291" s="422">
        <f t="shared" ca="1" si="391"/>
        <v>0</v>
      </c>
      <c r="BS291" s="422">
        <f t="shared" ca="1" si="370"/>
        <v>0</v>
      </c>
      <c r="BT291" s="422">
        <f t="shared" si="371"/>
        <v>0</v>
      </c>
      <c r="BU291" s="422">
        <f t="shared" si="372"/>
        <v>0</v>
      </c>
      <c r="BV291" s="422">
        <f t="shared" si="373"/>
        <v>0</v>
      </c>
      <c r="BW291" s="422">
        <f t="shared" si="374"/>
        <v>0</v>
      </c>
      <c r="BX291" s="422">
        <f t="shared" si="392"/>
        <v>0</v>
      </c>
      <c r="BY291" s="422">
        <f t="shared" si="375"/>
        <v>0</v>
      </c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458"/>
      <c r="CL291" s="458"/>
      <c r="CM291" s="458"/>
      <c r="CN291" s="458"/>
      <c r="CO291" s="458"/>
      <c r="CP291" s="458"/>
      <c r="CQ291" s="458"/>
      <c r="CR291" s="458"/>
      <c r="CS291" s="458"/>
      <c r="CT291" s="458"/>
      <c r="CU291" s="458"/>
      <c r="CV291" s="458"/>
      <c r="CW291" s="458"/>
      <c r="CX291" s="458"/>
      <c r="CY291" s="458"/>
      <c r="CZ291" s="458"/>
      <c r="DA291" s="458"/>
      <c r="DB291" s="458"/>
      <c r="DC291" s="458"/>
      <c r="DD291" s="458"/>
      <c r="DE291" s="458"/>
      <c r="DF291" s="458"/>
      <c r="DG291" s="458"/>
      <c r="DH291" s="458"/>
      <c r="DI291" s="458"/>
      <c r="DJ291" s="458"/>
      <c r="DK291" s="458"/>
      <c r="DL291" s="458"/>
      <c r="DM291" s="458"/>
      <c r="DN291" s="458"/>
      <c r="DO291" s="458"/>
      <c r="DP291" s="458"/>
      <c r="DQ291" s="458"/>
      <c r="DR291" s="458"/>
      <c r="DS291" s="458"/>
      <c r="DT291" s="458"/>
      <c r="DU291" s="39"/>
      <c r="DV291" s="39"/>
      <c r="DW291" s="31">
        <f t="shared" si="406"/>
        <v>14</v>
      </c>
      <c r="DX291" s="459">
        <f t="shared" si="376"/>
        <v>167</v>
      </c>
      <c r="DY291" s="467">
        <f t="shared" si="393"/>
        <v>0.1</v>
      </c>
      <c r="DZ291" s="468">
        <f t="shared" si="394"/>
        <v>0</v>
      </c>
      <c r="EA291" s="467">
        <f t="shared" si="395"/>
        <v>0.01</v>
      </c>
      <c r="EB291" s="468"/>
      <c r="EC291" s="326"/>
      <c r="ED291" s="468"/>
      <c r="EE291" s="39"/>
      <c r="EF291" s="459">
        <f t="shared" si="396"/>
        <v>167</v>
      </c>
      <c r="EG291" s="407">
        <f t="shared" si="408"/>
        <v>0.03</v>
      </c>
      <c r="EH291" s="407">
        <f t="shared" si="408"/>
        <v>0.03</v>
      </c>
      <c r="EI291" s="407">
        <f t="shared" si="408"/>
        <v>0.03</v>
      </c>
      <c r="EJ291" s="407">
        <f t="shared" si="408"/>
        <v>0.03</v>
      </c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</row>
    <row r="292" spans="1:228" ht="12.75" hidden="1" customHeight="1" x14ac:dyDescent="0.2">
      <c r="A292" s="31">
        <f t="shared" si="405"/>
        <v>14</v>
      </c>
      <c r="B292" s="31"/>
      <c r="C292" s="31"/>
      <c r="D292" s="32">
        <f t="shared" si="377"/>
        <v>168</v>
      </c>
      <c r="E292" s="33">
        <f t="shared" ca="1" si="341"/>
        <v>0</v>
      </c>
      <c r="F292" s="33">
        <f t="shared" ca="1" si="342"/>
        <v>0</v>
      </c>
      <c r="G292" s="33">
        <f t="shared" ca="1" si="343"/>
        <v>0</v>
      </c>
      <c r="H292" s="33">
        <v>0</v>
      </c>
      <c r="I292" s="33">
        <v>0</v>
      </c>
      <c r="J292" s="33">
        <f t="shared" ca="1" si="400"/>
        <v>0</v>
      </c>
      <c r="K292" s="33">
        <f t="shared" ca="1" si="344"/>
        <v>0</v>
      </c>
      <c r="L292" s="33"/>
      <c r="M292" s="832">
        <v>0</v>
      </c>
      <c r="N292" s="33">
        <f>IF(M292&gt;0,#REF!,0)</f>
        <v>0</v>
      </c>
      <c r="O292" s="33">
        <f t="shared" ca="1" si="345"/>
        <v>0</v>
      </c>
      <c r="P292" s="833">
        <f t="shared" ca="1" si="378"/>
        <v>1.28</v>
      </c>
      <c r="Q292" s="834">
        <f t="shared" ca="1" si="379"/>
        <v>13.098107920109539</v>
      </c>
      <c r="R292" s="835">
        <f t="shared" ca="1" si="380"/>
        <v>508.88123302011456</v>
      </c>
      <c r="S292" s="836">
        <f t="shared" ca="1" si="381"/>
        <v>1.28</v>
      </c>
      <c r="T292" s="34">
        <f t="shared" ca="1" si="346"/>
        <v>13.098107920109539</v>
      </c>
      <c r="U292" s="835">
        <f t="shared" ca="1" si="382"/>
        <v>508.88123302011479</v>
      </c>
      <c r="V292" s="34">
        <f t="shared" si="409"/>
        <v>0</v>
      </c>
      <c r="W292" s="553">
        <f t="shared" si="410"/>
        <v>0.15</v>
      </c>
      <c r="X292" s="42">
        <f t="shared" si="383"/>
        <v>0.03</v>
      </c>
      <c r="Y292" s="43">
        <f t="shared" si="347"/>
        <v>2.4662697723036864E-3</v>
      </c>
      <c r="Z292" s="44">
        <f t="shared" si="384"/>
        <v>0.03</v>
      </c>
      <c r="AA292" s="43">
        <f t="shared" si="348"/>
        <v>2.4662697723036864E-3</v>
      </c>
      <c r="AB292" s="35">
        <f t="shared" si="407"/>
        <v>0.16</v>
      </c>
      <c r="AC292" s="35">
        <f t="shared" ca="1" si="407"/>
        <v>0.15470777428049154</v>
      </c>
      <c r="AD292" s="317">
        <f t="shared" ca="1" si="407"/>
        <v>0.15470777428049154</v>
      </c>
      <c r="AE292" s="39"/>
      <c r="AF292" s="318">
        <f t="shared" si="349"/>
        <v>0.1</v>
      </c>
      <c r="AG292" s="405">
        <f t="shared" ca="1" si="350"/>
        <v>0</v>
      </c>
      <c r="AH292" s="318">
        <f t="shared" si="351"/>
        <v>0</v>
      </c>
      <c r="AI292" s="405">
        <f t="shared" ca="1" si="352"/>
        <v>0</v>
      </c>
      <c r="AJ292" s="318">
        <f t="shared" si="353"/>
        <v>0.01</v>
      </c>
      <c r="AK292" s="405">
        <f t="shared" ca="1" si="354"/>
        <v>0</v>
      </c>
      <c r="AL292" s="35">
        <v>0</v>
      </c>
      <c r="AM292" s="30">
        <f t="shared" ca="1" si="355"/>
        <v>13.098107920109539</v>
      </c>
      <c r="AN292" s="39"/>
      <c r="AO292" s="39"/>
      <c r="AP292" s="709">
        <f ca="1">IF($J$12="",0,IF(A292&lt;=$Y$3,IF(R291+SUM($M$126:M292)&gt;$Z$22,R291*10%,IF(R291+SUM($M$126:M292)&lt;=$Z$22,$Z$22-R291-SUM($M$126:M292))),0))</f>
        <v>99479.30065905978</v>
      </c>
      <c r="AQ292" s="319">
        <f t="shared" ca="1" si="386"/>
        <v>100000</v>
      </c>
      <c r="AR292" s="319">
        <f ca="1">IF($J$12="",0,IF(U291&lt;0,0,IF(A292&lt;=$Y$3,IF(U291+SUM($M$126:M292)&gt;$Z$22,U291*10%,IF(U291+SUM($M$126:M292)&lt;=$Z$22,$AR$125-U291-SUM($M$126:M292))),0)))</f>
        <v>99479.30065905978</v>
      </c>
      <c r="AS292" s="39">
        <f t="shared" ca="1" si="387"/>
        <v>100000</v>
      </c>
      <c r="AT292" s="723">
        <f t="shared" ca="1" si="356"/>
        <v>99479.30065905978</v>
      </c>
      <c r="AU292" s="320">
        <f t="shared" ca="1" si="357"/>
        <v>99479.30065905978</v>
      </c>
      <c r="AV292" s="320">
        <f t="shared" ca="1" si="358"/>
        <v>0</v>
      </c>
      <c r="AW292" s="320">
        <f t="shared" ca="1" si="359"/>
        <v>0</v>
      </c>
      <c r="AX292" s="320">
        <f t="shared" ca="1" si="360"/>
        <v>0</v>
      </c>
      <c r="AY292" s="320">
        <f t="shared" ca="1" si="388"/>
        <v>0</v>
      </c>
      <c r="AZ292" s="724">
        <f t="shared" ca="1" si="361"/>
        <v>0</v>
      </c>
      <c r="BA292" s="1259">
        <f t="shared" si="389"/>
        <v>0</v>
      </c>
      <c r="BB292" s="1250"/>
      <c r="BC292" s="715">
        <f t="shared" si="362"/>
        <v>0</v>
      </c>
      <c r="BD292" s="715">
        <f t="shared" si="363"/>
        <v>0</v>
      </c>
      <c r="BE292" s="715">
        <f t="shared" si="364"/>
        <v>0</v>
      </c>
      <c r="BF292" s="715">
        <f t="shared" si="390"/>
        <v>0</v>
      </c>
      <c r="BG292" s="732">
        <f t="shared" si="365"/>
        <v>0</v>
      </c>
      <c r="BH292" s="39"/>
      <c r="BI292" s="39"/>
      <c r="BJ292" s="39"/>
      <c r="BK292" s="39"/>
      <c r="BL292" s="39"/>
      <c r="BM292" s="36"/>
      <c r="BN292" s="422">
        <f t="shared" ca="1" si="366"/>
        <v>13.098107920109539</v>
      </c>
      <c r="BO292" s="422">
        <f t="shared" ca="1" si="367"/>
        <v>0</v>
      </c>
      <c r="BP292" s="422">
        <f t="shared" ca="1" si="368"/>
        <v>0</v>
      </c>
      <c r="BQ292" s="422">
        <f t="shared" ca="1" si="369"/>
        <v>0</v>
      </c>
      <c r="BR292" s="422">
        <f t="shared" ca="1" si="391"/>
        <v>0</v>
      </c>
      <c r="BS292" s="422">
        <f t="shared" ca="1" si="370"/>
        <v>0</v>
      </c>
      <c r="BT292" s="422">
        <f t="shared" si="371"/>
        <v>0</v>
      </c>
      <c r="BU292" s="422">
        <f t="shared" si="372"/>
        <v>0</v>
      </c>
      <c r="BV292" s="422">
        <f t="shared" si="373"/>
        <v>0</v>
      </c>
      <c r="BW292" s="422">
        <f t="shared" si="374"/>
        <v>0</v>
      </c>
      <c r="BX292" s="422">
        <f t="shared" si="392"/>
        <v>0</v>
      </c>
      <c r="BY292" s="422">
        <f t="shared" si="375"/>
        <v>0</v>
      </c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458"/>
      <c r="CL292" s="458"/>
      <c r="CM292" s="458"/>
      <c r="CN292" s="458"/>
      <c r="CO292" s="458"/>
      <c r="CP292" s="458"/>
      <c r="CQ292" s="458"/>
      <c r="CR292" s="458"/>
      <c r="CS292" s="458"/>
      <c r="CT292" s="458"/>
      <c r="CU292" s="458"/>
      <c r="CV292" s="458"/>
      <c r="CW292" s="458"/>
      <c r="CX292" s="458"/>
      <c r="CY292" s="458"/>
      <c r="CZ292" s="458"/>
      <c r="DA292" s="458"/>
      <c r="DB292" s="458"/>
      <c r="DC292" s="458"/>
      <c r="DD292" s="458"/>
      <c r="DE292" s="458"/>
      <c r="DF292" s="458"/>
      <c r="DG292" s="458"/>
      <c r="DH292" s="458"/>
      <c r="DI292" s="458"/>
      <c r="DJ292" s="458"/>
      <c r="DK292" s="458"/>
      <c r="DL292" s="458"/>
      <c r="DM292" s="458"/>
      <c r="DN292" s="458"/>
      <c r="DO292" s="458"/>
      <c r="DP292" s="458"/>
      <c r="DQ292" s="458"/>
      <c r="DR292" s="458"/>
      <c r="DS292" s="458"/>
      <c r="DT292" s="458"/>
      <c r="DU292" s="39"/>
      <c r="DV292" s="39"/>
      <c r="DW292" s="31">
        <f t="shared" si="406"/>
        <v>14</v>
      </c>
      <c r="DX292" s="459">
        <f t="shared" si="376"/>
        <v>168</v>
      </c>
      <c r="DY292" s="467">
        <f t="shared" si="393"/>
        <v>0.1</v>
      </c>
      <c r="DZ292" s="468">
        <f t="shared" si="394"/>
        <v>0</v>
      </c>
      <c r="EA292" s="467">
        <f t="shared" si="395"/>
        <v>0.01</v>
      </c>
      <c r="EB292" s="468"/>
      <c r="EC292" s="326"/>
      <c r="ED292" s="468"/>
      <c r="EE292" s="39"/>
      <c r="EF292" s="459">
        <f t="shared" si="396"/>
        <v>168</v>
      </c>
      <c r="EG292" s="407">
        <f t="shared" si="408"/>
        <v>0.03</v>
      </c>
      <c r="EH292" s="407">
        <f t="shared" si="408"/>
        <v>0.03</v>
      </c>
      <c r="EI292" s="407">
        <f t="shared" si="408"/>
        <v>0.03</v>
      </c>
      <c r="EJ292" s="407">
        <f t="shared" si="408"/>
        <v>0.03</v>
      </c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</row>
    <row r="293" spans="1:228" ht="12.75" hidden="1" customHeight="1" x14ac:dyDescent="0.2">
      <c r="A293" s="31">
        <f>A292+1</f>
        <v>15</v>
      </c>
      <c r="B293" s="31"/>
      <c r="C293" s="31">
        <v>30</v>
      </c>
      <c r="D293" s="32">
        <f t="shared" si="377"/>
        <v>169</v>
      </c>
      <c r="E293" s="33">
        <f t="shared" ca="1" si="341"/>
        <v>168.97719999999998</v>
      </c>
      <c r="F293" s="33">
        <f t="shared" ca="1" si="342"/>
        <v>168.97719999999998</v>
      </c>
      <c r="G293" s="33">
        <f t="shared" ca="1" si="343"/>
        <v>0</v>
      </c>
      <c r="H293" s="33">
        <v>0</v>
      </c>
      <c r="I293" s="33">
        <v>0</v>
      </c>
      <c r="J293" s="33">
        <f t="shared" ca="1" si="400"/>
        <v>0</v>
      </c>
      <c r="K293" s="33">
        <f t="shared" ca="1" si="344"/>
        <v>22.54</v>
      </c>
      <c r="L293" s="33"/>
      <c r="M293" s="832">
        <v>0</v>
      </c>
      <c r="N293" s="33">
        <f>IF(M293&gt;0,#REF!,0)</f>
        <v>0</v>
      </c>
      <c r="O293" s="33">
        <f t="shared" ca="1" si="345"/>
        <v>123.13</v>
      </c>
      <c r="P293" s="833">
        <f t="shared" ca="1" si="378"/>
        <v>1.56</v>
      </c>
      <c r="Q293" s="834">
        <f t="shared" ca="1" si="379"/>
        <v>14.011665893016334</v>
      </c>
      <c r="R293" s="835">
        <f t="shared" ca="1" si="380"/>
        <v>619.55956712709815</v>
      </c>
      <c r="S293" s="836">
        <f t="shared" ca="1" si="381"/>
        <v>1.56</v>
      </c>
      <c r="T293" s="34">
        <f t="shared" ca="1" si="346"/>
        <v>14.011665893016334</v>
      </c>
      <c r="U293" s="835">
        <f t="shared" ca="1" si="382"/>
        <v>619.55956712709838</v>
      </c>
      <c r="V293" s="34">
        <f t="shared" si="409"/>
        <v>0</v>
      </c>
      <c r="W293" s="553">
        <f t="shared" si="410"/>
        <v>0.13800000000000001</v>
      </c>
      <c r="X293" s="42">
        <f t="shared" si="383"/>
        <v>0.03</v>
      </c>
      <c r="Y293" s="43">
        <f t="shared" si="347"/>
        <v>2.4662697723036864E-3</v>
      </c>
      <c r="Z293" s="44">
        <f t="shared" si="384"/>
        <v>0.03</v>
      </c>
      <c r="AA293" s="43">
        <f t="shared" si="348"/>
        <v>2.4662697723036864E-3</v>
      </c>
      <c r="AB293" s="35">
        <f t="shared" si="407"/>
        <v>0.16</v>
      </c>
      <c r="AC293" s="35">
        <f t="shared" ca="1" si="407"/>
        <v>0.15470777428049154</v>
      </c>
      <c r="AD293" s="317">
        <f t="shared" ca="1" si="407"/>
        <v>0.15470777428049154</v>
      </c>
      <c r="AE293" s="39"/>
      <c r="AF293" s="318">
        <f t="shared" si="349"/>
        <v>0.1</v>
      </c>
      <c r="AG293" s="405">
        <f t="shared" ca="1" si="350"/>
        <v>14.567</v>
      </c>
      <c r="AH293" s="318">
        <f t="shared" si="351"/>
        <v>0</v>
      </c>
      <c r="AI293" s="405">
        <f t="shared" ca="1" si="352"/>
        <v>0</v>
      </c>
      <c r="AJ293" s="318">
        <f t="shared" si="353"/>
        <v>0.01</v>
      </c>
      <c r="AK293" s="405">
        <f t="shared" ca="1" si="354"/>
        <v>1.4566999999999999</v>
      </c>
      <c r="AL293" s="35">
        <v>0</v>
      </c>
      <c r="AM293" s="30">
        <f t="shared" ca="1" si="355"/>
        <v>14.011665893016334</v>
      </c>
      <c r="AN293" s="39"/>
      <c r="AO293" s="39"/>
      <c r="AP293" s="709">
        <f ca="1">IF($J$12="",0,IF(A293&lt;=$Y$3,IF(R292+SUM($M$126:M293)&gt;$Z$22,R292*10%,IF(R292+SUM($M$126:M293)&lt;=$Z$22,$Z$22-R292-SUM($M$126:M293))),0))</f>
        <v>99491.118766979882</v>
      </c>
      <c r="AQ293" s="319">
        <f t="shared" ca="1" si="386"/>
        <v>100000</v>
      </c>
      <c r="AR293" s="319">
        <f ca="1">IF($J$12="",0,IF(U292&lt;0,0,IF(A293&lt;=$Y$3,IF(U292+SUM($M$126:M293)&gt;$Z$22,U292*10%,IF(U292+SUM($M$126:M293)&lt;=$Z$22,$AR$125-U292-SUM($M$126:M293))),0)))</f>
        <v>99491.118766979882</v>
      </c>
      <c r="AS293" s="39">
        <f t="shared" ca="1" si="387"/>
        <v>100000</v>
      </c>
      <c r="AT293" s="723">
        <f t="shared" ca="1" si="356"/>
        <v>99491.118766979882</v>
      </c>
      <c r="AU293" s="320">
        <f t="shared" ca="1" si="357"/>
        <v>99491.118766979882</v>
      </c>
      <c r="AV293" s="320">
        <f t="shared" ca="1" si="358"/>
        <v>0</v>
      </c>
      <c r="AW293" s="320">
        <f t="shared" ca="1" si="359"/>
        <v>0</v>
      </c>
      <c r="AX293" s="320">
        <f t="shared" ca="1" si="360"/>
        <v>0</v>
      </c>
      <c r="AY293" s="320">
        <f t="shared" ca="1" si="388"/>
        <v>0</v>
      </c>
      <c r="AZ293" s="724">
        <f t="shared" ca="1" si="361"/>
        <v>0</v>
      </c>
      <c r="BA293" s="1259">
        <f t="shared" si="389"/>
        <v>0</v>
      </c>
      <c r="BB293" s="1250"/>
      <c r="BC293" s="715">
        <f t="shared" si="362"/>
        <v>0</v>
      </c>
      <c r="BD293" s="715">
        <f t="shared" si="363"/>
        <v>0</v>
      </c>
      <c r="BE293" s="715">
        <f t="shared" si="364"/>
        <v>0</v>
      </c>
      <c r="BF293" s="715">
        <f t="shared" si="390"/>
        <v>0</v>
      </c>
      <c r="BG293" s="732">
        <f t="shared" si="365"/>
        <v>0</v>
      </c>
      <c r="BH293" s="39"/>
      <c r="BI293" s="39"/>
      <c r="BJ293" s="39"/>
      <c r="BK293" s="39"/>
      <c r="BL293" s="39"/>
      <c r="BM293" s="36"/>
      <c r="BN293" s="422">
        <f t="shared" ca="1" si="366"/>
        <v>14.011665893016334</v>
      </c>
      <c r="BO293" s="422">
        <f t="shared" ca="1" si="367"/>
        <v>0</v>
      </c>
      <c r="BP293" s="422">
        <f t="shared" ca="1" si="368"/>
        <v>0</v>
      </c>
      <c r="BQ293" s="422">
        <f t="shared" ca="1" si="369"/>
        <v>0</v>
      </c>
      <c r="BR293" s="422">
        <f t="shared" ca="1" si="391"/>
        <v>0</v>
      </c>
      <c r="BS293" s="422">
        <f t="shared" ca="1" si="370"/>
        <v>0</v>
      </c>
      <c r="BT293" s="422">
        <f t="shared" si="371"/>
        <v>0</v>
      </c>
      <c r="BU293" s="422">
        <f t="shared" si="372"/>
        <v>0</v>
      </c>
      <c r="BV293" s="422">
        <f t="shared" si="373"/>
        <v>0</v>
      </c>
      <c r="BW293" s="422">
        <f t="shared" si="374"/>
        <v>0</v>
      </c>
      <c r="BX293" s="422">
        <f t="shared" si="392"/>
        <v>0</v>
      </c>
      <c r="BY293" s="422">
        <f t="shared" si="375"/>
        <v>0</v>
      </c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458"/>
      <c r="CL293" s="458"/>
      <c r="CM293" s="458"/>
      <c r="CN293" s="458"/>
      <c r="CO293" s="458"/>
      <c r="CP293" s="458"/>
      <c r="CQ293" s="458"/>
      <c r="CR293" s="458"/>
      <c r="CS293" s="458"/>
      <c r="CT293" s="458"/>
      <c r="CU293" s="458"/>
      <c r="CV293" s="458"/>
      <c r="CW293" s="458"/>
      <c r="CX293" s="458"/>
      <c r="CY293" s="458"/>
      <c r="CZ293" s="458"/>
      <c r="DA293" s="458"/>
      <c r="DB293" s="458"/>
      <c r="DC293" s="458"/>
      <c r="DD293" s="458"/>
      <c r="DE293" s="458"/>
      <c r="DF293" s="458"/>
      <c r="DG293" s="458"/>
      <c r="DH293" s="458"/>
      <c r="DI293" s="458"/>
      <c r="DJ293" s="458"/>
      <c r="DK293" s="458"/>
      <c r="DL293" s="458"/>
      <c r="DM293" s="458"/>
      <c r="DN293" s="458"/>
      <c r="DO293" s="458"/>
      <c r="DP293" s="458"/>
      <c r="DQ293" s="458"/>
      <c r="DR293" s="458"/>
      <c r="DS293" s="458"/>
      <c r="DT293" s="458"/>
      <c r="DU293" s="39"/>
      <c r="DV293" s="39"/>
      <c r="DW293" s="31">
        <f>DW292+1</f>
        <v>15</v>
      </c>
      <c r="DX293" s="459">
        <f t="shared" si="376"/>
        <v>169</v>
      </c>
      <c r="DY293" s="467">
        <f t="shared" si="393"/>
        <v>0.1</v>
      </c>
      <c r="DZ293" s="468">
        <f t="shared" si="394"/>
        <v>0</v>
      </c>
      <c r="EA293" s="467">
        <f t="shared" si="395"/>
        <v>0.01</v>
      </c>
      <c r="EB293" s="468"/>
      <c r="EC293" s="326"/>
      <c r="ED293" s="468"/>
      <c r="EE293" s="39"/>
      <c r="EF293" s="459">
        <f t="shared" si="396"/>
        <v>169</v>
      </c>
      <c r="EG293" s="407">
        <f t="shared" si="408"/>
        <v>0.03</v>
      </c>
      <c r="EH293" s="407">
        <f t="shared" si="408"/>
        <v>0.03</v>
      </c>
      <c r="EI293" s="407">
        <f t="shared" si="408"/>
        <v>0.03</v>
      </c>
      <c r="EJ293" s="407">
        <f t="shared" si="408"/>
        <v>0.03</v>
      </c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</row>
    <row r="294" spans="1:228" ht="12.75" hidden="1" customHeight="1" x14ac:dyDescent="0.2">
      <c r="A294" s="31">
        <f t="shared" ref="A294:A304" si="411">A293</f>
        <v>15</v>
      </c>
      <c r="B294" s="31"/>
      <c r="C294" s="31"/>
      <c r="D294" s="32">
        <f t="shared" si="377"/>
        <v>170</v>
      </c>
      <c r="E294" s="33">
        <f t="shared" ca="1" si="341"/>
        <v>0</v>
      </c>
      <c r="F294" s="33">
        <f t="shared" ca="1" si="342"/>
        <v>0</v>
      </c>
      <c r="G294" s="33">
        <f t="shared" ca="1" si="343"/>
        <v>0</v>
      </c>
      <c r="H294" s="33">
        <v>0</v>
      </c>
      <c r="I294" s="33">
        <v>0</v>
      </c>
      <c r="J294" s="33">
        <f t="shared" ca="1" si="400"/>
        <v>0</v>
      </c>
      <c r="K294" s="33">
        <f t="shared" ca="1" si="344"/>
        <v>0</v>
      </c>
      <c r="L294" s="33"/>
      <c r="M294" s="832">
        <v>0</v>
      </c>
      <c r="N294" s="33">
        <f>IF(M294&gt;0,#REF!,0)</f>
        <v>0</v>
      </c>
      <c r="O294" s="33">
        <f t="shared" ca="1" si="345"/>
        <v>0</v>
      </c>
      <c r="P294" s="833">
        <f t="shared" ca="1" si="378"/>
        <v>1.53</v>
      </c>
      <c r="Q294" s="834">
        <f t="shared" ca="1" si="379"/>
        <v>13.996078694296266</v>
      </c>
      <c r="R294" s="835">
        <f t="shared" ca="1" si="380"/>
        <v>607.09348843280191</v>
      </c>
      <c r="S294" s="836">
        <f t="shared" ca="1" si="381"/>
        <v>1.53</v>
      </c>
      <c r="T294" s="34">
        <f t="shared" ca="1" si="346"/>
        <v>13.996078694296266</v>
      </c>
      <c r="U294" s="835">
        <f t="shared" ca="1" si="382"/>
        <v>607.09348843280213</v>
      </c>
      <c r="V294" s="34">
        <f t="shared" si="409"/>
        <v>0</v>
      </c>
      <c r="W294" s="553">
        <f t="shared" si="410"/>
        <v>0.125</v>
      </c>
      <c r="X294" s="42">
        <f t="shared" si="383"/>
        <v>0.03</v>
      </c>
      <c r="Y294" s="43">
        <f t="shared" si="347"/>
        <v>2.4662697723036864E-3</v>
      </c>
      <c r="Z294" s="44">
        <f t="shared" si="384"/>
        <v>0.03</v>
      </c>
      <c r="AA294" s="43">
        <f t="shared" si="348"/>
        <v>2.4662697723036864E-3</v>
      </c>
      <c r="AB294" s="35">
        <f t="shared" si="407"/>
        <v>0.16</v>
      </c>
      <c r="AC294" s="35">
        <f t="shared" ca="1" si="407"/>
        <v>0.15470777428049154</v>
      </c>
      <c r="AD294" s="317">
        <f t="shared" ca="1" si="407"/>
        <v>0.15470777428049154</v>
      </c>
      <c r="AE294" s="39"/>
      <c r="AF294" s="318">
        <f t="shared" si="349"/>
        <v>0.1</v>
      </c>
      <c r="AG294" s="405">
        <f t="shared" ca="1" si="350"/>
        <v>0</v>
      </c>
      <c r="AH294" s="318">
        <f t="shared" si="351"/>
        <v>0</v>
      </c>
      <c r="AI294" s="405">
        <f t="shared" ca="1" si="352"/>
        <v>0</v>
      </c>
      <c r="AJ294" s="318">
        <f t="shared" si="353"/>
        <v>0.01</v>
      </c>
      <c r="AK294" s="405">
        <f t="shared" ca="1" si="354"/>
        <v>0</v>
      </c>
      <c r="AL294" s="35">
        <v>0</v>
      </c>
      <c r="AM294" s="30">
        <f t="shared" ca="1" si="355"/>
        <v>13.996078694296266</v>
      </c>
      <c r="AN294" s="39"/>
      <c r="AO294" s="39"/>
      <c r="AP294" s="709">
        <f ca="1">IF($J$12="",0,IF(A294&lt;=$Y$3,IF(R293+SUM($M$126:M294)&gt;$Z$22,R293*10%,IF(R293+SUM($M$126:M294)&lt;=$Z$22,$Z$22-R293-SUM($M$126:M294))),0))</f>
        <v>99380.4404328729</v>
      </c>
      <c r="AQ294" s="319">
        <f t="shared" ca="1" si="386"/>
        <v>100000</v>
      </c>
      <c r="AR294" s="319">
        <f ca="1">IF($J$12="",0,IF(U293&lt;0,0,IF(A294&lt;=$Y$3,IF(U293+SUM($M$126:M294)&gt;$Z$22,U293*10%,IF(U293+SUM($M$126:M294)&lt;=$Z$22,$AR$125-U293-SUM($M$126:M294))),0)))</f>
        <v>99380.4404328729</v>
      </c>
      <c r="AS294" s="39">
        <f t="shared" ca="1" si="387"/>
        <v>100000</v>
      </c>
      <c r="AT294" s="723">
        <f t="shared" ca="1" si="356"/>
        <v>99380.4404328729</v>
      </c>
      <c r="AU294" s="320">
        <f t="shared" ca="1" si="357"/>
        <v>99380.4404328729</v>
      </c>
      <c r="AV294" s="320">
        <f t="shared" ca="1" si="358"/>
        <v>0</v>
      </c>
      <c r="AW294" s="320">
        <f t="shared" ca="1" si="359"/>
        <v>0</v>
      </c>
      <c r="AX294" s="320">
        <f t="shared" ca="1" si="360"/>
        <v>0</v>
      </c>
      <c r="AY294" s="320">
        <f t="shared" ca="1" si="388"/>
        <v>0</v>
      </c>
      <c r="AZ294" s="724">
        <f t="shared" ca="1" si="361"/>
        <v>0</v>
      </c>
      <c r="BA294" s="1259">
        <f t="shared" si="389"/>
        <v>0</v>
      </c>
      <c r="BB294" s="1250"/>
      <c r="BC294" s="715">
        <f t="shared" si="362"/>
        <v>0</v>
      </c>
      <c r="BD294" s="715">
        <f t="shared" si="363"/>
        <v>0</v>
      </c>
      <c r="BE294" s="715">
        <f t="shared" si="364"/>
        <v>0</v>
      </c>
      <c r="BF294" s="715">
        <f t="shared" si="390"/>
        <v>0</v>
      </c>
      <c r="BG294" s="732">
        <f t="shared" si="365"/>
        <v>0</v>
      </c>
      <c r="BH294" s="39"/>
      <c r="BI294" s="39"/>
      <c r="BJ294" s="39"/>
      <c r="BK294" s="39"/>
      <c r="BL294" s="39"/>
      <c r="BM294" s="36"/>
      <c r="BN294" s="422">
        <f t="shared" ca="1" si="366"/>
        <v>13.996078694296266</v>
      </c>
      <c r="BO294" s="422">
        <f t="shared" ca="1" si="367"/>
        <v>0</v>
      </c>
      <c r="BP294" s="422">
        <f t="shared" ca="1" si="368"/>
        <v>0</v>
      </c>
      <c r="BQ294" s="422">
        <f t="shared" ca="1" si="369"/>
        <v>0</v>
      </c>
      <c r="BR294" s="422">
        <f t="shared" ca="1" si="391"/>
        <v>0</v>
      </c>
      <c r="BS294" s="422">
        <f t="shared" ca="1" si="370"/>
        <v>0</v>
      </c>
      <c r="BT294" s="422">
        <f t="shared" si="371"/>
        <v>0</v>
      </c>
      <c r="BU294" s="422">
        <f t="shared" si="372"/>
        <v>0</v>
      </c>
      <c r="BV294" s="422">
        <f t="shared" si="373"/>
        <v>0</v>
      </c>
      <c r="BW294" s="422">
        <f t="shared" si="374"/>
        <v>0</v>
      </c>
      <c r="BX294" s="422">
        <f t="shared" si="392"/>
        <v>0</v>
      </c>
      <c r="BY294" s="422">
        <f t="shared" si="375"/>
        <v>0</v>
      </c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458"/>
      <c r="CL294" s="458"/>
      <c r="CM294" s="458"/>
      <c r="CN294" s="458"/>
      <c r="CO294" s="458"/>
      <c r="CP294" s="458"/>
      <c r="CQ294" s="458"/>
      <c r="CR294" s="458"/>
      <c r="CS294" s="458"/>
      <c r="CT294" s="458"/>
      <c r="CU294" s="458"/>
      <c r="CV294" s="458"/>
      <c r="CW294" s="458"/>
      <c r="CX294" s="458"/>
      <c r="CY294" s="458"/>
      <c r="CZ294" s="458"/>
      <c r="DA294" s="458"/>
      <c r="DB294" s="458"/>
      <c r="DC294" s="458"/>
      <c r="DD294" s="458"/>
      <c r="DE294" s="458"/>
      <c r="DF294" s="458"/>
      <c r="DG294" s="458"/>
      <c r="DH294" s="458"/>
      <c r="DI294" s="458"/>
      <c r="DJ294" s="458"/>
      <c r="DK294" s="458"/>
      <c r="DL294" s="458"/>
      <c r="DM294" s="458"/>
      <c r="DN294" s="458"/>
      <c r="DO294" s="458"/>
      <c r="DP294" s="458"/>
      <c r="DQ294" s="458"/>
      <c r="DR294" s="458"/>
      <c r="DS294" s="458"/>
      <c r="DT294" s="458"/>
      <c r="DU294" s="39"/>
      <c r="DV294" s="39"/>
      <c r="DW294" s="31">
        <f t="shared" ref="DW294:DW304" si="412">DW293</f>
        <v>15</v>
      </c>
      <c r="DX294" s="459">
        <f t="shared" si="376"/>
        <v>170</v>
      </c>
      <c r="DY294" s="467">
        <f t="shared" si="393"/>
        <v>0.1</v>
      </c>
      <c r="DZ294" s="468">
        <f t="shared" si="394"/>
        <v>0</v>
      </c>
      <c r="EA294" s="467">
        <f t="shared" si="395"/>
        <v>0.01</v>
      </c>
      <c r="EB294" s="468"/>
      <c r="EC294" s="326"/>
      <c r="ED294" s="468"/>
      <c r="EE294" s="39"/>
      <c r="EF294" s="459">
        <f t="shared" si="396"/>
        <v>170</v>
      </c>
      <c r="EG294" s="407">
        <f t="shared" si="408"/>
        <v>0.03</v>
      </c>
      <c r="EH294" s="407">
        <f t="shared" si="408"/>
        <v>0.03</v>
      </c>
      <c r="EI294" s="407">
        <f t="shared" si="408"/>
        <v>0.03</v>
      </c>
      <c r="EJ294" s="407">
        <f t="shared" si="408"/>
        <v>0.03</v>
      </c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</row>
    <row r="295" spans="1:228" ht="12.75" hidden="1" customHeight="1" x14ac:dyDescent="0.2">
      <c r="A295" s="31">
        <f t="shared" si="411"/>
        <v>15</v>
      </c>
      <c r="B295" s="31"/>
      <c r="C295" s="31"/>
      <c r="D295" s="32">
        <f t="shared" si="377"/>
        <v>171</v>
      </c>
      <c r="E295" s="33">
        <f t="shared" ca="1" si="341"/>
        <v>0</v>
      </c>
      <c r="F295" s="33">
        <f t="shared" ca="1" si="342"/>
        <v>0</v>
      </c>
      <c r="G295" s="33">
        <f t="shared" ca="1" si="343"/>
        <v>0</v>
      </c>
      <c r="H295" s="33">
        <v>0</v>
      </c>
      <c r="I295" s="33">
        <v>0</v>
      </c>
      <c r="J295" s="33">
        <f t="shared" ca="1" si="400"/>
        <v>0</v>
      </c>
      <c r="K295" s="33">
        <f t="shared" ca="1" si="344"/>
        <v>0</v>
      </c>
      <c r="L295" s="33"/>
      <c r="M295" s="832">
        <v>0</v>
      </c>
      <c r="N295" s="33">
        <f>IF(M295&gt;0,#REF!,0)</f>
        <v>0</v>
      </c>
      <c r="O295" s="33">
        <f t="shared" ca="1" si="345"/>
        <v>0</v>
      </c>
      <c r="P295" s="833">
        <f t="shared" ca="1" si="378"/>
        <v>1.5</v>
      </c>
      <c r="Q295" s="834">
        <f t="shared" ca="1" si="379"/>
        <v>13.997834333712381</v>
      </c>
      <c r="R295" s="835">
        <f t="shared" ca="1" si="380"/>
        <v>594.59565409908953</v>
      </c>
      <c r="S295" s="836">
        <f t="shared" ca="1" si="381"/>
        <v>1.5</v>
      </c>
      <c r="T295" s="34">
        <f t="shared" ca="1" si="346"/>
        <v>13.997834333712381</v>
      </c>
      <c r="U295" s="835">
        <f t="shared" ca="1" si="382"/>
        <v>594.59565409908976</v>
      </c>
      <c r="V295" s="34">
        <f t="shared" si="409"/>
        <v>0</v>
      </c>
      <c r="W295" s="553">
        <f t="shared" si="410"/>
        <v>0.113</v>
      </c>
      <c r="X295" s="42">
        <f t="shared" si="383"/>
        <v>0.03</v>
      </c>
      <c r="Y295" s="43">
        <f t="shared" si="347"/>
        <v>2.4662697723036864E-3</v>
      </c>
      <c r="Z295" s="44">
        <f t="shared" si="384"/>
        <v>0.03</v>
      </c>
      <c r="AA295" s="43">
        <f t="shared" si="348"/>
        <v>2.4662697723036864E-3</v>
      </c>
      <c r="AB295" s="35">
        <f t="shared" si="407"/>
        <v>0.16</v>
      </c>
      <c r="AC295" s="35">
        <f t="shared" ca="1" si="407"/>
        <v>0.15470777428049154</v>
      </c>
      <c r="AD295" s="317">
        <f t="shared" ca="1" si="407"/>
        <v>0.15470777428049154</v>
      </c>
      <c r="AE295" s="39"/>
      <c r="AF295" s="318">
        <f t="shared" si="349"/>
        <v>0.1</v>
      </c>
      <c r="AG295" s="405">
        <f t="shared" ca="1" si="350"/>
        <v>0</v>
      </c>
      <c r="AH295" s="318">
        <f t="shared" si="351"/>
        <v>0</v>
      </c>
      <c r="AI295" s="405">
        <f t="shared" ca="1" si="352"/>
        <v>0</v>
      </c>
      <c r="AJ295" s="318">
        <f t="shared" si="353"/>
        <v>0.01</v>
      </c>
      <c r="AK295" s="405">
        <f t="shared" ca="1" si="354"/>
        <v>0</v>
      </c>
      <c r="AL295" s="35">
        <v>0</v>
      </c>
      <c r="AM295" s="30">
        <f t="shared" ca="1" si="355"/>
        <v>13.997834333712381</v>
      </c>
      <c r="AN295" s="39"/>
      <c r="AO295" s="39"/>
      <c r="AP295" s="709">
        <f ca="1">IF($J$12="",0,IF(A295&lt;=$Y$3,IF(R294+SUM($M$126:M295)&gt;$Z$22,R294*10%,IF(R294+SUM($M$126:M295)&lt;=$Z$22,$Z$22-R294-SUM($M$126:M295))),0))</f>
        <v>99392.906511567198</v>
      </c>
      <c r="AQ295" s="319">
        <f t="shared" ca="1" si="386"/>
        <v>100000</v>
      </c>
      <c r="AR295" s="319">
        <f ca="1">IF($J$12="",0,IF(U294&lt;0,0,IF(A295&lt;=$Y$3,IF(U294+SUM($M$126:M295)&gt;$Z$22,U294*10%,IF(U294+SUM($M$126:M295)&lt;=$Z$22,$AR$125-U294-SUM($M$126:M295))),0)))</f>
        <v>99392.906511567198</v>
      </c>
      <c r="AS295" s="39">
        <f t="shared" ca="1" si="387"/>
        <v>100000</v>
      </c>
      <c r="AT295" s="723">
        <f t="shared" ca="1" si="356"/>
        <v>99392.906511567198</v>
      </c>
      <c r="AU295" s="320">
        <f t="shared" ca="1" si="357"/>
        <v>99392.906511567198</v>
      </c>
      <c r="AV295" s="320">
        <f t="shared" ca="1" si="358"/>
        <v>0</v>
      </c>
      <c r="AW295" s="320">
        <f t="shared" ca="1" si="359"/>
        <v>0</v>
      </c>
      <c r="AX295" s="320">
        <f t="shared" ca="1" si="360"/>
        <v>0</v>
      </c>
      <c r="AY295" s="320">
        <f t="shared" ca="1" si="388"/>
        <v>0</v>
      </c>
      <c r="AZ295" s="724">
        <f t="shared" ca="1" si="361"/>
        <v>0</v>
      </c>
      <c r="BA295" s="1259">
        <f t="shared" si="389"/>
        <v>0</v>
      </c>
      <c r="BB295" s="1250"/>
      <c r="BC295" s="715">
        <f t="shared" si="362"/>
        <v>0</v>
      </c>
      <c r="BD295" s="715">
        <f t="shared" si="363"/>
        <v>0</v>
      </c>
      <c r="BE295" s="715">
        <f t="shared" si="364"/>
        <v>0</v>
      </c>
      <c r="BF295" s="715">
        <f t="shared" si="390"/>
        <v>0</v>
      </c>
      <c r="BG295" s="732">
        <f t="shared" si="365"/>
        <v>0</v>
      </c>
      <c r="BH295" s="39"/>
      <c r="BI295" s="39"/>
      <c r="BJ295" s="39"/>
      <c r="BK295" s="39"/>
      <c r="BL295" s="39"/>
      <c r="BM295" s="36"/>
      <c r="BN295" s="422">
        <f t="shared" ca="1" si="366"/>
        <v>13.997834333712381</v>
      </c>
      <c r="BO295" s="422">
        <f t="shared" ca="1" si="367"/>
        <v>0</v>
      </c>
      <c r="BP295" s="422">
        <f t="shared" ca="1" si="368"/>
        <v>0</v>
      </c>
      <c r="BQ295" s="422">
        <f t="shared" ca="1" si="369"/>
        <v>0</v>
      </c>
      <c r="BR295" s="422">
        <f t="shared" ca="1" si="391"/>
        <v>0</v>
      </c>
      <c r="BS295" s="422">
        <f t="shared" ca="1" si="370"/>
        <v>0</v>
      </c>
      <c r="BT295" s="422">
        <f t="shared" si="371"/>
        <v>0</v>
      </c>
      <c r="BU295" s="422">
        <f t="shared" si="372"/>
        <v>0</v>
      </c>
      <c r="BV295" s="422">
        <f t="shared" si="373"/>
        <v>0</v>
      </c>
      <c r="BW295" s="422">
        <f t="shared" si="374"/>
        <v>0</v>
      </c>
      <c r="BX295" s="422">
        <f t="shared" si="392"/>
        <v>0</v>
      </c>
      <c r="BY295" s="422">
        <f t="shared" si="375"/>
        <v>0</v>
      </c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458"/>
      <c r="CL295" s="458"/>
      <c r="CM295" s="458"/>
      <c r="CN295" s="458"/>
      <c r="CO295" s="458"/>
      <c r="CP295" s="458"/>
      <c r="CQ295" s="458"/>
      <c r="CR295" s="458"/>
      <c r="CS295" s="458"/>
      <c r="CT295" s="458"/>
      <c r="CU295" s="458"/>
      <c r="CV295" s="458"/>
      <c r="CW295" s="458"/>
      <c r="CX295" s="458"/>
      <c r="CY295" s="458"/>
      <c r="CZ295" s="458"/>
      <c r="DA295" s="458"/>
      <c r="DB295" s="458"/>
      <c r="DC295" s="458"/>
      <c r="DD295" s="458"/>
      <c r="DE295" s="458"/>
      <c r="DF295" s="458"/>
      <c r="DG295" s="458"/>
      <c r="DH295" s="458"/>
      <c r="DI295" s="458"/>
      <c r="DJ295" s="458"/>
      <c r="DK295" s="458"/>
      <c r="DL295" s="458"/>
      <c r="DM295" s="458"/>
      <c r="DN295" s="458"/>
      <c r="DO295" s="458"/>
      <c r="DP295" s="458"/>
      <c r="DQ295" s="458"/>
      <c r="DR295" s="458"/>
      <c r="DS295" s="458"/>
      <c r="DT295" s="458"/>
      <c r="DU295" s="39"/>
      <c r="DV295" s="39"/>
      <c r="DW295" s="31">
        <f t="shared" si="412"/>
        <v>15</v>
      </c>
      <c r="DX295" s="459">
        <f t="shared" si="376"/>
        <v>171</v>
      </c>
      <c r="DY295" s="467">
        <f t="shared" si="393"/>
        <v>0.1</v>
      </c>
      <c r="DZ295" s="468">
        <f t="shared" si="394"/>
        <v>0</v>
      </c>
      <c r="EA295" s="467">
        <f t="shared" si="395"/>
        <v>0.01</v>
      </c>
      <c r="EB295" s="468"/>
      <c r="EC295" s="326"/>
      <c r="ED295" s="468"/>
      <c r="EE295" s="39"/>
      <c r="EF295" s="459">
        <f t="shared" si="396"/>
        <v>171</v>
      </c>
      <c r="EG295" s="407">
        <f t="shared" si="408"/>
        <v>0.03</v>
      </c>
      <c r="EH295" s="407">
        <f t="shared" si="408"/>
        <v>0.03</v>
      </c>
      <c r="EI295" s="407">
        <f t="shared" si="408"/>
        <v>0.03</v>
      </c>
      <c r="EJ295" s="407">
        <f t="shared" si="408"/>
        <v>0.03</v>
      </c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</row>
    <row r="296" spans="1:228" ht="12.75" hidden="1" customHeight="1" x14ac:dyDescent="0.2">
      <c r="A296" s="31">
        <f t="shared" si="411"/>
        <v>15</v>
      </c>
      <c r="B296" s="31"/>
      <c r="C296" s="31"/>
      <c r="D296" s="32">
        <f t="shared" si="377"/>
        <v>172</v>
      </c>
      <c r="E296" s="33">
        <f t="shared" ca="1" si="341"/>
        <v>0</v>
      </c>
      <c r="F296" s="33">
        <f t="shared" ca="1" si="342"/>
        <v>0</v>
      </c>
      <c r="G296" s="33">
        <f t="shared" ca="1" si="343"/>
        <v>0</v>
      </c>
      <c r="H296" s="33">
        <v>0</v>
      </c>
      <c r="I296" s="33">
        <v>0</v>
      </c>
      <c r="J296" s="33">
        <f t="shared" ca="1" si="400"/>
        <v>0</v>
      </c>
      <c r="K296" s="33">
        <f t="shared" ca="1" si="344"/>
        <v>0</v>
      </c>
      <c r="L296" s="33"/>
      <c r="M296" s="832">
        <v>0</v>
      </c>
      <c r="N296" s="33">
        <f>IF(M296&gt;0,#REF!,0)</f>
        <v>0</v>
      </c>
      <c r="O296" s="33">
        <f t="shared" ca="1" si="345"/>
        <v>0</v>
      </c>
      <c r="P296" s="833">
        <f t="shared" ca="1" si="378"/>
        <v>1.47</v>
      </c>
      <c r="Q296" s="834">
        <f t="shared" ca="1" si="379"/>
        <v>13.999594445381044</v>
      </c>
      <c r="R296" s="835">
        <f t="shared" ca="1" si="380"/>
        <v>582.06605965370852</v>
      </c>
      <c r="S296" s="836">
        <f t="shared" ca="1" si="381"/>
        <v>1.47</v>
      </c>
      <c r="T296" s="34">
        <f t="shared" ca="1" si="346"/>
        <v>13.999594445381044</v>
      </c>
      <c r="U296" s="835">
        <f t="shared" ca="1" si="382"/>
        <v>582.06605965370875</v>
      </c>
      <c r="V296" s="34">
        <f t="shared" si="409"/>
        <v>0</v>
      </c>
      <c r="W296" s="553">
        <f t="shared" si="410"/>
        <v>0.1</v>
      </c>
      <c r="X296" s="42">
        <f t="shared" si="383"/>
        <v>0.03</v>
      </c>
      <c r="Y296" s="43">
        <f t="shared" si="347"/>
        <v>2.4662697723036864E-3</v>
      </c>
      <c r="Z296" s="44">
        <f t="shared" si="384"/>
        <v>0.03</v>
      </c>
      <c r="AA296" s="43">
        <f t="shared" si="348"/>
        <v>2.4662697723036864E-3</v>
      </c>
      <c r="AB296" s="35">
        <f t="shared" si="407"/>
        <v>0.16</v>
      </c>
      <c r="AC296" s="35">
        <f t="shared" ca="1" si="407"/>
        <v>0.15470777428049154</v>
      </c>
      <c r="AD296" s="317">
        <f t="shared" ca="1" si="407"/>
        <v>0.15470777428049154</v>
      </c>
      <c r="AE296" s="39"/>
      <c r="AF296" s="318">
        <f t="shared" si="349"/>
        <v>0.1</v>
      </c>
      <c r="AG296" s="405">
        <f t="shared" ca="1" si="350"/>
        <v>0</v>
      </c>
      <c r="AH296" s="318">
        <f t="shared" si="351"/>
        <v>0</v>
      </c>
      <c r="AI296" s="405">
        <f t="shared" ca="1" si="352"/>
        <v>0</v>
      </c>
      <c r="AJ296" s="318">
        <f t="shared" si="353"/>
        <v>0.01</v>
      </c>
      <c r="AK296" s="405">
        <f t="shared" ca="1" si="354"/>
        <v>0</v>
      </c>
      <c r="AL296" s="35">
        <v>0</v>
      </c>
      <c r="AM296" s="30">
        <f t="shared" ca="1" si="355"/>
        <v>13.999594445381044</v>
      </c>
      <c r="AN296" s="39"/>
      <c r="AO296" s="39"/>
      <c r="AP296" s="709">
        <f ca="1">IF($J$12="",0,IF(A296&lt;=$Y$3,IF(R295+SUM($M$126:M296)&gt;$Z$22,R295*10%,IF(R295+SUM($M$126:M296)&lt;=$Z$22,$Z$22-R295-SUM($M$126:M296))),0))</f>
        <v>99405.404345900912</v>
      </c>
      <c r="AQ296" s="319">
        <f t="shared" ca="1" si="386"/>
        <v>100000</v>
      </c>
      <c r="AR296" s="319">
        <f ca="1">IF($J$12="",0,IF(U295&lt;0,0,IF(A296&lt;=$Y$3,IF(U295+SUM($M$126:M296)&gt;$Z$22,U295*10%,IF(U295+SUM($M$126:M296)&lt;=$Z$22,$AR$125-U295-SUM($M$126:M296))),0)))</f>
        <v>99405.404345900912</v>
      </c>
      <c r="AS296" s="39">
        <f t="shared" ca="1" si="387"/>
        <v>100000</v>
      </c>
      <c r="AT296" s="723">
        <f t="shared" ca="1" si="356"/>
        <v>99405.404345900912</v>
      </c>
      <c r="AU296" s="320">
        <f t="shared" ca="1" si="357"/>
        <v>99405.404345900912</v>
      </c>
      <c r="AV296" s="320">
        <f t="shared" ca="1" si="358"/>
        <v>0</v>
      </c>
      <c r="AW296" s="320">
        <f t="shared" ca="1" si="359"/>
        <v>0</v>
      </c>
      <c r="AX296" s="320">
        <f t="shared" ca="1" si="360"/>
        <v>0</v>
      </c>
      <c r="AY296" s="320">
        <f t="shared" ca="1" si="388"/>
        <v>0</v>
      </c>
      <c r="AZ296" s="724">
        <f t="shared" ca="1" si="361"/>
        <v>0</v>
      </c>
      <c r="BA296" s="1259">
        <f t="shared" si="389"/>
        <v>0</v>
      </c>
      <c r="BB296" s="1250"/>
      <c r="BC296" s="715">
        <f t="shared" si="362"/>
        <v>0</v>
      </c>
      <c r="BD296" s="715">
        <f t="shared" si="363"/>
        <v>0</v>
      </c>
      <c r="BE296" s="715">
        <f t="shared" si="364"/>
        <v>0</v>
      </c>
      <c r="BF296" s="715">
        <f t="shared" si="390"/>
        <v>0</v>
      </c>
      <c r="BG296" s="732">
        <f t="shared" si="365"/>
        <v>0</v>
      </c>
      <c r="BH296" s="39"/>
      <c r="BI296" s="39"/>
      <c r="BJ296" s="39"/>
      <c r="BK296" s="39"/>
      <c r="BL296" s="39"/>
      <c r="BM296" s="36"/>
      <c r="BN296" s="422">
        <f t="shared" ca="1" si="366"/>
        <v>13.999594445381044</v>
      </c>
      <c r="BO296" s="422">
        <f t="shared" ca="1" si="367"/>
        <v>0</v>
      </c>
      <c r="BP296" s="422">
        <f t="shared" ca="1" si="368"/>
        <v>0</v>
      </c>
      <c r="BQ296" s="422">
        <f t="shared" ca="1" si="369"/>
        <v>0</v>
      </c>
      <c r="BR296" s="422">
        <f t="shared" ca="1" si="391"/>
        <v>0</v>
      </c>
      <c r="BS296" s="422">
        <f t="shared" ca="1" si="370"/>
        <v>0</v>
      </c>
      <c r="BT296" s="422">
        <f t="shared" si="371"/>
        <v>0</v>
      </c>
      <c r="BU296" s="422">
        <f t="shared" si="372"/>
        <v>0</v>
      </c>
      <c r="BV296" s="422">
        <f t="shared" si="373"/>
        <v>0</v>
      </c>
      <c r="BW296" s="422">
        <f t="shared" si="374"/>
        <v>0</v>
      </c>
      <c r="BX296" s="422">
        <f t="shared" si="392"/>
        <v>0</v>
      </c>
      <c r="BY296" s="422">
        <f t="shared" si="375"/>
        <v>0</v>
      </c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458"/>
      <c r="CL296" s="458"/>
      <c r="CM296" s="458"/>
      <c r="CN296" s="458"/>
      <c r="CO296" s="458"/>
      <c r="CP296" s="458"/>
      <c r="CQ296" s="458"/>
      <c r="CR296" s="458"/>
      <c r="CS296" s="458"/>
      <c r="CT296" s="458"/>
      <c r="CU296" s="458"/>
      <c r="CV296" s="458"/>
      <c r="CW296" s="458"/>
      <c r="CX296" s="458"/>
      <c r="CY296" s="458"/>
      <c r="CZ296" s="458"/>
      <c r="DA296" s="458"/>
      <c r="DB296" s="458"/>
      <c r="DC296" s="458"/>
      <c r="DD296" s="458"/>
      <c r="DE296" s="458"/>
      <c r="DF296" s="458"/>
      <c r="DG296" s="458"/>
      <c r="DH296" s="458"/>
      <c r="DI296" s="458"/>
      <c r="DJ296" s="458"/>
      <c r="DK296" s="458"/>
      <c r="DL296" s="458"/>
      <c r="DM296" s="458"/>
      <c r="DN296" s="458"/>
      <c r="DO296" s="458"/>
      <c r="DP296" s="458"/>
      <c r="DQ296" s="458"/>
      <c r="DR296" s="458"/>
      <c r="DS296" s="458"/>
      <c r="DT296" s="458"/>
      <c r="DU296" s="39"/>
      <c r="DV296" s="39"/>
      <c r="DW296" s="31">
        <f t="shared" si="412"/>
        <v>15</v>
      </c>
      <c r="DX296" s="459">
        <f t="shared" si="376"/>
        <v>172</v>
      </c>
      <c r="DY296" s="467">
        <f t="shared" si="393"/>
        <v>0.1</v>
      </c>
      <c r="DZ296" s="468">
        <f t="shared" si="394"/>
        <v>0</v>
      </c>
      <c r="EA296" s="467">
        <f t="shared" si="395"/>
        <v>0.01</v>
      </c>
      <c r="EB296" s="468"/>
      <c r="EC296" s="326"/>
      <c r="ED296" s="468"/>
      <c r="EE296" s="39"/>
      <c r="EF296" s="459">
        <f t="shared" si="396"/>
        <v>172</v>
      </c>
      <c r="EG296" s="407">
        <f t="shared" si="408"/>
        <v>0.03</v>
      </c>
      <c r="EH296" s="407">
        <f t="shared" si="408"/>
        <v>0.03</v>
      </c>
      <c r="EI296" s="407">
        <f t="shared" si="408"/>
        <v>0.03</v>
      </c>
      <c r="EJ296" s="407">
        <f t="shared" si="408"/>
        <v>0.03</v>
      </c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</row>
    <row r="297" spans="1:228" ht="12.75" hidden="1" customHeight="1" x14ac:dyDescent="0.2">
      <c r="A297" s="31">
        <f t="shared" si="411"/>
        <v>15</v>
      </c>
      <c r="B297" s="31"/>
      <c r="C297" s="31"/>
      <c r="D297" s="32">
        <f t="shared" si="377"/>
        <v>173</v>
      </c>
      <c r="E297" s="33">
        <f t="shared" ca="1" si="341"/>
        <v>0</v>
      </c>
      <c r="F297" s="33">
        <f t="shared" ca="1" si="342"/>
        <v>0</v>
      </c>
      <c r="G297" s="33">
        <f t="shared" ca="1" si="343"/>
        <v>0</v>
      </c>
      <c r="H297" s="33">
        <v>0</v>
      </c>
      <c r="I297" s="33">
        <v>0</v>
      </c>
      <c r="J297" s="33">
        <f t="shared" ca="1" si="400"/>
        <v>0</v>
      </c>
      <c r="K297" s="33">
        <f t="shared" ca="1" si="344"/>
        <v>0</v>
      </c>
      <c r="L297" s="33"/>
      <c r="M297" s="832">
        <v>0</v>
      </c>
      <c r="N297" s="33">
        <f>IF(M297&gt;0,#REF!,0)</f>
        <v>0</v>
      </c>
      <c r="O297" s="33">
        <f t="shared" ca="1" si="345"/>
        <v>0</v>
      </c>
      <c r="P297" s="833">
        <f t="shared" ca="1" si="378"/>
        <v>1.44</v>
      </c>
      <c r="Q297" s="834">
        <f t="shared" ca="1" si="379"/>
        <v>14.001359029932104</v>
      </c>
      <c r="R297" s="835">
        <f t="shared" ca="1" si="380"/>
        <v>569.50470062377644</v>
      </c>
      <c r="S297" s="836">
        <f t="shared" ca="1" si="381"/>
        <v>1.44</v>
      </c>
      <c r="T297" s="34">
        <f t="shared" ca="1" si="346"/>
        <v>14.001359029932104</v>
      </c>
      <c r="U297" s="835">
        <f t="shared" ca="1" si="382"/>
        <v>569.50470062377667</v>
      </c>
      <c r="V297" s="34">
        <f t="shared" si="409"/>
        <v>0</v>
      </c>
      <c r="W297" s="553">
        <f t="shared" si="410"/>
        <v>8.7999999999999995E-2</v>
      </c>
      <c r="X297" s="42">
        <f t="shared" si="383"/>
        <v>0.03</v>
      </c>
      <c r="Y297" s="43">
        <f t="shared" si="347"/>
        <v>2.4662697723036864E-3</v>
      </c>
      <c r="Z297" s="44">
        <f t="shared" si="384"/>
        <v>0.03</v>
      </c>
      <c r="AA297" s="43">
        <f t="shared" si="348"/>
        <v>2.4662697723036864E-3</v>
      </c>
      <c r="AB297" s="35">
        <f t="shared" si="407"/>
        <v>0.16</v>
      </c>
      <c r="AC297" s="35">
        <f t="shared" ca="1" si="407"/>
        <v>0.15470777428049154</v>
      </c>
      <c r="AD297" s="317">
        <f t="shared" ca="1" si="407"/>
        <v>0.15470777428049154</v>
      </c>
      <c r="AE297" s="39"/>
      <c r="AF297" s="318">
        <f t="shared" si="349"/>
        <v>0.1</v>
      </c>
      <c r="AG297" s="405">
        <f t="shared" ca="1" si="350"/>
        <v>0</v>
      </c>
      <c r="AH297" s="318">
        <f t="shared" si="351"/>
        <v>0</v>
      </c>
      <c r="AI297" s="405">
        <f t="shared" ca="1" si="352"/>
        <v>0</v>
      </c>
      <c r="AJ297" s="318">
        <f t="shared" si="353"/>
        <v>0.01</v>
      </c>
      <c r="AK297" s="405">
        <f t="shared" ca="1" si="354"/>
        <v>0</v>
      </c>
      <c r="AL297" s="35">
        <v>0</v>
      </c>
      <c r="AM297" s="30">
        <f t="shared" ca="1" si="355"/>
        <v>14.001359029932104</v>
      </c>
      <c r="AN297" s="39"/>
      <c r="AO297" s="39"/>
      <c r="AP297" s="709">
        <f ca="1">IF($J$12="",0,IF(A297&lt;=$Y$3,IF(R296+SUM($M$126:M297)&gt;$Z$22,R296*10%,IF(R296+SUM($M$126:M297)&lt;=$Z$22,$Z$22-R296-SUM($M$126:M297))),0))</f>
        <v>99417.933940346295</v>
      </c>
      <c r="AQ297" s="319">
        <f t="shared" ca="1" si="386"/>
        <v>100000</v>
      </c>
      <c r="AR297" s="319">
        <f ca="1">IF($J$12="",0,IF(U296&lt;0,0,IF(A297&lt;=$Y$3,IF(U296+SUM($M$126:M297)&gt;$Z$22,U296*10%,IF(U296+SUM($M$126:M297)&lt;=$Z$22,$AR$125-U296-SUM($M$126:M297))),0)))</f>
        <v>99417.933940346295</v>
      </c>
      <c r="AS297" s="39">
        <f t="shared" ca="1" si="387"/>
        <v>100000</v>
      </c>
      <c r="AT297" s="723">
        <f t="shared" ca="1" si="356"/>
        <v>99417.933940346295</v>
      </c>
      <c r="AU297" s="320">
        <f t="shared" ca="1" si="357"/>
        <v>99417.933940346295</v>
      </c>
      <c r="AV297" s="320">
        <f t="shared" ca="1" si="358"/>
        <v>0</v>
      </c>
      <c r="AW297" s="320">
        <f t="shared" ca="1" si="359"/>
        <v>0</v>
      </c>
      <c r="AX297" s="320">
        <f t="shared" ca="1" si="360"/>
        <v>0</v>
      </c>
      <c r="AY297" s="320">
        <f t="shared" ca="1" si="388"/>
        <v>0</v>
      </c>
      <c r="AZ297" s="724">
        <f t="shared" ca="1" si="361"/>
        <v>0</v>
      </c>
      <c r="BA297" s="1259">
        <f t="shared" si="389"/>
        <v>0</v>
      </c>
      <c r="BB297" s="1250"/>
      <c r="BC297" s="715">
        <f t="shared" si="362"/>
        <v>0</v>
      </c>
      <c r="BD297" s="715">
        <f t="shared" si="363"/>
        <v>0</v>
      </c>
      <c r="BE297" s="715">
        <f t="shared" si="364"/>
        <v>0</v>
      </c>
      <c r="BF297" s="715">
        <f t="shared" si="390"/>
        <v>0</v>
      </c>
      <c r="BG297" s="732">
        <f t="shared" si="365"/>
        <v>0</v>
      </c>
      <c r="BH297" s="39"/>
      <c r="BI297" s="39"/>
      <c r="BJ297" s="39"/>
      <c r="BK297" s="39"/>
      <c r="BL297" s="39"/>
      <c r="BM297" s="36"/>
      <c r="BN297" s="422">
        <f t="shared" ca="1" si="366"/>
        <v>14.001359029932104</v>
      </c>
      <c r="BO297" s="422">
        <f t="shared" ca="1" si="367"/>
        <v>0</v>
      </c>
      <c r="BP297" s="422">
        <f t="shared" ca="1" si="368"/>
        <v>0</v>
      </c>
      <c r="BQ297" s="422">
        <f t="shared" ca="1" si="369"/>
        <v>0</v>
      </c>
      <c r="BR297" s="422">
        <f t="shared" ca="1" si="391"/>
        <v>0</v>
      </c>
      <c r="BS297" s="422">
        <f t="shared" ca="1" si="370"/>
        <v>0</v>
      </c>
      <c r="BT297" s="422">
        <f t="shared" si="371"/>
        <v>0</v>
      </c>
      <c r="BU297" s="422">
        <f t="shared" si="372"/>
        <v>0</v>
      </c>
      <c r="BV297" s="422">
        <f t="shared" si="373"/>
        <v>0</v>
      </c>
      <c r="BW297" s="422">
        <f t="shared" si="374"/>
        <v>0</v>
      </c>
      <c r="BX297" s="422">
        <f t="shared" si="392"/>
        <v>0</v>
      </c>
      <c r="BY297" s="422">
        <f t="shared" si="375"/>
        <v>0</v>
      </c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458"/>
      <c r="CL297" s="458"/>
      <c r="CM297" s="458"/>
      <c r="CN297" s="458"/>
      <c r="CO297" s="458"/>
      <c r="CP297" s="458"/>
      <c r="CQ297" s="458"/>
      <c r="CR297" s="458"/>
      <c r="CS297" s="458"/>
      <c r="CT297" s="458"/>
      <c r="CU297" s="458"/>
      <c r="CV297" s="458"/>
      <c r="CW297" s="458"/>
      <c r="CX297" s="458"/>
      <c r="CY297" s="458"/>
      <c r="CZ297" s="458"/>
      <c r="DA297" s="458"/>
      <c r="DB297" s="458"/>
      <c r="DC297" s="458"/>
      <c r="DD297" s="458"/>
      <c r="DE297" s="458"/>
      <c r="DF297" s="458"/>
      <c r="DG297" s="458"/>
      <c r="DH297" s="458"/>
      <c r="DI297" s="458"/>
      <c r="DJ297" s="458"/>
      <c r="DK297" s="458"/>
      <c r="DL297" s="458"/>
      <c r="DM297" s="458"/>
      <c r="DN297" s="458"/>
      <c r="DO297" s="458"/>
      <c r="DP297" s="458"/>
      <c r="DQ297" s="458"/>
      <c r="DR297" s="458"/>
      <c r="DS297" s="458"/>
      <c r="DT297" s="458"/>
      <c r="DU297" s="39"/>
      <c r="DV297" s="39"/>
      <c r="DW297" s="31">
        <f t="shared" si="412"/>
        <v>15</v>
      </c>
      <c r="DX297" s="459">
        <f t="shared" si="376"/>
        <v>173</v>
      </c>
      <c r="DY297" s="467">
        <f t="shared" si="393"/>
        <v>0.1</v>
      </c>
      <c r="DZ297" s="468">
        <f t="shared" si="394"/>
        <v>0</v>
      </c>
      <c r="EA297" s="467">
        <f t="shared" si="395"/>
        <v>0.01</v>
      </c>
      <c r="EB297" s="468"/>
      <c r="EC297" s="326"/>
      <c r="ED297" s="468"/>
      <c r="EE297" s="39"/>
      <c r="EF297" s="459">
        <f t="shared" si="396"/>
        <v>173</v>
      </c>
      <c r="EG297" s="407">
        <f t="shared" si="408"/>
        <v>0.03</v>
      </c>
      <c r="EH297" s="407">
        <f t="shared" si="408"/>
        <v>0.03</v>
      </c>
      <c r="EI297" s="407">
        <f t="shared" si="408"/>
        <v>0.03</v>
      </c>
      <c r="EJ297" s="407">
        <f t="shared" si="408"/>
        <v>0.03</v>
      </c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</row>
    <row r="298" spans="1:228" ht="12.75" hidden="1" customHeight="1" x14ac:dyDescent="0.2">
      <c r="A298" s="31">
        <f t="shared" si="411"/>
        <v>15</v>
      </c>
      <c r="B298" s="31"/>
      <c r="C298" s="31"/>
      <c r="D298" s="32">
        <f t="shared" si="377"/>
        <v>174</v>
      </c>
      <c r="E298" s="33">
        <f t="shared" ca="1" si="341"/>
        <v>0</v>
      </c>
      <c r="F298" s="33">
        <f t="shared" ca="1" si="342"/>
        <v>0</v>
      </c>
      <c r="G298" s="33">
        <f t="shared" ca="1" si="343"/>
        <v>0</v>
      </c>
      <c r="H298" s="33">
        <v>0</v>
      </c>
      <c r="I298" s="33">
        <v>0</v>
      </c>
      <c r="J298" s="33">
        <f t="shared" ca="1" si="400"/>
        <v>0</v>
      </c>
      <c r="K298" s="33">
        <f t="shared" ca="1" si="344"/>
        <v>0</v>
      </c>
      <c r="L298" s="33"/>
      <c r="M298" s="832">
        <v>0</v>
      </c>
      <c r="N298" s="33">
        <f>IF(M298&gt;0,#REF!,0)</f>
        <v>0</v>
      </c>
      <c r="O298" s="33">
        <f t="shared" ca="1" si="345"/>
        <v>0</v>
      </c>
      <c r="P298" s="833">
        <f t="shared" ca="1" si="378"/>
        <v>1.4</v>
      </c>
      <c r="Q298" s="834">
        <f t="shared" ca="1" si="379"/>
        <v>14.003128087995485</v>
      </c>
      <c r="R298" s="835">
        <f t="shared" ca="1" si="380"/>
        <v>556.90157253578093</v>
      </c>
      <c r="S298" s="836">
        <f t="shared" ca="1" si="381"/>
        <v>1.4</v>
      </c>
      <c r="T298" s="34">
        <f t="shared" ca="1" si="346"/>
        <v>14.003128087995485</v>
      </c>
      <c r="U298" s="835">
        <f t="shared" ca="1" si="382"/>
        <v>556.90157253578116</v>
      </c>
      <c r="V298" s="34">
        <f t="shared" si="409"/>
        <v>0</v>
      </c>
      <c r="W298" s="553">
        <f t="shared" si="410"/>
        <v>7.4999999999999997E-2</v>
      </c>
      <c r="X298" s="42">
        <f t="shared" si="383"/>
        <v>0.03</v>
      </c>
      <c r="Y298" s="43">
        <f t="shared" si="347"/>
        <v>2.4662697723036864E-3</v>
      </c>
      <c r="Z298" s="44">
        <f t="shared" si="384"/>
        <v>0.03</v>
      </c>
      <c r="AA298" s="43">
        <f t="shared" si="348"/>
        <v>2.4662697723036864E-3</v>
      </c>
      <c r="AB298" s="35">
        <f t="shared" si="407"/>
        <v>0.16</v>
      </c>
      <c r="AC298" s="35">
        <f t="shared" ca="1" si="407"/>
        <v>0.15470777428049154</v>
      </c>
      <c r="AD298" s="317">
        <f t="shared" ca="1" si="407"/>
        <v>0.15470777428049154</v>
      </c>
      <c r="AE298" s="39"/>
      <c r="AF298" s="318">
        <f t="shared" si="349"/>
        <v>0.1</v>
      </c>
      <c r="AG298" s="405">
        <f t="shared" ca="1" si="350"/>
        <v>0</v>
      </c>
      <c r="AH298" s="318">
        <f t="shared" si="351"/>
        <v>0</v>
      </c>
      <c r="AI298" s="405">
        <f t="shared" ca="1" si="352"/>
        <v>0</v>
      </c>
      <c r="AJ298" s="318">
        <f t="shared" si="353"/>
        <v>0.01</v>
      </c>
      <c r="AK298" s="405">
        <f t="shared" ca="1" si="354"/>
        <v>0</v>
      </c>
      <c r="AL298" s="35">
        <v>0</v>
      </c>
      <c r="AM298" s="30">
        <f t="shared" ca="1" si="355"/>
        <v>14.003128087995485</v>
      </c>
      <c r="AN298" s="39"/>
      <c r="AO298" s="39"/>
      <c r="AP298" s="709">
        <f ca="1">IF($J$12="",0,IF(A298&lt;=$Y$3,IF(R297+SUM($M$126:M298)&gt;$Z$22,R297*10%,IF(R297+SUM($M$126:M298)&lt;=$Z$22,$Z$22-R297-SUM($M$126:M298))),0))</f>
        <v>99430.495299376227</v>
      </c>
      <c r="AQ298" s="319">
        <f t="shared" ca="1" si="386"/>
        <v>100000</v>
      </c>
      <c r="AR298" s="319">
        <f ca="1">IF($J$12="",0,IF(U297&lt;0,0,IF(A298&lt;=$Y$3,IF(U297+SUM($M$126:M298)&gt;$Z$22,U297*10%,IF(U297+SUM($M$126:M298)&lt;=$Z$22,$AR$125-U297-SUM($M$126:M298))),0)))</f>
        <v>99430.495299376227</v>
      </c>
      <c r="AS298" s="39">
        <f t="shared" ca="1" si="387"/>
        <v>100000</v>
      </c>
      <c r="AT298" s="723">
        <f t="shared" ca="1" si="356"/>
        <v>99430.495299376227</v>
      </c>
      <c r="AU298" s="320">
        <f t="shared" ca="1" si="357"/>
        <v>99430.495299376227</v>
      </c>
      <c r="AV298" s="320">
        <f t="shared" ca="1" si="358"/>
        <v>0</v>
      </c>
      <c r="AW298" s="320">
        <f t="shared" ca="1" si="359"/>
        <v>0</v>
      </c>
      <c r="AX298" s="320">
        <f t="shared" ca="1" si="360"/>
        <v>0</v>
      </c>
      <c r="AY298" s="320">
        <f t="shared" ca="1" si="388"/>
        <v>0</v>
      </c>
      <c r="AZ298" s="724">
        <f t="shared" ca="1" si="361"/>
        <v>0</v>
      </c>
      <c r="BA298" s="1259">
        <f t="shared" si="389"/>
        <v>0</v>
      </c>
      <c r="BB298" s="1250"/>
      <c r="BC298" s="715">
        <f t="shared" si="362"/>
        <v>0</v>
      </c>
      <c r="BD298" s="715">
        <f t="shared" si="363"/>
        <v>0</v>
      </c>
      <c r="BE298" s="715">
        <f t="shared" si="364"/>
        <v>0</v>
      </c>
      <c r="BF298" s="715">
        <f t="shared" si="390"/>
        <v>0</v>
      </c>
      <c r="BG298" s="732">
        <f t="shared" si="365"/>
        <v>0</v>
      </c>
      <c r="BH298" s="39"/>
      <c r="BI298" s="39"/>
      <c r="BJ298" s="39"/>
      <c r="BK298" s="39"/>
      <c r="BL298" s="39"/>
      <c r="BM298" s="36"/>
      <c r="BN298" s="422">
        <f t="shared" ca="1" si="366"/>
        <v>14.003128087995485</v>
      </c>
      <c r="BO298" s="422">
        <f t="shared" ca="1" si="367"/>
        <v>0</v>
      </c>
      <c r="BP298" s="422">
        <f t="shared" ca="1" si="368"/>
        <v>0</v>
      </c>
      <c r="BQ298" s="422">
        <f t="shared" ca="1" si="369"/>
        <v>0</v>
      </c>
      <c r="BR298" s="422">
        <f t="shared" ca="1" si="391"/>
        <v>0</v>
      </c>
      <c r="BS298" s="422">
        <f t="shared" ca="1" si="370"/>
        <v>0</v>
      </c>
      <c r="BT298" s="422">
        <f t="shared" si="371"/>
        <v>0</v>
      </c>
      <c r="BU298" s="422">
        <f t="shared" si="372"/>
        <v>0</v>
      </c>
      <c r="BV298" s="422">
        <f t="shared" si="373"/>
        <v>0</v>
      </c>
      <c r="BW298" s="422">
        <f t="shared" si="374"/>
        <v>0</v>
      </c>
      <c r="BX298" s="422">
        <f t="shared" si="392"/>
        <v>0</v>
      </c>
      <c r="BY298" s="422">
        <f t="shared" si="375"/>
        <v>0</v>
      </c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458"/>
      <c r="CL298" s="458"/>
      <c r="CM298" s="458"/>
      <c r="CN298" s="458"/>
      <c r="CO298" s="458"/>
      <c r="CP298" s="458"/>
      <c r="CQ298" s="458"/>
      <c r="CR298" s="458"/>
      <c r="CS298" s="458"/>
      <c r="CT298" s="458"/>
      <c r="CU298" s="458"/>
      <c r="CV298" s="458"/>
      <c r="CW298" s="458"/>
      <c r="CX298" s="458"/>
      <c r="CY298" s="458"/>
      <c r="CZ298" s="458"/>
      <c r="DA298" s="458"/>
      <c r="DB298" s="458"/>
      <c r="DC298" s="458"/>
      <c r="DD298" s="458"/>
      <c r="DE298" s="458"/>
      <c r="DF298" s="458"/>
      <c r="DG298" s="458"/>
      <c r="DH298" s="458"/>
      <c r="DI298" s="458"/>
      <c r="DJ298" s="458"/>
      <c r="DK298" s="458"/>
      <c r="DL298" s="458"/>
      <c r="DM298" s="458"/>
      <c r="DN298" s="458"/>
      <c r="DO298" s="458"/>
      <c r="DP298" s="458"/>
      <c r="DQ298" s="458"/>
      <c r="DR298" s="458"/>
      <c r="DS298" s="458"/>
      <c r="DT298" s="458"/>
      <c r="DU298" s="39"/>
      <c r="DV298" s="39"/>
      <c r="DW298" s="31">
        <f t="shared" si="412"/>
        <v>15</v>
      </c>
      <c r="DX298" s="459">
        <f t="shared" si="376"/>
        <v>174</v>
      </c>
      <c r="DY298" s="467">
        <f t="shared" si="393"/>
        <v>0.1</v>
      </c>
      <c r="DZ298" s="468">
        <f t="shared" si="394"/>
        <v>0</v>
      </c>
      <c r="EA298" s="467">
        <f t="shared" si="395"/>
        <v>0.01</v>
      </c>
      <c r="EB298" s="468"/>
      <c r="EC298" s="326"/>
      <c r="ED298" s="468"/>
      <c r="EE298" s="39"/>
      <c r="EF298" s="459">
        <f t="shared" si="396"/>
        <v>174</v>
      </c>
      <c r="EG298" s="407">
        <f t="shared" si="408"/>
        <v>0.03</v>
      </c>
      <c r="EH298" s="407">
        <f t="shared" si="408"/>
        <v>0.03</v>
      </c>
      <c r="EI298" s="407">
        <f t="shared" si="408"/>
        <v>0.03</v>
      </c>
      <c r="EJ298" s="407">
        <f t="shared" si="408"/>
        <v>0.03</v>
      </c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</row>
    <row r="299" spans="1:228" ht="12.75" hidden="1" customHeight="1" x14ac:dyDescent="0.2">
      <c r="A299" s="31">
        <f t="shared" si="411"/>
        <v>15</v>
      </c>
      <c r="B299" s="31"/>
      <c r="C299" s="31"/>
      <c r="D299" s="32">
        <f t="shared" si="377"/>
        <v>175</v>
      </c>
      <c r="E299" s="33">
        <f t="shared" ca="1" si="341"/>
        <v>0</v>
      </c>
      <c r="F299" s="33">
        <f t="shared" ca="1" si="342"/>
        <v>0</v>
      </c>
      <c r="G299" s="33">
        <f t="shared" ca="1" si="343"/>
        <v>0</v>
      </c>
      <c r="H299" s="33">
        <v>0</v>
      </c>
      <c r="I299" s="33">
        <v>0</v>
      </c>
      <c r="J299" s="33">
        <f t="shared" ca="1" si="400"/>
        <v>0</v>
      </c>
      <c r="K299" s="33">
        <f t="shared" ca="1" si="344"/>
        <v>0</v>
      </c>
      <c r="L299" s="33"/>
      <c r="M299" s="832">
        <v>0</v>
      </c>
      <c r="N299" s="33">
        <f>IF(M299&gt;0,#REF!,0)</f>
        <v>0</v>
      </c>
      <c r="O299" s="33">
        <f t="shared" ca="1" si="345"/>
        <v>0</v>
      </c>
      <c r="P299" s="833">
        <f t="shared" ca="1" si="378"/>
        <v>1.37</v>
      </c>
      <c r="Q299" s="834">
        <f t="shared" ca="1" si="379"/>
        <v>14.004903028534542</v>
      </c>
      <c r="R299" s="835">
        <f t="shared" ca="1" si="380"/>
        <v>544.26666950724643</v>
      </c>
      <c r="S299" s="836">
        <f t="shared" ca="1" si="381"/>
        <v>1.37</v>
      </c>
      <c r="T299" s="34">
        <f t="shared" ca="1" si="346"/>
        <v>14.004903028534542</v>
      </c>
      <c r="U299" s="835">
        <f t="shared" ca="1" si="382"/>
        <v>544.26666950724666</v>
      </c>
      <c r="V299" s="34">
        <f t="shared" si="409"/>
        <v>0</v>
      </c>
      <c r="W299" s="553">
        <f t="shared" si="410"/>
        <v>6.3E-2</v>
      </c>
      <c r="X299" s="42">
        <f t="shared" si="383"/>
        <v>0.03</v>
      </c>
      <c r="Y299" s="43">
        <f t="shared" si="347"/>
        <v>2.4662697723036864E-3</v>
      </c>
      <c r="Z299" s="44">
        <f t="shared" si="384"/>
        <v>0.03</v>
      </c>
      <c r="AA299" s="43">
        <f t="shared" si="348"/>
        <v>2.4662697723036864E-3</v>
      </c>
      <c r="AB299" s="35">
        <f t="shared" si="407"/>
        <v>0.16</v>
      </c>
      <c r="AC299" s="35">
        <f t="shared" ca="1" si="407"/>
        <v>0.15470777428049154</v>
      </c>
      <c r="AD299" s="317">
        <f t="shared" ca="1" si="407"/>
        <v>0.15470777428049154</v>
      </c>
      <c r="AE299" s="39"/>
      <c r="AF299" s="318">
        <f t="shared" si="349"/>
        <v>0.1</v>
      </c>
      <c r="AG299" s="405">
        <f t="shared" ca="1" si="350"/>
        <v>0</v>
      </c>
      <c r="AH299" s="318">
        <f t="shared" si="351"/>
        <v>0</v>
      </c>
      <c r="AI299" s="405">
        <f t="shared" ca="1" si="352"/>
        <v>0</v>
      </c>
      <c r="AJ299" s="318">
        <f t="shared" si="353"/>
        <v>0.01</v>
      </c>
      <c r="AK299" s="405">
        <f t="shared" ca="1" si="354"/>
        <v>0</v>
      </c>
      <c r="AL299" s="35">
        <v>0</v>
      </c>
      <c r="AM299" s="30">
        <f t="shared" ca="1" si="355"/>
        <v>14.004903028534542</v>
      </c>
      <c r="AN299" s="39"/>
      <c r="AO299" s="39"/>
      <c r="AP299" s="709">
        <f ca="1">IF($J$12="",0,IF(A299&lt;=$Y$3,IF(R298+SUM($M$126:M299)&gt;$Z$22,R298*10%,IF(R298+SUM($M$126:M299)&lt;=$Z$22,$Z$22-R298-SUM($M$126:M299))),0))</f>
        <v>99443.098427464225</v>
      </c>
      <c r="AQ299" s="319">
        <f t="shared" ca="1" si="386"/>
        <v>100000</v>
      </c>
      <c r="AR299" s="319">
        <f ca="1">IF($J$12="",0,IF(U298&lt;0,0,IF(A299&lt;=$Y$3,IF(U298+SUM($M$126:M299)&gt;$Z$22,U298*10%,IF(U298+SUM($M$126:M299)&lt;=$Z$22,$AR$125-U298-SUM($M$126:M299))),0)))</f>
        <v>99443.098427464225</v>
      </c>
      <c r="AS299" s="39">
        <f t="shared" ca="1" si="387"/>
        <v>100000</v>
      </c>
      <c r="AT299" s="723">
        <f t="shared" ca="1" si="356"/>
        <v>99443.098427464225</v>
      </c>
      <c r="AU299" s="320">
        <f t="shared" ca="1" si="357"/>
        <v>99443.098427464225</v>
      </c>
      <c r="AV299" s="320">
        <f t="shared" ca="1" si="358"/>
        <v>0</v>
      </c>
      <c r="AW299" s="320">
        <f t="shared" ca="1" si="359"/>
        <v>0</v>
      </c>
      <c r="AX299" s="320">
        <f t="shared" ca="1" si="360"/>
        <v>0</v>
      </c>
      <c r="AY299" s="320">
        <f t="shared" ca="1" si="388"/>
        <v>0</v>
      </c>
      <c r="AZ299" s="724">
        <f t="shared" ca="1" si="361"/>
        <v>0</v>
      </c>
      <c r="BA299" s="1259">
        <f t="shared" si="389"/>
        <v>0</v>
      </c>
      <c r="BB299" s="1250"/>
      <c r="BC299" s="715">
        <f t="shared" si="362"/>
        <v>0</v>
      </c>
      <c r="BD299" s="715">
        <f t="shared" si="363"/>
        <v>0</v>
      </c>
      <c r="BE299" s="715">
        <f t="shared" si="364"/>
        <v>0</v>
      </c>
      <c r="BF299" s="715">
        <f t="shared" si="390"/>
        <v>0</v>
      </c>
      <c r="BG299" s="732">
        <f t="shared" si="365"/>
        <v>0</v>
      </c>
      <c r="BH299" s="39"/>
      <c r="BI299" s="39"/>
      <c r="BJ299" s="39"/>
      <c r="BK299" s="39"/>
      <c r="BL299" s="39"/>
      <c r="BM299" s="36"/>
      <c r="BN299" s="422">
        <f t="shared" ca="1" si="366"/>
        <v>14.004903028534542</v>
      </c>
      <c r="BO299" s="422">
        <f t="shared" ca="1" si="367"/>
        <v>0</v>
      </c>
      <c r="BP299" s="422">
        <f t="shared" ca="1" si="368"/>
        <v>0</v>
      </c>
      <c r="BQ299" s="422">
        <f t="shared" ca="1" si="369"/>
        <v>0</v>
      </c>
      <c r="BR299" s="422">
        <f t="shared" ca="1" si="391"/>
        <v>0</v>
      </c>
      <c r="BS299" s="422">
        <f t="shared" ca="1" si="370"/>
        <v>0</v>
      </c>
      <c r="BT299" s="422">
        <f t="shared" si="371"/>
        <v>0</v>
      </c>
      <c r="BU299" s="422">
        <f t="shared" si="372"/>
        <v>0</v>
      </c>
      <c r="BV299" s="422">
        <f t="shared" si="373"/>
        <v>0</v>
      </c>
      <c r="BW299" s="422">
        <f t="shared" si="374"/>
        <v>0</v>
      </c>
      <c r="BX299" s="422">
        <f t="shared" si="392"/>
        <v>0</v>
      </c>
      <c r="BY299" s="422">
        <f t="shared" si="375"/>
        <v>0</v>
      </c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458"/>
      <c r="CL299" s="458"/>
      <c r="CM299" s="458"/>
      <c r="CN299" s="458"/>
      <c r="CO299" s="458"/>
      <c r="CP299" s="458"/>
      <c r="CQ299" s="458"/>
      <c r="CR299" s="458"/>
      <c r="CS299" s="458"/>
      <c r="CT299" s="458"/>
      <c r="CU299" s="458"/>
      <c r="CV299" s="458"/>
      <c r="CW299" s="458"/>
      <c r="CX299" s="458"/>
      <c r="CY299" s="458"/>
      <c r="CZ299" s="458"/>
      <c r="DA299" s="458"/>
      <c r="DB299" s="458"/>
      <c r="DC299" s="458"/>
      <c r="DD299" s="458"/>
      <c r="DE299" s="458"/>
      <c r="DF299" s="458"/>
      <c r="DG299" s="458"/>
      <c r="DH299" s="458"/>
      <c r="DI299" s="458"/>
      <c r="DJ299" s="458"/>
      <c r="DK299" s="458"/>
      <c r="DL299" s="458"/>
      <c r="DM299" s="458"/>
      <c r="DN299" s="458"/>
      <c r="DO299" s="458"/>
      <c r="DP299" s="458"/>
      <c r="DQ299" s="458"/>
      <c r="DR299" s="458"/>
      <c r="DS299" s="458"/>
      <c r="DT299" s="458"/>
      <c r="DU299" s="39"/>
      <c r="DV299" s="39"/>
      <c r="DW299" s="31">
        <f t="shared" si="412"/>
        <v>15</v>
      </c>
      <c r="DX299" s="459">
        <f t="shared" si="376"/>
        <v>175</v>
      </c>
      <c r="DY299" s="467">
        <f t="shared" si="393"/>
        <v>0.1</v>
      </c>
      <c r="DZ299" s="468">
        <f t="shared" si="394"/>
        <v>0</v>
      </c>
      <c r="EA299" s="467">
        <f t="shared" si="395"/>
        <v>0.01</v>
      </c>
      <c r="EB299" s="468"/>
      <c r="EC299" s="326"/>
      <c r="ED299" s="468"/>
      <c r="EE299" s="39"/>
      <c r="EF299" s="459">
        <f t="shared" si="396"/>
        <v>175</v>
      </c>
      <c r="EG299" s="407">
        <f t="shared" si="408"/>
        <v>0.03</v>
      </c>
      <c r="EH299" s="407">
        <f t="shared" si="408"/>
        <v>0.03</v>
      </c>
      <c r="EI299" s="407">
        <f t="shared" si="408"/>
        <v>0.03</v>
      </c>
      <c r="EJ299" s="407">
        <f t="shared" si="408"/>
        <v>0.03</v>
      </c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</row>
    <row r="300" spans="1:228" ht="12.75" hidden="1" customHeight="1" x14ac:dyDescent="0.2">
      <c r="A300" s="31">
        <f t="shared" si="411"/>
        <v>15</v>
      </c>
      <c r="B300" s="31"/>
      <c r="C300" s="31"/>
      <c r="D300" s="32">
        <f t="shared" si="377"/>
        <v>176</v>
      </c>
      <c r="E300" s="33">
        <f t="shared" ca="1" si="341"/>
        <v>0</v>
      </c>
      <c r="F300" s="33">
        <f t="shared" ca="1" si="342"/>
        <v>0</v>
      </c>
      <c r="G300" s="33">
        <f t="shared" ca="1" si="343"/>
        <v>0</v>
      </c>
      <c r="H300" s="33">
        <v>0</v>
      </c>
      <c r="I300" s="33">
        <v>0</v>
      </c>
      <c r="J300" s="33">
        <f t="shared" ca="1" si="400"/>
        <v>0</v>
      </c>
      <c r="K300" s="33">
        <f t="shared" ca="1" si="344"/>
        <v>0</v>
      </c>
      <c r="L300" s="33"/>
      <c r="M300" s="832">
        <v>0</v>
      </c>
      <c r="N300" s="33">
        <f>IF(M300&gt;0,#REF!,0)</f>
        <v>0</v>
      </c>
      <c r="O300" s="33">
        <f t="shared" ca="1" si="345"/>
        <v>0</v>
      </c>
      <c r="P300" s="833">
        <f t="shared" ca="1" si="378"/>
        <v>1.34</v>
      </c>
      <c r="Q300" s="834">
        <f t="shared" ca="1" si="379"/>
        <v>14.006682444044396</v>
      </c>
      <c r="R300" s="835">
        <f t="shared" ca="1" si="380"/>
        <v>531.59998706320209</v>
      </c>
      <c r="S300" s="836">
        <f t="shared" ca="1" si="381"/>
        <v>1.34</v>
      </c>
      <c r="T300" s="34">
        <f t="shared" ca="1" si="346"/>
        <v>14.006682444044396</v>
      </c>
      <c r="U300" s="835">
        <f t="shared" ca="1" si="382"/>
        <v>531.59998706320232</v>
      </c>
      <c r="V300" s="34">
        <f t="shared" si="409"/>
        <v>0</v>
      </c>
      <c r="W300" s="553">
        <f t="shared" si="410"/>
        <v>0.05</v>
      </c>
      <c r="X300" s="42">
        <f t="shared" si="383"/>
        <v>0.03</v>
      </c>
      <c r="Y300" s="43">
        <f t="shared" si="347"/>
        <v>2.4662697723036864E-3</v>
      </c>
      <c r="Z300" s="44">
        <f t="shared" si="384"/>
        <v>0.03</v>
      </c>
      <c r="AA300" s="43">
        <f t="shared" si="348"/>
        <v>2.4662697723036864E-3</v>
      </c>
      <c r="AB300" s="35">
        <f t="shared" si="407"/>
        <v>0.16</v>
      </c>
      <c r="AC300" s="35">
        <f t="shared" ca="1" si="407"/>
        <v>0.15470777428049154</v>
      </c>
      <c r="AD300" s="317">
        <f t="shared" ca="1" si="407"/>
        <v>0.15470777428049154</v>
      </c>
      <c r="AE300" s="39"/>
      <c r="AF300" s="318">
        <f t="shared" si="349"/>
        <v>0.1</v>
      </c>
      <c r="AG300" s="405">
        <f t="shared" ca="1" si="350"/>
        <v>0</v>
      </c>
      <c r="AH300" s="318">
        <f t="shared" si="351"/>
        <v>0</v>
      </c>
      <c r="AI300" s="405">
        <f t="shared" ca="1" si="352"/>
        <v>0</v>
      </c>
      <c r="AJ300" s="318">
        <f t="shared" si="353"/>
        <v>0.01</v>
      </c>
      <c r="AK300" s="405">
        <f t="shared" ca="1" si="354"/>
        <v>0</v>
      </c>
      <c r="AL300" s="35">
        <v>0</v>
      </c>
      <c r="AM300" s="30">
        <f t="shared" ca="1" si="355"/>
        <v>14.006682444044396</v>
      </c>
      <c r="AN300" s="39"/>
      <c r="AO300" s="39"/>
      <c r="AP300" s="709">
        <f ca="1">IF($J$12="",0,IF(A300&lt;=$Y$3,IF(R299+SUM($M$126:M300)&gt;$Z$22,R299*10%,IF(R299+SUM($M$126:M300)&lt;=$Z$22,$Z$22-R299-SUM($M$126:M300))),0))</f>
        <v>99455.73333049276</v>
      </c>
      <c r="AQ300" s="319">
        <f t="shared" ca="1" si="386"/>
        <v>100000</v>
      </c>
      <c r="AR300" s="319">
        <f ca="1">IF($J$12="",0,IF(U299&lt;0,0,IF(A300&lt;=$Y$3,IF(U299+SUM($M$126:M300)&gt;$Z$22,U299*10%,IF(U299+SUM($M$126:M300)&lt;=$Z$22,$AR$125-U299-SUM($M$126:M300))),0)))</f>
        <v>99455.73333049276</v>
      </c>
      <c r="AS300" s="39">
        <f t="shared" ca="1" si="387"/>
        <v>100000</v>
      </c>
      <c r="AT300" s="723">
        <f t="shared" ca="1" si="356"/>
        <v>99455.73333049276</v>
      </c>
      <c r="AU300" s="320">
        <f t="shared" ca="1" si="357"/>
        <v>99455.73333049276</v>
      </c>
      <c r="AV300" s="320">
        <f t="shared" ca="1" si="358"/>
        <v>0</v>
      </c>
      <c r="AW300" s="320">
        <f t="shared" ca="1" si="359"/>
        <v>0</v>
      </c>
      <c r="AX300" s="320">
        <f t="shared" ca="1" si="360"/>
        <v>0</v>
      </c>
      <c r="AY300" s="320">
        <f t="shared" ca="1" si="388"/>
        <v>0</v>
      </c>
      <c r="AZ300" s="724">
        <f t="shared" ca="1" si="361"/>
        <v>0</v>
      </c>
      <c r="BA300" s="1259">
        <f t="shared" si="389"/>
        <v>0</v>
      </c>
      <c r="BB300" s="1250"/>
      <c r="BC300" s="715">
        <f t="shared" si="362"/>
        <v>0</v>
      </c>
      <c r="BD300" s="715">
        <f t="shared" si="363"/>
        <v>0</v>
      </c>
      <c r="BE300" s="715">
        <f t="shared" si="364"/>
        <v>0</v>
      </c>
      <c r="BF300" s="715">
        <f t="shared" si="390"/>
        <v>0</v>
      </c>
      <c r="BG300" s="732">
        <f t="shared" si="365"/>
        <v>0</v>
      </c>
      <c r="BH300" s="39"/>
      <c r="BI300" s="39"/>
      <c r="BJ300" s="39"/>
      <c r="BK300" s="39"/>
      <c r="BL300" s="39"/>
      <c r="BM300" s="36"/>
      <c r="BN300" s="422">
        <f t="shared" ca="1" si="366"/>
        <v>14.006682444044396</v>
      </c>
      <c r="BO300" s="422">
        <f t="shared" ca="1" si="367"/>
        <v>0</v>
      </c>
      <c r="BP300" s="422">
        <f t="shared" ca="1" si="368"/>
        <v>0</v>
      </c>
      <c r="BQ300" s="422">
        <f t="shared" ca="1" si="369"/>
        <v>0</v>
      </c>
      <c r="BR300" s="422">
        <f t="shared" ca="1" si="391"/>
        <v>0</v>
      </c>
      <c r="BS300" s="422">
        <f t="shared" ca="1" si="370"/>
        <v>0</v>
      </c>
      <c r="BT300" s="422">
        <f t="shared" si="371"/>
        <v>0</v>
      </c>
      <c r="BU300" s="422">
        <f t="shared" si="372"/>
        <v>0</v>
      </c>
      <c r="BV300" s="422">
        <f t="shared" si="373"/>
        <v>0</v>
      </c>
      <c r="BW300" s="422">
        <f t="shared" si="374"/>
        <v>0</v>
      </c>
      <c r="BX300" s="422">
        <f t="shared" si="392"/>
        <v>0</v>
      </c>
      <c r="BY300" s="422">
        <f t="shared" si="375"/>
        <v>0</v>
      </c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458"/>
      <c r="CL300" s="458"/>
      <c r="CM300" s="458"/>
      <c r="CN300" s="458"/>
      <c r="CO300" s="458"/>
      <c r="CP300" s="458"/>
      <c r="CQ300" s="458"/>
      <c r="CR300" s="458"/>
      <c r="CS300" s="458"/>
      <c r="CT300" s="458"/>
      <c r="CU300" s="458"/>
      <c r="CV300" s="458"/>
      <c r="CW300" s="458"/>
      <c r="CX300" s="458"/>
      <c r="CY300" s="458"/>
      <c r="CZ300" s="458"/>
      <c r="DA300" s="458"/>
      <c r="DB300" s="458"/>
      <c r="DC300" s="458"/>
      <c r="DD300" s="458"/>
      <c r="DE300" s="458"/>
      <c r="DF300" s="458"/>
      <c r="DG300" s="458"/>
      <c r="DH300" s="458"/>
      <c r="DI300" s="458"/>
      <c r="DJ300" s="458"/>
      <c r="DK300" s="458"/>
      <c r="DL300" s="458"/>
      <c r="DM300" s="458"/>
      <c r="DN300" s="458"/>
      <c r="DO300" s="458"/>
      <c r="DP300" s="458"/>
      <c r="DQ300" s="458"/>
      <c r="DR300" s="458"/>
      <c r="DS300" s="458"/>
      <c r="DT300" s="458"/>
      <c r="DU300" s="39"/>
      <c r="DV300" s="39"/>
      <c r="DW300" s="31">
        <f t="shared" si="412"/>
        <v>15</v>
      </c>
      <c r="DX300" s="459">
        <f t="shared" si="376"/>
        <v>176</v>
      </c>
      <c r="DY300" s="467">
        <f t="shared" si="393"/>
        <v>0.1</v>
      </c>
      <c r="DZ300" s="468">
        <f t="shared" si="394"/>
        <v>0</v>
      </c>
      <c r="EA300" s="467">
        <f t="shared" si="395"/>
        <v>0.01</v>
      </c>
      <c r="EB300" s="468"/>
      <c r="EC300" s="326"/>
      <c r="ED300" s="468"/>
      <c r="EE300" s="39"/>
      <c r="EF300" s="459">
        <f t="shared" si="396"/>
        <v>176</v>
      </c>
      <c r="EG300" s="407">
        <f t="shared" si="408"/>
        <v>0.03</v>
      </c>
      <c r="EH300" s="407">
        <f t="shared" si="408"/>
        <v>0.03</v>
      </c>
      <c r="EI300" s="407">
        <f t="shared" si="408"/>
        <v>0.03</v>
      </c>
      <c r="EJ300" s="407">
        <f t="shared" si="408"/>
        <v>0.03</v>
      </c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</row>
    <row r="301" spans="1:228" ht="12.75" hidden="1" customHeight="1" x14ac:dyDescent="0.2">
      <c r="A301" s="31">
        <f t="shared" si="411"/>
        <v>15</v>
      </c>
      <c r="B301" s="31"/>
      <c r="C301" s="31"/>
      <c r="D301" s="32">
        <f t="shared" si="377"/>
        <v>177</v>
      </c>
      <c r="E301" s="33">
        <f t="shared" ca="1" si="341"/>
        <v>0</v>
      </c>
      <c r="F301" s="33">
        <f t="shared" ca="1" si="342"/>
        <v>0</v>
      </c>
      <c r="G301" s="33">
        <f t="shared" ca="1" si="343"/>
        <v>0</v>
      </c>
      <c r="H301" s="33">
        <v>0</v>
      </c>
      <c r="I301" s="33">
        <v>0</v>
      </c>
      <c r="J301" s="33">
        <f t="shared" ca="1" si="400"/>
        <v>0</v>
      </c>
      <c r="K301" s="33">
        <f t="shared" ca="1" si="344"/>
        <v>0</v>
      </c>
      <c r="L301" s="33"/>
      <c r="M301" s="832">
        <v>0</v>
      </c>
      <c r="N301" s="33">
        <f>IF(M301&gt;0,#REF!,0)</f>
        <v>0</v>
      </c>
      <c r="O301" s="33">
        <f t="shared" ca="1" si="345"/>
        <v>0</v>
      </c>
      <c r="P301" s="833">
        <f t="shared" ca="1" si="378"/>
        <v>1.31</v>
      </c>
      <c r="Q301" s="834">
        <f t="shared" ca="1" si="379"/>
        <v>14.008466335155264</v>
      </c>
      <c r="R301" s="835">
        <f t="shared" ca="1" si="380"/>
        <v>518.90152072804676</v>
      </c>
      <c r="S301" s="836">
        <f t="shared" ca="1" si="381"/>
        <v>1.31</v>
      </c>
      <c r="T301" s="34">
        <f t="shared" ca="1" si="346"/>
        <v>14.008466335155264</v>
      </c>
      <c r="U301" s="835">
        <f t="shared" ca="1" si="382"/>
        <v>518.90152072804699</v>
      </c>
      <c r="V301" s="34">
        <f t="shared" si="409"/>
        <v>0</v>
      </c>
      <c r="W301" s="553">
        <f t="shared" si="410"/>
        <v>3.7999999999999999E-2</v>
      </c>
      <c r="X301" s="42">
        <f t="shared" si="383"/>
        <v>0.03</v>
      </c>
      <c r="Y301" s="43">
        <f t="shared" si="347"/>
        <v>2.4662697723036864E-3</v>
      </c>
      <c r="Z301" s="44">
        <f t="shared" si="384"/>
        <v>0.03</v>
      </c>
      <c r="AA301" s="43">
        <f t="shared" si="348"/>
        <v>2.4662697723036864E-3</v>
      </c>
      <c r="AB301" s="35">
        <f t="shared" si="407"/>
        <v>0.16</v>
      </c>
      <c r="AC301" s="35">
        <f t="shared" ca="1" si="407"/>
        <v>0.15470777428049154</v>
      </c>
      <c r="AD301" s="317">
        <f t="shared" ca="1" si="407"/>
        <v>0.15470777428049154</v>
      </c>
      <c r="AE301" s="39"/>
      <c r="AF301" s="318">
        <f t="shared" si="349"/>
        <v>0.1</v>
      </c>
      <c r="AG301" s="405">
        <f t="shared" ca="1" si="350"/>
        <v>0</v>
      </c>
      <c r="AH301" s="318">
        <f t="shared" si="351"/>
        <v>0</v>
      </c>
      <c r="AI301" s="405">
        <f t="shared" ca="1" si="352"/>
        <v>0</v>
      </c>
      <c r="AJ301" s="318">
        <f t="shared" si="353"/>
        <v>0.01</v>
      </c>
      <c r="AK301" s="405">
        <f t="shared" ca="1" si="354"/>
        <v>0</v>
      </c>
      <c r="AL301" s="35">
        <v>0</v>
      </c>
      <c r="AM301" s="30">
        <f t="shared" ca="1" si="355"/>
        <v>14.008466335155264</v>
      </c>
      <c r="AN301" s="39"/>
      <c r="AO301" s="39"/>
      <c r="AP301" s="709">
        <f ca="1">IF($J$12="",0,IF(A301&lt;=$Y$3,IF(R300+SUM($M$126:M301)&gt;$Z$22,R300*10%,IF(R300+SUM($M$126:M301)&lt;=$Z$22,$Z$22-R300-SUM($M$126:M301))),0))</f>
        <v>99468.400012936792</v>
      </c>
      <c r="AQ301" s="319">
        <f t="shared" ca="1" si="386"/>
        <v>100000</v>
      </c>
      <c r="AR301" s="319">
        <f ca="1">IF($J$12="",0,IF(U300&lt;0,0,IF(A301&lt;=$Y$3,IF(U300+SUM($M$126:M301)&gt;$Z$22,U300*10%,IF(U300+SUM($M$126:M301)&lt;=$Z$22,$AR$125-U300-SUM($M$126:M301))),0)))</f>
        <v>99468.400012936792</v>
      </c>
      <c r="AS301" s="39">
        <f t="shared" ca="1" si="387"/>
        <v>100000</v>
      </c>
      <c r="AT301" s="723">
        <f t="shared" ca="1" si="356"/>
        <v>99468.400012936792</v>
      </c>
      <c r="AU301" s="320">
        <f t="shared" ca="1" si="357"/>
        <v>99468.400012936792</v>
      </c>
      <c r="AV301" s="320">
        <f t="shared" ca="1" si="358"/>
        <v>0</v>
      </c>
      <c r="AW301" s="320">
        <f t="shared" ca="1" si="359"/>
        <v>0</v>
      </c>
      <c r="AX301" s="320">
        <f t="shared" ca="1" si="360"/>
        <v>0</v>
      </c>
      <c r="AY301" s="320">
        <f t="shared" ca="1" si="388"/>
        <v>0</v>
      </c>
      <c r="AZ301" s="724">
        <f t="shared" ca="1" si="361"/>
        <v>0</v>
      </c>
      <c r="BA301" s="1259">
        <f t="shared" si="389"/>
        <v>0</v>
      </c>
      <c r="BB301" s="1250"/>
      <c r="BC301" s="715">
        <f t="shared" si="362"/>
        <v>0</v>
      </c>
      <c r="BD301" s="715">
        <f t="shared" si="363"/>
        <v>0</v>
      </c>
      <c r="BE301" s="715">
        <f t="shared" si="364"/>
        <v>0</v>
      </c>
      <c r="BF301" s="715">
        <f t="shared" si="390"/>
        <v>0</v>
      </c>
      <c r="BG301" s="732">
        <f t="shared" si="365"/>
        <v>0</v>
      </c>
      <c r="BH301" s="39"/>
      <c r="BI301" s="39"/>
      <c r="BJ301" s="39"/>
      <c r="BK301" s="39"/>
      <c r="BL301" s="39"/>
      <c r="BM301" s="36"/>
      <c r="BN301" s="422">
        <f t="shared" ca="1" si="366"/>
        <v>14.008466335155264</v>
      </c>
      <c r="BO301" s="422">
        <f t="shared" ca="1" si="367"/>
        <v>0</v>
      </c>
      <c r="BP301" s="422">
        <f t="shared" ca="1" si="368"/>
        <v>0</v>
      </c>
      <c r="BQ301" s="422">
        <f t="shared" ca="1" si="369"/>
        <v>0</v>
      </c>
      <c r="BR301" s="422">
        <f t="shared" ca="1" si="391"/>
        <v>0</v>
      </c>
      <c r="BS301" s="422">
        <f t="shared" ca="1" si="370"/>
        <v>0</v>
      </c>
      <c r="BT301" s="422">
        <f t="shared" si="371"/>
        <v>0</v>
      </c>
      <c r="BU301" s="422">
        <f t="shared" si="372"/>
        <v>0</v>
      </c>
      <c r="BV301" s="422">
        <f t="shared" si="373"/>
        <v>0</v>
      </c>
      <c r="BW301" s="422">
        <f t="shared" si="374"/>
        <v>0</v>
      </c>
      <c r="BX301" s="422">
        <f t="shared" si="392"/>
        <v>0</v>
      </c>
      <c r="BY301" s="422">
        <f t="shared" si="375"/>
        <v>0</v>
      </c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458"/>
      <c r="CL301" s="458"/>
      <c r="CM301" s="458"/>
      <c r="CN301" s="458"/>
      <c r="CO301" s="458"/>
      <c r="CP301" s="458"/>
      <c r="CQ301" s="458"/>
      <c r="CR301" s="458"/>
      <c r="CS301" s="458"/>
      <c r="CT301" s="458"/>
      <c r="CU301" s="458"/>
      <c r="CV301" s="458"/>
      <c r="CW301" s="458"/>
      <c r="CX301" s="458"/>
      <c r="CY301" s="458"/>
      <c r="CZ301" s="458"/>
      <c r="DA301" s="458"/>
      <c r="DB301" s="458"/>
      <c r="DC301" s="458"/>
      <c r="DD301" s="458"/>
      <c r="DE301" s="458"/>
      <c r="DF301" s="458"/>
      <c r="DG301" s="458"/>
      <c r="DH301" s="458"/>
      <c r="DI301" s="458"/>
      <c r="DJ301" s="458"/>
      <c r="DK301" s="458"/>
      <c r="DL301" s="458"/>
      <c r="DM301" s="458"/>
      <c r="DN301" s="458"/>
      <c r="DO301" s="458"/>
      <c r="DP301" s="458"/>
      <c r="DQ301" s="458"/>
      <c r="DR301" s="458"/>
      <c r="DS301" s="458"/>
      <c r="DT301" s="458"/>
      <c r="DU301" s="39"/>
      <c r="DV301" s="39"/>
      <c r="DW301" s="31">
        <f t="shared" si="412"/>
        <v>15</v>
      </c>
      <c r="DX301" s="459">
        <f t="shared" si="376"/>
        <v>177</v>
      </c>
      <c r="DY301" s="467">
        <f t="shared" si="393"/>
        <v>0.1</v>
      </c>
      <c r="DZ301" s="468">
        <f t="shared" si="394"/>
        <v>0</v>
      </c>
      <c r="EA301" s="467">
        <f t="shared" si="395"/>
        <v>0.01</v>
      </c>
      <c r="EB301" s="468"/>
      <c r="EC301" s="326"/>
      <c r="ED301" s="468"/>
      <c r="EE301" s="39"/>
      <c r="EF301" s="459">
        <f t="shared" si="396"/>
        <v>177</v>
      </c>
      <c r="EG301" s="407">
        <f t="shared" si="408"/>
        <v>0.03</v>
      </c>
      <c r="EH301" s="407">
        <f t="shared" si="408"/>
        <v>0.03</v>
      </c>
      <c r="EI301" s="407">
        <f t="shared" si="408"/>
        <v>0.03</v>
      </c>
      <c r="EJ301" s="407">
        <f t="shared" si="408"/>
        <v>0.03</v>
      </c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</row>
    <row r="302" spans="1:228" ht="12.75" hidden="1" customHeight="1" x14ac:dyDescent="0.2">
      <c r="A302" s="31">
        <f t="shared" si="411"/>
        <v>15</v>
      </c>
      <c r="B302" s="31"/>
      <c r="C302" s="31"/>
      <c r="D302" s="32">
        <f t="shared" si="377"/>
        <v>178</v>
      </c>
      <c r="E302" s="33">
        <f t="shared" ca="1" si="341"/>
        <v>0</v>
      </c>
      <c r="F302" s="33">
        <f t="shared" ca="1" si="342"/>
        <v>0</v>
      </c>
      <c r="G302" s="33">
        <f t="shared" ca="1" si="343"/>
        <v>0</v>
      </c>
      <c r="H302" s="33">
        <v>0</v>
      </c>
      <c r="I302" s="33">
        <v>0</v>
      </c>
      <c r="J302" s="33">
        <f t="shared" ca="1" si="400"/>
        <v>0</v>
      </c>
      <c r="K302" s="33">
        <f t="shared" ca="1" si="344"/>
        <v>0</v>
      </c>
      <c r="L302" s="33"/>
      <c r="M302" s="832">
        <v>0</v>
      </c>
      <c r="N302" s="33">
        <f>IF(M302&gt;0,#REF!,0)</f>
        <v>0</v>
      </c>
      <c r="O302" s="33">
        <f t="shared" ca="1" si="345"/>
        <v>0</v>
      </c>
      <c r="P302" s="833">
        <f t="shared" ca="1" si="378"/>
        <v>1.28</v>
      </c>
      <c r="Q302" s="834">
        <f t="shared" ca="1" si="379"/>
        <v>14.010254702497464</v>
      </c>
      <c r="R302" s="835">
        <f t="shared" ca="1" si="380"/>
        <v>506.17126602554924</v>
      </c>
      <c r="S302" s="836">
        <f t="shared" ca="1" si="381"/>
        <v>1.28</v>
      </c>
      <c r="T302" s="34">
        <f t="shared" ca="1" si="346"/>
        <v>14.010254702497464</v>
      </c>
      <c r="U302" s="835">
        <f t="shared" ca="1" si="382"/>
        <v>506.17126602554947</v>
      </c>
      <c r="V302" s="34">
        <f t="shared" si="409"/>
        <v>0</v>
      </c>
      <c r="W302" s="553">
        <f t="shared" si="410"/>
        <v>2.5000000000000001E-2</v>
      </c>
      <c r="X302" s="42">
        <f t="shared" si="383"/>
        <v>0.03</v>
      </c>
      <c r="Y302" s="43">
        <f t="shared" si="347"/>
        <v>2.4662697723036864E-3</v>
      </c>
      <c r="Z302" s="44">
        <f t="shared" si="384"/>
        <v>0.03</v>
      </c>
      <c r="AA302" s="43">
        <f t="shared" si="348"/>
        <v>2.4662697723036864E-3</v>
      </c>
      <c r="AB302" s="35">
        <f t="shared" ref="AB302:AD317" si="413">AB301</f>
        <v>0.16</v>
      </c>
      <c r="AC302" s="35">
        <f t="shared" ca="1" si="413"/>
        <v>0.15470777428049154</v>
      </c>
      <c r="AD302" s="317">
        <f t="shared" ca="1" si="413"/>
        <v>0.15470777428049154</v>
      </c>
      <c r="AE302" s="39"/>
      <c r="AF302" s="318">
        <f t="shared" si="349"/>
        <v>0.1</v>
      </c>
      <c r="AG302" s="405">
        <f t="shared" ca="1" si="350"/>
        <v>0</v>
      </c>
      <c r="AH302" s="318">
        <f t="shared" si="351"/>
        <v>0</v>
      </c>
      <c r="AI302" s="405">
        <f t="shared" ca="1" si="352"/>
        <v>0</v>
      </c>
      <c r="AJ302" s="318">
        <f t="shared" si="353"/>
        <v>0.01</v>
      </c>
      <c r="AK302" s="405">
        <f t="shared" ca="1" si="354"/>
        <v>0</v>
      </c>
      <c r="AL302" s="35">
        <v>0</v>
      </c>
      <c r="AM302" s="30">
        <f t="shared" ca="1" si="355"/>
        <v>14.010254702497464</v>
      </c>
      <c r="AN302" s="39"/>
      <c r="AO302" s="39"/>
      <c r="AP302" s="709">
        <f ca="1">IF($J$12="",0,IF(A302&lt;=$Y$3,IF(R301+SUM($M$126:M302)&gt;$Z$22,R301*10%,IF(R301+SUM($M$126:M302)&lt;=$Z$22,$Z$22-R301-SUM($M$126:M302))),0))</f>
        <v>99481.098479271954</v>
      </c>
      <c r="AQ302" s="319">
        <f t="shared" ca="1" si="386"/>
        <v>100000</v>
      </c>
      <c r="AR302" s="319">
        <f ca="1">IF($J$12="",0,IF(U301&lt;0,0,IF(A302&lt;=$Y$3,IF(U301+SUM($M$126:M302)&gt;$Z$22,U301*10%,IF(U301+SUM($M$126:M302)&lt;=$Z$22,$AR$125-U301-SUM($M$126:M302))),0)))</f>
        <v>99481.098479271954</v>
      </c>
      <c r="AS302" s="39">
        <f t="shared" ca="1" si="387"/>
        <v>100000</v>
      </c>
      <c r="AT302" s="723">
        <f t="shared" ca="1" si="356"/>
        <v>99481.098479271954</v>
      </c>
      <c r="AU302" s="320">
        <f t="shared" ca="1" si="357"/>
        <v>99481.098479271954</v>
      </c>
      <c r="AV302" s="320">
        <f t="shared" ca="1" si="358"/>
        <v>0</v>
      </c>
      <c r="AW302" s="320">
        <f t="shared" ca="1" si="359"/>
        <v>0</v>
      </c>
      <c r="AX302" s="320">
        <f t="shared" ca="1" si="360"/>
        <v>0</v>
      </c>
      <c r="AY302" s="320">
        <f t="shared" ca="1" si="388"/>
        <v>0</v>
      </c>
      <c r="AZ302" s="724">
        <f t="shared" ca="1" si="361"/>
        <v>0</v>
      </c>
      <c r="BA302" s="1259">
        <f t="shared" si="389"/>
        <v>0</v>
      </c>
      <c r="BB302" s="1250"/>
      <c r="BC302" s="715">
        <f t="shared" si="362"/>
        <v>0</v>
      </c>
      <c r="BD302" s="715">
        <f t="shared" si="363"/>
        <v>0</v>
      </c>
      <c r="BE302" s="715">
        <f t="shared" si="364"/>
        <v>0</v>
      </c>
      <c r="BF302" s="715">
        <f t="shared" si="390"/>
        <v>0</v>
      </c>
      <c r="BG302" s="732">
        <f t="shared" si="365"/>
        <v>0</v>
      </c>
      <c r="BH302" s="39"/>
      <c r="BI302" s="39"/>
      <c r="BJ302" s="39"/>
      <c r="BK302" s="39"/>
      <c r="BL302" s="39"/>
      <c r="BM302" s="36"/>
      <c r="BN302" s="422">
        <f t="shared" ca="1" si="366"/>
        <v>14.010254702497464</v>
      </c>
      <c r="BO302" s="422">
        <f t="shared" ca="1" si="367"/>
        <v>0</v>
      </c>
      <c r="BP302" s="422">
        <f t="shared" ca="1" si="368"/>
        <v>0</v>
      </c>
      <c r="BQ302" s="422">
        <f t="shared" ca="1" si="369"/>
        <v>0</v>
      </c>
      <c r="BR302" s="422">
        <f t="shared" ca="1" si="391"/>
        <v>0</v>
      </c>
      <c r="BS302" s="422">
        <f t="shared" ca="1" si="370"/>
        <v>0</v>
      </c>
      <c r="BT302" s="422">
        <f t="shared" si="371"/>
        <v>0</v>
      </c>
      <c r="BU302" s="422">
        <f t="shared" si="372"/>
        <v>0</v>
      </c>
      <c r="BV302" s="422">
        <f t="shared" si="373"/>
        <v>0</v>
      </c>
      <c r="BW302" s="422">
        <f t="shared" si="374"/>
        <v>0</v>
      </c>
      <c r="BX302" s="422">
        <f t="shared" si="392"/>
        <v>0</v>
      </c>
      <c r="BY302" s="422">
        <f t="shared" si="375"/>
        <v>0</v>
      </c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458"/>
      <c r="CL302" s="458"/>
      <c r="CM302" s="458"/>
      <c r="CN302" s="458"/>
      <c r="CO302" s="458"/>
      <c r="CP302" s="458"/>
      <c r="CQ302" s="458"/>
      <c r="CR302" s="458"/>
      <c r="CS302" s="458"/>
      <c r="CT302" s="458"/>
      <c r="CU302" s="458"/>
      <c r="CV302" s="458"/>
      <c r="CW302" s="458"/>
      <c r="CX302" s="458"/>
      <c r="CY302" s="458"/>
      <c r="CZ302" s="458"/>
      <c r="DA302" s="458"/>
      <c r="DB302" s="458"/>
      <c r="DC302" s="458"/>
      <c r="DD302" s="458"/>
      <c r="DE302" s="458"/>
      <c r="DF302" s="458"/>
      <c r="DG302" s="458"/>
      <c r="DH302" s="458"/>
      <c r="DI302" s="458"/>
      <c r="DJ302" s="458"/>
      <c r="DK302" s="458"/>
      <c r="DL302" s="458"/>
      <c r="DM302" s="458"/>
      <c r="DN302" s="458"/>
      <c r="DO302" s="458"/>
      <c r="DP302" s="458"/>
      <c r="DQ302" s="458"/>
      <c r="DR302" s="458"/>
      <c r="DS302" s="458"/>
      <c r="DT302" s="458"/>
      <c r="DU302" s="39"/>
      <c r="DV302" s="39"/>
      <c r="DW302" s="31">
        <f t="shared" si="412"/>
        <v>15</v>
      </c>
      <c r="DX302" s="459">
        <f t="shared" si="376"/>
        <v>178</v>
      </c>
      <c r="DY302" s="467">
        <f t="shared" si="393"/>
        <v>0.1</v>
      </c>
      <c r="DZ302" s="468">
        <f t="shared" si="394"/>
        <v>0</v>
      </c>
      <c r="EA302" s="467">
        <f t="shared" si="395"/>
        <v>0.01</v>
      </c>
      <c r="EB302" s="468"/>
      <c r="EC302" s="326"/>
      <c r="ED302" s="468"/>
      <c r="EE302" s="39"/>
      <c r="EF302" s="459">
        <f t="shared" si="396"/>
        <v>178</v>
      </c>
      <c r="EG302" s="407">
        <f t="shared" si="408"/>
        <v>0.03</v>
      </c>
      <c r="EH302" s="407">
        <f t="shared" si="408"/>
        <v>0.03</v>
      </c>
      <c r="EI302" s="407">
        <f t="shared" si="408"/>
        <v>0.03</v>
      </c>
      <c r="EJ302" s="407">
        <f t="shared" si="408"/>
        <v>0.03</v>
      </c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</row>
    <row r="303" spans="1:228" ht="12.75" hidden="1" customHeight="1" x14ac:dyDescent="0.2">
      <c r="A303" s="31">
        <f t="shared" si="411"/>
        <v>15</v>
      </c>
      <c r="B303" s="31"/>
      <c r="C303" s="31"/>
      <c r="D303" s="32">
        <f t="shared" si="377"/>
        <v>179</v>
      </c>
      <c r="E303" s="33">
        <f t="shared" ca="1" si="341"/>
        <v>0</v>
      </c>
      <c r="F303" s="33">
        <f t="shared" ca="1" si="342"/>
        <v>0</v>
      </c>
      <c r="G303" s="33">
        <f t="shared" ca="1" si="343"/>
        <v>0</v>
      </c>
      <c r="H303" s="33">
        <v>0</v>
      </c>
      <c r="I303" s="33">
        <v>0</v>
      </c>
      <c r="J303" s="33">
        <f t="shared" ca="1" si="400"/>
        <v>0</v>
      </c>
      <c r="K303" s="33">
        <f t="shared" ca="1" si="344"/>
        <v>0</v>
      </c>
      <c r="L303" s="33"/>
      <c r="M303" s="832">
        <v>0</v>
      </c>
      <c r="N303" s="33">
        <f>IF(M303&gt;0,#REF!,0)</f>
        <v>0</v>
      </c>
      <c r="O303" s="33">
        <f t="shared" ca="1" si="345"/>
        <v>0</v>
      </c>
      <c r="P303" s="833">
        <f t="shared" ca="1" si="378"/>
        <v>1.25</v>
      </c>
      <c r="Q303" s="834">
        <f t="shared" ca="1" si="379"/>
        <v>14.012047546701401</v>
      </c>
      <c r="R303" s="835">
        <f t="shared" ca="1" si="380"/>
        <v>493.40921847884783</v>
      </c>
      <c r="S303" s="836">
        <f t="shared" ca="1" si="381"/>
        <v>1.25</v>
      </c>
      <c r="T303" s="34">
        <f t="shared" ca="1" si="346"/>
        <v>14.012047546701401</v>
      </c>
      <c r="U303" s="835">
        <f t="shared" ca="1" si="382"/>
        <v>493.40921847884806</v>
      </c>
      <c r="V303" s="34">
        <f t="shared" si="409"/>
        <v>0</v>
      </c>
      <c r="W303" s="553">
        <f t="shared" si="410"/>
        <v>1.2999999999999999E-2</v>
      </c>
      <c r="X303" s="42">
        <f t="shared" si="383"/>
        <v>0.03</v>
      </c>
      <c r="Y303" s="43">
        <f t="shared" si="347"/>
        <v>2.4662697723036864E-3</v>
      </c>
      <c r="Z303" s="44">
        <f t="shared" si="384"/>
        <v>0.03</v>
      </c>
      <c r="AA303" s="43">
        <f t="shared" si="348"/>
        <v>2.4662697723036864E-3</v>
      </c>
      <c r="AB303" s="35">
        <f t="shared" si="413"/>
        <v>0.16</v>
      </c>
      <c r="AC303" s="35">
        <f t="shared" ca="1" si="413"/>
        <v>0.15470777428049154</v>
      </c>
      <c r="AD303" s="317">
        <f t="shared" ca="1" si="413"/>
        <v>0.15470777428049154</v>
      </c>
      <c r="AE303" s="39"/>
      <c r="AF303" s="318">
        <f t="shared" si="349"/>
        <v>0.1</v>
      </c>
      <c r="AG303" s="405">
        <f t="shared" ca="1" si="350"/>
        <v>0</v>
      </c>
      <c r="AH303" s="318">
        <f t="shared" si="351"/>
        <v>0</v>
      </c>
      <c r="AI303" s="405">
        <f t="shared" ca="1" si="352"/>
        <v>0</v>
      </c>
      <c r="AJ303" s="318">
        <f t="shared" si="353"/>
        <v>0.01</v>
      </c>
      <c r="AK303" s="405">
        <f t="shared" ca="1" si="354"/>
        <v>0</v>
      </c>
      <c r="AL303" s="35">
        <v>0</v>
      </c>
      <c r="AM303" s="30">
        <f t="shared" ca="1" si="355"/>
        <v>14.012047546701401</v>
      </c>
      <c r="AN303" s="39"/>
      <c r="AO303" s="39"/>
      <c r="AP303" s="709">
        <f ca="1">IF($J$12="",0,IF(A303&lt;=$Y$3,IF(R302+SUM($M$126:M303)&gt;$Z$22,R302*10%,IF(R302+SUM($M$126:M303)&lt;=$Z$22,$Z$22-R302-SUM($M$126:M303))),0))</f>
        <v>99493.828733974457</v>
      </c>
      <c r="AQ303" s="319">
        <f t="shared" ca="1" si="386"/>
        <v>100000</v>
      </c>
      <c r="AR303" s="319">
        <f ca="1">IF($J$12="",0,IF(U302&lt;0,0,IF(A303&lt;=$Y$3,IF(U302+SUM($M$126:M303)&gt;$Z$22,U302*10%,IF(U302+SUM($M$126:M303)&lt;=$Z$22,$AR$125-U302-SUM($M$126:M303))),0)))</f>
        <v>99493.828733974457</v>
      </c>
      <c r="AS303" s="39">
        <f t="shared" ca="1" si="387"/>
        <v>100000</v>
      </c>
      <c r="AT303" s="723">
        <f t="shared" ca="1" si="356"/>
        <v>99493.828733974457</v>
      </c>
      <c r="AU303" s="320">
        <f t="shared" ca="1" si="357"/>
        <v>99493.828733974457</v>
      </c>
      <c r="AV303" s="320">
        <f t="shared" ca="1" si="358"/>
        <v>0</v>
      </c>
      <c r="AW303" s="320">
        <f t="shared" ca="1" si="359"/>
        <v>0</v>
      </c>
      <c r="AX303" s="320">
        <f t="shared" ca="1" si="360"/>
        <v>0</v>
      </c>
      <c r="AY303" s="320">
        <f t="shared" ca="1" si="388"/>
        <v>0</v>
      </c>
      <c r="AZ303" s="724">
        <f t="shared" ca="1" si="361"/>
        <v>0</v>
      </c>
      <c r="BA303" s="1259">
        <f t="shared" si="389"/>
        <v>0</v>
      </c>
      <c r="BB303" s="1250"/>
      <c r="BC303" s="715">
        <f t="shared" si="362"/>
        <v>0</v>
      </c>
      <c r="BD303" s="715">
        <f t="shared" si="363"/>
        <v>0</v>
      </c>
      <c r="BE303" s="715">
        <f t="shared" si="364"/>
        <v>0</v>
      </c>
      <c r="BF303" s="715">
        <f t="shared" si="390"/>
        <v>0</v>
      </c>
      <c r="BG303" s="732">
        <f t="shared" si="365"/>
        <v>0</v>
      </c>
      <c r="BH303" s="39"/>
      <c r="BI303" s="39"/>
      <c r="BJ303" s="39"/>
      <c r="BK303" s="39"/>
      <c r="BL303" s="39"/>
      <c r="BM303" s="36"/>
      <c r="BN303" s="422">
        <f t="shared" ca="1" si="366"/>
        <v>14.012047546701401</v>
      </c>
      <c r="BO303" s="422">
        <f t="shared" ca="1" si="367"/>
        <v>0</v>
      </c>
      <c r="BP303" s="422">
        <f t="shared" ca="1" si="368"/>
        <v>0</v>
      </c>
      <c r="BQ303" s="422">
        <f t="shared" ca="1" si="369"/>
        <v>0</v>
      </c>
      <c r="BR303" s="422">
        <f t="shared" ca="1" si="391"/>
        <v>0</v>
      </c>
      <c r="BS303" s="422">
        <f t="shared" ca="1" si="370"/>
        <v>0</v>
      </c>
      <c r="BT303" s="422">
        <f t="shared" si="371"/>
        <v>0</v>
      </c>
      <c r="BU303" s="422">
        <f t="shared" si="372"/>
        <v>0</v>
      </c>
      <c r="BV303" s="422">
        <f t="shared" si="373"/>
        <v>0</v>
      </c>
      <c r="BW303" s="422">
        <f t="shared" si="374"/>
        <v>0</v>
      </c>
      <c r="BX303" s="422">
        <f t="shared" si="392"/>
        <v>0</v>
      </c>
      <c r="BY303" s="422">
        <f t="shared" si="375"/>
        <v>0</v>
      </c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458"/>
      <c r="CL303" s="458"/>
      <c r="CM303" s="458"/>
      <c r="CN303" s="458"/>
      <c r="CO303" s="458"/>
      <c r="CP303" s="458"/>
      <c r="CQ303" s="458"/>
      <c r="CR303" s="458"/>
      <c r="CS303" s="458"/>
      <c r="CT303" s="458"/>
      <c r="CU303" s="458"/>
      <c r="CV303" s="458"/>
      <c r="CW303" s="458"/>
      <c r="CX303" s="458"/>
      <c r="CY303" s="458"/>
      <c r="CZ303" s="458"/>
      <c r="DA303" s="458"/>
      <c r="DB303" s="458"/>
      <c r="DC303" s="458"/>
      <c r="DD303" s="458"/>
      <c r="DE303" s="458"/>
      <c r="DF303" s="458"/>
      <c r="DG303" s="458"/>
      <c r="DH303" s="458"/>
      <c r="DI303" s="458"/>
      <c r="DJ303" s="458"/>
      <c r="DK303" s="458"/>
      <c r="DL303" s="458"/>
      <c r="DM303" s="458"/>
      <c r="DN303" s="458"/>
      <c r="DO303" s="458"/>
      <c r="DP303" s="458"/>
      <c r="DQ303" s="458"/>
      <c r="DR303" s="458"/>
      <c r="DS303" s="458"/>
      <c r="DT303" s="458"/>
      <c r="DU303" s="39"/>
      <c r="DV303" s="39"/>
      <c r="DW303" s="31">
        <f t="shared" si="412"/>
        <v>15</v>
      </c>
      <c r="DX303" s="459">
        <f t="shared" si="376"/>
        <v>179</v>
      </c>
      <c r="DY303" s="467">
        <f t="shared" si="393"/>
        <v>0.1</v>
      </c>
      <c r="DZ303" s="468">
        <f t="shared" si="394"/>
        <v>0</v>
      </c>
      <c r="EA303" s="467">
        <f t="shared" si="395"/>
        <v>0.01</v>
      </c>
      <c r="EB303" s="468"/>
      <c r="EC303" s="326"/>
      <c r="ED303" s="468"/>
      <c r="EE303" s="39"/>
      <c r="EF303" s="459">
        <f t="shared" si="396"/>
        <v>179</v>
      </c>
      <c r="EG303" s="407">
        <f t="shared" ref="EG303:EJ318" si="414">EG302</f>
        <v>0.03</v>
      </c>
      <c r="EH303" s="407">
        <f t="shared" si="414"/>
        <v>0.03</v>
      </c>
      <c r="EI303" s="407">
        <f t="shared" si="414"/>
        <v>0.03</v>
      </c>
      <c r="EJ303" s="407">
        <f t="shared" si="414"/>
        <v>0.03</v>
      </c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</row>
    <row r="304" spans="1:228" ht="12.75" hidden="1" customHeight="1" x14ac:dyDescent="0.2">
      <c r="A304" s="31">
        <f t="shared" si="411"/>
        <v>15</v>
      </c>
      <c r="B304" s="31"/>
      <c r="C304" s="31"/>
      <c r="D304" s="32">
        <f t="shared" si="377"/>
        <v>180</v>
      </c>
      <c r="E304" s="33">
        <f t="shared" ca="1" si="341"/>
        <v>0</v>
      </c>
      <c r="F304" s="33">
        <f t="shared" ca="1" si="342"/>
        <v>0</v>
      </c>
      <c r="G304" s="33">
        <f t="shared" ca="1" si="343"/>
        <v>0</v>
      </c>
      <c r="H304" s="33">
        <v>0</v>
      </c>
      <c r="I304" s="33">
        <v>0</v>
      </c>
      <c r="J304" s="33">
        <f t="shared" ca="1" si="400"/>
        <v>0</v>
      </c>
      <c r="K304" s="33">
        <f t="shared" ca="1" si="344"/>
        <v>0</v>
      </c>
      <c r="L304" s="33"/>
      <c r="M304" s="832">
        <v>0</v>
      </c>
      <c r="N304" s="33">
        <f>IF(M304&gt;0,#REF!,0)</f>
        <v>0</v>
      </c>
      <c r="O304" s="33">
        <f t="shared" ca="1" si="345"/>
        <v>0</v>
      </c>
      <c r="P304" s="833">
        <f t="shared" ca="1" si="378"/>
        <v>1.22</v>
      </c>
      <c r="Q304" s="834">
        <f t="shared" ca="1" si="379"/>
        <v>14.013844868397561</v>
      </c>
      <c r="R304" s="835">
        <f t="shared" ca="1" si="380"/>
        <v>480.61537361045032</v>
      </c>
      <c r="S304" s="836">
        <f t="shared" ca="1" si="381"/>
        <v>1.22</v>
      </c>
      <c r="T304" s="34">
        <f t="shared" ca="1" si="346"/>
        <v>14.013844868397561</v>
      </c>
      <c r="U304" s="835">
        <f t="shared" ca="1" si="382"/>
        <v>480.61537361045055</v>
      </c>
      <c r="V304" s="34">
        <f t="shared" si="409"/>
        <v>0</v>
      </c>
      <c r="W304" s="553">
        <f t="shared" si="410"/>
        <v>0</v>
      </c>
      <c r="X304" s="42">
        <f t="shared" si="383"/>
        <v>0.03</v>
      </c>
      <c r="Y304" s="43">
        <f t="shared" si="347"/>
        <v>2.4662697723036864E-3</v>
      </c>
      <c r="Z304" s="44">
        <f t="shared" si="384"/>
        <v>0.03</v>
      </c>
      <c r="AA304" s="43">
        <f t="shared" si="348"/>
        <v>2.4662697723036864E-3</v>
      </c>
      <c r="AB304" s="35">
        <f t="shared" si="413"/>
        <v>0.16</v>
      </c>
      <c r="AC304" s="35">
        <f t="shared" ca="1" si="413"/>
        <v>0.15470777428049154</v>
      </c>
      <c r="AD304" s="317">
        <f t="shared" ca="1" si="413"/>
        <v>0.15470777428049154</v>
      </c>
      <c r="AE304" s="39"/>
      <c r="AF304" s="318">
        <f t="shared" si="349"/>
        <v>0.1</v>
      </c>
      <c r="AG304" s="405">
        <f t="shared" ca="1" si="350"/>
        <v>0</v>
      </c>
      <c r="AH304" s="318">
        <f t="shared" si="351"/>
        <v>0</v>
      </c>
      <c r="AI304" s="405">
        <f t="shared" ca="1" si="352"/>
        <v>0</v>
      </c>
      <c r="AJ304" s="318">
        <f t="shared" si="353"/>
        <v>0.01</v>
      </c>
      <c r="AK304" s="405">
        <f t="shared" ca="1" si="354"/>
        <v>0</v>
      </c>
      <c r="AL304" s="35">
        <v>0</v>
      </c>
      <c r="AM304" s="30">
        <f t="shared" ca="1" si="355"/>
        <v>14.013844868397561</v>
      </c>
      <c r="AN304" s="39"/>
      <c r="AO304" s="39"/>
      <c r="AP304" s="709">
        <f ca="1">IF($J$12="",0,IF(A304&lt;=$Y$3,IF(R303+SUM($M$126:M304)&gt;$Z$22,R303*10%,IF(R303+SUM($M$126:M304)&lt;=$Z$22,$Z$22-R303-SUM($M$126:M304))),0))</f>
        <v>99506.590781521154</v>
      </c>
      <c r="AQ304" s="319">
        <f t="shared" ca="1" si="386"/>
        <v>100000</v>
      </c>
      <c r="AR304" s="319">
        <f ca="1">IF($J$12="",0,IF(U303&lt;0,0,IF(A304&lt;=$Y$3,IF(U303+SUM($M$126:M304)&gt;$Z$22,U303*10%,IF(U303+SUM($M$126:M304)&lt;=$Z$22,$AR$125-U303-SUM($M$126:M304))),0)))</f>
        <v>99506.590781521154</v>
      </c>
      <c r="AS304" s="39">
        <f t="shared" ca="1" si="387"/>
        <v>100000</v>
      </c>
      <c r="AT304" s="723">
        <f t="shared" ca="1" si="356"/>
        <v>99506.590781521154</v>
      </c>
      <c r="AU304" s="320">
        <f t="shared" ca="1" si="357"/>
        <v>99506.590781521154</v>
      </c>
      <c r="AV304" s="320">
        <f t="shared" ca="1" si="358"/>
        <v>0</v>
      </c>
      <c r="AW304" s="320">
        <f t="shared" ca="1" si="359"/>
        <v>0</v>
      </c>
      <c r="AX304" s="320">
        <f t="shared" ca="1" si="360"/>
        <v>0</v>
      </c>
      <c r="AY304" s="320">
        <f t="shared" ca="1" si="388"/>
        <v>0</v>
      </c>
      <c r="AZ304" s="724">
        <f t="shared" ca="1" si="361"/>
        <v>0</v>
      </c>
      <c r="BA304" s="1259">
        <f t="shared" si="389"/>
        <v>0</v>
      </c>
      <c r="BB304" s="1250"/>
      <c r="BC304" s="715">
        <f t="shared" si="362"/>
        <v>0</v>
      </c>
      <c r="BD304" s="715">
        <f t="shared" si="363"/>
        <v>0</v>
      </c>
      <c r="BE304" s="715">
        <f t="shared" si="364"/>
        <v>0</v>
      </c>
      <c r="BF304" s="715">
        <f t="shared" si="390"/>
        <v>0</v>
      </c>
      <c r="BG304" s="732">
        <f t="shared" si="365"/>
        <v>0</v>
      </c>
      <c r="BH304" s="39"/>
      <c r="BI304" s="39"/>
      <c r="BJ304" s="39"/>
      <c r="BK304" s="39"/>
      <c r="BL304" s="39"/>
      <c r="BM304" s="36"/>
      <c r="BN304" s="422">
        <f t="shared" ca="1" si="366"/>
        <v>14.013844868397561</v>
      </c>
      <c r="BO304" s="422">
        <f t="shared" ca="1" si="367"/>
        <v>0</v>
      </c>
      <c r="BP304" s="422">
        <f t="shared" ca="1" si="368"/>
        <v>0</v>
      </c>
      <c r="BQ304" s="422">
        <f t="shared" ca="1" si="369"/>
        <v>0</v>
      </c>
      <c r="BR304" s="422">
        <f t="shared" ca="1" si="391"/>
        <v>0</v>
      </c>
      <c r="BS304" s="422">
        <f t="shared" ca="1" si="370"/>
        <v>0</v>
      </c>
      <c r="BT304" s="422">
        <f t="shared" si="371"/>
        <v>0</v>
      </c>
      <c r="BU304" s="422">
        <f t="shared" si="372"/>
        <v>0</v>
      </c>
      <c r="BV304" s="422">
        <f t="shared" si="373"/>
        <v>0</v>
      </c>
      <c r="BW304" s="422">
        <f t="shared" si="374"/>
        <v>0</v>
      </c>
      <c r="BX304" s="422">
        <f t="shared" si="392"/>
        <v>0</v>
      </c>
      <c r="BY304" s="422">
        <f t="shared" si="375"/>
        <v>0</v>
      </c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458"/>
      <c r="CL304" s="458"/>
      <c r="CM304" s="458"/>
      <c r="CN304" s="458"/>
      <c r="CO304" s="458"/>
      <c r="CP304" s="458"/>
      <c r="CQ304" s="458"/>
      <c r="CR304" s="458"/>
      <c r="CS304" s="458"/>
      <c r="CT304" s="458"/>
      <c r="CU304" s="458"/>
      <c r="CV304" s="458"/>
      <c r="CW304" s="458"/>
      <c r="CX304" s="458"/>
      <c r="CY304" s="458"/>
      <c r="CZ304" s="458"/>
      <c r="DA304" s="458"/>
      <c r="DB304" s="458"/>
      <c r="DC304" s="458"/>
      <c r="DD304" s="458"/>
      <c r="DE304" s="458"/>
      <c r="DF304" s="458"/>
      <c r="DG304" s="458"/>
      <c r="DH304" s="458"/>
      <c r="DI304" s="458"/>
      <c r="DJ304" s="458"/>
      <c r="DK304" s="458"/>
      <c r="DL304" s="458"/>
      <c r="DM304" s="458"/>
      <c r="DN304" s="458"/>
      <c r="DO304" s="458"/>
      <c r="DP304" s="458"/>
      <c r="DQ304" s="458"/>
      <c r="DR304" s="458"/>
      <c r="DS304" s="458"/>
      <c r="DT304" s="458"/>
      <c r="DU304" s="39"/>
      <c r="DV304" s="39"/>
      <c r="DW304" s="31">
        <f t="shared" si="412"/>
        <v>15</v>
      </c>
      <c r="DX304" s="459">
        <f t="shared" si="376"/>
        <v>180</v>
      </c>
      <c r="DY304" s="467">
        <f t="shared" si="393"/>
        <v>0.1</v>
      </c>
      <c r="DZ304" s="468">
        <f t="shared" si="394"/>
        <v>0</v>
      </c>
      <c r="EA304" s="467">
        <f t="shared" si="395"/>
        <v>0.01</v>
      </c>
      <c r="EB304" s="468"/>
      <c r="EC304" s="326"/>
      <c r="ED304" s="468"/>
      <c r="EE304" s="39"/>
      <c r="EF304" s="459">
        <f t="shared" si="396"/>
        <v>180</v>
      </c>
      <c r="EG304" s="407">
        <f t="shared" si="414"/>
        <v>0.03</v>
      </c>
      <c r="EH304" s="407">
        <f t="shared" si="414"/>
        <v>0.03</v>
      </c>
      <c r="EI304" s="407">
        <f t="shared" si="414"/>
        <v>0.03</v>
      </c>
      <c r="EJ304" s="407">
        <f t="shared" si="414"/>
        <v>0.03</v>
      </c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</row>
    <row r="305" spans="1:228" ht="12.75" hidden="1" customHeight="1" x14ac:dyDescent="0.2">
      <c r="A305" s="31">
        <f>A304+1</f>
        <v>16</v>
      </c>
      <c r="B305" s="31"/>
      <c r="C305" s="31">
        <v>30</v>
      </c>
      <c r="D305" s="32">
        <f t="shared" si="377"/>
        <v>181</v>
      </c>
      <c r="E305" s="33">
        <f t="shared" ca="1" si="341"/>
        <v>168.97719999999998</v>
      </c>
      <c r="F305" s="33">
        <f t="shared" ca="1" si="342"/>
        <v>168.97719999999998</v>
      </c>
      <c r="G305" s="33">
        <f t="shared" ca="1" si="343"/>
        <v>0</v>
      </c>
      <c r="H305" s="33">
        <v>0</v>
      </c>
      <c r="I305" s="33">
        <v>0</v>
      </c>
      <c r="J305" s="33">
        <f t="shared" ca="1" si="400"/>
        <v>0</v>
      </c>
      <c r="K305" s="33">
        <f t="shared" ca="1" si="344"/>
        <v>22.54</v>
      </c>
      <c r="L305" s="33"/>
      <c r="M305" s="832">
        <v>0</v>
      </c>
      <c r="N305" s="33">
        <f>IF(M305&gt;0,#REF!,0)</f>
        <v>0</v>
      </c>
      <c r="O305" s="33">
        <f t="shared" ca="1" si="345"/>
        <v>123.13</v>
      </c>
      <c r="P305" s="833">
        <f t="shared" ca="1" si="378"/>
        <v>1.49</v>
      </c>
      <c r="Q305" s="834">
        <f t="shared" ca="1" si="379"/>
        <v>15.176706155524407</v>
      </c>
      <c r="R305" s="835">
        <f t="shared" ca="1" si="380"/>
        <v>590.05866745492597</v>
      </c>
      <c r="S305" s="836">
        <f t="shared" ca="1" si="381"/>
        <v>1.49</v>
      </c>
      <c r="T305" s="34">
        <f t="shared" ca="1" si="346"/>
        <v>15.176706155524407</v>
      </c>
      <c r="U305" s="835">
        <f t="shared" ca="1" si="382"/>
        <v>590.05866745492619</v>
      </c>
      <c r="V305" s="34">
        <f t="shared" si="409"/>
        <v>0</v>
      </c>
      <c r="W305" s="553">
        <f t="shared" si="410"/>
        <v>0</v>
      </c>
      <c r="X305" s="42">
        <f t="shared" si="383"/>
        <v>0.03</v>
      </c>
      <c r="Y305" s="43">
        <f t="shared" si="347"/>
        <v>2.4662697723036864E-3</v>
      </c>
      <c r="Z305" s="45">
        <f>Z304</f>
        <v>0.03</v>
      </c>
      <c r="AA305" s="43">
        <f t="shared" si="348"/>
        <v>2.4662697723036864E-3</v>
      </c>
      <c r="AB305" s="35">
        <f t="shared" si="413"/>
        <v>0.16</v>
      </c>
      <c r="AC305" s="35">
        <f t="shared" ca="1" si="413"/>
        <v>0.15470777428049154</v>
      </c>
      <c r="AD305" s="317">
        <f t="shared" ca="1" si="413"/>
        <v>0.15470777428049154</v>
      </c>
      <c r="AE305" s="39"/>
      <c r="AF305" s="318">
        <f t="shared" si="349"/>
        <v>0.1</v>
      </c>
      <c r="AG305" s="405">
        <f t="shared" ca="1" si="350"/>
        <v>14.567</v>
      </c>
      <c r="AH305" s="318">
        <f t="shared" si="351"/>
        <v>0</v>
      </c>
      <c r="AI305" s="405">
        <f t="shared" ca="1" si="352"/>
        <v>0</v>
      </c>
      <c r="AJ305" s="318">
        <f t="shared" si="353"/>
        <v>0.01</v>
      </c>
      <c r="AK305" s="405">
        <f t="shared" ca="1" si="354"/>
        <v>1.4566999999999999</v>
      </c>
      <c r="AL305" s="35">
        <v>0</v>
      </c>
      <c r="AM305" s="30">
        <f t="shared" ca="1" si="355"/>
        <v>15.176706155524407</v>
      </c>
      <c r="AN305" s="39"/>
      <c r="AO305" s="39"/>
      <c r="AP305" s="709">
        <f ca="1">IF($J$12="",0,IF(A305&lt;=$Y$3,IF(R304+SUM($M$126:M305)&gt;$Z$22,R304*10%,IF(R304+SUM($M$126:M305)&lt;=$Z$22,$Z$22-R304-SUM($M$126:M305))),0))</f>
        <v>99519.384626389554</v>
      </c>
      <c r="AQ305" s="319">
        <f t="shared" ca="1" si="386"/>
        <v>100000</v>
      </c>
      <c r="AR305" s="319">
        <f ca="1">IF($J$12="",0,IF(U304&lt;0,0,IF(A305&lt;=$Y$3,IF(U304+SUM($M$126:M305)&gt;$Z$22,U304*10%,IF(U304+SUM($M$126:M305)&lt;=$Z$22,$AR$125-U304-SUM($M$126:M305))),0)))</f>
        <v>99519.384626389554</v>
      </c>
      <c r="AS305" s="39">
        <f t="shared" ca="1" si="387"/>
        <v>100000</v>
      </c>
      <c r="AT305" s="723">
        <f t="shared" ca="1" si="356"/>
        <v>99519.384626389554</v>
      </c>
      <c r="AU305" s="320">
        <f t="shared" ca="1" si="357"/>
        <v>99519.384626389554</v>
      </c>
      <c r="AV305" s="320">
        <f t="shared" ca="1" si="358"/>
        <v>0</v>
      </c>
      <c r="AW305" s="320">
        <f t="shared" ca="1" si="359"/>
        <v>0</v>
      </c>
      <c r="AX305" s="320">
        <f t="shared" ca="1" si="360"/>
        <v>0</v>
      </c>
      <c r="AY305" s="320">
        <f t="shared" ca="1" si="388"/>
        <v>0</v>
      </c>
      <c r="AZ305" s="724">
        <f t="shared" ca="1" si="361"/>
        <v>0</v>
      </c>
      <c r="BA305" s="1259">
        <f t="shared" si="389"/>
        <v>0</v>
      </c>
      <c r="BB305" s="1250"/>
      <c r="BC305" s="715">
        <f t="shared" si="362"/>
        <v>0</v>
      </c>
      <c r="BD305" s="715">
        <f t="shared" si="363"/>
        <v>0</v>
      </c>
      <c r="BE305" s="715">
        <f t="shared" si="364"/>
        <v>0</v>
      </c>
      <c r="BF305" s="715">
        <f t="shared" si="390"/>
        <v>0</v>
      </c>
      <c r="BG305" s="732">
        <f t="shared" si="365"/>
        <v>0</v>
      </c>
      <c r="BH305" s="39"/>
      <c r="BI305" s="39"/>
      <c r="BJ305" s="39"/>
      <c r="BK305" s="39"/>
      <c r="BL305" s="39"/>
      <c r="BM305" s="36"/>
      <c r="BN305" s="422">
        <f t="shared" ca="1" si="366"/>
        <v>15.176706155524407</v>
      </c>
      <c r="BO305" s="422">
        <f t="shared" ca="1" si="367"/>
        <v>0</v>
      </c>
      <c r="BP305" s="422">
        <f t="shared" ca="1" si="368"/>
        <v>0</v>
      </c>
      <c r="BQ305" s="422">
        <f t="shared" ca="1" si="369"/>
        <v>0</v>
      </c>
      <c r="BR305" s="422">
        <f t="shared" ca="1" si="391"/>
        <v>0</v>
      </c>
      <c r="BS305" s="422">
        <f t="shared" ca="1" si="370"/>
        <v>0</v>
      </c>
      <c r="BT305" s="422">
        <f t="shared" si="371"/>
        <v>0</v>
      </c>
      <c r="BU305" s="422">
        <f t="shared" si="372"/>
        <v>0</v>
      </c>
      <c r="BV305" s="422">
        <f t="shared" si="373"/>
        <v>0</v>
      </c>
      <c r="BW305" s="422">
        <f t="shared" si="374"/>
        <v>0</v>
      </c>
      <c r="BX305" s="422">
        <f t="shared" si="392"/>
        <v>0</v>
      </c>
      <c r="BY305" s="422">
        <f t="shared" si="375"/>
        <v>0</v>
      </c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458"/>
      <c r="CL305" s="458"/>
      <c r="CM305" s="458"/>
      <c r="CN305" s="458"/>
      <c r="CO305" s="458"/>
      <c r="CP305" s="458"/>
      <c r="CQ305" s="458"/>
      <c r="CR305" s="458"/>
      <c r="CS305" s="458"/>
      <c r="CT305" s="458"/>
      <c r="CU305" s="458"/>
      <c r="CV305" s="458"/>
      <c r="CW305" s="458"/>
      <c r="CX305" s="458"/>
      <c r="CY305" s="458"/>
      <c r="CZ305" s="458"/>
      <c r="DA305" s="458"/>
      <c r="DB305" s="458"/>
      <c r="DC305" s="458"/>
      <c r="DD305" s="458"/>
      <c r="DE305" s="458"/>
      <c r="DF305" s="458"/>
      <c r="DG305" s="458"/>
      <c r="DH305" s="458"/>
      <c r="DI305" s="458"/>
      <c r="DJ305" s="458"/>
      <c r="DK305" s="458"/>
      <c r="DL305" s="458"/>
      <c r="DM305" s="458"/>
      <c r="DN305" s="458"/>
      <c r="DO305" s="458"/>
      <c r="DP305" s="458"/>
      <c r="DQ305" s="458"/>
      <c r="DR305" s="458"/>
      <c r="DS305" s="458"/>
      <c r="DT305" s="458"/>
      <c r="DU305" s="39"/>
      <c r="DV305" s="39"/>
      <c r="DW305" s="31">
        <f>DW304+1</f>
        <v>16</v>
      </c>
      <c r="DX305" s="459">
        <f t="shared" si="376"/>
        <v>181</v>
      </c>
      <c r="DY305" s="467">
        <f t="shared" si="393"/>
        <v>0.1</v>
      </c>
      <c r="DZ305" s="468">
        <f t="shared" si="394"/>
        <v>0</v>
      </c>
      <c r="EA305" s="467">
        <f t="shared" si="395"/>
        <v>0.01</v>
      </c>
      <c r="EB305" s="468"/>
      <c r="EC305" s="326"/>
      <c r="ED305" s="468"/>
      <c r="EE305" s="39"/>
      <c r="EF305" s="459">
        <f t="shared" si="396"/>
        <v>181</v>
      </c>
      <c r="EG305" s="407">
        <f t="shared" si="414"/>
        <v>0.03</v>
      </c>
      <c r="EH305" s="407">
        <f t="shared" si="414"/>
        <v>0.03</v>
      </c>
      <c r="EI305" s="407">
        <f t="shared" si="414"/>
        <v>0.03</v>
      </c>
      <c r="EJ305" s="407">
        <f t="shared" si="414"/>
        <v>0.03</v>
      </c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</row>
    <row r="306" spans="1:228" ht="12.75" hidden="1" customHeight="1" x14ac:dyDescent="0.2">
      <c r="A306" s="31">
        <f t="shared" ref="A306:A316" si="415">A305</f>
        <v>16</v>
      </c>
      <c r="B306" s="31"/>
      <c r="C306" s="31"/>
      <c r="D306" s="32">
        <f t="shared" si="377"/>
        <v>182</v>
      </c>
      <c r="E306" s="33">
        <f t="shared" ca="1" si="341"/>
        <v>0</v>
      </c>
      <c r="F306" s="33">
        <f t="shared" ca="1" si="342"/>
        <v>0</v>
      </c>
      <c r="G306" s="33">
        <f t="shared" ca="1" si="343"/>
        <v>0</v>
      </c>
      <c r="H306" s="33">
        <v>0</v>
      </c>
      <c r="I306" s="33">
        <v>0</v>
      </c>
      <c r="J306" s="33">
        <f t="shared" ca="1" si="400"/>
        <v>0</v>
      </c>
      <c r="K306" s="33">
        <f t="shared" ca="1" si="344"/>
        <v>0</v>
      </c>
      <c r="L306" s="33"/>
      <c r="M306" s="832">
        <v>0</v>
      </c>
      <c r="N306" s="33">
        <f>IF(M306&gt;0,#REF!,0)</f>
        <v>0</v>
      </c>
      <c r="O306" s="33">
        <f t="shared" ca="1" si="345"/>
        <v>0</v>
      </c>
      <c r="P306" s="833">
        <f t="shared" ca="1" si="378"/>
        <v>1.46</v>
      </c>
      <c r="Q306" s="834">
        <f t="shared" ca="1" si="379"/>
        <v>15.160016053213125</v>
      </c>
      <c r="R306" s="835">
        <f t="shared" ca="1" si="380"/>
        <v>576.3586514017129</v>
      </c>
      <c r="S306" s="836">
        <f t="shared" ca="1" si="381"/>
        <v>1.46</v>
      </c>
      <c r="T306" s="34">
        <f t="shared" ca="1" si="346"/>
        <v>15.160016053213125</v>
      </c>
      <c r="U306" s="835">
        <f t="shared" ca="1" si="382"/>
        <v>576.35865140171313</v>
      </c>
      <c r="V306" s="34">
        <f t="shared" si="409"/>
        <v>0</v>
      </c>
      <c r="W306" s="553">
        <f t="shared" si="410"/>
        <v>0</v>
      </c>
      <c r="X306" s="42">
        <f t="shared" si="383"/>
        <v>0.03</v>
      </c>
      <c r="Y306" s="43">
        <f t="shared" si="347"/>
        <v>2.4662697723036864E-3</v>
      </c>
      <c r="Z306" s="45">
        <f t="shared" ref="Z306:Z369" si="416">Z305</f>
        <v>0.03</v>
      </c>
      <c r="AA306" s="43">
        <f t="shared" si="348"/>
        <v>2.4662697723036864E-3</v>
      </c>
      <c r="AB306" s="35">
        <f t="shared" si="413"/>
        <v>0.16</v>
      </c>
      <c r="AC306" s="35">
        <f t="shared" ca="1" si="413"/>
        <v>0.15470777428049154</v>
      </c>
      <c r="AD306" s="317">
        <f t="shared" ca="1" si="413"/>
        <v>0.15470777428049154</v>
      </c>
      <c r="AE306" s="39"/>
      <c r="AF306" s="318">
        <f t="shared" si="349"/>
        <v>0.1</v>
      </c>
      <c r="AG306" s="405">
        <f t="shared" ca="1" si="350"/>
        <v>0</v>
      </c>
      <c r="AH306" s="318">
        <f t="shared" si="351"/>
        <v>0</v>
      </c>
      <c r="AI306" s="405">
        <f t="shared" ca="1" si="352"/>
        <v>0</v>
      </c>
      <c r="AJ306" s="318">
        <f t="shared" si="353"/>
        <v>0.01</v>
      </c>
      <c r="AK306" s="405">
        <f t="shared" ca="1" si="354"/>
        <v>0</v>
      </c>
      <c r="AL306" s="35">
        <v>0</v>
      </c>
      <c r="AM306" s="30">
        <f t="shared" ca="1" si="355"/>
        <v>15.160016053213125</v>
      </c>
      <c r="AN306" s="39"/>
      <c r="AO306" s="39"/>
      <c r="AP306" s="709">
        <f ca="1">IF($J$12="",0,IF(A306&lt;=$Y$3,IF(R305+SUM($M$126:M306)&gt;$Z$22,R305*10%,IF(R305+SUM($M$126:M306)&lt;=$Z$22,$Z$22-R305-SUM($M$126:M306))),0))</f>
        <v>99409.941332545073</v>
      </c>
      <c r="AQ306" s="319">
        <f t="shared" ca="1" si="386"/>
        <v>100000</v>
      </c>
      <c r="AR306" s="319">
        <f ca="1">IF($J$12="",0,IF(U305&lt;0,0,IF(A306&lt;=$Y$3,IF(U305+SUM($M$126:M306)&gt;$Z$22,U305*10%,IF(U305+SUM($M$126:M306)&lt;=$Z$22,$AR$125-U305-SUM($M$126:M306))),0)))</f>
        <v>99409.941332545073</v>
      </c>
      <c r="AS306" s="39">
        <f t="shared" ca="1" si="387"/>
        <v>100000</v>
      </c>
      <c r="AT306" s="723">
        <f t="shared" ca="1" si="356"/>
        <v>99409.941332545073</v>
      </c>
      <c r="AU306" s="320">
        <f t="shared" ca="1" si="357"/>
        <v>99409.941332545073</v>
      </c>
      <c r="AV306" s="320">
        <f t="shared" ca="1" si="358"/>
        <v>0</v>
      </c>
      <c r="AW306" s="320">
        <f t="shared" ca="1" si="359"/>
        <v>0</v>
      </c>
      <c r="AX306" s="320">
        <f t="shared" ca="1" si="360"/>
        <v>0</v>
      </c>
      <c r="AY306" s="320">
        <f t="shared" ca="1" si="388"/>
        <v>0</v>
      </c>
      <c r="AZ306" s="724">
        <f t="shared" ca="1" si="361"/>
        <v>0</v>
      </c>
      <c r="BA306" s="1259">
        <f t="shared" si="389"/>
        <v>0</v>
      </c>
      <c r="BB306" s="1250"/>
      <c r="BC306" s="715">
        <f t="shared" si="362"/>
        <v>0</v>
      </c>
      <c r="BD306" s="715">
        <f t="shared" si="363"/>
        <v>0</v>
      </c>
      <c r="BE306" s="715">
        <f t="shared" si="364"/>
        <v>0</v>
      </c>
      <c r="BF306" s="715">
        <f t="shared" si="390"/>
        <v>0</v>
      </c>
      <c r="BG306" s="732">
        <f t="shared" si="365"/>
        <v>0</v>
      </c>
      <c r="BH306" s="39"/>
      <c r="BI306" s="39"/>
      <c r="BJ306" s="39"/>
      <c r="BK306" s="39"/>
      <c r="BL306" s="39"/>
      <c r="BM306" s="36"/>
      <c r="BN306" s="422">
        <f t="shared" ca="1" si="366"/>
        <v>15.160016053213125</v>
      </c>
      <c r="BO306" s="422">
        <f t="shared" ca="1" si="367"/>
        <v>0</v>
      </c>
      <c r="BP306" s="422">
        <f t="shared" ca="1" si="368"/>
        <v>0</v>
      </c>
      <c r="BQ306" s="422">
        <f t="shared" ca="1" si="369"/>
        <v>0</v>
      </c>
      <c r="BR306" s="422">
        <f t="shared" ca="1" si="391"/>
        <v>0</v>
      </c>
      <c r="BS306" s="422">
        <f t="shared" ca="1" si="370"/>
        <v>0</v>
      </c>
      <c r="BT306" s="422">
        <f t="shared" si="371"/>
        <v>0</v>
      </c>
      <c r="BU306" s="422">
        <f t="shared" si="372"/>
        <v>0</v>
      </c>
      <c r="BV306" s="422">
        <f t="shared" si="373"/>
        <v>0</v>
      </c>
      <c r="BW306" s="422">
        <f t="shared" si="374"/>
        <v>0</v>
      </c>
      <c r="BX306" s="422">
        <f t="shared" si="392"/>
        <v>0</v>
      </c>
      <c r="BY306" s="422">
        <f t="shared" si="375"/>
        <v>0</v>
      </c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458"/>
      <c r="CL306" s="458"/>
      <c r="CM306" s="458"/>
      <c r="CN306" s="458"/>
      <c r="CO306" s="458"/>
      <c r="CP306" s="458"/>
      <c r="CQ306" s="458"/>
      <c r="CR306" s="458"/>
      <c r="CS306" s="458"/>
      <c r="CT306" s="458"/>
      <c r="CU306" s="458"/>
      <c r="CV306" s="458"/>
      <c r="CW306" s="458"/>
      <c r="CX306" s="458"/>
      <c r="CY306" s="458"/>
      <c r="CZ306" s="458"/>
      <c r="DA306" s="458"/>
      <c r="DB306" s="458"/>
      <c r="DC306" s="458"/>
      <c r="DD306" s="458"/>
      <c r="DE306" s="458"/>
      <c r="DF306" s="458"/>
      <c r="DG306" s="458"/>
      <c r="DH306" s="458"/>
      <c r="DI306" s="458"/>
      <c r="DJ306" s="458"/>
      <c r="DK306" s="458"/>
      <c r="DL306" s="458"/>
      <c r="DM306" s="458"/>
      <c r="DN306" s="458"/>
      <c r="DO306" s="458"/>
      <c r="DP306" s="458"/>
      <c r="DQ306" s="458"/>
      <c r="DR306" s="458"/>
      <c r="DS306" s="458"/>
      <c r="DT306" s="458"/>
      <c r="DU306" s="39"/>
      <c r="DV306" s="39"/>
      <c r="DW306" s="31">
        <f t="shared" ref="DW306:DW316" si="417">DW305</f>
        <v>16</v>
      </c>
      <c r="DX306" s="459">
        <f t="shared" si="376"/>
        <v>182</v>
      </c>
      <c r="DY306" s="467">
        <f t="shared" si="393"/>
        <v>0.1</v>
      </c>
      <c r="DZ306" s="468">
        <f t="shared" si="394"/>
        <v>0</v>
      </c>
      <c r="EA306" s="467">
        <f t="shared" si="395"/>
        <v>0.01</v>
      </c>
      <c r="EB306" s="468"/>
      <c r="EC306" s="326"/>
      <c r="ED306" s="468"/>
      <c r="EE306" s="39"/>
      <c r="EF306" s="459">
        <f t="shared" si="396"/>
        <v>182</v>
      </c>
      <c r="EG306" s="407">
        <f t="shared" si="414"/>
        <v>0.03</v>
      </c>
      <c r="EH306" s="407">
        <f t="shared" si="414"/>
        <v>0.03</v>
      </c>
      <c r="EI306" s="407">
        <f t="shared" si="414"/>
        <v>0.03</v>
      </c>
      <c r="EJ306" s="407">
        <f t="shared" si="414"/>
        <v>0.03</v>
      </c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</row>
    <row r="307" spans="1:228" ht="12.75" hidden="1" customHeight="1" x14ac:dyDescent="0.2">
      <c r="A307" s="31">
        <f t="shared" si="415"/>
        <v>16</v>
      </c>
      <c r="B307" s="31"/>
      <c r="C307" s="31"/>
      <c r="D307" s="32">
        <f t="shared" si="377"/>
        <v>183</v>
      </c>
      <c r="E307" s="33">
        <f t="shared" ca="1" si="341"/>
        <v>0</v>
      </c>
      <c r="F307" s="33">
        <f t="shared" ca="1" si="342"/>
        <v>0</v>
      </c>
      <c r="G307" s="33">
        <f t="shared" ca="1" si="343"/>
        <v>0</v>
      </c>
      <c r="H307" s="33">
        <v>0</v>
      </c>
      <c r="I307" s="33">
        <v>0</v>
      </c>
      <c r="J307" s="33">
        <f t="shared" ca="1" si="400"/>
        <v>0</v>
      </c>
      <c r="K307" s="33">
        <f t="shared" ca="1" si="344"/>
        <v>0</v>
      </c>
      <c r="L307" s="33"/>
      <c r="M307" s="832">
        <v>0</v>
      </c>
      <c r="N307" s="33">
        <f>IF(M307&gt;0,#REF!,0)</f>
        <v>0</v>
      </c>
      <c r="O307" s="33">
        <f t="shared" ca="1" si="345"/>
        <v>0</v>
      </c>
      <c r="P307" s="833">
        <f t="shared" ca="1" si="378"/>
        <v>1.42</v>
      </c>
      <c r="Q307" s="834">
        <f t="shared" ca="1" si="379"/>
        <v>15.162105305661241</v>
      </c>
      <c r="R307" s="835">
        <f t="shared" ca="1" si="380"/>
        <v>562.61654609605159</v>
      </c>
      <c r="S307" s="836">
        <f t="shared" ca="1" si="381"/>
        <v>1.42</v>
      </c>
      <c r="T307" s="34">
        <f t="shared" ca="1" si="346"/>
        <v>15.162105305661241</v>
      </c>
      <c r="U307" s="835">
        <f t="shared" ca="1" si="382"/>
        <v>562.61654609605182</v>
      </c>
      <c r="V307" s="34">
        <f t="shared" si="409"/>
        <v>0</v>
      </c>
      <c r="W307" s="553">
        <f t="shared" si="410"/>
        <v>0</v>
      </c>
      <c r="X307" s="42">
        <f t="shared" si="383"/>
        <v>0.03</v>
      </c>
      <c r="Y307" s="43">
        <f t="shared" si="347"/>
        <v>2.4662697723036864E-3</v>
      </c>
      <c r="Z307" s="45">
        <f t="shared" si="416"/>
        <v>0.03</v>
      </c>
      <c r="AA307" s="43">
        <f t="shared" si="348"/>
        <v>2.4662697723036864E-3</v>
      </c>
      <c r="AB307" s="35">
        <f t="shared" si="413"/>
        <v>0.16</v>
      </c>
      <c r="AC307" s="35">
        <f t="shared" ca="1" si="413"/>
        <v>0.15470777428049154</v>
      </c>
      <c r="AD307" s="317">
        <f t="shared" ca="1" si="413"/>
        <v>0.15470777428049154</v>
      </c>
      <c r="AE307" s="39"/>
      <c r="AF307" s="318">
        <f t="shared" si="349"/>
        <v>0.1</v>
      </c>
      <c r="AG307" s="405">
        <f t="shared" ca="1" si="350"/>
        <v>0</v>
      </c>
      <c r="AH307" s="318">
        <f t="shared" si="351"/>
        <v>0</v>
      </c>
      <c r="AI307" s="405">
        <f t="shared" ca="1" si="352"/>
        <v>0</v>
      </c>
      <c r="AJ307" s="318">
        <f t="shared" si="353"/>
        <v>0.01</v>
      </c>
      <c r="AK307" s="405">
        <f t="shared" ca="1" si="354"/>
        <v>0</v>
      </c>
      <c r="AL307" s="35">
        <v>0</v>
      </c>
      <c r="AM307" s="30">
        <f t="shared" ca="1" si="355"/>
        <v>15.162105305661241</v>
      </c>
      <c r="AN307" s="39"/>
      <c r="AO307" s="39"/>
      <c r="AP307" s="709">
        <f ca="1">IF($J$12="",0,IF(A307&lt;=$Y$3,IF(R306+SUM($M$126:M307)&gt;$Z$22,R306*10%,IF(R306+SUM($M$126:M307)&lt;=$Z$22,$Z$22-R306-SUM($M$126:M307))),0))</f>
        <v>99423.641348598292</v>
      </c>
      <c r="AQ307" s="319">
        <f t="shared" ca="1" si="386"/>
        <v>100000</v>
      </c>
      <c r="AR307" s="319">
        <f ca="1">IF($J$12="",0,IF(U306&lt;0,0,IF(A307&lt;=$Y$3,IF(U306+SUM($M$126:M307)&gt;$Z$22,U306*10%,IF(U306+SUM($M$126:M307)&lt;=$Z$22,$AR$125-U306-SUM($M$126:M307))),0)))</f>
        <v>99423.641348598292</v>
      </c>
      <c r="AS307" s="39">
        <f t="shared" ca="1" si="387"/>
        <v>100000</v>
      </c>
      <c r="AT307" s="723">
        <f t="shared" ca="1" si="356"/>
        <v>99423.641348598292</v>
      </c>
      <c r="AU307" s="320">
        <f t="shared" ca="1" si="357"/>
        <v>99423.641348598292</v>
      </c>
      <c r="AV307" s="320">
        <f t="shared" ca="1" si="358"/>
        <v>0</v>
      </c>
      <c r="AW307" s="320">
        <f t="shared" ca="1" si="359"/>
        <v>0</v>
      </c>
      <c r="AX307" s="320">
        <f t="shared" ca="1" si="360"/>
        <v>0</v>
      </c>
      <c r="AY307" s="320">
        <f t="shared" ca="1" si="388"/>
        <v>0</v>
      </c>
      <c r="AZ307" s="724">
        <f t="shared" ca="1" si="361"/>
        <v>0</v>
      </c>
      <c r="BA307" s="1259">
        <f t="shared" si="389"/>
        <v>0</v>
      </c>
      <c r="BB307" s="1250"/>
      <c r="BC307" s="715">
        <f t="shared" si="362"/>
        <v>0</v>
      </c>
      <c r="BD307" s="715">
        <f t="shared" si="363"/>
        <v>0</v>
      </c>
      <c r="BE307" s="715">
        <f t="shared" si="364"/>
        <v>0</v>
      </c>
      <c r="BF307" s="715">
        <f t="shared" si="390"/>
        <v>0</v>
      </c>
      <c r="BG307" s="732">
        <f t="shared" si="365"/>
        <v>0</v>
      </c>
      <c r="BH307" s="39"/>
      <c r="BI307" s="39"/>
      <c r="BJ307" s="39"/>
      <c r="BK307" s="39"/>
      <c r="BL307" s="39"/>
      <c r="BM307" s="36"/>
      <c r="BN307" s="422">
        <f t="shared" ca="1" si="366"/>
        <v>15.162105305661241</v>
      </c>
      <c r="BO307" s="422">
        <f t="shared" ca="1" si="367"/>
        <v>0</v>
      </c>
      <c r="BP307" s="422">
        <f t="shared" ca="1" si="368"/>
        <v>0</v>
      </c>
      <c r="BQ307" s="422">
        <f t="shared" ca="1" si="369"/>
        <v>0</v>
      </c>
      <c r="BR307" s="422">
        <f t="shared" ca="1" si="391"/>
        <v>0</v>
      </c>
      <c r="BS307" s="422">
        <f t="shared" ca="1" si="370"/>
        <v>0</v>
      </c>
      <c r="BT307" s="422">
        <f t="shared" si="371"/>
        <v>0</v>
      </c>
      <c r="BU307" s="422">
        <f t="shared" si="372"/>
        <v>0</v>
      </c>
      <c r="BV307" s="422">
        <f t="shared" si="373"/>
        <v>0</v>
      </c>
      <c r="BW307" s="422">
        <f t="shared" si="374"/>
        <v>0</v>
      </c>
      <c r="BX307" s="422">
        <f t="shared" si="392"/>
        <v>0</v>
      </c>
      <c r="BY307" s="422">
        <f t="shared" si="375"/>
        <v>0</v>
      </c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458"/>
      <c r="CL307" s="458"/>
      <c r="CM307" s="458"/>
      <c r="CN307" s="458"/>
      <c r="CO307" s="458"/>
      <c r="CP307" s="458"/>
      <c r="CQ307" s="458"/>
      <c r="CR307" s="458"/>
      <c r="CS307" s="458"/>
      <c r="CT307" s="458"/>
      <c r="CU307" s="458"/>
      <c r="CV307" s="458"/>
      <c r="CW307" s="458"/>
      <c r="CX307" s="458"/>
      <c r="CY307" s="458"/>
      <c r="CZ307" s="458"/>
      <c r="DA307" s="458"/>
      <c r="DB307" s="458"/>
      <c r="DC307" s="458"/>
      <c r="DD307" s="458"/>
      <c r="DE307" s="458"/>
      <c r="DF307" s="458"/>
      <c r="DG307" s="458"/>
      <c r="DH307" s="458"/>
      <c r="DI307" s="458"/>
      <c r="DJ307" s="458"/>
      <c r="DK307" s="458"/>
      <c r="DL307" s="458"/>
      <c r="DM307" s="458"/>
      <c r="DN307" s="458"/>
      <c r="DO307" s="458"/>
      <c r="DP307" s="458"/>
      <c r="DQ307" s="458"/>
      <c r="DR307" s="458"/>
      <c r="DS307" s="458"/>
      <c r="DT307" s="458"/>
      <c r="DU307" s="39"/>
      <c r="DV307" s="39"/>
      <c r="DW307" s="31">
        <f t="shared" si="417"/>
        <v>16</v>
      </c>
      <c r="DX307" s="459">
        <f t="shared" si="376"/>
        <v>183</v>
      </c>
      <c r="DY307" s="467">
        <f t="shared" si="393"/>
        <v>0.1</v>
      </c>
      <c r="DZ307" s="468">
        <f t="shared" si="394"/>
        <v>0</v>
      </c>
      <c r="EA307" s="467">
        <f t="shared" si="395"/>
        <v>0.01</v>
      </c>
      <c r="EB307" s="468"/>
      <c r="EC307" s="326"/>
      <c r="ED307" s="468"/>
      <c r="EE307" s="39"/>
      <c r="EF307" s="459">
        <f t="shared" si="396"/>
        <v>183</v>
      </c>
      <c r="EG307" s="407">
        <f t="shared" si="414"/>
        <v>0.03</v>
      </c>
      <c r="EH307" s="407">
        <f t="shared" si="414"/>
        <v>0.03</v>
      </c>
      <c r="EI307" s="407">
        <f t="shared" si="414"/>
        <v>0.03</v>
      </c>
      <c r="EJ307" s="407">
        <f t="shared" si="414"/>
        <v>0.03</v>
      </c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</row>
    <row r="308" spans="1:228" ht="12.75" hidden="1" customHeight="1" x14ac:dyDescent="0.2">
      <c r="A308" s="31">
        <f t="shared" si="415"/>
        <v>16</v>
      </c>
      <c r="B308" s="31"/>
      <c r="C308" s="31"/>
      <c r="D308" s="32">
        <f t="shared" si="377"/>
        <v>184</v>
      </c>
      <c r="E308" s="33">
        <f t="shared" ca="1" si="341"/>
        <v>0</v>
      </c>
      <c r="F308" s="33">
        <f t="shared" ca="1" si="342"/>
        <v>0</v>
      </c>
      <c r="G308" s="33">
        <f t="shared" ca="1" si="343"/>
        <v>0</v>
      </c>
      <c r="H308" s="33">
        <v>0</v>
      </c>
      <c r="I308" s="33">
        <v>0</v>
      </c>
      <c r="J308" s="33">
        <f t="shared" ca="1" si="400"/>
        <v>0</v>
      </c>
      <c r="K308" s="33">
        <f t="shared" ca="1" si="344"/>
        <v>0</v>
      </c>
      <c r="L308" s="33"/>
      <c r="M308" s="832">
        <v>0</v>
      </c>
      <c r="N308" s="33">
        <f>IF(M308&gt;0,#REF!,0)</f>
        <v>0</v>
      </c>
      <c r="O308" s="33">
        <f t="shared" ca="1" si="345"/>
        <v>0</v>
      </c>
      <c r="P308" s="833">
        <f t="shared" ca="1" si="378"/>
        <v>1.39</v>
      </c>
      <c r="Q308" s="834">
        <f t="shared" ca="1" si="379"/>
        <v>15.164200976720354</v>
      </c>
      <c r="R308" s="835">
        <f t="shared" ca="1" si="380"/>
        <v>548.84234511933118</v>
      </c>
      <c r="S308" s="836">
        <f t="shared" ca="1" si="381"/>
        <v>1.39</v>
      </c>
      <c r="T308" s="34">
        <f t="shared" ca="1" si="346"/>
        <v>15.164200976720354</v>
      </c>
      <c r="U308" s="835">
        <f t="shared" ca="1" si="382"/>
        <v>548.84234511933141</v>
      </c>
      <c r="V308" s="34">
        <f t="shared" si="409"/>
        <v>0</v>
      </c>
      <c r="W308" s="553">
        <f t="shared" si="410"/>
        <v>0</v>
      </c>
      <c r="X308" s="42">
        <f t="shared" si="383"/>
        <v>0.03</v>
      </c>
      <c r="Y308" s="43">
        <f t="shared" si="347"/>
        <v>2.4662697723036864E-3</v>
      </c>
      <c r="Z308" s="45">
        <f t="shared" si="416"/>
        <v>0.03</v>
      </c>
      <c r="AA308" s="43">
        <f t="shared" si="348"/>
        <v>2.4662697723036864E-3</v>
      </c>
      <c r="AB308" s="35">
        <f t="shared" si="413"/>
        <v>0.16</v>
      </c>
      <c r="AC308" s="35">
        <f t="shared" ca="1" si="413"/>
        <v>0.15470777428049154</v>
      </c>
      <c r="AD308" s="317">
        <f t="shared" ca="1" si="413"/>
        <v>0.15470777428049154</v>
      </c>
      <c r="AE308" s="39"/>
      <c r="AF308" s="318">
        <f t="shared" si="349"/>
        <v>0.1</v>
      </c>
      <c r="AG308" s="405">
        <f t="shared" ca="1" si="350"/>
        <v>0</v>
      </c>
      <c r="AH308" s="318">
        <f t="shared" si="351"/>
        <v>0</v>
      </c>
      <c r="AI308" s="405">
        <f t="shared" ca="1" si="352"/>
        <v>0</v>
      </c>
      <c r="AJ308" s="318">
        <f t="shared" si="353"/>
        <v>0.01</v>
      </c>
      <c r="AK308" s="405">
        <f t="shared" ca="1" si="354"/>
        <v>0</v>
      </c>
      <c r="AL308" s="35">
        <v>0</v>
      </c>
      <c r="AM308" s="30">
        <f t="shared" ca="1" si="355"/>
        <v>15.164200976720354</v>
      </c>
      <c r="AN308" s="39"/>
      <c r="AO308" s="39"/>
      <c r="AP308" s="709">
        <f ca="1">IF($J$12="",0,IF(A308&lt;=$Y$3,IF(R307+SUM($M$126:M308)&gt;$Z$22,R307*10%,IF(R307+SUM($M$126:M308)&lt;=$Z$22,$Z$22-R307-SUM($M$126:M308))),0))</f>
        <v>99437.383453903953</v>
      </c>
      <c r="AQ308" s="319">
        <f t="shared" ca="1" si="386"/>
        <v>100000</v>
      </c>
      <c r="AR308" s="319">
        <f ca="1">IF($J$12="",0,IF(U307&lt;0,0,IF(A308&lt;=$Y$3,IF(U307+SUM($M$126:M308)&gt;$Z$22,U307*10%,IF(U307+SUM($M$126:M308)&lt;=$Z$22,$AR$125-U307-SUM($M$126:M308))),0)))</f>
        <v>99437.383453903953</v>
      </c>
      <c r="AS308" s="39">
        <f t="shared" ca="1" si="387"/>
        <v>100000</v>
      </c>
      <c r="AT308" s="723">
        <f t="shared" ca="1" si="356"/>
        <v>99437.383453903953</v>
      </c>
      <c r="AU308" s="320">
        <f t="shared" ca="1" si="357"/>
        <v>99437.383453903953</v>
      </c>
      <c r="AV308" s="320">
        <f t="shared" ca="1" si="358"/>
        <v>0</v>
      </c>
      <c r="AW308" s="320">
        <f t="shared" ca="1" si="359"/>
        <v>0</v>
      </c>
      <c r="AX308" s="320">
        <f t="shared" ca="1" si="360"/>
        <v>0</v>
      </c>
      <c r="AY308" s="320">
        <f t="shared" ca="1" si="388"/>
        <v>0</v>
      </c>
      <c r="AZ308" s="724">
        <f t="shared" ca="1" si="361"/>
        <v>0</v>
      </c>
      <c r="BA308" s="1259">
        <f t="shared" si="389"/>
        <v>0</v>
      </c>
      <c r="BB308" s="1250"/>
      <c r="BC308" s="715">
        <f t="shared" si="362"/>
        <v>0</v>
      </c>
      <c r="BD308" s="715">
        <f t="shared" si="363"/>
        <v>0</v>
      </c>
      <c r="BE308" s="715">
        <f t="shared" si="364"/>
        <v>0</v>
      </c>
      <c r="BF308" s="715">
        <f t="shared" si="390"/>
        <v>0</v>
      </c>
      <c r="BG308" s="732">
        <f t="shared" si="365"/>
        <v>0</v>
      </c>
      <c r="BH308" s="39"/>
      <c r="BI308" s="39"/>
      <c r="BJ308" s="39"/>
      <c r="BK308" s="39"/>
      <c r="BL308" s="39"/>
      <c r="BM308" s="36"/>
      <c r="BN308" s="422">
        <f t="shared" ca="1" si="366"/>
        <v>15.164200976720354</v>
      </c>
      <c r="BO308" s="422">
        <f t="shared" ca="1" si="367"/>
        <v>0</v>
      </c>
      <c r="BP308" s="422">
        <f t="shared" ca="1" si="368"/>
        <v>0</v>
      </c>
      <c r="BQ308" s="422">
        <f t="shared" ca="1" si="369"/>
        <v>0</v>
      </c>
      <c r="BR308" s="422">
        <f t="shared" ca="1" si="391"/>
        <v>0</v>
      </c>
      <c r="BS308" s="422">
        <f t="shared" ca="1" si="370"/>
        <v>0</v>
      </c>
      <c r="BT308" s="422">
        <f t="shared" si="371"/>
        <v>0</v>
      </c>
      <c r="BU308" s="422">
        <f t="shared" si="372"/>
        <v>0</v>
      </c>
      <c r="BV308" s="422">
        <f t="shared" si="373"/>
        <v>0</v>
      </c>
      <c r="BW308" s="422">
        <f t="shared" si="374"/>
        <v>0</v>
      </c>
      <c r="BX308" s="422">
        <f t="shared" si="392"/>
        <v>0</v>
      </c>
      <c r="BY308" s="422">
        <f t="shared" si="375"/>
        <v>0</v>
      </c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458"/>
      <c r="CL308" s="458"/>
      <c r="CM308" s="458"/>
      <c r="CN308" s="458"/>
      <c r="CO308" s="458"/>
      <c r="CP308" s="458"/>
      <c r="CQ308" s="458"/>
      <c r="CR308" s="458"/>
      <c r="CS308" s="458"/>
      <c r="CT308" s="458"/>
      <c r="CU308" s="458"/>
      <c r="CV308" s="458"/>
      <c r="CW308" s="458"/>
      <c r="CX308" s="458"/>
      <c r="CY308" s="458"/>
      <c r="CZ308" s="458"/>
      <c r="DA308" s="458"/>
      <c r="DB308" s="458"/>
      <c r="DC308" s="458"/>
      <c r="DD308" s="458"/>
      <c r="DE308" s="458"/>
      <c r="DF308" s="458"/>
      <c r="DG308" s="458"/>
      <c r="DH308" s="458"/>
      <c r="DI308" s="458"/>
      <c r="DJ308" s="458"/>
      <c r="DK308" s="458"/>
      <c r="DL308" s="458"/>
      <c r="DM308" s="458"/>
      <c r="DN308" s="458"/>
      <c r="DO308" s="458"/>
      <c r="DP308" s="458"/>
      <c r="DQ308" s="458"/>
      <c r="DR308" s="458"/>
      <c r="DS308" s="458"/>
      <c r="DT308" s="458"/>
      <c r="DU308" s="39"/>
      <c r="DV308" s="39"/>
      <c r="DW308" s="31">
        <f t="shared" si="417"/>
        <v>16</v>
      </c>
      <c r="DX308" s="459">
        <f t="shared" si="376"/>
        <v>184</v>
      </c>
      <c r="DY308" s="467">
        <f t="shared" si="393"/>
        <v>0.1</v>
      </c>
      <c r="DZ308" s="468">
        <f t="shared" si="394"/>
        <v>0</v>
      </c>
      <c r="EA308" s="467">
        <f t="shared" si="395"/>
        <v>0.01</v>
      </c>
      <c r="EB308" s="468"/>
      <c r="EC308" s="326"/>
      <c r="ED308" s="468"/>
      <c r="EE308" s="39"/>
      <c r="EF308" s="459">
        <f t="shared" si="396"/>
        <v>184</v>
      </c>
      <c r="EG308" s="407">
        <f t="shared" si="414"/>
        <v>0.03</v>
      </c>
      <c r="EH308" s="407">
        <f t="shared" si="414"/>
        <v>0.03</v>
      </c>
      <c r="EI308" s="407">
        <f t="shared" si="414"/>
        <v>0.03</v>
      </c>
      <c r="EJ308" s="407">
        <f t="shared" si="414"/>
        <v>0.03</v>
      </c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</row>
    <row r="309" spans="1:228" ht="12.75" hidden="1" customHeight="1" x14ac:dyDescent="0.2">
      <c r="A309" s="31">
        <f t="shared" si="415"/>
        <v>16</v>
      </c>
      <c r="B309" s="31"/>
      <c r="C309" s="31"/>
      <c r="D309" s="32">
        <f t="shared" si="377"/>
        <v>185</v>
      </c>
      <c r="E309" s="33">
        <f t="shared" ca="1" si="341"/>
        <v>0</v>
      </c>
      <c r="F309" s="33">
        <f t="shared" ca="1" si="342"/>
        <v>0</v>
      </c>
      <c r="G309" s="33">
        <f t="shared" ca="1" si="343"/>
        <v>0</v>
      </c>
      <c r="H309" s="33">
        <v>0</v>
      </c>
      <c r="I309" s="33">
        <v>0</v>
      </c>
      <c r="J309" s="33">
        <f t="shared" ca="1" si="400"/>
        <v>0</v>
      </c>
      <c r="K309" s="33">
        <f t="shared" ca="1" si="344"/>
        <v>0</v>
      </c>
      <c r="L309" s="33"/>
      <c r="M309" s="832">
        <v>0</v>
      </c>
      <c r="N309" s="33">
        <f>IF(M309&gt;0,#REF!,0)</f>
        <v>0</v>
      </c>
      <c r="O309" s="33">
        <f t="shared" ca="1" si="345"/>
        <v>0</v>
      </c>
      <c r="P309" s="833">
        <f t="shared" ca="1" si="378"/>
        <v>1.35</v>
      </c>
      <c r="Q309" s="834">
        <f t="shared" ca="1" si="379"/>
        <v>15.166301542369302</v>
      </c>
      <c r="R309" s="835">
        <f t="shared" ca="1" si="380"/>
        <v>535.02604357696191</v>
      </c>
      <c r="S309" s="836">
        <f t="shared" ca="1" si="381"/>
        <v>1.35</v>
      </c>
      <c r="T309" s="34">
        <f t="shared" ca="1" si="346"/>
        <v>15.166301542369302</v>
      </c>
      <c r="U309" s="835">
        <f t="shared" ca="1" si="382"/>
        <v>535.02604357696214</v>
      </c>
      <c r="V309" s="34">
        <f t="shared" si="409"/>
        <v>0</v>
      </c>
      <c r="W309" s="553">
        <f t="shared" si="410"/>
        <v>0</v>
      </c>
      <c r="X309" s="42">
        <f t="shared" si="383"/>
        <v>0.03</v>
      </c>
      <c r="Y309" s="43">
        <f t="shared" si="347"/>
        <v>2.4662697723036864E-3</v>
      </c>
      <c r="Z309" s="45">
        <f t="shared" si="416"/>
        <v>0.03</v>
      </c>
      <c r="AA309" s="43">
        <f t="shared" si="348"/>
        <v>2.4662697723036864E-3</v>
      </c>
      <c r="AB309" s="35">
        <f t="shared" si="413"/>
        <v>0.16</v>
      </c>
      <c r="AC309" s="35">
        <f t="shared" ca="1" si="413"/>
        <v>0.15470777428049154</v>
      </c>
      <c r="AD309" s="317">
        <f t="shared" ca="1" si="413"/>
        <v>0.15470777428049154</v>
      </c>
      <c r="AE309" s="39"/>
      <c r="AF309" s="318">
        <f t="shared" si="349"/>
        <v>0.1</v>
      </c>
      <c r="AG309" s="405">
        <f t="shared" ca="1" si="350"/>
        <v>0</v>
      </c>
      <c r="AH309" s="318">
        <f t="shared" si="351"/>
        <v>0</v>
      </c>
      <c r="AI309" s="405">
        <f t="shared" ca="1" si="352"/>
        <v>0</v>
      </c>
      <c r="AJ309" s="318">
        <f t="shared" si="353"/>
        <v>0.01</v>
      </c>
      <c r="AK309" s="405">
        <f t="shared" ca="1" si="354"/>
        <v>0</v>
      </c>
      <c r="AL309" s="35">
        <v>0</v>
      </c>
      <c r="AM309" s="30">
        <f t="shared" ca="1" si="355"/>
        <v>15.166301542369302</v>
      </c>
      <c r="AN309" s="39"/>
      <c r="AO309" s="39"/>
      <c r="AP309" s="709">
        <f ca="1">IF($J$12="",0,IF(A309&lt;=$Y$3,IF(R308+SUM($M$126:M309)&gt;$Z$22,R308*10%,IF(R308+SUM($M$126:M309)&lt;=$Z$22,$Z$22-R308-SUM($M$126:M309))),0))</f>
        <v>99451.157654880662</v>
      </c>
      <c r="AQ309" s="319">
        <f t="shared" ca="1" si="386"/>
        <v>100000</v>
      </c>
      <c r="AR309" s="319">
        <f ca="1">IF($J$12="",0,IF(U308&lt;0,0,IF(A309&lt;=$Y$3,IF(U308+SUM($M$126:M309)&gt;$Z$22,U308*10%,IF(U308+SUM($M$126:M309)&lt;=$Z$22,$AR$125-U308-SUM($M$126:M309))),0)))</f>
        <v>99451.157654880662</v>
      </c>
      <c r="AS309" s="39">
        <f t="shared" ca="1" si="387"/>
        <v>100000</v>
      </c>
      <c r="AT309" s="723">
        <f t="shared" ca="1" si="356"/>
        <v>99451.157654880662</v>
      </c>
      <c r="AU309" s="320">
        <f t="shared" ca="1" si="357"/>
        <v>99451.157654880662</v>
      </c>
      <c r="AV309" s="320">
        <f t="shared" ca="1" si="358"/>
        <v>0</v>
      </c>
      <c r="AW309" s="320">
        <f t="shared" ca="1" si="359"/>
        <v>0</v>
      </c>
      <c r="AX309" s="320">
        <f t="shared" ca="1" si="360"/>
        <v>0</v>
      </c>
      <c r="AY309" s="320">
        <f t="shared" ca="1" si="388"/>
        <v>0</v>
      </c>
      <c r="AZ309" s="724">
        <f t="shared" ca="1" si="361"/>
        <v>0</v>
      </c>
      <c r="BA309" s="1259">
        <f t="shared" si="389"/>
        <v>0</v>
      </c>
      <c r="BB309" s="1250"/>
      <c r="BC309" s="715">
        <f t="shared" si="362"/>
        <v>0</v>
      </c>
      <c r="BD309" s="715">
        <f t="shared" si="363"/>
        <v>0</v>
      </c>
      <c r="BE309" s="715">
        <f t="shared" si="364"/>
        <v>0</v>
      </c>
      <c r="BF309" s="715">
        <f t="shared" si="390"/>
        <v>0</v>
      </c>
      <c r="BG309" s="732">
        <f t="shared" si="365"/>
        <v>0</v>
      </c>
      <c r="BH309" s="39"/>
      <c r="BI309" s="39"/>
      <c r="BJ309" s="39"/>
      <c r="BK309" s="39"/>
      <c r="BL309" s="39"/>
      <c r="BM309" s="36"/>
      <c r="BN309" s="422">
        <f t="shared" ca="1" si="366"/>
        <v>15.166301542369302</v>
      </c>
      <c r="BO309" s="422">
        <f t="shared" ca="1" si="367"/>
        <v>0</v>
      </c>
      <c r="BP309" s="422">
        <f t="shared" ca="1" si="368"/>
        <v>0</v>
      </c>
      <c r="BQ309" s="422">
        <f t="shared" ca="1" si="369"/>
        <v>0</v>
      </c>
      <c r="BR309" s="422">
        <f t="shared" ca="1" si="391"/>
        <v>0</v>
      </c>
      <c r="BS309" s="422">
        <f t="shared" ca="1" si="370"/>
        <v>0</v>
      </c>
      <c r="BT309" s="422">
        <f t="shared" si="371"/>
        <v>0</v>
      </c>
      <c r="BU309" s="422">
        <f t="shared" si="372"/>
        <v>0</v>
      </c>
      <c r="BV309" s="422">
        <f t="shared" si="373"/>
        <v>0</v>
      </c>
      <c r="BW309" s="422">
        <f t="shared" si="374"/>
        <v>0</v>
      </c>
      <c r="BX309" s="422">
        <f t="shared" si="392"/>
        <v>0</v>
      </c>
      <c r="BY309" s="422">
        <f t="shared" si="375"/>
        <v>0</v>
      </c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458"/>
      <c r="CL309" s="458"/>
      <c r="CM309" s="458"/>
      <c r="CN309" s="458"/>
      <c r="CO309" s="458"/>
      <c r="CP309" s="458"/>
      <c r="CQ309" s="458"/>
      <c r="CR309" s="458"/>
      <c r="CS309" s="458"/>
      <c r="CT309" s="458"/>
      <c r="CU309" s="458"/>
      <c r="CV309" s="458"/>
      <c r="CW309" s="458"/>
      <c r="CX309" s="458"/>
      <c r="CY309" s="458"/>
      <c r="CZ309" s="458"/>
      <c r="DA309" s="458"/>
      <c r="DB309" s="458"/>
      <c r="DC309" s="458"/>
      <c r="DD309" s="458"/>
      <c r="DE309" s="458"/>
      <c r="DF309" s="458"/>
      <c r="DG309" s="458"/>
      <c r="DH309" s="458"/>
      <c r="DI309" s="458"/>
      <c r="DJ309" s="458"/>
      <c r="DK309" s="458"/>
      <c r="DL309" s="458"/>
      <c r="DM309" s="458"/>
      <c r="DN309" s="458"/>
      <c r="DO309" s="458"/>
      <c r="DP309" s="458"/>
      <c r="DQ309" s="458"/>
      <c r="DR309" s="458"/>
      <c r="DS309" s="458"/>
      <c r="DT309" s="458"/>
      <c r="DU309" s="39"/>
      <c r="DV309" s="39"/>
      <c r="DW309" s="31">
        <f t="shared" si="417"/>
        <v>16</v>
      </c>
      <c r="DX309" s="459">
        <f t="shared" si="376"/>
        <v>185</v>
      </c>
      <c r="DY309" s="467">
        <f t="shared" si="393"/>
        <v>0.1</v>
      </c>
      <c r="DZ309" s="468">
        <f t="shared" si="394"/>
        <v>0</v>
      </c>
      <c r="EA309" s="467">
        <f t="shared" si="395"/>
        <v>0.01</v>
      </c>
      <c r="EB309" s="468"/>
      <c r="EC309" s="326"/>
      <c r="ED309" s="468"/>
      <c r="EE309" s="39"/>
      <c r="EF309" s="459">
        <f t="shared" si="396"/>
        <v>185</v>
      </c>
      <c r="EG309" s="407">
        <f t="shared" si="414"/>
        <v>0.03</v>
      </c>
      <c r="EH309" s="407">
        <f t="shared" si="414"/>
        <v>0.03</v>
      </c>
      <c r="EI309" s="407">
        <f t="shared" si="414"/>
        <v>0.03</v>
      </c>
      <c r="EJ309" s="407">
        <f t="shared" si="414"/>
        <v>0.03</v>
      </c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</row>
    <row r="310" spans="1:228" ht="12.75" hidden="1" customHeight="1" x14ac:dyDescent="0.2">
      <c r="A310" s="31">
        <f t="shared" si="415"/>
        <v>16</v>
      </c>
      <c r="B310" s="31"/>
      <c r="C310" s="31"/>
      <c r="D310" s="32">
        <f t="shared" si="377"/>
        <v>186</v>
      </c>
      <c r="E310" s="33">
        <f t="shared" ca="1" si="341"/>
        <v>0</v>
      </c>
      <c r="F310" s="33">
        <f t="shared" ca="1" si="342"/>
        <v>0</v>
      </c>
      <c r="G310" s="33">
        <f t="shared" ca="1" si="343"/>
        <v>0</v>
      </c>
      <c r="H310" s="33">
        <v>0</v>
      </c>
      <c r="I310" s="33">
        <v>0</v>
      </c>
      <c r="J310" s="33">
        <f t="shared" ca="1" si="400"/>
        <v>0</v>
      </c>
      <c r="K310" s="33">
        <f t="shared" ca="1" si="344"/>
        <v>0</v>
      </c>
      <c r="L310" s="33"/>
      <c r="M310" s="832">
        <v>0</v>
      </c>
      <c r="N310" s="33">
        <f>IF(M310&gt;0,#REF!,0)</f>
        <v>0</v>
      </c>
      <c r="O310" s="33">
        <f t="shared" ca="1" si="345"/>
        <v>0</v>
      </c>
      <c r="P310" s="833">
        <f t="shared" ca="1" si="378"/>
        <v>1.32</v>
      </c>
      <c r="Q310" s="834">
        <f t="shared" ca="1" si="379"/>
        <v>15.168408528354513</v>
      </c>
      <c r="R310" s="835">
        <f t="shared" ca="1" si="380"/>
        <v>521.1776350486075</v>
      </c>
      <c r="S310" s="836">
        <f t="shared" ca="1" si="381"/>
        <v>1.32</v>
      </c>
      <c r="T310" s="34">
        <f t="shared" ca="1" si="346"/>
        <v>15.168408528354513</v>
      </c>
      <c r="U310" s="835">
        <f t="shared" ca="1" si="382"/>
        <v>521.17763504860773</v>
      </c>
      <c r="V310" s="34">
        <f t="shared" si="409"/>
        <v>0</v>
      </c>
      <c r="W310" s="553">
        <f t="shared" si="410"/>
        <v>0</v>
      </c>
      <c r="X310" s="42">
        <f t="shared" si="383"/>
        <v>0.03</v>
      </c>
      <c r="Y310" s="43">
        <f t="shared" si="347"/>
        <v>2.4662697723036864E-3</v>
      </c>
      <c r="Z310" s="45">
        <f t="shared" si="416"/>
        <v>0.03</v>
      </c>
      <c r="AA310" s="43">
        <f t="shared" si="348"/>
        <v>2.4662697723036864E-3</v>
      </c>
      <c r="AB310" s="35">
        <f t="shared" si="413"/>
        <v>0.16</v>
      </c>
      <c r="AC310" s="35">
        <f t="shared" ca="1" si="413"/>
        <v>0.15470777428049154</v>
      </c>
      <c r="AD310" s="317">
        <f t="shared" ca="1" si="413"/>
        <v>0.15470777428049154</v>
      </c>
      <c r="AE310" s="39"/>
      <c r="AF310" s="318">
        <f t="shared" si="349"/>
        <v>0.1</v>
      </c>
      <c r="AG310" s="405">
        <f t="shared" ca="1" si="350"/>
        <v>0</v>
      </c>
      <c r="AH310" s="318">
        <f t="shared" si="351"/>
        <v>0</v>
      </c>
      <c r="AI310" s="405">
        <f t="shared" ca="1" si="352"/>
        <v>0</v>
      </c>
      <c r="AJ310" s="318">
        <f t="shared" si="353"/>
        <v>0.01</v>
      </c>
      <c r="AK310" s="405">
        <f t="shared" ca="1" si="354"/>
        <v>0</v>
      </c>
      <c r="AL310" s="35">
        <v>0</v>
      </c>
      <c r="AM310" s="30">
        <f t="shared" ca="1" si="355"/>
        <v>15.168408528354513</v>
      </c>
      <c r="AN310" s="39"/>
      <c r="AO310" s="39"/>
      <c r="AP310" s="709">
        <f ca="1">IF($J$12="",0,IF(A310&lt;=$Y$3,IF(R309+SUM($M$126:M310)&gt;$Z$22,R309*10%,IF(R309+SUM($M$126:M310)&lt;=$Z$22,$Z$22-R309-SUM($M$126:M310))),0))</f>
        <v>99464.97395642304</v>
      </c>
      <c r="AQ310" s="319">
        <f t="shared" ca="1" si="386"/>
        <v>100000</v>
      </c>
      <c r="AR310" s="319">
        <f ca="1">IF($J$12="",0,IF(U309&lt;0,0,IF(A310&lt;=$Y$3,IF(U309+SUM($M$126:M310)&gt;$Z$22,U309*10%,IF(U309+SUM($M$126:M310)&lt;=$Z$22,$AR$125-U309-SUM($M$126:M310))),0)))</f>
        <v>99464.97395642304</v>
      </c>
      <c r="AS310" s="39">
        <f t="shared" ca="1" si="387"/>
        <v>100000</v>
      </c>
      <c r="AT310" s="723">
        <f t="shared" ca="1" si="356"/>
        <v>99464.97395642304</v>
      </c>
      <c r="AU310" s="320">
        <f t="shared" ca="1" si="357"/>
        <v>99464.97395642304</v>
      </c>
      <c r="AV310" s="320">
        <f t="shared" ca="1" si="358"/>
        <v>0</v>
      </c>
      <c r="AW310" s="320">
        <f t="shared" ca="1" si="359"/>
        <v>0</v>
      </c>
      <c r="AX310" s="320">
        <f t="shared" ca="1" si="360"/>
        <v>0</v>
      </c>
      <c r="AY310" s="320">
        <f t="shared" ca="1" si="388"/>
        <v>0</v>
      </c>
      <c r="AZ310" s="724">
        <f t="shared" ca="1" si="361"/>
        <v>0</v>
      </c>
      <c r="BA310" s="1259">
        <f t="shared" si="389"/>
        <v>0</v>
      </c>
      <c r="BB310" s="1250"/>
      <c r="BC310" s="715">
        <f t="shared" si="362"/>
        <v>0</v>
      </c>
      <c r="BD310" s="715">
        <f t="shared" si="363"/>
        <v>0</v>
      </c>
      <c r="BE310" s="715">
        <f t="shared" si="364"/>
        <v>0</v>
      </c>
      <c r="BF310" s="715">
        <f t="shared" si="390"/>
        <v>0</v>
      </c>
      <c r="BG310" s="732">
        <f t="shared" si="365"/>
        <v>0</v>
      </c>
      <c r="BH310" s="39"/>
      <c r="BI310" s="39"/>
      <c r="BJ310" s="39"/>
      <c r="BK310" s="39"/>
      <c r="BL310" s="39"/>
      <c r="BM310" s="36"/>
      <c r="BN310" s="422">
        <f t="shared" ca="1" si="366"/>
        <v>15.168408528354513</v>
      </c>
      <c r="BO310" s="422">
        <f t="shared" ca="1" si="367"/>
        <v>0</v>
      </c>
      <c r="BP310" s="422">
        <f t="shared" ca="1" si="368"/>
        <v>0</v>
      </c>
      <c r="BQ310" s="422">
        <f t="shared" ca="1" si="369"/>
        <v>0</v>
      </c>
      <c r="BR310" s="422">
        <f t="shared" ca="1" si="391"/>
        <v>0</v>
      </c>
      <c r="BS310" s="422">
        <f t="shared" ca="1" si="370"/>
        <v>0</v>
      </c>
      <c r="BT310" s="422">
        <f t="shared" si="371"/>
        <v>0</v>
      </c>
      <c r="BU310" s="422">
        <f t="shared" si="372"/>
        <v>0</v>
      </c>
      <c r="BV310" s="422">
        <f t="shared" si="373"/>
        <v>0</v>
      </c>
      <c r="BW310" s="422">
        <f t="shared" si="374"/>
        <v>0</v>
      </c>
      <c r="BX310" s="422">
        <f t="shared" si="392"/>
        <v>0</v>
      </c>
      <c r="BY310" s="422">
        <f t="shared" si="375"/>
        <v>0</v>
      </c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458"/>
      <c r="CL310" s="458"/>
      <c r="CM310" s="458"/>
      <c r="CN310" s="458"/>
      <c r="CO310" s="458"/>
      <c r="CP310" s="458"/>
      <c r="CQ310" s="458"/>
      <c r="CR310" s="458"/>
      <c r="CS310" s="458"/>
      <c r="CT310" s="458"/>
      <c r="CU310" s="458"/>
      <c r="CV310" s="458"/>
      <c r="CW310" s="458"/>
      <c r="CX310" s="458"/>
      <c r="CY310" s="458"/>
      <c r="CZ310" s="458"/>
      <c r="DA310" s="458"/>
      <c r="DB310" s="458"/>
      <c r="DC310" s="458"/>
      <c r="DD310" s="458"/>
      <c r="DE310" s="458"/>
      <c r="DF310" s="458"/>
      <c r="DG310" s="458"/>
      <c r="DH310" s="458"/>
      <c r="DI310" s="458"/>
      <c r="DJ310" s="458"/>
      <c r="DK310" s="458"/>
      <c r="DL310" s="458"/>
      <c r="DM310" s="458"/>
      <c r="DN310" s="458"/>
      <c r="DO310" s="458"/>
      <c r="DP310" s="458"/>
      <c r="DQ310" s="458"/>
      <c r="DR310" s="458"/>
      <c r="DS310" s="458"/>
      <c r="DT310" s="458"/>
      <c r="DU310" s="39"/>
      <c r="DV310" s="39"/>
      <c r="DW310" s="31">
        <f t="shared" si="417"/>
        <v>16</v>
      </c>
      <c r="DX310" s="459">
        <f t="shared" si="376"/>
        <v>186</v>
      </c>
      <c r="DY310" s="467">
        <f t="shared" si="393"/>
        <v>0.1</v>
      </c>
      <c r="DZ310" s="468">
        <f t="shared" si="394"/>
        <v>0</v>
      </c>
      <c r="EA310" s="467">
        <f t="shared" si="395"/>
        <v>0.01</v>
      </c>
      <c r="EB310" s="468"/>
      <c r="EC310" s="326"/>
      <c r="ED310" s="468"/>
      <c r="EE310" s="39"/>
      <c r="EF310" s="459">
        <f t="shared" si="396"/>
        <v>186</v>
      </c>
      <c r="EG310" s="407">
        <f t="shared" si="414"/>
        <v>0.03</v>
      </c>
      <c r="EH310" s="407">
        <f t="shared" si="414"/>
        <v>0.03</v>
      </c>
      <c r="EI310" s="407">
        <f t="shared" si="414"/>
        <v>0.03</v>
      </c>
      <c r="EJ310" s="407">
        <f t="shared" si="414"/>
        <v>0.03</v>
      </c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</row>
    <row r="311" spans="1:228" ht="12.75" hidden="1" customHeight="1" x14ac:dyDescent="0.2">
      <c r="A311" s="31">
        <f t="shared" si="415"/>
        <v>16</v>
      </c>
      <c r="B311" s="31"/>
      <c r="C311" s="31"/>
      <c r="D311" s="32">
        <f t="shared" si="377"/>
        <v>187</v>
      </c>
      <c r="E311" s="33">
        <f t="shared" ca="1" si="341"/>
        <v>0</v>
      </c>
      <c r="F311" s="33">
        <f t="shared" ca="1" si="342"/>
        <v>0</v>
      </c>
      <c r="G311" s="33">
        <f t="shared" ca="1" si="343"/>
        <v>0</v>
      </c>
      <c r="H311" s="33">
        <v>0</v>
      </c>
      <c r="I311" s="33">
        <v>0</v>
      </c>
      <c r="J311" s="33">
        <f t="shared" ca="1" si="400"/>
        <v>0</v>
      </c>
      <c r="K311" s="33">
        <f t="shared" ca="1" si="344"/>
        <v>0</v>
      </c>
      <c r="L311" s="33"/>
      <c r="M311" s="832">
        <v>0</v>
      </c>
      <c r="N311" s="33">
        <f>IF(M311&gt;0,#REF!,0)</f>
        <v>0</v>
      </c>
      <c r="O311" s="33">
        <f t="shared" ca="1" si="345"/>
        <v>0</v>
      </c>
      <c r="P311" s="833">
        <f t="shared" ca="1" si="378"/>
        <v>1.29</v>
      </c>
      <c r="Q311" s="834">
        <f t="shared" ca="1" si="379"/>
        <v>15.170520410655088</v>
      </c>
      <c r="R311" s="835">
        <f t="shared" ca="1" si="380"/>
        <v>507.29711463795235</v>
      </c>
      <c r="S311" s="836">
        <f t="shared" ca="1" si="381"/>
        <v>1.29</v>
      </c>
      <c r="T311" s="34">
        <f t="shared" ca="1" si="346"/>
        <v>15.170520410655088</v>
      </c>
      <c r="U311" s="835">
        <f t="shared" ca="1" si="382"/>
        <v>507.29711463795257</v>
      </c>
      <c r="V311" s="34">
        <f t="shared" si="409"/>
        <v>0</v>
      </c>
      <c r="W311" s="553">
        <f t="shared" si="410"/>
        <v>0</v>
      </c>
      <c r="X311" s="42">
        <f t="shared" si="383"/>
        <v>0.03</v>
      </c>
      <c r="Y311" s="43">
        <f t="shared" si="347"/>
        <v>2.4662697723036864E-3</v>
      </c>
      <c r="Z311" s="45">
        <f t="shared" si="416"/>
        <v>0.03</v>
      </c>
      <c r="AA311" s="43">
        <f t="shared" si="348"/>
        <v>2.4662697723036864E-3</v>
      </c>
      <c r="AB311" s="35">
        <f t="shared" si="413"/>
        <v>0.16</v>
      </c>
      <c r="AC311" s="35">
        <f t="shared" ca="1" si="413"/>
        <v>0.15470777428049154</v>
      </c>
      <c r="AD311" s="317">
        <f t="shared" ca="1" si="413"/>
        <v>0.15470777428049154</v>
      </c>
      <c r="AE311" s="39"/>
      <c r="AF311" s="318">
        <f t="shared" si="349"/>
        <v>0.1</v>
      </c>
      <c r="AG311" s="405">
        <f t="shared" ca="1" si="350"/>
        <v>0</v>
      </c>
      <c r="AH311" s="318">
        <f t="shared" si="351"/>
        <v>0</v>
      </c>
      <c r="AI311" s="405">
        <f t="shared" ca="1" si="352"/>
        <v>0</v>
      </c>
      <c r="AJ311" s="318">
        <f t="shared" si="353"/>
        <v>0.01</v>
      </c>
      <c r="AK311" s="405">
        <f t="shared" ca="1" si="354"/>
        <v>0</v>
      </c>
      <c r="AL311" s="35">
        <v>0</v>
      </c>
      <c r="AM311" s="30">
        <f t="shared" ca="1" si="355"/>
        <v>15.170520410655088</v>
      </c>
      <c r="AN311" s="39"/>
      <c r="AO311" s="39"/>
      <c r="AP311" s="709">
        <f ca="1">IF($J$12="",0,IF(A311&lt;=$Y$3,IF(R310+SUM($M$126:M311)&gt;$Z$22,R310*10%,IF(R310+SUM($M$126:M311)&lt;=$Z$22,$Z$22-R310-SUM($M$126:M311))),0))</f>
        <v>99478.822364951397</v>
      </c>
      <c r="AQ311" s="319">
        <f t="shared" ca="1" si="386"/>
        <v>100000</v>
      </c>
      <c r="AR311" s="319">
        <f ca="1">IF($J$12="",0,IF(U310&lt;0,0,IF(A311&lt;=$Y$3,IF(U310+SUM($M$126:M311)&gt;$Z$22,U310*10%,IF(U310+SUM($M$126:M311)&lt;=$Z$22,$AR$125-U310-SUM($M$126:M311))),0)))</f>
        <v>99478.822364951397</v>
      </c>
      <c r="AS311" s="39">
        <f t="shared" ca="1" si="387"/>
        <v>100000</v>
      </c>
      <c r="AT311" s="723">
        <f t="shared" ca="1" si="356"/>
        <v>99478.822364951397</v>
      </c>
      <c r="AU311" s="320">
        <f t="shared" ca="1" si="357"/>
        <v>99478.822364951397</v>
      </c>
      <c r="AV311" s="320">
        <f t="shared" ca="1" si="358"/>
        <v>0</v>
      </c>
      <c r="AW311" s="320">
        <f t="shared" ca="1" si="359"/>
        <v>0</v>
      </c>
      <c r="AX311" s="320">
        <f t="shared" ca="1" si="360"/>
        <v>0</v>
      </c>
      <c r="AY311" s="320">
        <f t="shared" ca="1" si="388"/>
        <v>0</v>
      </c>
      <c r="AZ311" s="724">
        <f t="shared" ca="1" si="361"/>
        <v>0</v>
      </c>
      <c r="BA311" s="1259">
        <f t="shared" si="389"/>
        <v>0</v>
      </c>
      <c r="BB311" s="1250"/>
      <c r="BC311" s="715">
        <f t="shared" si="362"/>
        <v>0</v>
      </c>
      <c r="BD311" s="715">
        <f t="shared" si="363"/>
        <v>0</v>
      </c>
      <c r="BE311" s="715">
        <f t="shared" si="364"/>
        <v>0</v>
      </c>
      <c r="BF311" s="715">
        <f t="shared" si="390"/>
        <v>0</v>
      </c>
      <c r="BG311" s="732">
        <f t="shared" si="365"/>
        <v>0</v>
      </c>
      <c r="BH311" s="39"/>
      <c r="BI311" s="39"/>
      <c r="BJ311" s="39"/>
      <c r="BK311" s="39"/>
      <c r="BL311" s="39"/>
      <c r="BM311" s="36"/>
      <c r="BN311" s="422">
        <f t="shared" ca="1" si="366"/>
        <v>15.170520410655088</v>
      </c>
      <c r="BO311" s="422">
        <f t="shared" ca="1" si="367"/>
        <v>0</v>
      </c>
      <c r="BP311" s="422">
        <f t="shared" ca="1" si="368"/>
        <v>0</v>
      </c>
      <c r="BQ311" s="422">
        <f t="shared" ca="1" si="369"/>
        <v>0</v>
      </c>
      <c r="BR311" s="422">
        <f t="shared" ca="1" si="391"/>
        <v>0</v>
      </c>
      <c r="BS311" s="422">
        <f t="shared" ca="1" si="370"/>
        <v>0</v>
      </c>
      <c r="BT311" s="422">
        <f t="shared" si="371"/>
        <v>0</v>
      </c>
      <c r="BU311" s="422">
        <f t="shared" si="372"/>
        <v>0</v>
      </c>
      <c r="BV311" s="422">
        <f t="shared" si="373"/>
        <v>0</v>
      </c>
      <c r="BW311" s="422">
        <f t="shared" si="374"/>
        <v>0</v>
      </c>
      <c r="BX311" s="422">
        <f t="shared" si="392"/>
        <v>0</v>
      </c>
      <c r="BY311" s="422">
        <f t="shared" si="375"/>
        <v>0</v>
      </c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458"/>
      <c r="CL311" s="458"/>
      <c r="CM311" s="458"/>
      <c r="CN311" s="458"/>
      <c r="CO311" s="458"/>
      <c r="CP311" s="458"/>
      <c r="CQ311" s="458"/>
      <c r="CR311" s="458"/>
      <c r="CS311" s="458"/>
      <c r="CT311" s="458"/>
      <c r="CU311" s="458"/>
      <c r="CV311" s="458"/>
      <c r="CW311" s="458"/>
      <c r="CX311" s="458"/>
      <c r="CY311" s="458"/>
      <c r="CZ311" s="458"/>
      <c r="DA311" s="458"/>
      <c r="DB311" s="458"/>
      <c r="DC311" s="458"/>
      <c r="DD311" s="458"/>
      <c r="DE311" s="458"/>
      <c r="DF311" s="458"/>
      <c r="DG311" s="458"/>
      <c r="DH311" s="458"/>
      <c r="DI311" s="458"/>
      <c r="DJ311" s="458"/>
      <c r="DK311" s="458"/>
      <c r="DL311" s="458"/>
      <c r="DM311" s="458"/>
      <c r="DN311" s="458"/>
      <c r="DO311" s="458"/>
      <c r="DP311" s="458"/>
      <c r="DQ311" s="458"/>
      <c r="DR311" s="458"/>
      <c r="DS311" s="458"/>
      <c r="DT311" s="458"/>
      <c r="DU311" s="39"/>
      <c r="DV311" s="39"/>
      <c r="DW311" s="31">
        <f t="shared" si="417"/>
        <v>16</v>
      </c>
      <c r="DX311" s="459">
        <f t="shared" si="376"/>
        <v>187</v>
      </c>
      <c r="DY311" s="467">
        <f t="shared" si="393"/>
        <v>0.1</v>
      </c>
      <c r="DZ311" s="468">
        <f t="shared" si="394"/>
        <v>0</v>
      </c>
      <c r="EA311" s="467">
        <f t="shared" si="395"/>
        <v>0.01</v>
      </c>
      <c r="EB311" s="468"/>
      <c r="EC311" s="326"/>
      <c r="ED311" s="468"/>
      <c r="EE311" s="39"/>
      <c r="EF311" s="459">
        <f t="shared" si="396"/>
        <v>187</v>
      </c>
      <c r="EG311" s="407">
        <f t="shared" si="414"/>
        <v>0.03</v>
      </c>
      <c r="EH311" s="407">
        <f t="shared" si="414"/>
        <v>0.03</v>
      </c>
      <c r="EI311" s="407">
        <f t="shared" si="414"/>
        <v>0.03</v>
      </c>
      <c r="EJ311" s="407">
        <f t="shared" si="414"/>
        <v>0.03</v>
      </c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</row>
    <row r="312" spans="1:228" ht="12.75" hidden="1" customHeight="1" x14ac:dyDescent="0.2">
      <c r="A312" s="31">
        <f t="shared" si="415"/>
        <v>16</v>
      </c>
      <c r="B312" s="31"/>
      <c r="C312" s="31"/>
      <c r="D312" s="32">
        <f t="shared" si="377"/>
        <v>188</v>
      </c>
      <c r="E312" s="33">
        <f t="shared" ca="1" si="341"/>
        <v>0</v>
      </c>
      <c r="F312" s="33">
        <f t="shared" ca="1" si="342"/>
        <v>0</v>
      </c>
      <c r="G312" s="33">
        <f t="shared" ca="1" si="343"/>
        <v>0</v>
      </c>
      <c r="H312" s="33">
        <v>0</v>
      </c>
      <c r="I312" s="33">
        <v>0</v>
      </c>
      <c r="J312" s="33">
        <f t="shared" ca="1" si="400"/>
        <v>0</v>
      </c>
      <c r="K312" s="33">
        <f t="shared" ca="1" si="344"/>
        <v>0</v>
      </c>
      <c r="L312" s="33"/>
      <c r="M312" s="832">
        <v>0</v>
      </c>
      <c r="N312" s="33">
        <f>IF(M312&gt;0,#REF!,0)</f>
        <v>0</v>
      </c>
      <c r="O312" s="33">
        <f t="shared" ca="1" si="345"/>
        <v>0</v>
      </c>
      <c r="P312" s="833">
        <f t="shared" ca="1" si="378"/>
        <v>1.25</v>
      </c>
      <c r="Q312" s="834">
        <f t="shared" ca="1" si="379"/>
        <v>15.17263719001771</v>
      </c>
      <c r="R312" s="835">
        <f t="shared" ca="1" si="380"/>
        <v>493.37447744793462</v>
      </c>
      <c r="S312" s="836">
        <f t="shared" ca="1" si="381"/>
        <v>1.25</v>
      </c>
      <c r="T312" s="34">
        <f t="shared" ca="1" si="346"/>
        <v>15.17263719001771</v>
      </c>
      <c r="U312" s="835">
        <f t="shared" ca="1" si="382"/>
        <v>493.37447744793485</v>
      </c>
      <c r="V312" s="34">
        <f t="shared" si="409"/>
        <v>0</v>
      </c>
      <c r="W312" s="553">
        <f t="shared" si="410"/>
        <v>0</v>
      </c>
      <c r="X312" s="42">
        <f t="shared" si="383"/>
        <v>0.03</v>
      </c>
      <c r="Y312" s="43">
        <f t="shared" si="347"/>
        <v>2.4662697723036864E-3</v>
      </c>
      <c r="Z312" s="45">
        <f t="shared" si="416"/>
        <v>0.03</v>
      </c>
      <c r="AA312" s="43">
        <f t="shared" si="348"/>
        <v>2.4662697723036864E-3</v>
      </c>
      <c r="AB312" s="35">
        <f t="shared" si="413"/>
        <v>0.16</v>
      </c>
      <c r="AC312" s="35">
        <f t="shared" ca="1" si="413"/>
        <v>0.15470777428049154</v>
      </c>
      <c r="AD312" s="317">
        <f t="shared" ca="1" si="413"/>
        <v>0.15470777428049154</v>
      </c>
      <c r="AE312" s="39"/>
      <c r="AF312" s="318">
        <f t="shared" si="349"/>
        <v>0.1</v>
      </c>
      <c r="AG312" s="405">
        <f t="shared" ca="1" si="350"/>
        <v>0</v>
      </c>
      <c r="AH312" s="318">
        <f t="shared" si="351"/>
        <v>0</v>
      </c>
      <c r="AI312" s="405">
        <f t="shared" ca="1" si="352"/>
        <v>0</v>
      </c>
      <c r="AJ312" s="318">
        <f t="shared" si="353"/>
        <v>0.01</v>
      </c>
      <c r="AK312" s="405">
        <f t="shared" ca="1" si="354"/>
        <v>0</v>
      </c>
      <c r="AL312" s="35">
        <v>0</v>
      </c>
      <c r="AM312" s="30">
        <f t="shared" ca="1" si="355"/>
        <v>15.17263719001771</v>
      </c>
      <c r="AN312" s="39"/>
      <c r="AO312" s="39"/>
      <c r="AP312" s="709">
        <f ca="1">IF($J$12="",0,IF(A312&lt;=$Y$3,IF(R311+SUM($M$126:M312)&gt;$Z$22,R311*10%,IF(R311+SUM($M$126:M312)&lt;=$Z$22,$Z$22-R311-SUM($M$126:M312))),0))</f>
        <v>99492.702885362043</v>
      </c>
      <c r="AQ312" s="319">
        <f t="shared" ca="1" si="386"/>
        <v>100000</v>
      </c>
      <c r="AR312" s="319">
        <f ca="1">IF($J$12="",0,IF(U311&lt;0,0,IF(A312&lt;=$Y$3,IF(U311+SUM($M$126:M312)&gt;$Z$22,U311*10%,IF(U311+SUM($M$126:M312)&lt;=$Z$22,$AR$125-U311-SUM($M$126:M312))),0)))</f>
        <v>99492.702885362043</v>
      </c>
      <c r="AS312" s="39">
        <f t="shared" ca="1" si="387"/>
        <v>100000</v>
      </c>
      <c r="AT312" s="723">
        <f t="shared" ca="1" si="356"/>
        <v>99492.702885362043</v>
      </c>
      <c r="AU312" s="320">
        <f t="shared" ca="1" si="357"/>
        <v>99492.702885362043</v>
      </c>
      <c r="AV312" s="320">
        <f t="shared" ca="1" si="358"/>
        <v>0</v>
      </c>
      <c r="AW312" s="320">
        <f t="shared" ca="1" si="359"/>
        <v>0</v>
      </c>
      <c r="AX312" s="320">
        <f t="shared" ca="1" si="360"/>
        <v>0</v>
      </c>
      <c r="AY312" s="320">
        <f t="shared" ca="1" si="388"/>
        <v>0</v>
      </c>
      <c r="AZ312" s="724">
        <f t="shared" ca="1" si="361"/>
        <v>0</v>
      </c>
      <c r="BA312" s="1259">
        <f t="shared" si="389"/>
        <v>0</v>
      </c>
      <c r="BB312" s="1250"/>
      <c r="BC312" s="715">
        <f t="shared" si="362"/>
        <v>0</v>
      </c>
      <c r="BD312" s="715">
        <f t="shared" si="363"/>
        <v>0</v>
      </c>
      <c r="BE312" s="715">
        <f t="shared" si="364"/>
        <v>0</v>
      </c>
      <c r="BF312" s="715">
        <f t="shared" si="390"/>
        <v>0</v>
      </c>
      <c r="BG312" s="732">
        <f t="shared" si="365"/>
        <v>0</v>
      </c>
      <c r="BH312" s="39"/>
      <c r="BI312" s="39"/>
      <c r="BJ312" s="39"/>
      <c r="BK312" s="39"/>
      <c r="BL312" s="39"/>
      <c r="BM312" s="36"/>
      <c r="BN312" s="422">
        <f t="shared" ca="1" si="366"/>
        <v>15.17263719001771</v>
      </c>
      <c r="BO312" s="422">
        <f t="shared" ca="1" si="367"/>
        <v>0</v>
      </c>
      <c r="BP312" s="422">
        <f t="shared" ca="1" si="368"/>
        <v>0</v>
      </c>
      <c r="BQ312" s="422">
        <f t="shared" ca="1" si="369"/>
        <v>0</v>
      </c>
      <c r="BR312" s="422">
        <f t="shared" ca="1" si="391"/>
        <v>0</v>
      </c>
      <c r="BS312" s="422">
        <f t="shared" ca="1" si="370"/>
        <v>0</v>
      </c>
      <c r="BT312" s="422">
        <f t="shared" si="371"/>
        <v>0</v>
      </c>
      <c r="BU312" s="422">
        <f t="shared" si="372"/>
        <v>0</v>
      </c>
      <c r="BV312" s="422">
        <f t="shared" si="373"/>
        <v>0</v>
      </c>
      <c r="BW312" s="422">
        <f t="shared" si="374"/>
        <v>0</v>
      </c>
      <c r="BX312" s="422">
        <f t="shared" si="392"/>
        <v>0</v>
      </c>
      <c r="BY312" s="422">
        <f t="shared" si="375"/>
        <v>0</v>
      </c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458"/>
      <c r="CL312" s="458"/>
      <c r="CM312" s="458"/>
      <c r="CN312" s="458"/>
      <c r="CO312" s="458"/>
      <c r="CP312" s="458"/>
      <c r="CQ312" s="458"/>
      <c r="CR312" s="458"/>
      <c r="CS312" s="458"/>
      <c r="CT312" s="458"/>
      <c r="CU312" s="458"/>
      <c r="CV312" s="458"/>
      <c r="CW312" s="458"/>
      <c r="CX312" s="458"/>
      <c r="CY312" s="458"/>
      <c r="CZ312" s="458"/>
      <c r="DA312" s="458"/>
      <c r="DB312" s="458"/>
      <c r="DC312" s="458"/>
      <c r="DD312" s="458"/>
      <c r="DE312" s="458"/>
      <c r="DF312" s="458"/>
      <c r="DG312" s="458"/>
      <c r="DH312" s="458"/>
      <c r="DI312" s="458"/>
      <c r="DJ312" s="458"/>
      <c r="DK312" s="458"/>
      <c r="DL312" s="458"/>
      <c r="DM312" s="458"/>
      <c r="DN312" s="458"/>
      <c r="DO312" s="458"/>
      <c r="DP312" s="458"/>
      <c r="DQ312" s="458"/>
      <c r="DR312" s="458"/>
      <c r="DS312" s="458"/>
      <c r="DT312" s="458"/>
      <c r="DU312" s="39"/>
      <c r="DV312" s="39"/>
      <c r="DW312" s="31">
        <f t="shared" si="417"/>
        <v>16</v>
      </c>
      <c r="DX312" s="459">
        <f t="shared" si="376"/>
        <v>188</v>
      </c>
      <c r="DY312" s="467">
        <f t="shared" si="393"/>
        <v>0.1</v>
      </c>
      <c r="DZ312" s="468">
        <f t="shared" si="394"/>
        <v>0</v>
      </c>
      <c r="EA312" s="467">
        <f t="shared" si="395"/>
        <v>0.01</v>
      </c>
      <c r="EB312" s="468"/>
      <c r="EC312" s="326"/>
      <c r="ED312" s="468"/>
      <c r="EE312" s="39"/>
      <c r="EF312" s="459">
        <f t="shared" si="396"/>
        <v>188</v>
      </c>
      <c r="EG312" s="407">
        <f t="shared" si="414"/>
        <v>0.03</v>
      </c>
      <c r="EH312" s="407">
        <f t="shared" si="414"/>
        <v>0.03</v>
      </c>
      <c r="EI312" s="407">
        <f t="shared" si="414"/>
        <v>0.03</v>
      </c>
      <c r="EJ312" s="407">
        <f t="shared" si="414"/>
        <v>0.03</v>
      </c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</row>
    <row r="313" spans="1:228" ht="12.75" hidden="1" customHeight="1" x14ac:dyDescent="0.2">
      <c r="A313" s="31">
        <f t="shared" si="415"/>
        <v>16</v>
      </c>
      <c r="B313" s="31"/>
      <c r="C313" s="31"/>
      <c r="D313" s="32">
        <f t="shared" si="377"/>
        <v>189</v>
      </c>
      <c r="E313" s="33">
        <f t="shared" ca="1" si="341"/>
        <v>0</v>
      </c>
      <c r="F313" s="33">
        <f t="shared" ca="1" si="342"/>
        <v>0</v>
      </c>
      <c r="G313" s="33">
        <f t="shared" ca="1" si="343"/>
        <v>0</v>
      </c>
      <c r="H313" s="33">
        <v>0</v>
      </c>
      <c r="I313" s="33">
        <v>0</v>
      </c>
      <c r="J313" s="33">
        <f t="shared" ca="1" si="400"/>
        <v>0</v>
      </c>
      <c r="K313" s="33">
        <f t="shared" ca="1" si="344"/>
        <v>0</v>
      </c>
      <c r="L313" s="33"/>
      <c r="M313" s="832">
        <v>0</v>
      </c>
      <c r="N313" s="33">
        <f>IF(M313&gt;0,#REF!,0)</f>
        <v>0</v>
      </c>
      <c r="O313" s="33">
        <f t="shared" ca="1" si="345"/>
        <v>0</v>
      </c>
      <c r="P313" s="833">
        <f t="shared" ca="1" si="378"/>
        <v>1.22</v>
      </c>
      <c r="Q313" s="834">
        <f t="shared" ca="1" si="379"/>
        <v>15.174760392189187</v>
      </c>
      <c r="R313" s="835">
        <f t="shared" ca="1" si="380"/>
        <v>479.41971705574548</v>
      </c>
      <c r="S313" s="836">
        <f t="shared" ca="1" si="381"/>
        <v>1.22</v>
      </c>
      <c r="T313" s="34">
        <f t="shared" ca="1" si="346"/>
        <v>15.174760392189187</v>
      </c>
      <c r="U313" s="835">
        <f t="shared" ca="1" si="382"/>
        <v>479.41971705574571</v>
      </c>
      <c r="V313" s="34">
        <f t="shared" si="409"/>
        <v>0</v>
      </c>
      <c r="W313" s="553">
        <f t="shared" si="410"/>
        <v>0</v>
      </c>
      <c r="X313" s="42">
        <f t="shared" si="383"/>
        <v>0.03</v>
      </c>
      <c r="Y313" s="43">
        <f t="shared" si="347"/>
        <v>2.4662697723036864E-3</v>
      </c>
      <c r="Z313" s="45">
        <f t="shared" si="416"/>
        <v>0.03</v>
      </c>
      <c r="AA313" s="43">
        <f t="shared" si="348"/>
        <v>2.4662697723036864E-3</v>
      </c>
      <c r="AB313" s="35">
        <f t="shared" si="413"/>
        <v>0.16</v>
      </c>
      <c r="AC313" s="35">
        <f t="shared" ca="1" si="413"/>
        <v>0.15470777428049154</v>
      </c>
      <c r="AD313" s="317">
        <f t="shared" ca="1" si="413"/>
        <v>0.15470777428049154</v>
      </c>
      <c r="AE313" s="39"/>
      <c r="AF313" s="318">
        <f t="shared" si="349"/>
        <v>0.1</v>
      </c>
      <c r="AG313" s="405">
        <f t="shared" ca="1" si="350"/>
        <v>0</v>
      </c>
      <c r="AH313" s="318">
        <f t="shared" si="351"/>
        <v>0</v>
      </c>
      <c r="AI313" s="405">
        <f t="shared" ca="1" si="352"/>
        <v>0</v>
      </c>
      <c r="AJ313" s="318">
        <f t="shared" si="353"/>
        <v>0.01</v>
      </c>
      <c r="AK313" s="405">
        <f t="shared" ca="1" si="354"/>
        <v>0</v>
      </c>
      <c r="AL313" s="35">
        <v>0</v>
      </c>
      <c r="AM313" s="30">
        <f t="shared" ca="1" si="355"/>
        <v>15.174760392189187</v>
      </c>
      <c r="AN313" s="39"/>
      <c r="AO313" s="39"/>
      <c r="AP313" s="709">
        <f ca="1">IF($J$12="",0,IF(A313&lt;=$Y$3,IF(R312+SUM($M$126:M313)&gt;$Z$22,R312*10%,IF(R312+SUM($M$126:M313)&lt;=$Z$22,$Z$22-R312-SUM($M$126:M313))),0))</f>
        <v>99506.625522552058</v>
      </c>
      <c r="AQ313" s="319">
        <f t="shared" ca="1" si="386"/>
        <v>100000</v>
      </c>
      <c r="AR313" s="319">
        <f ca="1">IF($J$12="",0,IF(U312&lt;0,0,IF(A313&lt;=$Y$3,IF(U312+SUM($M$126:M313)&gt;$Z$22,U312*10%,IF(U312+SUM($M$126:M313)&lt;=$Z$22,$AR$125-U312-SUM($M$126:M313))),0)))</f>
        <v>99506.625522552058</v>
      </c>
      <c r="AS313" s="39">
        <f t="shared" ca="1" si="387"/>
        <v>100000</v>
      </c>
      <c r="AT313" s="723">
        <f t="shared" ca="1" si="356"/>
        <v>99506.625522552058</v>
      </c>
      <c r="AU313" s="320">
        <f t="shared" ca="1" si="357"/>
        <v>99506.625522552058</v>
      </c>
      <c r="AV313" s="320">
        <f t="shared" ca="1" si="358"/>
        <v>0</v>
      </c>
      <c r="AW313" s="320">
        <f t="shared" ca="1" si="359"/>
        <v>0</v>
      </c>
      <c r="AX313" s="320">
        <f t="shared" ca="1" si="360"/>
        <v>0</v>
      </c>
      <c r="AY313" s="320">
        <f t="shared" ca="1" si="388"/>
        <v>0</v>
      </c>
      <c r="AZ313" s="724">
        <f t="shared" ca="1" si="361"/>
        <v>0</v>
      </c>
      <c r="BA313" s="1259">
        <f t="shared" si="389"/>
        <v>0</v>
      </c>
      <c r="BB313" s="1250"/>
      <c r="BC313" s="715">
        <f t="shared" si="362"/>
        <v>0</v>
      </c>
      <c r="BD313" s="715">
        <f t="shared" si="363"/>
        <v>0</v>
      </c>
      <c r="BE313" s="715">
        <f t="shared" si="364"/>
        <v>0</v>
      </c>
      <c r="BF313" s="715">
        <f t="shared" si="390"/>
        <v>0</v>
      </c>
      <c r="BG313" s="732">
        <f t="shared" si="365"/>
        <v>0</v>
      </c>
      <c r="BH313" s="39"/>
      <c r="BI313" s="39"/>
      <c r="BJ313" s="39"/>
      <c r="BK313" s="39"/>
      <c r="BL313" s="39"/>
      <c r="BM313" s="36"/>
      <c r="BN313" s="422">
        <f t="shared" ca="1" si="366"/>
        <v>15.174760392189187</v>
      </c>
      <c r="BO313" s="422">
        <f t="shared" ca="1" si="367"/>
        <v>0</v>
      </c>
      <c r="BP313" s="422">
        <f t="shared" ca="1" si="368"/>
        <v>0</v>
      </c>
      <c r="BQ313" s="422">
        <f t="shared" ca="1" si="369"/>
        <v>0</v>
      </c>
      <c r="BR313" s="422">
        <f t="shared" ca="1" si="391"/>
        <v>0</v>
      </c>
      <c r="BS313" s="422">
        <f t="shared" ca="1" si="370"/>
        <v>0</v>
      </c>
      <c r="BT313" s="422">
        <f t="shared" si="371"/>
        <v>0</v>
      </c>
      <c r="BU313" s="422">
        <f t="shared" si="372"/>
        <v>0</v>
      </c>
      <c r="BV313" s="422">
        <f t="shared" si="373"/>
        <v>0</v>
      </c>
      <c r="BW313" s="422">
        <f t="shared" si="374"/>
        <v>0</v>
      </c>
      <c r="BX313" s="422">
        <f t="shared" si="392"/>
        <v>0</v>
      </c>
      <c r="BY313" s="422">
        <f t="shared" si="375"/>
        <v>0</v>
      </c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458"/>
      <c r="CL313" s="458"/>
      <c r="CM313" s="458"/>
      <c r="CN313" s="458"/>
      <c r="CO313" s="458"/>
      <c r="CP313" s="458"/>
      <c r="CQ313" s="458"/>
      <c r="CR313" s="458"/>
      <c r="CS313" s="458"/>
      <c r="CT313" s="458"/>
      <c r="CU313" s="458"/>
      <c r="CV313" s="458"/>
      <c r="CW313" s="458"/>
      <c r="CX313" s="458"/>
      <c r="CY313" s="458"/>
      <c r="CZ313" s="458"/>
      <c r="DA313" s="458"/>
      <c r="DB313" s="458"/>
      <c r="DC313" s="458"/>
      <c r="DD313" s="458"/>
      <c r="DE313" s="458"/>
      <c r="DF313" s="458"/>
      <c r="DG313" s="458"/>
      <c r="DH313" s="458"/>
      <c r="DI313" s="458"/>
      <c r="DJ313" s="458"/>
      <c r="DK313" s="458"/>
      <c r="DL313" s="458"/>
      <c r="DM313" s="458"/>
      <c r="DN313" s="458"/>
      <c r="DO313" s="458"/>
      <c r="DP313" s="458"/>
      <c r="DQ313" s="458"/>
      <c r="DR313" s="458"/>
      <c r="DS313" s="458"/>
      <c r="DT313" s="458"/>
      <c r="DU313" s="39"/>
      <c r="DV313" s="39"/>
      <c r="DW313" s="31">
        <f t="shared" si="417"/>
        <v>16</v>
      </c>
      <c r="DX313" s="459">
        <f t="shared" si="376"/>
        <v>189</v>
      </c>
      <c r="DY313" s="467">
        <f t="shared" si="393"/>
        <v>0.1</v>
      </c>
      <c r="DZ313" s="468">
        <f t="shared" si="394"/>
        <v>0</v>
      </c>
      <c r="EA313" s="467">
        <f t="shared" si="395"/>
        <v>0.01</v>
      </c>
      <c r="EB313" s="468"/>
      <c r="EC313" s="326"/>
      <c r="ED313" s="468"/>
      <c r="EE313" s="39"/>
      <c r="EF313" s="459">
        <f t="shared" si="396"/>
        <v>189</v>
      </c>
      <c r="EG313" s="407">
        <f t="shared" si="414"/>
        <v>0.03</v>
      </c>
      <c r="EH313" s="407">
        <f t="shared" si="414"/>
        <v>0.03</v>
      </c>
      <c r="EI313" s="407">
        <f t="shared" si="414"/>
        <v>0.03</v>
      </c>
      <c r="EJ313" s="407">
        <f t="shared" si="414"/>
        <v>0.03</v>
      </c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</row>
    <row r="314" spans="1:228" ht="12.75" hidden="1" customHeight="1" x14ac:dyDescent="0.2">
      <c r="A314" s="31">
        <f t="shared" si="415"/>
        <v>16</v>
      </c>
      <c r="B314" s="31"/>
      <c r="C314" s="31"/>
      <c r="D314" s="32">
        <f t="shared" si="377"/>
        <v>190</v>
      </c>
      <c r="E314" s="33">
        <f t="shared" ca="1" si="341"/>
        <v>0</v>
      </c>
      <c r="F314" s="33">
        <f t="shared" ca="1" si="342"/>
        <v>0</v>
      </c>
      <c r="G314" s="33">
        <f t="shared" ca="1" si="343"/>
        <v>0</v>
      </c>
      <c r="H314" s="33">
        <v>0</v>
      </c>
      <c r="I314" s="33">
        <v>0</v>
      </c>
      <c r="J314" s="33">
        <f t="shared" ca="1" si="400"/>
        <v>0</v>
      </c>
      <c r="K314" s="33">
        <f t="shared" ca="1" si="344"/>
        <v>0</v>
      </c>
      <c r="L314" s="33"/>
      <c r="M314" s="832">
        <v>0</v>
      </c>
      <c r="N314" s="33">
        <f>IF(M314&gt;0,#REF!,0)</f>
        <v>0</v>
      </c>
      <c r="O314" s="33">
        <f t="shared" ca="1" si="345"/>
        <v>0</v>
      </c>
      <c r="P314" s="833">
        <f t="shared" ca="1" si="378"/>
        <v>1.18</v>
      </c>
      <c r="Q314" s="834">
        <f t="shared" ca="1" si="379"/>
        <v>15.176888493149001</v>
      </c>
      <c r="R314" s="835">
        <f t="shared" ca="1" si="380"/>
        <v>465.42282856259646</v>
      </c>
      <c r="S314" s="836">
        <f t="shared" ca="1" si="381"/>
        <v>1.18</v>
      </c>
      <c r="T314" s="34">
        <f t="shared" ca="1" si="346"/>
        <v>15.176888493149001</v>
      </c>
      <c r="U314" s="835">
        <f t="shared" ca="1" si="382"/>
        <v>465.42282856259669</v>
      </c>
      <c r="V314" s="34">
        <f t="shared" si="409"/>
        <v>0</v>
      </c>
      <c r="W314" s="553">
        <f t="shared" si="410"/>
        <v>0</v>
      </c>
      <c r="X314" s="42">
        <f t="shared" si="383"/>
        <v>0.03</v>
      </c>
      <c r="Y314" s="43">
        <f t="shared" si="347"/>
        <v>2.4662697723036864E-3</v>
      </c>
      <c r="Z314" s="45">
        <f t="shared" si="416"/>
        <v>0.03</v>
      </c>
      <c r="AA314" s="43">
        <f t="shared" si="348"/>
        <v>2.4662697723036864E-3</v>
      </c>
      <c r="AB314" s="35">
        <f t="shared" si="413"/>
        <v>0.16</v>
      </c>
      <c r="AC314" s="35">
        <f t="shared" ca="1" si="413"/>
        <v>0.15470777428049154</v>
      </c>
      <c r="AD314" s="317">
        <f t="shared" ca="1" si="413"/>
        <v>0.15470777428049154</v>
      </c>
      <c r="AE314" s="39"/>
      <c r="AF314" s="318">
        <f t="shared" si="349"/>
        <v>0.1</v>
      </c>
      <c r="AG314" s="405">
        <f t="shared" ca="1" si="350"/>
        <v>0</v>
      </c>
      <c r="AH314" s="318">
        <f t="shared" si="351"/>
        <v>0</v>
      </c>
      <c r="AI314" s="405">
        <f t="shared" ca="1" si="352"/>
        <v>0</v>
      </c>
      <c r="AJ314" s="318">
        <f t="shared" si="353"/>
        <v>0.01</v>
      </c>
      <c r="AK314" s="405">
        <f t="shared" ca="1" si="354"/>
        <v>0</v>
      </c>
      <c r="AL314" s="35">
        <v>0</v>
      </c>
      <c r="AM314" s="30">
        <f t="shared" ca="1" si="355"/>
        <v>15.176888493149001</v>
      </c>
      <c r="AN314" s="39"/>
      <c r="AO314" s="39"/>
      <c r="AP314" s="709">
        <f ca="1">IF($J$12="",0,IF(A314&lt;=$Y$3,IF(R313+SUM($M$126:M314)&gt;$Z$22,R313*10%,IF(R313+SUM($M$126:M314)&lt;=$Z$22,$Z$22-R313-SUM($M$126:M314))),0))</f>
        <v>99520.580282944255</v>
      </c>
      <c r="AQ314" s="319">
        <f t="shared" ca="1" si="386"/>
        <v>100000</v>
      </c>
      <c r="AR314" s="319">
        <f ca="1">IF($J$12="",0,IF(U313&lt;0,0,IF(A314&lt;=$Y$3,IF(U313+SUM($M$126:M314)&gt;$Z$22,U313*10%,IF(U313+SUM($M$126:M314)&lt;=$Z$22,$AR$125-U313-SUM($M$126:M314))),0)))</f>
        <v>99520.580282944255</v>
      </c>
      <c r="AS314" s="39">
        <f t="shared" ca="1" si="387"/>
        <v>100000</v>
      </c>
      <c r="AT314" s="723">
        <f t="shared" ca="1" si="356"/>
        <v>99520.580282944255</v>
      </c>
      <c r="AU314" s="320">
        <f t="shared" ca="1" si="357"/>
        <v>99520.580282944255</v>
      </c>
      <c r="AV314" s="320">
        <f t="shared" ca="1" si="358"/>
        <v>0</v>
      </c>
      <c r="AW314" s="320">
        <f t="shared" ca="1" si="359"/>
        <v>0</v>
      </c>
      <c r="AX314" s="320">
        <f t="shared" ca="1" si="360"/>
        <v>0</v>
      </c>
      <c r="AY314" s="320">
        <f t="shared" ca="1" si="388"/>
        <v>0</v>
      </c>
      <c r="AZ314" s="724">
        <f t="shared" ca="1" si="361"/>
        <v>0</v>
      </c>
      <c r="BA314" s="1259">
        <f t="shared" si="389"/>
        <v>0</v>
      </c>
      <c r="BB314" s="1250"/>
      <c r="BC314" s="715">
        <f t="shared" si="362"/>
        <v>0</v>
      </c>
      <c r="BD314" s="715">
        <f t="shared" si="363"/>
        <v>0</v>
      </c>
      <c r="BE314" s="715">
        <f t="shared" si="364"/>
        <v>0</v>
      </c>
      <c r="BF314" s="715">
        <f t="shared" si="390"/>
        <v>0</v>
      </c>
      <c r="BG314" s="732">
        <f t="shared" si="365"/>
        <v>0</v>
      </c>
      <c r="BH314" s="39"/>
      <c r="BI314" s="39"/>
      <c r="BJ314" s="39"/>
      <c r="BK314" s="39"/>
      <c r="BL314" s="39"/>
      <c r="BM314" s="36"/>
      <c r="BN314" s="422">
        <f t="shared" ca="1" si="366"/>
        <v>15.176888493149001</v>
      </c>
      <c r="BO314" s="422">
        <f t="shared" ca="1" si="367"/>
        <v>0</v>
      </c>
      <c r="BP314" s="422">
        <f t="shared" ca="1" si="368"/>
        <v>0</v>
      </c>
      <c r="BQ314" s="422">
        <f t="shared" ca="1" si="369"/>
        <v>0</v>
      </c>
      <c r="BR314" s="422">
        <f t="shared" ca="1" si="391"/>
        <v>0</v>
      </c>
      <c r="BS314" s="422">
        <f t="shared" ca="1" si="370"/>
        <v>0</v>
      </c>
      <c r="BT314" s="422">
        <f t="shared" si="371"/>
        <v>0</v>
      </c>
      <c r="BU314" s="422">
        <f t="shared" si="372"/>
        <v>0</v>
      </c>
      <c r="BV314" s="422">
        <f t="shared" si="373"/>
        <v>0</v>
      </c>
      <c r="BW314" s="422">
        <f t="shared" si="374"/>
        <v>0</v>
      </c>
      <c r="BX314" s="422">
        <f t="shared" si="392"/>
        <v>0</v>
      </c>
      <c r="BY314" s="422">
        <f t="shared" si="375"/>
        <v>0</v>
      </c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458"/>
      <c r="CL314" s="458"/>
      <c r="CM314" s="458"/>
      <c r="CN314" s="458"/>
      <c r="CO314" s="458"/>
      <c r="CP314" s="458"/>
      <c r="CQ314" s="458"/>
      <c r="CR314" s="458"/>
      <c r="CS314" s="458"/>
      <c r="CT314" s="458"/>
      <c r="CU314" s="458"/>
      <c r="CV314" s="458"/>
      <c r="CW314" s="458"/>
      <c r="CX314" s="458"/>
      <c r="CY314" s="458"/>
      <c r="CZ314" s="458"/>
      <c r="DA314" s="458"/>
      <c r="DB314" s="458"/>
      <c r="DC314" s="458"/>
      <c r="DD314" s="458"/>
      <c r="DE314" s="458"/>
      <c r="DF314" s="458"/>
      <c r="DG314" s="458"/>
      <c r="DH314" s="458"/>
      <c r="DI314" s="458"/>
      <c r="DJ314" s="458"/>
      <c r="DK314" s="458"/>
      <c r="DL314" s="458"/>
      <c r="DM314" s="458"/>
      <c r="DN314" s="458"/>
      <c r="DO314" s="458"/>
      <c r="DP314" s="458"/>
      <c r="DQ314" s="458"/>
      <c r="DR314" s="458"/>
      <c r="DS314" s="458"/>
      <c r="DT314" s="458"/>
      <c r="DU314" s="39"/>
      <c r="DV314" s="39"/>
      <c r="DW314" s="31">
        <f t="shared" si="417"/>
        <v>16</v>
      </c>
      <c r="DX314" s="459">
        <f t="shared" si="376"/>
        <v>190</v>
      </c>
      <c r="DY314" s="467">
        <f t="shared" si="393"/>
        <v>0.1</v>
      </c>
      <c r="DZ314" s="468">
        <f t="shared" si="394"/>
        <v>0</v>
      </c>
      <c r="EA314" s="467">
        <f t="shared" si="395"/>
        <v>0.01</v>
      </c>
      <c r="EB314" s="468"/>
      <c r="EC314" s="326"/>
      <c r="ED314" s="468"/>
      <c r="EE314" s="39"/>
      <c r="EF314" s="459">
        <f t="shared" si="396"/>
        <v>190</v>
      </c>
      <c r="EG314" s="407">
        <f t="shared" si="414"/>
        <v>0.03</v>
      </c>
      <c r="EH314" s="407">
        <f t="shared" si="414"/>
        <v>0.03</v>
      </c>
      <c r="EI314" s="407">
        <f t="shared" si="414"/>
        <v>0.03</v>
      </c>
      <c r="EJ314" s="407">
        <f t="shared" si="414"/>
        <v>0.03</v>
      </c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</row>
    <row r="315" spans="1:228" ht="12.75" hidden="1" customHeight="1" x14ac:dyDescent="0.2">
      <c r="A315" s="31">
        <f t="shared" si="415"/>
        <v>16</v>
      </c>
      <c r="B315" s="31"/>
      <c r="C315" s="31"/>
      <c r="D315" s="32">
        <f t="shared" si="377"/>
        <v>191</v>
      </c>
      <c r="E315" s="33">
        <f t="shared" ca="1" si="341"/>
        <v>0</v>
      </c>
      <c r="F315" s="33">
        <f t="shared" ca="1" si="342"/>
        <v>0</v>
      </c>
      <c r="G315" s="33">
        <f t="shared" ca="1" si="343"/>
        <v>0</v>
      </c>
      <c r="H315" s="33">
        <v>0</v>
      </c>
      <c r="I315" s="33">
        <v>0</v>
      </c>
      <c r="J315" s="33">
        <f t="shared" ca="1" si="400"/>
        <v>0</v>
      </c>
      <c r="K315" s="33">
        <f t="shared" ca="1" si="344"/>
        <v>0</v>
      </c>
      <c r="L315" s="33"/>
      <c r="M315" s="832">
        <v>0</v>
      </c>
      <c r="N315" s="33">
        <f>IF(M315&gt;0,#REF!,0)</f>
        <v>0</v>
      </c>
      <c r="O315" s="33">
        <f t="shared" ca="1" si="345"/>
        <v>0</v>
      </c>
      <c r="P315" s="833">
        <f t="shared" ca="1" si="378"/>
        <v>1.1499999999999999</v>
      </c>
      <c r="Q315" s="834">
        <f t="shared" ca="1" si="379"/>
        <v>15.179023018644203</v>
      </c>
      <c r="R315" s="835">
        <f t="shared" ca="1" si="380"/>
        <v>451.39380554395223</v>
      </c>
      <c r="S315" s="836">
        <f t="shared" ca="1" si="381"/>
        <v>1.1499999999999999</v>
      </c>
      <c r="T315" s="34">
        <f t="shared" ca="1" si="346"/>
        <v>15.179023018644203</v>
      </c>
      <c r="U315" s="835">
        <f t="shared" ca="1" si="382"/>
        <v>451.39380554395245</v>
      </c>
      <c r="V315" s="34">
        <f t="shared" si="409"/>
        <v>0</v>
      </c>
      <c r="W315" s="553">
        <f t="shared" si="410"/>
        <v>0</v>
      </c>
      <c r="X315" s="42">
        <f t="shared" si="383"/>
        <v>0.03</v>
      </c>
      <c r="Y315" s="43">
        <f t="shared" si="347"/>
        <v>2.4662697723036864E-3</v>
      </c>
      <c r="Z315" s="45">
        <f t="shared" si="416"/>
        <v>0.03</v>
      </c>
      <c r="AA315" s="43">
        <f t="shared" si="348"/>
        <v>2.4662697723036864E-3</v>
      </c>
      <c r="AB315" s="35">
        <f t="shared" si="413"/>
        <v>0.16</v>
      </c>
      <c r="AC315" s="35">
        <f t="shared" ca="1" si="413"/>
        <v>0.15470777428049154</v>
      </c>
      <c r="AD315" s="317">
        <f t="shared" ca="1" si="413"/>
        <v>0.15470777428049154</v>
      </c>
      <c r="AE315" s="39"/>
      <c r="AF315" s="318">
        <f t="shared" si="349"/>
        <v>0.1</v>
      </c>
      <c r="AG315" s="405">
        <f t="shared" ca="1" si="350"/>
        <v>0</v>
      </c>
      <c r="AH315" s="318">
        <f t="shared" si="351"/>
        <v>0</v>
      </c>
      <c r="AI315" s="405">
        <f t="shared" ca="1" si="352"/>
        <v>0</v>
      </c>
      <c r="AJ315" s="318">
        <f t="shared" si="353"/>
        <v>0.01</v>
      </c>
      <c r="AK315" s="405">
        <f t="shared" ca="1" si="354"/>
        <v>0</v>
      </c>
      <c r="AL315" s="35">
        <v>0</v>
      </c>
      <c r="AM315" s="30">
        <f t="shared" ca="1" si="355"/>
        <v>15.179023018644203</v>
      </c>
      <c r="AN315" s="39"/>
      <c r="AO315" s="39"/>
      <c r="AP315" s="709">
        <f ca="1">IF($J$12="",0,IF(A315&lt;=$Y$3,IF(R314+SUM($M$126:M315)&gt;$Z$22,R314*10%,IF(R314+SUM($M$126:M315)&lt;=$Z$22,$Z$22-R314-SUM($M$126:M315))),0))</f>
        <v>99534.577171437399</v>
      </c>
      <c r="AQ315" s="319">
        <f t="shared" ca="1" si="386"/>
        <v>100000</v>
      </c>
      <c r="AR315" s="319">
        <f ca="1">IF($J$12="",0,IF(U314&lt;0,0,IF(A315&lt;=$Y$3,IF(U314+SUM($M$126:M315)&gt;$Z$22,U314*10%,IF(U314+SUM($M$126:M315)&lt;=$Z$22,$AR$125-U314-SUM($M$126:M315))),0)))</f>
        <v>99534.577171437399</v>
      </c>
      <c r="AS315" s="39">
        <f t="shared" ca="1" si="387"/>
        <v>100000</v>
      </c>
      <c r="AT315" s="723">
        <f t="shared" ca="1" si="356"/>
        <v>99534.577171437399</v>
      </c>
      <c r="AU315" s="320">
        <f t="shared" ca="1" si="357"/>
        <v>99534.577171437399</v>
      </c>
      <c r="AV315" s="320">
        <f t="shared" ca="1" si="358"/>
        <v>0</v>
      </c>
      <c r="AW315" s="320">
        <f t="shared" ca="1" si="359"/>
        <v>0</v>
      </c>
      <c r="AX315" s="320">
        <f t="shared" ca="1" si="360"/>
        <v>0</v>
      </c>
      <c r="AY315" s="320">
        <f t="shared" ca="1" si="388"/>
        <v>0</v>
      </c>
      <c r="AZ315" s="724">
        <f t="shared" ca="1" si="361"/>
        <v>0</v>
      </c>
      <c r="BA315" s="1259">
        <f t="shared" si="389"/>
        <v>0</v>
      </c>
      <c r="BB315" s="1250"/>
      <c r="BC315" s="715">
        <f t="shared" si="362"/>
        <v>0</v>
      </c>
      <c r="BD315" s="715">
        <f t="shared" si="363"/>
        <v>0</v>
      </c>
      <c r="BE315" s="715">
        <f t="shared" si="364"/>
        <v>0</v>
      </c>
      <c r="BF315" s="715">
        <f t="shared" si="390"/>
        <v>0</v>
      </c>
      <c r="BG315" s="732">
        <f t="shared" si="365"/>
        <v>0</v>
      </c>
      <c r="BH315" s="39"/>
      <c r="BI315" s="39"/>
      <c r="BJ315" s="39"/>
      <c r="BK315" s="39"/>
      <c r="BL315" s="39"/>
      <c r="BM315" s="36"/>
      <c r="BN315" s="422">
        <f t="shared" ca="1" si="366"/>
        <v>15.179023018644203</v>
      </c>
      <c r="BO315" s="422">
        <f t="shared" ca="1" si="367"/>
        <v>0</v>
      </c>
      <c r="BP315" s="422">
        <f t="shared" ca="1" si="368"/>
        <v>0</v>
      </c>
      <c r="BQ315" s="422">
        <f t="shared" ca="1" si="369"/>
        <v>0</v>
      </c>
      <c r="BR315" s="422">
        <f t="shared" ca="1" si="391"/>
        <v>0</v>
      </c>
      <c r="BS315" s="422">
        <f t="shared" ca="1" si="370"/>
        <v>0</v>
      </c>
      <c r="BT315" s="422">
        <f t="shared" si="371"/>
        <v>0</v>
      </c>
      <c r="BU315" s="422">
        <f t="shared" si="372"/>
        <v>0</v>
      </c>
      <c r="BV315" s="422">
        <f t="shared" si="373"/>
        <v>0</v>
      </c>
      <c r="BW315" s="422">
        <f t="shared" si="374"/>
        <v>0</v>
      </c>
      <c r="BX315" s="422">
        <f t="shared" si="392"/>
        <v>0</v>
      </c>
      <c r="BY315" s="422">
        <f t="shared" si="375"/>
        <v>0</v>
      </c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458"/>
      <c r="CL315" s="458"/>
      <c r="CM315" s="458"/>
      <c r="CN315" s="458"/>
      <c r="CO315" s="458"/>
      <c r="CP315" s="458"/>
      <c r="CQ315" s="458"/>
      <c r="CR315" s="458"/>
      <c r="CS315" s="458"/>
      <c r="CT315" s="458"/>
      <c r="CU315" s="458"/>
      <c r="CV315" s="458"/>
      <c r="CW315" s="458"/>
      <c r="CX315" s="458"/>
      <c r="CY315" s="458"/>
      <c r="CZ315" s="458"/>
      <c r="DA315" s="458"/>
      <c r="DB315" s="458"/>
      <c r="DC315" s="458"/>
      <c r="DD315" s="458"/>
      <c r="DE315" s="458"/>
      <c r="DF315" s="458"/>
      <c r="DG315" s="458"/>
      <c r="DH315" s="458"/>
      <c r="DI315" s="458"/>
      <c r="DJ315" s="458"/>
      <c r="DK315" s="458"/>
      <c r="DL315" s="458"/>
      <c r="DM315" s="458"/>
      <c r="DN315" s="458"/>
      <c r="DO315" s="458"/>
      <c r="DP315" s="458"/>
      <c r="DQ315" s="458"/>
      <c r="DR315" s="458"/>
      <c r="DS315" s="458"/>
      <c r="DT315" s="458"/>
      <c r="DU315" s="39"/>
      <c r="DV315" s="39"/>
      <c r="DW315" s="31">
        <f t="shared" si="417"/>
        <v>16</v>
      </c>
      <c r="DX315" s="459">
        <f t="shared" si="376"/>
        <v>191</v>
      </c>
      <c r="DY315" s="467">
        <f t="shared" si="393"/>
        <v>0.1</v>
      </c>
      <c r="DZ315" s="468">
        <f t="shared" si="394"/>
        <v>0</v>
      </c>
      <c r="EA315" s="467">
        <f t="shared" si="395"/>
        <v>0.01</v>
      </c>
      <c r="EB315" s="468"/>
      <c r="EC315" s="326"/>
      <c r="ED315" s="468"/>
      <c r="EE315" s="39"/>
      <c r="EF315" s="459">
        <f t="shared" si="396"/>
        <v>191</v>
      </c>
      <c r="EG315" s="407">
        <f t="shared" si="414"/>
        <v>0.03</v>
      </c>
      <c r="EH315" s="407">
        <f t="shared" si="414"/>
        <v>0.03</v>
      </c>
      <c r="EI315" s="407">
        <f t="shared" si="414"/>
        <v>0.03</v>
      </c>
      <c r="EJ315" s="407">
        <f t="shared" si="414"/>
        <v>0.03</v>
      </c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</row>
    <row r="316" spans="1:228" ht="12.75" hidden="1" customHeight="1" x14ac:dyDescent="0.2">
      <c r="A316" s="31">
        <f t="shared" si="415"/>
        <v>16</v>
      </c>
      <c r="B316" s="31"/>
      <c r="C316" s="31"/>
      <c r="D316" s="32">
        <f t="shared" si="377"/>
        <v>192</v>
      </c>
      <c r="E316" s="33">
        <f t="shared" ca="1" si="341"/>
        <v>0</v>
      </c>
      <c r="F316" s="33">
        <f t="shared" ca="1" si="342"/>
        <v>0</v>
      </c>
      <c r="G316" s="33">
        <f t="shared" ca="1" si="343"/>
        <v>0</v>
      </c>
      <c r="H316" s="33">
        <v>0</v>
      </c>
      <c r="I316" s="33">
        <v>0</v>
      </c>
      <c r="J316" s="33">
        <f t="shared" ca="1" si="400"/>
        <v>0</v>
      </c>
      <c r="K316" s="33">
        <f t="shared" ca="1" si="344"/>
        <v>0</v>
      </c>
      <c r="L316" s="33"/>
      <c r="M316" s="832">
        <v>0</v>
      </c>
      <c r="N316" s="33">
        <f>IF(M316&gt;0,#REF!,0)</f>
        <v>0</v>
      </c>
      <c r="O316" s="33">
        <f t="shared" ca="1" si="345"/>
        <v>0</v>
      </c>
      <c r="P316" s="833">
        <f t="shared" ca="1" si="378"/>
        <v>1.1100000000000001</v>
      </c>
      <c r="Q316" s="834">
        <f t="shared" ca="1" si="379"/>
        <v>15.181162444654548</v>
      </c>
      <c r="R316" s="835">
        <f t="shared" ca="1" si="380"/>
        <v>437.32264309929769</v>
      </c>
      <c r="S316" s="836">
        <f t="shared" ca="1" si="381"/>
        <v>1.1100000000000001</v>
      </c>
      <c r="T316" s="34">
        <f t="shared" ca="1" si="346"/>
        <v>15.181162444654548</v>
      </c>
      <c r="U316" s="835">
        <f t="shared" ca="1" si="382"/>
        <v>437.32264309929792</v>
      </c>
      <c r="V316" s="34">
        <f t="shared" si="409"/>
        <v>0</v>
      </c>
      <c r="W316" s="553">
        <f t="shared" si="410"/>
        <v>0</v>
      </c>
      <c r="X316" s="42">
        <f t="shared" si="383"/>
        <v>0.03</v>
      </c>
      <c r="Y316" s="43">
        <f t="shared" si="347"/>
        <v>2.4662697723036864E-3</v>
      </c>
      <c r="Z316" s="45">
        <f t="shared" si="416"/>
        <v>0.03</v>
      </c>
      <c r="AA316" s="43">
        <f t="shared" si="348"/>
        <v>2.4662697723036864E-3</v>
      </c>
      <c r="AB316" s="35">
        <f t="shared" si="413"/>
        <v>0.16</v>
      </c>
      <c r="AC316" s="35">
        <f t="shared" ca="1" si="413"/>
        <v>0.15470777428049154</v>
      </c>
      <c r="AD316" s="317">
        <f t="shared" ca="1" si="413"/>
        <v>0.15470777428049154</v>
      </c>
      <c r="AE316" s="39"/>
      <c r="AF316" s="318">
        <f t="shared" si="349"/>
        <v>0.1</v>
      </c>
      <c r="AG316" s="405">
        <f t="shared" ca="1" si="350"/>
        <v>0</v>
      </c>
      <c r="AH316" s="318">
        <f t="shared" si="351"/>
        <v>0</v>
      </c>
      <c r="AI316" s="405">
        <f t="shared" ca="1" si="352"/>
        <v>0</v>
      </c>
      <c r="AJ316" s="318">
        <f t="shared" si="353"/>
        <v>0.01</v>
      </c>
      <c r="AK316" s="405">
        <f t="shared" ca="1" si="354"/>
        <v>0</v>
      </c>
      <c r="AL316" s="35">
        <v>0</v>
      </c>
      <c r="AM316" s="30">
        <f t="shared" ca="1" si="355"/>
        <v>15.181162444654548</v>
      </c>
      <c r="AN316" s="39"/>
      <c r="AO316" s="39"/>
      <c r="AP316" s="709">
        <f ca="1">IF($J$12="",0,IF(A316&lt;=$Y$3,IF(R315+SUM($M$126:M316)&gt;$Z$22,R315*10%,IF(R315+SUM($M$126:M316)&lt;=$Z$22,$Z$22-R315-SUM($M$126:M316))),0))</f>
        <v>99548.60619445605</v>
      </c>
      <c r="AQ316" s="319">
        <f t="shared" ca="1" si="386"/>
        <v>100000</v>
      </c>
      <c r="AR316" s="319">
        <f ca="1">IF($J$12="",0,IF(U315&lt;0,0,IF(A316&lt;=$Y$3,IF(U315+SUM($M$126:M316)&gt;$Z$22,U315*10%,IF(U315+SUM($M$126:M316)&lt;=$Z$22,$AR$125-U315-SUM($M$126:M316))),0)))</f>
        <v>99548.60619445605</v>
      </c>
      <c r="AS316" s="39">
        <f t="shared" ca="1" si="387"/>
        <v>100000</v>
      </c>
      <c r="AT316" s="723">
        <f t="shared" ca="1" si="356"/>
        <v>99548.60619445605</v>
      </c>
      <c r="AU316" s="320">
        <f t="shared" ca="1" si="357"/>
        <v>99548.60619445605</v>
      </c>
      <c r="AV316" s="320">
        <f t="shared" ca="1" si="358"/>
        <v>0</v>
      </c>
      <c r="AW316" s="320">
        <f t="shared" ca="1" si="359"/>
        <v>0</v>
      </c>
      <c r="AX316" s="320">
        <f t="shared" ca="1" si="360"/>
        <v>0</v>
      </c>
      <c r="AY316" s="320">
        <f t="shared" ca="1" si="388"/>
        <v>0</v>
      </c>
      <c r="AZ316" s="724">
        <f t="shared" ca="1" si="361"/>
        <v>0</v>
      </c>
      <c r="BA316" s="1259">
        <f t="shared" si="389"/>
        <v>0</v>
      </c>
      <c r="BB316" s="1250"/>
      <c r="BC316" s="715">
        <f t="shared" si="362"/>
        <v>0</v>
      </c>
      <c r="BD316" s="715">
        <f t="shared" si="363"/>
        <v>0</v>
      </c>
      <c r="BE316" s="715">
        <f t="shared" si="364"/>
        <v>0</v>
      </c>
      <c r="BF316" s="715">
        <f t="shared" si="390"/>
        <v>0</v>
      </c>
      <c r="BG316" s="732">
        <f t="shared" si="365"/>
        <v>0</v>
      </c>
      <c r="BH316" s="39"/>
      <c r="BI316" s="39"/>
      <c r="BJ316" s="39"/>
      <c r="BK316" s="39"/>
      <c r="BL316" s="39"/>
      <c r="BM316" s="36"/>
      <c r="BN316" s="422">
        <f t="shared" ca="1" si="366"/>
        <v>15.181162444654548</v>
      </c>
      <c r="BO316" s="422">
        <f t="shared" ca="1" si="367"/>
        <v>0</v>
      </c>
      <c r="BP316" s="422">
        <f t="shared" ca="1" si="368"/>
        <v>0</v>
      </c>
      <c r="BQ316" s="422">
        <f t="shared" ca="1" si="369"/>
        <v>0</v>
      </c>
      <c r="BR316" s="422">
        <f t="shared" ca="1" si="391"/>
        <v>0</v>
      </c>
      <c r="BS316" s="422">
        <f t="shared" ca="1" si="370"/>
        <v>0</v>
      </c>
      <c r="BT316" s="422">
        <f t="shared" si="371"/>
        <v>0</v>
      </c>
      <c r="BU316" s="422">
        <f t="shared" si="372"/>
        <v>0</v>
      </c>
      <c r="BV316" s="422">
        <f t="shared" si="373"/>
        <v>0</v>
      </c>
      <c r="BW316" s="422">
        <f t="shared" si="374"/>
        <v>0</v>
      </c>
      <c r="BX316" s="422">
        <f t="shared" si="392"/>
        <v>0</v>
      </c>
      <c r="BY316" s="422">
        <f t="shared" si="375"/>
        <v>0</v>
      </c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458"/>
      <c r="CL316" s="458"/>
      <c r="CM316" s="458"/>
      <c r="CN316" s="458"/>
      <c r="CO316" s="458"/>
      <c r="CP316" s="458"/>
      <c r="CQ316" s="458"/>
      <c r="CR316" s="458"/>
      <c r="CS316" s="458"/>
      <c r="CT316" s="458"/>
      <c r="CU316" s="458"/>
      <c r="CV316" s="458"/>
      <c r="CW316" s="458"/>
      <c r="CX316" s="458"/>
      <c r="CY316" s="458"/>
      <c r="CZ316" s="458"/>
      <c r="DA316" s="458"/>
      <c r="DB316" s="458"/>
      <c r="DC316" s="458"/>
      <c r="DD316" s="458"/>
      <c r="DE316" s="458"/>
      <c r="DF316" s="458"/>
      <c r="DG316" s="458"/>
      <c r="DH316" s="458"/>
      <c r="DI316" s="458"/>
      <c r="DJ316" s="458"/>
      <c r="DK316" s="458"/>
      <c r="DL316" s="458"/>
      <c r="DM316" s="458"/>
      <c r="DN316" s="458"/>
      <c r="DO316" s="458"/>
      <c r="DP316" s="458"/>
      <c r="DQ316" s="458"/>
      <c r="DR316" s="458"/>
      <c r="DS316" s="458"/>
      <c r="DT316" s="458"/>
      <c r="DU316" s="39"/>
      <c r="DV316" s="39"/>
      <c r="DW316" s="31">
        <f t="shared" si="417"/>
        <v>16</v>
      </c>
      <c r="DX316" s="459">
        <f t="shared" si="376"/>
        <v>192</v>
      </c>
      <c r="DY316" s="467">
        <f t="shared" si="393"/>
        <v>0.1</v>
      </c>
      <c r="DZ316" s="468">
        <f t="shared" si="394"/>
        <v>0</v>
      </c>
      <c r="EA316" s="467">
        <f t="shared" si="395"/>
        <v>0.01</v>
      </c>
      <c r="EB316" s="468"/>
      <c r="EC316" s="326"/>
      <c r="ED316" s="468"/>
      <c r="EE316" s="39"/>
      <c r="EF316" s="459">
        <f t="shared" si="396"/>
        <v>192</v>
      </c>
      <c r="EG316" s="407">
        <f t="shared" si="414"/>
        <v>0.03</v>
      </c>
      <c r="EH316" s="407">
        <f t="shared" si="414"/>
        <v>0.03</v>
      </c>
      <c r="EI316" s="407">
        <f t="shared" si="414"/>
        <v>0.03</v>
      </c>
      <c r="EJ316" s="407">
        <f t="shared" si="414"/>
        <v>0.03</v>
      </c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</row>
    <row r="317" spans="1:228" ht="12.75" hidden="1" customHeight="1" x14ac:dyDescent="0.2">
      <c r="A317" s="31">
        <f>A316+1</f>
        <v>17</v>
      </c>
      <c r="B317" s="31"/>
      <c r="C317" s="31">
        <v>30</v>
      </c>
      <c r="D317" s="32">
        <f t="shared" si="377"/>
        <v>193</v>
      </c>
      <c r="E317" s="33">
        <f t="shared" ref="E317:E380" ca="1" si="418">IF(A317&gt;$Y$4,0,IF(MOD(D317-$D$125,$N$1073)=0,$Y$6,0))</f>
        <v>168.97719999999998</v>
      </c>
      <c r="F317" s="33">
        <f t="shared" ref="F317:F380" ca="1" si="419">IF(E317&gt;0,$AA$1082,0)</f>
        <v>168.97719999999998</v>
      </c>
      <c r="G317" s="33">
        <f t="shared" ref="G317:G380" ca="1" si="420">IF((E317+H317)/(1+AB317)&gt;F317,(E317+H317)/(1+AB317)-F317,0)</f>
        <v>0</v>
      </c>
      <c r="H317" s="33">
        <v>0</v>
      </c>
      <c r="I317" s="33">
        <v>0</v>
      </c>
      <c r="J317" s="33">
        <f t="shared" ca="1" si="400"/>
        <v>0</v>
      </c>
      <c r="K317" s="33">
        <f t="shared" ref="K317:K380" ca="1" si="421">ROUND($E317/(1+AB317)*AC317+(H317/(1+AB317)*AD317)+(I317/(1+AB317)*AD317),2)</f>
        <v>22.54</v>
      </c>
      <c r="L317" s="33"/>
      <c r="M317" s="832">
        <v>0</v>
      </c>
      <c r="N317" s="33">
        <f>IF(M317&gt;0,#REF!,0)</f>
        <v>0</v>
      </c>
      <c r="O317" s="33">
        <f t="shared" ref="O317:O380" ca="1" si="422">ROUND((E317+H317+I317)/(1+$AB317)-SUM(K317:N317),2)</f>
        <v>123.13</v>
      </c>
      <c r="P317" s="833">
        <f t="shared" ca="1" si="378"/>
        <v>1.38</v>
      </c>
      <c r="Q317" s="834">
        <f t="shared" ca="1" si="379"/>
        <v>16.676748457280866</v>
      </c>
      <c r="R317" s="835">
        <f t="shared" ca="1" si="380"/>
        <v>545.15589464201685</v>
      </c>
      <c r="S317" s="836">
        <f t="shared" ca="1" si="381"/>
        <v>1.38</v>
      </c>
      <c r="T317" s="34">
        <f t="shared" ref="T317:T380" ca="1" si="423">AM317</f>
        <v>16.676748457280866</v>
      </c>
      <c r="U317" s="835">
        <f t="shared" ca="1" si="382"/>
        <v>545.15589464201707</v>
      </c>
      <c r="V317" s="34">
        <f t="shared" si="409"/>
        <v>0</v>
      </c>
      <c r="W317" s="553">
        <f t="shared" si="410"/>
        <v>0</v>
      </c>
      <c r="X317" s="42">
        <f t="shared" si="383"/>
        <v>0.03</v>
      </c>
      <c r="Y317" s="43">
        <f t="shared" ref="Y317:Y380" si="424">(1+X317)^(1/12)-1</f>
        <v>2.4662697723036864E-3</v>
      </c>
      <c r="Z317" s="45">
        <f t="shared" si="416"/>
        <v>0.03</v>
      </c>
      <c r="AA317" s="43">
        <f t="shared" ref="AA317:AA380" si="425">(1+Z317)^(1/12)-1</f>
        <v>2.4662697723036864E-3</v>
      </c>
      <c r="AB317" s="35">
        <f t="shared" si="413"/>
        <v>0.16</v>
      </c>
      <c r="AC317" s="35">
        <f t="shared" ca="1" si="413"/>
        <v>0.15470777428049154</v>
      </c>
      <c r="AD317" s="317">
        <f t="shared" ca="1" si="413"/>
        <v>0.15470777428049154</v>
      </c>
      <c r="AE317" s="39"/>
      <c r="AF317" s="318">
        <f t="shared" ref="AF317:AF380" si="426">VLOOKUP($D317,$DX$125:$ED$904,2,FALSE)</f>
        <v>0.1</v>
      </c>
      <c r="AG317" s="405">
        <f t="shared" ref="AG317:AG380" ca="1" si="427">(($F317*AF317))/(1+$AB317)</f>
        <v>14.567</v>
      </c>
      <c r="AH317" s="318">
        <f t="shared" ref="AH317:AH380" si="428">VLOOKUP($D317,$DX$125:$ED$904,3,FALSE)</f>
        <v>0</v>
      </c>
      <c r="AI317" s="405">
        <f t="shared" ref="AI317:AI380" ca="1" si="429">(($F317*AH317))/(1+$AB317)</f>
        <v>0</v>
      </c>
      <c r="AJ317" s="318">
        <f t="shared" ref="AJ317:AJ380" si="430">VLOOKUP($D317,$DX$125:$ED$904,4,FALSE)</f>
        <v>0.01</v>
      </c>
      <c r="AK317" s="405">
        <f t="shared" ref="AK317:AK380" ca="1" si="431">(($F317*AJ317))/(1+$AB317)</f>
        <v>1.4566999999999999</v>
      </c>
      <c r="AL317" s="35">
        <v>0</v>
      </c>
      <c r="AM317" s="30">
        <f t="shared" ref="AM317:AM380" ca="1" si="432">SUM(BN317:BY317)*(1-AL317)+J317</f>
        <v>16.676748457280866</v>
      </c>
      <c r="AN317" s="39"/>
      <c r="AO317" s="39"/>
      <c r="AP317" s="709">
        <f ca="1">IF($J$12="",0,IF(A317&lt;=$Y$3,IF(R316+SUM($M$126:M317)&gt;$Z$22,R316*10%,IF(R316+SUM($M$126:M317)&lt;=$Z$22,$Z$22-R316-SUM($M$126:M317))),0))</f>
        <v>99562.677356900705</v>
      </c>
      <c r="AQ317" s="319">
        <f t="shared" ca="1" si="386"/>
        <v>100000</v>
      </c>
      <c r="AR317" s="319">
        <f ca="1">IF($J$12="",0,IF(U316&lt;0,0,IF(A317&lt;=$Y$3,IF(U316+SUM($M$126:M317)&gt;$Z$22,U316*10%,IF(U316+SUM($M$126:M317)&lt;=$Z$22,$AR$125-U316-SUM($M$126:M317))),0)))</f>
        <v>99562.677356900705</v>
      </c>
      <c r="AS317" s="39">
        <f t="shared" ca="1" si="387"/>
        <v>100000</v>
      </c>
      <c r="AT317" s="723">
        <f t="shared" ref="AT317:AT380" ca="1" si="433">IF($G$1061="A",AP317,IF($G$1061="B",AQ317))</f>
        <v>99562.677356900705</v>
      </c>
      <c r="AU317" s="320">
        <f t="shared" ref="AU317:AU380" ca="1" si="434">IF($G$1061="A",AR317,IF($G$1061="B",AS317))</f>
        <v>99562.677356900705</v>
      </c>
      <c r="AV317" s="320">
        <f t="shared" ref="AV317:AV380" ca="1" si="435">IF($A317&lt;=$Z$14,$Z$23,0)</f>
        <v>0</v>
      </c>
      <c r="AW317" s="320">
        <f t="shared" ref="AW317:AW380" ca="1" si="436">IF($A317&lt;=$Z$15,$Z$24,0)</f>
        <v>0</v>
      </c>
      <c r="AX317" s="320">
        <f t="shared" ref="AX317:AX380" ca="1" si="437">IF($A317&lt;=$Z$16,$Z$25,0)</f>
        <v>0</v>
      </c>
      <c r="AY317" s="320">
        <f t="shared" ca="1" si="388"/>
        <v>0</v>
      </c>
      <c r="AZ317" s="724">
        <f t="shared" ref="AZ317:AZ380" ca="1" si="438">IF($A317&lt;=$Z$17,$Z$26,0)</f>
        <v>0</v>
      </c>
      <c r="BA317" s="1259">
        <f t="shared" si="389"/>
        <v>0</v>
      </c>
      <c r="BB317" s="1250"/>
      <c r="BC317" s="715">
        <f t="shared" ref="BC317:BC380" si="439">IF($A317&lt;=$AA$14,$AA$23,0)</f>
        <v>0</v>
      </c>
      <c r="BD317" s="715">
        <f t="shared" ref="BD317:BD380" si="440">IF($A317&lt;=$AA$15,$AA$24,0)</f>
        <v>0</v>
      </c>
      <c r="BE317" s="715">
        <f t="shared" ref="BE317:BE380" si="441">IF($A317&lt;=$AA$16,$AA$25,0)</f>
        <v>0</v>
      </c>
      <c r="BF317" s="715">
        <f t="shared" si="390"/>
        <v>0</v>
      </c>
      <c r="BG317" s="732">
        <f t="shared" ref="BG317:BG380" si="442">IF($A317&lt;=$AA$17,$AA$26,0)</f>
        <v>0</v>
      </c>
      <c r="BH317" s="39"/>
      <c r="BI317" s="39"/>
      <c r="BJ317" s="39"/>
      <c r="BK317" s="39"/>
      <c r="BL317" s="39"/>
      <c r="BM317" s="36"/>
      <c r="BN317" s="422">
        <f t="shared" ref="BN317:BN380" ca="1" si="443">IF($J$12="",0,IF($J$12+$A317-1&gt;99,0,IF(AU317&gt;0,VLOOKUP($J$12+$A317-1,$EW$126:$FA$225,$H$1076,FALSE)*(1+$F$20)*AU317/1000,0)/12))</f>
        <v>16.676748457280866</v>
      </c>
      <c r="BO317" s="422">
        <f t="shared" ref="BO317:BO380" ca="1" si="444">IF($J$12="",0,IF(AV317&gt;0,(VLOOKUP($J$12+$A317-1,$GI$126:$GM$225,$H$1076,FALSE)*(1+$F$21))*AV317/1000,0)/12)</f>
        <v>0</v>
      </c>
      <c r="BP317" s="422">
        <f t="shared" ref="BP317:BP380" ca="1" si="445">IF($J$12="",0,IF(AW317&gt;0,VLOOKUP($J$12+$A317-1,$FI$126:$FM$225,$H$1076,FALSE)*(1+$F$22)*AW317/1000,0)/12)</f>
        <v>0</v>
      </c>
      <c r="BQ317" s="422">
        <f t="shared" ref="BQ317:BQ380" ca="1" si="446">IF($J$12="",0,IF($J$12+$A317-1&gt;65,0,IF(AX317&gt;0,VLOOKUP($J$12+$A317-1,$FU$126:$FY$225,$H$1076,FALSE)*(1+$F$23)*AX317/1000,0)/12))</f>
        <v>0</v>
      </c>
      <c r="BR317" s="422">
        <f t="shared" ca="1" si="391"/>
        <v>0</v>
      </c>
      <c r="BS317" s="422">
        <f t="shared" ref="BS317:BS380" ca="1" si="447">IF($J$12="",0,IF(AZ317&gt;0,VLOOKUP($J$12+$A317-1,$GA$126:$GE$225,$H$1076,FALSE)*(1+$F$24)*AZ317/1000,0)/12)</f>
        <v>0</v>
      </c>
      <c r="BT317" s="422">
        <f t="shared" ref="BT317:BT380" si="448">IF($J$13="",0,IF($J$13+$A317-1&gt;99,0,IF(BA317&gt;0,VLOOKUP($J$13+$A317-1,$EW$126:$FA$225,$H$1077,FALSE)*(1+$H$20)*BA317/1000,0)/12))</f>
        <v>0</v>
      </c>
      <c r="BU317" s="422">
        <f t="shared" ref="BU317:BU380" si="449">IF($J$13="",0,IF(BC317&gt;0,(VLOOKUP($J$13+$A317-1,$GI$126:$GM$225,$H$1077,FALSE)*(1+$F$21))*BC317/1000,0)/12)</f>
        <v>0</v>
      </c>
      <c r="BV317" s="422">
        <f t="shared" ref="BV317:BV380" si="450">IF($J$13="",0,IF(BD317&gt;0,VLOOKUP($J$12+$A317-1,$FI$126:$FM$225,$H$1077,FALSE)*(1+$F$22)*BD317/1000,0)/12)</f>
        <v>0</v>
      </c>
      <c r="BW317" s="422">
        <f t="shared" ref="BW317:BW380" si="451">IF($J$13="",0,IF($J$13+$A317-1&gt;65,0,IF(BE317&gt;0,VLOOKUP($J$13+$A317-1,$FU$126:$FY$225,$H$1077,FALSE)*(1+$F$23)*BE317/1000,0)/12))</f>
        <v>0</v>
      </c>
      <c r="BX317" s="422">
        <f t="shared" si="392"/>
        <v>0</v>
      </c>
      <c r="BY317" s="422">
        <f t="shared" ref="BY317:BY380" si="452">IF($J$13="",0,IF(BG317&gt;0,VLOOKUP($J$13+$A317-1,$GA$126:$GE$225,$H$1077,FALSE)*(1+$F$24)*BG317/1000,0)/12)</f>
        <v>0</v>
      </c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458"/>
      <c r="CL317" s="458"/>
      <c r="CM317" s="458"/>
      <c r="CN317" s="458"/>
      <c r="CO317" s="458"/>
      <c r="CP317" s="458"/>
      <c r="CQ317" s="458"/>
      <c r="CR317" s="458"/>
      <c r="CS317" s="458"/>
      <c r="CT317" s="458"/>
      <c r="CU317" s="458"/>
      <c r="CV317" s="458"/>
      <c r="CW317" s="458"/>
      <c r="CX317" s="458"/>
      <c r="CY317" s="458"/>
      <c r="CZ317" s="458"/>
      <c r="DA317" s="458"/>
      <c r="DB317" s="458"/>
      <c r="DC317" s="458"/>
      <c r="DD317" s="458"/>
      <c r="DE317" s="458"/>
      <c r="DF317" s="458"/>
      <c r="DG317" s="458"/>
      <c r="DH317" s="458"/>
      <c r="DI317" s="458"/>
      <c r="DJ317" s="458"/>
      <c r="DK317" s="458"/>
      <c r="DL317" s="458"/>
      <c r="DM317" s="458"/>
      <c r="DN317" s="458"/>
      <c r="DO317" s="458"/>
      <c r="DP317" s="458"/>
      <c r="DQ317" s="458"/>
      <c r="DR317" s="458"/>
      <c r="DS317" s="458"/>
      <c r="DT317" s="458"/>
      <c r="DU317" s="39"/>
      <c r="DV317" s="39"/>
      <c r="DW317" s="31">
        <f>DW316+1</f>
        <v>17</v>
      </c>
      <c r="DX317" s="459">
        <f t="shared" ref="DX317:DX380" si="453">D317</f>
        <v>193</v>
      </c>
      <c r="DY317" s="467">
        <f t="shared" si="393"/>
        <v>0.1</v>
      </c>
      <c r="DZ317" s="468">
        <f t="shared" si="394"/>
        <v>0</v>
      </c>
      <c r="EA317" s="467">
        <f t="shared" si="395"/>
        <v>0.01</v>
      </c>
      <c r="EB317" s="468"/>
      <c r="EC317" s="326"/>
      <c r="ED317" s="468"/>
      <c r="EE317" s="39"/>
      <c r="EF317" s="459">
        <f t="shared" si="396"/>
        <v>193</v>
      </c>
      <c r="EG317" s="407">
        <f t="shared" si="414"/>
        <v>0.03</v>
      </c>
      <c r="EH317" s="407">
        <f t="shared" si="414"/>
        <v>0.03</v>
      </c>
      <c r="EI317" s="407">
        <f t="shared" si="414"/>
        <v>0.03</v>
      </c>
      <c r="EJ317" s="407">
        <f t="shared" si="414"/>
        <v>0.03</v>
      </c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</row>
    <row r="318" spans="1:228" ht="12.75" hidden="1" customHeight="1" x14ac:dyDescent="0.2">
      <c r="A318" s="31">
        <f t="shared" ref="A318:A328" si="454">A317</f>
        <v>17</v>
      </c>
      <c r="B318" s="31"/>
      <c r="C318" s="31"/>
      <c r="D318" s="32">
        <f t="shared" ref="D318:D381" si="455">D317+1</f>
        <v>194</v>
      </c>
      <c r="E318" s="33">
        <f t="shared" ca="1" si="418"/>
        <v>0</v>
      </c>
      <c r="F318" s="33">
        <f t="shared" ca="1" si="419"/>
        <v>0</v>
      </c>
      <c r="G318" s="33">
        <f t="shared" ca="1" si="420"/>
        <v>0</v>
      </c>
      <c r="H318" s="33">
        <v>0</v>
      </c>
      <c r="I318" s="33">
        <v>0</v>
      </c>
      <c r="J318" s="33">
        <f t="shared" ca="1" si="400"/>
        <v>0</v>
      </c>
      <c r="K318" s="33">
        <f t="shared" ca="1" si="421"/>
        <v>0</v>
      </c>
      <c r="L318" s="33"/>
      <c r="M318" s="832">
        <v>0</v>
      </c>
      <c r="N318" s="33">
        <f>IF(M318&gt;0,#REF!,0)</f>
        <v>0</v>
      </c>
      <c r="O318" s="33">
        <f t="shared" ca="1" si="422"/>
        <v>0</v>
      </c>
      <c r="P318" s="833">
        <f t="shared" ref="P318:P381" ca="1" si="456">IF(A318&gt;$Y$3,0,IF((O318+R317)*Y318&gt;0,ROUND(O318*Y318+R317*Y318,2),0))</f>
        <v>1.34</v>
      </c>
      <c r="Q318" s="834">
        <f t="shared" ref="Q318:Q381" ca="1" si="457">T318</f>
        <v>16.65868638764746</v>
      </c>
      <c r="R318" s="835">
        <f t="shared" ref="R318:R381" ca="1" si="458">IF(A318&gt;$Y$3,0,IF((R317+O318+P318-Q318)&gt;0,(R317+P318+O318-Q318),0))</f>
        <v>529.83720825436944</v>
      </c>
      <c r="S318" s="836">
        <f t="shared" ref="S318:S381" ca="1" si="459">IF(A318&gt;$Y$3,0,IF((O318+U317)*AA318&gt;0,ROUND((O318+U317)*AA318,2),0))</f>
        <v>1.34</v>
      </c>
      <c r="T318" s="34">
        <f t="shared" ca="1" si="423"/>
        <v>16.65868638764746</v>
      </c>
      <c r="U318" s="835">
        <f t="shared" ref="U318:U381" ca="1" si="460">IF(A318&gt;$Y$3,0,IF(U317+O318+S318-T318&gt;0,U317+O318+S318-T318,0))</f>
        <v>529.83720825436967</v>
      </c>
      <c r="V318" s="34">
        <f t="shared" si="409"/>
        <v>0</v>
      </c>
      <c r="W318" s="553">
        <f t="shared" si="410"/>
        <v>0</v>
      </c>
      <c r="X318" s="42">
        <f t="shared" ref="X318:X381" si="461">X317</f>
        <v>0.03</v>
      </c>
      <c r="Y318" s="43">
        <f t="shared" si="424"/>
        <v>2.4662697723036864E-3</v>
      </c>
      <c r="Z318" s="45">
        <f t="shared" si="416"/>
        <v>0.03</v>
      </c>
      <c r="AA318" s="43">
        <f t="shared" si="425"/>
        <v>2.4662697723036864E-3</v>
      </c>
      <c r="AB318" s="35">
        <f t="shared" ref="AB318:AD333" si="462">AB317</f>
        <v>0.16</v>
      </c>
      <c r="AC318" s="35">
        <f t="shared" ca="1" si="462"/>
        <v>0.15470777428049154</v>
      </c>
      <c r="AD318" s="317">
        <f t="shared" ca="1" si="462"/>
        <v>0.15470777428049154</v>
      </c>
      <c r="AE318" s="39"/>
      <c r="AF318" s="318">
        <f t="shared" si="426"/>
        <v>0.1</v>
      </c>
      <c r="AG318" s="405">
        <f t="shared" ca="1" si="427"/>
        <v>0</v>
      </c>
      <c r="AH318" s="318">
        <f t="shared" si="428"/>
        <v>0</v>
      </c>
      <c r="AI318" s="405">
        <f t="shared" ca="1" si="429"/>
        <v>0</v>
      </c>
      <c r="AJ318" s="318">
        <f t="shared" si="430"/>
        <v>0.01</v>
      </c>
      <c r="AK318" s="405">
        <f t="shared" ca="1" si="431"/>
        <v>0</v>
      </c>
      <c r="AL318" s="35">
        <v>0</v>
      </c>
      <c r="AM318" s="30">
        <f t="shared" ca="1" si="432"/>
        <v>16.65868638764746</v>
      </c>
      <c r="AN318" s="39"/>
      <c r="AO318" s="39"/>
      <c r="AP318" s="709">
        <f ca="1">IF($J$12="",0,IF(A318&lt;=$Y$3,IF(R317+SUM($M$126:M318)&gt;$Z$22,R317*10%,IF(R317+SUM($M$126:M318)&lt;=$Z$22,$Z$22-R317-SUM($M$126:M318))),0))</f>
        <v>99454.844105357988</v>
      </c>
      <c r="AQ318" s="319">
        <f t="shared" ref="AQ318:AQ381" ca="1" si="463">IF($J$12="",0,IF(A318&lt;=$Y$3,$Z$22,0))</f>
        <v>100000</v>
      </c>
      <c r="AR318" s="319">
        <f ca="1">IF($J$12="",0,IF(U317&lt;0,0,IF(A318&lt;=$Y$3,IF(U317+SUM($M$126:M318)&gt;$Z$22,U317*10%,IF(U317+SUM($M$126:M318)&lt;=$Z$22,$AR$125-U317-SUM($M$126:M318))),0)))</f>
        <v>99454.844105357988</v>
      </c>
      <c r="AS318" s="39">
        <f t="shared" ref="AS318:AS381" ca="1" si="464">IF($J$12="",0,IF(U317&lt;0,0,IF(A318&lt;=$Y$3,$Z$22,0)))</f>
        <v>100000</v>
      </c>
      <c r="AT318" s="723">
        <f t="shared" ca="1" si="433"/>
        <v>99454.844105357988</v>
      </c>
      <c r="AU318" s="320">
        <f t="shared" ca="1" si="434"/>
        <v>99454.844105357988</v>
      </c>
      <c r="AV318" s="320">
        <f t="shared" ca="1" si="435"/>
        <v>0</v>
      </c>
      <c r="AW318" s="320">
        <f t="shared" ca="1" si="436"/>
        <v>0</v>
      </c>
      <c r="AX318" s="320">
        <f t="shared" ca="1" si="437"/>
        <v>0</v>
      </c>
      <c r="AY318" s="320">
        <f t="shared" ref="AY318:AY381" ca="1" si="465">IF($E$23&gt;0,0,HLOOKUP($A318,$E$1016:$CA$1033,17,FALSE))</f>
        <v>0</v>
      </c>
      <c r="AZ318" s="724">
        <f t="shared" ca="1" si="438"/>
        <v>0</v>
      </c>
      <c r="BA318" s="1259">
        <f t="shared" ref="BA318:BA381" si="466">IF($A318&lt;=$AA$13,BA317,0)</f>
        <v>0</v>
      </c>
      <c r="BB318" s="1250"/>
      <c r="BC318" s="715">
        <f t="shared" si="439"/>
        <v>0</v>
      </c>
      <c r="BD318" s="715">
        <f t="shared" si="440"/>
        <v>0</v>
      </c>
      <c r="BE318" s="715">
        <f t="shared" si="441"/>
        <v>0</v>
      </c>
      <c r="BF318" s="715">
        <f t="shared" ref="BF318:BF381" si="467">IF($G$23&gt;0,0,HLOOKUP($A318,$E$1016:$CA$1033,18,FALSE))</f>
        <v>0</v>
      </c>
      <c r="BG318" s="732">
        <f t="shared" si="442"/>
        <v>0</v>
      </c>
      <c r="BH318" s="39"/>
      <c r="BI318" s="39"/>
      <c r="BJ318" s="39"/>
      <c r="BK318" s="39"/>
      <c r="BL318" s="39"/>
      <c r="BM318" s="36"/>
      <c r="BN318" s="422">
        <f t="shared" ca="1" si="443"/>
        <v>16.65868638764746</v>
      </c>
      <c r="BO318" s="422">
        <f t="shared" ca="1" si="444"/>
        <v>0</v>
      </c>
      <c r="BP318" s="422">
        <f t="shared" ca="1" si="445"/>
        <v>0</v>
      </c>
      <c r="BQ318" s="422">
        <f t="shared" ca="1" si="446"/>
        <v>0</v>
      </c>
      <c r="BR318" s="422">
        <f t="shared" ref="BR318:BR381" ca="1" si="468">IF(AY318&gt;0,VLOOKUP($J$12+$A318-1,$FO$126:$FS$225,$H$1076,FALSE)*(1+$Y$33)*AY318/1000,0)/12</f>
        <v>0</v>
      </c>
      <c r="BS318" s="422">
        <f t="shared" ca="1" si="447"/>
        <v>0</v>
      </c>
      <c r="BT318" s="422">
        <f t="shared" si="448"/>
        <v>0</v>
      </c>
      <c r="BU318" s="422">
        <f t="shared" si="449"/>
        <v>0</v>
      </c>
      <c r="BV318" s="422">
        <f t="shared" si="450"/>
        <v>0</v>
      </c>
      <c r="BW318" s="422">
        <f t="shared" si="451"/>
        <v>0</v>
      </c>
      <c r="BX318" s="422">
        <f t="shared" ref="BX318:BX381" si="469">IF(BF318&gt;0,VLOOKUP($J$13+$A318-1,$FO$126:$FS$225,$H$1077,FALSE)*(1+$Y$33)*BF318/1000,0)/12</f>
        <v>0</v>
      </c>
      <c r="BY318" s="422">
        <f t="shared" si="452"/>
        <v>0</v>
      </c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458"/>
      <c r="CL318" s="458"/>
      <c r="CM318" s="458"/>
      <c r="CN318" s="458"/>
      <c r="CO318" s="458"/>
      <c r="CP318" s="458"/>
      <c r="CQ318" s="458"/>
      <c r="CR318" s="458"/>
      <c r="CS318" s="458"/>
      <c r="CT318" s="458"/>
      <c r="CU318" s="458"/>
      <c r="CV318" s="458"/>
      <c r="CW318" s="458"/>
      <c r="CX318" s="458"/>
      <c r="CY318" s="458"/>
      <c r="CZ318" s="458"/>
      <c r="DA318" s="458"/>
      <c r="DB318" s="458"/>
      <c r="DC318" s="458"/>
      <c r="DD318" s="458"/>
      <c r="DE318" s="458"/>
      <c r="DF318" s="458"/>
      <c r="DG318" s="458"/>
      <c r="DH318" s="458"/>
      <c r="DI318" s="458"/>
      <c r="DJ318" s="458"/>
      <c r="DK318" s="458"/>
      <c r="DL318" s="458"/>
      <c r="DM318" s="458"/>
      <c r="DN318" s="458"/>
      <c r="DO318" s="458"/>
      <c r="DP318" s="458"/>
      <c r="DQ318" s="458"/>
      <c r="DR318" s="458"/>
      <c r="DS318" s="458"/>
      <c r="DT318" s="458"/>
      <c r="DU318" s="39"/>
      <c r="DV318" s="39"/>
      <c r="DW318" s="31">
        <f t="shared" ref="DW318:DW328" si="470">DW317</f>
        <v>17</v>
      </c>
      <c r="DX318" s="459">
        <f t="shared" si="453"/>
        <v>194</v>
      </c>
      <c r="DY318" s="467">
        <f t="shared" ref="DY318:DY381" si="471">VLOOKUP($DW318,$AG$1054:$AN$1153,2,FALSE)</f>
        <v>0.1</v>
      </c>
      <c r="DZ318" s="468">
        <f t="shared" ref="DZ318:DZ381" si="472">VLOOKUP($DW318,$AG$1054:$AN$1153,3,FALSE)</f>
        <v>0</v>
      </c>
      <c r="EA318" s="467">
        <f t="shared" ref="EA318:EA381" si="473">VLOOKUP($DW318,$AG$1054:$AN$1153,4,FALSE)</f>
        <v>0.01</v>
      </c>
      <c r="EB318" s="468"/>
      <c r="EC318" s="326"/>
      <c r="ED318" s="468"/>
      <c r="EE318" s="39"/>
      <c r="EF318" s="459">
        <f t="shared" ref="EF318:EF381" si="474">D318</f>
        <v>194</v>
      </c>
      <c r="EG318" s="407">
        <f t="shared" si="414"/>
        <v>0.03</v>
      </c>
      <c r="EH318" s="407">
        <f t="shared" si="414"/>
        <v>0.03</v>
      </c>
      <c r="EI318" s="407">
        <f t="shared" si="414"/>
        <v>0.03</v>
      </c>
      <c r="EJ318" s="407">
        <f t="shared" si="414"/>
        <v>0.03</v>
      </c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</row>
    <row r="319" spans="1:228" ht="12.75" hidden="1" customHeight="1" x14ac:dyDescent="0.2">
      <c r="A319" s="31">
        <f t="shared" si="454"/>
        <v>17</v>
      </c>
      <c r="B319" s="31"/>
      <c r="C319" s="31"/>
      <c r="D319" s="32">
        <f t="shared" si="455"/>
        <v>195</v>
      </c>
      <c r="E319" s="33">
        <f t="shared" ca="1" si="418"/>
        <v>0</v>
      </c>
      <c r="F319" s="33">
        <f t="shared" ca="1" si="419"/>
        <v>0</v>
      </c>
      <c r="G319" s="33">
        <f t="shared" ca="1" si="420"/>
        <v>0</v>
      </c>
      <c r="H319" s="33">
        <v>0</v>
      </c>
      <c r="I319" s="33">
        <v>0</v>
      </c>
      <c r="J319" s="33">
        <f t="shared" ca="1" si="400"/>
        <v>0</v>
      </c>
      <c r="K319" s="33">
        <f t="shared" ca="1" si="421"/>
        <v>0</v>
      </c>
      <c r="L319" s="33"/>
      <c r="M319" s="832">
        <v>0</v>
      </c>
      <c r="N319" s="33">
        <f>IF(M319&gt;0,#REF!,0)</f>
        <v>0</v>
      </c>
      <c r="O319" s="33">
        <f t="shared" ca="1" si="422"/>
        <v>0</v>
      </c>
      <c r="P319" s="833">
        <f t="shared" ca="1" si="456"/>
        <v>1.31</v>
      </c>
      <c r="Q319" s="834">
        <f t="shared" ca="1" si="457"/>
        <v>16.661252267617392</v>
      </c>
      <c r="R319" s="835">
        <f t="shared" ca="1" si="458"/>
        <v>514.48595598675195</v>
      </c>
      <c r="S319" s="836">
        <f t="shared" ca="1" si="459"/>
        <v>1.31</v>
      </c>
      <c r="T319" s="34">
        <f t="shared" ca="1" si="423"/>
        <v>16.661252267617392</v>
      </c>
      <c r="U319" s="835">
        <f t="shared" ca="1" si="460"/>
        <v>514.48595598675217</v>
      </c>
      <c r="V319" s="34">
        <f t="shared" si="409"/>
        <v>0</v>
      </c>
      <c r="W319" s="553">
        <f t="shared" si="410"/>
        <v>0</v>
      </c>
      <c r="X319" s="42">
        <f t="shared" si="461"/>
        <v>0.03</v>
      </c>
      <c r="Y319" s="43">
        <f t="shared" si="424"/>
        <v>2.4662697723036864E-3</v>
      </c>
      <c r="Z319" s="45">
        <f t="shared" si="416"/>
        <v>0.03</v>
      </c>
      <c r="AA319" s="43">
        <f t="shared" si="425"/>
        <v>2.4662697723036864E-3</v>
      </c>
      <c r="AB319" s="35">
        <f t="shared" si="462"/>
        <v>0.16</v>
      </c>
      <c r="AC319" s="35">
        <f t="shared" ca="1" si="462"/>
        <v>0.15470777428049154</v>
      </c>
      <c r="AD319" s="317">
        <f t="shared" ca="1" si="462"/>
        <v>0.15470777428049154</v>
      </c>
      <c r="AE319" s="39"/>
      <c r="AF319" s="318">
        <f t="shared" si="426"/>
        <v>0.1</v>
      </c>
      <c r="AG319" s="405">
        <f t="shared" ca="1" si="427"/>
        <v>0</v>
      </c>
      <c r="AH319" s="318">
        <f t="shared" si="428"/>
        <v>0</v>
      </c>
      <c r="AI319" s="405">
        <f t="shared" ca="1" si="429"/>
        <v>0</v>
      </c>
      <c r="AJ319" s="318">
        <f t="shared" si="430"/>
        <v>0.01</v>
      </c>
      <c r="AK319" s="405">
        <f t="shared" ca="1" si="431"/>
        <v>0</v>
      </c>
      <c r="AL319" s="35">
        <v>0</v>
      </c>
      <c r="AM319" s="30">
        <f t="shared" ca="1" si="432"/>
        <v>16.661252267617392</v>
      </c>
      <c r="AN319" s="39"/>
      <c r="AO319" s="39"/>
      <c r="AP319" s="709">
        <f ca="1">IF($J$12="",0,IF(A319&lt;=$Y$3,IF(R318+SUM($M$126:M319)&gt;$Z$22,R318*10%,IF(R318+SUM($M$126:M319)&lt;=$Z$22,$Z$22-R318-SUM($M$126:M319))),0))</f>
        <v>99470.162791745635</v>
      </c>
      <c r="AQ319" s="319">
        <f t="shared" ca="1" si="463"/>
        <v>100000</v>
      </c>
      <c r="AR319" s="319">
        <f ca="1">IF($J$12="",0,IF(U318&lt;0,0,IF(A319&lt;=$Y$3,IF(U318+SUM($M$126:M319)&gt;$Z$22,U318*10%,IF(U318+SUM($M$126:M319)&lt;=$Z$22,$AR$125-U318-SUM($M$126:M319))),0)))</f>
        <v>99470.162791745635</v>
      </c>
      <c r="AS319" s="39">
        <f t="shared" ca="1" si="464"/>
        <v>100000</v>
      </c>
      <c r="AT319" s="723">
        <f t="shared" ca="1" si="433"/>
        <v>99470.162791745635</v>
      </c>
      <c r="AU319" s="320">
        <f t="shared" ca="1" si="434"/>
        <v>99470.162791745635</v>
      </c>
      <c r="AV319" s="320">
        <f t="shared" ca="1" si="435"/>
        <v>0</v>
      </c>
      <c r="AW319" s="320">
        <f t="shared" ca="1" si="436"/>
        <v>0</v>
      </c>
      <c r="AX319" s="320">
        <f t="shared" ca="1" si="437"/>
        <v>0</v>
      </c>
      <c r="AY319" s="320">
        <f t="shared" ca="1" si="465"/>
        <v>0</v>
      </c>
      <c r="AZ319" s="724">
        <f t="shared" ca="1" si="438"/>
        <v>0</v>
      </c>
      <c r="BA319" s="1259">
        <f t="shared" si="466"/>
        <v>0</v>
      </c>
      <c r="BB319" s="1250"/>
      <c r="BC319" s="715">
        <f t="shared" si="439"/>
        <v>0</v>
      </c>
      <c r="BD319" s="715">
        <f t="shared" si="440"/>
        <v>0</v>
      </c>
      <c r="BE319" s="715">
        <f t="shared" si="441"/>
        <v>0</v>
      </c>
      <c r="BF319" s="715">
        <f t="shared" si="467"/>
        <v>0</v>
      </c>
      <c r="BG319" s="732">
        <f t="shared" si="442"/>
        <v>0</v>
      </c>
      <c r="BH319" s="39"/>
      <c r="BI319" s="39"/>
      <c r="BJ319" s="39"/>
      <c r="BK319" s="39"/>
      <c r="BL319" s="39"/>
      <c r="BM319" s="36"/>
      <c r="BN319" s="422">
        <f t="shared" ca="1" si="443"/>
        <v>16.661252267617392</v>
      </c>
      <c r="BO319" s="422">
        <f t="shared" ca="1" si="444"/>
        <v>0</v>
      </c>
      <c r="BP319" s="422">
        <f t="shared" ca="1" si="445"/>
        <v>0</v>
      </c>
      <c r="BQ319" s="422">
        <f t="shared" ca="1" si="446"/>
        <v>0</v>
      </c>
      <c r="BR319" s="422">
        <f t="shared" ca="1" si="468"/>
        <v>0</v>
      </c>
      <c r="BS319" s="422">
        <f t="shared" ca="1" si="447"/>
        <v>0</v>
      </c>
      <c r="BT319" s="422">
        <f t="shared" si="448"/>
        <v>0</v>
      </c>
      <c r="BU319" s="422">
        <f t="shared" si="449"/>
        <v>0</v>
      </c>
      <c r="BV319" s="422">
        <f t="shared" si="450"/>
        <v>0</v>
      </c>
      <c r="BW319" s="422">
        <f t="shared" si="451"/>
        <v>0</v>
      </c>
      <c r="BX319" s="422">
        <f t="shared" si="469"/>
        <v>0</v>
      </c>
      <c r="BY319" s="422">
        <f t="shared" si="452"/>
        <v>0</v>
      </c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458"/>
      <c r="CL319" s="458"/>
      <c r="CM319" s="458"/>
      <c r="CN319" s="458"/>
      <c r="CO319" s="458"/>
      <c r="CP319" s="458"/>
      <c r="CQ319" s="458"/>
      <c r="CR319" s="458"/>
      <c r="CS319" s="458"/>
      <c r="CT319" s="458"/>
      <c r="CU319" s="458"/>
      <c r="CV319" s="458"/>
      <c r="CW319" s="458"/>
      <c r="CX319" s="458"/>
      <c r="CY319" s="458"/>
      <c r="CZ319" s="458"/>
      <c r="DA319" s="458"/>
      <c r="DB319" s="458"/>
      <c r="DC319" s="458"/>
      <c r="DD319" s="458"/>
      <c r="DE319" s="458"/>
      <c r="DF319" s="458"/>
      <c r="DG319" s="458"/>
      <c r="DH319" s="458"/>
      <c r="DI319" s="458"/>
      <c r="DJ319" s="458"/>
      <c r="DK319" s="458"/>
      <c r="DL319" s="458"/>
      <c r="DM319" s="458"/>
      <c r="DN319" s="458"/>
      <c r="DO319" s="458"/>
      <c r="DP319" s="458"/>
      <c r="DQ319" s="458"/>
      <c r="DR319" s="458"/>
      <c r="DS319" s="458"/>
      <c r="DT319" s="458"/>
      <c r="DU319" s="39"/>
      <c r="DV319" s="39"/>
      <c r="DW319" s="31">
        <f t="shared" si="470"/>
        <v>17</v>
      </c>
      <c r="DX319" s="459">
        <f t="shared" si="453"/>
        <v>195</v>
      </c>
      <c r="DY319" s="467">
        <f t="shared" si="471"/>
        <v>0.1</v>
      </c>
      <c r="DZ319" s="468">
        <f t="shared" si="472"/>
        <v>0</v>
      </c>
      <c r="EA319" s="467">
        <f t="shared" si="473"/>
        <v>0.01</v>
      </c>
      <c r="EB319" s="468"/>
      <c r="EC319" s="326"/>
      <c r="ED319" s="468"/>
      <c r="EE319" s="39"/>
      <c r="EF319" s="459">
        <f t="shared" si="474"/>
        <v>195</v>
      </c>
      <c r="EG319" s="407">
        <f t="shared" ref="EG319:EJ334" si="475">EG318</f>
        <v>0.03</v>
      </c>
      <c r="EH319" s="407">
        <f t="shared" si="475"/>
        <v>0.03</v>
      </c>
      <c r="EI319" s="407">
        <f t="shared" si="475"/>
        <v>0.03</v>
      </c>
      <c r="EJ319" s="407">
        <f t="shared" si="475"/>
        <v>0.03</v>
      </c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</row>
    <row r="320" spans="1:228" ht="12.75" hidden="1" customHeight="1" x14ac:dyDescent="0.2">
      <c r="A320" s="31">
        <f t="shared" si="454"/>
        <v>17</v>
      </c>
      <c r="B320" s="31"/>
      <c r="C320" s="31"/>
      <c r="D320" s="32">
        <f t="shared" si="455"/>
        <v>196</v>
      </c>
      <c r="E320" s="33">
        <f t="shared" ca="1" si="418"/>
        <v>0</v>
      </c>
      <c r="F320" s="33">
        <f t="shared" ca="1" si="419"/>
        <v>0</v>
      </c>
      <c r="G320" s="33">
        <f t="shared" ca="1" si="420"/>
        <v>0</v>
      </c>
      <c r="H320" s="33">
        <v>0</v>
      </c>
      <c r="I320" s="33">
        <v>0</v>
      </c>
      <c r="J320" s="33">
        <f t="shared" ca="1" si="400"/>
        <v>0</v>
      </c>
      <c r="K320" s="33">
        <f t="shared" ca="1" si="421"/>
        <v>0</v>
      </c>
      <c r="L320" s="33"/>
      <c r="M320" s="832">
        <v>0</v>
      </c>
      <c r="N320" s="33">
        <f>IF(M320&gt;0,#REF!,0)</f>
        <v>0</v>
      </c>
      <c r="O320" s="33">
        <f t="shared" ca="1" si="422"/>
        <v>0</v>
      </c>
      <c r="P320" s="833">
        <f t="shared" ca="1" si="456"/>
        <v>1.27</v>
      </c>
      <c r="Q320" s="834">
        <f t="shared" ca="1" si="457"/>
        <v>16.663823602372219</v>
      </c>
      <c r="R320" s="835">
        <f t="shared" ca="1" si="458"/>
        <v>499.09213238437974</v>
      </c>
      <c r="S320" s="836">
        <f t="shared" ca="1" si="459"/>
        <v>1.27</v>
      </c>
      <c r="T320" s="34">
        <f t="shared" ca="1" si="423"/>
        <v>16.663823602372219</v>
      </c>
      <c r="U320" s="835">
        <f t="shared" ca="1" si="460"/>
        <v>499.09213238437997</v>
      </c>
      <c r="V320" s="34">
        <f t="shared" si="409"/>
        <v>0</v>
      </c>
      <c r="W320" s="553">
        <f t="shared" si="410"/>
        <v>0</v>
      </c>
      <c r="X320" s="42">
        <f t="shared" si="461"/>
        <v>0.03</v>
      </c>
      <c r="Y320" s="43">
        <f t="shared" si="424"/>
        <v>2.4662697723036864E-3</v>
      </c>
      <c r="Z320" s="45">
        <f t="shared" si="416"/>
        <v>0.03</v>
      </c>
      <c r="AA320" s="43">
        <f t="shared" si="425"/>
        <v>2.4662697723036864E-3</v>
      </c>
      <c r="AB320" s="35">
        <f t="shared" si="462"/>
        <v>0.16</v>
      </c>
      <c r="AC320" s="35">
        <f t="shared" ca="1" si="462"/>
        <v>0.15470777428049154</v>
      </c>
      <c r="AD320" s="317">
        <f t="shared" ca="1" si="462"/>
        <v>0.15470777428049154</v>
      </c>
      <c r="AE320" s="39"/>
      <c r="AF320" s="318">
        <f t="shared" si="426"/>
        <v>0.1</v>
      </c>
      <c r="AG320" s="405">
        <f t="shared" ca="1" si="427"/>
        <v>0</v>
      </c>
      <c r="AH320" s="318">
        <f t="shared" si="428"/>
        <v>0</v>
      </c>
      <c r="AI320" s="405">
        <f t="shared" ca="1" si="429"/>
        <v>0</v>
      </c>
      <c r="AJ320" s="318">
        <f t="shared" si="430"/>
        <v>0.01</v>
      </c>
      <c r="AK320" s="405">
        <f t="shared" ca="1" si="431"/>
        <v>0</v>
      </c>
      <c r="AL320" s="35">
        <v>0</v>
      </c>
      <c r="AM320" s="30">
        <f t="shared" ca="1" si="432"/>
        <v>16.663823602372219</v>
      </c>
      <c r="AN320" s="39"/>
      <c r="AO320" s="39"/>
      <c r="AP320" s="709">
        <f ca="1">IF($J$12="",0,IF(A320&lt;=$Y$3,IF(R319+SUM($M$126:M320)&gt;$Z$22,R319*10%,IF(R319+SUM($M$126:M320)&lt;=$Z$22,$Z$22-R319-SUM($M$126:M320))),0))</f>
        <v>99485.514044013253</v>
      </c>
      <c r="AQ320" s="319">
        <f t="shared" ca="1" si="463"/>
        <v>100000</v>
      </c>
      <c r="AR320" s="319">
        <f ca="1">IF($J$12="",0,IF(U319&lt;0,0,IF(A320&lt;=$Y$3,IF(U319+SUM($M$126:M320)&gt;$Z$22,U319*10%,IF(U319+SUM($M$126:M320)&lt;=$Z$22,$AR$125-U319-SUM($M$126:M320))),0)))</f>
        <v>99485.514044013253</v>
      </c>
      <c r="AS320" s="39">
        <f t="shared" ca="1" si="464"/>
        <v>100000</v>
      </c>
      <c r="AT320" s="723">
        <f t="shared" ca="1" si="433"/>
        <v>99485.514044013253</v>
      </c>
      <c r="AU320" s="320">
        <f t="shared" ca="1" si="434"/>
        <v>99485.514044013253</v>
      </c>
      <c r="AV320" s="320">
        <f t="shared" ca="1" si="435"/>
        <v>0</v>
      </c>
      <c r="AW320" s="320">
        <f t="shared" ca="1" si="436"/>
        <v>0</v>
      </c>
      <c r="AX320" s="320">
        <f t="shared" ca="1" si="437"/>
        <v>0</v>
      </c>
      <c r="AY320" s="320">
        <f t="shared" ca="1" si="465"/>
        <v>0</v>
      </c>
      <c r="AZ320" s="724">
        <f t="shared" ca="1" si="438"/>
        <v>0</v>
      </c>
      <c r="BA320" s="1259">
        <f t="shared" si="466"/>
        <v>0</v>
      </c>
      <c r="BB320" s="1250"/>
      <c r="BC320" s="715">
        <f t="shared" si="439"/>
        <v>0</v>
      </c>
      <c r="BD320" s="715">
        <f t="shared" si="440"/>
        <v>0</v>
      </c>
      <c r="BE320" s="715">
        <f t="shared" si="441"/>
        <v>0</v>
      </c>
      <c r="BF320" s="715">
        <f t="shared" si="467"/>
        <v>0</v>
      </c>
      <c r="BG320" s="732">
        <f t="shared" si="442"/>
        <v>0</v>
      </c>
      <c r="BH320" s="39"/>
      <c r="BI320" s="39"/>
      <c r="BJ320" s="39"/>
      <c r="BK320" s="39"/>
      <c r="BL320" s="39"/>
      <c r="BM320" s="36"/>
      <c r="BN320" s="422">
        <f t="shared" ca="1" si="443"/>
        <v>16.663823602372219</v>
      </c>
      <c r="BO320" s="422">
        <f t="shared" ca="1" si="444"/>
        <v>0</v>
      </c>
      <c r="BP320" s="422">
        <f t="shared" ca="1" si="445"/>
        <v>0</v>
      </c>
      <c r="BQ320" s="422">
        <f t="shared" ca="1" si="446"/>
        <v>0</v>
      </c>
      <c r="BR320" s="422">
        <f t="shared" ca="1" si="468"/>
        <v>0</v>
      </c>
      <c r="BS320" s="422">
        <f t="shared" ca="1" si="447"/>
        <v>0</v>
      </c>
      <c r="BT320" s="422">
        <f t="shared" si="448"/>
        <v>0</v>
      </c>
      <c r="BU320" s="422">
        <f t="shared" si="449"/>
        <v>0</v>
      </c>
      <c r="BV320" s="422">
        <f t="shared" si="450"/>
        <v>0</v>
      </c>
      <c r="BW320" s="422">
        <f t="shared" si="451"/>
        <v>0</v>
      </c>
      <c r="BX320" s="422">
        <f t="shared" si="469"/>
        <v>0</v>
      </c>
      <c r="BY320" s="422">
        <f t="shared" si="452"/>
        <v>0</v>
      </c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458"/>
      <c r="CL320" s="458"/>
      <c r="CM320" s="458"/>
      <c r="CN320" s="458"/>
      <c r="CO320" s="458"/>
      <c r="CP320" s="458"/>
      <c r="CQ320" s="458"/>
      <c r="CR320" s="458"/>
      <c r="CS320" s="458"/>
      <c r="CT320" s="458"/>
      <c r="CU320" s="458"/>
      <c r="CV320" s="458"/>
      <c r="CW320" s="458"/>
      <c r="CX320" s="458"/>
      <c r="CY320" s="458"/>
      <c r="CZ320" s="458"/>
      <c r="DA320" s="458"/>
      <c r="DB320" s="458"/>
      <c r="DC320" s="458"/>
      <c r="DD320" s="458"/>
      <c r="DE320" s="458"/>
      <c r="DF320" s="458"/>
      <c r="DG320" s="458"/>
      <c r="DH320" s="458"/>
      <c r="DI320" s="458"/>
      <c r="DJ320" s="458"/>
      <c r="DK320" s="458"/>
      <c r="DL320" s="458"/>
      <c r="DM320" s="458"/>
      <c r="DN320" s="458"/>
      <c r="DO320" s="458"/>
      <c r="DP320" s="458"/>
      <c r="DQ320" s="458"/>
      <c r="DR320" s="458"/>
      <c r="DS320" s="458"/>
      <c r="DT320" s="458"/>
      <c r="DU320" s="39"/>
      <c r="DV320" s="39"/>
      <c r="DW320" s="31">
        <f t="shared" si="470"/>
        <v>17</v>
      </c>
      <c r="DX320" s="459">
        <f t="shared" si="453"/>
        <v>196</v>
      </c>
      <c r="DY320" s="467">
        <f t="shared" si="471"/>
        <v>0.1</v>
      </c>
      <c r="DZ320" s="468">
        <f t="shared" si="472"/>
        <v>0</v>
      </c>
      <c r="EA320" s="467">
        <f t="shared" si="473"/>
        <v>0.01</v>
      </c>
      <c r="EB320" s="468"/>
      <c r="EC320" s="326"/>
      <c r="ED320" s="468"/>
      <c r="EE320" s="39"/>
      <c r="EF320" s="459">
        <f t="shared" si="474"/>
        <v>196</v>
      </c>
      <c r="EG320" s="407">
        <f t="shared" si="475"/>
        <v>0.03</v>
      </c>
      <c r="EH320" s="407">
        <f t="shared" si="475"/>
        <v>0.03</v>
      </c>
      <c r="EI320" s="407">
        <f t="shared" si="475"/>
        <v>0.03</v>
      </c>
      <c r="EJ320" s="407">
        <f t="shared" si="475"/>
        <v>0.03</v>
      </c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</row>
    <row r="321" spans="1:228" ht="12.75" hidden="1" customHeight="1" x14ac:dyDescent="0.2">
      <c r="A321" s="31">
        <f t="shared" si="454"/>
        <v>17</v>
      </c>
      <c r="B321" s="31"/>
      <c r="C321" s="31"/>
      <c r="D321" s="32">
        <f t="shared" si="455"/>
        <v>197</v>
      </c>
      <c r="E321" s="33">
        <f t="shared" ca="1" si="418"/>
        <v>0</v>
      </c>
      <c r="F321" s="33">
        <f t="shared" ca="1" si="419"/>
        <v>0</v>
      </c>
      <c r="G321" s="33">
        <f t="shared" ca="1" si="420"/>
        <v>0</v>
      </c>
      <c r="H321" s="33">
        <v>0</v>
      </c>
      <c r="I321" s="33">
        <v>0</v>
      </c>
      <c r="J321" s="33">
        <f t="shared" ca="1" si="400"/>
        <v>0</v>
      </c>
      <c r="K321" s="33">
        <f t="shared" ca="1" si="421"/>
        <v>0</v>
      </c>
      <c r="L321" s="33"/>
      <c r="M321" s="832">
        <v>0</v>
      </c>
      <c r="N321" s="33">
        <f>IF(M321&gt;0,#REF!,0)</f>
        <v>0</v>
      </c>
      <c r="O321" s="33">
        <f t="shared" ca="1" si="422"/>
        <v>0</v>
      </c>
      <c r="P321" s="833">
        <f t="shared" ca="1" si="456"/>
        <v>1.23</v>
      </c>
      <c r="Q321" s="834">
        <f t="shared" ca="1" si="457"/>
        <v>16.666402067825615</v>
      </c>
      <c r="R321" s="835">
        <f t="shared" ca="1" si="458"/>
        <v>483.65573031655413</v>
      </c>
      <c r="S321" s="836">
        <f t="shared" ca="1" si="459"/>
        <v>1.23</v>
      </c>
      <c r="T321" s="34">
        <f t="shared" ca="1" si="423"/>
        <v>16.666402067825615</v>
      </c>
      <c r="U321" s="835">
        <f t="shared" ca="1" si="460"/>
        <v>483.65573031655435</v>
      </c>
      <c r="V321" s="34">
        <f t="shared" si="409"/>
        <v>0</v>
      </c>
      <c r="W321" s="553">
        <f t="shared" si="410"/>
        <v>0</v>
      </c>
      <c r="X321" s="42">
        <f t="shared" si="461"/>
        <v>0.03</v>
      </c>
      <c r="Y321" s="43">
        <f t="shared" si="424"/>
        <v>2.4662697723036864E-3</v>
      </c>
      <c r="Z321" s="45">
        <f t="shared" si="416"/>
        <v>0.03</v>
      </c>
      <c r="AA321" s="43">
        <f t="shared" si="425"/>
        <v>2.4662697723036864E-3</v>
      </c>
      <c r="AB321" s="35">
        <f t="shared" si="462"/>
        <v>0.16</v>
      </c>
      <c r="AC321" s="35">
        <f t="shared" ca="1" si="462"/>
        <v>0.15470777428049154</v>
      </c>
      <c r="AD321" s="317">
        <f t="shared" ca="1" si="462"/>
        <v>0.15470777428049154</v>
      </c>
      <c r="AE321" s="39"/>
      <c r="AF321" s="318">
        <f t="shared" si="426"/>
        <v>0.1</v>
      </c>
      <c r="AG321" s="405">
        <f t="shared" ca="1" si="427"/>
        <v>0</v>
      </c>
      <c r="AH321" s="318">
        <f t="shared" si="428"/>
        <v>0</v>
      </c>
      <c r="AI321" s="405">
        <f t="shared" ca="1" si="429"/>
        <v>0</v>
      </c>
      <c r="AJ321" s="318">
        <f t="shared" si="430"/>
        <v>0.01</v>
      </c>
      <c r="AK321" s="405">
        <f t="shared" ca="1" si="431"/>
        <v>0</v>
      </c>
      <c r="AL321" s="35">
        <v>0</v>
      </c>
      <c r="AM321" s="30">
        <f t="shared" ca="1" si="432"/>
        <v>16.666402067825615</v>
      </c>
      <c r="AN321" s="39"/>
      <c r="AO321" s="39"/>
      <c r="AP321" s="709">
        <f ca="1">IF($J$12="",0,IF(A321&lt;=$Y$3,IF(R320+SUM($M$126:M321)&gt;$Z$22,R320*10%,IF(R320+SUM($M$126:M321)&lt;=$Z$22,$Z$22-R320-SUM($M$126:M321))),0))</f>
        <v>99500.90786761562</v>
      </c>
      <c r="AQ321" s="319">
        <f t="shared" ca="1" si="463"/>
        <v>100000</v>
      </c>
      <c r="AR321" s="319">
        <f ca="1">IF($J$12="",0,IF(U320&lt;0,0,IF(A321&lt;=$Y$3,IF(U320+SUM($M$126:M321)&gt;$Z$22,U320*10%,IF(U320+SUM($M$126:M321)&lt;=$Z$22,$AR$125-U320-SUM($M$126:M321))),0)))</f>
        <v>99500.90786761562</v>
      </c>
      <c r="AS321" s="39">
        <f t="shared" ca="1" si="464"/>
        <v>100000</v>
      </c>
      <c r="AT321" s="723">
        <f t="shared" ca="1" si="433"/>
        <v>99500.90786761562</v>
      </c>
      <c r="AU321" s="320">
        <f t="shared" ca="1" si="434"/>
        <v>99500.90786761562</v>
      </c>
      <c r="AV321" s="320">
        <f t="shared" ca="1" si="435"/>
        <v>0</v>
      </c>
      <c r="AW321" s="320">
        <f t="shared" ca="1" si="436"/>
        <v>0</v>
      </c>
      <c r="AX321" s="320">
        <f t="shared" ca="1" si="437"/>
        <v>0</v>
      </c>
      <c r="AY321" s="320">
        <f t="shared" ca="1" si="465"/>
        <v>0</v>
      </c>
      <c r="AZ321" s="724">
        <f t="shared" ca="1" si="438"/>
        <v>0</v>
      </c>
      <c r="BA321" s="1259">
        <f t="shared" si="466"/>
        <v>0</v>
      </c>
      <c r="BB321" s="1250"/>
      <c r="BC321" s="715">
        <f t="shared" si="439"/>
        <v>0</v>
      </c>
      <c r="BD321" s="715">
        <f t="shared" si="440"/>
        <v>0</v>
      </c>
      <c r="BE321" s="715">
        <f t="shared" si="441"/>
        <v>0</v>
      </c>
      <c r="BF321" s="715">
        <f t="shared" si="467"/>
        <v>0</v>
      </c>
      <c r="BG321" s="732">
        <f t="shared" si="442"/>
        <v>0</v>
      </c>
      <c r="BH321" s="39"/>
      <c r="BI321" s="39"/>
      <c r="BJ321" s="39"/>
      <c r="BK321" s="39"/>
      <c r="BL321" s="39"/>
      <c r="BM321" s="36"/>
      <c r="BN321" s="422">
        <f t="shared" ca="1" si="443"/>
        <v>16.666402067825615</v>
      </c>
      <c r="BO321" s="422">
        <f t="shared" ca="1" si="444"/>
        <v>0</v>
      </c>
      <c r="BP321" s="422">
        <f t="shared" ca="1" si="445"/>
        <v>0</v>
      </c>
      <c r="BQ321" s="422">
        <f t="shared" ca="1" si="446"/>
        <v>0</v>
      </c>
      <c r="BR321" s="422">
        <f t="shared" ca="1" si="468"/>
        <v>0</v>
      </c>
      <c r="BS321" s="422">
        <f t="shared" ca="1" si="447"/>
        <v>0</v>
      </c>
      <c r="BT321" s="422">
        <f t="shared" si="448"/>
        <v>0</v>
      </c>
      <c r="BU321" s="422">
        <f t="shared" si="449"/>
        <v>0</v>
      </c>
      <c r="BV321" s="422">
        <f t="shared" si="450"/>
        <v>0</v>
      </c>
      <c r="BW321" s="422">
        <f t="shared" si="451"/>
        <v>0</v>
      </c>
      <c r="BX321" s="422">
        <f t="shared" si="469"/>
        <v>0</v>
      </c>
      <c r="BY321" s="422">
        <f t="shared" si="452"/>
        <v>0</v>
      </c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458"/>
      <c r="CL321" s="458"/>
      <c r="CM321" s="458"/>
      <c r="CN321" s="458"/>
      <c r="CO321" s="458"/>
      <c r="CP321" s="458"/>
      <c r="CQ321" s="458"/>
      <c r="CR321" s="458"/>
      <c r="CS321" s="458"/>
      <c r="CT321" s="458"/>
      <c r="CU321" s="458"/>
      <c r="CV321" s="458"/>
      <c r="CW321" s="458"/>
      <c r="CX321" s="458"/>
      <c r="CY321" s="458"/>
      <c r="CZ321" s="458"/>
      <c r="DA321" s="458"/>
      <c r="DB321" s="458"/>
      <c r="DC321" s="458"/>
      <c r="DD321" s="458"/>
      <c r="DE321" s="458"/>
      <c r="DF321" s="458"/>
      <c r="DG321" s="458"/>
      <c r="DH321" s="458"/>
      <c r="DI321" s="458"/>
      <c r="DJ321" s="458"/>
      <c r="DK321" s="458"/>
      <c r="DL321" s="458"/>
      <c r="DM321" s="458"/>
      <c r="DN321" s="458"/>
      <c r="DO321" s="458"/>
      <c r="DP321" s="458"/>
      <c r="DQ321" s="458"/>
      <c r="DR321" s="458"/>
      <c r="DS321" s="458"/>
      <c r="DT321" s="458"/>
      <c r="DU321" s="39"/>
      <c r="DV321" s="39"/>
      <c r="DW321" s="31">
        <f t="shared" si="470"/>
        <v>17</v>
      </c>
      <c r="DX321" s="459">
        <f t="shared" si="453"/>
        <v>197</v>
      </c>
      <c r="DY321" s="467">
        <f t="shared" si="471"/>
        <v>0.1</v>
      </c>
      <c r="DZ321" s="468">
        <f t="shared" si="472"/>
        <v>0</v>
      </c>
      <c r="EA321" s="467">
        <f t="shared" si="473"/>
        <v>0.01</v>
      </c>
      <c r="EB321" s="468"/>
      <c r="EC321" s="326"/>
      <c r="ED321" s="468"/>
      <c r="EE321" s="39"/>
      <c r="EF321" s="459">
        <f t="shared" si="474"/>
        <v>197</v>
      </c>
      <c r="EG321" s="407">
        <f t="shared" si="475"/>
        <v>0.03</v>
      </c>
      <c r="EH321" s="407">
        <f t="shared" si="475"/>
        <v>0.03</v>
      </c>
      <c r="EI321" s="407">
        <f t="shared" si="475"/>
        <v>0.03</v>
      </c>
      <c r="EJ321" s="407">
        <f t="shared" si="475"/>
        <v>0.03</v>
      </c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</row>
    <row r="322" spans="1:228" ht="12.75" hidden="1" customHeight="1" x14ac:dyDescent="0.2">
      <c r="A322" s="31">
        <f t="shared" si="454"/>
        <v>17</v>
      </c>
      <c r="B322" s="31"/>
      <c r="C322" s="31"/>
      <c r="D322" s="32">
        <f t="shared" si="455"/>
        <v>198</v>
      </c>
      <c r="E322" s="33">
        <f t="shared" ca="1" si="418"/>
        <v>0</v>
      </c>
      <c r="F322" s="33">
        <f t="shared" ca="1" si="419"/>
        <v>0</v>
      </c>
      <c r="G322" s="33">
        <f t="shared" ca="1" si="420"/>
        <v>0</v>
      </c>
      <c r="H322" s="33">
        <v>0</v>
      </c>
      <c r="I322" s="33">
        <v>0</v>
      </c>
      <c r="J322" s="33">
        <f t="shared" ca="1" si="400"/>
        <v>0</v>
      </c>
      <c r="K322" s="33">
        <f t="shared" ca="1" si="421"/>
        <v>0</v>
      </c>
      <c r="L322" s="33"/>
      <c r="M322" s="832">
        <v>0</v>
      </c>
      <c r="N322" s="33">
        <f>IF(M322&gt;0,#REF!,0)</f>
        <v>0</v>
      </c>
      <c r="O322" s="33">
        <f t="shared" ca="1" si="422"/>
        <v>0</v>
      </c>
      <c r="P322" s="833">
        <f t="shared" ca="1" si="456"/>
        <v>1.19</v>
      </c>
      <c r="Q322" s="834">
        <f t="shared" ca="1" si="457"/>
        <v>16.668987665171976</v>
      </c>
      <c r="R322" s="835">
        <f t="shared" ca="1" si="458"/>
        <v>468.17674265138214</v>
      </c>
      <c r="S322" s="836">
        <f t="shared" ca="1" si="459"/>
        <v>1.19</v>
      </c>
      <c r="T322" s="34">
        <f t="shared" ca="1" si="423"/>
        <v>16.668987665171976</v>
      </c>
      <c r="U322" s="835">
        <f t="shared" ca="1" si="460"/>
        <v>468.17674265138237</v>
      </c>
      <c r="V322" s="34">
        <f t="shared" si="409"/>
        <v>0</v>
      </c>
      <c r="W322" s="553">
        <f t="shared" si="410"/>
        <v>0</v>
      </c>
      <c r="X322" s="42">
        <f t="shared" si="461"/>
        <v>0.03</v>
      </c>
      <c r="Y322" s="43">
        <f t="shared" si="424"/>
        <v>2.4662697723036864E-3</v>
      </c>
      <c r="Z322" s="45">
        <f t="shared" si="416"/>
        <v>0.03</v>
      </c>
      <c r="AA322" s="43">
        <f t="shared" si="425"/>
        <v>2.4662697723036864E-3</v>
      </c>
      <c r="AB322" s="35">
        <f t="shared" si="462"/>
        <v>0.16</v>
      </c>
      <c r="AC322" s="35">
        <f t="shared" ca="1" si="462"/>
        <v>0.15470777428049154</v>
      </c>
      <c r="AD322" s="317">
        <f t="shared" ca="1" si="462"/>
        <v>0.15470777428049154</v>
      </c>
      <c r="AE322" s="39"/>
      <c r="AF322" s="318">
        <f t="shared" si="426"/>
        <v>0.1</v>
      </c>
      <c r="AG322" s="405">
        <f t="shared" ca="1" si="427"/>
        <v>0</v>
      </c>
      <c r="AH322" s="318">
        <f t="shared" si="428"/>
        <v>0</v>
      </c>
      <c r="AI322" s="405">
        <f t="shared" ca="1" si="429"/>
        <v>0</v>
      </c>
      <c r="AJ322" s="318">
        <f t="shared" si="430"/>
        <v>0.01</v>
      </c>
      <c r="AK322" s="405">
        <f t="shared" ca="1" si="431"/>
        <v>0</v>
      </c>
      <c r="AL322" s="35">
        <v>0</v>
      </c>
      <c r="AM322" s="30">
        <f t="shared" ca="1" si="432"/>
        <v>16.668987665171976</v>
      </c>
      <c r="AN322" s="39"/>
      <c r="AO322" s="39"/>
      <c r="AP322" s="709">
        <f ca="1">IF($J$12="",0,IF(A322&lt;=$Y$3,IF(R321+SUM($M$126:M322)&gt;$Z$22,R321*10%,IF(R321+SUM($M$126:M322)&lt;=$Z$22,$Z$22-R321-SUM($M$126:M322))),0))</f>
        <v>99516.344269683439</v>
      </c>
      <c r="AQ322" s="319">
        <f t="shared" ca="1" si="463"/>
        <v>100000</v>
      </c>
      <c r="AR322" s="319">
        <f ca="1">IF($J$12="",0,IF(U321&lt;0,0,IF(A322&lt;=$Y$3,IF(U321+SUM($M$126:M322)&gt;$Z$22,U321*10%,IF(U321+SUM($M$126:M322)&lt;=$Z$22,$AR$125-U321-SUM($M$126:M322))),0)))</f>
        <v>99516.344269683439</v>
      </c>
      <c r="AS322" s="39">
        <f t="shared" ca="1" si="464"/>
        <v>100000</v>
      </c>
      <c r="AT322" s="723">
        <f t="shared" ca="1" si="433"/>
        <v>99516.344269683439</v>
      </c>
      <c r="AU322" s="320">
        <f t="shared" ca="1" si="434"/>
        <v>99516.344269683439</v>
      </c>
      <c r="AV322" s="320">
        <f t="shared" ca="1" si="435"/>
        <v>0</v>
      </c>
      <c r="AW322" s="320">
        <f t="shared" ca="1" si="436"/>
        <v>0</v>
      </c>
      <c r="AX322" s="320">
        <f t="shared" ca="1" si="437"/>
        <v>0</v>
      </c>
      <c r="AY322" s="320">
        <f t="shared" ca="1" si="465"/>
        <v>0</v>
      </c>
      <c r="AZ322" s="724">
        <f t="shared" ca="1" si="438"/>
        <v>0</v>
      </c>
      <c r="BA322" s="1259">
        <f t="shared" si="466"/>
        <v>0</v>
      </c>
      <c r="BB322" s="1250"/>
      <c r="BC322" s="715">
        <f t="shared" si="439"/>
        <v>0</v>
      </c>
      <c r="BD322" s="715">
        <f t="shared" si="440"/>
        <v>0</v>
      </c>
      <c r="BE322" s="715">
        <f t="shared" si="441"/>
        <v>0</v>
      </c>
      <c r="BF322" s="715">
        <f t="shared" si="467"/>
        <v>0</v>
      </c>
      <c r="BG322" s="732">
        <f t="shared" si="442"/>
        <v>0</v>
      </c>
      <c r="BH322" s="39"/>
      <c r="BI322" s="39"/>
      <c r="BJ322" s="39"/>
      <c r="BK322" s="39"/>
      <c r="BL322" s="39"/>
      <c r="BM322" s="36"/>
      <c r="BN322" s="422">
        <f t="shared" ca="1" si="443"/>
        <v>16.668987665171976</v>
      </c>
      <c r="BO322" s="422">
        <f t="shared" ca="1" si="444"/>
        <v>0</v>
      </c>
      <c r="BP322" s="422">
        <f t="shared" ca="1" si="445"/>
        <v>0</v>
      </c>
      <c r="BQ322" s="422">
        <f t="shared" ca="1" si="446"/>
        <v>0</v>
      </c>
      <c r="BR322" s="422">
        <f t="shared" ca="1" si="468"/>
        <v>0</v>
      </c>
      <c r="BS322" s="422">
        <f t="shared" ca="1" si="447"/>
        <v>0</v>
      </c>
      <c r="BT322" s="422">
        <f t="shared" si="448"/>
        <v>0</v>
      </c>
      <c r="BU322" s="422">
        <f t="shared" si="449"/>
        <v>0</v>
      </c>
      <c r="BV322" s="422">
        <f t="shared" si="450"/>
        <v>0</v>
      </c>
      <c r="BW322" s="422">
        <f t="shared" si="451"/>
        <v>0</v>
      </c>
      <c r="BX322" s="422">
        <f t="shared" si="469"/>
        <v>0</v>
      </c>
      <c r="BY322" s="422">
        <f t="shared" si="452"/>
        <v>0</v>
      </c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458"/>
      <c r="CL322" s="458"/>
      <c r="CM322" s="458"/>
      <c r="CN322" s="458"/>
      <c r="CO322" s="458"/>
      <c r="CP322" s="458"/>
      <c r="CQ322" s="458"/>
      <c r="CR322" s="458"/>
      <c r="CS322" s="458"/>
      <c r="CT322" s="458"/>
      <c r="CU322" s="458"/>
      <c r="CV322" s="458"/>
      <c r="CW322" s="458"/>
      <c r="CX322" s="458"/>
      <c r="CY322" s="458"/>
      <c r="CZ322" s="458"/>
      <c r="DA322" s="458"/>
      <c r="DB322" s="458"/>
      <c r="DC322" s="458"/>
      <c r="DD322" s="458"/>
      <c r="DE322" s="458"/>
      <c r="DF322" s="458"/>
      <c r="DG322" s="458"/>
      <c r="DH322" s="458"/>
      <c r="DI322" s="458"/>
      <c r="DJ322" s="458"/>
      <c r="DK322" s="458"/>
      <c r="DL322" s="458"/>
      <c r="DM322" s="458"/>
      <c r="DN322" s="458"/>
      <c r="DO322" s="458"/>
      <c r="DP322" s="458"/>
      <c r="DQ322" s="458"/>
      <c r="DR322" s="458"/>
      <c r="DS322" s="458"/>
      <c r="DT322" s="458"/>
      <c r="DU322" s="39"/>
      <c r="DV322" s="39"/>
      <c r="DW322" s="31">
        <f t="shared" si="470"/>
        <v>17</v>
      </c>
      <c r="DX322" s="459">
        <f t="shared" si="453"/>
        <v>198</v>
      </c>
      <c r="DY322" s="467">
        <f t="shared" si="471"/>
        <v>0.1</v>
      </c>
      <c r="DZ322" s="468">
        <f t="shared" si="472"/>
        <v>0</v>
      </c>
      <c r="EA322" s="467">
        <f t="shared" si="473"/>
        <v>0.01</v>
      </c>
      <c r="EB322" s="468"/>
      <c r="EC322" s="326"/>
      <c r="ED322" s="468"/>
      <c r="EE322" s="39"/>
      <c r="EF322" s="459">
        <f t="shared" si="474"/>
        <v>198</v>
      </c>
      <c r="EG322" s="407">
        <f t="shared" si="475"/>
        <v>0.03</v>
      </c>
      <c r="EH322" s="407">
        <f t="shared" si="475"/>
        <v>0.03</v>
      </c>
      <c r="EI322" s="407">
        <f t="shared" si="475"/>
        <v>0.03</v>
      </c>
      <c r="EJ322" s="407">
        <f t="shared" si="475"/>
        <v>0.03</v>
      </c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</row>
    <row r="323" spans="1:228" ht="12.75" hidden="1" customHeight="1" x14ac:dyDescent="0.2">
      <c r="A323" s="31">
        <f t="shared" si="454"/>
        <v>17</v>
      </c>
      <c r="B323" s="31"/>
      <c r="C323" s="31"/>
      <c r="D323" s="32">
        <f t="shared" si="455"/>
        <v>199</v>
      </c>
      <c r="E323" s="33">
        <f t="shared" ca="1" si="418"/>
        <v>0</v>
      </c>
      <c r="F323" s="33">
        <f t="shared" ca="1" si="419"/>
        <v>0</v>
      </c>
      <c r="G323" s="33">
        <f t="shared" ca="1" si="420"/>
        <v>0</v>
      </c>
      <c r="H323" s="33">
        <v>0</v>
      </c>
      <c r="I323" s="33">
        <v>0</v>
      </c>
      <c r="J323" s="33">
        <f t="shared" ca="1" si="400"/>
        <v>0</v>
      </c>
      <c r="K323" s="33">
        <f t="shared" ca="1" si="421"/>
        <v>0</v>
      </c>
      <c r="L323" s="33"/>
      <c r="M323" s="832">
        <v>0</v>
      </c>
      <c r="N323" s="33">
        <f>IF(M323&gt;0,#REF!,0)</f>
        <v>0</v>
      </c>
      <c r="O323" s="33">
        <f t="shared" ca="1" si="422"/>
        <v>0</v>
      </c>
      <c r="P323" s="833">
        <f t="shared" ca="1" si="456"/>
        <v>1.1499999999999999</v>
      </c>
      <c r="Q323" s="834">
        <f t="shared" ca="1" si="457"/>
        <v>16.67158039560589</v>
      </c>
      <c r="R323" s="835">
        <f t="shared" ca="1" si="458"/>
        <v>452.65516225577625</v>
      </c>
      <c r="S323" s="836">
        <f t="shared" ca="1" si="459"/>
        <v>1.1499999999999999</v>
      </c>
      <c r="T323" s="34">
        <f t="shared" ca="1" si="423"/>
        <v>16.67158039560589</v>
      </c>
      <c r="U323" s="835">
        <f t="shared" ca="1" si="460"/>
        <v>452.65516225577647</v>
      </c>
      <c r="V323" s="34">
        <f t="shared" si="409"/>
        <v>0</v>
      </c>
      <c r="W323" s="553">
        <f t="shared" si="410"/>
        <v>0</v>
      </c>
      <c r="X323" s="42">
        <f t="shared" si="461"/>
        <v>0.03</v>
      </c>
      <c r="Y323" s="43">
        <f t="shared" si="424"/>
        <v>2.4662697723036864E-3</v>
      </c>
      <c r="Z323" s="45">
        <f t="shared" si="416"/>
        <v>0.03</v>
      </c>
      <c r="AA323" s="43">
        <f t="shared" si="425"/>
        <v>2.4662697723036864E-3</v>
      </c>
      <c r="AB323" s="35">
        <f t="shared" si="462"/>
        <v>0.16</v>
      </c>
      <c r="AC323" s="35">
        <f t="shared" ca="1" si="462"/>
        <v>0.15470777428049154</v>
      </c>
      <c r="AD323" s="317">
        <f t="shared" ca="1" si="462"/>
        <v>0.15470777428049154</v>
      </c>
      <c r="AE323" s="39"/>
      <c r="AF323" s="318">
        <f t="shared" si="426"/>
        <v>0.1</v>
      </c>
      <c r="AG323" s="405">
        <f t="shared" ca="1" si="427"/>
        <v>0</v>
      </c>
      <c r="AH323" s="318">
        <f t="shared" si="428"/>
        <v>0</v>
      </c>
      <c r="AI323" s="405">
        <f t="shared" ca="1" si="429"/>
        <v>0</v>
      </c>
      <c r="AJ323" s="318">
        <f t="shared" si="430"/>
        <v>0.01</v>
      </c>
      <c r="AK323" s="405">
        <f t="shared" ca="1" si="431"/>
        <v>0</v>
      </c>
      <c r="AL323" s="35">
        <v>0</v>
      </c>
      <c r="AM323" s="30">
        <f t="shared" ca="1" si="432"/>
        <v>16.67158039560589</v>
      </c>
      <c r="AN323" s="39"/>
      <c r="AO323" s="39"/>
      <c r="AP323" s="709">
        <f ca="1">IF($J$12="",0,IF(A323&lt;=$Y$3,IF(R322+SUM($M$126:M323)&gt;$Z$22,R322*10%,IF(R322+SUM($M$126:M323)&lt;=$Z$22,$Z$22-R322-SUM($M$126:M323))),0))</f>
        <v>99531.823257348617</v>
      </c>
      <c r="AQ323" s="319">
        <f t="shared" ca="1" si="463"/>
        <v>100000</v>
      </c>
      <c r="AR323" s="319">
        <f ca="1">IF($J$12="",0,IF(U322&lt;0,0,IF(A323&lt;=$Y$3,IF(U322+SUM($M$126:M323)&gt;$Z$22,U322*10%,IF(U322+SUM($M$126:M323)&lt;=$Z$22,$AR$125-U322-SUM($M$126:M323))),0)))</f>
        <v>99531.823257348617</v>
      </c>
      <c r="AS323" s="39">
        <f t="shared" ca="1" si="464"/>
        <v>100000</v>
      </c>
      <c r="AT323" s="723">
        <f t="shared" ca="1" si="433"/>
        <v>99531.823257348617</v>
      </c>
      <c r="AU323" s="320">
        <f t="shared" ca="1" si="434"/>
        <v>99531.823257348617</v>
      </c>
      <c r="AV323" s="320">
        <f t="shared" ca="1" si="435"/>
        <v>0</v>
      </c>
      <c r="AW323" s="320">
        <f t="shared" ca="1" si="436"/>
        <v>0</v>
      </c>
      <c r="AX323" s="320">
        <f t="shared" ca="1" si="437"/>
        <v>0</v>
      </c>
      <c r="AY323" s="320">
        <f t="shared" ca="1" si="465"/>
        <v>0</v>
      </c>
      <c r="AZ323" s="724">
        <f t="shared" ca="1" si="438"/>
        <v>0</v>
      </c>
      <c r="BA323" s="1259">
        <f t="shared" si="466"/>
        <v>0</v>
      </c>
      <c r="BB323" s="1250"/>
      <c r="BC323" s="715">
        <f t="shared" si="439"/>
        <v>0</v>
      </c>
      <c r="BD323" s="715">
        <f t="shared" si="440"/>
        <v>0</v>
      </c>
      <c r="BE323" s="715">
        <f t="shared" si="441"/>
        <v>0</v>
      </c>
      <c r="BF323" s="715">
        <f t="shared" si="467"/>
        <v>0</v>
      </c>
      <c r="BG323" s="732">
        <f t="shared" si="442"/>
        <v>0</v>
      </c>
      <c r="BH323" s="39"/>
      <c r="BI323" s="39"/>
      <c r="BJ323" s="39"/>
      <c r="BK323" s="39"/>
      <c r="BL323" s="39"/>
      <c r="BM323" s="36"/>
      <c r="BN323" s="422">
        <f t="shared" ca="1" si="443"/>
        <v>16.67158039560589</v>
      </c>
      <c r="BO323" s="422">
        <f t="shared" ca="1" si="444"/>
        <v>0</v>
      </c>
      <c r="BP323" s="422">
        <f t="shared" ca="1" si="445"/>
        <v>0</v>
      </c>
      <c r="BQ323" s="422">
        <f t="shared" ca="1" si="446"/>
        <v>0</v>
      </c>
      <c r="BR323" s="422">
        <f t="shared" ca="1" si="468"/>
        <v>0</v>
      </c>
      <c r="BS323" s="422">
        <f t="shared" ca="1" si="447"/>
        <v>0</v>
      </c>
      <c r="BT323" s="422">
        <f t="shared" si="448"/>
        <v>0</v>
      </c>
      <c r="BU323" s="422">
        <f t="shared" si="449"/>
        <v>0</v>
      </c>
      <c r="BV323" s="422">
        <f t="shared" si="450"/>
        <v>0</v>
      </c>
      <c r="BW323" s="422">
        <f t="shared" si="451"/>
        <v>0</v>
      </c>
      <c r="BX323" s="422">
        <f t="shared" si="469"/>
        <v>0</v>
      </c>
      <c r="BY323" s="422">
        <f t="shared" si="452"/>
        <v>0</v>
      </c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458"/>
      <c r="CL323" s="458"/>
      <c r="CM323" s="458"/>
      <c r="CN323" s="458"/>
      <c r="CO323" s="458"/>
      <c r="CP323" s="458"/>
      <c r="CQ323" s="458"/>
      <c r="CR323" s="458"/>
      <c r="CS323" s="458"/>
      <c r="CT323" s="458"/>
      <c r="CU323" s="458"/>
      <c r="CV323" s="458"/>
      <c r="CW323" s="458"/>
      <c r="CX323" s="458"/>
      <c r="CY323" s="458"/>
      <c r="CZ323" s="458"/>
      <c r="DA323" s="458"/>
      <c r="DB323" s="458"/>
      <c r="DC323" s="458"/>
      <c r="DD323" s="458"/>
      <c r="DE323" s="458"/>
      <c r="DF323" s="458"/>
      <c r="DG323" s="458"/>
      <c r="DH323" s="458"/>
      <c r="DI323" s="458"/>
      <c r="DJ323" s="458"/>
      <c r="DK323" s="458"/>
      <c r="DL323" s="458"/>
      <c r="DM323" s="458"/>
      <c r="DN323" s="458"/>
      <c r="DO323" s="458"/>
      <c r="DP323" s="458"/>
      <c r="DQ323" s="458"/>
      <c r="DR323" s="458"/>
      <c r="DS323" s="458"/>
      <c r="DT323" s="458"/>
      <c r="DU323" s="39"/>
      <c r="DV323" s="39"/>
      <c r="DW323" s="31">
        <f t="shared" si="470"/>
        <v>17</v>
      </c>
      <c r="DX323" s="459">
        <f t="shared" si="453"/>
        <v>199</v>
      </c>
      <c r="DY323" s="467">
        <f t="shared" si="471"/>
        <v>0.1</v>
      </c>
      <c r="DZ323" s="468">
        <f t="shared" si="472"/>
        <v>0</v>
      </c>
      <c r="EA323" s="467">
        <f t="shared" si="473"/>
        <v>0.01</v>
      </c>
      <c r="EB323" s="468"/>
      <c r="EC323" s="326"/>
      <c r="ED323" s="468"/>
      <c r="EE323" s="39"/>
      <c r="EF323" s="459">
        <f t="shared" si="474"/>
        <v>199</v>
      </c>
      <c r="EG323" s="407">
        <f t="shared" si="475"/>
        <v>0.03</v>
      </c>
      <c r="EH323" s="407">
        <f t="shared" si="475"/>
        <v>0.03</v>
      </c>
      <c r="EI323" s="407">
        <f t="shared" si="475"/>
        <v>0.03</v>
      </c>
      <c r="EJ323" s="407">
        <f t="shared" si="475"/>
        <v>0.03</v>
      </c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</row>
    <row r="324" spans="1:228" ht="12.75" hidden="1" customHeight="1" x14ac:dyDescent="0.2">
      <c r="A324" s="31">
        <f t="shared" si="454"/>
        <v>17</v>
      </c>
      <c r="B324" s="31"/>
      <c r="C324" s="31"/>
      <c r="D324" s="32">
        <f t="shared" si="455"/>
        <v>200</v>
      </c>
      <c r="E324" s="33">
        <f t="shared" ca="1" si="418"/>
        <v>0</v>
      </c>
      <c r="F324" s="33">
        <f t="shared" ca="1" si="419"/>
        <v>0</v>
      </c>
      <c r="G324" s="33">
        <f t="shared" ca="1" si="420"/>
        <v>0</v>
      </c>
      <c r="H324" s="33">
        <v>0</v>
      </c>
      <c r="I324" s="33">
        <v>0</v>
      </c>
      <c r="J324" s="33">
        <f t="shared" ca="1" si="400"/>
        <v>0</v>
      </c>
      <c r="K324" s="33">
        <f t="shared" ca="1" si="421"/>
        <v>0</v>
      </c>
      <c r="L324" s="33"/>
      <c r="M324" s="832">
        <v>0</v>
      </c>
      <c r="N324" s="33">
        <f>IF(M324&gt;0,#REF!,0)</f>
        <v>0</v>
      </c>
      <c r="O324" s="33">
        <f t="shared" ca="1" si="422"/>
        <v>0</v>
      </c>
      <c r="P324" s="833">
        <f t="shared" ca="1" si="456"/>
        <v>1.1200000000000001</v>
      </c>
      <c r="Q324" s="834">
        <f t="shared" ca="1" si="457"/>
        <v>16.674180260322156</v>
      </c>
      <c r="R324" s="835">
        <f t="shared" ca="1" si="458"/>
        <v>437.10098199545411</v>
      </c>
      <c r="S324" s="836">
        <f t="shared" ca="1" si="459"/>
        <v>1.1200000000000001</v>
      </c>
      <c r="T324" s="34">
        <f t="shared" ca="1" si="423"/>
        <v>16.674180260322156</v>
      </c>
      <c r="U324" s="835">
        <f t="shared" ca="1" si="460"/>
        <v>437.10098199545433</v>
      </c>
      <c r="V324" s="34">
        <f t="shared" si="409"/>
        <v>0</v>
      </c>
      <c r="W324" s="553">
        <f t="shared" si="410"/>
        <v>0</v>
      </c>
      <c r="X324" s="42">
        <f t="shared" si="461"/>
        <v>0.03</v>
      </c>
      <c r="Y324" s="43">
        <f t="shared" si="424"/>
        <v>2.4662697723036864E-3</v>
      </c>
      <c r="Z324" s="45">
        <f t="shared" si="416"/>
        <v>0.03</v>
      </c>
      <c r="AA324" s="43">
        <f t="shared" si="425"/>
        <v>2.4662697723036864E-3</v>
      </c>
      <c r="AB324" s="35">
        <f t="shared" si="462"/>
        <v>0.16</v>
      </c>
      <c r="AC324" s="35">
        <f t="shared" ca="1" si="462"/>
        <v>0.15470777428049154</v>
      </c>
      <c r="AD324" s="317">
        <f t="shared" ca="1" si="462"/>
        <v>0.15470777428049154</v>
      </c>
      <c r="AE324" s="39"/>
      <c r="AF324" s="318">
        <f t="shared" si="426"/>
        <v>0.1</v>
      </c>
      <c r="AG324" s="405">
        <f t="shared" ca="1" si="427"/>
        <v>0</v>
      </c>
      <c r="AH324" s="318">
        <f t="shared" si="428"/>
        <v>0</v>
      </c>
      <c r="AI324" s="405">
        <f t="shared" ca="1" si="429"/>
        <v>0</v>
      </c>
      <c r="AJ324" s="318">
        <f t="shared" si="430"/>
        <v>0.01</v>
      </c>
      <c r="AK324" s="405">
        <f t="shared" ca="1" si="431"/>
        <v>0</v>
      </c>
      <c r="AL324" s="35">
        <v>0</v>
      </c>
      <c r="AM324" s="30">
        <f t="shared" ca="1" si="432"/>
        <v>16.674180260322156</v>
      </c>
      <c r="AN324" s="39"/>
      <c r="AO324" s="39"/>
      <c r="AP324" s="709">
        <f ca="1">IF($J$12="",0,IF(A324&lt;=$Y$3,IF(R323+SUM($M$126:M324)&gt;$Z$22,R323*10%,IF(R323+SUM($M$126:M324)&lt;=$Z$22,$Z$22-R323-SUM($M$126:M324))),0))</f>
        <v>99547.344837744226</v>
      </c>
      <c r="AQ324" s="319">
        <f t="shared" ca="1" si="463"/>
        <v>100000</v>
      </c>
      <c r="AR324" s="319">
        <f ca="1">IF($J$12="",0,IF(U323&lt;0,0,IF(A324&lt;=$Y$3,IF(U323+SUM($M$126:M324)&gt;$Z$22,U323*10%,IF(U323+SUM($M$126:M324)&lt;=$Z$22,$AR$125-U323-SUM($M$126:M324))),0)))</f>
        <v>99547.344837744226</v>
      </c>
      <c r="AS324" s="39">
        <f t="shared" ca="1" si="464"/>
        <v>100000</v>
      </c>
      <c r="AT324" s="723">
        <f t="shared" ca="1" si="433"/>
        <v>99547.344837744226</v>
      </c>
      <c r="AU324" s="320">
        <f t="shared" ca="1" si="434"/>
        <v>99547.344837744226</v>
      </c>
      <c r="AV324" s="320">
        <f t="shared" ca="1" si="435"/>
        <v>0</v>
      </c>
      <c r="AW324" s="320">
        <f t="shared" ca="1" si="436"/>
        <v>0</v>
      </c>
      <c r="AX324" s="320">
        <f t="shared" ca="1" si="437"/>
        <v>0</v>
      </c>
      <c r="AY324" s="320">
        <f t="shared" ca="1" si="465"/>
        <v>0</v>
      </c>
      <c r="AZ324" s="724">
        <f t="shared" ca="1" si="438"/>
        <v>0</v>
      </c>
      <c r="BA324" s="1259">
        <f t="shared" si="466"/>
        <v>0</v>
      </c>
      <c r="BB324" s="1250"/>
      <c r="BC324" s="715">
        <f t="shared" si="439"/>
        <v>0</v>
      </c>
      <c r="BD324" s="715">
        <f t="shared" si="440"/>
        <v>0</v>
      </c>
      <c r="BE324" s="715">
        <f t="shared" si="441"/>
        <v>0</v>
      </c>
      <c r="BF324" s="715">
        <f t="shared" si="467"/>
        <v>0</v>
      </c>
      <c r="BG324" s="732">
        <f t="shared" si="442"/>
        <v>0</v>
      </c>
      <c r="BH324" s="39"/>
      <c r="BI324" s="39"/>
      <c r="BJ324" s="39"/>
      <c r="BK324" s="39"/>
      <c r="BL324" s="39"/>
      <c r="BM324" s="36"/>
      <c r="BN324" s="422">
        <f t="shared" ca="1" si="443"/>
        <v>16.674180260322156</v>
      </c>
      <c r="BO324" s="422">
        <f t="shared" ca="1" si="444"/>
        <v>0</v>
      </c>
      <c r="BP324" s="422">
        <f t="shared" ca="1" si="445"/>
        <v>0</v>
      </c>
      <c r="BQ324" s="422">
        <f t="shared" ca="1" si="446"/>
        <v>0</v>
      </c>
      <c r="BR324" s="422">
        <f t="shared" ca="1" si="468"/>
        <v>0</v>
      </c>
      <c r="BS324" s="422">
        <f t="shared" ca="1" si="447"/>
        <v>0</v>
      </c>
      <c r="BT324" s="422">
        <f t="shared" si="448"/>
        <v>0</v>
      </c>
      <c r="BU324" s="422">
        <f t="shared" si="449"/>
        <v>0</v>
      </c>
      <c r="BV324" s="422">
        <f t="shared" si="450"/>
        <v>0</v>
      </c>
      <c r="BW324" s="422">
        <f t="shared" si="451"/>
        <v>0</v>
      </c>
      <c r="BX324" s="422">
        <f t="shared" si="469"/>
        <v>0</v>
      </c>
      <c r="BY324" s="422">
        <f t="shared" si="452"/>
        <v>0</v>
      </c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458"/>
      <c r="CL324" s="458"/>
      <c r="CM324" s="458"/>
      <c r="CN324" s="458"/>
      <c r="CO324" s="458"/>
      <c r="CP324" s="458"/>
      <c r="CQ324" s="458"/>
      <c r="CR324" s="458"/>
      <c r="CS324" s="458"/>
      <c r="CT324" s="458"/>
      <c r="CU324" s="458"/>
      <c r="CV324" s="458"/>
      <c r="CW324" s="458"/>
      <c r="CX324" s="458"/>
      <c r="CY324" s="458"/>
      <c r="CZ324" s="458"/>
      <c r="DA324" s="458"/>
      <c r="DB324" s="458"/>
      <c r="DC324" s="458"/>
      <c r="DD324" s="458"/>
      <c r="DE324" s="458"/>
      <c r="DF324" s="458"/>
      <c r="DG324" s="458"/>
      <c r="DH324" s="458"/>
      <c r="DI324" s="458"/>
      <c r="DJ324" s="458"/>
      <c r="DK324" s="458"/>
      <c r="DL324" s="458"/>
      <c r="DM324" s="458"/>
      <c r="DN324" s="458"/>
      <c r="DO324" s="458"/>
      <c r="DP324" s="458"/>
      <c r="DQ324" s="458"/>
      <c r="DR324" s="458"/>
      <c r="DS324" s="458"/>
      <c r="DT324" s="458"/>
      <c r="DU324" s="39"/>
      <c r="DV324" s="39"/>
      <c r="DW324" s="31">
        <f t="shared" si="470"/>
        <v>17</v>
      </c>
      <c r="DX324" s="459">
        <f t="shared" si="453"/>
        <v>200</v>
      </c>
      <c r="DY324" s="467">
        <f t="shared" si="471"/>
        <v>0.1</v>
      </c>
      <c r="DZ324" s="468">
        <f t="shared" si="472"/>
        <v>0</v>
      </c>
      <c r="EA324" s="467">
        <f t="shared" si="473"/>
        <v>0.01</v>
      </c>
      <c r="EB324" s="468"/>
      <c r="EC324" s="326"/>
      <c r="ED324" s="468"/>
      <c r="EE324" s="39"/>
      <c r="EF324" s="459">
        <f t="shared" si="474"/>
        <v>200</v>
      </c>
      <c r="EG324" s="407">
        <f t="shared" si="475"/>
        <v>0.03</v>
      </c>
      <c r="EH324" s="407">
        <f t="shared" si="475"/>
        <v>0.03</v>
      </c>
      <c r="EI324" s="407">
        <f t="shared" si="475"/>
        <v>0.03</v>
      </c>
      <c r="EJ324" s="407">
        <f t="shared" si="475"/>
        <v>0.03</v>
      </c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</row>
    <row r="325" spans="1:228" ht="12.75" hidden="1" customHeight="1" x14ac:dyDescent="0.2">
      <c r="A325" s="31">
        <f t="shared" si="454"/>
        <v>17</v>
      </c>
      <c r="B325" s="31"/>
      <c r="C325" s="31"/>
      <c r="D325" s="32">
        <f t="shared" si="455"/>
        <v>201</v>
      </c>
      <c r="E325" s="33">
        <f t="shared" ca="1" si="418"/>
        <v>0</v>
      </c>
      <c r="F325" s="33">
        <f t="shared" ca="1" si="419"/>
        <v>0</v>
      </c>
      <c r="G325" s="33">
        <f t="shared" ca="1" si="420"/>
        <v>0</v>
      </c>
      <c r="H325" s="33">
        <v>0</v>
      </c>
      <c r="I325" s="33">
        <v>0</v>
      </c>
      <c r="J325" s="33">
        <f t="shared" ca="1" si="400"/>
        <v>0</v>
      </c>
      <c r="K325" s="33">
        <f t="shared" ca="1" si="421"/>
        <v>0</v>
      </c>
      <c r="L325" s="33"/>
      <c r="M325" s="832">
        <v>0</v>
      </c>
      <c r="N325" s="33">
        <f>IF(M325&gt;0,#REF!,0)</f>
        <v>0</v>
      </c>
      <c r="O325" s="33">
        <f t="shared" ca="1" si="422"/>
        <v>0</v>
      </c>
      <c r="P325" s="833">
        <f t="shared" ca="1" si="456"/>
        <v>1.08</v>
      </c>
      <c r="Q325" s="834">
        <f t="shared" ca="1" si="457"/>
        <v>16.676785585515763</v>
      </c>
      <c r="R325" s="835">
        <f t="shared" ca="1" si="458"/>
        <v>421.50419640993834</v>
      </c>
      <c r="S325" s="836">
        <f t="shared" ca="1" si="459"/>
        <v>1.08</v>
      </c>
      <c r="T325" s="34">
        <f t="shared" ca="1" si="423"/>
        <v>16.676785585515763</v>
      </c>
      <c r="U325" s="835">
        <f t="shared" ca="1" si="460"/>
        <v>421.50419640993857</v>
      </c>
      <c r="V325" s="34">
        <f t="shared" si="409"/>
        <v>0</v>
      </c>
      <c r="W325" s="553">
        <f t="shared" si="410"/>
        <v>0</v>
      </c>
      <c r="X325" s="42">
        <f t="shared" si="461"/>
        <v>0.03</v>
      </c>
      <c r="Y325" s="43">
        <f t="shared" si="424"/>
        <v>2.4662697723036864E-3</v>
      </c>
      <c r="Z325" s="45">
        <f t="shared" si="416"/>
        <v>0.03</v>
      </c>
      <c r="AA325" s="43">
        <f t="shared" si="425"/>
        <v>2.4662697723036864E-3</v>
      </c>
      <c r="AB325" s="35">
        <f t="shared" si="462"/>
        <v>0.16</v>
      </c>
      <c r="AC325" s="35">
        <f t="shared" ca="1" si="462"/>
        <v>0.15470777428049154</v>
      </c>
      <c r="AD325" s="317">
        <f t="shared" ca="1" si="462"/>
        <v>0.15470777428049154</v>
      </c>
      <c r="AE325" s="39"/>
      <c r="AF325" s="318">
        <f t="shared" si="426"/>
        <v>0.1</v>
      </c>
      <c r="AG325" s="405">
        <f t="shared" ca="1" si="427"/>
        <v>0</v>
      </c>
      <c r="AH325" s="318">
        <f t="shared" si="428"/>
        <v>0</v>
      </c>
      <c r="AI325" s="405">
        <f t="shared" ca="1" si="429"/>
        <v>0</v>
      </c>
      <c r="AJ325" s="318">
        <f t="shared" si="430"/>
        <v>0.01</v>
      </c>
      <c r="AK325" s="405">
        <f t="shared" ca="1" si="431"/>
        <v>0</v>
      </c>
      <c r="AL325" s="35">
        <v>0</v>
      </c>
      <c r="AM325" s="30">
        <f t="shared" ca="1" si="432"/>
        <v>16.676785585515763</v>
      </c>
      <c r="AN325" s="39"/>
      <c r="AO325" s="39"/>
      <c r="AP325" s="709">
        <f ca="1">IF($J$12="",0,IF(A325&lt;=$Y$3,IF(R324+SUM($M$126:M325)&gt;$Z$22,R324*10%,IF(R324+SUM($M$126:M325)&lt;=$Z$22,$Z$22-R324-SUM($M$126:M325))),0))</f>
        <v>99562.899018004551</v>
      </c>
      <c r="AQ325" s="319">
        <f t="shared" ca="1" si="463"/>
        <v>100000</v>
      </c>
      <c r="AR325" s="319">
        <f ca="1">IF($J$12="",0,IF(U324&lt;0,0,IF(A325&lt;=$Y$3,IF(U324+SUM($M$126:M325)&gt;$Z$22,U324*10%,IF(U324+SUM($M$126:M325)&lt;=$Z$22,$AR$125-U324-SUM($M$126:M325))),0)))</f>
        <v>99562.899018004551</v>
      </c>
      <c r="AS325" s="39">
        <f t="shared" ca="1" si="464"/>
        <v>100000</v>
      </c>
      <c r="AT325" s="723">
        <f t="shared" ca="1" si="433"/>
        <v>99562.899018004551</v>
      </c>
      <c r="AU325" s="320">
        <f t="shared" ca="1" si="434"/>
        <v>99562.899018004551</v>
      </c>
      <c r="AV325" s="320">
        <f t="shared" ca="1" si="435"/>
        <v>0</v>
      </c>
      <c r="AW325" s="320">
        <f t="shared" ca="1" si="436"/>
        <v>0</v>
      </c>
      <c r="AX325" s="320">
        <f t="shared" ca="1" si="437"/>
        <v>0</v>
      </c>
      <c r="AY325" s="320">
        <f t="shared" ca="1" si="465"/>
        <v>0</v>
      </c>
      <c r="AZ325" s="724">
        <f t="shared" ca="1" si="438"/>
        <v>0</v>
      </c>
      <c r="BA325" s="1259">
        <f t="shared" si="466"/>
        <v>0</v>
      </c>
      <c r="BB325" s="1250"/>
      <c r="BC325" s="715">
        <f t="shared" si="439"/>
        <v>0</v>
      </c>
      <c r="BD325" s="715">
        <f t="shared" si="440"/>
        <v>0</v>
      </c>
      <c r="BE325" s="715">
        <f t="shared" si="441"/>
        <v>0</v>
      </c>
      <c r="BF325" s="715">
        <f t="shared" si="467"/>
        <v>0</v>
      </c>
      <c r="BG325" s="732">
        <f t="shared" si="442"/>
        <v>0</v>
      </c>
      <c r="BH325" s="39"/>
      <c r="BI325" s="39"/>
      <c r="BJ325" s="39"/>
      <c r="BK325" s="39"/>
      <c r="BL325" s="39"/>
      <c r="BM325" s="36"/>
      <c r="BN325" s="422">
        <f t="shared" ca="1" si="443"/>
        <v>16.676785585515763</v>
      </c>
      <c r="BO325" s="422">
        <f t="shared" ca="1" si="444"/>
        <v>0</v>
      </c>
      <c r="BP325" s="422">
        <f t="shared" ca="1" si="445"/>
        <v>0</v>
      </c>
      <c r="BQ325" s="422">
        <f t="shared" ca="1" si="446"/>
        <v>0</v>
      </c>
      <c r="BR325" s="422">
        <f t="shared" ca="1" si="468"/>
        <v>0</v>
      </c>
      <c r="BS325" s="422">
        <f t="shared" ca="1" si="447"/>
        <v>0</v>
      </c>
      <c r="BT325" s="422">
        <f t="shared" si="448"/>
        <v>0</v>
      </c>
      <c r="BU325" s="422">
        <f t="shared" si="449"/>
        <v>0</v>
      </c>
      <c r="BV325" s="422">
        <f t="shared" si="450"/>
        <v>0</v>
      </c>
      <c r="BW325" s="422">
        <f t="shared" si="451"/>
        <v>0</v>
      </c>
      <c r="BX325" s="422">
        <f t="shared" si="469"/>
        <v>0</v>
      </c>
      <c r="BY325" s="422">
        <f t="shared" si="452"/>
        <v>0</v>
      </c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458"/>
      <c r="CL325" s="458"/>
      <c r="CM325" s="458"/>
      <c r="CN325" s="458"/>
      <c r="CO325" s="458"/>
      <c r="CP325" s="458"/>
      <c r="CQ325" s="458"/>
      <c r="CR325" s="458"/>
      <c r="CS325" s="458"/>
      <c r="CT325" s="458"/>
      <c r="CU325" s="458"/>
      <c r="CV325" s="458"/>
      <c r="CW325" s="458"/>
      <c r="CX325" s="458"/>
      <c r="CY325" s="458"/>
      <c r="CZ325" s="458"/>
      <c r="DA325" s="458"/>
      <c r="DB325" s="458"/>
      <c r="DC325" s="458"/>
      <c r="DD325" s="458"/>
      <c r="DE325" s="458"/>
      <c r="DF325" s="458"/>
      <c r="DG325" s="458"/>
      <c r="DH325" s="458"/>
      <c r="DI325" s="458"/>
      <c r="DJ325" s="458"/>
      <c r="DK325" s="458"/>
      <c r="DL325" s="458"/>
      <c r="DM325" s="458"/>
      <c r="DN325" s="458"/>
      <c r="DO325" s="458"/>
      <c r="DP325" s="458"/>
      <c r="DQ325" s="458"/>
      <c r="DR325" s="458"/>
      <c r="DS325" s="458"/>
      <c r="DT325" s="458"/>
      <c r="DU325" s="39"/>
      <c r="DV325" s="39"/>
      <c r="DW325" s="31">
        <f t="shared" si="470"/>
        <v>17</v>
      </c>
      <c r="DX325" s="459">
        <f t="shared" si="453"/>
        <v>201</v>
      </c>
      <c r="DY325" s="467">
        <f t="shared" si="471"/>
        <v>0.1</v>
      </c>
      <c r="DZ325" s="468">
        <f t="shared" si="472"/>
        <v>0</v>
      </c>
      <c r="EA325" s="467">
        <f t="shared" si="473"/>
        <v>0.01</v>
      </c>
      <c r="EB325" s="468"/>
      <c r="EC325" s="326"/>
      <c r="ED325" s="468"/>
      <c r="EE325" s="39"/>
      <c r="EF325" s="459">
        <f t="shared" si="474"/>
        <v>201</v>
      </c>
      <c r="EG325" s="407">
        <f t="shared" si="475"/>
        <v>0.03</v>
      </c>
      <c r="EH325" s="407">
        <f t="shared" si="475"/>
        <v>0.03</v>
      </c>
      <c r="EI325" s="407">
        <f t="shared" si="475"/>
        <v>0.03</v>
      </c>
      <c r="EJ325" s="407">
        <f t="shared" si="475"/>
        <v>0.03</v>
      </c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</row>
    <row r="326" spans="1:228" ht="12.75" hidden="1" customHeight="1" x14ac:dyDescent="0.2">
      <c r="A326" s="31">
        <f t="shared" si="454"/>
        <v>17</v>
      </c>
      <c r="B326" s="31"/>
      <c r="C326" s="31"/>
      <c r="D326" s="32">
        <f t="shared" si="455"/>
        <v>202</v>
      </c>
      <c r="E326" s="33">
        <f t="shared" ca="1" si="418"/>
        <v>0</v>
      </c>
      <c r="F326" s="33">
        <f t="shared" ca="1" si="419"/>
        <v>0</v>
      </c>
      <c r="G326" s="33">
        <f t="shared" ca="1" si="420"/>
        <v>0</v>
      </c>
      <c r="H326" s="33">
        <v>0</v>
      </c>
      <c r="I326" s="33">
        <v>0</v>
      </c>
      <c r="J326" s="33">
        <f t="shared" ca="1" si="400"/>
        <v>0</v>
      </c>
      <c r="K326" s="33">
        <f t="shared" ca="1" si="421"/>
        <v>0</v>
      </c>
      <c r="L326" s="33"/>
      <c r="M326" s="832">
        <v>0</v>
      </c>
      <c r="N326" s="33">
        <f>IF(M326&gt;0,#REF!,0)</f>
        <v>0</v>
      </c>
      <c r="O326" s="33">
        <f t="shared" ca="1" si="422"/>
        <v>0</v>
      </c>
      <c r="P326" s="833">
        <f t="shared" ca="1" si="456"/>
        <v>1.04</v>
      </c>
      <c r="Q326" s="834">
        <f t="shared" ca="1" si="457"/>
        <v>16.679398047101333</v>
      </c>
      <c r="R326" s="835">
        <f t="shared" ca="1" si="458"/>
        <v>405.86479836283701</v>
      </c>
      <c r="S326" s="836">
        <f t="shared" ca="1" si="459"/>
        <v>1.04</v>
      </c>
      <c r="T326" s="34">
        <f t="shared" ca="1" si="423"/>
        <v>16.679398047101333</v>
      </c>
      <c r="U326" s="835">
        <f t="shared" ca="1" si="460"/>
        <v>405.86479836283723</v>
      </c>
      <c r="V326" s="34">
        <f t="shared" si="409"/>
        <v>0</v>
      </c>
      <c r="W326" s="553">
        <f t="shared" si="410"/>
        <v>0</v>
      </c>
      <c r="X326" s="42">
        <f t="shared" si="461"/>
        <v>0.03</v>
      </c>
      <c r="Y326" s="43">
        <f t="shared" si="424"/>
        <v>2.4662697723036864E-3</v>
      </c>
      <c r="Z326" s="45">
        <f t="shared" si="416"/>
        <v>0.03</v>
      </c>
      <c r="AA326" s="43">
        <f t="shared" si="425"/>
        <v>2.4662697723036864E-3</v>
      </c>
      <c r="AB326" s="35">
        <f t="shared" si="462"/>
        <v>0.16</v>
      </c>
      <c r="AC326" s="35">
        <f t="shared" ca="1" si="462"/>
        <v>0.15470777428049154</v>
      </c>
      <c r="AD326" s="317">
        <f t="shared" ca="1" si="462"/>
        <v>0.15470777428049154</v>
      </c>
      <c r="AE326" s="39"/>
      <c r="AF326" s="318">
        <f t="shared" si="426"/>
        <v>0.1</v>
      </c>
      <c r="AG326" s="405">
        <f t="shared" ca="1" si="427"/>
        <v>0</v>
      </c>
      <c r="AH326" s="318">
        <f t="shared" si="428"/>
        <v>0</v>
      </c>
      <c r="AI326" s="405">
        <f t="shared" ca="1" si="429"/>
        <v>0</v>
      </c>
      <c r="AJ326" s="318">
        <f t="shared" si="430"/>
        <v>0.01</v>
      </c>
      <c r="AK326" s="405">
        <f t="shared" ca="1" si="431"/>
        <v>0</v>
      </c>
      <c r="AL326" s="35">
        <v>0</v>
      </c>
      <c r="AM326" s="30">
        <f t="shared" ca="1" si="432"/>
        <v>16.679398047101333</v>
      </c>
      <c r="AN326" s="39"/>
      <c r="AO326" s="39"/>
      <c r="AP326" s="709">
        <f ca="1">IF($J$12="",0,IF(A326&lt;=$Y$3,IF(R325+SUM($M$126:M326)&gt;$Z$22,R325*10%,IF(R325+SUM($M$126:M326)&lt;=$Z$22,$Z$22-R325-SUM($M$126:M326))),0))</f>
        <v>99578.495803590064</v>
      </c>
      <c r="AQ326" s="319">
        <f t="shared" ca="1" si="463"/>
        <v>100000</v>
      </c>
      <c r="AR326" s="319">
        <f ca="1">IF($J$12="",0,IF(U325&lt;0,0,IF(A326&lt;=$Y$3,IF(U325+SUM($M$126:M326)&gt;$Z$22,U325*10%,IF(U325+SUM($M$126:M326)&lt;=$Z$22,$AR$125-U325-SUM($M$126:M326))),0)))</f>
        <v>99578.495803590064</v>
      </c>
      <c r="AS326" s="39">
        <f t="shared" ca="1" si="464"/>
        <v>100000</v>
      </c>
      <c r="AT326" s="723">
        <f t="shared" ca="1" si="433"/>
        <v>99578.495803590064</v>
      </c>
      <c r="AU326" s="320">
        <f t="shared" ca="1" si="434"/>
        <v>99578.495803590064</v>
      </c>
      <c r="AV326" s="320">
        <f t="shared" ca="1" si="435"/>
        <v>0</v>
      </c>
      <c r="AW326" s="320">
        <f t="shared" ca="1" si="436"/>
        <v>0</v>
      </c>
      <c r="AX326" s="320">
        <f t="shared" ca="1" si="437"/>
        <v>0</v>
      </c>
      <c r="AY326" s="320">
        <f t="shared" ca="1" si="465"/>
        <v>0</v>
      </c>
      <c r="AZ326" s="724">
        <f t="shared" ca="1" si="438"/>
        <v>0</v>
      </c>
      <c r="BA326" s="1259">
        <f t="shared" si="466"/>
        <v>0</v>
      </c>
      <c r="BB326" s="1250"/>
      <c r="BC326" s="715">
        <f t="shared" si="439"/>
        <v>0</v>
      </c>
      <c r="BD326" s="715">
        <f t="shared" si="440"/>
        <v>0</v>
      </c>
      <c r="BE326" s="715">
        <f t="shared" si="441"/>
        <v>0</v>
      </c>
      <c r="BF326" s="715">
        <f t="shared" si="467"/>
        <v>0</v>
      </c>
      <c r="BG326" s="732">
        <f t="shared" si="442"/>
        <v>0</v>
      </c>
      <c r="BH326" s="39"/>
      <c r="BI326" s="39"/>
      <c r="BJ326" s="39"/>
      <c r="BK326" s="39"/>
      <c r="BL326" s="39"/>
      <c r="BM326" s="36"/>
      <c r="BN326" s="422">
        <f t="shared" ca="1" si="443"/>
        <v>16.679398047101333</v>
      </c>
      <c r="BO326" s="422">
        <f t="shared" ca="1" si="444"/>
        <v>0</v>
      </c>
      <c r="BP326" s="422">
        <f t="shared" ca="1" si="445"/>
        <v>0</v>
      </c>
      <c r="BQ326" s="422">
        <f t="shared" ca="1" si="446"/>
        <v>0</v>
      </c>
      <c r="BR326" s="422">
        <f t="shared" ca="1" si="468"/>
        <v>0</v>
      </c>
      <c r="BS326" s="422">
        <f t="shared" ca="1" si="447"/>
        <v>0</v>
      </c>
      <c r="BT326" s="422">
        <f t="shared" si="448"/>
        <v>0</v>
      </c>
      <c r="BU326" s="422">
        <f t="shared" si="449"/>
        <v>0</v>
      </c>
      <c r="BV326" s="422">
        <f t="shared" si="450"/>
        <v>0</v>
      </c>
      <c r="BW326" s="422">
        <f t="shared" si="451"/>
        <v>0</v>
      </c>
      <c r="BX326" s="422">
        <f t="shared" si="469"/>
        <v>0</v>
      </c>
      <c r="BY326" s="422">
        <f t="shared" si="452"/>
        <v>0</v>
      </c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458"/>
      <c r="CL326" s="458"/>
      <c r="CM326" s="458"/>
      <c r="CN326" s="458"/>
      <c r="CO326" s="458"/>
      <c r="CP326" s="458"/>
      <c r="CQ326" s="458"/>
      <c r="CR326" s="458"/>
      <c r="CS326" s="458"/>
      <c r="CT326" s="458"/>
      <c r="CU326" s="458"/>
      <c r="CV326" s="458"/>
      <c r="CW326" s="458"/>
      <c r="CX326" s="458"/>
      <c r="CY326" s="458"/>
      <c r="CZ326" s="458"/>
      <c r="DA326" s="458"/>
      <c r="DB326" s="458"/>
      <c r="DC326" s="458"/>
      <c r="DD326" s="458"/>
      <c r="DE326" s="458"/>
      <c r="DF326" s="458"/>
      <c r="DG326" s="458"/>
      <c r="DH326" s="458"/>
      <c r="DI326" s="458"/>
      <c r="DJ326" s="458"/>
      <c r="DK326" s="458"/>
      <c r="DL326" s="458"/>
      <c r="DM326" s="458"/>
      <c r="DN326" s="458"/>
      <c r="DO326" s="458"/>
      <c r="DP326" s="458"/>
      <c r="DQ326" s="458"/>
      <c r="DR326" s="458"/>
      <c r="DS326" s="458"/>
      <c r="DT326" s="458"/>
      <c r="DU326" s="39"/>
      <c r="DV326" s="39"/>
      <c r="DW326" s="31">
        <f t="shared" si="470"/>
        <v>17</v>
      </c>
      <c r="DX326" s="459">
        <f t="shared" si="453"/>
        <v>202</v>
      </c>
      <c r="DY326" s="467">
        <f t="shared" si="471"/>
        <v>0.1</v>
      </c>
      <c r="DZ326" s="468">
        <f t="shared" si="472"/>
        <v>0</v>
      </c>
      <c r="EA326" s="467">
        <f t="shared" si="473"/>
        <v>0.01</v>
      </c>
      <c r="EB326" s="468"/>
      <c r="EC326" s="326"/>
      <c r="ED326" s="468"/>
      <c r="EE326" s="39"/>
      <c r="EF326" s="459">
        <f t="shared" si="474"/>
        <v>202</v>
      </c>
      <c r="EG326" s="407">
        <f t="shared" si="475"/>
        <v>0.03</v>
      </c>
      <c r="EH326" s="407">
        <f t="shared" si="475"/>
        <v>0.03</v>
      </c>
      <c r="EI326" s="407">
        <f t="shared" si="475"/>
        <v>0.03</v>
      </c>
      <c r="EJ326" s="407">
        <f t="shared" si="475"/>
        <v>0.03</v>
      </c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</row>
    <row r="327" spans="1:228" ht="12.75" hidden="1" customHeight="1" x14ac:dyDescent="0.2">
      <c r="A327" s="31">
        <f t="shared" si="454"/>
        <v>17</v>
      </c>
      <c r="B327" s="31"/>
      <c r="C327" s="31"/>
      <c r="D327" s="32">
        <f t="shared" si="455"/>
        <v>203</v>
      </c>
      <c r="E327" s="33">
        <f t="shared" ca="1" si="418"/>
        <v>0</v>
      </c>
      <c r="F327" s="33">
        <f t="shared" ca="1" si="419"/>
        <v>0</v>
      </c>
      <c r="G327" s="33">
        <f t="shared" ca="1" si="420"/>
        <v>0</v>
      </c>
      <c r="H327" s="33">
        <v>0</v>
      </c>
      <c r="I327" s="33">
        <v>0</v>
      </c>
      <c r="J327" s="33">
        <f t="shared" ca="1" si="400"/>
        <v>0</v>
      </c>
      <c r="K327" s="33">
        <f t="shared" ca="1" si="421"/>
        <v>0</v>
      </c>
      <c r="L327" s="33"/>
      <c r="M327" s="832">
        <v>0</v>
      </c>
      <c r="N327" s="33">
        <f>IF(M327&gt;0,#REF!,0)</f>
        <v>0</v>
      </c>
      <c r="O327" s="33">
        <f t="shared" ca="1" si="422"/>
        <v>0</v>
      </c>
      <c r="P327" s="833">
        <f t="shared" ca="1" si="456"/>
        <v>1</v>
      </c>
      <c r="Q327" s="834">
        <f t="shared" ca="1" si="457"/>
        <v>16.682017646274222</v>
      </c>
      <c r="R327" s="835">
        <f t="shared" ca="1" si="458"/>
        <v>390.18278071656277</v>
      </c>
      <c r="S327" s="836">
        <f t="shared" ca="1" si="459"/>
        <v>1</v>
      </c>
      <c r="T327" s="34">
        <f t="shared" ca="1" si="423"/>
        <v>16.682017646274222</v>
      </c>
      <c r="U327" s="835">
        <f t="shared" ca="1" si="460"/>
        <v>390.182780716563</v>
      </c>
      <c r="V327" s="34">
        <f t="shared" si="409"/>
        <v>0</v>
      </c>
      <c r="W327" s="553">
        <f t="shared" si="410"/>
        <v>0</v>
      </c>
      <c r="X327" s="42">
        <f t="shared" si="461"/>
        <v>0.03</v>
      </c>
      <c r="Y327" s="43">
        <f t="shared" si="424"/>
        <v>2.4662697723036864E-3</v>
      </c>
      <c r="Z327" s="45">
        <f t="shared" si="416"/>
        <v>0.03</v>
      </c>
      <c r="AA327" s="43">
        <f t="shared" si="425"/>
        <v>2.4662697723036864E-3</v>
      </c>
      <c r="AB327" s="35">
        <f t="shared" si="462"/>
        <v>0.16</v>
      </c>
      <c r="AC327" s="35">
        <f t="shared" ca="1" si="462"/>
        <v>0.15470777428049154</v>
      </c>
      <c r="AD327" s="317">
        <f t="shared" ca="1" si="462"/>
        <v>0.15470777428049154</v>
      </c>
      <c r="AE327" s="39"/>
      <c r="AF327" s="318">
        <f t="shared" si="426"/>
        <v>0.1</v>
      </c>
      <c r="AG327" s="405">
        <f t="shared" ca="1" si="427"/>
        <v>0</v>
      </c>
      <c r="AH327" s="318">
        <f t="shared" si="428"/>
        <v>0</v>
      </c>
      <c r="AI327" s="405">
        <f t="shared" ca="1" si="429"/>
        <v>0</v>
      </c>
      <c r="AJ327" s="318">
        <f t="shared" si="430"/>
        <v>0.01</v>
      </c>
      <c r="AK327" s="405">
        <f t="shared" ca="1" si="431"/>
        <v>0</v>
      </c>
      <c r="AL327" s="35">
        <v>0</v>
      </c>
      <c r="AM327" s="30">
        <f t="shared" ca="1" si="432"/>
        <v>16.682017646274222</v>
      </c>
      <c r="AN327" s="39"/>
      <c r="AO327" s="39"/>
      <c r="AP327" s="709">
        <f ca="1">IF($J$12="",0,IF(A327&lt;=$Y$3,IF(R326+SUM($M$126:M327)&gt;$Z$22,R326*10%,IF(R326+SUM($M$126:M327)&lt;=$Z$22,$Z$22-R326-SUM($M$126:M327))),0))</f>
        <v>99594.135201637167</v>
      </c>
      <c r="AQ327" s="319">
        <f t="shared" ca="1" si="463"/>
        <v>100000</v>
      </c>
      <c r="AR327" s="319">
        <f ca="1">IF($J$12="",0,IF(U326&lt;0,0,IF(A327&lt;=$Y$3,IF(U326+SUM($M$126:M327)&gt;$Z$22,U326*10%,IF(U326+SUM($M$126:M327)&lt;=$Z$22,$AR$125-U326-SUM($M$126:M327))),0)))</f>
        <v>99594.135201637167</v>
      </c>
      <c r="AS327" s="39">
        <f t="shared" ca="1" si="464"/>
        <v>100000</v>
      </c>
      <c r="AT327" s="723">
        <f t="shared" ca="1" si="433"/>
        <v>99594.135201637167</v>
      </c>
      <c r="AU327" s="320">
        <f t="shared" ca="1" si="434"/>
        <v>99594.135201637167</v>
      </c>
      <c r="AV327" s="320">
        <f t="shared" ca="1" si="435"/>
        <v>0</v>
      </c>
      <c r="AW327" s="320">
        <f t="shared" ca="1" si="436"/>
        <v>0</v>
      </c>
      <c r="AX327" s="320">
        <f t="shared" ca="1" si="437"/>
        <v>0</v>
      </c>
      <c r="AY327" s="320">
        <f t="shared" ca="1" si="465"/>
        <v>0</v>
      </c>
      <c r="AZ327" s="724">
        <f t="shared" ca="1" si="438"/>
        <v>0</v>
      </c>
      <c r="BA327" s="1259">
        <f t="shared" si="466"/>
        <v>0</v>
      </c>
      <c r="BB327" s="1250"/>
      <c r="BC327" s="715">
        <f t="shared" si="439"/>
        <v>0</v>
      </c>
      <c r="BD327" s="715">
        <f t="shared" si="440"/>
        <v>0</v>
      </c>
      <c r="BE327" s="715">
        <f t="shared" si="441"/>
        <v>0</v>
      </c>
      <c r="BF327" s="715">
        <f t="shared" si="467"/>
        <v>0</v>
      </c>
      <c r="BG327" s="732">
        <f t="shared" si="442"/>
        <v>0</v>
      </c>
      <c r="BH327" s="39"/>
      <c r="BI327" s="39"/>
      <c r="BJ327" s="39"/>
      <c r="BK327" s="39"/>
      <c r="BL327" s="39"/>
      <c r="BM327" s="36"/>
      <c r="BN327" s="422">
        <f t="shared" ca="1" si="443"/>
        <v>16.682017646274222</v>
      </c>
      <c r="BO327" s="422">
        <f t="shared" ca="1" si="444"/>
        <v>0</v>
      </c>
      <c r="BP327" s="422">
        <f t="shared" ca="1" si="445"/>
        <v>0</v>
      </c>
      <c r="BQ327" s="422">
        <f t="shared" ca="1" si="446"/>
        <v>0</v>
      </c>
      <c r="BR327" s="422">
        <f t="shared" ca="1" si="468"/>
        <v>0</v>
      </c>
      <c r="BS327" s="422">
        <f t="shared" ca="1" si="447"/>
        <v>0</v>
      </c>
      <c r="BT327" s="422">
        <f t="shared" si="448"/>
        <v>0</v>
      </c>
      <c r="BU327" s="422">
        <f t="shared" si="449"/>
        <v>0</v>
      </c>
      <c r="BV327" s="422">
        <f t="shared" si="450"/>
        <v>0</v>
      </c>
      <c r="BW327" s="422">
        <f t="shared" si="451"/>
        <v>0</v>
      </c>
      <c r="BX327" s="422">
        <f t="shared" si="469"/>
        <v>0</v>
      </c>
      <c r="BY327" s="422">
        <f t="shared" si="452"/>
        <v>0</v>
      </c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458"/>
      <c r="CL327" s="458"/>
      <c r="CM327" s="458"/>
      <c r="CN327" s="458"/>
      <c r="CO327" s="458"/>
      <c r="CP327" s="458"/>
      <c r="CQ327" s="458"/>
      <c r="CR327" s="458"/>
      <c r="CS327" s="458"/>
      <c r="CT327" s="458"/>
      <c r="CU327" s="458"/>
      <c r="CV327" s="458"/>
      <c r="CW327" s="458"/>
      <c r="CX327" s="458"/>
      <c r="CY327" s="458"/>
      <c r="CZ327" s="458"/>
      <c r="DA327" s="458"/>
      <c r="DB327" s="458"/>
      <c r="DC327" s="458"/>
      <c r="DD327" s="458"/>
      <c r="DE327" s="458"/>
      <c r="DF327" s="458"/>
      <c r="DG327" s="458"/>
      <c r="DH327" s="458"/>
      <c r="DI327" s="458"/>
      <c r="DJ327" s="458"/>
      <c r="DK327" s="458"/>
      <c r="DL327" s="458"/>
      <c r="DM327" s="458"/>
      <c r="DN327" s="458"/>
      <c r="DO327" s="458"/>
      <c r="DP327" s="458"/>
      <c r="DQ327" s="458"/>
      <c r="DR327" s="458"/>
      <c r="DS327" s="458"/>
      <c r="DT327" s="458"/>
      <c r="DU327" s="39"/>
      <c r="DV327" s="39"/>
      <c r="DW327" s="31">
        <f t="shared" si="470"/>
        <v>17</v>
      </c>
      <c r="DX327" s="459">
        <f t="shared" si="453"/>
        <v>203</v>
      </c>
      <c r="DY327" s="467">
        <f t="shared" si="471"/>
        <v>0.1</v>
      </c>
      <c r="DZ327" s="468">
        <f t="shared" si="472"/>
        <v>0</v>
      </c>
      <c r="EA327" s="467">
        <f t="shared" si="473"/>
        <v>0.01</v>
      </c>
      <c r="EB327" s="468"/>
      <c r="EC327" s="326"/>
      <c r="ED327" s="468"/>
      <c r="EE327" s="39"/>
      <c r="EF327" s="459">
        <f t="shared" si="474"/>
        <v>203</v>
      </c>
      <c r="EG327" s="407">
        <f t="shared" si="475"/>
        <v>0.03</v>
      </c>
      <c r="EH327" s="407">
        <f t="shared" si="475"/>
        <v>0.03</v>
      </c>
      <c r="EI327" s="407">
        <f t="shared" si="475"/>
        <v>0.03</v>
      </c>
      <c r="EJ327" s="407">
        <f t="shared" si="475"/>
        <v>0.03</v>
      </c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</row>
    <row r="328" spans="1:228" ht="12.75" hidden="1" customHeight="1" x14ac:dyDescent="0.2">
      <c r="A328" s="31">
        <f t="shared" si="454"/>
        <v>17</v>
      </c>
      <c r="B328" s="31"/>
      <c r="C328" s="31"/>
      <c r="D328" s="32">
        <f t="shared" si="455"/>
        <v>204</v>
      </c>
      <c r="E328" s="33">
        <f t="shared" ca="1" si="418"/>
        <v>0</v>
      </c>
      <c r="F328" s="33">
        <f t="shared" ca="1" si="419"/>
        <v>0</v>
      </c>
      <c r="G328" s="33">
        <f t="shared" ca="1" si="420"/>
        <v>0</v>
      </c>
      <c r="H328" s="33">
        <v>0</v>
      </c>
      <c r="I328" s="33">
        <v>0</v>
      </c>
      <c r="J328" s="33">
        <f t="shared" ca="1" si="400"/>
        <v>0</v>
      </c>
      <c r="K328" s="33">
        <f t="shared" ca="1" si="421"/>
        <v>0</v>
      </c>
      <c r="L328" s="33"/>
      <c r="M328" s="832">
        <v>0</v>
      </c>
      <c r="N328" s="33">
        <f>IF(M328&gt;0,#REF!,0)</f>
        <v>0</v>
      </c>
      <c r="O328" s="33">
        <f t="shared" ca="1" si="422"/>
        <v>0</v>
      </c>
      <c r="P328" s="833">
        <f t="shared" ca="1" si="456"/>
        <v>0.96</v>
      </c>
      <c r="Q328" s="834">
        <f t="shared" ca="1" si="457"/>
        <v>16.684644384229973</v>
      </c>
      <c r="R328" s="835">
        <f t="shared" ca="1" si="458"/>
        <v>374.4581363323328</v>
      </c>
      <c r="S328" s="836">
        <f t="shared" ca="1" si="459"/>
        <v>0.96</v>
      </c>
      <c r="T328" s="34">
        <f t="shared" ca="1" si="423"/>
        <v>16.684644384229973</v>
      </c>
      <c r="U328" s="835">
        <f t="shared" ca="1" si="460"/>
        <v>374.45813633233303</v>
      </c>
      <c r="V328" s="34">
        <f t="shared" si="409"/>
        <v>0</v>
      </c>
      <c r="W328" s="553">
        <f t="shared" si="410"/>
        <v>0</v>
      </c>
      <c r="X328" s="42">
        <f t="shared" si="461"/>
        <v>0.03</v>
      </c>
      <c r="Y328" s="43">
        <f t="shared" si="424"/>
        <v>2.4662697723036864E-3</v>
      </c>
      <c r="Z328" s="45">
        <f t="shared" si="416"/>
        <v>0.03</v>
      </c>
      <c r="AA328" s="43">
        <f t="shared" si="425"/>
        <v>2.4662697723036864E-3</v>
      </c>
      <c r="AB328" s="35">
        <f t="shared" si="462"/>
        <v>0.16</v>
      </c>
      <c r="AC328" s="35">
        <f t="shared" ca="1" si="462"/>
        <v>0.15470777428049154</v>
      </c>
      <c r="AD328" s="317">
        <f t="shared" ca="1" si="462"/>
        <v>0.15470777428049154</v>
      </c>
      <c r="AE328" s="39"/>
      <c r="AF328" s="318">
        <f t="shared" si="426"/>
        <v>0.1</v>
      </c>
      <c r="AG328" s="405">
        <f t="shared" ca="1" si="427"/>
        <v>0</v>
      </c>
      <c r="AH328" s="318">
        <f t="shared" si="428"/>
        <v>0</v>
      </c>
      <c r="AI328" s="405">
        <f t="shared" ca="1" si="429"/>
        <v>0</v>
      </c>
      <c r="AJ328" s="318">
        <f t="shared" si="430"/>
        <v>0.01</v>
      </c>
      <c r="AK328" s="405">
        <f t="shared" ca="1" si="431"/>
        <v>0</v>
      </c>
      <c r="AL328" s="35">
        <v>0</v>
      </c>
      <c r="AM328" s="30">
        <f t="shared" ca="1" si="432"/>
        <v>16.684644384229973</v>
      </c>
      <c r="AN328" s="39"/>
      <c r="AO328" s="39"/>
      <c r="AP328" s="709">
        <f ca="1">IF($J$12="",0,IF(A328&lt;=$Y$3,IF(R327+SUM($M$126:M328)&gt;$Z$22,R327*10%,IF(R327+SUM($M$126:M328)&lt;=$Z$22,$Z$22-R327-SUM($M$126:M328))),0))</f>
        <v>99609.817219283432</v>
      </c>
      <c r="AQ328" s="319">
        <f t="shared" ca="1" si="463"/>
        <v>100000</v>
      </c>
      <c r="AR328" s="319">
        <f ca="1">IF($J$12="",0,IF(U327&lt;0,0,IF(A328&lt;=$Y$3,IF(U327+SUM($M$126:M328)&gt;$Z$22,U327*10%,IF(U327+SUM($M$126:M328)&lt;=$Z$22,$AR$125-U327-SUM($M$126:M328))),0)))</f>
        <v>99609.817219283432</v>
      </c>
      <c r="AS328" s="39">
        <f t="shared" ca="1" si="464"/>
        <v>100000</v>
      </c>
      <c r="AT328" s="723">
        <f t="shared" ca="1" si="433"/>
        <v>99609.817219283432</v>
      </c>
      <c r="AU328" s="320">
        <f t="shared" ca="1" si="434"/>
        <v>99609.817219283432</v>
      </c>
      <c r="AV328" s="320">
        <f t="shared" ca="1" si="435"/>
        <v>0</v>
      </c>
      <c r="AW328" s="320">
        <f t="shared" ca="1" si="436"/>
        <v>0</v>
      </c>
      <c r="AX328" s="320">
        <f t="shared" ca="1" si="437"/>
        <v>0</v>
      </c>
      <c r="AY328" s="320">
        <f t="shared" ca="1" si="465"/>
        <v>0</v>
      </c>
      <c r="AZ328" s="724">
        <f t="shared" ca="1" si="438"/>
        <v>0</v>
      </c>
      <c r="BA328" s="1259">
        <f t="shared" si="466"/>
        <v>0</v>
      </c>
      <c r="BB328" s="1250"/>
      <c r="BC328" s="715">
        <f t="shared" si="439"/>
        <v>0</v>
      </c>
      <c r="BD328" s="715">
        <f t="shared" si="440"/>
        <v>0</v>
      </c>
      <c r="BE328" s="715">
        <f t="shared" si="441"/>
        <v>0</v>
      </c>
      <c r="BF328" s="715">
        <f t="shared" si="467"/>
        <v>0</v>
      </c>
      <c r="BG328" s="732">
        <f t="shared" si="442"/>
        <v>0</v>
      </c>
      <c r="BH328" s="39"/>
      <c r="BI328" s="39"/>
      <c r="BJ328" s="39"/>
      <c r="BK328" s="39"/>
      <c r="BL328" s="39"/>
      <c r="BM328" s="36"/>
      <c r="BN328" s="422">
        <f t="shared" ca="1" si="443"/>
        <v>16.684644384229973</v>
      </c>
      <c r="BO328" s="422">
        <f t="shared" ca="1" si="444"/>
        <v>0</v>
      </c>
      <c r="BP328" s="422">
        <f t="shared" ca="1" si="445"/>
        <v>0</v>
      </c>
      <c r="BQ328" s="422">
        <f t="shared" ca="1" si="446"/>
        <v>0</v>
      </c>
      <c r="BR328" s="422">
        <f t="shared" ca="1" si="468"/>
        <v>0</v>
      </c>
      <c r="BS328" s="422">
        <f t="shared" ca="1" si="447"/>
        <v>0</v>
      </c>
      <c r="BT328" s="422">
        <f t="shared" si="448"/>
        <v>0</v>
      </c>
      <c r="BU328" s="422">
        <f t="shared" si="449"/>
        <v>0</v>
      </c>
      <c r="BV328" s="422">
        <f t="shared" si="450"/>
        <v>0</v>
      </c>
      <c r="BW328" s="422">
        <f t="shared" si="451"/>
        <v>0</v>
      </c>
      <c r="BX328" s="422">
        <f t="shared" si="469"/>
        <v>0</v>
      </c>
      <c r="BY328" s="422">
        <f t="shared" si="452"/>
        <v>0</v>
      </c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458"/>
      <c r="CL328" s="458"/>
      <c r="CM328" s="458"/>
      <c r="CN328" s="458"/>
      <c r="CO328" s="458"/>
      <c r="CP328" s="458"/>
      <c r="CQ328" s="458"/>
      <c r="CR328" s="458"/>
      <c r="CS328" s="458"/>
      <c r="CT328" s="458"/>
      <c r="CU328" s="458"/>
      <c r="CV328" s="458"/>
      <c r="CW328" s="458"/>
      <c r="CX328" s="458"/>
      <c r="CY328" s="458"/>
      <c r="CZ328" s="458"/>
      <c r="DA328" s="458"/>
      <c r="DB328" s="458"/>
      <c r="DC328" s="458"/>
      <c r="DD328" s="458"/>
      <c r="DE328" s="458"/>
      <c r="DF328" s="458"/>
      <c r="DG328" s="458"/>
      <c r="DH328" s="458"/>
      <c r="DI328" s="458"/>
      <c r="DJ328" s="458"/>
      <c r="DK328" s="458"/>
      <c r="DL328" s="458"/>
      <c r="DM328" s="458"/>
      <c r="DN328" s="458"/>
      <c r="DO328" s="458"/>
      <c r="DP328" s="458"/>
      <c r="DQ328" s="458"/>
      <c r="DR328" s="458"/>
      <c r="DS328" s="458"/>
      <c r="DT328" s="458"/>
      <c r="DU328" s="39"/>
      <c r="DV328" s="39"/>
      <c r="DW328" s="31">
        <f t="shared" si="470"/>
        <v>17</v>
      </c>
      <c r="DX328" s="459">
        <f t="shared" si="453"/>
        <v>204</v>
      </c>
      <c r="DY328" s="467">
        <f t="shared" si="471"/>
        <v>0.1</v>
      </c>
      <c r="DZ328" s="468">
        <f t="shared" si="472"/>
        <v>0</v>
      </c>
      <c r="EA328" s="467">
        <f t="shared" si="473"/>
        <v>0.01</v>
      </c>
      <c r="EB328" s="468"/>
      <c r="EC328" s="326"/>
      <c r="ED328" s="468"/>
      <c r="EE328" s="39"/>
      <c r="EF328" s="459">
        <f t="shared" si="474"/>
        <v>204</v>
      </c>
      <c r="EG328" s="407">
        <f t="shared" si="475"/>
        <v>0.03</v>
      </c>
      <c r="EH328" s="407">
        <f t="shared" si="475"/>
        <v>0.03</v>
      </c>
      <c r="EI328" s="407">
        <f t="shared" si="475"/>
        <v>0.03</v>
      </c>
      <c r="EJ328" s="407">
        <f t="shared" si="475"/>
        <v>0.03</v>
      </c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</row>
    <row r="329" spans="1:228" ht="12.75" hidden="1" customHeight="1" x14ac:dyDescent="0.2">
      <c r="A329" s="31">
        <f>A328+1</f>
        <v>18</v>
      </c>
      <c r="B329" s="31"/>
      <c r="C329" s="31">
        <v>30</v>
      </c>
      <c r="D329" s="32">
        <f t="shared" si="455"/>
        <v>205</v>
      </c>
      <c r="E329" s="33">
        <f t="shared" ca="1" si="418"/>
        <v>168.97719999999998</v>
      </c>
      <c r="F329" s="33">
        <f t="shared" ca="1" si="419"/>
        <v>168.97719999999998</v>
      </c>
      <c r="G329" s="33">
        <f t="shared" ca="1" si="420"/>
        <v>0</v>
      </c>
      <c r="H329" s="33">
        <v>0</v>
      </c>
      <c r="I329" s="33">
        <v>0</v>
      </c>
      <c r="J329" s="33">
        <f t="shared" ref="J329:J392" ca="1" si="476">IF(A329&gt;$Y$3,0,$J$124)</f>
        <v>0</v>
      </c>
      <c r="K329" s="33">
        <f t="shared" ca="1" si="421"/>
        <v>22.54</v>
      </c>
      <c r="L329" s="33"/>
      <c r="M329" s="832">
        <v>0</v>
      </c>
      <c r="N329" s="33">
        <f>IF(M329&gt;0,#REF!,0)</f>
        <v>0</v>
      </c>
      <c r="O329" s="33">
        <f t="shared" ca="1" si="422"/>
        <v>123.13</v>
      </c>
      <c r="P329" s="833">
        <f t="shared" ca="1" si="456"/>
        <v>1.23</v>
      </c>
      <c r="Q329" s="834">
        <f t="shared" ca="1" si="457"/>
        <v>18.430725244778518</v>
      </c>
      <c r="R329" s="835">
        <f t="shared" ca="1" si="458"/>
        <v>480.38741108755431</v>
      </c>
      <c r="S329" s="836">
        <f t="shared" ca="1" si="459"/>
        <v>1.23</v>
      </c>
      <c r="T329" s="34">
        <f t="shared" ca="1" si="423"/>
        <v>18.430725244778518</v>
      </c>
      <c r="U329" s="835">
        <f t="shared" ca="1" si="460"/>
        <v>480.38741108755454</v>
      </c>
      <c r="V329" s="34">
        <f t="shared" si="409"/>
        <v>0</v>
      </c>
      <c r="W329" s="553">
        <f t="shared" si="410"/>
        <v>0</v>
      </c>
      <c r="X329" s="42">
        <f t="shared" si="461"/>
        <v>0.03</v>
      </c>
      <c r="Y329" s="43">
        <f t="shared" si="424"/>
        <v>2.4662697723036864E-3</v>
      </c>
      <c r="Z329" s="45">
        <f t="shared" si="416"/>
        <v>0.03</v>
      </c>
      <c r="AA329" s="43">
        <f t="shared" si="425"/>
        <v>2.4662697723036864E-3</v>
      </c>
      <c r="AB329" s="35">
        <f t="shared" si="462"/>
        <v>0.16</v>
      </c>
      <c r="AC329" s="35">
        <f t="shared" ca="1" si="462"/>
        <v>0.15470777428049154</v>
      </c>
      <c r="AD329" s="317">
        <f t="shared" ca="1" si="462"/>
        <v>0.15470777428049154</v>
      </c>
      <c r="AE329" s="39"/>
      <c r="AF329" s="318">
        <f t="shared" si="426"/>
        <v>0.1</v>
      </c>
      <c r="AG329" s="405">
        <f t="shared" ca="1" si="427"/>
        <v>14.567</v>
      </c>
      <c r="AH329" s="318">
        <f t="shared" si="428"/>
        <v>0</v>
      </c>
      <c r="AI329" s="405">
        <f t="shared" ca="1" si="429"/>
        <v>0</v>
      </c>
      <c r="AJ329" s="318">
        <f t="shared" si="430"/>
        <v>0.01</v>
      </c>
      <c r="AK329" s="405">
        <f t="shared" ca="1" si="431"/>
        <v>1.4566999999999999</v>
      </c>
      <c r="AL329" s="35">
        <v>0</v>
      </c>
      <c r="AM329" s="30">
        <f t="shared" ca="1" si="432"/>
        <v>18.430725244778518</v>
      </c>
      <c r="AN329" s="39"/>
      <c r="AO329" s="39"/>
      <c r="AP329" s="709">
        <f ca="1">IF($J$12="",0,IF(A329&lt;=$Y$3,IF(R328+SUM($M$126:M329)&gt;$Z$22,R328*10%,IF(R328+SUM($M$126:M329)&lt;=$Z$22,$Z$22-R328-SUM($M$126:M329))),0))</f>
        <v>99625.541863667662</v>
      </c>
      <c r="AQ329" s="319">
        <f t="shared" ca="1" si="463"/>
        <v>100000</v>
      </c>
      <c r="AR329" s="319">
        <f ca="1">IF($J$12="",0,IF(U328&lt;0,0,IF(A329&lt;=$Y$3,IF(U328+SUM($M$126:M329)&gt;$Z$22,U328*10%,IF(U328+SUM($M$126:M329)&lt;=$Z$22,$AR$125-U328-SUM($M$126:M329))),0)))</f>
        <v>99625.541863667662</v>
      </c>
      <c r="AS329" s="39">
        <f t="shared" ca="1" si="464"/>
        <v>100000</v>
      </c>
      <c r="AT329" s="723">
        <f t="shared" ca="1" si="433"/>
        <v>99625.541863667662</v>
      </c>
      <c r="AU329" s="320">
        <f t="shared" ca="1" si="434"/>
        <v>99625.541863667662</v>
      </c>
      <c r="AV329" s="320">
        <f t="shared" ca="1" si="435"/>
        <v>0</v>
      </c>
      <c r="AW329" s="320">
        <f t="shared" ca="1" si="436"/>
        <v>0</v>
      </c>
      <c r="AX329" s="320">
        <f t="shared" ca="1" si="437"/>
        <v>0</v>
      </c>
      <c r="AY329" s="320">
        <f t="shared" ca="1" si="465"/>
        <v>0</v>
      </c>
      <c r="AZ329" s="724">
        <f t="shared" ca="1" si="438"/>
        <v>0</v>
      </c>
      <c r="BA329" s="1259">
        <f t="shared" si="466"/>
        <v>0</v>
      </c>
      <c r="BB329" s="1250"/>
      <c r="BC329" s="715">
        <f t="shared" si="439"/>
        <v>0</v>
      </c>
      <c r="BD329" s="715">
        <f t="shared" si="440"/>
        <v>0</v>
      </c>
      <c r="BE329" s="715">
        <f t="shared" si="441"/>
        <v>0</v>
      </c>
      <c r="BF329" s="715">
        <f t="shared" si="467"/>
        <v>0</v>
      </c>
      <c r="BG329" s="732">
        <f t="shared" si="442"/>
        <v>0</v>
      </c>
      <c r="BH329" s="39"/>
      <c r="BI329" s="39"/>
      <c r="BJ329" s="39"/>
      <c r="BK329" s="39"/>
      <c r="BL329" s="39"/>
      <c r="BM329" s="36"/>
      <c r="BN329" s="422">
        <f t="shared" ca="1" si="443"/>
        <v>18.430725244778518</v>
      </c>
      <c r="BO329" s="422">
        <f t="shared" ca="1" si="444"/>
        <v>0</v>
      </c>
      <c r="BP329" s="422">
        <f t="shared" ca="1" si="445"/>
        <v>0</v>
      </c>
      <c r="BQ329" s="422">
        <f t="shared" ca="1" si="446"/>
        <v>0</v>
      </c>
      <c r="BR329" s="422">
        <f t="shared" ca="1" si="468"/>
        <v>0</v>
      </c>
      <c r="BS329" s="422">
        <f t="shared" ca="1" si="447"/>
        <v>0</v>
      </c>
      <c r="BT329" s="422">
        <f t="shared" si="448"/>
        <v>0</v>
      </c>
      <c r="BU329" s="422">
        <f t="shared" si="449"/>
        <v>0</v>
      </c>
      <c r="BV329" s="422">
        <f t="shared" si="450"/>
        <v>0</v>
      </c>
      <c r="BW329" s="422">
        <f t="shared" si="451"/>
        <v>0</v>
      </c>
      <c r="BX329" s="422">
        <f t="shared" si="469"/>
        <v>0</v>
      </c>
      <c r="BY329" s="422">
        <f t="shared" si="452"/>
        <v>0</v>
      </c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458"/>
      <c r="CL329" s="458"/>
      <c r="CM329" s="458"/>
      <c r="CN329" s="458"/>
      <c r="CO329" s="458"/>
      <c r="CP329" s="458"/>
      <c r="CQ329" s="458"/>
      <c r="CR329" s="458"/>
      <c r="CS329" s="458"/>
      <c r="CT329" s="458"/>
      <c r="CU329" s="458"/>
      <c r="CV329" s="458"/>
      <c r="CW329" s="458"/>
      <c r="CX329" s="458"/>
      <c r="CY329" s="458"/>
      <c r="CZ329" s="458"/>
      <c r="DA329" s="458"/>
      <c r="DB329" s="458"/>
      <c r="DC329" s="458"/>
      <c r="DD329" s="458"/>
      <c r="DE329" s="458"/>
      <c r="DF329" s="458"/>
      <c r="DG329" s="458"/>
      <c r="DH329" s="458"/>
      <c r="DI329" s="458"/>
      <c r="DJ329" s="458"/>
      <c r="DK329" s="458"/>
      <c r="DL329" s="458"/>
      <c r="DM329" s="458"/>
      <c r="DN329" s="458"/>
      <c r="DO329" s="458"/>
      <c r="DP329" s="458"/>
      <c r="DQ329" s="458"/>
      <c r="DR329" s="458"/>
      <c r="DS329" s="458"/>
      <c r="DT329" s="458"/>
      <c r="DU329" s="39"/>
      <c r="DV329" s="39"/>
      <c r="DW329" s="31">
        <f>DW328+1</f>
        <v>18</v>
      </c>
      <c r="DX329" s="459">
        <f t="shared" si="453"/>
        <v>205</v>
      </c>
      <c r="DY329" s="467">
        <f t="shared" si="471"/>
        <v>0.1</v>
      </c>
      <c r="DZ329" s="468">
        <f t="shared" si="472"/>
        <v>0</v>
      </c>
      <c r="EA329" s="467">
        <f t="shared" si="473"/>
        <v>0.01</v>
      </c>
      <c r="EB329" s="468"/>
      <c r="EC329" s="326"/>
      <c r="ED329" s="468"/>
      <c r="EE329" s="39"/>
      <c r="EF329" s="459">
        <f t="shared" si="474"/>
        <v>205</v>
      </c>
      <c r="EG329" s="407">
        <f t="shared" si="475"/>
        <v>0.03</v>
      </c>
      <c r="EH329" s="407">
        <f t="shared" si="475"/>
        <v>0.03</v>
      </c>
      <c r="EI329" s="407">
        <f t="shared" si="475"/>
        <v>0.03</v>
      </c>
      <c r="EJ329" s="407">
        <f t="shared" si="475"/>
        <v>0.03</v>
      </c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</row>
    <row r="330" spans="1:228" ht="12.75" hidden="1" customHeight="1" x14ac:dyDescent="0.2">
      <c r="A330" s="31">
        <f t="shared" ref="A330:A340" si="477">A329</f>
        <v>18</v>
      </c>
      <c r="B330" s="31"/>
      <c r="C330" s="31"/>
      <c r="D330" s="32">
        <f t="shared" si="455"/>
        <v>206</v>
      </c>
      <c r="E330" s="33">
        <f t="shared" ca="1" si="418"/>
        <v>0</v>
      </c>
      <c r="F330" s="33">
        <f t="shared" ca="1" si="419"/>
        <v>0</v>
      </c>
      <c r="G330" s="33">
        <f t="shared" ca="1" si="420"/>
        <v>0</v>
      </c>
      <c r="H330" s="33">
        <v>0</v>
      </c>
      <c r="I330" s="33">
        <v>0</v>
      </c>
      <c r="J330" s="33">
        <f t="shared" ca="1" si="476"/>
        <v>0</v>
      </c>
      <c r="K330" s="33">
        <f t="shared" ca="1" si="421"/>
        <v>0</v>
      </c>
      <c r="L330" s="33"/>
      <c r="M330" s="832">
        <v>0</v>
      </c>
      <c r="N330" s="33">
        <f>IF(M330&gt;0,#REF!,0)</f>
        <v>0</v>
      </c>
      <c r="O330" s="33">
        <f t="shared" ca="1" si="422"/>
        <v>0</v>
      </c>
      <c r="P330" s="833">
        <f t="shared" ca="1" si="456"/>
        <v>1.18</v>
      </c>
      <c r="Q330" s="834">
        <f t="shared" ca="1" si="457"/>
        <v>18.411128328948806</v>
      </c>
      <c r="R330" s="835">
        <f t="shared" ca="1" si="458"/>
        <v>463.15628275860553</v>
      </c>
      <c r="S330" s="836">
        <f t="shared" ca="1" si="459"/>
        <v>1.18</v>
      </c>
      <c r="T330" s="34">
        <f t="shared" ca="1" si="423"/>
        <v>18.411128328948806</v>
      </c>
      <c r="U330" s="835">
        <f t="shared" ca="1" si="460"/>
        <v>463.15628275860576</v>
      </c>
      <c r="V330" s="34">
        <f t="shared" si="409"/>
        <v>0</v>
      </c>
      <c r="W330" s="553">
        <f t="shared" si="410"/>
        <v>0</v>
      </c>
      <c r="X330" s="42">
        <f t="shared" si="461"/>
        <v>0.03</v>
      </c>
      <c r="Y330" s="43">
        <f t="shared" si="424"/>
        <v>2.4662697723036864E-3</v>
      </c>
      <c r="Z330" s="45">
        <f t="shared" si="416"/>
        <v>0.03</v>
      </c>
      <c r="AA330" s="43">
        <f t="shared" si="425"/>
        <v>2.4662697723036864E-3</v>
      </c>
      <c r="AB330" s="35">
        <f t="shared" si="462"/>
        <v>0.16</v>
      </c>
      <c r="AC330" s="35">
        <f t="shared" ca="1" si="462"/>
        <v>0.15470777428049154</v>
      </c>
      <c r="AD330" s="317">
        <f t="shared" ca="1" si="462"/>
        <v>0.15470777428049154</v>
      </c>
      <c r="AE330" s="39"/>
      <c r="AF330" s="318">
        <f t="shared" si="426"/>
        <v>0.1</v>
      </c>
      <c r="AG330" s="405">
        <f t="shared" ca="1" si="427"/>
        <v>0</v>
      </c>
      <c r="AH330" s="318">
        <f t="shared" si="428"/>
        <v>0</v>
      </c>
      <c r="AI330" s="405">
        <f t="shared" ca="1" si="429"/>
        <v>0</v>
      </c>
      <c r="AJ330" s="318">
        <f t="shared" si="430"/>
        <v>0.01</v>
      </c>
      <c r="AK330" s="405">
        <f t="shared" ca="1" si="431"/>
        <v>0</v>
      </c>
      <c r="AL330" s="35">
        <v>0</v>
      </c>
      <c r="AM330" s="30">
        <f t="shared" ca="1" si="432"/>
        <v>18.411128328948806</v>
      </c>
      <c r="AN330" s="39"/>
      <c r="AO330" s="39"/>
      <c r="AP330" s="709">
        <f ca="1">IF($J$12="",0,IF(A330&lt;=$Y$3,IF(R329+SUM($M$126:M330)&gt;$Z$22,R329*10%,IF(R329+SUM($M$126:M330)&lt;=$Z$22,$Z$22-R329-SUM($M$126:M330))),0))</f>
        <v>99519.612588912452</v>
      </c>
      <c r="AQ330" s="319">
        <f t="shared" ca="1" si="463"/>
        <v>100000</v>
      </c>
      <c r="AR330" s="319">
        <f ca="1">IF($J$12="",0,IF(U329&lt;0,0,IF(A330&lt;=$Y$3,IF(U329+SUM($M$126:M330)&gt;$Z$22,U329*10%,IF(U329+SUM($M$126:M330)&lt;=$Z$22,$AR$125-U329-SUM($M$126:M330))),0)))</f>
        <v>99519.612588912452</v>
      </c>
      <c r="AS330" s="39">
        <f t="shared" ca="1" si="464"/>
        <v>100000</v>
      </c>
      <c r="AT330" s="723">
        <f t="shared" ca="1" si="433"/>
        <v>99519.612588912452</v>
      </c>
      <c r="AU330" s="320">
        <f t="shared" ca="1" si="434"/>
        <v>99519.612588912452</v>
      </c>
      <c r="AV330" s="320">
        <f t="shared" ca="1" si="435"/>
        <v>0</v>
      </c>
      <c r="AW330" s="320">
        <f t="shared" ca="1" si="436"/>
        <v>0</v>
      </c>
      <c r="AX330" s="320">
        <f t="shared" ca="1" si="437"/>
        <v>0</v>
      </c>
      <c r="AY330" s="320">
        <f t="shared" ca="1" si="465"/>
        <v>0</v>
      </c>
      <c r="AZ330" s="724">
        <f t="shared" ca="1" si="438"/>
        <v>0</v>
      </c>
      <c r="BA330" s="1259">
        <f t="shared" si="466"/>
        <v>0</v>
      </c>
      <c r="BB330" s="1250"/>
      <c r="BC330" s="715">
        <f t="shared" si="439"/>
        <v>0</v>
      </c>
      <c r="BD330" s="715">
        <f t="shared" si="440"/>
        <v>0</v>
      </c>
      <c r="BE330" s="715">
        <f t="shared" si="441"/>
        <v>0</v>
      </c>
      <c r="BF330" s="715">
        <f t="shared" si="467"/>
        <v>0</v>
      </c>
      <c r="BG330" s="732">
        <f t="shared" si="442"/>
        <v>0</v>
      </c>
      <c r="BH330" s="39"/>
      <c r="BI330" s="39"/>
      <c r="BJ330" s="39"/>
      <c r="BK330" s="39"/>
      <c r="BL330" s="39"/>
      <c r="BM330" s="36"/>
      <c r="BN330" s="422">
        <f t="shared" ca="1" si="443"/>
        <v>18.411128328948806</v>
      </c>
      <c r="BO330" s="422">
        <f t="shared" ca="1" si="444"/>
        <v>0</v>
      </c>
      <c r="BP330" s="422">
        <f t="shared" ca="1" si="445"/>
        <v>0</v>
      </c>
      <c r="BQ330" s="422">
        <f t="shared" ca="1" si="446"/>
        <v>0</v>
      </c>
      <c r="BR330" s="422">
        <f t="shared" ca="1" si="468"/>
        <v>0</v>
      </c>
      <c r="BS330" s="422">
        <f t="shared" ca="1" si="447"/>
        <v>0</v>
      </c>
      <c r="BT330" s="422">
        <f t="shared" si="448"/>
        <v>0</v>
      </c>
      <c r="BU330" s="422">
        <f t="shared" si="449"/>
        <v>0</v>
      </c>
      <c r="BV330" s="422">
        <f t="shared" si="450"/>
        <v>0</v>
      </c>
      <c r="BW330" s="422">
        <f t="shared" si="451"/>
        <v>0</v>
      </c>
      <c r="BX330" s="422">
        <f t="shared" si="469"/>
        <v>0</v>
      </c>
      <c r="BY330" s="422">
        <f t="shared" si="452"/>
        <v>0</v>
      </c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458"/>
      <c r="CL330" s="458"/>
      <c r="CM330" s="458"/>
      <c r="CN330" s="458"/>
      <c r="CO330" s="458"/>
      <c r="CP330" s="458"/>
      <c r="CQ330" s="458"/>
      <c r="CR330" s="458"/>
      <c r="CS330" s="458"/>
      <c r="CT330" s="458"/>
      <c r="CU330" s="458"/>
      <c r="CV330" s="458"/>
      <c r="CW330" s="458"/>
      <c r="CX330" s="458"/>
      <c r="CY330" s="458"/>
      <c r="CZ330" s="458"/>
      <c r="DA330" s="458"/>
      <c r="DB330" s="458"/>
      <c r="DC330" s="458"/>
      <c r="DD330" s="458"/>
      <c r="DE330" s="458"/>
      <c r="DF330" s="458"/>
      <c r="DG330" s="458"/>
      <c r="DH330" s="458"/>
      <c r="DI330" s="458"/>
      <c r="DJ330" s="458"/>
      <c r="DK330" s="458"/>
      <c r="DL330" s="458"/>
      <c r="DM330" s="458"/>
      <c r="DN330" s="458"/>
      <c r="DO330" s="458"/>
      <c r="DP330" s="458"/>
      <c r="DQ330" s="458"/>
      <c r="DR330" s="458"/>
      <c r="DS330" s="458"/>
      <c r="DT330" s="458"/>
      <c r="DU330" s="39"/>
      <c r="DV330" s="39"/>
      <c r="DW330" s="31">
        <f t="shared" ref="DW330:DW340" si="478">DW329</f>
        <v>18</v>
      </c>
      <c r="DX330" s="459">
        <f t="shared" si="453"/>
        <v>206</v>
      </c>
      <c r="DY330" s="467">
        <f t="shared" si="471"/>
        <v>0.1</v>
      </c>
      <c r="DZ330" s="468">
        <f t="shared" si="472"/>
        <v>0</v>
      </c>
      <c r="EA330" s="467">
        <f t="shared" si="473"/>
        <v>0.01</v>
      </c>
      <c r="EB330" s="468"/>
      <c r="EC330" s="326"/>
      <c r="ED330" s="468"/>
      <c r="EE330" s="39"/>
      <c r="EF330" s="459">
        <f t="shared" si="474"/>
        <v>206</v>
      </c>
      <c r="EG330" s="407">
        <f t="shared" si="475"/>
        <v>0.03</v>
      </c>
      <c r="EH330" s="407">
        <f t="shared" si="475"/>
        <v>0.03</v>
      </c>
      <c r="EI330" s="407">
        <f t="shared" si="475"/>
        <v>0.03</v>
      </c>
      <c r="EJ330" s="407">
        <f t="shared" si="475"/>
        <v>0.03</v>
      </c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</row>
    <row r="331" spans="1:228" ht="12.75" hidden="1" customHeight="1" x14ac:dyDescent="0.2">
      <c r="A331" s="31">
        <f t="shared" si="477"/>
        <v>18</v>
      </c>
      <c r="B331" s="31"/>
      <c r="C331" s="31"/>
      <c r="D331" s="32">
        <f t="shared" si="455"/>
        <v>207</v>
      </c>
      <c r="E331" s="33">
        <f t="shared" ca="1" si="418"/>
        <v>0</v>
      </c>
      <c r="F331" s="33">
        <f t="shared" ca="1" si="419"/>
        <v>0</v>
      </c>
      <c r="G331" s="33">
        <f t="shared" ca="1" si="420"/>
        <v>0</v>
      </c>
      <c r="H331" s="33">
        <v>0</v>
      </c>
      <c r="I331" s="33">
        <v>0</v>
      </c>
      <c r="J331" s="33">
        <f t="shared" ca="1" si="476"/>
        <v>0</v>
      </c>
      <c r="K331" s="33">
        <f t="shared" ca="1" si="421"/>
        <v>0</v>
      </c>
      <c r="L331" s="33"/>
      <c r="M331" s="832">
        <v>0</v>
      </c>
      <c r="N331" s="33">
        <f>IF(M331&gt;0,#REF!,0)</f>
        <v>0</v>
      </c>
      <c r="O331" s="33">
        <f t="shared" ca="1" si="422"/>
        <v>0</v>
      </c>
      <c r="P331" s="833">
        <f t="shared" ca="1" si="456"/>
        <v>1.1399999999999999</v>
      </c>
      <c r="Q331" s="834">
        <f t="shared" ca="1" si="457"/>
        <v>18.414316087689659</v>
      </c>
      <c r="R331" s="835">
        <f t="shared" ca="1" si="458"/>
        <v>445.88196667091586</v>
      </c>
      <c r="S331" s="836">
        <f t="shared" ca="1" si="459"/>
        <v>1.1399999999999999</v>
      </c>
      <c r="T331" s="34">
        <f t="shared" ca="1" si="423"/>
        <v>18.414316087689659</v>
      </c>
      <c r="U331" s="835">
        <f t="shared" ca="1" si="460"/>
        <v>445.88196667091609</v>
      </c>
      <c r="V331" s="34">
        <f t="shared" si="409"/>
        <v>0</v>
      </c>
      <c r="W331" s="553">
        <f t="shared" si="410"/>
        <v>0</v>
      </c>
      <c r="X331" s="42">
        <f t="shared" si="461"/>
        <v>0.03</v>
      </c>
      <c r="Y331" s="43">
        <f t="shared" si="424"/>
        <v>2.4662697723036864E-3</v>
      </c>
      <c r="Z331" s="45">
        <f t="shared" si="416"/>
        <v>0.03</v>
      </c>
      <c r="AA331" s="43">
        <f t="shared" si="425"/>
        <v>2.4662697723036864E-3</v>
      </c>
      <c r="AB331" s="35">
        <f t="shared" si="462"/>
        <v>0.16</v>
      </c>
      <c r="AC331" s="35">
        <f t="shared" ca="1" si="462"/>
        <v>0.15470777428049154</v>
      </c>
      <c r="AD331" s="317">
        <f t="shared" ca="1" si="462"/>
        <v>0.15470777428049154</v>
      </c>
      <c r="AE331" s="39"/>
      <c r="AF331" s="318">
        <f t="shared" si="426"/>
        <v>0.1</v>
      </c>
      <c r="AG331" s="405">
        <f t="shared" ca="1" si="427"/>
        <v>0</v>
      </c>
      <c r="AH331" s="318">
        <f t="shared" si="428"/>
        <v>0</v>
      </c>
      <c r="AI331" s="405">
        <f t="shared" ca="1" si="429"/>
        <v>0</v>
      </c>
      <c r="AJ331" s="318">
        <f t="shared" si="430"/>
        <v>0.01</v>
      </c>
      <c r="AK331" s="405">
        <f t="shared" ca="1" si="431"/>
        <v>0</v>
      </c>
      <c r="AL331" s="35">
        <v>0</v>
      </c>
      <c r="AM331" s="30">
        <f t="shared" ca="1" si="432"/>
        <v>18.414316087689659</v>
      </c>
      <c r="AN331" s="39"/>
      <c r="AO331" s="39"/>
      <c r="AP331" s="709">
        <f ca="1">IF($J$12="",0,IF(A331&lt;=$Y$3,IF(R330+SUM($M$126:M331)&gt;$Z$22,R330*10%,IF(R330+SUM($M$126:M331)&lt;=$Z$22,$Z$22-R330-SUM($M$126:M331))),0))</f>
        <v>99536.843717241398</v>
      </c>
      <c r="AQ331" s="319">
        <f t="shared" ca="1" si="463"/>
        <v>100000</v>
      </c>
      <c r="AR331" s="319">
        <f ca="1">IF($J$12="",0,IF(U330&lt;0,0,IF(A331&lt;=$Y$3,IF(U330+SUM($M$126:M331)&gt;$Z$22,U330*10%,IF(U330+SUM($M$126:M331)&lt;=$Z$22,$AR$125-U330-SUM($M$126:M331))),0)))</f>
        <v>99536.843717241398</v>
      </c>
      <c r="AS331" s="39">
        <f t="shared" ca="1" si="464"/>
        <v>100000</v>
      </c>
      <c r="AT331" s="723">
        <f t="shared" ca="1" si="433"/>
        <v>99536.843717241398</v>
      </c>
      <c r="AU331" s="320">
        <f t="shared" ca="1" si="434"/>
        <v>99536.843717241398</v>
      </c>
      <c r="AV331" s="320">
        <f t="shared" ca="1" si="435"/>
        <v>0</v>
      </c>
      <c r="AW331" s="320">
        <f t="shared" ca="1" si="436"/>
        <v>0</v>
      </c>
      <c r="AX331" s="320">
        <f t="shared" ca="1" si="437"/>
        <v>0</v>
      </c>
      <c r="AY331" s="320">
        <f t="shared" ca="1" si="465"/>
        <v>0</v>
      </c>
      <c r="AZ331" s="724">
        <f t="shared" ca="1" si="438"/>
        <v>0</v>
      </c>
      <c r="BA331" s="1259">
        <f t="shared" si="466"/>
        <v>0</v>
      </c>
      <c r="BB331" s="1250"/>
      <c r="BC331" s="715">
        <f t="shared" si="439"/>
        <v>0</v>
      </c>
      <c r="BD331" s="715">
        <f t="shared" si="440"/>
        <v>0</v>
      </c>
      <c r="BE331" s="715">
        <f t="shared" si="441"/>
        <v>0</v>
      </c>
      <c r="BF331" s="715">
        <f t="shared" si="467"/>
        <v>0</v>
      </c>
      <c r="BG331" s="732">
        <f t="shared" si="442"/>
        <v>0</v>
      </c>
      <c r="BH331" s="39"/>
      <c r="BI331" s="39"/>
      <c r="BJ331" s="39"/>
      <c r="BK331" s="39"/>
      <c r="BL331" s="39"/>
      <c r="BM331" s="36"/>
      <c r="BN331" s="422">
        <f t="shared" ca="1" si="443"/>
        <v>18.414316087689659</v>
      </c>
      <c r="BO331" s="422">
        <f t="shared" ca="1" si="444"/>
        <v>0</v>
      </c>
      <c r="BP331" s="422">
        <f t="shared" ca="1" si="445"/>
        <v>0</v>
      </c>
      <c r="BQ331" s="422">
        <f t="shared" ca="1" si="446"/>
        <v>0</v>
      </c>
      <c r="BR331" s="422">
        <f t="shared" ca="1" si="468"/>
        <v>0</v>
      </c>
      <c r="BS331" s="422">
        <f t="shared" ca="1" si="447"/>
        <v>0</v>
      </c>
      <c r="BT331" s="422">
        <f t="shared" si="448"/>
        <v>0</v>
      </c>
      <c r="BU331" s="422">
        <f t="shared" si="449"/>
        <v>0</v>
      </c>
      <c r="BV331" s="422">
        <f t="shared" si="450"/>
        <v>0</v>
      </c>
      <c r="BW331" s="422">
        <f t="shared" si="451"/>
        <v>0</v>
      </c>
      <c r="BX331" s="422">
        <f t="shared" si="469"/>
        <v>0</v>
      </c>
      <c r="BY331" s="422">
        <f t="shared" si="452"/>
        <v>0</v>
      </c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458"/>
      <c r="CL331" s="458"/>
      <c r="CM331" s="458"/>
      <c r="CN331" s="458"/>
      <c r="CO331" s="458"/>
      <c r="CP331" s="458"/>
      <c r="CQ331" s="458"/>
      <c r="CR331" s="458"/>
      <c r="CS331" s="458"/>
      <c r="CT331" s="458"/>
      <c r="CU331" s="458"/>
      <c r="CV331" s="458"/>
      <c r="CW331" s="458"/>
      <c r="CX331" s="458"/>
      <c r="CY331" s="458"/>
      <c r="CZ331" s="458"/>
      <c r="DA331" s="458"/>
      <c r="DB331" s="458"/>
      <c r="DC331" s="458"/>
      <c r="DD331" s="458"/>
      <c r="DE331" s="458"/>
      <c r="DF331" s="458"/>
      <c r="DG331" s="458"/>
      <c r="DH331" s="458"/>
      <c r="DI331" s="458"/>
      <c r="DJ331" s="458"/>
      <c r="DK331" s="458"/>
      <c r="DL331" s="458"/>
      <c r="DM331" s="458"/>
      <c r="DN331" s="458"/>
      <c r="DO331" s="458"/>
      <c r="DP331" s="458"/>
      <c r="DQ331" s="458"/>
      <c r="DR331" s="458"/>
      <c r="DS331" s="458"/>
      <c r="DT331" s="458"/>
      <c r="DU331" s="39"/>
      <c r="DV331" s="39"/>
      <c r="DW331" s="31">
        <f t="shared" si="478"/>
        <v>18</v>
      </c>
      <c r="DX331" s="459">
        <f t="shared" si="453"/>
        <v>207</v>
      </c>
      <c r="DY331" s="467">
        <f t="shared" si="471"/>
        <v>0.1</v>
      </c>
      <c r="DZ331" s="468">
        <f t="shared" si="472"/>
        <v>0</v>
      </c>
      <c r="EA331" s="467">
        <f t="shared" si="473"/>
        <v>0.01</v>
      </c>
      <c r="EB331" s="468"/>
      <c r="EC331" s="326"/>
      <c r="ED331" s="468"/>
      <c r="EE331" s="39"/>
      <c r="EF331" s="459">
        <f t="shared" si="474"/>
        <v>207</v>
      </c>
      <c r="EG331" s="407">
        <f t="shared" si="475"/>
        <v>0.03</v>
      </c>
      <c r="EH331" s="407">
        <f t="shared" si="475"/>
        <v>0.03</v>
      </c>
      <c r="EI331" s="407">
        <f t="shared" si="475"/>
        <v>0.03</v>
      </c>
      <c r="EJ331" s="407">
        <f t="shared" si="475"/>
        <v>0.03</v>
      </c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</row>
    <row r="332" spans="1:228" ht="12.75" hidden="1" customHeight="1" x14ac:dyDescent="0.2">
      <c r="A332" s="31">
        <f t="shared" si="477"/>
        <v>18</v>
      </c>
      <c r="B332" s="31"/>
      <c r="C332" s="31"/>
      <c r="D332" s="32">
        <f t="shared" si="455"/>
        <v>208</v>
      </c>
      <c r="E332" s="33">
        <f t="shared" ca="1" si="418"/>
        <v>0</v>
      </c>
      <c r="F332" s="33">
        <f t="shared" ca="1" si="419"/>
        <v>0</v>
      </c>
      <c r="G332" s="33">
        <f t="shared" ca="1" si="420"/>
        <v>0</v>
      </c>
      <c r="H332" s="33">
        <v>0</v>
      </c>
      <c r="I332" s="33">
        <v>0</v>
      </c>
      <c r="J332" s="33">
        <f t="shared" ca="1" si="476"/>
        <v>0</v>
      </c>
      <c r="K332" s="33">
        <f t="shared" ca="1" si="421"/>
        <v>0</v>
      </c>
      <c r="L332" s="33"/>
      <c r="M332" s="832">
        <v>0</v>
      </c>
      <c r="N332" s="33">
        <f>IF(M332&gt;0,#REF!,0)</f>
        <v>0</v>
      </c>
      <c r="O332" s="33">
        <f t="shared" ca="1" si="422"/>
        <v>0</v>
      </c>
      <c r="P332" s="833">
        <f t="shared" ca="1" si="456"/>
        <v>1.1000000000000001</v>
      </c>
      <c r="Q332" s="834">
        <f t="shared" ca="1" si="457"/>
        <v>18.417511836165882</v>
      </c>
      <c r="R332" s="835">
        <f t="shared" ca="1" si="458"/>
        <v>428.56445483474999</v>
      </c>
      <c r="S332" s="836">
        <f t="shared" ca="1" si="459"/>
        <v>1.1000000000000001</v>
      </c>
      <c r="T332" s="34">
        <f t="shared" ca="1" si="423"/>
        <v>18.417511836165882</v>
      </c>
      <c r="U332" s="835">
        <f t="shared" ca="1" si="460"/>
        <v>428.56445483475022</v>
      </c>
      <c r="V332" s="34">
        <f t="shared" si="409"/>
        <v>0</v>
      </c>
      <c r="W332" s="553">
        <f t="shared" si="410"/>
        <v>0</v>
      </c>
      <c r="X332" s="42">
        <f t="shared" si="461"/>
        <v>0.03</v>
      </c>
      <c r="Y332" s="43">
        <f t="shared" si="424"/>
        <v>2.4662697723036864E-3</v>
      </c>
      <c r="Z332" s="45">
        <f t="shared" si="416"/>
        <v>0.03</v>
      </c>
      <c r="AA332" s="43">
        <f t="shared" si="425"/>
        <v>2.4662697723036864E-3</v>
      </c>
      <c r="AB332" s="35">
        <f t="shared" si="462"/>
        <v>0.16</v>
      </c>
      <c r="AC332" s="35">
        <f t="shared" ca="1" si="462"/>
        <v>0.15470777428049154</v>
      </c>
      <c r="AD332" s="317">
        <f t="shared" ca="1" si="462"/>
        <v>0.15470777428049154</v>
      </c>
      <c r="AE332" s="39"/>
      <c r="AF332" s="318">
        <f t="shared" si="426"/>
        <v>0.1</v>
      </c>
      <c r="AG332" s="405">
        <f t="shared" ca="1" si="427"/>
        <v>0</v>
      </c>
      <c r="AH332" s="318">
        <f t="shared" si="428"/>
        <v>0</v>
      </c>
      <c r="AI332" s="405">
        <f t="shared" ca="1" si="429"/>
        <v>0</v>
      </c>
      <c r="AJ332" s="318">
        <f t="shared" si="430"/>
        <v>0.01</v>
      </c>
      <c r="AK332" s="405">
        <f t="shared" ca="1" si="431"/>
        <v>0</v>
      </c>
      <c r="AL332" s="35">
        <v>0</v>
      </c>
      <c r="AM332" s="30">
        <f t="shared" ca="1" si="432"/>
        <v>18.417511836165882</v>
      </c>
      <c r="AN332" s="39"/>
      <c r="AO332" s="39"/>
      <c r="AP332" s="709">
        <f ca="1">IF($J$12="",0,IF(A332&lt;=$Y$3,IF(R331+SUM($M$126:M332)&gt;$Z$22,R331*10%,IF(R331+SUM($M$126:M332)&lt;=$Z$22,$Z$22-R331-SUM($M$126:M332))),0))</f>
        <v>99554.118033329083</v>
      </c>
      <c r="AQ332" s="319">
        <f t="shared" ca="1" si="463"/>
        <v>100000</v>
      </c>
      <c r="AR332" s="319">
        <f ca="1">IF($J$12="",0,IF(U331&lt;0,0,IF(A332&lt;=$Y$3,IF(U331+SUM($M$126:M332)&gt;$Z$22,U331*10%,IF(U331+SUM($M$126:M332)&lt;=$Z$22,$AR$125-U331-SUM($M$126:M332))),0)))</f>
        <v>99554.118033329083</v>
      </c>
      <c r="AS332" s="39">
        <f t="shared" ca="1" si="464"/>
        <v>100000</v>
      </c>
      <c r="AT332" s="723">
        <f t="shared" ca="1" si="433"/>
        <v>99554.118033329083</v>
      </c>
      <c r="AU332" s="320">
        <f t="shared" ca="1" si="434"/>
        <v>99554.118033329083</v>
      </c>
      <c r="AV332" s="320">
        <f t="shared" ca="1" si="435"/>
        <v>0</v>
      </c>
      <c r="AW332" s="320">
        <f t="shared" ca="1" si="436"/>
        <v>0</v>
      </c>
      <c r="AX332" s="320">
        <f t="shared" ca="1" si="437"/>
        <v>0</v>
      </c>
      <c r="AY332" s="320">
        <f t="shared" ca="1" si="465"/>
        <v>0</v>
      </c>
      <c r="AZ332" s="724">
        <f t="shared" ca="1" si="438"/>
        <v>0</v>
      </c>
      <c r="BA332" s="1259">
        <f t="shared" si="466"/>
        <v>0</v>
      </c>
      <c r="BB332" s="1250"/>
      <c r="BC332" s="715">
        <f t="shared" si="439"/>
        <v>0</v>
      </c>
      <c r="BD332" s="715">
        <f t="shared" si="440"/>
        <v>0</v>
      </c>
      <c r="BE332" s="715">
        <f t="shared" si="441"/>
        <v>0</v>
      </c>
      <c r="BF332" s="715">
        <f t="shared" si="467"/>
        <v>0</v>
      </c>
      <c r="BG332" s="732">
        <f t="shared" si="442"/>
        <v>0</v>
      </c>
      <c r="BH332" s="39"/>
      <c r="BI332" s="39"/>
      <c r="BJ332" s="39"/>
      <c r="BK332" s="39"/>
      <c r="BL332" s="39"/>
      <c r="BM332" s="36"/>
      <c r="BN332" s="422">
        <f t="shared" ca="1" si="443"/>
        <v>18.417511836165882</v>
      </c>
      <c r="BO332" s="422">
        <f t="shared" ca="1" si="444"/>
        <v>0</v>
      </c>
      <c r="BP332" s="422">
        <f t="shared" ca="1" si="445"/>
        <v>0</v>
      </c>
      <c r="BQ332" s="422">
        <f t="shared" ca="1" si="446"/>
        <v>0</v>
      </c>
      <c r="BR332" s="422">
        <f t="shared" ca="1" si="468"/>
        <v>0</v>
      </c>
      <c r="BS332" s="422">
        <f t="shared" ca="1" si="447"/>
        <v>0</v>
      </c>
      <c r="BT332" s="422">
        <f t="shared" si="448"/>
        <v>0</v>
      </c>
      <c r="BU332" s="422">
        <f t="shared" si="449"/>
        <v>0</v>
      </c>
      <c r="BV332" s="422">
        <f t="shared" si="450"/>
        <v>0</v>
      </c>
      <c r="BW332" s="422">
        <f t="shared" si="451"/>
        <v>0</v>
      </c>
      <c r="BX332" s="422">
        <f t="shared" si="469"/>
        <v>0</v>
      </c>
      <c r="BY332" s="422">
        <f t="shared" si="452"/>
        <v>0</v>
      </c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458"/>
      <c r="CL332" s="458"/>
      <c r="CM332" s="458"/>
      <c r="CN332" s="458"/>
      <c r="CO332" s="458"/>
      <c r="CP332" s="458"/>
      <c r="CQ332" s="458"/>
      <c r="CR332" s="458"/>
      <c r="CS332" s="458"/>
      <c r="CT332" s="458"/>
      <c r="CU332" s="458"/>
      <c r="CV332" s="458"/>
      <c r="CW332" s="458"/>
      <c r="CX332" s="458"/>
      <c r="CY332" s="458"/>
      <c r="CZ332" s="458"/>
      <c r="DA332" s="458"/>
      <c r="DB332" s="458"/>
      <c r="DC332" s="458"/>
      <c r="DD332" s="458"/>
      <c r="DE332" s="458"/>
      <c r="DF332" s="458"/>
      <c r="DG332" s="458"/>
      <c r="DH332" s="458"/>
      <c r="DI332" s="458"/>
      <c r="DJ332" s="458"/>
      <c r="DK332" s="458"/>
      <c r="DL332" s="458"/>
      <c r="DM332" s="458"/>
      <c r="DN332" s="458"/>
      <c r="DO332" s="458"/>
      <c r="DP332" s="458"/>
      <c r="DQ332" s="458"/>
      <c r="DR332" s="458"/>
      <c r="DS332" s="458"/>
      <c r="DT332" s="458"/>
      <c r="DU332" s="39"/>
      <c r="DV332" s="39"/>
      <c r="DW332" s="31">
        <f t="shared" si="478"/>
        <v>18</v>
      </c>
      <c r="DX332" s="459">
        <f t="shared" si="453"/>
        <v>208</v>
      </c>
      <c r="DY332" s="467">
        <f t="shared" si="471"/>
        <v>0.1</v>
      </c>
      <c r="DZ332" s="468">
        <f t="shared" si="472"/>
        <v>0</v>
      </c>
      <c r="EA332" s="467">
        <f t="shared" si="473"/>
        <v>0.01</v>
      </c>
      <c r="EB332" s="468"/>
      <c r="EC332" s="326"/>
      <c r="ED332" s="468"/>
      <c r="EE332" s="39"/>
      <c r="EF332" s="459">
        <f t="shared" si="474"/>
        <v>208</v>
      </c>
      <c r="EG332" s="407">
        <f t="shared" si="475"/>
        <v>0.03</v>
      </c>
      <c r="EH332" s="407">
        <f t="shared" si="475"/>
        <v>0.03</v>
      </c>
      <c r="EI332" s="407">
        <f t="shared" si="475"/>
        <v>0.03</v>
      </c>
      <c r="EJ332" s="407">
        <f t="shared" si="475"/>
        <v>0.03</v>
      </c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</row>
    <row r="333" spans="1:228" ht="12.75" hidden="1" customHeight="1" x14ac:dyDescent="0.2">
      <c r="A333" s="31">
        <f t="shared" si="477"/>
        <v>18</v>
      </c>
      <c r="B333" s="31"/>
      <c r="C333" s="31"/>
      <c r="D333" s="32">
        <f t="shared" si="455"/>
        <v>209</v>
      </c>
      <c r="E333" s="33">
        <f t="shared" ca="1" si="418"/>
        <v>0</v>
      </c>
      <c r="F333" s="33">
        <f t="shared" ca="1" si="419"/>
        <v>0</v>
      </c>
      <c r="G333" s="33">
        <f t="shared" ca="1" si="420"/>
        <v>0</v>
      </c>
      <c r="H333" s="33">
        <v>0</v>
      </c>
      <c r="I333" s="33">
        <v>0</v>
      </c>
      <c r="J333" s="33">
        <f t="shared" ca="1" si="476"/>
        <v>0</v>
      </c>
      <c r="K333" s="33">
        <f t="shared" ca="1" si="421"/>
        <v>0</v>
      </c>
      <c r="L333" s="33"/>
      <c r="M333" s="832">
        <v>0</v>
      </c>
      <c r="N333" s="33">
        <f>IF(M333&gt;0,#REF!,0)</f>
        <v>0</v>
      </c>
      <c r="O333" s="33">
        <f t="shared" ca="1" si="422"/>
        <v>0</v>
      </c>
      <c r="P333" s="833">
        <f t="shared" ca="1" si="456"/>
        <v>1.06</v>
      </c>
      <c r="Q333" s="834">
        <f t="shared" ca="1" si="457"/>
        <v>18.420715575855571</v>
      </c>
      <c r="R333" s="835">
        <f t="shared" ca="1" si="458"/>
        <v>411.20373925889442</v>
      </c>
      <c r="S333" s="836">
        <f t="shared" ca="1" si="459"/>
        <v>1.06</v>
      </c>
      <c r="T333" s="34">
        <f t="shared" ca="1" si="423"/>
        <v>18.420715575855571</v>
      </c>
      <c r="U333" s="835">
        <f t="shared" ca="1" si="460"/>
        <v>411.20373925889464</v>
      </c>
      <c r="V333" s="34">
        <f t="shared" si="409"/>
        <v>0</v>
      </c>
      <c r="W333" s="553">
        <f t="shared" si="410"/>
        <v>0</v>
      </c>
      <c r="X333" s="42">
        <f t="shared" si="461"/>
        <v>0.03</v>
      </c>
      <c r="Y333" s="43">
        <f t="shared" si="424"/>
        <v>2.4662697723036864E-3</v>
      </c>
      <c r="Z333" s="45">
        <f t="shared" si="416"/>
        <v>0.03</v>
      </c>
      <c r="AA333" s="43">
        <f t="shared" si="425"/>
        <v>2.4662697723036864E-3</v>
      </c>
      <c r="AB333" s="35">
        <f t="shared" si="462"/>
        <v>0.16</v>
      </c>
      <c r="AC333" s="35">
        <f t="shared" ca="1" si="462"/>
        <v>0.15470777428049154</v>
      </c>
      <c r="AD333" s="317">
        <f t="shared" ca="1" si="462"/>
        <v>0.15470777428049154</v>
      </c>
      <c r="AE333" s="39"/>
      <c r="AF333" s="318">
        <f t="shared" si="426"/>
        <v>0.1</v>
      </c>
      <c r="AG333" s="405">
        <f t="shared" ca="1" si="427"/>
        <v>0</v>
      </c>
      <c r="AH333" s="318">
        <f t="shared" si="428"/>
        <v>0</v>
      </c>
      <c r="AI333" s="405">
        <f t="shared" ca="1" si="429"/>
        <v>0</v>
      </c>
      <c r="AJ333" s="318">
        <f t="shared" si="430"/>
        <v>0.01</v>
      </c>
      <c r="AK333" s="405">
        <f t="shared" ca="1" si="431"/>
        <v>0</v>
      </c>
      <c r="AL333" s="35">
        <v>0</v>
      </c>
      <c r="AM333" s="30">
        <f t="shared" ca="1" si="432"/>
        <v>18.420715575855571</v>
      </c>
      <c r="AN333" s="39"/>
      <c r="AO333" s="39"/>
      <c r="AP333" s="709">
        <f ca="1">IF($J$12="",0,IF(A333&lt;=$Y$3,IF(R332+SUM($M$126:M333)&gt;$Z$22,R332*10%,IF(R332+SUM($M$126:M333)&lt;=$Z$22,$Z$22-R332-SUM($M$126:M333))),0))</f>
        <v>99571.435545165252</v>
      </c>
      <c r="AQ333" s="319">
        <f t="shared" ca="1" si="463"/>
        <v>100000</v>
      </c>
      <c r="AR333" s="319">
        <f ca="1">IF($J$12="",0,IF(U332&lt;0,0,IF(A333&lt;=$Y$3,IF(U332+SUM($M$126:M333)&gt;$Z$22,U332*10%,IF(U332+SUM($M$126:M333)&lt;=$Z$22,$AR$125-U332-SUM($M$126:M333))),0)))</f>
        <v>99571.435545165252</v>
      </c>
      <c r="AS333" s="39">
        <f t="shared" ca="1" si="464"/>
        <v>100000</v>
      </c>
      <c r="AT333" s="723">
        <f t="shared" ca="1" si="433"/>
        <v>99571.435545165252</v>
      </c>
      <c r="AU333" s="320">
        <f t="shared" ca="1" si="434"/>
        <v>99571.435545165252</v>
      </c>
      <c r="AV333" s="320">
        <f t="shared" ca="1" si="435"/>
        <v>0</v>
      </c>
      <c r="AW333" s="320">
        <f t="shared" ca="1" si="436"/>
        <v>0</v>
      </c>
      <c r="AX333" s="320">
        <f t="shared" ca="1" si="437"/>
        <v>0</v>
      </c>
      <c r="AY333" s="320">
        <f t="shared" ca="1" si="465"/>
        <v>0</v>
      </c>
      <c r="AZ333" s="724">
        <f t="shared" ca="1" si="438"/>
        <v>0</v>
      </c>
      <c r="BA333" s="1259">
        <f t="shared" si="466"/>
        <v>0</v>
      </c>
      <c r="BB333" s="1250"/>
      <c r="BC333" s="715">
        <f t="shared" si="439"/>
        <v>0</v>
      </c>
      <c r="BD333" s="715">
        <f t="shared" si="440"/>
        <v>0</v>
      </c>
      <c r="BE333" s="715">
        <f t="shared" si="441"/>
        <v>0</v>
      </c>
      <c r="BF333" s="715">
        <f t="shared" si="467"/>
        <v>0</v>
      </c>
      <c r="BG333" s="732">
        <f t="shared" si="442"/>
        <v>0</v>
      </c>
      <c r="BH333" s="39"/>
      <c r="BI333" s="39"/>
      <c r="BJ333" s="39"/>
      <c r="BK333" s="39"/>
      <c r="BL333" s="39"/>
      <c r="BM333" s="36"/>
      <c r="BN333" s="422">
        <f t="shared" ca="1" si="443"/>
        <v>18.420715575855571</v>
      </c>
      <c r="BO333" s="422">
        <f t="shared" ca="1" si="444"/>
        <v>0</v>
      </c>
      <c r="BP333" s="422">
        <f t="shared" ca="1" si="445"/>
        <v>0</v>
      </c>
      <c r="BQ333" s="422">
        <f t="shared" ca="1" si="446"/>
        <v>0</v>
      </c>
      <c r="BR333" s="422">
        <f t="shared" ca="1" si="468"/>
        <v>0</v>
      </c>
      <c r="BS333" s="422">
        <f t="shared" ca="1" si="447"/>
        <v>0</v>
      </c>
      <c r="BT333" s="422">
        <f t="shared" si="448"/>
        <v>0</v>
      </c>
      <c r="BU333" s="422">
        <f t="shared" si="449"/>
        <v>0</v>
      </c>
      <c r="BV333" s="422">
        <f t="shared" si="450"/>
        <v>0</v>
      </c>
      <c r="BW333" s="422">
        <f t="shared" si="451"/>
        <v>0</v>
      </c>
      <c r="BX333" s="422">
        <f t="shared" si="469"/>
        <v>0</v>
      </c>
      <c r="BY333" s="422">
        <f t="shared" si="452"/>
        <v>0</v>
      </c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458"/>
      <c r="CL333" s="458"/>
      <c r="CM333" s="458"/>
      <c r="CN333" s="458"/>
      <c r="CO333" s="458"/>
      <c r="CP333" s="458"/>
      <c r="CQ333" s="458"/>
      <c r="CR333" s="458"/>
      <c r="CS333" s="458"/>
      <c r="CT333" s="458"/>
      <c r="CU333" s="458"/>
      <c r="CV333" s="458"/>
      <c r="CW333" s="458"/>
      <c r="CX333" s="458"/>
      <c r="CY333" s="458"/>
      <c r="CZ333" s="458"/>
      <c r="DA333" s="458"/>
      <c r="DB333" s="458"/>
      <c r="DC333" s="458"/>
      <c r="DD333" s="458"/>
      <c r="DE333" s="458"/>
      <c r="DF333" s="458"/>
      <c r="DG333" s="458"/>
      <c r="DH333" s="458"/>
      <c r="DI333" s="458"/>
      <c r="DJ333" s="458"/>
      <c r="DK333" s="458"/>
      <c r="DL333" s="458"/>
      <c r="DM333" s="458"/>
      <c r="DN333" s="458"/>
      <c r="DO333" s="458"/>
      <c r="DP333" s="458"/>
      <c r="DQ333" s="458"/>
      <c r="DR333" s="458"/>
      <c r="DS333" s="458"/>
      <c r="DT333" s="458"/>
      <c r="DU333" s="39"/>
      <c r="DV333" s="39"/>
      <c r="DW333" s="31">
        <f t="shared" si="478"/>
        <v>18</v>
      </c>
      <c r="DX333" s="459">
        <f t="shared" si="453"/>
        <v>209</v>
      </c>
      <c r="DY333" s="467">
        <f t="shared" si="471"/>
        <v>0.1</v>
      </c>
      <c r="DZ333" s="468">
        <f t="shared" si="472"/>
        <v>0</v>
      </c>
      <c r="EA333" s="467">
        <f t="shared" si="473"/>
        <v>0.01</v>
      </c>
      <c r="EB333" s="468"/>
      <c r="EC333" s="326"/>
      <c r="ED333" s="468"/>
      <c r="EE333" s="39"/>
      <c r="EF333" s="459">
        <f t="shared" si="474"/>
        <v>209</v>
      </c>
      <c r="EG333" s="407">
        <f t="shared" si="475"/>
        <v>0.03</v>
      </c>
      <c r="EH333" s="407">
        <f t="shared" si="475"/>
        <v>0.03</v>
      </c>
      <c r="EI333" s="407">
        <f t="shared" si="475"/>
        <v>0.03</v>
      </c>
      <c r="EJ333" s="407">
        <f t="shared" si="475"/>
        <v>0.03</v>
      </c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</row>
    <row r="334" spans="1:228" ht="12.75" hidden="1" customHeight="1" x14ac:dyDescent="0.2">
      <c r="A334" s="31">
        <f t="shared" si="477"/>
        <v>18</v>
      </c>
      <c r="B334" s="31"/>
      <c r="C334" s="31"/>
      <c r="D334" s="32">
        <f t="shared" si="455"/>
        <v>210</v>
      </c>
      <c r="E334" s="33">
        <f t="shared" ca="1" si="418"/>
        <v>0</v>
      </c>
      <c r="F334" s="33">
        <f t="shared" ca="1" si="419"/>
        <v>0</v>
      </c>
      <c r="G334" s="33">
        <f t="shared" ca="1" si="420"/>
        <v>0</v>
      </c>
      <c r="H334" s="33">
        <v>0</v>
      </c>
      <c r="I334" s="33">
        <v>0</v>
      </c>
      <c r="J334" s="33">
        <f t="shared" ca="1" si="476"/>
        <v>0</v>
      </c>
      <c r="K334" s="33">
        <f t="shared" ca="1" si="421"/>
        <v>0</v>
      </c>
      <c r="L334" s="33"/>
      <c r="M334" s="832">
        <v>0</v>
      </c>
      <c r="N334" s="33">
        <f>IF(M334&gt;0,#REF!,0)</f>
        <v>0</v>
      </c>
      <c r="O334" s="33">
        <f t="shared" ca="1" si="422"/>
        <v>0</v>
      </c>
      <c r="P334" s="833">
        <f t="shared" ca="1" si="456"/>
        <v>1.01</v>
      </c>
      <c r="Q334" s="834">
        <f t="shared" ca="1" si="457"/>
        <v>18.423927308237104</v>
      </c>
      <c r="R334" s="835">
        <f t="shared" ca="1" si="458"/>
        <v>393.78981195065728</v>
      </c>
      <c r="S334" s="836">
        <f t="shared" ca="1" si="459"/>
        <v>1.01</v>
      </c>
      <c r="T334" s="34">
        <f t="shared" ca="1" si="423"/>
        <v>18.423927308237104</v>
      </c>
      <c r="U334" s="835">
        <f t="shared" ca="1" si="460"/>
        <v>393.78981195065751</v>
      </c>
      <c r="V334" s="34">
        <f t="shared" si="409"/>
        <v>0</v>
      </c>
      <c r="W334" s="553">
        <f t="shared" si="410"/>
        <v>0</v>
      </c>
      <c r="X334" s="42">
        <f t="shared" si="461"/>
        <v>0.03</v>
      </c>
      <c r="Y334" s="43">
        <f t="shared" si="424"/>
        <v>2.4662697723036864E-3</v>
      </c>
      <c r="Z334" s="45">
        <f t="shared" si="416"/>
        <v>0.03</v>
      </c>
      <c r="AA334" s="43">
        <f t="shared" si="425"/>
        <v>2.4662697723036864E-3</v>
      </c>
      <c r="AB334" s="35">
        <f t="shared" ref="AB334:AD349" si="479">AB333</f>
        <v>0.16</v>
      </c>
      <c r="AC334" s="35">
        <f t="shared" ca="1" si="479"/>
        <v>0.15470777428049154</v>
      </c>
      <c r="AD334" s="317">
        <f t="shared" ca="1" si="479"/>
        <v>0.15470777428049154</v>
      </c>
      <c r="AE334" s="39"/>
      <c r="AF334" s="318">
        <f t="shared" si="426"/>
        <v>0.1</v>
      </c>
      <c r="AG334" s="405">
        <f t="shared" ca="1" si="427"/>
        <v>0</v>
      </c>
      <c r="AH334" s="318">
        <f t="shared" si="428"/>
        <v>0</v>
      </c>
      <c r="AI334" s="405">
        <f t="shared" ca="1" si="429"/>
        <v>0</v>
      </c>
      <c r="AJ334" s="318">
        <f t="shared" si="430"/>
        <v>0.01</v>
      </c>
      <c r="AK334" s="405">
        <f t="shared" ca="1" si="431"/>
        <v>0</v>
      </c>
      <c r="AL334" s="35">
        <v>0</v>
      </c>
      <c r="AM334" s="30">
        <f t="shared" ca="1" si="432"/>
        <v>18.423927308237104</v>
      </c>
      <c r="AN334" s="39"/>
      <c r="AO334" s="39"/>
      <c r="AP334" s="709">
        <f ca="1">IF($J$12="",0,IF(A334&lt;=$Y$3,IF(R333+SUM($M$126:M334)&gt;$Z$22,R333*10%,IF(R333+SUM($M$126:M334)&lt;=$Z$22,$Z$22-R333-SUM($M$126:M334))),0))</f>
        <v>99588.796260741103</v>
      </c>
      <c r="AQ334" s="319">
        <f t="shared" ca="1" si="463"/>
        <v>100000</v>
      </c>
      <c r="AR334" s="319">
        <f ca="1">IF($J$12="",0,IF(U333&lt;0,0,IF(A334&lt;=$Y$3,IF(U333+SUM($M$126:M334)&gt;$Z$22,U333*10%,IF(U333+SUM($M$126:M334)&lt;=$Z$22,$AR$125-U333-SUM($M$126:M334))),0)))</f>
        <v>99588.796260741103</v>
      </c>
      <c r="AS334" s="39">
        <f t="shared" ca="1" si="464"/>
        <v>100000</v>
      </c>
      <c r="AT334" s="723">
        <f t="shared" ca="1" si="433"/>
        <v>99588.796260741103</v>
      </c>
      <c r="AU334" s="320">
        <f t="shared" ca="1" si="434"/>
        <v>99588.796260741103</v>
      </c>
      <c r="AV334" s="320">
        <f t="shared" ca="1" si="435"/>
        <v>0</v>
      </c>
      <c r="AW334" s="320">
        <f t="shared" ca="1" si="436"/>
        <v>0</v>
      </c>
      <c r="AX334" s="320">
        <f t="shared" ca="1" si="437"/>
        <v>0</v>
      </c>
      <c r="AY334" s="320">
        <f t="shared" ca="1" si="465"/>
        <v>0</v>
      </c>
      <c r="AZ334" s="724">
        <f t="shared" ca="1" si="438"/>
        <v>0</v>
      </c>
      <c r="BA334" s="1259">
        <f t="shared" si="466"/>
        <v>0</v>
      </c>
      <c r="BB334" s="1250"/>
      <c r="BC334" s="715">
        <f t="shared" si="439"/>
        <v>0</v>
      </c>
      <c r="BD334" s="715">
        <f t="shared" si="440"/>
        <v>0</v>
      </c>
      <c r="BE334" s="715">
        <f t="shared" si="441"/>
        <v>0</v>
      </c>
      <c r="BF334" s="715">
        <f t="shared" si="467"/>
        <v>0</v>
      </c>
      <c r="BG334" s="732">
        <f t="shared" si="442"/>
        <v>0</v>
      </c>
      <c r="BH334" s="39"/>
      <c r="BI334" s="39"/>
      <c r="BJ334" s="39"/>
      <c r="BK334" s="39"/>
      <c r="BL334" s="39"/>
      <c r="BM334" s="36"/>
      <c r="BN334" s="422">
        <f t="shared" ca="1" si="443"/>
        <v>18.423927308237104</v>
      </c>
      <c r="BO334" s="422">
        <f t="shared" ca="1" si="444"/>
        <v>0</v>
      </c>
      <c r="BP334" s="422">
        <f t="shared" ca="1" si="445"/>
        <v>0</v>
      </c>
      <c r="BQ334" s="422">
        <f t="shared" ca="1" si="446"/>
        <v>0</v>
      </c>
      <c r="BR334" s="422">
        <f t="shared" ca="1" si="468"/>
        <v>0</v>
      </c>
      <c r="BS334" s="422">
        <f t="shared" ca="1" si="447"/>
        <v>0</v>
      </c>
      <c r="BT334" s="422">
        <f t="shared" si="448"/>
        <v>0</v>
      </c>
      <c r="BU334" s="422">
        <f t="shared" si="449"/>
        <v>0</v>
      </c>
      <c r="BV334" s="422">
        <f t="shared" si="450"/>
        <v>0</v>
      </c>
      <c r="BW334" s="422">
        <f t="shared" si="451"/>
        <v>0</v>
      </c>
      <c r="BX334" s="422">
        <f t="shared" si="469"/>
        <v>0</v>
      </c>
      <c r="BY334" s="422">
        <f t="shared" si="452"/>
        <v>0</v>
      </c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458"/>
      <c r="CL334" s="458"/>
      <c r="CM334" s="458"/>
      <c r="CN334" s="458"/>
      <c r="CO334" s="458"/>
      <c r="CP334" s="458"/>
      <c r="CQ334" s="458"/>
      <c r="CR334" s="458"/>
      <c r="CS334" s="458"/>
      <c r="CT334" s="458"/>
      <c r="CU334" s="458"/>
      <c r="CV334" s="458"/>
      <c r="CW334" s="458"/>
      <c r="CX334" s="458"/>
      <c r="CY334" s="458"/>
      <c r="CZ334" s="458"/>
      <c r="DA334" s="458"/>
      <c r="DB334" s="458"/>
      <c r="DC334" s="458"/>
      <c r="DD334" s="458"/>
      <c r="DE334" s="458"/>
      <c r="DF334" s="458"/>
      <c r="DG334" s="458"/>
      <c r="DH334" s="458"/>
      <c r="DI334" s="458"/>
      <c r="DJ334" s="458"/>
      <c r="DK334" s="458"/>
      <c r="DL334" s="458"/>
      <c r="DM334" s="458"/>
      <c r="DN334" s="458"/>
      <c r="DO334" s="458"/>
      <c r="DP334" s="458"/>
      <c r="DQ334" s="458"/>
      <c r="DR334" s="458"/>
      <c r="DS334" s="458"/>
      <c r="DT334" s="458"/>
      <c r="DU334" s="39"/>
      <c r="DV334" s="39"/>
      <c r="DW334" s="31">
        <f t="shared" si="478"/>
        <v>18</v>
      </c>
      <c r="DX334" s="459">
        <f t="shared" si="453"/>
        <v>210</v>
      </c>
      <c r="DY334" s="467">
        <f t="shared" si="471"/>
        <v>0.1</v>
      </c>
      <c r="DZ334" s="468">
        <f t="shared" si="472"/>
        <v>0</v>
      </c>
      <c r="EA334" s="467">
        <f t="shared" si="473"/>
        <v>0.01</v>
      </c>
      <c r="EB334" s="468"/>
      <c r="EC334" s="326"/>
      <c r="ED334" s="468"/>
      <c r="EE334" s="39"/>
      <c r="EF334" s="459">
        <f t="shared" si="474"/>
        <v>210</v>
      </c>
      <c r="EG334" s="407">
        <f t="shared" si="475"/>
        <v>0.03</v>
      </c>
      <c r="EH334" s="407">
        <f t="shared" si="475"/>
        <v>0.03</v>
      </c>
      <c r="EI334" s="407">
        <f t="shared" si="475"/>
        <v>0.03</v>
      </c>
      <c r="EJ334" s="407">
        <f t="shared" si="475"/>
        <v>0.03</v>
      </c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</row>
    <row r="335" spans="1:228" ht="12.75" hidden="1" customHeight="1" x14ac:dyDescent="0.2">
      <c r="A335" s="31">
        <f t="shared" si="477"/>
        <v>18</v>
      </c>
      <c r="B335" s="31"/>
      <c r="C335" s="31"/>
      <c r="D335" s="32">
        <f t="shared" si="455"/>
        <v>211</v>
      </c>
      <c r="E335" s="33">
        <f t="shared" ca="1" si="418"/>
        <v>0</v>
      </c>
      <c r="F335" s="33">
        <f t="shared" ca="1" si="419"/>
        <v>0</v>
      </c>
      <c r="G335" s="33">
        <f t="shared" ca="1" si="420"/>
        <v>0</v>
      </c>
      <c r="H335" s="33">
        <v>0</v>
      </c>
      <c r="I335" s="33">
        <v>0</v>
      </c>
      <c r="J335" s="33">
        <f t="shared" ca="1" si="476"/>
        <v>0</v>
      </c>
      <c r="K335" s="33">
        <f t="shared" ca="1" si="421"/>
        <v>0</v>
      </c>
      <c r="L335" s="33"/>
      <c r="M335" s="832">
        <v>0</v>
      </c>
      <c r="N335" s="33">
        <f>IF(M335&gt;0,#REF!,0)</f>
        <v>0</v>
      </c>
      <c r="O335" s="33">
        <f t="shared" ca="1" si="422"/>
        <v>0</v>
      </c>
      <c r="P335" s="833">
        <f t="shared" ca="1" si="456"/>
        <v>0.97</v>
      </c>
      <c r="Q335" s="834">
        <f t="shared" ca="1" si="457"/>
        <v>18.42714888478913</v>
      </c>
      <c r="R335" s="835">
        <f t="shared" ca="1" si="458"/>
        <v>376.33266306586819</v>
      </c>
      <c r="S335" s="836">
        <f t="shared" ca="1" si="459"/>
        <v>0.97</v>
      </c>
      <c r="T335" s="34">
        <f t="shared" ca="1" si="423"/>
        <v>18.42714888478913</v>
      </c>
      <c r="U335" s="835">
        <f t="shared" ca="1" si="460"/>
        <v>376.33266306586842</v>
      </c>
      <c r="V335" s="34">
        <f t="shared" si="409"/>
        <v>0</v>
      </c>
      <c r="W335" s="553">
        <f t="shared" si="410"/>
        <v>0</v>
      </c>
      <c r="X335" s="42">
        <f t="shared" si="461"/>
        <v>0.03</v>
      </c>
      <c r="Y335" s="43">
        <f t="shared" si="424"/>
        <v>2.4662697723036864E-3</v>
      </c>
      <c r="Z335" s="45">
        <f t="shared" si="416"/>
        <v>0.03</v>
      </c>
      <c r="AA335" s="43">
        <f t="shared" si="425"/>
        <v>2.4662697723036864E-3</v>
      </c>
      <c r="AB335" s="35">
        <f t="shared" si="479"/>
        <v>0.16</v>
      </c>
      <c r="AC335" s="35">
        <f t="shared" ca="1" si="479"/>
        <v>0.15470777428049154</v>
      </c>
      <c r="AD335" s="317">
        <f t="shared" ca="1" si="479"/>
        <v>0.15470777428049154</v>
      </c>
      <c r="AE335" s="39"/>
      <c r="AF335" s="318">
        <f t="shared" si="426"/>
        <v>0.1</v>
      </c>
      <c r="AG335" s="405">
        <f t="shared" ca="1" si="427"/>
        <v>0</v>
      </c>
      <c r="AH335" s="318">
        <f t="shared" si="428"/>
        <v>0</v>
      </c>
      <c r="AI335" s="405">
        <f t="shared" ca="1" si="429"/>
        <v>0</v>
      </c>
      <c r="AJ335" s="318">
        <f t="shared" si="430"/>
        <v>0.01</v>
      </c>
      <c r="AK335" s="405">
        <f t="shared" ca="1" si="431"/>
        <v>0</v>
      </c>
      <c r="AL335" s="35">
        <v>0</v>
      </c>
      <c r="AM335" s="30">
        <f t="shared" ca="1" si="432"/>
        <v>18.42714888478913</v>
      </c>
      <c r="AN335" s="39"/>
      <c r="AO335" s="39"/>
      <c r="AP335" s="709">
        <f ca="1">IF($J$12="",0,IF(A335&lt;=$Y$3,IF(R334+SUM($M$126:M335)&gt;$Z$22,R334*10%,IF(R334+SUM($M$126:M335)&lt;=$Z$22,$Z$22-R334-SUM($M$126:M335))),0))</f>
        <v>99606.210188049343</v>
      </c>
      <c r="AQ335" s="319">
        <f t="shared" ca="1" si="463"/>
        <v>100000</v>
      </c>
      <c r="AR335" s="319">
        <f ca="1">IF($J$12="",0,IF(U334&lt;0,0,IF(A335&lt;=$Y$3,IF(U334+SUM($M$126:M335)&gt;$Z$22,U334*10%,IF(U334+SUM($M$126:M335)&lt;=$Z$22,$AR$125-U334-SUM($M$126:M335))),0)))</f>
        <v>99606.210188049343</v>
      </c>
      <c r="AS335" s="39">
        <f t="shared" ca="1" si="464"/>
        <v>100000</v>
      </c>
      <c r="AT335" s="723">
        <f t="shared" ca="1" si="433"/>
        <v>99606.210188049343</v>
      </c>
      <c r="AU335" s="320">
        <f t="shared" ca="1" si="434"/>
        <v>99606.210188049343</v>
      </c>
      <c r="AV335" s="320">
        <f t="shared" ca="1" si="435"/>
        <v>0</v>
      </c>
      <c r="AW335" s="320">
        <f t="shared" ca="1" si="436"/>
        <v>0</v>
      </c>
      <c r="AX335" s="320">
        <f t="shared" ca="1" si="437"/>
        <v>0</v>
      </c>
      <c r="AY335" s="320">
        <f t="shared" ca="1" si="465"/>
        <v>0</v>
      </c>
      <c r="AZ335" s="724">
        <f t="shared" ca="1" si="438"/>
        <v>0</v>
      </c>
      <c r="BA335" s="1259">
        <f t="shared" si="466"/>
        <v>0</v>
      </c>
      <c r="BB335" s="1250"/>
      <c r="BC335" s="715">
        <f t="shared" si="439"/>
        <v>0</v>
      </c>
      <c r="BD335" s="715">
        <f t="shared" si="440"/>
        <v>0</v>
      </c>
      <c r="BE335" s="715">
        <f t="shared" si="441"/>
        <v>0</v>
      </c>
      <c r="BF335" s="715">
        <f t="shared" si="467"/>
        <v>0</v>
      </c>
      <c r="BG335" s="732">
        <f t="shared" si="442"/>
        <v>0</v>
      </c>
      <c r="BH335" s="39"/>
      <c r="BI335" s="39"/>
      <c r="BJ335" s="39"/>
      <c r="BK335" s="39"/>
      <c r="BL335" s="39"/>
      <c r="BM335" s="36"/>
      <c r="BN335" s="422">
        <f t="shared" ca="1" si="443"/>
        <v>18.42714888478913</v>
      </c>
      <c r="BO335" s="422">
        <f t="shared" ca="1" si="444"/>
        <v>0</v>
      </c>
      <c r="BP335" s="422">
        <f t="shared" ca="1" si="445"/>
        <v>0</v>
      </c>
      <c r="BQ335" s="422">
        <f t="shared" ca="1" si="446"/>
        <v>0</v>
      </c>
      <c r="BR335" s="422">
        <f t="shared" ca="1" si="468"/>
        <v>0</v>
      </c>
      <c r="BS335" s="422">
        <f t="shared" ca="1" si="447"/>
        <v>0</v>
      </c>
      <c r="BT335" s="422">
        <f t="shared" si="448"/>
        <v>0</v>
      </c>
      <c r="BU335" s="422">
        <f t="shared" si="449"/>
        <v>0</v>
      </c>
      <c r="BV335" s="422">
        <f t="shared" si="450"/>
        <v>0</v>
      </c>
      <c r="BW335" s="422">
        <f t="shared" si="451"/>
        <v>0</v>
      </c>
      <c r="BX335" s="422">
        <f t="shared" si="469"/>
        <v>0</v>
      </c>
      <c r="BY335" s="422">
        <f t="shared" si="452"/>
        <v>0</v>
      </c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458"/>
      <c r="CL335" s="458"/>
      <c r="CM335" s="458"/>
      <c r="CN335" s="458"/>
      <c r="CO335" s="458"/>
      <c r="CP335" s="458"/>
      <c r="CQ335" s="458"/>
      <c r="CR335" s="458"/>
      <c r="CS335" s="458"/>
      <c r="CT335" s="458"/>
      <c r="CU335" s="458"/>
      <c r="CV335" s="458"/>
      <c r="CW335" s="458"/>
      <c r="CX335" s="458"/>
      <c r="CY335" s="458"/>
      <c r="CZ335" s="458"/>
      <c r="DA335" s="458"/>
      <c r="DB335" s="458"/>
      <c r="DC335" s="458"/>
      <c r="DD335" s="458"/>
      <c r="DE335" s="458"/>
      <c r="DF335" s="458"/>
      <c r="DG335" s="458"/>
      <c r="DH335" s="458"/>
      <c r="DI335" s="458"/>
      <c r="DJ335" s="458"/>
      <c r="DK335" s="458"/>
      <c r="DL335" s="458"/>
      <c r="DM335" s="458"/>
      <c r="DN335" s="458"/>
      <c r="DO335" s="458"/>
      <c r="DP335" s="458"/>
      <c r="DQ335" s="458"/>
      <c r="DR335" s="458"/>
      <c r="DS335" s="458"/>
      <c r="DT335" s="458"/>
      <c r="DU335" s="39"/>
      <c r="DV335" s="39"/>
      <c r="DW335" s="31">
        <f t="shared" si="478"/>
        <v>18</v>
      </c>
      <c r="DX335" s="459">
        <f t="shared" si="453"/>
        <v>211</v>
      </c>
      <c r="DY335" s="467">
        <f t="shared" si="471"/>
        <v>0.1</v>
      </c>
      <c r="DZ335" s="468">
        <f t="shared" si="472"/>
        <v>0</v>
      </c>
      <c r="EA335" s="467">
        <f t="shared" si="473"/>
        <v>0.01</v>
      </c>
      <c r="EB335" s="468"/>
      <c r="EC335" s="326"/>
      <c r="ED335" s="468"/>
      <c r="EE335" s="39"/>
      <c r="EF335" s="459">
        <f t="shared" si="474"/>
        <v>211</v>
      </c>
      <c r="EG335" s="407">
        <f t="shared" ref="EG335:EJ350" si="480">EG334</f>
        <v>0.03</v>
      </c>
      <c r="EH335" s="407">
        <f t="shared" si="480"/>
        <v>0.03</v>
      </c>
      <c r="EI335" s="407">
        <f t="shared" si="480"/>
        <v>0.03</v>
      </c>
      <c r="EJ335" s="407">
        <f t="shared" si="480"/>
        <v>0.03</v>
      </c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</row>
    <row r="336" spans="1:228" ht="12.75" hidden="1" customHeight="1" x14ac:dyDescent="0.2">
      <c r="A336" s="31">
        <f t="shared" si="477"/>
        <v>18</v>
      </c>
      <c r="B336" s="31"/>
      <c r="C336" s="31"/>
      <c r="D336" s="32">
        <f t="shared" si="455"/>
        <v>212</v>
      </c>
      <c r="E336" s="33">
        <f t="shared" ca="1" si="418"/>
        <v>0</v>
      </c>
      <c r="F336" s="33">
        <f t="shared" ca="1" si="419"/>
        <v>0</v>
      </c>
      <c r="G336" s="33">
        <f t="shared" ca="1" si="420"/>
        <v>0</v>
      </c>
      <c r="H336" s="33">
        <v>0</v>
      </c>
      <c r="I336" s="33">
        <v>0</v>
      </c>
      <c r="J336" s="33">
        <f t="shared" ca="1" si="476"/>
        <v>0</v>
      </c>
      <c r="K336" s="33">
        <f t="shared" ca="1" si="421"/>
        <v>0</v>
      </c>
      <c r="L336" s="33"/>
      <c r="M336" s="832">
        <v>0</v>
      </c>
      <c r="N336" s="33">
        <f>IF(M336&gt;0,#REF!,0)</f>
        <v>0</v>
      </c>
      <c r="O336" s="33">
        <f t="shared" ca="1" si="422"/>
        <v>0</v>
      </c>
      <c r="P336" s="833">
        <f t="shared" ca="1" si="456"/>
        <v>0.93</v>
      </c>
      <c r="Q336" s="834">
        <f t="shared" ca="1" si="457"/>
        <v>18.430378457332818</v>
      </c>
      <c r="R336" s="835">
        <f t="shared" ca="1" si="458"/>
        <v>358.83228460853536</v>
      </c>
      <c r="S336" s="836">
        <f t="shared" ca="1" si="459"/>
        <v>0.93</v>
      </c>
      <c r="T336" s="34">
        <f t="shared" ca="1" si="423"/>
        <v>18.430378457332818</v>
      </c>
      <c r="U336" s="835">
        <f t="shared" ca="1" si="460"/>
        <v>358.83228460853559</v>
      </c>
      <c r="V336" s="34">
        <f t="shared" si="409"/>
        <v>0</v>
      </c>
      <c r="W336" s="553">
        <f t="shared" si="410"/>
        <v>0</v>
      </c>
      <c r="X336" s="42">
        <f t="shared" si="461"/>
        <v>0.03</v>
      </c>
      <c r="Y336" s="43">
        <f t="shared" si="424"/>
        <v>2.4662697723036864E-3</v>
      </c>
      <c r="Z336" s="45">
        <f t="shared" si="416"/>
        <v>0.03</v>
      </c>
      <c r="AA336" s="43">
        <f t="shared" si="425"/>
        <v>2.4662697723036864E-3</v>
      </c>
      <c r="AB336" s="35">
        <f t="shared" si="479"/>
        <v>0.16</v>
      </c>
      <c r="AC336" s="35">
        <f t="shared" ca="1" si="479"/>
        <v>0.15470777428049154</v>
      </c>
      <c r="AD336" s="317">
        <f t="shared" ca="1" si="479"/>
        <v>0.15470777428049154</v>
      </c>
      <c r="AE336" s="39"/>
      <c r="AF336" s="318">
        <f t="shared" si="426"/>
        <v>0.1</v>
      </c>
      <c r="AG336" s="405">
        <f t="shared" ca="1" si="427"/>
        <v>0</v>
      </c>
      <c r="AH336" s="318">
        <f t="shared" si="428"/>
        <v>0</v>
      </c>
      <c r="AI336" s="405">
        <f t="shared" ca="1" si="429"/>
        <v>0</v>
      </c>
      <c r="AJ336" s="318">
        <f t="shared" si="430"/>
        <v>0.01</v>
      </c>
      <c r="AK336" s="405">
        <f t="shared" ca="1" si="431"/>
        <v>0</v>
      </c>
      <c r="AL336" s="35">
        <v>0</v>
      </c>
      <c r="AM336" s="30">
        <f t="shared" ca="1" si="432"/>
        <v>18.430378457332818</v>
      </c>
      <c r="AN336" s="39"/>
      <c r="AO336" s="39"/>
      <c r="AP336" s="709">
        <f ca="1">IF($J$12="",0,IF(A336&lt;=$Y$3,IF(R335+SUM($M$126:M336)&gt;$Z$22,R335*10%,IF(R335+SUM($M$126:M336)&lt;=$Z$22,$Z$22-R335-SUM($M$126:M336))),0))</f>
        <v>99623.66733693413</v>
      </c>
      <c r="AQ336" s="319">
        <f t="shared" ca="1" si="463"/>
        <v>100000</v>
      </c>
      <c r="AR336" s="319">
        <f ca="1">IF($J$12="",0,IF(U335&lt;0,0,IF(A336&lt;=$Y$3,IF(U335+SUM($M$126:M336)&gt;$Z$22,U335*10%,IF(U335+SUM($M$126:M336)&lt;=$Z$22,$AR$125-U335-SUM($M$126:M336))),0)))</f>
        <v>99623.66733693413</v>
      </c>
      <c r="AS336" s="39">
        <f t="shared" ca="1" si="464"/>
        <v>100000</v>
      </c>
      <c r="AT336" s="723">
        <f t="shared" ca="1" si="433"/>
        <v>99623.66733693413</v>
      </c>
      <c r="AU336" s="320">
        <f t="shared" ca="1" si="434"/>
        <v>99623.66733693413</v>
      </c>
      <c r="AV336" s="320">
        <f t="shared" ca="1" si="435"/>
        <v>0</v>
      </c>
      <c r="AW336" s="320">
        <f t="shared" ca="1" si="436"/>
        <v>0</v>
      </c>
      <c r="AX336" s="320">
        <f t="shared" ca="1" si="437"/>
        <v>0</v>
      </c>
      <c r="AY336" s="320">
        <f t="shared" ca="1" si="465"/>
        <v>0</v>
      </c>
      <c r="AZ336" s="724">
        <f t="shared" ca="1" si="438"/>
        <v>0</v>
      </c>
      <c r="BA336" s="1259">
        <f t="shared" si="466"/>
        <v>0</v>
      </c>
      <c r="BB336" s="1250"/>
      <c r="BC336" s="715">
        <f t="shared" si="439"/>
        <v>0</v>
      </c>
      <c r="BD336" s="715">
        <f t="shared" si="440"/>
        <v>0</v>
      </c>
      <c r="BE336" s="715">
        <f t="shared" si="441"/>
        <v>0</v>
      </c>
      <c r="BF336" s="715">
        <f t="shared" si="467"/>
        <v>0</v>
      </c>
      <c r="BG336" s="732">
        <f t="shared" si="442"/>
        <v>0</v>
      </c>
      <c r="BH336" s="39"/>
      <c r="BI336" s="39"/>
      <c r="BJ336" s="39"/>
      <c r="BK336" s="39"/>
      <c r="BL336" s="39"/>
      <c r="BM336" s="36"/>
      <c r="BN336" s="422">
        <f t="shared" ca="1" si="443"/>
        <v>18.430378457332818</v>
      </c>
      <c r="BO336" s="422">
        <f t="shared" ca="1" si="444"/>
        <v>0</v>
      </c>
      <c r="BP336" s="422">
        <f t="shared" ca="1" si="445"/>
        <v>0</v>
      </c>
      <c r="BQ336" s="422">
        <f t="shared" ca="1" si="446"/>
        <v>0</v>
      </c>
      <c r="BR336" s="422">
        <f t="shared" ca="1" si="468"/>
        <v>0</v>
      </c>
      <c r="BS336" s="422">
        <f t="shared" ca="1" si="447"/>
        <v>0</v>
      </c>
      <c r="BT336" s="422">
        <f t="shared" si="448"/>
        <v>0</v>
      </c>
      <c r="BU336" s="422">
        <f t="shared" si="449"/>
        <v>0</v>
      </c>
      <c r="BV336" s="422">
        <f t="shared" si="450"/>
        <v>0</v>
      </c>
      <c r="BW336" s="422">
        <f t="shared" si="451"/>
        <v>0</v>
      </c>
      <c r="BX336" s="422">
        <f t="shared" si="469"/>
        <v>0</v>
      </c>
      <c r="BY336" s="422">
        <f t="shared" si="452"/>
        <v>0</v>
      </c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458"/>
      <c r="CL336" s="458"/>
      <c r="CM336" s="458"/>
      <c r="CN336" s="458"/>
      <c r="CO336" s="458"/>
      <c r="CP336" s="458"/>
      <c r="CQ336" s="458"/>
      <c r="CR336" s="458"/>
      <c r="CS336" s="458"/>
      <c r="CT336" s="458"/>
      <c r="CU336" s="458"/>
      <c r="CV336" s="458"/>
      <c r="CW336" s="458"/>
      <c r="CX336" s="458"/>
      <c r="CY336" s="458"/>
      <c r="CZ336" s="458"/>
      <c r="DA336" s="458"/>
      <c r="DB336" s="458"/>
      <c r="DC336" s="458"/>
      <c r="DD336" s="458"/>
      <c r="DE336" s="458"/>
      <c r="DF336" s="458"/>
      <c r="DG336" s="458"/>
      <c r="DH336" s="458"/>
      <c r="DI336" s="458"/>
      <c r="DJ336" s="458"/>
      <c r="DK336" s="458"/>
      <c r="DL336" s="458"/>
      <c r="DM336" s="458"/>
      <c r="DN336" s="458"/>
      <c r="DO336" s="458"/>
      <c r="DP336" s="458"/>
      <c r="DQ336" s="458"/>
      <c r="DR336" s="458"/>
      <c r="DS336" s="458"/>
      <c r="DT336" s="458"/>
      <c r="DU336" s="39"/>
      <c r="DV336" s="39"/>
      <c r="DW336" s="31">
        <f t="shared" si="478"/>
        <v>18</v>
      </c>
      <c r="DX336" s="459">
        <f t="shared" si="453"/>
        <v>212</v>
      </c>
      <c r="DY336" s="467">
        <f t="shared" si="471"/>
        <v>0.1</v>
      </c>
      <c r="DZ336" s="468">
        <f t="shared" si="472"/>
        <v>0</v>
      </c>
      <c r="EA336" s="467">
        <f t="shared" si="473"/>
        <v>0.01</v>
      </c>
      <c r="EB336" s="468"/>
      <c r="EC336" s="326"/>
      <c r="ED336" s="468"/>
      <c r="EE336" s="39"/>
      <c r="EF336" s="459">
        <f t="shared" si="474"/>
        <v>212</v>
      </c>
      <c r="EG336" s="407">
        <f t="shared" si="480"/>
        <v>0.03</v>
      </c>
      <c r="EH336" s="407">
        <f t="shared" si="480"/>
        <v>0.03</v>
      </c>
      <c r="EI336" s="407">
        <f t="shared" si="480"/>
        <v>0.03</v>
      </c>
      <c r="EJ336" s="407">
        <f t="shared" si="480"/>
        <v>0.03</v>
      </c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</row>
    <row r="337" spans="1:228" ht="12.75" hidden="1" customHeight="1" x14ac:dyDescent="0.2">
      <c r="A337" s="31">
        <f t="shared" si="477"/>
        <v>18</v>
      </c>
      <c r="B337" s="31"/>
      <c r="C337" s="31"/>
      <c r="D337" s="32">
        <f t="shared" si="455"/>
        <v>213</v>
      </c>
      <c r="E337" s="33">
        <f t="shared" ca="1" si="418"/>
        <v>0</v>
      </c>
      <c r="F337" s="33">
        <f t="shared" ca="1" si="419"/>
        <v>0</v>
      </c>
      <c r="G337" s="33">
        <f t="shared" ca="1" si="420"/>
        <v>0</v>
      </c>
      <c r="H337" s="33">
        <v>0</v>
      </c>
      <c r="I337" s="33">
        <v>0</v>
      </c>
      <c r="J337" s="33">
        <f t="shared" ca="1" si="476"/>
        <v>0</v>
      </c>
      <c r="K337" s="33">
        <f t="shared" ca="1" si="421"/>
        <v>0</v>
      </c>
      <c r="L337" s="33"/>
      <c r="M337" s="832">
        <v>0</v>
      </c>
      <c r="N337" s="33">
        <f>IF(M337&gt;0,#REF!,0)</f>
        <v>0</v>
      </c>
      <c r="O337" s="33">
        <f t="shared" ca="1" si="422"/>
        <v>0</v>
      </c>
      <c r="P337" s="833">
        <f t="shared" ca="1" si="456"/>
        <v>0.88</v>
      </c>
      <c r="Q337" s="834">
        <f t="shared" ca="1" si="457"/>
        <v>18.433616027347423</v>
      </c>
      <c r="R337" s="835">
        <f t="shared" ca="1" si="458"/>
        <v>341.27866858118796</v>
      </c>
      <c r="S337" s="836">
        <f t="shared" ca="1" si="459"/>
        <v>0.88</v>
      </c>
      <c r="T337" s="34">
        <f t="shared" ca="1" si="423"/>
        <v>18.433616027347423</v>
      </c>
      <c r="U337" s="835">
        <f t="shared" ca="1" si="460"/>
        <v>341.27866858118819</v>
      </c>
      <c r="V337" s="34">
        <f t="shared" si="409"/>
        <v>0</v>
      </c>
      <c r="W337" s="553">
        <f t="shared" si="410"/>
        <v>0</v>
      </c>
      <c r="X337" s="42">
        <f t="shared" si="461"/>
        <v>0.03</v>
      </c>
      <c r="Y337" s="43">
        <f t="shared" si="424"/>
        <v>2.4662697723036864E-3</v>
      </c>
      <c r="Z337" s="45">
        <f t="shared" si="416"/>
        <v>0.03</v>
      </c>
      <c r="AA337" s="43">
        <f t="shared" si="425"/>
        <v>2.4662697723036864E-3</v>
      </c>
      <c r="AB337" s="35">
        <f t="shared" si="479"/>
        <v>0.16</v>
      </c>
      <c r="AC337" s="35">
        <f t="shared" ca="1" si="479"/>
        <v>0.15470777428049154</v>
      </c>
      <c r="AD337" s="317">
        <f t="shared" ca="1" si="479"/>
        <v>0.15470777428049154</v>
      </c>
      <c r="AE337" s="39"/>
      <c r="AF337" s="318">
        <f t="shared" si="426"/>
        <v>0.1</v>
      </c>
      <c r="AG337" s="405">
        <f t="shared" ca="1" si="427"/>
        <v>0</v>
      </c>
      <c r="AH337" s="318">
        <f t="shared" si="428"/>
        <v>0</v>
      </c>
      <c r="AI337" s="405">
        <f t="shared" ca="1" si="429"/>
        <v>0</v>
      </c>
      <c r="AJ337" s="318">
        <f t="shared" si="430"/>
        <v>0.01</v>
      </c>
      <c r="AK337" s="405">
        <f t="shared" ca="1" si="431"/>
        <v>0</v>
      </c>
      <c r="AL337" s="35">
        <v>0</v>
      </c>
      <c r="AM337" s="30">
        <f t="shared" ca="1" si="432"/>
        <v>18.433616027347423</v>
      </c>
      <c r="AN337" s="39"/>
      <c r="AO337" s="39"/>
      <c r="AP337" s="709">
        <f ca="1">IF($J$12="",0,IF(A337&lt;=$Y$3,IF(R336+SUM($M$126:M337)&gt;$Z$22,R336*10%,IF(R336+SUM($M$126:M337)&lt;=$Z$22,$Z$22-R336-SUM($M$126:M337))),0))</f>
        <v>99641.167715391464</v>
      </c>
      <c r="AQ337" s="319">
        <f t="shared" ca="1" si="463"/>
        <v>100000</v>
      </c>
      <c r="AR337" s="319">
        <f ca="1">IF($J$12="",0,IF(U336&lt;0,0,IF(A337&lt;=$Y$3,IF(U336+SUM($M$126:M337)&gt;$Z$22,U336*10%,IF(U336+SUM($M$126:M337)&lt;=$Z$22,$AR$125-U336-SUM($M$126:M337))),0)))</f>
        <v>99641.167715391464</v>
      </c>
      <c r="AS337" s="39">
        <f t="shared" ca="1" si="464"/>
        <v>100000</v>
      </c>
      <c r="AT337" s="723">
        <f t="shared" ca="1" si="433"/>
        <v>99641.167715391464</v>
      </c>
      <c r="AU337" s="320">
        <f t="shared" ca="1" si="434"/>
        <v>99641.167715391464</v>
      </c>
      <c r="AV337" s="320">
        <f t="shared" ca="1" si="435"/>
        <v>0</v>
      </c>
      <c r="AW337" s="320">
        <f t="shared" ca="1" si="436"/>
        <v>0</v>
      </c>
      <c r="AX337" s="320">
        <f t="shared" ca="1" si="437"/>
        <v>0</v>
      </c>
      <c r="AY337" s="320">
        <f t="shared" ca="1" si="465"/>
        <v>0</v>
      </c>
      <c r="AZ337" s="724">
        <f t="shared" ca="1" si="438"/>
        <v>0</v>
      </c>
      <c r="BA337" s="1259">
        <f t="shared" si="466"/>
        <v>0</v>
      </c>
      <c r="BB337" s="1250"/>
      <c r="BC337" s="715">
        <f t="shared" si="439"/>
        <v>0</v>
      </c>
      <c r="BD337" s="715">
        <f t="shared" si="440"/>
        <v>0</v>
      </c>
      <c r="BE337" s="715">
        <f t="shared" si="441"/>
        <v>0</v>
      </c>
      <c r="BF337" s="715">
        <f t="shared" si="467"/>
        <v>0</v>
      </c>
      <c r="BG337" s="732">
        <f t="shared" si="442"/>
        <v>0</v>
      </c>
      <c r="BH337" s="39"/>
      <c r="BI337" s="39"/>
      <c r="BJ337" s="39"/>
      <c r="BK337" s="39"/>
      <c r="BL337" s="39"/>
      <c r="BM337" s="36"/>
      <c r="BN337" s="422">
        <f t="shared" ca="1" si="443"/>
        <v>18.433616027347423</v>
      </c>
      <c r="BO337" s="422">
        <f t="shared" ca="1" si="444"/>
        <v>0</v>
      </c>
      <c r="BP337" s="422">
        <f t="shared" ca="1" si="445"/>
        <v>0</v>
      </c>
      <c r="BQ337" s="422">
        <f t="shared" ca="1" si="446"/>
        <v>0</v>
      </c>
      <c r="BR337" s="422">
        <f t="shared" ca="1" si="468"/>
        <v>0</v>
      </c>
      <c r="BS337" s="422">
        <f t="shared" ca="1" si="447"/>
        <v>0</v>
      </c>
      <c r="BT337" s="422">
        <f t="shared" si="448"/>
        <v>0</v>
      </c>
      <c r="BU337" s="422">
        <f t="shared" si="449"/>
        <v>0</v>
      </c>
      <c r="BV337" s="422">
        <f t="shared" si="450"/>
        <v>0</v>
      </c>
      <c r="BW337" s="422">
        <f t="shared" si="451"/>
        <v>0</v>
      </c>
      <c r="BX337" s="422">
        <f t="shared" si="469"/>
        <v>0</v>
      </c>
      <c r="BY337" s="422">
        <f t="shared" si="452"/>
        <v>0</v>
      </c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458"/>
      <c r="CL337" s="458"/>
      <c r="CM337" s="458"/>
      <c r="CN337" s="458"/>
      <c r="CO337" s="458"/>
      <c r="CP337" s="458"/>
      <c r="CQ337" s="458"/>
      <c r="CR337" s="458"/>
      <c r="CS337" s="458"/>
      <c r="CT337" s="458"/>
      <c r="CU337" s="458"/>
      <c r="CV337" s="458"/>
      <c r="CW337" s="458"/>
      <c r="CX337" s="458"/>
      <c r="CY337" s="458"/>
      <c r="CZ337" s="458"/>
      <c r="DA337" s="458"/>
      <c r="DB337" s="458"/>
      <c r="DC337" s="458"/>
      <c r="DD337" s="458"/>
      <c r="DE337" s="458"/>
      <c r="DF337" s="458"/>
      <c r="DG337" s="458"/>
      <c r="DH337" s="458"/>
      <c r="DI337" s="458"/>
      <c r="DJ337" s="458"/>
      <c r="DK337" s="458"/>
      <c r="DL337" s="458"/>
      <c r="DM337" s="458"/>
      <c r="DN337" s="458"/>
      <c r="DO337" s="458"/>
      <c r="DP337" s="458"/>
      <c r="DQ337" s="458"/>
      <c r="DR337" s="458"/>
      <c r="DS337" s="458"/>
      <c r="DT337" s="458"/>
      <c r="DU337" s="39"/>
      <c r="DV337" s="39"/>
      <c r="DW337" s="31">
        <f t="shared" si="478"/>
        <v>18</v>
      </c>
      <c r="DX337" s="459">
        <f t="shared" si="453"/>
        <v>213</v>
      </c>
      <c r="DY337" s="467">
        <f t="shared" si="471"/>
        <v>0.1</v>
      </c>
      <c r="DZ337" s="468">
        <f t="shared" si="472"/>
        <v>0</v>
      </c>
      <c r="EA337" s="467">
        <f t="shared" si="473"/>
        <v>0.01</v>
      </c>
      <c r="EB337" s="468"/>
      <c r="EC337" s="326"/>
      <c r="ED337" s="468"/>
      <c r="EE337" s="39"/>
      <c r="EF337" s="459">
        <f t="shared" si="474"/>
        <v>213</v>
      </c>
      <c r="EG337" s="407">
        <f t="shared" si="480"/>
        <v>0.03</v>
      </c>
      <c r="EH337" s="407">
        <f t="shared" si="480"/>
        <v>0.03</v>
      </c>
      <c r="EI337" s="407">
        <f t="shared" si="480"/>
        <v>0.03</v>
      </c>
      <c r="EJ337" s="407">
        <f t="shared" si="480"/>
        <v>0.03</v>
      </c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</row>
    <row r="338" spans="1:228" ht="12.75" hidden="1" customHeight="1" x14ac:dyDescent="0.2">
      <c r="A338" s="31">
        <f t="shared" si="477"/>
        <v>18</v>
      </c>
      <c r="B338" s="31"/>
      <c r="C338" s="31"/>
      <c r="D338" s="32">
        <f t="shared" si="455"/>
        <v>214</v>
      </c>
      <c r="E338" s="33">
        <f t="shared" ca="1" si="418"/>
        <v>0</v>
      </c>
      <c r="F338" s="33">
        <f t="shared" ca="1" si="419"/>
        <v>0</v>
      </c>
      <c r="G338" s="33">
        <f t="shared" ca="1" si="420"/>
        <v>0</v>
      </c>
      <c r="H338" s="33">
        <v>0</v>
      </c>
      <c r="I338" s="33">
        <v>0</v>
      </c>
      <c r="J338" s="33">
        <f t="shared" ca="1" si="476"/>
        <v>0</v>
      </c>
      <c r="K338" s="33">
        <f t="shared" ca="1" si="421"/>
        <v>0</v>
      </c>
      <c r="L338" s="33"/>
      <c r="M338" s="832">
        <v>0</v>
      </c>
      <c r="N338" s="33">
        <f>IF(M338&gt;0,#REF!,0)</f>
        <v>0</v>
      </c>
      <c r="O338" s="33">
        <f t="shared" ca="1" si="422"/>
        <v>0</v>
      </c>
      <c r="P338" s="833">
        <f t="shared" ca="1" si="456"/>
        <v>0.84</v>
      </c>
      <c r="Q338" s="834">
        <f t="shared" ca="1" si="457"/>
        <v>18.436863446312483</v>
      </c>
      <c r="R338" s="835">
        <f t="shared" ca="1" si="458"/>
        <v>323.68180513487545</v>
      </c>
      <c r="S338" s="836">
        <f t="shared" ca="1" si="459"/>
        <v>0.84</v>
      </c>
      <c r="T338" s="34">
        <f t="shared" ca="1" si="423"/>
        <v>18.436863446312483</v>
      </c>
      <c r="U338" s="835">
        <f t="shared" ca="1" si="460"/>
        <v>323.68180513487567</v>
      </c>
      <c r="V338" s="34">
        <f t="shared" si="409"/>
        <v>0</v>
      </c>
      <c r="W338" s="553">
        <f t="shared" si="410"/>
        <v>0</v>
      </c>
      <c r="X338" s="42">
        <f t="shared" si="461"/>
        <v>0.03</v>
      </c>
      <c r="Y338" s="43">
        <f t="shared" si="424"/>
        <v>2.4662697723036864E-3</v>
      </c>
      <c r="Z338" s="45">
        <f t="shared" si="416"/>
        <v>0.03</v>
      </c>
      <c r="AA338" s="43">
        <f t="shared" si="425"/>
        <v>2.4662697723036864E-3</v>
      </c>
      <c r="AB338" s="35">
        <f t="shared" si="479"/>
        <v>0.16</v>
      </c>
      <c r="AC338" s="35">
        <f t="shared" ca="1" si="479"/>
        <v>0.15470777428049154</v>
      </c>
      <c r="AD338" s="317">
        <f t="shared" ca="1" si="479"/>
        <v>0.15470777428049154</v>
      </c>
      <c r="AE338" s="39"/>
      <c r="AF338" s="318">
        <f t="shared" si="426"/>
        <v>0.1</v>
      </c>
      <c r="AG338" s="405">
        <f t="shared" ca="1" si="427"/>
        <v>0</v>
      </c>
      <c r="AH338" s="318">
        <f t="shared" si="428"/>
        <v>0</v>
      </c>
      <c r="AI338" s="405">
        <f t="shared" ca="1" si="429"/>
        <v>0</v>
      </c>
      <c r="AJ338" s="318">
        <f t="shared" si="430"/>
        <v>0.01</v>
      </c>
      <c r="AK338" s="405">
        <f t="shared" ca="1" si="431"/>
        <v>0</v>
      </c>
      <c r="AL338" s="35">
        <v>0</v>
      </c>
      <c r="AM338" s="30">
        <f t="shared" ca="1" si="432"/>
        <v>18.436863446312483</v>
      </c>
      <c r="AN338" s="39"/>
      <c r="AO338" s="39"/>
      <c r="AP338" s="709">
        <f ca="1">IF($J$12="",0,IF(A338&lt;=$Y$3,IF(R337+SUM($M$126:M338)&gt;$Z$22,R337*10%,IF(R337+SUM($M$126:M338)&lt;=$Z$22,$Z$22-R337-SUM($M$126:M338))),0))</f>
        <v>99658.721331418812</v>
      </c>
      <c r="AQ338" s="319">
        <f t="shared" ca="1" si="463"/>
        <v>100000</v>
      </c>
      <c r="AR338" s="319">
        <f ca="1">IF($J$12="",0,IF(U337&lt;0,0,IF(A338&lt;=$Y$3,IF(U337+SUM($M$126:M338)&gt;$Z$22,U337*10%,IF(U337+SUM($M$126:M338)&lt;=$Z$22,$AR$125-U337-SUM($M$126:M338))),0)))</f>
        <v>99658.721331418812</v>
      </c>
      <c r="AS338" s="39">
        <f t="shared" ca="1" si="464"/>
        <v>100000</v>
      </c>
      <c r="AT338" s="723">
        <f t="shared" ca="1" si="433"/>
        <v>99658.721331418812</v>
      </c>
      <c r="AU338" s="320">
        <f t="shared" ca="1" si="434"/>
        <v>99658.721331418812</v>
      </c>
      <c r="AV338" s="320">
        <f t="shared" ca="1" si="435"/>
        <v>0</v>
      </c>
      <c r="AW338" s="320">
        <f t="shared" ca="1" si="436"/>
        <v>0</v>
      </c>
      <c r="AX338" s="320">
        <f t="shared" ca="1" si="437"/>
        <v>0</v>
      </c>
      <c r="AY338" s="320">
        <f t="shared" ca="1" si="465"/>
        <v>0</v>
      </c>
      <c r="AZ338" s="724">
        <f t="shared" ca="1" si="438"/>
        <v>0</v>
      </c>
      <c r="BA338" s="1259">
        <f t="shared" si="466"/>
        <v>0</v>
      </c>
      <c r="BB338" s="1250"/>
      <c r="BC338" s="715">
        <f t="shared" si="439"/>
        <v>0</v>
      </c>
      <c r="BD338" s="715">
        <f t="shared" si="440"/>
        <v>0</v>
      </c>
      <c r="BE338" s="715">
        <f t="shared" si="441"/>
        <v>0</v>
      </c>
      <c r="BF338" s="715">
        <f t="shared" si="467"/>
        <v>0</v>
      </c>
      <c r="BG338" s="732">
        <f t="shared" si="442"/>
        <v>0</v>
      </c>
      <c r="BH338" s="39"/>
      <c r="BI338" s="39"/>
      <c r="BJ338" s="39"/>
      <c r="BK338" s="39"/>
      <c r="BL338" s="39"/>
      <c r="BM338" s="36"/>
      <c r="BN338" s="422">
        <f t="shared" ca="1" si="443"/>
        <v>18.436863446312483</v>
      </c>
      <c r="BO338" s="422">
        <f t="shared" ca="1" si="444"/>
        <v>0</v>
      </c>
      <c r="BP338" s="422">
        <f t="shared" ca="1" si="445"/>
        <v>0</v>
      </c>
      <c r="BQ338" s="422">
        <f t="shared" ca="1" si="446"/>
        <v>0</v>
      </c>
      <c r="BR338" s="422">
        <f t="shared" ca="1" si="468"/>
        <v>0</v>
      </c>
      <c r="BS338" s="422">
        <f t="shared" ca="1" si="447"/>
        <v>0</v>
      </c>
      <c r="BT338" s="422">
        <f t="shared" si="448"/>
        <v>0</v>
      </c>
      <c r="BU338" s="422">
        <f t="shared" si="449"/>
        <v>0</v>
      </c>
      <c r="BV338" s="422">
        <f t="shared" si="450"/>
        <v>0</v>
      </c>
      <c r="BW338" s="422">
        <f t="shared" si="451"/>
        <v>0</v>
      </c>
      <c r="BX338" s="422">
        <f t="shared" si="469"/>
        <v>0</v>
      </c>
      <c r="BY338" s="422">
        <f t="shared" si="452"/>
        <v>0</v>
      </c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458"/>
      <c r="CL338" s="458"/>
      <c r="CM338" s="458"/>
      <c r="CN338" s="458"/>
      <c r="CO338" s="458"/>
      <c r="CP338" s="458"/>
      <c r="CQ338" s="458"/>
      <c r="CR338" s="458"/>
      <c r="CS338" s="458"/>
      <c r="CT338" s="458"/>
      <c r="CU338" s="458"/>
      <c r="CV338" s="458"/>
      <c r="CW338" s="458"/>
      <c r="CX338" s="458"/>
      <c r="CY338" s="458"/>
      <c r="CZ338" s="458"/>
      <c r="DA338" s="458"/>
      <c r="DB338" s="458"/>
      <c r="DC338" s="458"/>
      <c r="DD338" s="458"/>
      <c r="DE338" s="458"/>
      <c r="DF338" s="458"/>
      <c r="DG338" s="458"/>
      <c r="DH338" s="458"/>
      <c r="DI338" s="458"/>
      <c r="DJ338" s="458"/>
      <c r="DK338" s="458"/>
      <c r="DL338" s="458"/>
      <c r="DM338" s="458"/>
      <c r="DN338" s="458"/>
      <c r="DO338" s="458"/>
      <c r="DP338" s="458"/>
      <c r="DQ338" s="458"/>
      <c r="DR338" s="458"/>
      <c r="DS338" s="458"/>
      <c r="DT338" s="458"/>
      <c r="DU338" s="39"/>
      <c r="DV338" s="39"/>
      <c r="DW338" s="31">
        <f t="shared" si="478"/>
        <v>18</v>
      </c>
      <c r="DX338" s="459">
        <f t="shared" si="453"/>
        <v>214</v>
      </c>
      <c r="DY338" s="467">
        <f t="shared" si="471"/>
        <v>0.1</v>
      </c>
      <c r="DZ338" s="468">
        <f t="shared" si="472"/>
        <v>0</v>
      </c>
      <c r="EA338" s="467">
        <f t="shared" si="473"/>
        <v>0.01</v>
      </c>
      <c r="EB338" s="468"/>
      <c r="EC338" s="326"/>
      <c r="ED338" s="468"/>
      <c r="EE338" s="39"/>
      <c r="EF338" s="459">
        <f t="shared" si="474"/>
        <v>214</v>
      </c>
      <c r="EG338" s="407">
        <f t="shared" si="480"/>
        <v>0.03</v>
      </c>
      <c r="EH338" s="407">
        <f t="shared" si="480"/>
        <v>0.03</v>
      </c>
      <c r="EI338" s="407">
        <f t="shared" si="480"/>
        <v>0.03</v>
      </c>
      <c r="EJ338" s="407">
        <f t="shared" si="480"/>
        <v>0.03</v>
      </c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</row>
    <row r="339" spans="1:228" ht="12.75" hidden="1" customHeight="1" x14ac:dyDescent="0.2">
      <c r="A339" s="31">
        <f t="shared" si="477"/>
        <v>18</v>
      </c>
      <c r="B339" s="31"/>
      <c r="C339" s="31"/>
      <c r="D339" s="32">
        <f t="shared" si="455"/>
        <v>215</v>
      </c>
      <c r="E339" s="33">
        <f t="shared" ca="1" si="418"/>
        <v>0</v>
      </c>
      <c r="F339" s="33">
        <f t="shared" ca="1" si="419"/>
        <v>0</v>
      </c>
      <c r="G339" s="33">
        <f t="shared" ca="1" si="420"/>
        <v>0</v>
      </c>
      <c r="H339" s="33">
        <v>0</v>
      </c>
      <c r="I339" s="33">
        <v>0</v>
      </c>
      <c r="J339" s="33">
        <f t="shared" ca="1" si="476"/>
        <v>0</v>
      </c>
      <c r="K339" s="33">
        <f t="shared" ca="1" si="421"/>
        <v>0</v>
      </c>
      <c r="L339" s="33"/>
      <c r="M339" s="832">
        <v>0</v>
      </c>
      <c r="N339" s="33">
        <f>IF(M339&gt;0,#REF!,0)</f>
        <v>0</v>
      </c>
      <c r="O339" s="33">
        <f t="shared" ca="1" si="422"/>
        <v>0</v>
      </c>
      <c r="P339" s="833">
        <f t="shared" ca="1" si="456"/>
        <v>0.8</v>
      </c>
      <c r="Q339" s="834">
        <f t="shared" ca="1" si="457"/>
        <v>18.440118866050049</v>
      </c>
      <c r="R339" s="835">
        <f t="shared" ca="1" si="458"/>
        <v>306.0416862688254</v>
      </c>
      <c r="S339" s="836">
        <f t="shared" ca="1" si="459"/>
        <v>0.8</v>
      </c>
      <c r="T339" s="34">
        <f t="shared" ca="1" si="423"/>
        <v>18.440118866050049</v>
      </c>
      <c r="U339" s="835">
        <f t="shared" ca="1" si="460"/>
        <v>306.04168626882563</v>
      </c>
      <c r="V339" s="34">
        <f t="shared" si="409"/>
        <v>0</v>
      </c>
      <c r="W339" s="553">
        <f t="shared" si="410"/>
        <v>0</v>
      </c>
      <c r="X339" s="42">
        <f t="shared" si="461"/>
        <v>0.03</v>
      </c>
      <c r="Y339" s="43">
        <f t="shared" si="424"/>
        <v>2.4662697723036864E-3</v>
      </c>
      <c r="Z339" s="45">
        <f t="shared" si="416"/>
        <v>0.03</v>
      </c>
      <c r="AA339" s="43">
        <f t="shared" si="425"/>
        <v>2.4662697723036864E-3</v>
      </c>
      <c r="AB339" s="35">
        <f t="shared" si="479"/>
        <v>0.16</v>
      </c>
      <c r="AC339" s="35">
        <f t="shared" ca="1" si="479"/>
        <v>0.15470777428049154</v>
      </c>
      <c r="AD339" s="317">
        <f t="shared" ca="1" si="479"/>
        <v>0.15470777428049154</v>
      </c>
      <c r="AE339" s="39"/>
      <c r="AF339" s="318">
        <f t="shared" si="426"/>
        <v>0.1</v>
      </c>
      <c r="AG339" s="405">
        <f t="shared" ca="1" si="427"/>
        <v>0</v>
      </c>
      <c r="AH339" s="318">
        <f t="shared" si="428"/>
        <v>0</v>
      </c>
      <c r="AI339" s="405">
        <f t="shared" ca="1" si="429"/>
        <v>0</v>
      </c>
      <c r="AJ339" s="318">
        <f t="shared" si="430"/>
        <v>0.01</v>
      </c>
      <c r="AK339" s="405">
        <f t="shared" ca="1" si="431"/>
        <v>0</v>
      </c>
      <c r="AL339" s="35">
        <v>0</v>
      </c>
      <c r="AM339" s="30">
        <f t="shared" ca="1" si="432"/>
        <v>18.440118866050049</v>
      </c>
      <c r="AN339" s="39"/>
      <c r="AO339" s="39"/>
      <c r="AP339" s="709">
        <f ca="1">IF($J$12="",0,IF(A339&lt;=$Y$3,IF(R338+SUM($M$126:M339)&gt;$Z$22,R338*10%,IF(R338+SUM($M$126:M339)&lt;=$Z$22,$Z$22-R338-SUM($M$126:M339))),0))</f>
        <v>99676.318194865118</v>
      </c>
      <c r="AQ339" s="319">
        <f t="shared" ca="1" si="463"/>
        <v>100000</v>
      </c>
      <c r="AR339" s="319">
        <f ca="1">IF($J$12="",0,IF(U338&lt;0,0,IF(A339&lt;=$Y$3,IF(U338+SUM($M$126:M339)&gt;$Z$22,U338*10%,IF(U338+SUM($M$126:M339)&lt;=$Z$22,$AR$125-U338-SUM($M$126:M339))),0)))</f>
        <v>99676.318194865118</v>
      </c>
      <c r="AS339" s="39">
        <f t="shared" ca="1" si="464"/>
        <v>100000</v>
      </c>
      <c r="AT339" s="723">
        <f t="shared" ca="1" si="433"/>
        <v>99676.318194865118</v>
      </c>
      <c r="AU339" s="320">
        <f t="shared" ca="1" si="434"/>
        <v>99676.318194865118</v>
      </c>
      <c r="AV339" s="320">
        <f t="shared" ca="1" si="435"/>
        <v>0</v>
      </c>
      <c r="AW339" s="320">
        <f t="shared" ca="1" si="436"/>
        <v>0</v>
      </c>
      <c r="AX339" s="320">
        <f t="shared" ca="1" si="437"/>
        <v>0</v>
      </c>
      <c r="AY339" s="320">
        <f t="shared" ca="1" si="465"/>
        <v>0</v>
      </c>
      <c r="AZ339" s="724">
        <f t="shared" ca="1" si="438"/>
        <v>0</v>
      </c>
      <c r="BA339" s="1259">
        <f t="shared" si="466"/>
        <v>0</v>
      </c>
      <c r="BB339" s="1250"/>
      <c r="BC339" s="715">
        <f t="shared" si="439"/>
        <v>0</v>
      </c>
      <c r="BD339" s="715">
        <f t="shared" si="440"/>
        <v>0</v>
      </c>
      <c r="BE339" s="715">
        <f t="shared" si="441"/>
        <v>0</v>
      </c>
      <c r="BF339" s="715">
        <f t="shared" si="467"/>
        <v>0</v>
      </c>
      <c r="BG339" s="732">
        <f t="shared" si="442"/>
        <v>0</v>
      </c>
      <c r="BH339" s="39"/>
      <c r="BI339" s="39"/>
      <c r="BJ339" s="39"/>
      <c r="BK339" s="39"/>
      <c r="BL339" s="39"/>
      <c r="BM339" s="36"/>
      <c r="BN339" s="422">
        <f t="shared" ca="1" si="443"/>
        <v>18.440118866050049</v>
      </c>
      <c r="BO339" s="422">
        <f t="shared" ca="1" si="444"/>
        <v>0</v>
      </c>
      <c r="BP339" s="422">
        <f t="shared" ca="1" si="445"/>
        <v>0</v>
      </c>
      <c r="BQ339" s="422">
        <f t="shared" ca="1" si="446"/>
        <v>0</v>
      </c>
      <c r="BR339" s="422">
        <f t="shared" ca="1" si="468"/>
        <v>0</v>
      </c>
      <c r="BS339" s="422">
        <f t="shared" ca="1" si="447"/>
        <v>0</v>
      </c>
      <c r="BT339" s="422">
        <f t="shared" si="448"/>
        <v>0</v>
      </c>
      <c r="BU339" s="422">
        <f t="shared" si="449"/>
        <v>0</v>
      </c>
      <c r="BV339" s="422">
        <f t="shared" si="450"/>
        <v>0</v>
      </c>
      <c r="BW339" s="422">
        <f t="shared" si="451"/>
        <v>0</v>
      </c>
      <c r="BX339" s="422">
        <f t="shared" si="469"/>
        <v>0</v>
      </c>
      <c r="BY339" s="422">
        <f t="shared" si="452"/>
        <v>0</v>
      </c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458"/>
      <c r="CL339" s="458"/>
      <c r="CM339" s="458"/>
      <c r="CN339" s="458"/>
      <c r="CO339" s="458"/>
      <c r="CP339" s="458"/>
      <c r="CQ339" s="458"/>
      <c r="CR339" s="458"/>
      <c r="CS339" s="458"/>
      <c r="CT339" s="458"/>
      <c r="CU339" s="458"/>
      <c r="CV339" s="458"/>
      <c r="CW339" s="458"/>
      <c r="CX339" s="458"/>
      <c r="CY339" s="458"/>
      <c r="CZ339" s="458"/>
      <c r="DA339" s="458"/>
      <c r="DB339" s="458"/>
      <c r="DC339" s="458"/>
      <c r="DD339" s="458"/>
      <c r="DE339" s="458"/>
      <c r="DF339" s="458"/>
      <c r="DG339" s="458"/>
      <c r="DH339" s="458"/>
      <c r="DI339" s="458"/>
      <c r="DJ339" s="458"/>
      <c r="DK339" s="458"/>
      <c r="DL339" s="458"/>
      <c r="DM339" s="458"/>
      <c r="DN339" s="458"/>
      <c r="DO339" s="458"/>
      <c r="DP339" s="458"/>
      <c r="DQ339" s="458"/>
      <c r="DR339" s="458"/>
      <c r="DS339" s="458"/>
      <c r="DT339" s="458"/>
      <c r="DU339" s="39"/>
      <c r="DV339" s="39"/>
      <c r="DW339" s="31">
        <f t="shared" si="478"/>
        <v>18</v>
      </c>
      <c r="DX339" s="459">
        <f t="shared" si="453"/>
        <v>215</v>
      </c>
      <c r="DY339" s="467">
        <f t="shared" si="471"/>
        <v>0.1</v>
      </c>
      <c r="DZ339" s="468">
        <f t="shared" si="472"/>
        <v>0</v>
      </c>
      <c r="EA339" s="467">
        <f t="shared" si="473"/>
        <v>0.01</v>
      </c>
      <c r="EB339" s="468"/>
      <c r="EC339" s="326"/>
      <c r="ED339" s="468"/>
      <c r="EE339" s="39"/>
      <c r="EF339" s="459">
        <f t="shared" si="474"/>
        <v>215</v>
      </c>
      <c r="EG339" s="407">
        <f t="shared" si="480"/>
        <v>0.03</v>
      </c>
      <c r="EH339" s="407">
        <f t="shared" si="480"/>
        <v>0.03</v>
      </c>
      <c r="EI339" s="407">
        <f t="shared" si="480"/>
        <v>0.03</v>
      </c>
      <c r="EJ339" s="407">
        <f t="shared" si="480"/>
        <v>0.03</v>
      </c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</row>
    <row r="340" spans="1:228" ht="12.75" hidden="1" customHeight="1" x14ac:dyDescent="0.2">
      <c r="A340" s="31">
        <f t="shared" si="477"/>
        <v>18</v>
      </c>
      <c r="B340" s="31"/>
      <c r="C340" s="31"/>
      <c r="D340" s="32">
        <f t="shared" si="455"/>
        <v>216</v>
      </c>
      <c r="E340" s="33">
        <f t="shared" ca="1" si="418"/>
        <v>0</v>
      </c>
      <c r="F340" s="33">
        <f t="shared" ca="1" si="419"/>
        <v>0</v>
      </c>
      <c r="G340" s="33">
        <f t="shared" ca="1" si="420"/>
        <v>0</v>
      </c>
      <c r="H340" s="33">
        <v>0</v>
      </c>
      <c r="I340" s="33">
        <v>0</v>
      </c>
      <c r="J340" s="33">
        <f t="shared" ca="1" si="476"/>
        <v>0</v>
      </c>
      <c r="K340" s="33">
        <f t="shared" ca="1" si="421"/>
        <v>0</v>
      </c>
      <c r="L340" s="33"/>
      <c r="M340" s="832">
        <v>0</v>
      </c>
      <c r="N340" s="33">
        <f>IF(M340&gt;0,#REF!,0)</f>
        <v>0</v>
      </c>
      <c r="O340" s="33">
        <f t="shared" ca="1" si="422"/>
        <v>0</v>
      </c>
      <c r="P340" s="833">
        <f t="shared" ca="1" si="456"/>
        <v>0.75</v>
      </c>
      <c r="Q340" s="834">
        <f t="shared" ca="1" si="457"/>
        <v>18.443382288040269</v>
      </c>
      <c r="R340" s="835">
        <f t="shared" ca="1" si="458"/>
        <v>288.34830398078515</v>
      </c>
      <c r="S340" s="836">
        <f t="shared" ca="1" si="459"/>
        <v>0.75</v>
      </c>
      <c r="T340" s="34">
        <f t="shared" ca="1" si="423"/>
        <v>18.443382288040269</v>
      </c>
      <c r="U340" s="835">
        <f t="shared" ca="1" si="460"/>
        <v>288.34830398078537</v>
      </c>
      <c r="V340" s="34">
        <f t="shared" si="409"/>
        <v>0</v>
      </c>
      <c r="W340" s="553">
        <f t="shared" si="410"/>
        <v>0</v>
      </c>
      <c r="X340" s="42">
        <f t="shared" si="461"/>
        <v>0.03</v>
      </c>
      <c r="Y340" s="43">
        <f t="shared" si="424"/>
        <v>2.4662697723036864E-3</v>
      </c>
      <c r="Z340" s="45">
        <f t="shared" si="416"/>
        <v>0.03</v>
      </c>
      <c r="AA340" s="43">
        <f t="shared" si="425"/>
        <v>2.4662697723036864E-3</v>
      </c>
      <c r="AB340" s="35">
        <f t="shared" si="479"/>
        <v>0.16</v>
      </c>
      <c r="AC340" s="35">
        <f t="shared" ca="1" si="479"/>
        <v>0.15470777428049154</v>
      </c>
      <c r="AD340" s="317">
        <f t="shared" ca="1" si="479"/>
        <v>0.15470777428049154</v>
      </c>
      <c r="AE340" s="39"/>
      <c r="AF340" s="318">
        <f t="shared" si="426"/>
        <v>0.1</v>
      </c>
      <c r="AG340" s="405">
        <f t="shared" ca="1" si="427"/>
        <v>0</v>
      </c>
      <c r="AH340" s="318">
        <f t="shared" si="428"/>
        <v>0</v>
      </c>
      <c r="AI340" s="405">
        <f t="shared" ca="1" si="429"/>
        <v>0</v>
      </c>
      <c r="AJ340" s="318">
        <f t="shared" si="430"/>
        <v>0.01</v>
      </c>
      <c r="AK340" s="405">
        <f t="shared" ca="1" si="431"/>
        <v>0</v>
      </c>
      <c r="AL340" s="35">
        <v>0</v>
      </c>
      <c r="AM340" s="30">
        <f t="shared" ca="1" si="432"/>
        <v>18.443382288040269</v>
      </c>
      <c r="AN340" s="39"/>
      <c r="AO340" s="39"/>
      <c r="AP340" s="709">
        <f ca="1">IF($J$12="",0,IF(A340&lt;=$Y$3,IF(R339+SUM($M$126:M340)&gt;$Z$22,R339*10%,IF(R339+SUM($M$126:M340)&lt;=$Z$22,$Z$22-R339-SUM($M$126:M340))),0))</f>
        <v>99693.958313731171</v>
      </c>
      <c r="AQ340" s="319">
        <f t="shared" ca="1" si="463"/>
        <v>100000</v>
      </c>
      <c r="AR340" s="319">
        <f ca="1">IF($J$12="",0,IF(U339&lt;0,0,IF(A340&lt;=$Y$3,IF(U339+SUM($M$126:M340)&gt;$Z$22,U339*10%,IF(U339+SUM($M$126:M340)&lt;=$Z$22,$AR$125-U339-SUM($M$126:M340))),0)))</f>
        <v>99693.958313731171</v>
      </c>
      <c r="AS340" s="39">
        <f t="shared" ca="1" si="464"/>
        <v>100000</v>
      </c>
      <c r="AT340" s="723">
        <f t="shared" ca="1" si="433"/>
        <v>99693.958313731171</v>
      </c>
      <c r="AU340" s="320">
        <f t="shared" ca="1" si="434"/>
        <v>99693.958313731171</v>
      </c>
      <c r="AV340" s="320">
        <f t="shared" ca="1" si="435"/>
        <v>0</v>
      </c>
      <c r="AW340" s="320">
        <f t="shared" ca="1" si="436"/>
        <v>0</v>
      </c>
      <c r="AX340" s="320">
        <f t="shared" ca="1" si="437"/>
        <v>0</v>
      </c>
      <c r="AY340" s="320">
        <f t="shared" ca="1" si="465"/>
        <v>0</v>
      </c>
      <c r="AZ340" s="724">
        <f t="shared" ca="1" si="438"/>
        <v>0</v>
      </c>
      <c r="BA340" s="1259">
        <f t="shared" si="466"/>
        <v>0</v>
      </c>
      <c r="BB340" s="1250"/>
      <c r="BC340" s="715">
        <f t="shared" si="439"/>
        <v>0</v>
      </c>
      <c r="BD340" s="715">
        <f t="shared" si="440"/>
        <v>0</v>
      </c>
      <c r="BE340" s="715">
        <f t="shared" si="441"/>
        <v>0</v>
      </c>
      <c r="BF340" s="715">
        <f t="shared" si="467"/>
        <v>0</v>
      </c>
      <c r="BG340" s="732">
        <f t="shared" si="442"/>
        <v>0</v>
      </c>
      <c r="BH340" s="39"/>
      <c r="BI340" s="39"/>
      <c r="BJ340" s="39"/>
      <c r="BK340" s="39"/>
      <c r="BL340" s="39"/>
      <c r="BM340" s="36"/>
      <c r="BN340" s="422">
        <f t="shared" ca="1" si="443"/>
        <v>18.443382288040269</v>
      </c>
      <c r="BO340" s="422">
        <f t="shared" ca="1" si="444"/>
        <v>0</v>
      </c>
      <c r="BP340" s="422">
        <f t="shared" ca="1" si="445"/>
        <v>0</v>
      </c>
      <c r="BQ340" s="422">
        <f t="shared" ca="1" si="446"/>
        <v>0</v>
      </c>
      <c r="BR340" s="422">
        <f t="shared" ca="1" si="468"/>
        <v>0</v>
      </c>
      <c r="BS340" s="422">
        <f t="shared" ca="1" si="447"/>
        <v>0</v>
      </c>
      <c r="BT340" s="422">
        <f t="shared" si="448"/>
        <v>0</v>
      </c>
      <c r="BU340" s="422">
        <f t="shared" si="449"/>
        <v>0</v>
      </c>
      <c r="BV340" s="422">
        <f t="shared" si="450"/>
        <v>0</v>
      </c>
      <c r="BW340" s="422">
        <f t="shared" si="451"/>
        <v>0</v>
      </c>
      <c r="BX340" s="422">
        <f t="shared" si="469"/>
        <v>0</v>
      </c>
      <c r="BY340" s="422">
        <f t="shared" si="452"/>
        <v>0</v>
      </c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458"/>
      <c r="CL340" s="458"/>
      <c r="CM340" s="458"/>
      <c r="CN340" s="458"/>
      <c r="CO340" s="458"/>
      <c r="CP340" s="458"/>
      <c r="CQ340" s="458"/>
      <c r="CR340" s="458"/>
      <c r="CS340" s="458"/>
      <c r="CT340" s="458"/>
      <c r="CU340" s="458"/>
      <c r="CV340" s="458"/>
      <c r="CW340" s="458"/>
      <c r="CX340" s="458"/>
      <c r="CY340" s="458"/>
      <c r="CZ340" s="458"/>
      <c r="DA340" s="458"/>
      <c r="DB340" s="458"/>
      <c r="DC340" s="458"/>
      <c r="DD340" s="458"/>
      <c r="DE340" s="458"/>
      <c r="DF340" s="458"/>
      <c r="DG340" s="458"/>
      <c r="DH340" s="458"/>
      <c r="DI340" s="458"/>
      <c r="DJ340" s="458"/>
      <c r="DK340" s="458"/>
      <c r="DL340" s="458"/>
      <c r="DM340" s="458"/>
      <c r="DN340" s="458"/>
      <c r="DO340" s="458"/>
      <c r="DP340" s="458"/>
      <c r="DQ340" s="458"/>
      <c r="DR340" s="458"/>
      <c r="DS340" s="458"/>
      <c r="DT340" s="458"/>
      <c r="DU340" s="39"/>
      <c r="DV340" s="39"/>
      <c r="DW340" s="31">
        <f t="shared" si="478"/>
        <v>18</v>
      </c>
      <c r="DX340" s="459">
        <f t="shared" si="453"/>
        <v>216</v>
      </c>
      <c r="DY340" s="467">
        <f t="shared" si="471"/>
        <v>0.1</v>
      </c>
      <c r="DZ340" s="468">
        <f t="shared" si="472"/>
        <v>0</v>
      </c>
      <c r="EA340" s="467">
        <f t="shared" si="473"/>
        <v>0.01</v>
      </c>
      <c r="EB340" s="468"/>
      <c r="EC340" s="326"/>
      <c r="ED340" s="468"/>
      <c r="EE340" s="39"/>
      <c r="EF340" s="459">
        <f t="shared" si="474"/>
        <v>216</v>
      </c>
      <c r="EG340" s="407">
        <f t="shared" si="480"/>
        <v>0.03</v>
      </c>
      <c r="EH340" s="407">
        <f t="shared" si="480"/>
        <v>0.03</v>
      </c>
      <c r="EI340" s="407">
        <f t="shared" si="480"/>
        <v>0.03</v>
      </c>
      <c r="EJ340" s="407">
        <f t="shared" si="480"/>
        <v>0.03</v>
      </c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</row>
    <row r="341" spans="1:228" ht="12.75" hidden="1" customHeight="1" x14ac:dyDescent="0.2">
      <c r="A341" s="31">
        <f>A340+1</f>
        <v>19</v>
      </c>
      <c r="B341" s="31"/>
      <c r="C341" s="31">
        <v>30</v>
      </c>
      <c r="D341" s="32">
        <f t="shared" si="455"/>
        <v>217</v>
      </c>
      <c r="E341" s="33">
        <f t="shared" ca="1" si="418"/>
        <v>168.97719999999998</v>
      </c>
      <c r="F341" s="33">
        <f t="shared" ca="1" si="419"/>
        <v>168.97719999999998</v>
      </c>
      <c r="G341" s="33">
        <f t="shared" ca="1" si="420"/>
        <v>0</v>
      </c>
      <c r="H341" s="33">
        <v>0</v>
      </c>
      <c r="I341" s="33">
        <v>0</v>
      </c>
      <c r="J341" s="33">
        <f t="shared" ca="1" si="476"/>
        <v>0</v>
      </c>
      <c r="K341" s="33">
        <f t="shared" ca="1" si="421"/>
        <v>22.54</v>
      </c>
      <c r="L341" s="33"/>
      <c r="M341" s="832">
        <v>0</v>
      </c>
      <c r="N341" s="33">
        <f>IF(M341&gt;0,#REF!,0)</f>
        <v>0</v>
      </c>
      <c r="O341" s="33">
        <f t="shared" ca="1" si="422"/>
        <v>123.13</v>
      </c>
      <c r="P341" s="833">
        <f t="shared" ca="1" si="456"/>
        <v>1.01</v>
      </c>
      <c r="Q341" s="834">
        <f t="shared" ca="1" si="457"/>
        <v>20.607074683843969</v>
      </c>
      <c r="R341" s="835">
        <f t="shared" ca="1" si="458"/>
        <v>391.88122929694117</v>
      </c>
      <c r="S341" s="836">
        <f t="shared" ca="1" si="459"/>
        <v>1.01</v>
      </c>
      <c r="T341" s="34">
        <f t="shared" ca="1" si="423"/>
        <v>20.607074683843969</v>
      </c>
      <c r="U341" s="835">
        <f t="shared" ca="1" si="460"/>
        <v>391.8812292969414</v>
      </c>
      <c r="V341" s="34">
        <f t="shared" si="409"/>
        <v>0</v>
      </c>
      <c r="W341" s="553">
        <f t="shared" si="410"/>
        <v>0</v>
      </c>
      <c r="X341" s="42">
        <f t="shared" si="461"/>
        <v>0.03</v>
      </c>
      <c r="Y341" s="43">
        <f t="shared" si="424"/>
        <v>2.4662697723036864E-3</v>
      </c>
      <c r="Z341" s="45">
        <f t="shared" si="416"/>
        <v>0.03</v>
      </c>
      <c r="AA341" s="43">
        <f t="shared" si="425"/>
        <v>2.4662697723036864E-3</v>
      </c>
      <c r="AB341" s="35">
        <f t="shared" si="479"/>
        <v>0.16</v>
      </c>
      <c r="AC341" s="35">
        <f t="shared" ca="1" si="479"/>
        <v>0.15470777428049154</v>
      </c>
      <c r="AD341" s="317">
        <f t="shared" ca="1" si="479"/>
        <v>0.15470777428049154</v>
      </c>
      <c r="AE341" s="39"/>
      <c r="AF341" s="318">
        <f t="shared" si="426"/>
        <v>0.1</v>
      </c>
      <c r="AG341" s="405">
        <f t="shared" ca="1" si="427"/>
        <v>14.567</v>
      </c>
      <c r="AH341" s="318">
        <f t="shared" si="428"/>
        <v>0</v>
      </c>
      <c r="AI341" s="405">
        <f t="shared" ca="1" si="429"/>
        <v>0</v>
      </c>
      <c r="AJ341" s="318">
        <f t="shared" si="430"/>
        <v>0.01</v>
      </c>
      <c r="AK341" s="405">
        <f t="shared" ca="1" si="431"/>
        <v>1.4566999999999999</v>
      </c>
      <c r="AL341" s="35">
        <v>0</v>
      </c>
      <c r="AM341" s="30">
        <f t="shared" ca="1" si="432"/>
        <v>20.607074683843969</v>
      </c>
      <c r="AN341" s="39"/>
      <c r="AO341" s="39"/>
      <c r="AP341" s="709">
        <f ca="1">IF($J$12="",0,IF(A341&lt;=$Y$3,IF(R340+SUM($M$126:M341)&gt;$Z$22,R340*10%,IF(R340+SUM($M$126:M341)&lt;=$Z$22,$Z$22-R340-SUM($M$126:M341))),0))</f>
        <v>99711.651696019209</v>
      </c>
      <c r="AQ341" s="319">
        <f t="shared" ca="1" si="463"/>
        <v>100000</v>
      </c>
      <c r="AR341" s="319">
        <f ca="1">IF($J$12="",0,IF(U340&lt;0,0,IF(A341&lt;=$Y$3,IF(U340+SUM($M$126:M341)&gt;$Z$22,U340*10%,IF(U340+SUM($M$126:M341)&lt;=$Z$22,$AR$125-U340-SUM($M$126:M341))),0)))</f>
        <v>99711.651696019209</v>
      </c>
      <c r="AS341" s="39">
        <f t="shared" ca="1" si="464"/>
        <v>100000</v>
      </c>
      <c r="AT341" s="723">
        <f t="shared" ca="1" si="433"/>
        <v>99711.651696019209</v>
      </c>
      <c r="AU341" s="320">
        <f t="shared" ca="1" si="434"/>
        <v>99711.651696019209</v>
      </c>
      <c r="AV341" s="320">
        <f t="shared" ca="1" si="435"/>
        <v>0</v>
      </c>
      <c r="AW341" s="320">
        <f t="shared" ca="1" si="436"/>
        <v>0</v>
      </c>
      <c r="AX341" s="320">
        <f t="shared" ca="1" si="437"/>
        <v>0</v>
      </c>
      <c r="AY341" s="320">
        <f t="shared" ca="1" si="465"/>
        <v>0</v>
      </c>
      <c r="AZ341" s="724">
        <f t="shared" ca="1" si="438"/>
        <v>0</v>
      </c>
      <c r="BA341" s="1259">
        <f t="shared" si="466"/>
        <v>0</v>
      </c>
      <c r="BB341" s="1250"/>
      <c r="BC341" s="715">
        <f t="shared" si="439"/>
        <v>0</v>
      </c>
      <c r="BD341" s="715">
        <f t="shared" si="440"/>
        <v>0</v>
      </c>
      <c r="BE341" s="715">
        <f t="shared" si="441"/>
        <v>0</v>
      </c>
      <c r="BF341" s="715">
        <f t="shared" si="467"/>
        <v>0</v>
      </c>
      <c r="BG341" s="732">
        <f t="shared" si="442"/>
        <v>0</v>
      </c>
      <c r="BH341" s="39"/>
      <c r="BI341" s="39"/>
      <c r="BJ341" s="39"/>
      <c r="BK341" s="39"/>
      <c r="BL341" s="39"/>
      <c r="BM341" s="36"/>
      <c r="BN341" s="422">
        <f t="shared" ca="1" si="443"/>
        <v>20.607074683843969</v>
      </c>
      <c r="BO341" s="422">
        <f t="shared" ca="1" si="444"/>
        <v>0</v>
      </c>
      <c r="BP341" s="422">
        <f t="shared" ca="1" si="445"/>
        <v>0</v>
      </c>
      <c r="BQ341" s="422">
        <f t="shared" ca="1" si="446"/>
        <v>0</v>
      </c>
      <c r="BR341" s="422">
        <f t="shared" ca="1" si="468"/>
        <v>0</v>
      </c>
      <c r="BS341" s="422">
        <f t="shared" ca="1" si="447"/>
        <v>0</v>
      </c>
      <c r="BT341" s="422">
        <f t="shared" si="448"/>
        <v>0</v>
      </c>
      <c r="BU341" s="422">
        <f t="shared" si="449"/>
        <v>0</v>
      </c>
      <c r="BV341" s="422">
        <f t="shared" si="450"/>
        <v>0</v>
      </c>
      <c r="BW341" s="422">
        <f t="shared" si="451"/>
        <v>0</v>
      </c>
      <c r="BX341" s="422">
        <f t="shared" si="469"/>
        <v>0</v>
      </c>
      <c r="BY341" s="422">
        <f t="shared" si="452"/>
        <v>0</v>
      </c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458"/>
      <c r="CL341" s="458"/>
      <c r="CM341" s="458"/>
      <c r="CN341" s="458"/>
      <c r="CO341" s="458"/>
      <c r="CP341" s="458"/>
      <c r="CQ341" s="458"/>
      <c r="CR341" s="458"/>
      <c r="CS341" s="458"/>
      <c r="CT341" s="458"/>
      <c r="CU341" s="458"/>
      <c r="CV341" s="458"/>
      <c r="CW341" s="458"/>
      <c r="CX341" s="458"/>
      <c r="CY341" s="458"/>
      <c r="CZ341" s="458"/>
      <c r="DA341" s="458"/>
      <c r="DB341" s="458"/>
      <c r="DC341" s="458"/>
      <c r="DD341" s="458"/>
      <c r="DE341" s="458"/>
      <c r="DF341" s="458"/>
      <c r="DG341" s="458"/>
      <c r="DH341" s="458"/>
      <c r="DI341" s="458"/>
      <c r="DJ341" s="458"/>
      <c r="DK341" s="458"/>
      <c r="DL341" s="458"/>
      <c r="DM341" s="458"/>
      <c r="DN341" s="458"/>
      <c r="DO341" s="458"/>
      <c r="DP341" s="458"/>
      <c r="DQ341" s="458"/>
      <c r="DR341" s="458"/>
      <c r="DS341" s="458"/>
      <c r="DT341" s="458"/>
      <c r="DU341" s="39"/>
      <c r="DV341" s="39"/>
      <c r="DW341" s="31">
        <f>DW340+1</f>
        <v>19</v>
      </c>
      <c r="DX341" s="459">
        <f t="shared" si="453"/>
        <v>217</v>
      </c>
      <c r="DY341" s="467">
        <f t="shared" si="471"/>
        <v>0.1</v>
      </c>
      <c r="DZ341" s="468">
        <f t="shared" si="472"/>
        <v>0</v>
      </c>
      <c r="EA341" s="467">
        <f t="shared" si="473"/>
        <v>0.01</v>
      </c>
      <c r="EB341" s="468"/>
      <c r="EC341" s="326"/>
      <c r="ED341" s="468"/>
      <c r="EE341" s="39"/>
      <c r="EF341" s="459">
        <f t="shared" si="474"/>
        <v>217</v>
      </c>
      <c r="EG341" s="407">
        <f t="shared" si="480"/>
        <v>0.03</v>
      </c>
      <c r="EH341" s="407">
        <f t="shared" si="480"/>
        <v>0.03</v>
      </c>
      <c r="EI341" s="407">
        <f t="shared" si="480"/>
        <v>0.03</v>
      </c>
      <c r="EJ341" s="407">
        <f t="shared" si="480"/>
        <v>0.03</v>
      </c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</row>
    <row r="342" spans="1:228" ht="12.75" hidden="1" customHeight="1" x14ac:dyDescent="0.2">
      <c r="A342" s="31">
        <f t="shared" ref="A342:A352" si="481">A341</f>
        <v>19</v>
      </c>
      <c r="B342" s="31"/>
      <c r="C342" s="31"/>
      <c r="D342" s="32">
        <f t="shared" si="455"/>
        <v>218</v>
      </c>
      <c r="E342" s="33">
        <f t="shared" ca="1" si="418"/>
        <v>0</v>
      </c>
      <c r="F342" s="33">
        <f t="shared" ca="1" si="419"/>
        <v>0</v>
      </c>
      <c r="G342" s="33">
        <f t="shared" ca="1" si="420"/>
        <v>0</v>
      </c>
      <c r="H342" s="33">
        <v>0</v>
      </c>
      <c r="I342" s="33">
        <v>0</v>
      </c>
      <c r="J342" s="33">
        <f t="shared" ca="1" si="476"/>
        <v>0</v>
      </c>
      <c r="K342" s="33">
        <f t="shared" ca="1" si="421"/>
        <v>0</v>
      </c>
      <c r="L342" s="33"/>
      <c r="M342" s="832">
        <v>0</v>
      </c>
      <c r="N342" s="33">
        <f>IF(M342&gt;0,#REF!,0)</f>
        <v>0</v>
      </c>
      <c r="O342" s="33">
        <f t="shared" ca="1" si="422"/>
        <v>0</v>
      </c>
      <c r="P342" s="833">
        <f t="shared" ca="1" si="456"/>
        <v>0.97</v>
      </c>
      <c r="Q342" s="834">
        <f t="shared" ca="1" si="457"/>
        <v>20.585677879278631</v>
      </c>
      <c r="R342" s="835">
        <f t="shared" ca="1" si="458"/>
        <v>372.26555141766255</v>
      </c>
      <c r="S342" s="836">
        <f t="shared" ca="1" si="459"/>
        <v>0.97</v>
      </c>
      <c r="T342" s="34">
        <f t="shared" ca="1" si="423"/>
        <v>20.585677879278631</v>
      </c>
      <c r="U342" s="835">
        <f t="shared" ca="1" si="460"/>
        <v>372.26555141766278</v>
      </c>
      <c r="V342" s="34">
        <f t="shared" si="409"/>
        <v>0</v>
      </c>
      <c r="W342" s="553">
        <f t="shared" si="410"/>
        <v>0</v>
      </c>
      <c r="X342" s="42">
        <f t="shared" si="461"/>
        <v>0.03</v>
      </c>
      <c r="Y342" s="43">
        <f t="shared" si="424"/>
        <v>2.4662697723036864E-3</v>
      </c>
      <c r="Z342" s="45">
        <f t="shared" si="416"/>
        <v>0.03</v>
      </c>
      <c r="AA342" s="43">
        <f t="shared" si="425"/>
        <v>2.4662697723036864E-3</v>
      </c>
      <c r="AB342" s="35">
        <f t="shared" si="479"/>
        <v>0.16</v>
      </c>
      <c r="AC342" s="35">
        <f t="shared" ca="1" si="479"/>
        <v>0.15470777428049154</v>
      </c>
      <c r="AD342" s="317">
        <f t="shared" ca="1" si="479"/>
        <v>0.15470777428049154</v>
      </c>
      <c r="AE342" s="39"/>
      <c r="AF342" s="318">
        <f t="shared" si="426"/>
        <v>0.1</v>
      </c>
      <c r="AG342" s="405">
        <f t="shared" ca="1" si="427"/>
        <v>0</v>
      </c>
      <c r="AH342" s="318">
        <f t="shared" si="428"/>
        <v>0</v>
      </c>
      <c r="AI342" s="405">
        <f t="shared" ca="1" si="429"/>
        <v>0</v>
      </c>
      <c r="AJ342" s="318">
        <f t="shared" si="430"/>
        <v>0.01</v>
      </c>
      <c r="AK342" s="405">
        <f t="shared" ca="1" si="431"/>
        <v>0</v>
      </c>
      <c r="AL342" s="35">
        <v>0</v>
      </c>
      <c r="AM342" s="30">
        <f t="shared" ca="1" si="432"/>
        <v>20.585677879278631</v>
      </c>
      <c r="AN342" s="39"/>
      <c r="AO342" s="39"/>
      <c r="AP342" s="709">
        <f ca="1">IF($J$12="",0,IF(A342&lt;=$Y$3,IF(R341+SUM($M$126:M342)&gt;$Z$22,R341*10%,IF(R341+SUM($M$126:M342)&lt;=$Z$22,$Z$22-R341-SUM($M$126:M342))),0))</f>
        <v>99608.118770703062</v>
      </c>
      <c r="AQ342" s="319">
        <f t="shared" ca="1" si="463"/>
        <v>100000</v>
      </c>
      <c r="AR342" s="319">
        <f ca="1">IF($J$12="",0,IF(U341&lt;0,0,IF(A342&lt;=$Y$3,IF(U341+SUM($M$126:M342)&gt;$Z$22,U341*10%,IF(U341+SUM($M$126:M342)&lt;=$Z$22,$AR$125-U341-SUM($M$126:M342))),0)))</f>
        <v>99608.118770703062</v>
      </c>
      <c r="AS342" s="39">
        <f t="shared" ca="1" si="464"/>
        <v>100000</v>
      </c>
      <c r="AT342" s="723">
        <f t="shared" ca="1" si="433"/>
        <v>99608.118770703062</v>
      </c>
      <c r="AU342" s="320">
        <f t="shared" ca="1" si="434"/>
        <v>99608.118770703062</v>
      </c>
      <c r="AV342" s="320">
        <f t="shared" ca="1" si="435"/>
        <v>0</v>
      </c>
      <c r="AW342" s="320">
        <f t="shared" ca="1" si="436"/>
        <v>0</v>
      </c>
      <c r="AX342" s="320">
        <f t="shared" ca="1" si="437"/>
        <v>0</v>
      </c>
      <c r="AY342" s="320">
        <f t="shared" ca="1" si="465"/>
        <v>0</v>
      </c>
      <c r="AZ342" s="724">
        <f t="shared" ca="1" si="438"/>
        <v>0</v>
      </c>
      <c r="BA342" s="1259">
        <f t="shared" si="466"/>
        <v>0</v>
      </c>
      <c r="BB342" s="1250"/>
      <c r="BC342" s="715">
        <f t="shared" si="439"/>
        <v>0</v>
      </c>
      <c r="BD342" s="715">
        <f t="shared" si="440"/>
        <v>0</v>
      </c>
      <c r="BE342" s="715">
        <f t="shared" si="441"/>
        <v>0</v>
      </c>
      <c r="BF342" s="715">
        <f t="shared" si="467"/>
        <v>0</v>
      </c>
      <c r="BG342" s="732">
        <f t="shared" si="442"/>
        <v>0</v>
      </c>
      <c r="BH342" s="39"/>
      <c r="BI342" s="39"/>
      <c r="BJ342" s="39"/>
      <c r="BK342" s="39"/>
      <c r="BL342" s="39"/>
      <c r="BM342" s="36"/>
      <c r="BN342" s="422">
        <f t="shared" ca="1" si="443"/>
        <v>20.585677879278631</v>
      </c>
      <c r="BO342" s="422">
        <f t="shared" ca="1" si="444"/>
        <v>0</v>
      </c>
      <c r="BP342" s="422">
        <f t="shared" ca="1" si="445"/>
        <v>0</v>
      </c>
      <c r="BQ342" s="422">
        <f t="shared" ca="1" si="446"/>
        <v>0</v>
      </c>
      <c r="BR342" s="422">
        <f t="shared" ca="1" si="468"/>
        <v>0</v>
      </c>
      <c r="BS342" s="422">
        <f t="shared" ca="1" si="447"/>
        <v>0</v>
      </c>
      <c r="BT342" s="422">
        <f t="shared" si="448"/>
        <v>0</v>
      </c>
      <c r="BU342" s="422">
        <f t="shared" si="449"/>
        <v>0</v>
      </c>
      <c r="BV342" s="422">
        <f t="shared" si="450"/>
        <v>0</v>
      </c>
      <c r="BW342" s="422">
        <f t="shared" si="451"/>
        <v>0</v>
      </c>
      <c r="BX342" s="422">
        <f t="shared" si="469"/>
        <v>0</v>
      </c>
      <c r="BY342" s="422">
        <f t="shared" si="452"/>
        <v>0</v>
      </c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458"/>
      <c r="CL342" s="458"/>
      <c r="CM342" s="458"/>
      <c r="CN342" s="458"/>
      <c r="CO342" s="458"/>
      <c r="CP342" s="458"/>
      <c r="CQ342" s="458"/>
      <c r="CR342" s="458"/>
      <c r="CS342" s="458"/>
      <c r="CT342" s="458"/>
      <c r="CU342" s="458"/>
      <c r="CV342" s="458"/>
      <c r="CW342" s="458"/>
      <c r="CX342" s="458"/>
      <c r="CY342" s="458"/>
      <c r="CZ342" s="458"/>
      <c r="DA342" s="458"/>
      <c r="DB342" s="458"/>
      <c r="DC342" s="458"/>
      <c r="DD342" s="458"/>
      <c r="DE342" s="458"/>
      <c r="DF342" s="458"/>
      <c r="DG342" s="458"/>
      <c r="DH342" s="458"/>
      <c r="DI342" s="458"/>
      <c r="DJ342" s="458"/>
      <c r="DK342" s="458"/>
      <c r="DL342" s="458"/>
      <c r="DM342" s="458"/>
      <c r="DN342" s="458"/>
      <c r="DO342" s="458"/>
      <c r="DP342" s="458"/>
      <c r="DQ342" s="458"/>
      <c r="DR342" s="458"/>
      <c r="DS342" s="458"/>
      <c r="DT342" s="458"/>
      <c r="DU342" s="39"/>
      <c r="DV342" s="39"/>
      <c r="DW342" s="31">
        <f t="shared" ref="DW342:DW352" si="482">DW341</f>
        <v>19</v>
      </c>
      <c r="DX342" s="459">
        <f t="shared" si="453"/>
        <v>218</v>
      </c>
      <c r="DY342" s="467">
        <f t="shared" si="471"/>
        <v>0.1</v>
      </c>
      <c r="DZ342" s="468">
        <f t="shared" si="472"/>
        <v>0</v>
      </c>
      <c r="EA342" s="467">
        <f t="shared" si="473"/>
        <v>0.01</v>
      </c>
      <c r="EB342" s="468"/>
      <c r="EC342" s="326"/>
      <c r="ED342" s="468"/>
      <c r="EE342" s="39"/>
      <c r="EF342" s="459">
        <f t="shared" si="474"/>
        <v>218</v>
      </c>
      <c r="EG342" s="407">
        <f t="shared" si="480"/>
        <v>0.03</v>
      </c>
      <c r="EH342" s="407">
        <f t="shared" si="480"/>
        <v>0.03</v>
      </c>
      <c r="EI342" s="407">
        <f t="shared" si="480"/>
        <v>0.03</v>
      </c>
      <c r="EJ342" s="407">
        <f t="shared" si="480"/>
        <v>0.03</v>
      </c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</row>
    <row r="343" spans="1:228" ht="12.75" hidden="1" customHeight="1" x14ac:dyDescent="0.2">
      <c r="A343" s="31">
        <f t="shared" si="481"/>
        <v>19</v>
      </c>
      <c r="B343" s="31"/>
      <c r="C343" s="31"/>
      <c r="D343" s="32">
        <f t="shared" si="455"/>
        <v>219</v>
      </c>
      <c r="E343" s="33">
        <f t="shared" ca="1" si="418"/>
        <v>0</v>
      </c>
      <c r="F343" s="33">
        <f t="shared" ca="1" si="419"/>
        <v>0</v>
      </c>
      <c r="G343" s="33">
        <f t="shared" ca="1" si="420"/>
        <v>0</v>
      </c>
      <c r="H343" s="33">
        <v>0</v>
      </c>
      <c r="I343" s="33">
        <v>0</v>
      </c>
      <c r="J343" s="33">
        <f t="shared" ca="1" si="476"/>
        <v>0</v>
      </c>
      <c r="K343" s="33">
        <f t="shared" ca="1" si="421"/>
        <v>0</v>
      </c>
      <c r="L343" s="33"/>
      <c r="M343" s="832">
        <v>0</v>
      </c>
      <c r="N343" s="33">
        <f>IF(M343&gt;0,#REF!,0)</f>
        <v>0</v>
      </c>
      <c r="O343" s="33">
        <f t="shared" ca="1" si="422"/>
        <v>0</v>
      </c>
      <c r="P343" s="833">
        <f t="shared" ca="1" si="456"/>
        <v>0.92</v>
      </c>
      <c r="Q343" s="834">
        <f t="shared" ca="1" si="457"/>
        <v>20.58973178604035</v>
      </c>
      <c r="R343" s="835">
        <f t="shared" ca="1" si="458"/>
        <v>352.59581963162219</v>
      </c>
      <c r="S343" s="836">
        <f t="shared" ca="1" si="459"/>
        <v>0.92</v>
      </c>
      <c r="T343" s="34">
        <f t="shared" ca="1" si="423"/>
        <v>20.58973178604035</v>
      </c>
      <c r="U343" s="835">
        <f t="shared" ca="1" si="460"/>
        <v>352.59581963162242</v>
      </c>
      <c r="V343" s="34">
        <f t="shared" si="409"/>
        <v>0</v>
      </c>
      <c r="W343" s="553">
        <f t="shared" si="410"/>
        <v>0</v>
      </c>
      <c r="X343" s="42">
        <f t="shared" si="461"/>
        <v>0.03</v>
      </c>
      <c r="Y343" s="43">
        <f t="shared" si="424"/>
        <v>2.4662697723036864E-3</v>
      </c>
      <c r="Z343" s="45">
        <f t="shared" si="416"/>
        <v>0.03</v>
      </c>
      <c r="AA343" s="43">
        <f t="shared" si="425"/>
        <v>2.4662697723036864E-3</v>
      </c>
      <c r="AB343" s="35">
        <f t="shared" si="479"/>
        <v>0.16</v>
      </c>
      <c r="AC343" s="35">
        <f t="shared" ca="1" si="479"/>
        <v>0.15470777428049154</v>
      </c>
      <c r="AD343" s="317">
        <f t="shared" ca="1" si="479"/>
        <v>0.15470777428049154</v>
      </c>
      <c r="AE343" s="39"/>
      <c r="AF343" s="318">
        <f t="shared" si="426"/>
        <v>0.1</v>
      </c>
      <c r="AG343" s="405">
        <f t="shared" ca="1" si="427"/>
        <v>0</v>
      </c>
      <c r="AH343" s="318">
        <f t="shared" si="428"/>
        <v>0</v>
      </c>
      <c r="AI343" s="405">
        <f t="shared" ca="1" si="429"/>
        <v>0</v>
      </c>
      <c r="AJ343" s="318">
        <f t="shared" si="430"/>
        <v>0.01</v>
      </c>
      <c r="AK343" s="405">
        <f t="shared" ca="1" si="431"/>
        <v>0</v>
      </c>
      <c r="AL343" s="35">
        <v>0</v>
      </c>
      <c r="AM343" s="30">
        <f t="shared" ca="1" si="432"/>
        <v>20.58973178604035</v>
      </c>
      <c r="AN343" s="39"/>
      <c r="AO343" s="39"/>
      <c r="AP343" s="709">
        <f ca="1">IF($J$12="",0,IF(A343&lt;=$Y$3,IF(R342+SUM($M$126:M343)&gt;$Z$22,R342*10%,IF(R342+SUM($M$126:M343)&lt;=$Z$22,$Z$22-R342-SUM($M$126:M343))),0))</f>
        <v>99627.734448582341</v>
      </c>
      <c r="AQ343" s="319">
        <f t="shared" ca="1" si="463"/>
        <v>100000</v>
      </c>
      <c r="AR343" s="319">
        <f ca="1">IF($J$12="",0,IF(U342&lt;0,0,IF(A343&lt;=$Y$3,IF(U342+SUM($M$126:M343)&gt;$Z$22,U342*10%,IF(U342+SUM($M$126:M343)&lt;=$Z$22,$AR$125-U342-SUM($M$126:M343))),0)))</f>
        <v>99627.734448582341</v>
      </c>
      <c r="AS343" s="39">
        <f t="shared" ca="1" si="464"/>
        <v>100000</v>
      </c>
      <c r="AT343" s="723">
        <f t="shared" ca="1" si="433"/>
        <v>99627.734448582341</v>
      </c>
      <c r="AU343" s="320">
        <f t="shared" ca="1" si="434"/>
        <v>99627.734448582341</v>
      </c>
      <c r="AV343" s="320">
        <f t="shared" ca="1" si="435"/>
        <v>0</v>
      </c>
      <c r="AW343" s="320">
        <f t="shared" ca="1" si="436"/>
        <v>0</v>
      </c>
      <c r="AX343" s="320">
        <f t="shared" ca="1" si="437"/>
        <v>0</v>
      </c>
      <c r="AY343" s="320">
        <f t="shared" ca="1" si="465"/>
        <v>0</v>
      </c>
      <c r="AZ343" s="724">
        <f t="shared" ca="1" si="438"/>
        <v>0</v>
      </c>
      <c r="BA343" s="1259">
        <f t="shared" si="466"/>
        <v>0</v>
      </c>
      <c r="BB343" s="1250"/>
      <c r="BC343" s="715">
        <f t="shared" si="439"/>
        <v>0</v>
      </c>
      <c r="BD343" s="715">
        <f t="shared" si="440"/>
        <v>0</v>
      </c>
      <c r="BE343" s="715">
        <f t="shared" si="441"/>
        <v>0</v>
      </c>
      <c r="BF343" s="715">
        <f t="shared" si="467"/>
        <v>0</v>
      </c>
      <c r="BG343" s="732">
        <f t="shared" si="442"/>
        <v>0</v>
      </c>
      <c r="BH343" s="39"/>
      <c r="BI343" s="39"/>
      <c r="BJ343" s="39"/>
      <c r="BK343" s="39"/>
      <c r="BL343" s="39"/>
      <c r="BM343" s="36"/>
      <c r="BN343" s="422">
        <f t="shared" ca="1" si="443"/>
        <v>20.58973178604035</v>
      </c>
      <c r="BO343" s="422">
        <f t="shared" ca="1" si="444"/>
        <v>0</v>
      </c>
      <c r="BP343" s="422">
        <f t="shared" ca="1" si="445"/>
        <v>0</v>
      </c>
      <c r="BQ343" s="422">
        <f t="shared" ca="1" si="446"/>
        <v>0</v>
      </c>
      <c r="BR343" s="422">
        <f t="shared" ca="1" si="468"/>
        <v>0</v>
      </c>
      <c r="BS343" s="422">
        <f t="shared" ca="1" si="447"/>
        <v>0</v>
      </c>
      <c r="BT343" s="422">
        <f t="shared" si="448"/>
        <v>0</v>
      </c>
      <c r="BU343" s="422">
        <f t="shared" si="449"/>
        <v>0</v>
      </c>
      <c r="BV343" s="422">
        <f t="shared" si="450"/>
        <v>0</v>
      </c>
      <c r="BW343" s="422">
        <f t="shared" si="451"/>
        <v>0</v>
      </c>
      <c r="BX343" s="422">
        <f t="shared" si="469"/>
        <v>0</v>
      </c>
      <c r="BY343" s="422">
        <f t="shared" si="452"/>
        <v>0</v>
      </c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458"/>
      <c r="CL343" s="458"/>
      <c r="CM343" s="458"/>
      <c r="CN343" s="458"/>
      <c r="CO343" s="458"/>
      <c r="CP343" s="458"/>
      <c r="CQ343" s="458"/>
      <c r="CR343" s="458"/>
      <c r="CS343" s="458"/>
      <c r="CT343" s="458"/>
      <c r="CU343" s="458"/>
      <c r="CV343" s="458"/>
      <c r="CW343" s="458"/>
      <c r="CX343" s="458"/>
      <c r="CY343" s="458"/>
      <c r="CZ343" s="458"/>
      <c r="DA343" s="458"/>
      <c r="DB343" s="458"/>
      <c r="DC343" s="458"/>
      <c r="DD343" s="458"/>
      <c r="DE343" s="458"/>
      <c r="DF343" s="458"/>
      <c r="DG343" s="458"/>
      <c r="DH343" s="458"/>
      <c r="DI343" s="458"/>
      <c r="DJ343" s="458"/>
      <c r="DK343" s="458"/>
      <c r="DL343" s="458"/>
      <c r="DM343" s="458"/>
      <c r="DN343" s="458"/>
      <c r="DO343" s="458"/>
      <c r="DP343" s="458"/>
      <c r="DQ343" s="458"/>
      <c r="DR343" s="458"/>
      <c r="DS343" s="458"/>
      <c r="DT343" s="458"/>
      <c r="DU343" s="39"/>
      <c r="DV343" s="39"/>
      <c r="DW343" s="31">
        <f t="shared" si="482"/>
        <v>19</v>
      </c>
      <c r="DX343" s="459">
        <f t="shared" si="453"/>
        <v>219</v>
      </c>
      <c r="DY343" s="467">
        <f t="shared" si="471"/>
        <v>0.1</v>
      </c>
      <c r="DZ343" s="468">
        <f t="shared" si="472"/>
        <v>0</v>
      </c>
      <c r="EA343" s="467">
        <f t="shared" si="473"/>
        <v>0.01</v>
      </c>
      <c r="EB343" s="468"/>
      <c r="EC343" s="326"/>
      <c r="ED343" s="468"/>
      <c r="EE343" s="39"/>
      <c r="EF343" s="459">
        <f t="shared" si="474"/>
        <v>219</v>
      </c>
      <c r="EG343" s="407">
        <f t="shared" si="480"/>
        <v>0.03</v>
      </c>
      <c r="EH343" s="407">
        <f t="shared" si="480"/>
        <v>0.03</v>
      </c>
      <c r="EI343" s="407">
        <f t="shared" si="480"/>
        <v>0.03</v>
      </c>
      <c r="EJ343" s="407">
        <f t="shared" si="480"/>
        <v>0.03</v>
      </c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</row>
    <row r="344" spans="1:228" ht="12.75" hidden="1" customHeight="1" x14ac:dyDescent="0.2">
      <c r="A344" s="31">
        <f t="shared" si="481"/>
        <v>19</v>
      </c>
      <c r="B344" s="31"/>
      <c r="C344" s="31"/>
      <c r="D344" s="32">
        <f t="shared" si="455"/>
        <v>220</v>
      </c>
      <c r="E344" s="33">
        <f t="shared" ca="1" si="418"/>
        <v>0</v>
      </c>
      <c r="F344" s="33">
        <f t="shared" ca="1" si="419"/>
        <v>0</v>
      </c>
      <c r="G344" s="33">
        <f t="shared" ca="1" si="420"/>
        <v>0</v>
      </c>
      <c r="H344" s="33">
        <v>0</v>
      </c>
      <c r="I344" s="33">
        <v>0</v>
      </c>
      <c r="J344" s="33">
        <f t="shared" ca="1" si="476"/>
        <v>0</v>
      </c>
      <c r="K344" s="33">
        <f t="shared" ca="1" si="421"/>
        <v>0</v>
      </c>
      <c r="L344" s="33"/>
      <c r="M344" s="832">
        <v>0</v>
      </c>
      <c r="N344" s="33">
        <f>IF(M344&gt;0,#REF!,0)</f>
        <v>0</v>
      </c>
      <c r="O344" s="33">
        <f t="shared" ca="1" si="422"/>
        <v>0</v>
      </c>
      <c r="P344" s="833">
        <f t="shared" ca="1" si="456"/>
        <v>0.87</v>
      </c>
      <c r="Q344" s="834">
        <f t="shared" ca="1" si="457"/>
        <v>20.593796863942796</v>
      </c>
      <c r="R344" s="835">
        <f t="shared" ca="1" si="458"/>
        <v>332.87202276767943</v>
      </c>
      <c r="S344" s="836">
        <f t="shared" ca="1" si="459"/>
        <v>0.87</v>
      </c>
      <c r="T344" s="34">
        <f t="shared" ca="1" si="423"/>
        <v>20.593796863942796</v>
      </c>
      <c r="U344" s="835">
        <f t="shared" ca="1" si="460"/>
        <v>332.87202276767965</v>
      </c>
      <c r="V344" s="34">
        <f t="shared" si="409"/>
        <v>0</v>
      </c>
      <c r="W344" s="553">
        <f t="shared" si="410"/>
        <v>0</v>
      </c>
      <c r="X344" s="42">
        <f t="shared" si="461"/>
        <v>0.03</v>
      </c>
      <c r="Y344" s="43">
        <f t="shared" si="424"/>
        <v>2.4662697723036864E-3</v>
      </c>
      <c r="Z344" s="45">
        <f t="shared" si="416"/>
        <v>0.03</v>
      </c>
      <c r="AA344" s="43">
        <f t="shared" si="425"/>
        <v>2.4662697723036864E-3</v>
      </c>
      <c r="AB344" s="35">
        <f t="shared" si="479"/>
        <v>0.16</v>
      </c>
      <c r="AC344" s="35">
        <f t="shared" ca="1" si="479"/>
        <v>0.15470777428049154</v>
      </c>
      <c r="AD344" s="317">
        <f t="shared" ca="1" si="479"/>
        <v>0.15470777428049154</v>
      </c>
      <c r="AE344" s="39"/>
      <c r="AF344" s="318">
        <f t="shared" si="426"/>
        <v>0.1</v>
      </c>
      <c r="AG344" s="405">
        <f t="shared" ca="1" si="427"/>
        <v>0</v>
      </c>
      <c r="AH344" s="318">
        <f t="shared" si="428"/>
        <v>0</v>
      </c>
      <c r="AI344" s="405">
        <f t="shared" ca="1" si="429"/>
        <v>0</v>
      </c>
      <c r="AJ344" s="318">
        <f t="shared" si="430"/>
        <v>0.01</v>
      </c>
      <c r="AK344" s="405">
        <f t="shared" ca="1" si="431"/>
        <v>0</v>
      </c>
      <c r="AL344" s="35">
        <v>0</v>
      </c>
      <c r="AM344" s="30">
        <f t="shared" ca="1" si="432"/>
        <v>20.593796863942796</v>
      </c>
      <c r="AN344" s="39"/>
      <c r="AO344" s="39"/>
      <c r="AP344" s="709">
        <f ca="1">IF($J$12="",0,IF(A344&lt;=$Y$3,IF(R343+SUM($M$126:M344)&gt;$Z$22,R343*10%,IF(R343+SUM($M$126:M344)&lt;=$Z$22,$Z$22-R343-SUM($M$126:M344))),0))</f>
        <v>99647.404180368379</v>
      </c>
      <c r="AQ344" s="319">
        <f t="shared" ca="1" si="463"/>
        <v>100000</v>
      </c>
      <c r="AR344" s="319">
        <f ca="1">IF($J$12="",0,IF(U343&lt;0,0,IF(A344&lt;=$Y$3,IF(U343+SUM($M$126:M344)&gt;$Z$22,U343*10%,IF(U343+SUM($M$126:M344)&lt;=$Z$22,$AR$125-U343-SUM($M$126:M344))),0)))</f>
        <v>99647.404180368379</v>
      </c>
      <c r="AS344" s="39">
        <f t="shared" ca="1" si="464"/>
        <v>100000</v>
      </c>
      <c r="AT344" s="723">
        <f t="shared" ca="1" si="433"/>
        <v>99647.404180368379</v>
      </c>
      <c r="AU344" s="320">
        <f t="shared" ca="1" si="434"/>
        <v>99647.404180368379</v>
      </c>
      <c r="AV344" s="320">
        <f t="shared" ca="1" si="435"/>
        <v>0</v>
      </c>
      <c r="AW344" s="320">
        <f t="shared" ca="1" si="436"/>
        <v>0</v>
      </c>
      <c r="AX344" s="320">
        <f t="shared" ca="1" si="437"/>
        <v>0</v>
      </c>
      <c r="AY344" s="320">
        <f t="shared" ca="1" si="465"/>
        <v>0</v>
      </c>
      <c r="AZ344" s="724">
        <f t="shared" ca="1" si="438"/>
        <v>0</v>
      </c>
      <c r="BA344" s="1259">
        <f t="shared" si="466"/>
        <v>0</v>
      </c>
      <c r="BB344" s="1250"/>
      <c r="BC344" s="715">
        <f t="shared" si="439"/>
        <v>0</v>
      </c>
      <c r="BD344" s="715">
        <f t="shared" si="440"/>
        <v>0</v>
      </c>
      <c r="BE344" s="715">
        <f t="shared" si="441"/>
        <v>0</v>
      </c>
      <c r="BF344" s="715">
        <f t="shared" si="467"/>
        <v>0</v>
      </c>
      <c r="BG344" s="732">
        <f t="shared" si="442"/>
        <v>0</v>
      </c>
      <c r="BH344" s="39"/>
      <c r="BI344" s="39"/>
      <c r="BJ344" s="39"/>
      <c r="BK344" s="39"/>
      <c r="BL344" s="39"/>
      <c r="BM344" s="36"/>
      <c r="BN344" s="422">
        <f t="shared" ca="1" si="443"/>
        <v>20.593796863942796</v>
      </c>
      <c r="BO344" s="422">
        <f t="shared" ca="1" si="444"/>
        <v>0</v>
      </c>
      <c r="BP344" s="422">
        <f t="shared" ca="1" si="445"/>
        <v>0</v>
      </c>
      <c r="BQ344" s="422">
        <f t="shared" ca="1" si="446"/>
        <v>0</v>
      </c>
      <c r="BR344" s="422">
        <f t="shared" ca="1" si="468"/>
        <v>0</v>
      </c>
      <c r="BS344" s="422">
        <f t="shared" ca="1" si="447"/>
        <v>0</v>
      </c>
      <c r="BT344" s="422">
        <f t="shared" si="448"/>
        <v>0</v>
      </c>
      <c r="BU344" s="422">
        <f t="shared" si="449"/>
        <v>0</v>
      </c>
      <c r="BV344" s="422">
        <f t="shared" si="450"/>
        <v>0</v>
      </c>
      <c r="BW344" s="422">
        <f t="shared" si="451"/>
        <v>0</v>
      </c>
      <c r="BX344" s="422">
        <f t="shared" si="469"/>
        <v>0</v>
      </c>
      <c r="BY344" s="422">
        <f t="shared" si="452"/>
        <v>0</v>
      </c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458"/>
      <c r="CL344" s="458"/>
      <c r="CM344" s="458"/>
      <c r="CN344" s="458"/>
      <c r="CO344" s="458"/>
      <c r="CP344" s="458"/>
      <c r="CQ344" s="458"/>
      <c r="CR344" s="458"/>
      <c r="CS344" s="458"/>
      <c r="CT344" s="458"/>
      <c r="CU344" s="458"/>
      <c r="CV344" s="458"/>
      <c r="CW344" s="458"/>
      <c r="CX344" s="458"/>
      <c r="CY344" s="458"/>
      <c r="CZ344" s="458"/>
      <c r="DA344" s="458"/>
      <c r="DB344" s="458"/>
      <c r="DC344" s="458"/>
      <c r="DD344" s="458"/>
      <c r="DE344" s="458"/>
      <c r="DF344" s="458"/>
      <c r="DG344" s="458"/>
      <c r="DH344" s="458"/>
      <c r="DI344" s="458"/>
      <c r="DJ344" s="458"/>
      <c r="DK344" s="458"/>
      <c r="DL344" s="458"/>
      <c r="DM344" s="458"/>
      <c r="DN344" s="458"/>
      <c r="DO344" s="458"/>
      <c r="DP344" s="458"/>
      <c r="DQ344" s="458"/>
      <c r="DR344" s="458"/>
      <c r="DS344" s="458"/>
      <c r="DT344" s="458"/>
      <c r="DU344" s="39"/>
      <c r="DV344" s="39"/>
      <c r="DW344" s="31">
        <f t="shared" si="482"/>
        <v>19</v>
      </c>
      <c r="DX344" s="459">
        <f t="shared" si="453"/>
        <v>220</v>
      </c>
      <c r="DY344" s="467">
        <f t="shared" si="471"/>
        <v>0.1</v>
      </c>
      <c r="DZ344" s="468">
        <f t="shared" si="472"/>
        <v>0</v>
      </c>
      <c r="EA344" s="467">
        <f t="shared" si="473"/>
        <v>0.01</v>
      </c>
      <c r="EB344" s="468"/>
      <c r="EC344" s="326"/>
      <c r="ED344" s="468"/>
      <c r="EE344" s="39"/>
      <c r="EF344" s="459">
        <f t="shared" si="474"/>
        <v>220</v>
      </c>
      <c r="EG344" s="407">
        <f t="shared" si="480"/>
        <v>0.03</v>
      </c>
      <c r="EH344" s="407">
        <f t="shared" si="480"/>
        <v>0.03</v>
      </c>
      <c r="EI344" s="407">
        <f t="shared" si="480"/>
        <v>0.03</v>
      </c>
      <c r="EJ344" s="407">
        <f t="shared" si="480"/>
        <v>0.03</v>
      </c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</row>
    <row r="345" spans="1:228" ht="12.75" hidden="1" customHeight="1" x14ac:dyDescent="0.2">
      <c r="A345" s="31">
        <f t="shared" si="481"/>
        <v>19</v>
      </c>
      <c r="B345" s="31"/>
      <c r="C345" s="31"/>
      <c r="D345" s="32">
        <f t="shared" si="455"/>
        <v>221</v>
      </c>
      <c r="E345" s="33">
        <f t="shared" ca="1" si="418"/>
        <v>0</v>
      </c>
      <c r="F345" s="33">
        <f t="shared" ca="1" si="419"/>
        <v>0</v>
      </c>
      <c r="G345" s="33">
        <f t="shared" ca="1" si="420"/>
        <v>0</v>
      </c>
      <c r="H345" s="33">
        <v>0</v>
      </c>
      <c r="I345" s="33">
        <v>0</v>
      </c>
      <c r="J345" s="33">
        <f t="shared" ca="1" si="476"/>
        <v>0</v>
      </c>
      <c r="K345" s="33">
        <f t="shared" ca="1" si="421"/>
        <v>0</v>
      </c>
      <c r="L345" s="33"/>
      <c r="M345" s="832">
        <v>0</v>
      </c>
      <c r="N345" s="33">
        <f>IF(M345&gt;0,#REF!,0)</f>
        <v>0</v>
      </c>
      <c r="O345" s="33">
        <f t="shared" ca="1" si="422"/>
        <v>0</v>
      </c>
      <c r="P345" s="833">
        <f t="shared" ca="1" si="456"/>
        <v>0.82</v>
      </c>
      <c r="Q345" s="834">
        <f t="shared" ca="1" si="457"/>
        <v>20.597873115294679</v>
      </c>
      <c r="R345" s="835">
        <f t="shared" ca="1" si="458"/>
        <v>313.09414965238471</v>
      </c>
      <c r="S345" s="836">
        <f t="shared" ca="1" si="459"/>
        <v>0.82</v>
      </c>
      <c r="T345" s="34">
        <f t="shared" ca="1" si="423"/>
        <v>20.597873115294679</v>
      </c>
      <c r="U345" s="835">
        <f t="shared" ca="1" si="460"/>
        <v>313.09414965238494</v>
      </c>
      <c r="V345" s="34">
        <f t="shared" si="409"/>
        <v>0</v>
      </c>
      <c r="W345" s="553">
        <f t="shared" si="410"/>
        <v>0</v>
      </c>
      <c r="X345" s="42">
        <f t="shared" si="461"/>
        <v>0.03</v>
      </c>
      <c r="Y345" s="43">
        <f t="shared" si="424"/>
        <v>2.4662697723036864E-3</v>
      </c>
      <c r="Z345" s="45">
        <f t="shared" si="416"/>
        <v>0.03</v>
      </c>
      <c r="AA345" s="43">
        <f t="shared" si="425"/>
        <v>2.4662697723036864E-3</v>
      </c>
      <c r="AB345" s="35">
        <f t="shared" si="479"/>
        <v>0.16</v>
      </c>
      <c r="AC345" s="35">
        <f t="shared" ca="1" si="479"/>
        <v>0.15470777428049154</v>
      </c>
      <c r="AD345" s="317">
        <f t="shared" ca="1" si="479"/>
        <v>0.15470777428049154</v>
      </c>
      <c r="AE345" s="39"/>
      <c r="AF345" s="318">
        <f t="shared" si="426"/>
        <v>0.1</v>
      </c>
      <c r="AG345" s="405">
        <f t="shared" ca="1" si="427"/>
        <v>0</v>
      </c>
      <c r="AH345" s="318">
        <f t="shared" si="428"/>
        <v>0</v>
      </c>
      <c r="AI345" s="405">
        <f t="shared" ca="1" si="429"/>
        <v>0</v>
      </c>
      <c r="AJ345" s="318">
        <f t="shared" si="430"/>
        <v>0.01</v>
      </c>
      <c r="AK345" s="405">
        <f t="shared" ca="1" si="431"/>
        <v>0</v>
      </c>
      <c r="AL345" s="35">
        <v>0</v>
      </c>
      <c r="AM345" s="30">
        <f t="shared" ca="1" si="432"/>
        <v>20.597873115294679</v>
      </c>
      <c r="AN345" s="39"/>
      <c r="AO345" s="39"/>
      <c r="AP345" s="709">
        <f ca="1">IF($J$12="",0,IF(A345&lt;=$Y$3,IF(R344+SUM($M$126:M345)&gt;$Z$22,R344*10%,IF(R344+SUM($M$126:M345)&lt;=$Z$22,$Z$22-R344-SUM($M$126:M345))),0))</f>
        <v>99667.127977232318</v>
      </c>
      <c r="AQ345" s="319">
        <f t="shared" ca="1" si="463"/>
        <v>100000</v>
      </c>
      <c r="AR345" s="319">
        <f ca="1">IF($J$12="",0,IF(U344&lt;0,0,IF(A345&lt;=$Y$3,IF(U344+SUM($M$126:M345)&gt;$Z$22,U344*10%,IF(U344+SUM($M$126:M345)&lt;=$Z$22,$AR$125-U344-SUM($M$126:M345))),0)))</f>
        <v>99667.127977232318</v>
      </c>
      <c r="AS345" s="39">
        <f t="shared" ca="1" si="464"/>
        <v>100000</v>
      </c>
      <c r="AT345" s="723">
        <f t="shared" ca="1" si="433"/>
        <v>99667.127977232318</v>
      </c>
      <c r="AU345" s="320">
        <f t="shared" ca="1" si="434"/>
        <v>99667.127977232318</v>
      </c>
      <c r="AV345" s="320">
        <f t="shared" ca="1" si="435"/>
        <v>0</v>
      </c>
      <c r="AW345" s="320">
        <f t="shared" ca="1" si="436"/>
        <v>0</v>
      </c>
      <c r="AX345" s="320">
        <f t="shared" ca="1" si="437"/>
        <v>0</v>
      </c>
      <c r="AY345" s="320">
        <f t="shared" ca="1" si="465"/>
        <v>0</v>
      </c>
      <c r="AZ345" s="724">
        <f t="shared" ca="1" si="438"/>
        <v>0</v>
      </c>
      <c r="BA345" s="1259">
        <f t="shared" si="466"/>
        <v>0</v>
      </c>
      <c r="BB345" s="1250"/>
      <c r="BC345" s="715">
        <f t="shared" si="439"/>
        <v>0</v>
      </c>
      <c r="BD345" s="715">
        <f t="shared" si="440"/>
        <v>0</v>
      </c>
      <c r="BE345" s="715">
        <f t="shared" si="441"/>
        <v>0</v>
      </c>
      <c r="BF345" s="715">
        <f t="shared" si="467"/>
        <v>0</v>
      </c>
      <c r="BG345" s="732">
        <f t="shared" si="442"/>
        <v>0</v>
      </c>
      <c r="BH345" s="39"/>
      <c r="BI345" s="39"/>
      <c r="BJ345" s="39"/>
      <c r="BK345" s="39"/>
      <c r="BL345" s="39"/>
      <c r="BM345" s="36"/>
      <c r="BN345" s="422">
        <f t="shared" ca="1" si="443"/>
        <v>20.597873115294679</v>
      </c>
      <c r="BO345" s="422">
        <f t="shared" ca="1" si="444"/>
        <v>0</v>
      </c>
      <c r="BP345" s="422">
        <f t="shared" ca="1" si="445"/>
        <v>0</v>
      </c>
      <c r="BQ345" s="422">
        <f t="shared" ca="1" si="446"/>
        <v>0</v>
      </c>
      <c r="BR345" s="422">
        <f t="shared" ca="1" si="468"/>
        <v>0</v>
      </c>
      <c r="BS345" s="422">
        <f t="shared" ca="1" si="447"/>
        <v>0</v>
      </c>
      <c r="BT345" s="422">
        <f t="shared" si="448"/>
        <v>0</v>
      </c>
      <c r="BU345" s="422">
        <f t="shared" si="449"/>
        <v>0</v>
      </c>
      <c r="BV345" s="422">
        <f t="shared" si="450"/>
        <v>0</v>
      </c>
      <c r="BW345" s="422">
        <f t="shared" si="451"/>
        <v>0</v>
      </c>
      <c r="BX345" s="422">
        <f t="shared" si="469"/>
        <v>0</v>
      </c>
      <c r="BY345" s="422">
        <f t="shared" si="452"/>
        <v>0</v>
      </c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458"/>
      <c r="CL345" s="458"/>
      <c r="CM345" s="458"/>
      <c r="CN345" s="458"/>
      <c r="CO345" s="458"/>
      <c r="CP345" s="458"/>
      <c r="CQ345" s="458"/>
      <c r="CR345" s="458"/>
      <c r="CS345" s="458"/>
      <c r="CT345" s="458"/>
      <c r="CU345" s="458"/>
      <c r="CV345" s="458"/>
      <c r="CW345" s="458"/>
      <c r="CX345" s="458"/>
      <c r="CY345" s="458"/>
      <c r="CZ345" s="458"/>
      <c r="DA345" s="458"/>
      <c r="DB345" s="458"/>
      <c r="DC345" s="458"/>
      <c r="DD345" s="458"/>
      <c r="DE345" s="458"/>
      <c r="DF345" s="458"/>
      <c r="DG345" s="458"/>
      <c r="DH345" s="458"/>
      <c r="DI345" s="458"/>
      <c r="DJ345" s="458"/>
      <c r="DK345" s="458"/>
      <c r="DL345" s="458"/>
      <c r="DM345" s="458"/>
      <c r="DN345" s="458"/>
      <c r="DO345" s="458"/>
      <c r="DP345" s="458"/>
      <c r="DQ345" s="458"/>
      <c r="DR345" s="458"/>
      <c r="DS345" s="458"/>
      <c r="DT345" s="458"/>
      <c r="DU345" s="39"/>
      <c r="DV345" s="39"/>
      <c r="DW345" s="31">
        <f t="shared" si="482"/>
        <v>19</v>
      </c>
      <c r="DX345" s="459">
        <f t="shared" si="453"/>
        <v>221</v>
      </c>
      <c r="DY345" s="467">
        <f t="shared" si="471"/>
        <v>0.1</v>
      </c>
      <c r="DZ345" s="468">
        <f t="shared" si="472"/>
        <v>0</v>
      </c>
      <c r="EA345" s="467">
        <f t="shared" si="473"/>
        <v>0.01</v>
      </c>
      <c r="EB345" s="468"/>
      <c r="EC345" s="326"/>
      <c r="ED345" s="468"/>
      <c r="EE345" s="39"/>
      <c r="EF345" s="459">
        <f t="shared" si="474"/>
        <v>221</v>
      </c>
      <c r="EG345" s="407">
        <f t="shared" si="480"/>
        <v>0.03</v>
      </c>
      <c r="EH345" s="407">
        <f t="shared" si="480"/>
        <v>0.03</v>
      </c>
      <c r="EI345" s="407">
        <f t="shared" si="480"/>
        <v>0.03</v>
      </c>
      <c r="EJ345" s="407">
        <f t="shared" si="480"/>
        <v>0.03</v>
      </c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</row>
    <row r="346" spans="1:228" ht="12.75" hidden="1" customHeight="1" x14ac:dyDescent="0.2">
      <c r="A346" s="31">
        <f t="shared" si="481"/>
        <v>19</v>
      </c>
      <c r="B346" s="31"/>
      <c r="C346" s="31"/>
      <c r="D346" s="32">
        <f t="shared" si="455"/>
        <v>222</v>
      </c>
      <c r="E346" s="33">
        <f t="shared" ca="1" si="418"/>
        <v>0</v>
      </c>
      <c r="F346" s="33">
        <f t="shared" ca="1" si="419"/>
        <v>0</v>
      </c>
      <c r="G346" s="33">
        <f t="shared" ca="1" si="420"/>
        <v>0</v>
      </c>
      <c r="H346" s="33">
        <v>0</v>
      </c>
      <c r="I346" s="33">
        <v>0</v>
      </c>
      <c r="J346" s="33">
        <f t="shared" ca="1" si="476"/>
        <v>0</v>
      </c>
      <c r="K346" s="33">
        <f t="shared" ca="1" si="421"/>
        <v>0</v>
      </c>
      <c r="L346" s="33"/>
      <c r="M346" s="832">
        <v>0</v>
      </c>
      <c r="N346" s="33">
        <f>IF(M346&gt;0,#REF!,0)</f>
        <v>0</v>
      </c>
      <c r="O346" s="33">
        <f t="shared" ca="1" si="422"/>
        <v>0</v>
      </c>
      <c r="P346" s="833">
        <f t="shared" ca="1" si="456"/>
        <v>0.77</v>
      </c>
      <c r="Q346" s="834">
        <f t="shared" ca="1" si="457"/>
        <v>20.601960542405173</v>
      </c>
      <c r="R346" s="835">
        <f t="shared" ca="1" si="458"/>
        <v>293.26218910997954</v>
      </c>
      <c r="S346" s="836">
        <f t="shared" ca="1" si="459"/>
        <v>0.77</v>
      </c>
      <c r="T346" s="34">
        <f t="shared" ca="1" si="423"/>
        <v>20.601960542405173</v>
      </c>
      <c r="U346" s="835">
        <f t="shared" ca="1" si="460"/>
        <v>293.26218910997977</v>
      </c>
      <c r="V346" s="34">
        <f t="shared" si="409"/>
        <v>0</v>
      </c>
      <c r="W346" s="553">
        <f t="shared" si="410"/>
        <v>0</v>
      </c>
      <c r="X346" s="42">
        <f t="shared" si="461"/>
        <v>0.03</v>
      </c>
      <c r="Y346" s="43">
        <f t="shared" si="424"/>
        <v>2.4662697723036864E-3</v>
      </c>
      <c r="Z346" s="45">
        <f t="shared" si="416"/>
        <v>0.03</v>
      </c>
      <c r="AA346" s="43">
        <f t="shared" si="425"/>
        <v>2.4662697723036864E-3</v>
      </c>
      <c r="AB346" s="35">
        <f t="shared" si="479"/>
        <v>0.16</v>
      </c>
      <c r="AC346" s="35">
        <f t="shared" ca="1" si="479"/>
        <v>0.15470777428049154</v>
      </c>
      <c r="AD346" s="317">
        <f t="shared" ca="1" si="479"/>
        <v>0.15470777428049154</v>
      </c>
      <c r="AE346" s="39"/>
      <c r="AF346" s="318">
        <f t="shared" si="426"/>
        <v>0.1</v>
      </c>
      <c r="AG346" s="405">
        <f t="shared" ca="1" si="427"/>
        <v>0</v>
      </c>
      <c r="AH346" s="318">
        <f t="shared" si="428"/>
        <v>0</v>
      </c>
      <c r="AI346" s="405">
        <f t="shared" ca="1" si="429"/>
        <v>0</v>
      </c>
      <c r="AJ346" s="318">
        <f t="shared" si="430"/>
        <v>0.01</v>
      </c>
      <c r="AK346" s="405">
        <f t="shared" ca="1" si="431"/>
        <v>0</v>
      </c>
      <c r="AL346" s="35">
        <v>0</v>
      </c>
      <c r="AM346" s="30">
        <f t="shared" ca="1" si="432"/>
        <v>20.601960542405173</v>
      </c>
      <c r="AN346" s="39"/>
      <c r="AO346" s="39"/>
      <c r="AP346" s="709">
        <f ca="1">IF($J$12="",0,IF(A346&lt;=$Y$3,IF(R345+SUM($M$126:M346)&gt;$Z$22,R345*10%,IF(R345+SUM($M$126:M346)&lt;=$Z$22,$Z$22-R345-SUM($M$126:M346))),0))</f>
        <v>99686.905850347612</v>
      </c>
      <c r="AQ346" s="319">
        <f t="shared" ca="1" si="463"/>
        <v>100000</v>
      </c>
      <c r="AR346" s="319">
        <f ca="1">IF($J$12="",0,IF(U345&lt;0,0,IF(A346&lt;=$Y$3,IF(U345+SUM($M$126:M346)&gt;$Z$22,U345*10%,IF(U345+SUM($M$126:M346)&lt;=$Z$22,$AR$125-U345-SUM($M$126:M346))),0)))</f>
        <v>99686.905850347612</v>
      </c>
      <c r="AS346" s="39">
        <f t="shared" ca="1" si="464"/>
        <v>100000</v>
      </c>
      <c r="AT346" s="723">
        <f t="shared" ca="1" si="433"/>
        <v>99686.905850347612</v>
      </c>
      <c r="AU346" s="320">
        <f t="shared" ca="1" si="434"/>
        <v>99686.905850347612</v>
      </c>
      <c r="AV346" s="320">
        <f t="shared" ca="1" si="435"/>
        <v>0</v>
      </c>
      <c r="AW346" s="320">
        <f t="shared" ca="1" si="436"/>
        <v>0</v>
      </c>
      <c r="AX346" s="320">
        <f t="shared" ca="1" si="437"/>
        <v>0</v>
      </c>
      <c r="AY346" s="320">
        <f t="shared" ca="1" si="465"/>
        <v>0</v>
      </c>
      <c r="AZ346" s="724">
        <f t="shared" ca="1" si="438"/>
        <v>0</v>
      </c>
      <c r="BA346" s="1259">
        <f t="shared" si="466"/>
        <v>0</v>
      </c>
      <c r="BB346" s="1250"/>
      <c r="BC346" s="715">
        <f t="shared" si="439"/>
        <v>0</v>
      </c>
      <c r="BD346" s="715">
        <f t="shared" si="440"/>
        <v>0</v>
      </c>
      <c r="BE346" s="715">
        <f t="shared" si="441"/>
        <v>0</v>
      </c>
      <c r="BF346" s="715">
        <f t="shared" si="467"/>
        <v>0</v>
      </c>
      <c r="BG346" s="732">
        <f t="shared" si="442"/>
        <v>0</v>
      </c>
      <c r="BH346" s="39"/>
      <c r="BI346" s="39"/>
      <c r="BJ346" s="39"/>
      <c r="BK346" s="39"/>
      <c r="BL346" s="39"/>
      <c r="BM346" s="36"/>
      <c r="BN346" s="422">
        <f t="shared" ca="1" si="443"/>
        <v>20.601960542405173</v>
      </c>
      <c r="BO346" s="422">
        <f t="shared" ca="1" si="444"/>
        <v>0</v>
      </c>
      <c r="BP346" s="422">
        <f t="shared" ca="1" si="445"/>
        <v>0</v>
      </c>
      <c r="BQ346" s="422">
        <f t="shared" ca="1" si="446"/>
        <v>0</v>
      </c>
      <c r="BR346" s="422">
        <f t="shared" ca="1" si="468"/>
        <v>0</v>
      </c>
      <c r="BS346" s="422">
        <f t="shared" ca="1" si="447"/>
        <v>0</v>
      </c>
      <c r="BT346" s="422">
        <f t="shared" si="448"/>
        <v>0</v>
      </c>
      <c r="BU346" s="422">
        <f t="shared" si="449"/>
        <v>0</v>
      </c>
      <c r="BV346" s="422">
        <f t="shared" si="450"/>
        <v>0</v>
      </c>
      <c r="BW346" s="422">
        <f t="shared" si="451"/>
        <v>0</v>
      </c>
      <c r="BX346" s="422">
        <f t="shared" si="469"/>
        <v>0</v>
      </c>
      <c r="BY346" s="422">
        <f t="shared" si="452"/>
        <v>0</v>
      </c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458"/>
      <c r="CL346" s="458"/>
      <c r="CM346" s="458"/>
      <c r="CN346" s="458"/>
      <c r="CO346" s="458"/>
      <c r="CP346" s="458"/>
      <c r="CQ346" s="458"/>
      <c r="CR346" s="458"/>
      <c r="CS346" s="458"/>
      <c r="CT346" s="458"/>
      <c r="CU346" s="458"/>
      <c r="CV346" s="458"/>
      <c r="CW346" s="458"/>
      <c r="CX346" s="458"/>
      <c r="CY346" s="458"/>
      <c r="CZ346" s="458"/>
      <c r="DA346" s="458"/>
      <c r="DB346" s="458"/>
      <c r="DC346" s="458"/>
      <c r="DD346" s="458"/>
      <c r="DE346" s="458"/>
      <c r="DF346" s="458"/>
      <c r="DG346" s="458"/>
      <c r="DH346" s="458"/>
      <c r="DI346" s="458"/>
      <c r="DJ346" s="458"/>
      <c r="DK346" s="458"/>
      <c r="DL346" s="458"/>
      <c r="DM346" s="458"/>
      <c r="DN346" s="458"/>
      <c r="DO346" s="458"/>
      <c r="DP346" s="458"/>
      <c r="DQ346" s="458"/>
      <c r="DR346" s="458"/>
      <c r="DS346" s="458"/>
      <c r="DT346" s="458"/>
      <c r="DU346" s="39"/>
      <c r="DV346" s="39"/>
      <c r="DW346" s="31">
        <f t="shared" si="482"/>
        <v>19</v>
      </c>
      <c r="DX346" s="459">
        <f t="shared" si="453"/>
        <v>222</v>
      </c>
      <c r="DY346" s="467">
        <f t="shared" si="471"/>
        <v>0.1</v>
      </c>
      <c r="DZ346" s="468">
        <f t="shared" si="472"/>
        <v>0</v>
      </c>
      <c r="EA346" s="467">
        <f t="shared" si="473"/>
        <v>0.01</v>
      </c>
      <c r="EB346" s="468"/>
      <c r="EC346" s="326"/>
      <c r="ED346" s="468"/>
      <c r="EE346" s="39"/>
      <c r="EF346" s="459">
        <f t="shared" si="474"/>
        <v>222</v>
      </c>
      <c r="EG346" s="407">
        <f t="shared" si="480"/>
        <v>0.03</v>
      </c>
      <c r="EH346" s="407">
        <f t="shared" si="480"/>
        <v>0.03</v>
      </c>
      <c r="EI346" s="407">
        <f t="shared" si="480"/>
        <v>0.03</v>
      </c>
      <c r="EJ346" s="407">
        <f t="shared" si="480"/>
        <v>0.03</v>
      </c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</row>
    <row r="347" spans="1:228" ht="12.75" hidden="1" customHeight="1" x14ac:dyDescent="0.2">
      <c r="A347" s="31">
        <f t="shared" si="481"/>
        <v>19</v>
      </c>
      <c r="B347" s="31"/>
      <c r="C347" s="31"/>
      <c r="D347" s="32">
        <f t="shared" si="455"/>
        <v>223</v>
      </c>
      <c r="E347" s="33">
        <f t="shared" ca="1" si="418"/>
        <v>0</v>
      </c>
      <c r="F347" s="33">
        <f t="shared" ca="1" si="419"/>
        <v>0</v>
      </c>
      <c r="G347" s="33">
        <f t="shared" ca="1" si="420"/>
        <v>0</v>
      </c>
      <c r="H347" s="33">
        <v>0</v>
      </c>
      <c r="I347" s="33">
        <v>0</v>
      </c>
      <c r="J347" s="33">
        <f t="shared" ca="1" si="476"/>
        <v>0</v>
      </c>
      <c r="K347" s="33">
        <f t="shared" ca="1" si="421"/>
        <v>0</v>
      </c>
      <c r="L347" s="33"/>
      <c r="M347" s="832">
        <v>0</v>
      </c>
      <c r="N347" s="33">
        <f>IF(M347&gt;0,#REF!,0)</f>
        <v>0</v>
      </c>
      <c r="O347" s="33">
        <f t="shared" ca="1" si="422"/>
        <v>0</v>
      </c>
      <c r="P347" s="833">
        <f t="shared" ca="1" si="456"/>
        <v>0.72</v>
      </c>
      <c r="Q347" s="834">
        <f t="shared" ca="1" si="457"/>
        <v>20.606059147583938</v>
      </c>
      <c r="R347" s="835">
        <f t="shared" ca="1" si="458"/>
        <v>273.37612996239562</v>
      </c>
      <c r="S347" s="836">
        <f t="shared" ca="1" si="459"/>
        <v>0.72</v>
      </c>
      <c r="T347" s="34">
        <f t="shared" ca="1" si="423"/>
        <v>20.606059147583938</v>
      </c>
      <c r="U347" s="835">
        <f t="shared" ca="1" si="460"/>
        <v>273.37612996239585</v>
      </c>
      <c r="V347" s="34">
        <f t="shared" si="409"/>
        <v>0</v>
      </c>
      <c r="W347" s="553">
        <f t="shared" si="410"/>
        <v>0</v>
      </c>
      <c r="X347" s="42">
        <f t="shared" si="461"/>
        <v>0.03</v>
      </c>
      <c r="Y347" s="43">
        <f t="shared" si="424"/>
        <v>2.4662697723036864E-3</v>
      </c>
      <c r="Z347" s="45">
        <f t="shared" si="416"/>
        <v>0.03</v>
      </c>
      <c r="AA347" s="43">
        <f t="shared" si="425"/>
        <v>2.4662697723036864E-3</v>
      </c>
      <c r="AB347" s="35">
        <f t="shared" si="479"/>
        <v>0.16</v>
      </c>
      <c r="AC347" s="35">
        <f t="shared" ca="1" si="479"/>
        <v>0.15470777428049154</v>
      </c>
      <c r="AD347" s="317">
        <f t="shared" ca="1" si="479"/>
        <v>0.15470777428049154</v>
      </c>
      <c r="AE347" s="39"/>
      <c r="AF347" s="318">
        <f t="shared" si="426"/>
        <v>0.1</v>
      </c>
      <c r="AG347" s="405">
        <f t="shared" ca="1" si="427"/>
        <v>0</v>
      </c>
      <c r="AH347" s="318">
        <f t="shared" si="428"/>
        <v>0</v>
      </c>
      <c r="AI347" s="405">
        <f t="shared" ca="1" si="429"/>
        <v>0</v>
      </c>
      <c r="AJ347" s="318">
        <f t="shared" si="430"/>
        <v>0.01</v>
      </c>
      <c r="AK347" s="405">
        <f t="shared" ca="1" si="431"/>
        <v>0</v>
      </c>
      <c r="AL347" s="35">
        <v>0</v>
      </c>
      <c r="AM347" s="30">
        <f t="shared" ca="1" si="432"/>
        <v>20.606059147583938</v>
      </c>
      <c r="AN347" s="39"/>
      <c r="AO347" s="39"/>
      <c r="AP347" s="709">
        <f ca="1">IF($J$12="",0,IF(A347&lt;=$Y$3,IF(R346+SUM($M$126:M347)&gt;$Z$22,R346*10%,IF(R346+SUM($M$126:M347)&lt;=$Z$22,$Z$22-R346-SUM($M$126:M347))),0))</f>
        <v>99706.737810890016</v>
      </c>
      <c r="AQ347" s="319">
        <f t="shared" ca="1" si="463"/>
        <v>100000</v>
      </c>
      <c r="AR347" s="319">
        <f ca="1">IF($J$12="",0,IF(U346&lt;0,0,IF(A347&lt;=$Y$3,IF(U346+SUM($M$126:M347)&gt;$Z$22,U346*10%,IF(U346+SUM($M$126:M347)&lt;=$Z$22,$AR$125-U346-SUM($M$126:M347))),0)))</f>
        <v>99706.737810890016</v>
      </c>
      <c r="AS347" s="39">
        <f t="shared" ca="1" si="464"/>
        <v>100000</v>
      </c>
      <c r="AT347" s="723">
        <f t="shared" ca="1" si="433"/>
        <v>99706.737810890016</v>
      </c>
      <c r="AU347" s="320">
        <f t="shared" ca="1" si="434"/>
        <v>99706.737810890016</v>
      </c>
      <c r="AV347" s="320">
        <f t="shared" ca="1" si="435"/>
        <v>0</v>
      </c>
      <c r="AW347" s="320">
        <f t="shared" ca="1" si="436"/>
        <v>0</v>
      </c>
      <c r="AX347" s="320">
        <f t="shared" ca="1" si="437"/>
        <v>0</v>
      </c>
      <c r="AY347" s="320">
        <f t="shared" ca="1" si="465"/>
        <v>0</v>
      </c>
      <c r="AZ347" s="724">
        <f t="shared" ca="1" si="438"/>
        <v>0</v>
      </c>
      <c r="BA347" s="1259">
        <f t="shared" si="466"/>
        <v>0</v>
      </c>
      <c r="BB347" s="1250"/>
      <c r="BC347" s="715">
        <f t="shared" si="439"/>
        <v>0</v>
      </c>
      <c r="BD347" s="715">
        <f t="shared" si="440"/>
        <v>0</v>
      </c>
      <c r="BE347" s="715">
        <f t="shared" si="441"/>
        <v>0</v>
      </c>
      <c r="BF347" s="715">
        <f t="shared" si="467"/>
        <v>0</v>
      </c>
      <c r="BG347" s="732">
        <f t="shared" si="442"/>
        <v>0</v>
      </c>
      <c r="BH347" s="39"/>
      <c r="BI347" s="39"/>
      <c r="BJ347" s="39"/>
      <c r="BK347" s="39"/>
      <c r="BL347" s="39"/>
      <c r="BM347" s="36"/>
      <c r="BN347" s="422">
        <f t="shared" ca="1" si="443"/>
        <v>20.606059147583938</v>
      </c>
      <c r="BO347" s="422">
        <f t="shared" ca="1" si="444"/>
        <v>0</v>
      </c>
      <c r="BP347" s="422">
        <f t="shared" ca="1" si="445"/>
        <v>0</v>
      </c>
      <c r="BQ347" s="422">
        <f t="shared" ca="1" si="446"/>
        <v>0</v>
      </c>
      <c r="BR347" s="422">
        <f t="shared" ca="1" si="468"/>
        <v>0</v>
      </c>
      <c r="BS347" s="422">
        <f t="shared" ca="1" si="447"/>
        <v>0</v>
      </c>
      <c r="BT347" s="422">
        <f t="shared" si="448"/>
        <v>0</v>
      </c>
      <c r="BU347" s="422">
        <f t="shared" si="449"/>
        <v>0</v>
      </c>
      <c r="BV347" s="422">
        <f t="shared" si="450"/>
        <v>0</v>
      </c>
      <c r="BW347" s="422">
        <f t="shared" si="451"/>
        <v>0</v>
      </c>
      <c r="BX347" s="422">
        <f t="shared" si="469"/>
        <v>0</v>
      </c>
      <c r="BY347" s="422">
        <f t="shared" si="452"/>
        <v>0</v>
      </c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458"/>
      <c r="CL347" s="458"/>
      <c r="CM347" s="458"/>
      <c r="CN347" s="458"/>
      <c r="CO347" s="458"/>
      <c r="CP347" s="458"/>
      <c r="CQ347" s="458"/>
      <c r="CR347" s="458"/>
      <c r="CS347" s="458"/>
      <c r="CT347" s="458"/>
      <c r="CU347" s="458"/>
      <c r="CV347" s="458"/>
      <c r="CW347" s="458"/>
      <c r="CX347" s="458"/>
      <c r="CY347" s="458"/>
      <c r="CZ347" s="458"/>
      <c r="DA347" s="458"/>
      <c r="DB347" s="458"/>
      <c r="DC347" s="458"/>
      <c r="DD347" s="458"/>
      <c r="DE347" s="458"/>
      <c r="DF347" s="458"/>
      <c r="DG347" s="458"/>
      <c r="DH347" s="458"/>
      <c r="DI347" s="458"/>
      <c r="DJ347" s="458"/>
      <c r="DK347" s="458"/>
      <c r="DL347" s="458"/>
      <c r="DM347" s="458"/>
      <c r="DN347" s="458"/>
      <c r="DO347" s="458"/>
      <c r="DP347" s="458"/>
      <c r="DQ347" s="458"/>
      <c r="DR347" s="458"/>
      <c r="DS347" s="458"/>
      <c r="DT347" s="458"/>
      <c r="DU347" s="39"/>
      <c r="DV347" s="39"/>
      <c r="DW347" s="31">
        <f t="shared" si="482"/>
        <v>19</v>
      </c>
      <c r="DX347" s="459">
        <f t="shared" si="453"/>
        <v>223</v>
      </c>
      <c r="DY347" s="467">
        <f t="shared" si="471"/>
        <v>0.1</v>
      </c>
      <c r="DZ347" s="468">
        <f t="shared" si="472"/>
        <v>0</v>
      </c>
      <c r="EA347" s="467">
        <f t="shared" si="473"/>
        <v>0.01</v>
      </c>
      <c r="EB347" s="468"/>
      <c r="EC347" s="326"/>
      <c r="ED347" s="468"/>
      <c r="EE347" s="39"/>
      <c r="EF347" s="459">
        <f t="shared" si="474"/>
        <v>223</v>
      </c>
      <c r="EG347" s="407">
        <f t="shared" si="480"/>
        <v>0.03</v>
      </c>
      <c r="EH347" s="407">
        <f t="shared" si="480"/>
        <v>0.03</v>
      </c>
      <c r="EI347" s="407">
        <f t="shared" si="480"/>
        <v>0.03</v>
      </c>
      <c r="EJ347" s="407">
        <f t="shared" si="480"/>
        <v>0.03</v>
      </c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</row>
    <row r="348" spans="1:228" ht="12.75" hidden="1" customHeight="1" x14ac:dyDescent="0.2">
      <c r="A348" s="31">
        <f t="shared" si="481"/>
        <v>19</v>
      </c>
      <c r="B348" s="31"/>
      <c r="C348" s="31"/>
      <c r="D348" s="32">
        <f t="shared" si="455"/>
        <v>224</v>
      </c>
      <c r="E348" s="33">
        <f t="shared" ca="1" si="418"/>
        <v>0</v>
      </c>
      <c r="F348" s="33">
        <f t="shared" ca="1" si="419"/>
        <v>0</v>
      </c>
      <c r="G348" s="33">
        <f t="shared" ca="1" si="420"/>
        <v>0</v>
      </c>
      <c r="H348" s="33">
        <v>0</v>
      </c>
      <c r="I348" s="33">
        <v>0</v>
      </c>
      <c r="J348" s="33">
        <f t="shared" ca="1" si="476"/>
        <v>0</v>
      </c>
      <c r="K348" s="33">
        <f t="shared" ca="1" si="421"/>
        <v>0</v>
      </c>
      <c r="L348" s="33"/>
      <c r="M348" s="832">
        <v>0</v>
      </c>
      <c r="N348" s="33">
        <f>IF(M348&gt;0,#REF!,0)</f>
        <v>0</v>
      </c>
      <c r="O348" s="33">
        <f t="shared" ca="1" si="422"/>
        <v>0</v>
      </c>
      <c r="P348" s="833">
        <f t="shared" ca="1" si="456"/>
        <v>0.67</v>
      </c>
      <c r="Q348" s="834">
        <f t="shared" ca="1" si="457"/>
        <v>20.610168933141104</v>
      </c>
      <c r="R348" s="835">
        <f t="shared" ca="1" si="458"/>
        <v>253.43596102925454</v>
      </c>
      <c r="S348" s="836">
        <f t="shared" ca="1" si="459"/>
        <v>0.67</v>
      </c>
      <c r="T348" s="34">
        <f t="shared" ca="1" si="423"/>
        <v>20.610168933141104</v>
      </c>
      <c r="U348" s="835">
        <f t="shared" ca="1" si="460"/>
        <v>253.43596102925477</v>
      </c>
      <c r="V348" s="34">
        <f t="shared" si="409"/>
        <v>0</v>
      </c>
      <c r="W348" s="553">
        <f t="shared" si="410"/>
        <v>0</v>
      </c>
      <c r="X348" s="42">
        <f t="shared" si="461"/>
        <v>0.03</v>
      </c>
      <c r="Y348" s="43">
        <f t="shared" si="424"/>
        <v>2.4662697723036864E-3</v>
      </c>
      <c r="Z348" s="45">
        <f t="shared" si="416"/>
        <v>0.03</v>
      </c>
      <c r="AA348" s="43">
        <f t="shared" si="425"/>
        <v>2.4662697723036864E-3</v>
      </c>
      <c r="AB348" s="35">
        <f t="shared" si="479"/>
        <v>0.16</v>
      </c>
      <c r="AC348" s="35">
        <f t="shared" ca="1" si="479"/>
        <v>0.15470777428049154</v>
      </c>
      <c r="AD348" s="317">
        <f t="shared" ca="1" si="479"/>
        <v>0.15470777428049154</v>
      </c>
      <c r="AE348" s="39"/>
      <c r="AF348" s="318">
        <f t="shared" si="426"/>
        <v>0.1</v>
      </c>
      <c r="AG348" s="405">
        <f t="shared" ca="1" si="427"/>
        <v>0</v>
      </c>
      <c r="AH348" s="318">
        <f t="shared" si="428"/>
        <v>0</v>
      </c>
      <c r="AI348" s="405">
        <f t="shared" ca="1" si="429"/>
        <v>0</v>
      </c>
      <c r="AJ348" s="318">
        <f t="shared" si="430"/>
        <v>0.01</v>
      </c>
      <c r="AK348" s="405">
        <f t="shared" ca="1" si="431"/>
        <v>0</v>
      </c>
      <c r="AL348" s="35">
        <v>0</v>
      </c>
      <c r="AM348" s="30">
        <f t="shared" ca="1" si="432"/>
        <v>20.610168933141104</v>
      </c>
      <c r="AN348" s="39"/>
      <c r="AO348" s="39"/>
      <c r="AP348" s="709">
        <f ca="1">IF($J$12="",0,IF(A348&lt;=$Y$3,IF(R347+SUM($M$126:M348)&gt;$Z$22,R347*10%,IF(R347+SUM($M$126:M348)&lt;=$Z$22,$Z$22-R347-SUM($M$126:M348))),0))</f>
        <v>99726.623870037598</v>
      </c>
      <c r="AQ348" s="319">
        <f t="shared" ca="1" si="463"/>
        <v>100000</v>
      </c>
      <c r="AR348" s="319">
        <f ca="1">IF($J$12="",0,IF(U347&lt;0,0,IF(A348&lt;=$Y$3,IF(U347+SUM($M$126:M348)&gt;$Z$22,U347*10%,IF(U347+SUM($M$126:M348)&lt;=$Z$22,$AR$125-U347-SUM($M$126:M348))),0)))</f>
        <v>99726.623870037598</v>
      </c>
      <c r="AS348" s="39">
        <f t="shared" ca="1" si="464"/>
        <v>100000</v>
      </c>
      <c r="AT348" s="723">
        <f t="shared" ca="1" si="433"/>
        <v>99726.623870037598</v>
      </c>
      <c r="AU348" s="320">
        <f t="shared" ca="1" si="434"/>
        <v>99726.623870037598</v>
      </c>
      <c r="AV348" s="320">
        <f t="shared" ca="1" si="435"/>
        <v>0</v>
      </c>
      <c r="AW348" s="320">
        <f t="shared" ca="1" si="436"/>
        <v>0</v>
      </c>
      <c r="AX348" s="320">
        <f t="shared" ca="1" si="437"/>
        <v>0</v>
      </c>
      <c r="AY348" s="320">
        <f t="shared" ca="1" si="465"/>
        <v>0</v>
      </c>
      <c r="AZ348" s="724">
        <f t="shared" ca="1" si="438"/>
        <v>0</v>
      </c>
      <c r="BA348" s="1259">
        <f t="shared" si="466"/>
        <v>0</v>
      </c>
      <c r="BB348" s="1250"/>
      <c r="BC348" s="715">
        <f t="shared" si="439"/>
        <v>0</v>
      </c>
      <c r="BD348" s="715">
        <f t="shared" si="440"/>
        <v>0</v>
      </c>
      <c r="BE348" s="715">
        <f t="shared" si="441"/>
        <v>0</v>
      </c>
      <c r="BF348" s="715">
        <f t="shared" si="467"/>
        <v>0</v>
      </c>
      <c r="BG348" s="732">
        <f t="shared" si="442"/>
        <v>0</v>
      </c>
      <c r="BH348" s="39"/>
      <c r="BI348" s="39"/>
      <c r="BJ348" s="39"/>
      <c r="BK348" s="39"/>
      <c r="BL348" s="39"/>
      <c r="BM348" s="36"/>
      <c r="BN348" s="422">
        <f t="shared" ca="1" si="443"/>
        <v>20.610168933141104</v>
      </c>
      <c r="BO348" s="422">
        <f t="shared" ca="1" si="444"/>
        <v>0</v>
      </c>
      <c r="BP348" s="422">
        <f t="shared" ca="1" si="445"/>
        <v>0</v>
      </c>
      <c r="BQ348" s="422">
        <f t="shared" ca="1" si="446"/>
        <v>0</v>
      </c>
      <c r="BR348" s="422">
        <f t="shared" ca="1" si="468"/>
        <v>0</v>
      </c>
      <c r="BS348" s="422">
        <f t="shared" ca="1" si="447"/>
        <v>0</v>
      </c>
      <c r="BT348" s="422">
        <f t="shared" si="448"/>
        <v>0</v>
      </c>
      <c r="BU348" s="422">
        <f t="shared" si="449"/>
        <v>0</v>
      </c>
      <c r="BV348" s="422">
        <f t="shared" si="450"/>
        <v>0</v>
      </c>
      <c r="BW348" s="422">
        <f t="shared" si="451"/>
        <v>0</v>
      </c>
      <c r="BX348" s="422">
        <f t="shared" si="469"/>
        <v>0</v>
      </c>
      <c r="BY348" s="422">
        <f t="shared" si="452"/>
        <v>0</v>
      </c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458"/>
      <c r="CL348" s="458"/>
      <c r="CM348" s="458"/>
      <c r="CN348" s="458"/>
      <c r="CO348" s="458"/>
      <c r="CP348" s="458"/>
      <c r="CQ348" s="458"/>
      <c r="CR348" s="458"/>
      <c r="CS348" s="458"/>
      <c r="CT348" s="458"/>
      <c r="CU348" s="458"/>
      <c r="CV348" s="458"/>
      <c r="CW348" s="458"/>
      <c r="CX348" s="458"/>
      <c r="CY348" s="458"/>
      <c r="CZ348" s="458"/>
      <c r="DA348" s="458"/>
      <c r="DB348" s="458"/>
      <c r="DC348" s="458"/>
      <c r="DD348" s="458"/>
      <c r="DE348" s="458"/>
      <c r="DF348" s="458"/>
      <c r="DG348" s="458"/>
      <c r="DH348" s="458"/>
      <c r="DI348" s="458"/>
      <c r="DJ348" s="458"/>
      <c r="DK348" s="458"/>
      <c r="DL348" s="458"/>
      <c r="DM348" s="458"/>
      <c r="DN348" s="458"/>
      <c r="DO348" s="458"/>
      <c r="DP348" s="458"/>
      <c r="DQ348" s="458"/>
      <c r="DR348" s="458"/>
      <c r="DS348" s="458"/>
      <c r="DT348" s="458"/>
      <c r="DU348" s="39"/>
      <c r="DV348" s="39"/>
      <c r="DW348" s="31">
        <f t="shared" si="482"/>
        <v>19</v>
      </c>
      <c r="DX348" s="459">
        <f t="shared" si="453"/>
        <v>224</v>
      </c>
      <c r="DY348" s="467">
        <f t="shared" si="471"/>
        <v>0.1</v>
      </c>
      <c r="DZ348" s="468">
        <f t="shared" si="472"/>
        <v>0</v>
      </c>
      <c r="EA348" s="467">
        <f t="shared" si="473"/>
        <v>0.01</v>
      </c>
      <c r="EB348" s="468"/>
      <c r="EC348" s="326"/>
      <c r="ED348" s="468"/>
      <c r="EE348" s="39"/>
      <c r="EF348" s="459">
        <f t="shared" si="474"/>
        <v>224</v>
      </c>
      <c r="EG348" s="407">
        <f t="shared" si="480"/>
        <v>0.03</v>
      </c>
      <c r="EH348" s="407">
        <f t="shared" si="480"/>
        <v>0.03</v>
      </c>
      <c r="EI348" s="407">
        <f t="shared" si="480"/>
        <v>0.03</v>
      </c>
      <c r="EJ348" s="407">
        <f t="shared" si="480"/>
        <v>0.03</v>
      </c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</row>
    <row r="349" spans="1:228" ht="12.75" hidden="1" customHeight="1" x14ac:dyDescent="0.2">
      <c r="A349" s="31">
        <f t="shared" si="481"/>
        <v>19</v>
      </c>
      <c r="B349" s="31"/>
      <c r="C349" s="31"/>
      <c r="D349" s="32">
        <f t="shared" si="455"/>
        <v>225</v>
      </c>
      <c r="E349" s="33">
        <f t="shared" ca="1" si="418"/>
        <v>0</v>
      </c>
      <c r="F349" s="33">
        <f t="shared" ca="1" si="419"/>
        <v>0</v>
      </c>
      <c r="G349" s="33">
        <f t="shared" ca="1" si="420"/>
        <v>0</v>
      </c>
      <c r="H349" s="33">
        <v>0</v>
      </c>
      <c r="I349" s="33">
        <v>0</v>
      </c>
      <c r="J349" s="33">
        <f t="shared" ca="1" si="476"/>
        <v>0</v>
      </c>
      <c r="K349" s="33">
        <f t="shared" ca="1" si="421"/>
        <v>0</v>
      </c>
      <c r="L349" s="33"/>
      <c r="M349" s="832">
        <v>0</v>
      </c>
      <c r="N349" s="33">
        <f>IF(M349&gt;0,#REF!,0)</f>
        <v>0</v>
      </c>
      <c r="O349" s="33">
        <f t="shared" ca="1" si="422"/>
        <v>0</v>
      </c>
      <c r="P349" s="833">
        <f t="shared" ca="1" si="456"/>
        <v>0.63</v>
      </c>
      <c r="Q349" s="834">
        <f t="shared" ca="1" si="457"/>
        <v>20.614289901387284</v>
      </c>
      <c r="R349" s="835">
        <f t="shared" ca="1" si="458"/>
        <v>233.45167112786726</v>
      </c>
      <c r="S349" s="836">
        <f t="shared" ca="1" si="459"/>
        <v>0.63</v>
      </c>
      <c r="T349" s="34">
        <f t="shared" ca="1" si="423"/>
        <v>20.614289901387284</v>
      </c>
      <c r="U349" s="835">
        <f t="shared" ca="1" si="460"/>
        <v>233.45167112786748</v>
      </c>
      <c r="V349" s="34">
        <f t="shared" si="409"/>
        <v>0</v>
      </c>
      <c r="W349" s="553">
        <f t="shared" si="410"/>
        <v>0</v>
      </c>
      <c r="X349" s="42">
        <f t="shared" si="461"/>
        <v>0.03</v>
      </c>
      <c r="Y349" s="43">
        <f t="shared" si="424"/>
        <v>2.4662697723036864E-3</v>
      </c>
      <c r="Z349" s="45">
        <f t="shared" si="416"/>
        <v>0.03</v>
      </c>
      <c r="AA349" s="43">
        <f t="shared" si="425"/>
        <v>2.4662697723036864E-3</v>
      </c>
      <c r="AB349" s="35">
        <f t="shared" si="479"/>
        <v>0.16</v>
      </c>
      <c r="AC349" s="35">
        <f t="shared" ca="1" si="479"/>
        <v>0.15470777428049154</v>
      </c>
      <c r="AD349" s="317">
        <f t="shared" ca="1" si="479"/>
        <v>0.15470777428049154</v>
      </c>
      <c r="AE349" s="39"/>
      <c r="AF349" s="318">
        <f t="shared" si="426"/>
        <v>0.1</v>
      </c>
      <c r="AG349" s="405">
        <f t="shared" ca="1" si="427"/>
        <v>0</v>
      </c>
      <c r="AH349" s="318">
        <f t="shared" si="428"/>
        <v>0</v>
      </c>
      <c r="AI349" s="405">
        <f t="shared" ca="1" si="429"/>
        <v>0</v>
      </c>
      <c r="AJ349" s="318">
        <f t="shared" si="430"/>
        <v>0.01</v>
      </c>
      <c r="AK349" s="405">
        <f t="shared" ca="1" si="431"/>
        <v>0</v>
      </c>
      <c r="AL349" s="35">
        <v>0</v>
      </c>
      <c r="AM349" s="30">
        <f t="shared" ca="1" si="432"/>
        <v>20.614289901387284</v>
      </c>
      <c r="AN349" s="39"/>
      <c r="AO349" s="39"/>
      <c r="AP349" s="709">
        <f ca="1">IF($J$12="",0,IF(A349&lt;=$Y$3,IF(R348+SUM($M$126:M349)&gt;$Z$22,R348*10%,IF(R348+SUM($M$126:M349)&lt;=$Z$22,$Z$22-R348-SUM($M$126:M349))),0))</f>
        <v>99746.564038970741</v>
      </c>
      <c r="AQ349" s="319">
        <f t="shared" ca="1" si="463"/>
        <v>100000</v>
      </c>
      <c r="AR349" s="319">
        <f ca="1">IF($J$12="",0,IF(U348&lt;0,0,IF(A349&lt;=$Y$3,IF(U348+SUM($M$126:M349)&gt;$Z$22,U348*10%,IF(U348+SUM($M$126:M349)&lt;=$Z$22,$AR$125-U348-SUM($M$126:M349))),0)))</f>
        <v>99746.564038970741</v>
      </c>
      <c r="AS349" s="39">
        <f t="shared" ca="1" si="464"/>
        <v>100000</v>
      </c>
      <c r="AT349" s="723">
        <f t="shared" ca="1" si="433"/>
        <v>99746.564038970741</v>
      </c>
      <c r="AU349" s="320">
        <f t="shared" ca="1" si="434"/>
        <v>99746.564038970741</v>
      </c>
      <c r="AV349" s="320">
        <f t="shared" ca="1" si="435"/>
        <v>0</v>
      </c>
      <c r="AW349" s="320">
        <f t="shared" ca="1" si="436"/>
        <v>0</v>
      </c>
      <c r="AX349" s="320">
        <f t="shared" ca="1" si="437"/>
        <v>0</v>
      </c>
      <c r="AY349" s="320">
        <f t="shared" ca="1" si="465"/>
        <v>0</v>
      </c>
      <c r="AZ349" s="724">
        <f t="shared" ca="1" si="438"/>
        <v>0</v>
      </c>
      <c r="BA349" s="1259">
        <f t="shared" si="466"/>
        <v>0</v>
      </c>
      <c r="BB349" s="1250"/>
      <c r="BC349" s="715">
        <f t="shared" si="439"/>
        <v>0</v>
      </c>
      <c r="BD349" s="715">
        <f t="shared" si="440"/>
        <v>0</v>
      </c>
      <c r="BE349" s="715">
        <f t="shared" si="441"/>
        <v>0</v>
      </c>
      <c r="BF349" s="715">
        <f t="shared" si="467"/>
        <v>0</v>
      </c>
      <c r="BG349" s="732">
        <f t="shared" si="442"/>
        <v>0</v>
      </c>
      <c r="BH349" s="39"/>
      <c r="BI349" s="39"/>
      <c r="BJ349" s="39"/>
      <c r="BK349" s="39"/>
      <c r="BL349" s="39"/>
      <c r="BM349" s="36"/>
      <c r="BN349" s="422">
        <f t="shared" ca="1" si="443"/>
        <v>20.614289901387284</v>
      </c>
      <c r="BO349" s="422">
        <f t="shared" ca="1" si="444"/>
        <v>0</v>
      </c>
      <c r="BP349" s="422">
        <f t="shared" ca="1" si="445"/>
        <v>0</v>
      </c>
      <c r="BQ349" s="422">
        <f t="shared" ca="1" si="446"/>
        <v>0</v>
      </c>
      <c r="BR349" s="422">
        <f t="shared" ca="1" si="468"/>
        <v>0</v>
      </c>
      <c r="BS349" s="422">
        <f t="shared" ca="1" si="447"/>
        <v>0</v>
      </c>
      <c r="BT349" s="422">
        <f t="shared" si="448"/>
        <v>0</v>
      </c>
      <c r="BU349" s="422">
        <f t="shared" si="449"/>
        <v>0</v>
      </c>
      <c r="BV349" s="422">
        <f t="shared" si="450"/>
        <v>0</v>
      </c>
      <c r="BW349" s="422">
        <f t="shared" si="451"/>
        <v>0</v>
      </c>
      <c r="BX349" s="422">
        <f t="shared" si="469"/>
        <v>0</v>
      </c>
      <c r="BY349" s="422">
        <f t="shared" si="452"/>
        <v>0</v>
      </c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458"/>
      <c r="CL349" s="458"/>
      <c r="CM349" s="458"/>
      <c r="CN349" s="458"/>
      <c r="CO349" s="458"/>
      <c r="CP349" s="458"/>
      <c r="CQ349" s="458"/>
      <c r="CR349" s="458"/>
      <c r="CS349" s="458"/>
      <c r="CT349" s="458"/>
      <c r="CU349" s="458"/>
      <c r="CV349" s="458"/>
      <c r="CW349" s="458"/>
      <c r="CX349" s="458"/>
      <c r="CY349" s="458"/>
      <c r="CZ349" s="458"/>
      <c r="DA349" s="458"/>
      <c r="DB349" s="458"/>
      <c r="DC349" s="458"/>
      <c r="DD349" s="458"/>
      <c r="DE349" s="458"/>
      <c r="DF349" s="458"/>
      <c r="DG349" s="458"/>
      <c r="DH349" s="458"/>
      <c r="DI349" s="458"/>
      <c r="DJ349" s="458"/>
      <c r="DK349" s="458"/>
      <c r="DL349" s="458"/>
      <c r="DM349" s="458"/>
      <c r="DN349" s="458"/>
      <c r="DO349" s="458"/>
      <c r="DP349" s="458"/>
      <c r="DQ349" s="458"/>
      <c r="DR349" s="458"/>
      <c r="DS349" s="458"/>
      <c r="DT349" s="458"/>
      <c r="DU349" s="39"/>
      <c r="DV349" s="39"/>
      <c r="DW349" s="31">
        <f t="shared" si="482"/>
        <v>19</v>
      </c>
      <c r="DX349" s="459">
        <f t="shared" si="453"/>
        <v>225</v>
      </c>
      <c r="DY349" s="467">
        <f t="shared" si="471"/>
        <v>0.1</v>
      </c>
      <c r="DZ349" s="468">
        <f t="shared" si="472"/>
        <v>0</v>
      </c>
      <c r="EA349" s="467">
        <f t="shared" si="473"/>
        <v>0.01</v>
      </c>
      <c r="EB349" s="468"/>
      <c r="EC349" s="326"/>
      <c r="ED349" s="468"/>
      <c r="EE349" s="39"/>
      <c r="EF349" s="459">
        <f t="shared" si="474"/>
        <v>225</v>
      </c>
      <c r="EG349" s="407">
        <f t="shared" si="480"/>
        <v>0.03</v>
      </c>
      <c r="EH349" s="407">
        <f t="shared" si="480"/>
        <v>0.03</v>
      </c>
      <c r="EI349" s="407">
        <f t="shared" si="480"/>
        <v>0.03</v>
      </c>
      <c r="EJ349" s="407">
        <f t="shared" si="480"/>
        <v>0.03</v>
      </c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</row>
    <row r="350" spans="1:228" ht="12.75" hidden="1" customHeight="1" x14ac:dyDescent="0.2">
      <c r="A350" s="31">
        <f t="shared" si="481"/>
        <v>19</v>
      </c>
      <c r="B350" s="31"/>
      <c r="C350" s="31"/>
      <c r="D350" s="32">
        <f t="shared" si="455"/>
        <v>226</v>
      </c>
      <c r="E350" s="33">
        <f t="shared" ca="1" si="418"/>
        <v>0</v>
      </c>
      <c r="F350" s="33">
        <f t="shared" ca="1" si="419"/>
        <v>0</v>
      </c>
      <c r="G350" s="33">
        <f t="shared" ca="1" si="420"/>
        <v>0</v>
      </c>
      <c r="H350" s="33">
        <v>0</v>
      </c>
      <c r="I350" s="33">
        <v>0</v>
      </c>
      <c r="J350" s="33">
        <f t="shared" ca="1" si="476"/>
        <v>0</v>
      </c>
      <c r="K350" s="33">
        <f t="shared" ca="1" si="421"/>
        <v>0</v>
      </c>
      <c r="L350" s="33"/>
      <c r="M350" s="832">
        <v>0</v>
      </c>
      <c r="N350" s="33">
        <f>IF(M350&gt;0,#REF!,0)</f>
        <v>0</v>
      </c>
      <c r="O350" s="33">
        <f t="shared" ca="1" si="422"/>
        <v>0</v>
      </c>
      <c r="P350" s="833">
        <f t="shared" ca="1" si="456"/>
        <v>0.57999999999999996</v>
      </c>
      <c r="Q350" s="834">
        <f t="shared" ca="1" si="457"/>
        <v>20.618419987966906</v>
      </c>
      <c r="R350" s="835">
        <f t="shared" ca="1" si="458"/>
        <v>213.41325113990035</v>
      </c>
      <c r="S350" s="836">
        <f t="shared" ca="1" si="459"/>
        <v>0.57999999999999996</v>
      </c>
      <c r="T350" s="34">
        <f t="shared" ca="1" si="423"/>
        <v>20.618419987966906</v>
      </c>
      <c r="U350" s="835">
        <f t="shared" ca="1" si="460"/>
        <v>213.41325113990058</v>
      </c>
      <c r="V350" s="34">
        <f t="shared" si="409"/>
        <v>0</v>
      </c>
      <c r="W350" s="553">
        <f t="shared" si="410"/>
        <v>0</v>
      </c>
      <c r="X350" s="42">
        <f t="shared" si="461"/>
        <v>0.03</v>
      </c>
      <c r="Y350" s="43">
        <f t="shared" si="424"/>
        <v>2.4662697723036864E-3</v>
      </c>
      <c r="Z350" s="45">
        <f t="shared" si="416"/>
        <v>0.03</v>
      </c>
      <c r="AA350" s="43">
        <f t="shared" si="425"/>
        <v>2.4662697723036864E-3</v>
      </c>
      <c r="AB350" s="35">
        <f t="shared" ref="AB350:AD365" si="483">AB349</f>
        <v>0.16</v>
      </c>
      <c r="AC350" s="35">
        <f t="shared" ca="1" si="483"/>
        <v>0.15470777428049154</v>
      </c>
      <c r="AD350" s="317">
        <f t="shared" ca="1" si="483"/>
        <v>0.15470777428049154</v>
      </c>
      <c r="AE350" s="39"/>
      <c r="AF350" s="318">
        <f t="shared" si="426"/>
        <v>0.1</v>
      </c>
      <c r="AG350" s="405">
        <f t="shared" ca="1" si="427"/>
        <v>0</v>
      </c>
      <c r="AH350" s="318">
        <f t="shared" si="428"/>
        <v>0</v>
      </c>
      <c r="AI350" s="405">
        <f t="shared" ca="1" si="429"/>
        <v>0</v>
      </c>
      <c r="AJ350" s="318">
        <f t="shared" si="430"/>
        <v>0.01</v>
      </c>
      <c r="AK350" s="405">
        <f t="shared" ca="1" si="431"/>
        <v>0</v>
      </c>
      <c r="AL350" s="35">
        <v>0</v>
      </c>
      <c r="AM350" s="30">
        <f t="shared" ca="1" si="432"/>
        <v>20.618419987966906</v>
      </c>
      <c r="AN350" s="39"/>
      <c r="AO350" s="39"/>
      <c r="AP350" s="709">
        <f ca="1">IF($J$12="",0,IF(A350&lt;=$Y$3,IF(R349+SUM($M$126:M350)&gt;$Z$22,R349*10%,IF(R349+SUM($M$126:M350)&lt;=$Z$22,$Z$22-R349-SUM($M$126:M350))),0))</f>
        <v>99766.54832887213</v>
      </c>
      <c r="AQ350" s="319">
        <f t="shared" ca="1" si="463"/>
        <v>100000</v>
      </c>
      <c r="AR350" s="319">
        <f ca="1">IF($J$12="",0,IF(U349&lt;0,0,IF(A350&lt;=$Y$3,IF(U349+SUM($M$126:M350)&gt;$Z$22,U349*10%,IF(U349+SUM($M$126:M350)&lt;=$Z$22,$AR$125-U349-SUM($M$126:M350))),0)))</f>
        <v>99766.54832887213</v>
      </c>
      <c r="AS350" s="39">
        <f t="shared" ca="1" si="464"/>
        <v>100000</v>
      </c>
      <c r="AT350" s="723">
        <f t="shared" ca="1" si="433"/>
        <v>99766.54832887213</v>
      </c>
      <c r="AU350" s="320">
        <f t="shared" ca="1" si="434"/>
        <v>99766.54832887213</v>
      </c>
      <c r="AV350" s="320">
        <f t="shared" ca="1" si="435"/>
        <v>0</v>
      </c>
      <c r="AW350" s="320">
        <f t="shared" ca="1" si="436"/>
        <v>0</v>
      </c>
      <c r="AX350" s="320">
        <f t="shared" ca="1" si="437"/>
        <v>0</v>
      </c>
      <c r="AY350" s="320">
        <f t="shared" ca="1" si="465"/>
        <v>0</v>
      </c>
      <c r="AZ350" s="724">
        <f t="shared" ca="1" si="438"/>
        <v>0</v>
      </c>
      <c r="BA350" s="1259">
        <f t="shared" si="466"/>
        <v>0</v>
      </c>
      <c r="BB350" s="1250"/>
      <c r="BC350" s="715">
        <f t="shared" si="439"/>
        <v>0</v>
      </c>
      <c r="BD350" s="715">
        <f t="shared" si="440"/>
        <v>0</v>
      </c>
      <c r="BE350" s="715">
        <f t="shared" si="441"/>
        <v>0</v>
      </c>
      <c r="BF350" s="715">
        <f t="shared" si="467"/>
        <v>0</v>
      </c>
      <c r="BG350" s="732">
        <f t="shared" si="442"/>
        <v>0</v>
      </c>
      <c r="BH350" s="39"/>
      <c r="BI350" s="39"/>
      <c r="BJ350" s="39"/>
      <c r="BK350" s="39"/>
      <c r="BL350" s="39"/>
      <c r="BM350" s="36"/>
      <c r="BN350" s="422">
        <f t="shared" ca="1" si="443"/>
        <v>20.618419987966906</v>
      </c>
      <c r="BO350" s="422">
        <f t="shared" ca="1" si="444"/>
        <v>0</v>
      </c>
      <c r="BP350" s="422">
        <f t="shared" ca="1" si="445"/>
        <v>0</v>
      </c>
      <c r="BQ350" s="422">
        <f t="shared" ca="1" si="446"/>
        <v>0</v>
      </c>
      <c r="BR350" s="422">
        <f t="shared" ca="1" si="468"/>
        <v>0</v>
      </c>
      <c r="BS350" s="422">
        <f t="shared" ca="1" si="447"/>
        <v>0</v>
      </c>
      <c r="BT350" s="422">
        <f t="shared" si="448"/>
        <v>0</v>
      </c>
      <c r="BU350" s="422">
        <f t="shared" si="449"/>
        <v>0</v>
      </c>
      <c r="BV350" s="422">
        <f t="shared" si="450"/>
        <v>0</v>
      </c>
      <c r="BW350" s="422">
        <f t="shared" si="451"/>
        <v>0</v>
      </c>
      <c r="BX350" s="422">
        <f t="shared" si="469"/>
        <v>0</v>
      </c>
      <c r="BY350" s="422">
        <f t="shared" si="452"/>
        <v>0</v>
      </c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458"/>
      <c r="CL350" s="458"/>
      <c r="CM350" s="458"/>
      <c r="CN350" s="458"/>
      <c r="CO350" s="458"/>
      <c r="CP350" s="458"/>
      <c r="CQ350" s="458"/>
      <c r="CR350" s="458"/>
      <c r="CS350" s="458"/>
      <c r="CT350" s="458"/>
      <c r="CU350" s="458"/>
      <c r="CV350" s="458"/>
      <c r="CW350" s="458"/>
      <c r="CX350" s="458"/>
      <c r="CY350" s="458"/>
      <c r="CZ350" s="458"/>
      <c r="DA350" s="458"/>
      <c r="DB350" s="458"/>
      <c r="DC350" s="458"/>
      <c r="DD350" s="458"/>
      <c r="DE350" s="458"/>
      <c r="DF350" s="458"/>
      <c r="DG350" s="458"/>
      <c r="DH350" s="458"/>
      <c r="DI350" s="458"/>
      <c r="DJ350" s="458"/>
      <c r="DK350" s="458"/>
      <c r="DL350" s="458"/>
      <c r="DM350" s="458"/>
      <c r="DN350" s="458"/>
      <c r="DO350" s="458"/>
      <c r="DP350" s="458"/>
      <c r="DQ350" s="458"/>
      <c r="DR350" s="458"/>
      <c r="DS350" s="458"/>
      <c r="DT350" s="458"/>
      <c r="DU350" s="39"/>
      <c r="DV350" s="39"/>
      <c r="DW350" s="31">
        <f t="shared" si="482"/>
        <v>19</v>
      </c>
      <c r="DX350" s="459">
        <f t="shared" si="453"/>
        <v>226</v>
      </c>
      <c r="DY350" s="467">
        <f t="shared" si="471"/>
        <v>0.1</v>
      </c>
      <c r="DZ350" s="468">
        <f t="shared" si="472"/>
        <v>0</v>
      </c>
      <c r="EA350" s="467">
        <f t="shared" si="473"/>
        <v>0.01</v>
      </c>
      <c r="EB350" s="468"/>
      <c r="EC350" s="326"/>
      <c r="ED350" s="468"/>
      <c r="EE350" s="39"/>
      <c r="EF350" s="459">
        <f t="shared" si="474"/>
        <v>226</v>
      </c>
      <c r="EG350" s="407">
        <f t="shared" si="480"/>
        <v>0.03</v>
      </c>
      <c r="EH350" s="407">
        <f t="shared" si="480"/>
        <v>0.03</v>
      </c>
      <c r="EI350" s="407">
        <f t="shared" si="480"/>
        <v>0.03</v>
      </c>
      <c r="EJ350" s="407">
        <f t="shared" si="480"/>
        <v>0.03</v>
      </c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</row>
    <row r="351" spans="1:228" ht="12.75" hidden="1" customHeight="1" x14ac:dyDescent="0.2">
      <c r="A351" s="31">
        <f t="shared" si="481"/>
        <v>19</v>
      </c>
      <c r="B351" s="31"/>
      <c r="C351" s="31"/>
      <c r="D351" s="32">
        <f t="shared" si="455"/>
        <v>227</v>
      </c>
      <c r="E351" s="33">
        <f t="shared" ca="1" si="418"/>
        <v>0</v>
      </c>
      <c r="F351" s="33">
        <f t="shared" ca="1" si="419"/>
        <v>0</v>
      </c>
      <c r="G351" s="33">
        <f t="shared" ca="1" si="420"/>
        <v>0</v>
      </c>
      <c r="H351" s="33">
        <v>0</v>
      </c>
      <c r="I351" s="33">
        <v>0</v>
      </c>
      <c r="J351" s="33">
        <f t="shared" ca="1" si="476"/>
        <v>0</v>
      </c>
      <c r="K351" s="33">
        <f t="shared" ca="1" si="421"/>
        <v>0</v>
      </c>
      <c r="L351" s="33"/>
      <c r="M351" s="832">
        <v>0</v>
      </c>
      <c r="N351" s="33">
        <f>IF(M351&gt;0,#REF!,0)</f>
        <v>0</v>
      </c>
      <c r="O351" s="33">
        <f t="shared" ca="1" si="422"/>
        <v>0</v>
      </c>
      <c r="P351" s="833">
        <f t="shared" ca="1" si="456"/>
        <v>0.53</v>
      </c>
      <c r="Q351" s="834">
        <f t="shared" ca="1" si="457"/>
        <v>20.622561261431084</v>
      </c>
      <c r="R351" s="835">
        <f t="shared" ca="1" si="458"/>
        <v>193.32068987846927</v>
      </c>
      <c r="S351" s="836">
        <f t="shared" ca="1" si="459"/>
        <v>0.53</v>
      </c>
      <c r="T351" s="34">
        <f t="shared" ca="1" si="423"/>
        <v>20.622561261431084</v>
      </c>
      <c r="U351" s="835">
        <f t="shared" ca="1" si="460"/>
        <v>193.32068987846949</v>
      </c>
      <c r="V351" s="34">
        <f t="shared" si="409"/>
        <v>0</v>
      </c>
      <c r="W351" s="553">
        <f t="shared" si="410"/>
        <v>0</v>
      </c>
      <c r="X351" s="42">
        <f t="shared" si="461"/>
        <v>0.03</v>
      </c>
      <c r="Y351" s="43">
        <f t="shared" si="424"/>
        <v>2.4662697723036864E-3</v>
      </c>
      <c r="Z351" s="45">
        <f t="shared" si="416"/>
        <v>0.03</v>
      </c>
      <c r="AA351" s="43">
        <f t="shared" si="425"/>
        <v>2.4662697723036864E-3</v>
      </c>
      <c r="AB351" s="35">
        <f t="shared" si="483"/>
        <v>0.16</v>
      </c>
      <c r="AC351" s="35">
        <f t="shared" ca="1" si="483"/>
        <v>0.15470777428049154</v>
      </c>
      <c r="AD351" s="317">
        <f t="shared" ca="1" si="483"/>
        <v>0.15470777428049154</v>
      </c>
      <c r="AE351" s="39"/>
      <c r="AF351" s="318">
        <f t="shared" si="426"/>
        <v>0.1</v>
      </c>
      <c r="AG351" s="405">
        <f t="shared" ca="1" si="427"/>
        <v>0</v>
      </c>
      <c r="AH351" s="318">
        <f t="shared" si="428"/>
        <v>0</v>
      </c>
      <c r="AI351" s="405">
        <f t="shared" ca="1" si="429"/>
        <v>0</v>
      </c>
      <c r="AJ351" s="318">
        <f t="shared" si="430"/>
        <v>0.01</v>
      </c>
      <c r="AK351" s="405">
        <f t="shared" ca="1" si="431"/>
        <v>0</v>
      </c>
      <c r="AL351" s="35">
        <v>0</v>
      </c>
      <c r="AM351" s="30">
        <f t="shared" ca="1" si="432"/>
        <v>20.622561261431084</v>
      </c>
      <c r="AN351" s="39"/>
      <c r="AO351" s="39"/>
      <c r="AP351" s="709">
        <f ca="1">IF($J$12="",0,IF(A351&lt;=$Y$3,IF(R350+SUM($M$126:M351)&gt;$Z$22,R350*10%,IF(R350+SUM($M$126:M351)&lt;=$Z$22,$Z$22-R350-SUM($M$126:M351))),0))</f>
        <v>99786.586748860092</v>
      </c>
      <c r="AQ351" s="319">
        <f t="shared" ca="1" si="463"/>
        <v>100000</v>
      </c>
      <c r="AR351" s="319">
        <f ca="1">IF($J$12="",0,IF(U350&lt;0,0,IF(A351&lt;=$Y$3,IF(U350+SUM($M$126:M351)&gt;$Z$22,U350*10%,IF(U350+SUM($M$126:M351)&lt;=$Z$22,$AR$125-U350-SUM($M$126:M351))),0)))</f>
        <v>99786.586748860092</v>
      </c>
      <c r="AS351" s="39">
        <f t="shared" ca="1" si="464"/>
        <v>100000</v>
      </c>
      <c r="AT351" s="723">
        <f t="shared" ca="1" si="433"/>
        <v>99786.586748860092</v>
      </c>
      <c r="AU351" s="320">
        <f t="shared" ca="1" si="434"/>
        <v>99786.586748860092</v>
      </c>
      <c r="AV351" s="320">
        <f t="shared" ca="1" si="435"/>
        <v>0</v>
      </c>
      <c r="AW351" s="320">
        <f t="shared" ca="1" si="436"/>
        <v>0</v>
      </c>
      <c r="AX351" s="320">
        <f t="shared" ca="1" si="437"/>
        <v>0</v>
      </c>
      <c r="AY351" s="320">
        <f t="shared" ca="1" si="465"/>
        <v>0</v>
      </c>
      <c r="AZ351" s="724">
        <f t="shared" ca="1" si="438"/>
        <v>0</v>
      </c>
      <c r="BA351" s="1259">
        <f t="shared" si="466"/>
        <v>0</v>
      </c>
      <c r="BB351" s="1250"/>
      <c r="BC351" s="715">
        <f t="shared" si="439"/>
        <v>0</v>
      </c>
      <c r="BD351" s="715">
        <f t="shared" si="440"/>
        <v>0</v>
      </c>
      <c r="BE351" s="715">
        <f t="shared" si="441"/>
        <v>0</v>
      </c>
      <c r="BF351" s="715">
        <f t="shared" si="467"/>
        <v>0</v>
      </c>
      <c r="BG351" s="732">
        <f t="shared" si="442"/>
        <v>0</v>
      </c>
      <c r="BH351" s="39"/>
      <c r="BI351" s="39"/>
      <c r="BJ351" s="39"/>
      <c r="BK351" s="39"/>
      <c r="BL351" s="39"/>
      <c r="BM351" s="36"/>
      <c r="BN351" s="422">
        <f t="shared" ca="1" si="443"/>
        <v>20.622561261431084</v>
      </c>
      <c r="BO351" s="422">
        <f t="shared" ca="1" si="444"/>
        <v>0</v>
      </c>
      <c r="BP351" s="422">
        <f t="shared" ca="1" si="445"/>
        <v>0</v>
      </c>
      <c r="BQ351" s="422">
        <f t="shared" ca="1" si="446"/>
        <v>0</v>
      </c>
      <c r="BR351" s="422">
        <f t="shared" ca="1" si="468"/>
        <v>0</v>
      </c>
      <c r="BS351" s="422">
        <f t="shared" ca="1" si="447"/>
        <v>0</v>
      </c>
      <c r="BT351" s="422">
        <f t="shared" si="448"/>
        <v>0</v>
      </c>
      <c r="BU351" s="422">
        <f t="shared" si="449"/>
        <v>0</v>
      </c>
      <c r="BV351" s="422">
        <f t="shared" si="450"/>
        <v>0</v>
      </c>
      <c r="BW351" s="422">
        <f t="shared" si="451"/>
        <v>0</v>
      </c>
      <c r="BX351" s="422">
        <f t="shared" si="469"/>
        <v>0</v>
      </c>
      <c r="BY351" s="422">
        <f t="shared" si="452"/>
        <v>0</v>
      </c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458"/>
      <c r="CL351" s="458"/>
      <c r="CM351" s="458"/>
      <c r="CN351" s="458"/>
      <c r="CO351" s="458"/>
      <c r="CP351" s="458"/>
      <c r="CQ351" s="458"/>
      <c r="CR351" s="458"/>
      <c r="CS351" s="458"/>
      <c r="CT351" s="458"/>
      <c r="CU351" s="458"/>
      <c r="CV351" s="458"/>
      <c r="CW351" s="458"/>
      <c r="CX351" s="458"/>
      <c r="CY351" s="458"/>
      <c r="CZ351" s="458"/>
      <c r="DA351" s="458"/>
      <c r="DB351" s="458"/>
      <c r="DC351" s="458"/>
      <c r="DD351" s="458"/>
      <c r="DE351" s="458"/>
      <c r="DF351" s="458"/>
      <c r="DG351" s="458"/>
      <c r="DH351" s="458"/>
      <c r="DI351" s="458"/>
      <c r="DJ351" s="458"/>
      <c r="DK351" s="458"/>
      <c r="DL351" s="458"/>
      <c r="DM351" s="458"/>
      <c r="DN351" s="458"/>
      <c r="DO351" s="458"/>
      <c r="DP351" s="458"/>
      <c r="DQ351" s="458"/>
      <c r="DR351" s="458"/>
      <c r="DS351" s="458"/>
      <c r="DT351" s="458"/>
      <c r="DU351" s="39"/>
      <c r="DV351" s="39"/>
      <c r="DW351" s="31">
        <f t="shared" si="482"/>
        <v>19</v>
      </c>
      <c r="DX351" s="459">
        <f t="shared" si="453"/>
        <v>227</v>
      </c>
      <c r="DY351" s="467">
        <f t="shared" si="471"/>
        <v>0.1</v>
      </c>
      <c r="DZ351" s="468">
        <f t="shared" si="472"/>
        <v>0</v>
      </c>
      <c r="EA351" s="467">
        <f t="shared" si="473"/>
        <v>0.01</v>
      </c>
      <c r="EB351" s="468"/>
      <c r="EC351" s="326"/>
      <c r="ED351" s="468"/>
      <c r="EE351" s="39"/>
      <c r="EF351" s="459">
        <f t="shared" si="474"/>
        <v>227</v>
      </c>
      <c r="EG351" s="407">
        <f t="shared" ref="EG351:EJ366" si="484">EG350</f>
        <v>0.03</v>
      </c>
      <c r="EH351" s="407">
        <f t="shared" si="484"/>
        <v>0.03</v>
      </c>
      <c r="EI351" s="407">
        <f t="shared" si="484"/>
        <v>0.03</v>
      </c>
      <c r="EJ351" s="407">
        <f t="shared" si="484"/>
        <v>0.03</v>
      </c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</row>
    <row r="352" spans="1:228" ht="12.75" hidden="1" customHeight="1" x14ac:dyDescent="0.2">
      <c r="A352" s="31">
        <f t="shared" si="481"/>
        <v>19</v>
      </c>
      <c r="B352" s="31"/>
      <c r="C352" s="31"/>
      <c r="D352" s="32">
        <f t="shared" si="455"/>
        <v>228</v>
      </c>
      <c r="E352" s="33">
        <f t="shared" ca="1" si="418"/>
        <v>0</v>
      </c>
      <c r="F352" s="33">
        <f t="shared" ca="1" si="419"/>
        <v>0</v>
      </c>
      <c r="G352" s="33">
        <f t="shared" ca="1" si="420"/>
        <v>0</v>
      </c>
      <c r="H352" s="33">
        <v>0</v>
      </c>
      <c r="I352" s="33">
        <v>0</v>
      </c>
      <c r="J352" s="33">
        <f t="shared" ca="1" si="476"/>
        <v>0</v>
      </c>
      <c r="K352" s="33">
        <f t="shared" ca="1" si="421"/>
        <v>0</v>
      </c>
      <c r="L352" s="33"/>
      <c r="M352" s="832">
        <v>0</v>
      </c>
      <c r="N352" s="33">
        <f>IF(M352&gt;0,#REF!,0)</f>
        <v>0</v>
      </c>
      <c r="O352" s="33">
        <f t="shared" ca="1" si="422"/>
        <v>0</v>
      </c>
      <c r="P352" s="833">
        <f t="shared" ca="1" si="456"/>
        <v>0.48</v>
      </c>
      <c r="Q352" s="834">
        <f t="shared" ca="1" si="457"/>
        <v>20.626713724091783</v>
      </c>
      <c r="R352" s="835">
        <f t="shared" ca="1" si="458"/>
        <v>173.17397615437747</v>
      </c>
      <c r="S352" s="836">
        <f t="shared" ca="1" si="459"/>
        <v>0.48</v>
      </c>
      <c r="T352" s="34">
        <f t="shared" ca="1" si="423"/>
        <v>20.626713724091783</v>
      </c>
      <c r="U352" s="835">
        <f t="shared" ca="1" si="460"/>
        <v>173.1739761543777</v>
      </c>
      <c r="V352" s="34">
        <f t="shared" si="409"/>
        <v>0</v>
      </c>
      <c r="W352" s="553">
        <f t="shared" si="410"/>
        <v>0</v>
      </c>
      <c r="X352" s="42">
        <f t="shared" si="461"/>
        <v>0.03</v>
      </c>
      <c r="Y352" s="43">
        <f t="shared" si="424"/>
        <v>2.4662697723036864E-3</v>
      </c>
      <c r="Z352" s="45">
        <f t="shared" si="416"/>
        <v>0.03</v>
      </c>
      <c r="AA352" s="43">
        <f t="shared" si="425"/>
        <v>2.4662697723036864E-3</v>
      </c>
      <c r="AB352" s="35">
        <f t="shared" si="483"/>
        <v>0.16</v>
      </c>
      <c r="AC352" s="35">
        <f t="shared" ca="1" si="483"/>
        <v>0.15470777428049154</v>
      </c>
      <c r="AD352" s="317">
        <f t="shared" ca="1" si="483"/>
        <v>0.15470777428049154</v>
      </c>
      <c r="AE352" s="39"/>
      <c r="AF352" s="318">
        <f t="shared" si="426"/>
        <v>0.1</v>
      </c>
      <c r="AG352" s="405">
        <f t="shared" ca="1" si="427"/>
        <v>0</v>
      </c>
      <c r="AH352" s="318">
        <f t="shared" si="428"/>
        <v>0</v>
      </c>
      <c r="AI352" s="405">
        <f t="shared" ca="1" si="429"/>
        <v>0</v>
      </c>
      <c r="AJ352" s="318">
        <f t="shared" si="430"/>
        <v>0.01</v>
      </c>
      <c r="AK352" s="405">
        <f t="shared" ca="1" si="431"/>
        <v>0</v>
      </c>
      <c r="AL352" s="35">
        <v>0</v>
      </c>
      <c r="AM352" s="30">
        <f t="shared" ca="1" si="432"/>
        <v>20.626713724091783</v>
      </c>
      <c r="AN352" s="39"/>
      <c r="AO352" s="39"/>
      <c r="AP352" s="709">
        <f ca="1">IF($J$12="",0,IF(A352&lt;=$Y$3,IF(R351+SUM($M$126:M352)&gt;$Z$22,R351*10%,IF(R351+SUM($M$126:M352)&lt;=$Z$22,$Z$22-R351-SUM($M$126:M352))),0))</f>
        <v>99806.67931012153</v>
      </c>
      <c r="AQ352" s="319">
        <f t="shared" ca="1" si="463"/>
        <v>100000</v>
      </c>
      <c r="AR352" s="319">
        <f ca="1">IF($J$12="",0,IF(U351&lt;0,0,IF(A352&lt;=$Y$3,IF(U351+SUM($M$126:M352)&gt;$Z$22,U351*10%,IF(U351+SUM($M$126:M352)&lt;=$Z$22,$AR$125-U351-SUM($M$126:M352))),0)))</f>
        <v>99806.67931012153</v>
      </c>
      <c r="AS352" s="39">
        <f t="shared" ca="1" si="464"/>
        <v>100000</v>
      </c>
      <c r="AT352" s="723">
        <f t="shared" ca="1" si="433"/>
        <v>99806.67931012153</v>
      </c>
      <c r="AU352" s="320">
        <f t="shared" ca="1" si="434"/>
        <v>99806.67931012153</v>
      </c>
      <c r="AV352" s="320">
        <f t="shared" ca="1" si="435"/>
        <v>0</v>
      </c>
      <c r="AW352" s="320">
        <f t="shared" ca="1" si="436"/>
        <v>0</v>
      </c>
      <c r="AX352" s="320">
        <f t="shared" ca="1" si="437"/>
        <v>0</v>
      </c>
      <c r="AY352" s="320">
        <f t="shared" ca="1" si="465"/>
        <v>0</v>
      </c>
      <c r="AZ352" s="724">
        <f t="shared" ca="1" si="438"/>
        <v>0</v>
      </c>
      <c r="BA352" s="1259">
        <f t="shared" si="466"/>
        <v>0</v>
      </c>
      <c r="BB352" s="1250"/>
      <c r="BC352" s="715">
        <f t="shared" si="439"/>
        <v>0</v>
      </c>
      <c r="BD352" s="715">
        <f t="shared" si="440"/>
        <v>0</v>
      </c>
      <c r="BE352" s="715">
        <f t="shared" si="441"/>
        <v>0</v>
      </c>
      <c r="BF352" s="715">
        <f t="shared" si="467"/>
        <v>0</v>
      </c>
      <c r="BG352" s="732">
        <f t="shared" si="442"/>
        <v>0</v>
      </c>
      <c r="BH352" s="39"/>
      <c r="BI352" s="39"/>
      <c r="BJ352" s="39"/>
      <c r="BK352" s="39"/>
      <c r="BL352" s="39"/>
      <c r="BM352" s="36"/>
      <c r="BN352" s="422">
        <f t="shared" ca="1" si="443"/>
        <v>20.626713724091783</v>
      </c>
      <c r="BO352" s="422">
        <f t="shared" ca="1" si="444"/>
        <v>0</v>
      </c>
      <c r="BP352" s="422">
        <f t="shared" ca="1" si="445"/>
        <v>0</v>
      </c>
      <c r="BQ352" s="422">
        <f t="shared" ca="1" si="446"/>
        <v>0</v>
      </c>
      <c r="BR352" s="422">
        <f t="shared" ca="1" si="468"/>
        <v>0</v>
      </c>
      <c r="BS352" s="422">
        <f t="shared" ca="1" si="447"/>
        <v>0</v>
      </c>
      <c r="BT352" s="422">
        <f t="shared" si="448"/>
        <v>0</v>
      </c>
      <c r="BU352" s="422">
        <f t="shared" si="449"/>
        <v>0</v>
      </c>
      <c r="BV352" s="422">
        <f t="shared" si="450"/>
        <v>0</v>
      </c>
      <c r="BW352" s="422">
        <f t="shared" si="451"/>
        <v>0</v>
      </c>
      <c r="BX352" s="422">
        <f t="shared" si="469"/>
        <v>0</v>
      </c>
      <c r="BY352" s="422">
        <f t="shared" si="452"/>
        <v>0</v>
      </c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458"/>
      <c r="CL352" s="458"/>
      <c r="CM352" s="458"/>
      <c r="CN352" s="458"/>
      <c r="CO352" s="458"/>
      <c r="CP352" s="458"/>
      <c r="CQ352" s="458"/>
      <c r="CR352" s="458"/>
      <c r="CS352" s="458"/>
      <c r="CT352" s="458"/>
      <c r="CU352" s="458"/>
      <c r="CV352" s="458"/>
      <c r="CW352" s="458"/>
      <c r="CX352" s="458"/>
      <c r="CY352" s="458"/>
      <c r="CZ352" s="458"/>
      <c r="DA352" s="458"/>
      <c r="DB352" s="458"/>
      <c r="DC352" s="458"/>
      <c r="DD352" s="458"/>
      <c r="DE352" s="458"/>
      <c r="DF352" s="458"/>
      <c r="DG352" s="458"/>
      <c r="DH352" s="458"/>
      <c r="DI352" s="458"/>
      <c r="DJ352" s="458"/>
      <c r="DK352" s="458"/>
      <c r="DL352" s="458"/>
      <c r="DM352" s="458"/>
      <c r="DN352" s="458"/>
      <c r="DO352" s="458"/>
      <c r="DP352" s="458"/>
      <c r="DQ352" s="458"/>
      <c r="DR352" s="458"/>
      <c r="DS352" s="458"/>
      <c r="DT352" s="458"/>
      <c r="DU352" s="39"/>
      <c r="DV352" s="39"/>
      <c r="DW352" s="31">
        <f t="shared" si="482"/>
        <v>19</v>
      </c>
      <c r="DX352" s="459">
        <f t="shared" si="453"/>
        <v>228</v>
      </c>
      <c r="DY352" s="467">
        <f t="shared" si="471"/>
        <v>0.1</v>
      </c>
      <c r="DZ352" s="468">
        <f t="shared" si="472"/>
        <v>0</v>
      </c>
      <c r="EA352" s="467">
        <f t="shared" si="473"/>
        <v>0.01</v>
      </c>
      <c r="EB352" s="468"/>
      <c r="EC352" s="326"/>
      <c r="ED352" s="468"/>
      <c r="EE352" s="39"/>
      <c r="EF352" s="459">
        <f t="shared" si="474"/>
        <v>228</v>
      </c>
      <c r="EG352" s="407">
        <f t="shared" si="484"/>
        <v>0.03</v>
      </c>
      <c r="EH352" s="407">
        <f t="shared" si="484"/>
        <v>0.03</v>
      </c>
      <c r="EI352" s="407">
        <f t="shared" si="484"/>
        <v>0.03</v>
      </c>
      <c r="EJ352" s="407">
        <f t="shared" si="484"/>
        <v>0.03</v>
      </c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</row>
    <row r="353" spans="1:228" ht="12.75" hidden="1" customHeight="1" x14ac:dyDescent="0.2">
      <c r="A353" s="31">
        <f>A352+1</f>
        <v>20</v>
      </c>
      <c r="B353" s="31"/>
      <c r="C353" s="31">
        <v>30</v>
      </c>
      <c r="D353" s="32">
        <f t="shared" si="455"/>
        <v>229</v>
      </c>
      <c r="E353" s="33">
        <f t="shared" ca="1" si="418"/>
        <v>168.97719999999998</v>
      </c>
      <c r="F353" s="33">
        <f t="shared" ca="1" si="419"/>
        <v>168.97719999999998</v>
      </c>
      <c r="G353" s="33">
        <f t="shared" ca="1" si="420"/>
        <v>0</v>
      </c>
      <c r="H353" s="33">
        <v>0</v>
      </c>
      <c r="I353" s="33">
        <v>0</v>
      </c>
      <c r="J353" s="33">
        <f t="shared" ca="1" si="476"/>
        <v>0</v>
      </c>
      <c r="K353" s="33">
        <f t="shared" ca="1" si="421"/>
        <v>22.54</v>
      </c>
      <c r="L353" s="33"/>
      <c r="M353" s="832">
        <v>0</v>
      </c>
      <c r="N353" s="33">
        <f>IF(M353&gt;0,#REF!,0)</f>
        <v>0</v>
      </c>
      <c r="O353" s="33">
        <f t="shared" ca="1" si="422"/>
        <v>123.13</v>
      </c>
      <c r="P353" s="833">
        <f t="shared" ca="1" si="456"/>
        <v>0.73</v>
      </c>
      <c r="Q353" s="834">
        <f t="shared" ca="1" si="457"/>
        <v>23.12654802885757</v>
      </c>
      <c r="R353" s="835">
        <f t="shared" ca="1" si="458"/>
        <v>273.90742812551991</v>
      </c>
      <c r="S353" s="836">
        <f t="shared" ca="1" si="459"/>
        <v>0.73</v>
      </c>
      <c r="T353" s="34">
        <f t="shared" ca="1" si="423"/>
        <v>23.12654802885757</v>
      </c>
      <c r="U353" s="835">
        <f t="shared" ca="1" si="460"/>
        <v>273.90742812552014</v>
      </c>
      <c r="V353" s="34">
        <f t="shared" ref="V353:V416" si="485">IF(D353&gt;180,0,$AB$1071*2.25*((180-D353+0)/180))</f>
        <v>0</v>
      </c>
      <c r="W353" s="553">
        <f t="shared" si="410"/>
        <v>0</v>
      </c>
      <c r="X353" s="42">
        <f t="shared" si="461"/>
        <v>0.03</v>
      </c>
      <c r="Y353" s="43">
        <f t="shared" si="424"/>
        <v>2.4662697723036864E-3</v>
      </c>
      <c r="Z353" s="45">
        <f t="shared" si="416"/>
        <v>0.03</v>
      </c>
      <c r="AA353" s="43">
        <f t="shared" si="425"/>
        <v>2.4662697723036864E-3</v>
      </c>
      <c r="AB353" s="35">
        <f t="shared" si="483"/>
        <v>0.16</v>
      </c>
      <c r="AC353" s="35">
        <f t="shared" ca="1" si="483"/>
        <v>0.15470777428049154</v>
      </c>
      <c r="AD353" s="317">
        <f t="shared" ca="1" si="483"/>
        <v>0.15470777428049154</v>
      </c>
      <c r="AE353" s="39"/>
      <c r="AF353" s="318">
        <f t="shared" si="426"/>
        <v>0.1</v>
      </c>
      <c r="AG353" s="405">
        <f t="shared" ca="1" si="427"/>
        <v>14.567</v>
      </c>
      <c r="AH353" s="318">
        <f t="shared" si="428"/>
        <v>0</v>
      </c>
      <c r="AI353" s="405">
        <f t="shared" ca="1" si="429"/>
        <v>0</v>
      </c>
      <c r="AJ353" s="318">
        <f t="shared" si="430"/>
        <v>0.01</v>
      </c>
      <c r="AK353" s="405">
        <f t="shared" ca="1" si="431"/>
        <v>1.4566999999999999</v>
      </c>
      <c r="AL353" s="35">
        <v>0</v>
      </c>
      <c r="AM353" s="30">
        <f t="shared" ca="1" si="432"/>
        <v>23.12654802885757</v>
      </c>
      <c r="AN353" s="39"/>
      <c r="AO353" s="39"/>
      <c r="AP353" s="709">
        <f ca="1">IF($J$12="",0,IF(A353&lt;=$Y$3,IF(R352+SUM($M$126:M353)&gt;$Z$22,R352*10%,IF(R352+SUM($M$126:M353)&lt;=$Z$22,$Z$22-R352-SUM($M$126:M353))),0))</f>
        <v>99826.826023845628</v>
      </c>
      <c r="AQ353" s="319">
        <f t="shared" ca="1" si="463"/>
        <v>100000</v>
      </c>
      <c r="AR353" s="319">
        <f ca="1">IF($J$12="",0,IF(U352&lt;0,0,IF(A353&lt;=$Y$3,IF(U352+SUM($M$126:M353)&gt;$Z$22,U352*10%,IF(U352+SUM($M$126:M353)&lt;=$Z$22,$AR$125-U352-SUM($M$126:M353))),0)))</f>
        <v>99826.826023845628</v>
      </c>
      <c r="AS353" s="39">
        <f t="shared" ca="1" si="464"/>
        <v>100000</v>
      </c>
      <c r="AT353" s="723">
        <f t="shared" ca="1" si="433"/>
        <v>99826.826023845628</v>
      </c>
      <c r="AU353" s="320">
        <f t="shared" ca="1" si="434"/>
        <v>99826.826023845628</v>
      </c>
      <c r="AV353" s="320">
        <f t="shared" ca="1" si="435"/>
        <v>0</v>
      </c>
      <c r="AW353" s="320">
        <f t="shared" ca="1" si="436"/>
        <v>0</v>
      </c>
      <c r="AX353" s="320">
        <f t="shared" ca="1" si="437"/>
        <v>0</v>
      </c>
      <c r="AY353" s="320">
        <f t="shared" ca="1" si="465"/>
        <v>0</v>
      </c>
      <c r="AZ353" s="724">
        <f t="shared" ca="1" si="438"/>
        <v>0</v>
      </c>
      <c r="BA353" s="1259">
        <f t="shared" si="466"/>
        <v>0</v>
      </c>
      <c r="BB353" s="1250"/>
      <c r="BC353" s="715">
        <f t="shared" si="439"/>
        <v>0</v>
      </c>
      <c r="BD353" s="715">
        <f t="shared" si="440"/>
        <v>0</v>
      </c>
      <c r="BE353" s="715">
        <f t="shared" si="441"/>
        <v>0</v>
      </c>
      <c r="BF353" s="715">
        <f t="shared" si="467"/>
        <v>0</v>
      </c>
      <c r="BG353" s="732">
        <f t="shared" si="442"/>
        <v>0</v>
      </c>
      <c r="BH353" s="39"/>
      <c r="BI353" s="39"/>
      <c r="BJ353" s="39"/>
      <c r="BK353" s="39"/>
      <c r="BL353" s="39"/>
      <c r="BM353" s="36"/>
      <c r="BN353" s="422">
        <f t="shared" ca="1" si="443"/>
        <v>23.12654802885757</v>
      </c>
      <c r="BO353" s="422">
        <f t="shared" ca="1" si="444"/>
        <v>0</v>
      </c>
      <c r="BP353" s="422">
        <f t="shared" ca="1" si="445"/>
        <v>0</v>
      </c>
      <c r="BQ353" s="422">
        <f t="shared" ca="1" si="446"/>
        <v>0</v>
      </c>
      <c r="BR353" s="422">
        <f t="shared" ca="1" si="468"/>
        <v>0</v>
      </c>
      <c r="BS353" s="422">
        <f t="shared" ca="1" si="447"/>
        <v>0</v>
      </c>
      <c r="BT353" s="422">
        <f t="shared" si="448"/>
        <v>0</v>
      </c>
      <c r="BU353" s="422">
        <f t="shared" si="449"/>
        <v>0</v>
      </c>
      <c r="BV353" s="422">
        <f t="shared" si="450"/>
        <v>0</v>
      </c>
      <c r="BW353" s="422">
        <f t="shared" si="451"/>
        <v>0</v>
      </c>
      <c r="BX353" s="422">
        <f t="shared" si="469"/>
        <v>0</v>
      </c>
      <c r="BY353" s="422">
        <f t="shared" si="452"/>
        <v>0</v>
      </c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458"/>
      <c r="CL353" s="458"/>
      <c r="CM353" s="458"/>
      <c r="CN353" s="458"/>
      <c r="CO353" s="458"/>
      <c r="CP353" s="458"/>
      <c r="CQ353" s="458"/>
      <c r="CR353" s="458"/>
      <c r="CS353" s="458"/>
      <c r="CT353" s="458"/>
      <c r="CU353" s="458"/>
      <c r="CV353" s="458"/>
      <c r="CW353" s="458"/>
      <c r="CX353" s="458"/>
      <c r="CY353" s="458"/>
      <c r="CZ353" s="458"/>
      <c r="DA353" s="458"/>
      <c r="DB353" s="458"/>
      <c r="DC353" s="458"/>
      <c r="DD353" s="458"/>
      <c r="DE353" s="458"/>
      <c r="DF353" s="458"/>
      <c r="DG353" s="458"/>
      <c r="DH353" s="458"/>
      <c r="DI353" s="458"/>
      <c r="DJ353" s="458"/>
      <c r="DK353" s="458"/>
      <c r="DL353" s="458"/>
      <c r="DM353" s="458"/>
      <c r="DN353" s="458"/>
      <c r="DO353" s="458"/>
      <c r="DP353" s="458"/>
      <c r="DQ353" s="458"/>
      <c r="DR353" s="458"/>
      <c r="DS353" s="458"/>
      <c r="DT353" s="458"/>
      <c r="DU353" s="39"/>
      <c r="DV353" s="39"/>
      <c r="DW353" s="31">
        <f>DW352+1</f>
        <v>20</v>
      </c>
      <c r="DX353" s="459">
        <f t="shared" si="453"/>
        <v>229</v>
      </c>
      <c r="DY353" s="467">
        <f t="shared" si="471"/>
        <v>0.1</v>
      </c>
      <c r="DZ353" s="468">
        <f t="shared" si="472"/>
        <v>0</v>
      </c>
      <c r="EA353" s="467">
        <f t="shared" si="473"/>
        <v>0.01</v>
      </c>
      <c r="EB353" s="468"/>
      <c r="EC353" s="326"/>
      <c r="ED353" s="468"/>
      <c r="EE353" s="39"/>
      <c r="EF353" s="459">
        <f t="shared" si="474"/>
        <v>229</v>
      </c>
      <c r="EG353" s="407">
        <f t="shared" si="484"/>
        <v>0.03</v>
      </c>
      <c r="EH353" s="407">
        <f t="shared" si="484"/>
        <v>0.03</v>
      </c>
      <c r="EI353" s="407">
        <f t="shared" si="484"/>
        <v>0.03</v>
      </c>
      <c r="EJ353" s="407">
        <f t="shared" si="484"/>
        <v>0.03</v>
      </c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</row>
    <row r="354" spans="1:228" ht="12.75" hidden="1" customHeight="1" x14ac:dyDescent="0.2">
      <c r="A354" s="31">
        <f t="shared" ref="A354:A364" si="486">A353</f>
        <v>20</v>
      </c>
      <c r="B354" s="31"/>
      <c r="C354" s="31"/>
      <c r="D354" s="32">
        <f t="shared" si="455"/>
        <v>230</v>
      </c>
      <c r="E354" s="33">
        <f t="shared" ca="1" si="418"/>
        <v>0</v>
      </c>
      <c r="F354" s="33">
        <f t="shared" ca="1" si="419"/>
        <v>0</v>
      </c>
      <c r="G354" s="33">
        <f t="shared" ca="1" si="420"/>
        <v>0</v>
      </c>
      <c r="H354" s="33">
        <v>0</v>
      </c>
      <c r="I354" s="33">
        <v>0</v>
      </c>
      <c r="J354" s="33">
        <f t="shared" ca="1" si="476"/>
        <v>0</v>
      </c>
      <c r="K354" s="33">
        <f t="shared" ca="1" si="421"/>
        <v>0</v>
      </c>
      <c r="L354" s="33"/>
      <c r="M354" s="832">
        <v>0</v>
      </c>
      <c r="N354" s="33">
        <f>IF(M354&gt;0,#REF!,0)</f>
        <v>0</v>
      </c>
      <c r="O354" s="33">
        <f t="shared" ca="1" si="422"/>
        <v>0</v>
      </c>
      <c r="P354" s="833">
        <f t="shared" ca="1" si="456"/>
        <v>0.68</v>
      </c>
      <c r="Q354" s="834">
        <f t="shared" ca="1" si="457"/>
        <v>23.103211445817589</v>
      </c>
      <c r="R354" s="835">
        <f t="shared" ca="1" si="458"/>
        <v>251.48421667970234</v>
      </c>
      <c r="S354" s="836">
        <f t="shared" ca="1" si="459"/>
        <v>0.68</v>
      </c>
      <c r="T354" s="34">
        <f t="shared" ca="1" si="423"/>
        <v>23.103211445817589</v>
      </c>
      <c r="U354" s="835">
        <f t="shared" ca="1" si="460"/>
        <v>251.48421667970257</v>
      </c>
      <c r="V354" s="34">
        <f t="shared" si="485"/>
        <v>0</v>
      </c>
      <c r="W354" s="553">
        <f t="shared" ref="W354:W417" si="487">ROUND(IF(D354&gt;180,0,2.25*((180-D354+0)/180)),3)</f>
        <v>0</v>
      </c>
      <c r="X354" s="42">
        <f t="shared" si="461"/>
        <v>0.03</v>
      </c>
      <c r="Y354" s="43">
        <f t="shared" si="424"/>
        <v>2.4662697723036864E-3</v>
      </c>
      <c r="Z354" s="45">
        <f t="shared" si="416"/>
        <v>0.03</v>
      </c>
      <c r="AA354" s="43">
        <f t="shared" si="425"/>
        <v>2.4662697723036864E-3</v>
      </c>
      <c r="AB354" s="35">
        <f t="shared" si="483"/>
        <v>0.16</v>
      </c>
      <c r="AC354" s="35">
        <f t="shared" ca="1" si="483"/>
        <v>0.15470777428049154</v>
      </c>
      <c r="AD354" s="317">
        <f t="shared" ca="1" si="483"/>
        <v>0.15470777428049154</v>
      </c>
      <c r="AE354" s="39"/>
      <c r="AF354" s="318">
        <f t="shared" si="426"/>
        <v>0.1</v>
      </c>
      <c r="AG354" s="405">
        <f t="shared" ca="1" si="427"/>
        <v>0</v>
      </c>
      <c r="AH354" s="318">
        <f t="shared" si="428"/>
        <v>0</v>
      </c>
      <c r="AI354" s="405">
        <f t="shared" ca="1" si="429"/>
        <v>0</v>
      </c>
      <c r="AJ354" s="318">
        <f t="shared" si="430"/>
        <v>0.01</v>
      </c>
      <c r="AK354" s="405">
        <f t="shared" ca="1" si="431"/>
        <v>0</v>
      </c>
      <c r="AL354" s="35">
        <v>0</v>
      </c>
      <c r="AM354" s="30">
        <f t="shared" ca="1" si="432"/>
        <v>23.103211445817589</v>
      </c>
      <c r="AN354" s="39"/>
      <c r="AO354" s="39"/>
      <c r="AP354" s="709">
        <f ca="1">IF($J$12="",0,IF(A354&lt;=$Y$3,IF(R353+SUM($M$126:M354)&gt;$Z$22,R353*10%,IF(R353+SUM($M$126:M354)&lt;=$Z$22,$Z$22-R353-SUM($M$126:M354))),0))</f>
        <v>99726.092571874484</v>
      </c>
      <c r="AQ354" s="319">
        <f t="shared" ca="1" si="463"/>
        <v>100000</v>
      </c>
      <c r="AR354" s="319">
        <f ca="1">IF($J$12="",0,IF(U353&lt;0,0,IF(A354&lt;=$Y$3,IF(U353+SUM($M$126:M354)&gt;$Z$22,U353*10%,IF(U353+SUM($M$126:M354)&lt;=$Z$22,$AR$125-U353-SUM($M$126:M354))),0)))</f>
        <v>99726.092571874484</v>
      </c>
      <c r="AS354" s="39">
        <f t="shared" ca="1" si="464"/>
        <v>100000</v>
      </c>
      <c r="AT354" s="723">
        <f t="shared" ca="1" si="433"/>
        <v>99726.092571874484</v>
      </c>
      <c r="AU354" s="320">
        <f t="shared" ca="1" si="434"/>
        <v>99726.092571874484</v>
      </c>
      <c r="AV354" s="320">
        <f t="shared" ca="1" si="435"/>
        <v>0</v>
      </c>
      <c r="AW354" s="320">
        <f t="shared" ca="1" si="436"/>
        <v>0</v>
      </c>
      <c r="AX354" s="320">
        <f t="shared" ca="1" si="437"/>
        <v>0</v>
      </c>
      <c r="AY354" s="320">
        <f t="shared" ca="1" si="465"/>
        <v>0</v>
      </c>
      <c r="AZ354" s="724">
        <f t="shared" ca="1" si="438"/>
        <v>0</v>
      </c>
      <c r="BA354" s="1259">
        <f t="shared" si="466"/>
        <v>0</v>
      </c>
      <c r="BB354" s="1250"/>
      <c r="BC354" s="715">
        <f t="shared" si="439"/>
        <v>0</v>
      </c>
      <c r="BD354" s="715">
        <f t="shared" si="440"/>
        <v>0</v>
      </c>
      <c r="BE354" s="715">
        <f t="shared" si="441"/>
        <v>0</v>
      </c>
      <c r="BF354" s="715">
        <f t="shared" si="467"/>
        <v>0</v>
      </c>
      <c r="BG354" s="732">
        <f t="shared" si="442"/>
        <v>0</v>
      </c>
      <c r="BH354" s="39"/>
      <c r="BI354" s="39"/>
      <c r="BJ354" s="39"/>
      <c r="BK354" s="39"/>
      <c r="BL354" s="39"/>
      <c r="BM354" s="36"/>
      <c r="BN354" s="422">
        <f t="shared" ca="1" si="443"/>
        <v>23.103211445817589</v>
      </c>
      <c r="BO354" s="422">
        <f t="shared" ca="1" si="444"/>
        <v>0</v>
      </c>
      <c r="BP354" s="422">
        <f t="shared" ca="1" si="445"/>
        <v>0</v>
      </c>
      <c r="BQ354" s="422">
        <f t="shared" ca="1" si="446"/>
        <v>0</v>
      </c>
      <c r="BR354" s="422">
        <f t="shared" ca="1" si="468"/>
        <v>0</v>
      </c>
      <c r="BS354" s="422">
        <f t="shared" ca="1" si="447"/>
        <v>0</v>
      </c>
      <c r="BT354" s="422">
        <f t="shared" si="448"/>
        <v>0</v>
      </c>
      <c r="BU354" s="422">
        <f t="shared" si="449"/>
        <v>0</v>
      </c>
      <c r="BV354" s="422">
        <f t="shared" si="450"/>
        <v>0</v>
      </c>
      <c r="BW354" s="422">
        <f t="shared" si="451"/>
        <v>0</v>
      </c>
      <c r="BX354" s="422">
        <f t="shared" si="469"/>
        <v>0</v>
      </c>
      <c r="BY354" s="422">
        <f t="shared" si="452"/>
        <v>0</v>
      </c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458"/>
      <c r="CL354" s="458"/>
      <c r="CM354" s="458"/>
      <c r="CN354" s="458"/>
      <c r="CO354" s="458"/>
      <c r="CP354" s="458"/>
      <c r="CQ354" s="458"/>
      <c r="CR354" s="458"/>
      <c r="CS354" s="458"/>
      <c r="CT354" s="458"/>
      <c r="CU354" s="458"/>
      <c r="CV354" s="458"/>
      <c r="CW354" s="458"/>
      <c r="CX354" s="458"/>
      <c r="CY354" s="458"/>
      <c r="CZ354" s="458"/>
      <c r="DA354" s="458"/>
      <c r="DB354" s="458"/>
      <c r="DC354" s="458"/>
      <c r="DD354" s="458"/>
      <c r="DE354" s="458"/>
      <c r="DF354" s="458"/>
      <c r="DG354" s="458"/>
      <c r="DH354" s="458"/>
      <c r="DI354" s="458"/>
      <c r="DJ354" s="458"/>
      <c r="DK354" s="458"/>
      <c r="DL354" s="458"/>
      <c r="DM354" s="458"/>
      <c r="DN354" s="458"/>
      <c r="DO354" s="458"/>
      <c r="DP354" s="458"/>
      <c r="DQ354" s="458"/>
      <c r="DR354" s="458"/>
      <c r="DS354" s="458"/>
      <c r="DT354" s="458"/>
      <c r="DU354" s="39"/>
      <c r="DV354" s="39"/>
      <c r="DW354" s="31">
        <f t="shared" ref="DW354:DW364" si="488">DW353</f>
        <v>20</v>
      </c>
      <c r="DX354" s="459">
        <f t="shared" si="453"/>
        <v>230</v>
      </c>
      <c r="DY354" s="467">
        <f t="shared" si="471"/>
        <v>0.1</v>
      </c>
      <c r="DZ354" s="468">
        <f t="shared" si="472"/>
        <v>0</v>
      </c>
      <c r="EA354" s="467">
        <f t="shared" si="473"/>
        <v>0.01</v>
      </c>
      <c r="EB354" s="468"/>
      <c r="EC354" s="326"/>
      <c r="ED354" s="468"/>
      <c r="EE354" s="39"/>
      <c r="EF354" s="459">
        <f t="shared" si="474"/>
        <v>230</v>
      </c>
      <c r="EG354" s="407">
        <f t="shared" si="484"/>
        <v>0.03</v>
      </c>
      <c r="EH354" s="407">
        <f t="shared" si="484"/>
        <v>0.03</v>
      </c>
      <c r="EI354" s="407">
        <f t="shared" si="484"/>
        <v>0.03</v>
      </c>
      <c r="EJ354" s="407">
        <f t="shared" si="484"/>
        <v>0.03</v>
      </c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</row>
    <row r="355" spans="1:228" ht="12.75" hidden="1" customHeight="1" x14ac:dyDescent="0.2">
      <c r="A355" s="31">
        <f t="shared" si="486"/>
        <v>20</v>
      </c>
      <c r="B355" s="31"/>
      <c r="C355" s="31"/>
      <c r="D355" s="32">
        <f t="shared" si="455"/>
        <v>231</v>
      </c>
      <c r="E355" s="33">
        <f t="shared" ca="1" si="418"/>
        <v>0</v>
      </c>
      <c r="F355" s="33">
        <f t="shared" ca="1" si="419"/>
        <v>0</v>
      </c>
      <c r="G355" s="33">
        <f t="shared" ca="1" si="420"/>
        <v>0</v>
      </c>
      <c r="H355" s="33">
        <v>0</v>
      </c>
      <c r="I355" s="33">
        <v>0</v>
      </c>
      <c r="J355" s="33">
        <f t="shared" ca="1" si="476"/>
        <v>0</v>
      </c>
      <c r="K355" s="33">
        <f t="shared" ca="1" si="421"/>
        <v>0</v>
      </c>
      <c r="L355" s="33"/>
      <c r="M355" s="832">
        <v>0</v>
      </c>
      <c r="N355" s="33">
        <f>IF(M355&gt;0,#REF!,0)</f>
        <v>0</v>
      </c>
      <c r="O355" s="33">
        <f t="shared" ca="1" si="422"/>
        <v>0</v>
      </c>
      <c r="P355" s="833">
        <f t="shared" ca="1" si="456"/>
        <v>0.62</v>
      </c>
      <c r="Q355" s="834">
        <f t="shared" ca="1" si="457"/>
        <v>23.108406156469201</v>
      </c>
      <c r="R355" s="835">
        <f t="shared" ca="1" si="458"/>
        <v>228.99581052323316</v>
      </c>
      <c r="S355" s="836">
        <f t="shared" ca="1" si="459"/>
        <v>0.62</v>
      </c>
      <c r="T355" s="34">
        <f t="shared" ca="1" si="423"/>
        <v>23.108406156469201</v>
      </c>
      <c r="U355" s="835">
        <f t="shared" ca="1" si="460"/>
        <v>228.99581052323339</v>
      </c>
      <c r="V355" s="34">
        <f t="shared" si="485"/>
        <v>0</v>
      </c>
      <c r="W355" s="553">
        <f t="shared" si="487"/>
        <v>0</v>
      </c>
      <c r="X355" s="42">
        <f t="shared" si="461"/>
        <v>0.03</v>
      </c>
      <c r="Y355" s="43">
        <f t="shared" si="424"/>
        <v>2.4662697723036864E-3</v>
      </c>
      <c r="Z355" s="45">
        <f t="shared" si="416"/>
        <v>0.03</v>
      </c>
      <c r="AA355" s="43">
        <f t="shared" si="425"/>
        <v>2.4662697723036864E-3</v>
      </c>
      <c r="AB355" s="35">
        <f t="shared" si="483"/>
        <v>0.16</v>
      </c>
      <c r="AC355" s="35">
        <f t="shared" ca="1" si="483"/>
        <v>0.15470777428049154</v>
      </c>
      <c r="AD355" s="317">
        <f t="shared" ca="1" si="483"/>
        <v>0.15470777428049154</v>
      </c>
      <c r="AE355" s="39"/>
      <c r="AF355" s="318">
        <f t="shared" si="426"/>
        <v>0.1</v>
      </c>
      <c r="AG355" s="405">
        <f t="shared" ca="1" si="427"/>
        <v>0</v>
      </c>
      <c r="AH355" s="318">
        <f t="shared" si="428"/>
        <v>0</v>
      </c>
      <c r="AI355" s="405">
        <f t="shared" ca="1" si="429"/>
        <v>0</v>
      </c>
      <c r="AJ355" s="318">
        <f t="shared" si="430"/>
        <v>0.01</v>
      </c>
      <c r="AK355" s="405">
        <f t="shared" ca="1" si="431"/>
        <v>0</v>
      </c>
      <c r="AL355" s="35">
        <v>0</v>
      </c>
      <c r="AM355" s="30">
        <f t="shared" ca="1" si="432"/>
        <v>23.108406156469201</v>
      </c>
      <c r="AN355" s="39"/>
      <c r="AO355" s="39"/>
      <c r="AP355" s="709">
        <f ca="1">IF($J$12="",0,IF(A355&lt;=$Y$3,IF(R354+SUM($M$126:M355)&gt;$Z$22,R354*10%,IF(R354+SUM($M$126:M355)&lt;=$Z$22,$Z$22-R354-SUM($M$126:M355))),0))</f>
        <v>99748.515783320297</v>
      </c>
      <c r="AQ355" s="319">
        <f t="shared" ca="1" si="463"/>
        <v>100000</v>
      </c>
      <c r="AR355" s="319">
        <f ca="1">IF($J$12="",0,IF(U354&lt;0,0,IF(A355&lt;=$Y$3,IF(U354+SUM($M$126:M355)&gt;$Z$22,U354*10%,IF(U354+SUM($M$126:M355)&lt;=$Z$22,$AR$125-U354-SUM($M$126:M355))),0)))</f>
        <v>99748.515783320297</v>
      </c>
      <c r="AS355" s="39">
        <f t="shared" ca="1" si="464"/>
        <v>100000</v>
      </c>
      <c r="AT355" s="723">
        <f t="shared" ca="1" si="433"/>
        <v>99748.515783320297</v>
      </c>
      <c r="AU355" s="320">
        <f t="shared" ca="1" si="434"/>
        <v>99748.515783320297</v>
      </c>
      <c r="AV355" s="320">
        <f t="shared" ca="1" si="435"/>
        <v>0</v>
      </c>
      <c r="AW355" s="320">
        <f t="shared" ca="1" si="436"/>
        <v>0</v>
      </c>
      <c r="AX355" s="320">
        <f t="shared" ca="1" si="437"/>
        <v>0</v>
      </c>
      <c r="AY355" s="320">
        <f t="shared" ca="1" si="465"/>
        <v>0</v>
      </c>
      <c r="AZ355" s="724">
        <f t="shared" ca="1" si="438"/>
        <v>0</v>
      </c>
      <c r="BA355" s="1259">
        <f t="shared" si="466"/>
        <v>0</v>
      </c>
      <c r="BB355" s="1250"/>
      <c r="BC355" s="715">
        <f t="shared" si="439"/>
        <v>0</v>
      </c>
      <c r="BD355" s="715">
        <f t="shared" si="440"/>
        <v>0</v>
      </c>
      <c r="BE355" s="715">
        <f t="shared" si="441"/>
        <v>0</v>
      </c>
      <c r="BF355" s="715">
        <f t="shared" si="467"/>
        <v>0</v>
      </c>
      <c r="BG355" s="732">
        <f t="shared" si="442"/>
        <v>0</v>
      </c>
      <c r="BH355" s="39"/>
      <c r="BI355" s="39"/>
      <c r="BJ355" s="39"/>
      <c r="BK355" s="39"/>
      <c r="BL355" s="39"/>
      <c r="BM355" s="36"/>
      <c r="BN355" s="422">
        <f t="shared" ca="1" si="443"/>
        <v>23.108406156469201</v>
      </c>
      <c r="BO355" s="422">
        <f t="shared" ca="1" si="444"/>
        <v>0</v>
      </c>
      <c r="BP355" s="422">
        <f t="shared" ca="1" si="445"/>
        <v>0</v>
      </c>
      <c r="BQ355" s="422">
        <f t="shared" ca="1" si="446"/>
        <v>0</v>
      </c>
      <c r="BR355" s="422">
        <f t="shared" ca="1" si="468"/>
        <v>0</v>
      </c>
      <c r="BS355" s="422">
        <f t="shared" ca="1" si="447"/>
        <v>0</v>
      </c>
      <c r="BT355" s="422">
        <f t="shared" si="448"/>
        <v>0</v>
      </c>
      <c r="BU355" s="422">
        <f t="shared" si="449"/>
        <v>0</v>
      </c>
      <c r="BV355" s="422">
        <f t="shared" si="450"/>
        <v>0</v>
      </c>
      <c r="BW355" s="422">
        <f t="shared" si="451"/>
        <v>0</v>
      </c>
      <c r="BX355" s="422">
        <f t="shared" si="469"/>
        <v>0</v>
      </c>
      <c r="BY355" s="422">
        <f t="shared" si="452"/>
        <v>0</v>
      </c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458"/>
      <c r="CL355" s="458"/>
      <c r="CM355" s="458"/>
      <c r="CN355" s="458"/>
      <c r="CO355" s="458"/>
      <c r="CP355" s="458"/>
      <c r="CQ355" s="458"/>
      <c r="CR355" s="458"/>
      <c r="CS355" s="458"/>
      <c r="CT355" s="458"/>
      <c r="CU355" s="458"/>
      <c r="CV355" s="458"/>
      <c r="CW355" s="458"/>
      <c r="CX355" s="458"/>
      <c r="CY355" s="458"/>
      <c r="CZ355" s="458"/>
      <c r="DA355" s="458"/>
      <c r="DB355" s="458"/>
      <c r="DC355" s="458"/>
      <c r="DD355" s="458"/>
      <c r="DE355" s="458"/>
      <c r="DF355" s="458"/>
      <c r="DG355" s="458"/>
      <c r="DH355" s="458"/>
      <c r="DI355" s="458"/>
      <c r="DJ355" s="458"/>
      <c r="DK355" s="458"/>
      <c r="DL355" s="458"/>
      <c r="DM355" s="458"/>
      <c r="DN355" s="458"/>
      <c r="DO355" s="458"/>
      <c r="DP355" s="458"/>
      <c r="DQ355" s="458"/>
      <c r="DR355" s="458"/>
      <c r="DS355" s="458"/>
      <c r="DT355" s="458"/>
      <c r="DU355" s="39"/>
      <c r="DV355" s="39"/>
      <c r="DW355" s="31">
        <f t="shared" si="488"/>
        <v>20</v>
      </c>
      <c r="DX355" s="459">
        <f t="shared" si="453"/>
        <v>231</v>
      </c>
      <c r="DY355" s="467">
        <f t="shared" si="471"/>
        <v>0.1</v>
      </c>
      <c r="DZ355" s="468">
        <f t="shared" si="472"/>
        <v>0</v>
      </c>
      <c r="EA355" s="467">
        <f t="shared" si="473"/>
        <v>0.01</v>
      </c>
      <c r="EB355" s="468"/>
      <c r="EC355" s="326"/>
      <c r="ED355" s="468"/>
      <c r="EE355" s="39"/>
      <c r="EF355" s="459">
        <f t="shared" si="474"/>
        <v>231</v>
      </c>
      <c r="EG355" s="407">
        <f t="shared" si="484"/>
        <v>0.03</v>
      </c>
      <c r="EH355" s="407">
        <f t="shared" si="484"/>
        <v>0.03</v>
      </c>
      <c r="EI355" s="407">
        <f t="shared" si="484"/>
        <v>0.03</v>
      </c>
      <c r="EJ355" s="407">
        <f t="shared" si="484"/>
        <v>0.03</v>
      </c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</row>
    <row r="356" spans="1:228" ht="12.75" hidden="1" customHeight="1" x14ac:dyDescent="0.2">
      <c r="A356" s="31">
        <f t="shared" si="486"/>
        <v>20</v>
      </c>
      <c r="B356" s="31"/>
      <c r="C356" s="31"/>
      <c r="D356" s="32">
        <f t="shared" si="455"/>
        <v>232</v>
      </c>
      <c r="E356" s="33">
        <f t="shared" ca="1" si="418"/>
        <v>0</v>
      </c>
      <c r="F356" s="33">
        <f t="shared" ca="1" si="419"/>
        <v>0</v>
      </c>
      <c r="G356" s="33">
        <f t="shared" ca="1" si="420"/>
        <v>0</v>
      </c>
      <c r="H356" s="33">
        <v>0</v>
      </c>
      <c r="I356" s="33">
        <v>0</v>
      </c>
      <c r="J356" s="33">
        <f t="shared" ca="1" si="476"/>
        <v>0</v>
      </c>
      <c r="K356" s="33">
        <f t="shared" ca="1" si="421"/>
        <v>0</v>
      </c>
      <c r="L356" s="33"/>
      <c r="M356" s="832">
        <v>0</v>
      </c>
      <c r="N356" s="33">
        <f>IF(M356&gt;0,#REF!,0)</f>
        <v>0</v>
      </c>
      <c r="O356" s="33">
        <f t="shared" ca="1" si="422"/>
        <v>0</v>
      </c>
      <c r="P356" s="833">
        <f t="shared" ca="1" si="456"/>
        <v>0.56000000000000005</v>
      </c>
      <c r="Q356" s="834">
        <f t="shared" ca="1" si="457"/>
        <v>23.113615970562112</v>
      </c>
      <c r="R356" s="835">
        <f t="shared" ca="1" si="458"/>
        <v>206.44219455267105</v>
      </c>
      <c r="S356" s="836">
        <f t="shared" ca="1" si="459"/>
        <v>0.56000000000000005</v>
      </c>
      <c r="T356" s="34">
        <f t="shared" ca="1" si="423"/>
        <v>23.113615970562112</v>
      </c>
      <c r="U356" s="835">
        <f t="shared" ca="1" si="460"/>
        <v>206.44219455267128</v>
      </c>
      <c r="V356" s="34">
        <f t="shared" si="485"/>
        <v>0</v>
      </c>
      <c r="W356" s="553">
        <f t="shared" si="487"/>
        <v>0</v>
      </c>
      <c r="X356" s="42">
        <f t="shared" si="461"/>
        <v>0.03</v>
      </c>
      <c r="Y356" s="43">
        <f t="shared" si="424"/>
        <v>2.4662697723036864E-3</v>
      </c>
      <c r="Z356" s="45">
        <f t="shared" si="416"/>
        <v>0.03</v>
      </c>
      <c r="AA356" s="43">
        <f t="shared" si="425"/>
        <v>2.4662697723036864E-3</v>
      </c>
      <c r="AB356" s="35">
        <f t="shared" si="483"/>
        <v>0.16</v>
      </c>
      <c r="AC356" s="35">
        <f t="shared" ca="1" si="483"/>
        <v>0.15470777428049154</v>
      </c>
      <c r="AD356" s="317">
        <f t="shared" ca="1" si="483"/>
        <v>0.15470777428049154</v>
      </c>
      <c r="AE356" s="39"/>
      <c r="AF356" s="318">
        <f t="shared" si="426"/>
        <v>0.1</v>
      </c>
      <c r="AG356" s="405">
        <f t="shared" ca="1" si="427"/>
        <v>0</v>
      </c>
      <c r="AH356" s="318">
        <f t="shared" si="428"/>
        <v>0</v>
      </c>
      <c r="AI356" s="405">
        <f t="shared" ca="1" si="429"/>
        <v>0</v>
      </c>
      <c r="AJ356" s="318">
        <f t="shared" si="430"/>
        <v>0.01</v>
      </c>
      <c r="AK356" s="405">
        <f t="shared" ca="1" si="431"/>
        <v>0</v>
      </c>
      <c r="AL356" s="35">
        <v>0</v>
      </c>
      <c r="AM356" s="30">
        <f t="shared" ca="1" si="432"/>
        <v>23.113615970562112</v>
      </c>
      <c r="AN356" s="39"/>
      <c r="AO356" s="39"/>
      <c r="AP356" s="709">
        <f ca="1">IF($J$12="",0,IF(A356&lt;=$Y$3,IF(R355+SUM($M$126:M356)&gt;$Z$22,R355*10%,IF(R355+SUM($M$126:M356)&lt;=$Z$22,$Z$22-R355-SUM($M$126:M356))),0))</f>
        <v>99771.004189476764</v>
      </c>
      <c r="AQ356" s="319">
        <f t="shared" ca="1" si="463"/>
        <v>100000</v>
      </c>
      <c r="AR356" s="319">
        <f ca="1">IF($J$12="",0,IF(U355&lt;0,0,IF(A356&lt;=$Y$3,IF(U355+SUM($M$126:M356)&gt;$Z$22,U355*10%,IF(U355+SUM($M$126:M356)&lt;=$Z$22,$AR$125-U355-SUM($M$126:M356))),0)))</f>
        <v>99771.004189476764</v>
      </c>
      <c r="AS356" s="39">
        <f t="shared" ca="1" si="464"/>
        <v>100000</v>
      </c>
      <c r="AT356" s="723">
        <f t="shared" ca="1" si="433"/>
        <v>99771.004189476764</v>
      </c>
      <c r="AU356" s="320">
        <f t="shared" ca="1" si="434"/>
        <v>99771.004189476764</v>
      </c>
      <c r="AV356" s="320">
        <f t="shared" ca="1" si="435"/>
        <v>0</v>
      </c>
      <c r="AW356" s="320">
        <f t="shared" ca="1" si="436"/>
        <v>0</v>
      </c>
      <c r="AX356" s="320">
        <f t="shared" ca="1" si="437"/>
        <v>0</v>
      </c>
      <c r="AY356" s="320">
        <f t="shared" ca="1" si="465"/>
        <v>0</v>
      </c>
      <c r="AZ356" s="724">
        <f t="shared" ca="1" si="438"/>
        <v>0</v>
      </c>
      <c r="BA356" s="1259">
        <f t="shared" si="466"/>
        <v>0</v>
      </c>
      <c r="BB356" s="1250"/>
      <c r="BC356" s="715">
        <f t="shared" si="439"/>
        <v>0</v>
      </c>
      <c r="BD356" s="715">
        <f t="shared" si="440"/>
        <v>0</v>
      </c>
      <c r="BE356" s="715">
        <f t="shared" si="441"/>
        <v>0</v>
      </c>
      <c r="BF356" s="715">
        <f t="shared" si="467"/>
        <v>0</v>
      </c>
      <c r="BG356" s="732">
        <f t="shared" si="442"/>
        <v>0</v>
      </c>
      <c r="BH356" s="39"/>
      <c r="BI356" s="39"/>
      <c r="BJ356" s="39"/>
      <c r="BK356" s="39"/>
      <c r="BL356" s="39"/>
      <c r="BM356" s="36"/>
      <c r="BN356" s="422">
        <f t="shared" ca="1" si="443"/>
        <v>23.113615970562112</v>
      </c>
      <c r="BO356" s="422">
        <f t="shared" ca="1" si="444"/>
        <v>0</v>
      </c>
      <c r="BP356" s="422">
        <f t="shared" ca="1" si="445"/>
        <v>0</v>
      </c>
      <c r="BQ356" s="422">
        <f t="shared" ca="1" si="446"/>
        <v>0</v>
      </c>
      <c r="BR356" s="422">
        <f t="shared" ca="1" si="468"/>
        <v>0</v>
      </c>
      <c r="BS356" s="422">
        <f t="shared" ca="1" si="447"/>
        <v>0</v>
      </c>
      <c r="BT356" s="422">
        <f t="shared" si="448"/>
        <v>0</v>
      </c>
      <c r="BU356" s="422">
        <f t="shared" si="449"/>
        <v>0</v>
      </c>
      <c r="BV356" s="422">
        <f t="shared" si="450"/>
        <v>0</v>
      </c>
      <c r="BW356" s="422">
        <f t="shared" si="451"/>
        <v>0</v>
      </c>
      <c r="BX356" s="422">
        <f t="shared" si="469"/>
        <v>0</v>
      </c>
      <c r="BY356" s="422">
        <f t="shared" si="452"/>
        <v>0</v>
      </c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458"/>
      <c r="CL356" s="458"/>
      <c r="CM356" s="458"/>
      <c r="CN356" s="458"/>
      <c r="CO356" s="458"/>
      <c r="CP356" s="458"/>
      <c r="CQ356" s="458"/>
      <c r="CR356" s="458"/>
      <c r="CS356" s="458"/>
      <c r="CT356" s="458"/>
      <c r="CU356" s="458"/>
      <c r="CV356" s="458"/>
      <c r="CW356" s="458"/>
      <c r="CX356" s="458"/>
      <c r="CY356" s="458"/>
      <c r="CZ356" s="458"/>
      <c r="DA356" s="458"/>
      <c r="DB356" s="458"/>
      <c r="DC356" s="458"/>
      <c r="DD356" s="458"/>
      <c r="DE356" s="458"/>
      <c r="DF356" s="458"/>
      <c r="DG356" s="458"/>
      <c r="DH356" s="458"/>
      <c r="DI356" s="458"/>
      <c r="DJ356" s="458"/>
      <c r="DK356" s="458"/>
      <c r="DL356" s="458"/>
      <c r="DM356" s="458"/>
      <c r="DN356" s="458"/>
      <c r="DO356" s="458"/>
      <c r="DP356" s="458"/>
      <c r="DQ356" s="458"/>
      <c r="DR356" s="458"/>
      <c r="DS356" s="458"/>
      <c r="DT356" s="458"/>
      <c r="DU356" s="39"/>
      <c r="DV356" s="39"/>
      <c r="DW356" s="31">
        <f t="shared" si="488"/>
        <v>20</v>
      </c>
      <c r="DX356" s="459">
        <f t="shared" si="453"/>
        <v>232</v>
      </c>
      <c r="DY356" s="467">
        <f t="shared" si="471"/>
        <v>0.1</v>
      </c>
      <c r="DZ356" s="468">
        <f t="shared" si="472"/>
        <v>0</v>
      </c>
      <c r="EA356" s="467">
        <f t="shared" si="473"/>
        <v>0.01</v>
      </c>
      <c r="EB356" s="468"/>
      <c r="EC356" s="326"/>
      <c r="ED356" s="468"/>
      <c r="EE356" s="39"/>
      <c r="EF356" s="459">
        <f t="shared" si="474"/>
        <v>232</v>
      </c>
      <c r="EG356" s="407">
        <f t="shared" si="484"/>
        <v>0.03</v>
      </c>
      <c r="EH356" s="407">
        <f t="shared" si="484"/>
        <v>0.03</v>
      </c>
      <c r="EI356" s="407">
        <f t="shared" si="484"/>
        <v>0.03</v>
      </c>
      <c r="EJ356" s="407">
        <f t="shared" si="484"/>
        <v>0.03</v>
      </c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</row>
    <row r="357" spans="1:228" ht="12.75" hidden="1" customHeight="1" x14ac:dyDescent="0.2">
      <c r="A357" s="31">
        <f t="shared" si="486"/>
        <v>20</v>
      </c>
      <c r="B357" s="31"/>
      <c r="C357" s="31"/>
      <c r="D357" s="32">
        <f t="shared" si="455"/>
        <v>233</v>
      </c>
      <c r="E357" s="33">
        <f t="shared" ca="1" si="418"/>
        <v>0</v>
      </c>
      <c r="F357" s="33">
        <f t="shared" ca="1" si="419"/>
        <v>0</v>
      </c>
      <c r="G357" s="33">
        <f t="shared" ca="1" si="420"/>
        <v>0</v>
      </c>
      <c r="H357" s="33">
        <v>0</v>
      </c>
      <c r="I357" s="33">
        <v>0</v>
      </c>
      <c r="J357" s="33">
        <f t="shared" ca="1" si="476"/>
        <v>0</v>
      </c>
      <c r="K357" s="33">
        <f t="shared" ca="1" si="421"/>
        <v>0</v>
      </c>
      <c r="L357" s="33"/>
      <c r="M357" s="832">
        <v>0</v>
      </c>
      <c r="N357" s="33">
        <f>IF(M357&gt;0,#REF!,0)</f>
        <v>0</v>
      </c>
      <c r="O357" s="33">
        <f t="shared" ca="1" si="422"/>
        <v>0</v>
      </c>
      <c r="P357" s="833">
        <f t="shared" ca="1" si="456"/>
        <v>0.51</v>
      </c>
      <c r="Q357" s="834">
        <f t="shared" ca="1" si="457"/>
        <v>23.118840891595294</v>
      </c>
      <c r="R357" s="835">
        <f t="shared" ca="1" si="458"/>
        <v>183.83335366107576</v>
      </c>
      <c r="S357" s="836">
        <f t="shared" ca="1" si="459"/>
        <v>0.51</v>
      </c>
      <c r="T357" s="34">
        <f t="shared" ca="1" si="423"/>
        <v>23.118840891595294</v>
      </c>
      <c r="U357" s="835">
        <f t="shared" ca="1" si="460"/>
        <v>183.83335366107599</v>
      </c>
      <c r="V357" s="34">
        <f t="shared" si="485"/>
        <v>0</v>
      </c>
      <c r="W357" s="553">
        <f t="shared" si="487"/>
        <v>0</v>
      </c>
      <c r="X357" s="42">
        <f t="shared" si="461"/>
        <v>0.03</v>
      </c>
      <c r="Y357" s="43">
        <f t="shared" si="424"/>
        <v>2.4662697723036864E-3</v>
      </c>
      <c r="Z357" s="45">
        <f t="shared" si="416"/>
        <v>0.03</v>
      </c>
      <c r="AA357" s="43">
        <f t="shared" si="425"/>
        <v>2.4662697723036864E-3</v>
      </c>
      <c r="AB357" s="35">
        <f t="shared" si="483"/>
        <v>0.16</v>
      </c>
      <c r="AC357" s="35">
        <f t="shared" ca="1" si="483"/>
        <v>0.15470777428049154</v>
      </c>
      <c r="AD357" s="317">
        <f t="shared" ca="1" si="483"/>
        <v>0.15470777428049154</v>
      </c>
      <c r="AE357" s="39"/>
      <c r="AF357" s="318">
        <f t="shared" si="426"/>
        <v>0.1</v>
      </c>
      <c r="AG357" s="405">
        <f t="shared" ca="1" si="427"/>
        <v>0</v>
      </c>
      <c r="AH357" s="318">
        <f t="shared" si="428"/>
        <v>0</v>
      </c>
      <c r="AI357" s="405">
        <f t="shared" ca="1" si="429"/>
        <v>0</v>
      </c>
      <c r="AJ357" s="318">
        <f t="shared" si="430"/>
        <v>0.01</v>
      </c>
      <c r="AK357" s="405">
        <f t="shared" ca="1" si="431"/>
        <v>0</v>
      </c>
      <c r="AL357" s="35">
        <v>0</v>
      </c>
      <c r="AM357" s="30">
        <f t="shared" ca="1" si="432"/>
        <v>23.118840891595294</v>
      </c>
      <c r="AN357" s="39"/>
      <c r="AO357" s="39"/>
      <c r="AP357" s="709">
        <f ca="1">IF($J$12="",0,IF(A357&lt;=$Y$3,IF(R356+SUM($M$126:M357)&gt;$Z$22,R356*10%,IF(R356+SUM($M$126:M357)&lt;=$Z$22,$Z$22-R356-SUM($M$126:M357))),0))</f>
        <v>99793.55780544733</v>
      </c>
      <c r="AQ357" s="319">
        <f t="shared" ca="1" si="463"/>
        <v>100000</v>
      </c>
      <c r="AR357" s="319">
        <f ca="1">IF($J$12="",0,IF(U356&lt;0,0,IF(A357&lt;=$Y$3,IF(U356+SUM($M$126:M357)&gt;$Z$22,U356*10%,IF(U356+SUM($M$126:M357)&lt;=$Z$22,$AR$125-U356-SUM($M$126:M357))),0)))</f>
        <v>99793.55780544733</v>
      </c>
      <c r="AS357" s="39">
        <f t="shared" ca="1" si="464"/>
        <v>100000</v>
      </c>
      <c r="AT357" s="723">
        <f t="shared" ca="1" si="433"/>
        <v>99793.55780544733</v>
      </c>
      <c r="AU357" s="320">
        <f t="shared" ca="1" si="434"/>
        <v>99793.55780544733</v>
      </c>
      <c r="AV357" s="320">
        <f t="shared" ca="1" si="435"/>
        <v>0</v>
      </c>
      <c r="AW357" s="320">
        <f t="shared" ca="1" si="436"/>
        <v>0</v>
      </c>
      <c r="AX357" s="320">
        <f t="shared" ca="1" si="437"/>
        <v>0</v>
      </c>
      <c r="AY357" s="320">
        <f t="shared" ca="1" si="465"/>
        <v>0</v>
      </c>
      <c r="AZ357" s="724">
        <f t="shared" ca="1" si="438"/>
        <v>0</v>
      </c>
      <c r="BA357" s="1259">
        <f t="shared" si="466"/>
        <v>0</v>
      </c>
      <c r="BB357" s="1250"/>
      <c r="BC357" s="715">
        <f t="shared" si="439"/>
        <v>0</v>
      </c>
      <c r="BD357" s="715">
        <f t="shared" si="440"/>
        <v>0</v>
      </c>
      <c r="BE357" s="715">
        <f t="shared" si="441"/>
        <v>0</v>
      </c>
      <c r="BF357" s="715">
        <f t="shared" si="467"/>
        <v>0</v>
      </c>
      <c r="BG357" s="732">
        <f t="shared" si="442"/>
        <v>0</v>
      </c>
      <c r="BH357" s="39"/>
      <c r="BI357" s="39"/>
      <c r="BJ357" s="39"/>
      <c r="BK357" s="39"/>
      <c r="BL357" s="39"/>
      <c r="BM357" s="36"/>
      <c r="BN357" s="422">
        <f t="shared" ca="1" si="443"/>
        <v>23.118840891595294</v>
      </c>
      <c r="BO357" s="422">
        <f t="shared" ca="1" si="444"/>
        <v>0</v>
      </c>
      <c r="BP357" s="422">
        <f t="shared" ca="1" si="445"/>
        <v>0</v>
      </c>
      <c r="BQ357" s="422">
        <f t="shared" ca="1" si="446"/>
        <v>0</v>
      </c>
      <c r="BR357" s="422">
        <f t="shared" ca="1" si="468"/>
        <v>0</v>
      </c>
      <c r="BS357" s="422">
        <f t="shared" ca="1" si="447"/>
        <v>0</v>
      </c>
      <c r="BT357" s="422">
        <f t="shared" si="448"/>
        <v>0</v>
      </c>
      <c r="BU357" s="422">
        <f t="shared" si="449"/>
        <v>0</v>
      </c>
      <c r="BV357" s="422">
        <f t="shared" si="450"/>
        <v>0</v>
      </c>
      <c r="BW357" s="422">
        <f t="shared" si="451"/>
        <v>0</v>
      </c>
      <c r="BX357" s="422">
        <f t="shared" si="469"/>
        <v>0</v>
      </c>
      <c r="BY357" s="422">
        <f t="shared" si="452"/>
        <v>0</v>
      </c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458"/>
      <c r="CL357" s="458"/>
      <c r="CM357" s="458"/>
      <c r="CN357" s="458"/>
      <c r="CO357" s="458"/>
      <c r="CP357" s="458"/>
      <c r="CQ357" s="458"/>
      <c r="CR357" s="458"/>
      <c r="CS357" s="458"/>
      <c r="CT357" s="458"/>
      <c r="CU357" s="458"/>
      <c r="CV357" s="458"/>
      <c r="CW357" s="458"/>
      <c r="CX357" s="458"/>
      <c r="CY357" s="458"/>
      <c r="CZ357" s="458"/>
      <c r="DA357" s="458"/>
      <c r="DB357" s="458"/>
      <c r="DC357" s="458"/>
      <c r="DD357" s="458"/>
      <c r="DE357" s="458"/>
      <c r="DF357" s="458"/>
      <c r="DG357" s="458"/>
      <c r="DH357" s="458"/>
      <c r="DI357" s="458"/>
      <c r="DJ357" s="458"/>
      <c r="DK357" s="458"/>
      <c r="DL357" s="458"/>
      <c r="DM357" s="458"/>
      <c r="DN357" s="458"/>
      <c r="DO357" s="458"/>
      <c r="DP357" s="458"/>
      <c r="DQ357" s="458"/>
      <c r="DR357" s="458"/>
      <c r="DS357" s="458"/>
      <c r="DT357" s="458"/>
      <c r="DU357" s="39"/>
      <c r="DV357" s="39"/>
      <c r="DW357" s="31">
        <f t="shared" si="488"/>
        <v>20</v>
      </c>
      <c r="DX357" s="459">
        <f t="shared" si="453"/>
        <v>233</v>
      </c>
      <c r="DY357" s="467">
        <f t="shared" si="471"/>
        <v>0.1</v>
      </c>
      <c r="DZ357" s="468">
        <f t="shared" si="472"/>
        <v>0</v>
      </c>
      <c r="EA357" s="467">
        <f t="shared" si="473"/>
        <v>0.01</v>
      </c>
      <c r="EB357" s="468"/>
      <c r="EC357" s="326"/>
      <c r="ED357" s="468"/>
      <c r="EE357" s="39"/>
      <c r="EF357" s="459">
        <f t="shared" si="474"/>
        <v>233</v>
      </c>
      <c r="EG357" s="407">
        <f t="shared" si="484"/>
        <v>0.03</v>
      </c>
      <c r="EH357" s="407">
        <f t="shared" si="484"/>
        <v>0.03</v>
      </c>
      <c r="EI357" s="407">
        <f t="shared" si="484"/>
        <v>0.03</v>
      </c>
      <c r="EJ357" s="407">
        <f t="shared" si="484"/>
        <v>0.03</v>
      </c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</row>
    <row r="358" spans="1:228" ht="12.75" hidden="1" customHeight="1" x14ac:dyDescent="0.2">
      <c r="A358" s="31">
        <f t="shared" si="486"/>
        <v>20</v>
      </c>
      <c r="B358" s="31"/>
      <c r="C358" s="31"/>
      <c r="D358" s="32">
        <f t="shared" si="455"/>
        <v>234</v>
      </c>
      <c r="E358" s="33">
        <f t="shared" ca="1" si="418"/>
        <v>0</v>
      </c>
      <c r="F358" s="33">
        <f t="shared" ca="1" si="419"/>
        <v>0</v>
      </c>
      <c r="G358" s="33">
        <f t="shared" ca="1" si="420"/>
        <v>0</v>
      </c>
      <c r="H358" s="33">
        <v>0</v>
      </c>
      <c r="I358" s="33">
        <v>0</v>
      </c>
      <c r="J358" s="33">
        <f t="shared" ca="1" si="476"/>
        <v>0</v>
      </c>
      <c r="K358" s="33">
        <f t="shared" ca="1" si="421"/>
        <v>0</v>
      </c>
      <c r="L358" s="33"/>
      <c r="M358" s="832">
        <v>0</v>
      </c>
      <c r="N358" s="33">
        <f>IF(M358&gt;0,#REF!,0)</f>
        <v>0</v>
      </c>
      <c r="O358" s="33">
        <f t="shared" ca="1" si="422"/>
        <v>0</v>
      </c>
      <c r="P358" s="833">
        <f t="shared" ca="1" si="456"/>
        <v>0.45</v>
      </c>
      <c r="Q358" s="834">
        <f t="shared" ca="1" si="457"/>
        <v>23.124078606401852</v>
      </c>
      <c r="R358" s="835">
        <f t="shared" ca="1" si="458"/>
        <v>161.15927505467391</v>
      </c>
      <c r="S358" s="836">
        <f t="shared" ca="1" si="459"/>
        <v>0.45</v>
      </c>
      <c r="T358" s="34">
        <f t="shared" ca="1" si="423"/>
        <v>23.124078606401852</v>
      </c>
      <c r="U358" s="835">
        <f t="shared" ca="1" si="460"/>
        <v>161.15927505467414</v>
      </c>
      <c r="V358" s="34">
        <f t="shared" si="485"/>
        <v>0</v>
      </c>
      <c r="W358" s="553">
        <f t="shared" si="487"/>
        <v>0</v>
      </c>
      <c r="X358" s="42">
        <f t="shared" si="461"/>
        <v>0.03</v>
      </c>
      <c r="Y358" s="43">
        <f t="shared" si="424"/>
        <v>2.4662697723036864E-3</v>
      </c>
      <c r="Z358" s="45">
        <f t="shared" si="416"/>
        <v>0.03</v>
      </c>
      <c r="AA358" s="43">
        <f t="shared" si="425"/>
        <v>2.4662697723036864E-3</v>
      </c>
      <c r="AB358" s="35">
        <f t="shared" si="483"/>
        <v>0.16</v>
      </c>
      <c r="AC358" s="35">
        <f t="shared" ca="1" si="483"/>
        <v>0.15470777428049154</v>
      </c>
      <c r="AD358" s="317">
        <f t="shared" ca="1" si="483"/>
        <v>0.15470777428049154</v>
      </c>
      <c r="AE358" s="39"/>
      <c r="AF358" s="318">
        <f t="shared" si="426"/>
        <v>0.1</v>
      </c>
      <c r="AG358" s="405">
        <f t="shared" ca="1" si="427"/>
        <v>0</v>
      </c>
      <c r="AH358" s="318">
        <f t="shared" si="428"/>
        <v>0</v>
      </c>
      <c r="AI358" s="405">
        <f t="shared" ca="1" si="429"/>
        <v>0</v>
      </c>
      <c r="AJ358" s="318">
        <f t="shared" si="430"/>
        <v>0.01</v>
      </c>
      <c r="AK358" s="405">
        <f t="shared" ca="1" si="431"/>
        <v>0</v>
      </c>
      <c r="AL358" s="35">
        <v>0</v>
      </c>
      <c r="AM358" s="30">
        <f t="shared" ca="1" si="432"/>
        <v>23.124078606401852</v>
      </c>
      <c r="AN358" s="39"/>
      <c r="AO358" s="39"/>
      <c r="AP358" s="709">
        <f ca="1">IF($J$12="",0,IF(A358&lt;=$Y$3,IF(R357+SUM($M$126:M358)&gt;$Z$22,R357*10%,IF(R357+SUM($M$126:M358)&lt;=$Z$22,$Z$22-R357-SUM($M$126:M358))),0))</f>
        <v>99816.166646338927</v>
      </c>
      <c r="AQ358" s="319">
        <f t="shared" ca="1" si="463"/>
        <v>100000</v>
      </c>
      <c r="AR358" s="319">
        <f ca="1">IF($J$12="",0,IF(U357&lt;0,0,IF(A358&lt;=$Y$3,IF(U357+SUM($M$126:M358)&gt;$Z$22,U357*10%,IF(U357+SUM($M$126:M358)&lt;=$Z$22,$AR$125-U357-SUM($M$126:M358))),0)))</f>
        <v>99816.166646338927</v>
      </c>
      <c r="AS358" s="39">
        <f t="shared" ca="1" si="464"/>
        <v>100000</v>
      </c>
      <c r="AT358" s="723">
        <f t="shared" ca="1" si="433"/>
        <v>99816.166646338927</v>
      </c>
      <c r="AU358" s="320">
        <f t="shared" ca="1" si="434"/>
        <v>99816.166646338927</v>
      </c>
      <c r="AV358" s="320">
        <f t="shared" ca="1" si="435"/>
        <v>0</v>
      </c>
      <c r="AW358" s="320">
        <f t="shared" ca="1" si="436"/>
        <v>0</v>
      </c>
      <c r="AX358" s="320">
        <f t="shared" ca="1" si="437"/>
        <v>0</v>
      </c>
      <c r="AY358" s="320">
        <f t="shared" ca="1" si="465"/>
        <v>0</v>
      </c>
      <c r="AZ358" s="724">
        <f t="shared" ca="1" si="438"/>
        <v>0</v>
      </c>
      <c r="BA358" s="1259">
        <f t="shared" si="466"/>
        <v>0</v>
      </c>
      <c r="BB358" s="1250"/>
      <c r="BC358" s="715">
        <f t="shared" si="439"/>
        <v>0</v>
      </c>
      <c r="BD358" s="715">
        <f t="shared" si="440"/>
        <v>0</v>
      </c>
      <c r="BE358" s="715">
        <f t="shared" si="441"/>
        <v>0</v>
      </c>
      <c r="BF358" s="715">
        <f t="shared" si="467"/>
        <v>0</v>
      </c>
      <c r="BG358" s="732">
        <f t="shared" si="442"/>
        <v>0</v>
      </c>
      <c r="BH358" s="39"/>
      <c r="BI358" s="39"/>
      <c r="BJ358" s="39"/>
      <c r="BK358" s="39"/>
      <c r="BL358" s="39"/>
      <c r="BM358" s="36"/>
      <c r="BN358" s="422">
        <f t="shared" ca="1" si="443"/>
        <v>23.124078606401852</v>
      </c>
      <c r="BO358" s="422">
        <f t="shared" ca="1" si="444"/>
        <v>0</v>
      </c>
      <c r="BP358" s="422">
        <f t="shared" ca="1" si="445"/>
        <v>0</v>
      </c>
      <c r="BQ358" s="422">
        <f t="shared" ca="1" si="446"/>
        <v>0</v>
      </c>
      <c r="BR358" s="422">
        <f t="shared" ca="1" si="468"/>
        <v>0</v>
      </c>
      <c r="BS358" s="422">
        <f t="shared" ca="1" si="447"/>
        <v>0</v>
      </c>
      <c r="BT358" s="422">
        <f t="shared" si="448"/>
        <v>0</v>
      </c>
      <c r="BU358" s="422">
        <f t="shared" si="449"/>
        <v>0</v>
      </c>
      <c r="BV358" s="422">
        <f t="shared" si="450"/>
        <v>0</v>
      </c>
      <c r="BW358" s="422">
        <f t="shared" si="451"/>
        <v>0</v>
      </c>
      <c r="BX358" s="422">
        <f t="shared" si="469"/>
        <v>0</v>
      </c>
      <c r="BY358" s="422">
        <f t="shared" si="452"/>
        <v>0</v>
      </c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458"/>
      <c r="CL358" s="458"/>
      <c r="CM358" s="458"/>
      <c r="CN358" s="458"/>
      <c r="CO358" s="458"/>
      <c r="CP358" s="458"/>
      <c r="CQ358" s="458"/>
      <c r="CR358" s="458"/>
      <c r="CS358" s="458"/>
      <c r="CT358" s="458"/>
      <c r="CU358" s="458"/>
      <c r="CV358" s="458"/>
      <c r="CW358" s="458"/>
      <c r="CX358" s="458"/>
      <c r="CY358" s="458"/>
      <c r="CZ358" s="458"/>
      <c r="DA358" s="458"/>
      <c r="DB358" s="458"/>
      <c r="DC358" s="458"/>
      <c r="DD358" s="458"/>
      <c r="DE358" s="458"/>
      <c r="DF358" s="458"/>
      <c r="DG358" s="458"/>
      <c r="DH358" s="458"/>
      <c r="DI358" s="458"/>
      <c r="DJ358" s="458"/>
      <c r="DK358" s="458"/>
      <c r="DL358" s="458"/>
      <c r="DM358" s="458"/>
      <c r="DN358" s="458"/>
      <c r="DO358" s="458"/>
      <c r="DP358" s="458"/>
      <c r="DQ358" s="458"/>
      <c r="DR358" s="458"/>
      <c r="DS358" s="458"/>
      <c r="DT358" s="458"/>
      <c r="DU358" s="39"/>
      <c r="DV358" s="39"/>
      <c r="DW358" s="31">
        <f t="shared" si="488"/>
        <v>20</v>
      </c>
      <c r="DX358" s="459">
        <f t="shared" si="453"/>
        <v>234</v>
      </c>
      <c r="DY358" s="467">
        <f t="shared" si="471"/>
        <v>0.1</v>
      </c>
      <c r="DZ358" s="468">
        <f t="shared" si="472"/>
        <v>0</v>
      </c>
      <c r="EA358" s="467">
        <f t="shared" si="473"/>
        <v>0.01</v>
      </c>
      <c r="EB358" s="468"/>
      <c r="EC358" s="326"/>
      <c r="ED358" s="468"/>
      <c r="EE358" s="39"/>
      <c r="EF358" s="459">
        <f t="shared" si="474"/>
        <v>234</v>
      </c>
      <c r="EG358" s="407">
        <f t="shared" si="484"/>
        <v>0.03</v>
      </c>
      <c r="EH358" s="407">
        <f t="shared" si="484"/>
        <v>0.03</v>
      </c>
      <c r="EI358" s="407">
        <f t="shared" si="484"/>
        <v>0.03</v>
      </c>
      <c r="EJ358" s="407">
        <f t="shared" si="484"/>
        <v>0.03</v>
      </c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</row>
    <row r="359" spans="1:228" ht="12.75" hidden="1" customHeight="1" x14ac:dyDescent="0.2">
      <c r="A359" s="31">
        <f t="shared" si="486"/>
        <v>20</v>
      </c>
      <c r="B359" s="31"/>
      <c r="C359" s="31"/>
      <c r="D359" s="32">
        <f t="shared" si="455"/>
        <v>235</v>
      </c>
      <c r="E359" s="33">
        <f t="shared" ca="1" si="418"/>
        <v>0</v>
      </c>
      <c r="F359" s="33">
        <f t="shared" ca="1" si="419"/>
        <v>0</v>
      </c>
      <c r="G359" s="33">
        <f t="shared" ca="1" si="420"/>
        <v>0</v>
      </c>
      <c r="H359" s="33">
        <v>0</v>
      </c>
      <c r="I359" s="33">
        <v>0</v>
      </c>
      <c r="J359" s="33">
        <f t="shared" ca="1" si="476"/>
        <v>0</v>
      </c>
      <c r="K359" s="33">
        <f t="shared" ca="1" si="421"/>
        <v>0</v>
      </c>
      <c r="L359" s="33"/>
      <c r="M359" s="832">
        <v>0</v>
      </c>
      <c r="N359" s="33">
        <f>IF(M359&gt;0,#REF!,0)</f>
        <v>0</v>
      </c>
      <c r="O359" s="33">
        <f t="shared" ca="1" si="422"/>
        <v>0</v>
      </c>
      <c r="P359" s="833">
        <f t="shared" ca="1" si="456"/>
        <v>0.4</v>
      </c>
      <c r="Q359" s="834">
        <f t="shared" ca="1" si="457"/>
        <v>23.129331434612329</v>
      </c>
      <c r="R359" s="835">
        <f t="shared" ca="1" si="458"/>
        <v>138.42994362006158</v>
      </c>
      <c r="S359" s="836">
        <f t="shared" ca="1" si="459"/>
        <v>0.4</v>
      </c>
      <c r="T359" s="34">
        <f t="shared" ca="1" si="423"/>
        <v>23.129331434612329</v>
      </c>
      <c r="U359" s="835">
        <f t="shared" ca="1" si="460"/>
        <v>138.42994362006181</v>
      </c>
      <c r="V359" s="34">
        <f t="shared" si="485"/>
        <v>0</v>
      </c>
      <c r="W359" s="553">
        <f t="shared" si="487"/>
        <v>0</v>
      </c>
      <c r="X359" s="42">
        <f t="shared" si="461"/>
        <v>0.03</v>
      </c>
      <c r="Y359" s="43">
        <f t="shared" si="424"/>
        <v>2.4662697723036864E-3</v>
      </c>
      <c r="Z359" s="45">
        <f t="shared" si="416"/>
        <v>0.03</v>
      </c>
      <c r="AA359" s="43">
        <f t="shared" si="425"/>
        <v>2.4662697723036864E-3</v>
      </c>
      <c r="AB359" s="35">
        <f t="shared" si="483"/>
        <v>0.16</v>
      </c>
      <c r="AC359" s="35">
        <f t="shared" ca="1" si="483"/>
        <v>0.15470777428049154</v>
      </c>
      <c r="AD359" s="317">
        <f t="shared" ca="1" si="483"/>
        <v>0.15470777428049154</v>
      </c>
      <c r="AE359" s="39"/>
      <c r="AF359" s="318">
        <f t="shared" si="426"/>
        <v>0.1</v>
      </c>
      <c r="AG359" s="405">
        <f t="shared" ca="1" si="427"/>
        <v>0</v>
      </c>
      <c r="AH359" s="318">
        <f t="shared" si="428"/>
        <v>0</v>
      </c>
      <c r="AI359" s="405">
        <f t="shared" ca="1" si="429"/>
        <v>0</v>
      </c>
      <c r="AJ359" s="318">
        <f t="shared" si="430"/>
        <v>0.01</v>
      </c>
      <c r="AK359" s="405">
        <f t="shared" ca="1" si="431"/>
        <v>0</v>
      </c>
      <c r="AL359" s="35">
        <v>0</v>
      </c>
      <c r="AM359" s="30">
        <f t="shared" ca="1" si="432"/>
        <v>23.129331434612329</v>
      </c>
      <c r="AN359" s="39"/>
      <c r="AO359" s="39"/>
      <c r="AP359" s="709">
        <f ca="1">IF($J$12="",0,IF(A359&lt;=$Y$3,IF(R358+SUM($M$126:M359)&gt;$Z$22,R358*10%,IF(R358+SUM($M$126:M359)&lt;=$Z$22,$Z$22-R358-SUM($M$126:M359))),0))</f>
        <v>99838.84072494533</v>
      </c>
      <c r="AQ359" s="319">
        <f t="shared" ca="1" si="463"/>
        <v>100000</v>
      </c>
      <c r="AR359" s="319">
        <f ca="1">IF($J$12="",0,IF(U358&lt;0,0,IF(A359&lt;=$Y$3,IF(U358+SUM($M$126:M359)&gt;$Z$22,U358*10%,IF(U358+SUM($M$126:M359)&lt;=$Z$22,$AR$125-U358-SUM($M$126:M359))),0)))</f>
        <v>99838.84072494533</v>
      </c>
      <c r="AS359" s="39">
        <f t="shared" ca="1" si="464"/>
        <v>100000</v>
      </c>
      <c r="AT359" s="723">
        <f t="shared" ca="1" si="433"/>
        <v>99838.84072494533</v>
      </c>
      <c r="AU359" s="320">
        <f t="shared" ca="1" si="434"/>
        <v>99838.84072494533</v>
      </c>
      <c r="AV359" s="320">
        <f t="shared" ca="1" si="435"/>
        <v>0</v>
      </c>
      <c r="AW359" s="320">
        <f t="shared" ca="1" si="436"/>
        <v>0</v>
      </c>
      <c r="AX359" s="320">
        <f t="shared" ca="1" si="437"/>
        <v>0</v>
      </c>
      <c r="AY359" s="320">
        <f t="shared" ca="1" si="465"/>
        <v>0</v>
      </c>
      <c r="AZ359" s="724">
        <f t="shared" ca="1" si="438"/>
        <v>0</v>
      </c>
      <c r="BA359" s="1259">
        <f t="shared" si="466"/>
        <v>0</v>
      </c>
      <c r="BB359" s="1250"/>
      <c r="BC359" s="715">
        <f t="shared" si="439"/>
        <v>0</v>
      </c>
      <c r="BD359" s="715">
        <f t="shared" si="440"/>
        <v>0</v>
      </c>
      <c r="BE359" s="715">
        <f t="shared" si="441"/>
        <v>0</v>
      </c>
      <c r="BF359" s="715">
        <f t="shared" si="467"/>
        <v>0</v>
      </c>
      <c r="BG359" s="732">
        <f t="shared" si="442"/>
        <v>0</v>
      </c>
      <c r="BH359" s="39"/>
      <c r="BI359" s="39"/>
      <c r="BJ359" s="39"/>
      <c r="BK359" s="39"/>
      <c r="BL359" s="39"/>
      <c r="BM359" s="36"/>
      <c r="BN359" s="422">
        <f t="shared" ca="1" si="443"/>
        <v>23.129331434612329</v>
      </c>
      <c r="BO359" s="422">
        <f t="shared" ca="1" si="444"/>
        <v>0</v>
      </c>
      <c r="BP359" s="422">
        <f t="shared" ca="1" si="445"/>
        <v>0</v>
      </c>
      <c r="BQ359" s="422">
        <f t="shared" ca="1" si="446"/>
        <v>0</v>
      </c>
      <c r="BR359" s="422">
        <f t="shared" ca="1" si="468"/>
        <v>0</v>
      </c>
      <c r="BS359" s="422">
        <f t="shared" ca="1" si="447"/>
        <v>0</v>
      </c>
      <c r="BT359" s="422">
        <f t="shared" si="448"/>
        <v>0</v>
      </c>
      <c r="BU359" s="422">
        <f t="shared" si="449"/>
        <v>0</v>
      </c>
      <c r="BV359" s="422">
        <f t="shared" si="450"/>
        <v>0</v>
      </c>
      <c r="BW359" s="422">
        <f t="shared" si="451"/>
        <v>0</v>
      </c>
      <c r="BX359" s="422">
        <f t="shared" si="469"/>
        <v>0</v>
      </c>
      <c r="BY359" s="422">
        <f t="shared" si="452"/>
        <v>0</v>
      </c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458"/>
      <c r="CL359" s="458"/>
      <c r="CM359" s="458"/>
      <c r="CN359" s="458"/>
      <c r="CO359" s="458"/>
      <c r="CP359" s="458"/>
      <c r="CQ359" s="458"/>
      <c r="CR359" s="458"/>
      <c r="CS359" s="458"/>
      <c r="CT359" s="458"/>
      <c r="CU359" s="458"/>
      <c r="CV359" s="458"/>
      <c r="CW359" s="458"/>
      <c r="CX359" s="458"/>
      <c r="CY359" s="458"/>
      <c r="CZ359" s="458"/>
      <c r="DA359" s="458"/>
      <c r="DB359" s="458"/>
      <c r="DC359" s="458"/>
      <c r="DD359" s="458"/>
      <c r="DE359" s="458"/>
      <c r="DF359" s="458"/>
      <c r="DG359" s="458"/>
      <c r="DH359" s="458"/>
      <c r="DI359" s="458"/>
      <c r="DJ359" s="458"/>
      <c r="DK359" s="458"/>
      <c r="DL359" s="458"/>
      <c r="DM359" s="458"/>
      <c r="DN359" s="458"/>
      <c r="DO359" s="458"/>
      <c r="DP359" s="458"/>
      <c r="DQ359" s="458"/>
      <c r="DR359" s="458"/>
      <c r="DS359" s="458"/>
      <c r="DT359" s="458"/>
      <c r="DU359" s="39"/>
      <c r="DV359" s="39"/>
      <c r="DW359" s="31">
        <f t="shared" si="488"/>
        <v>20</v>
      </c>
      <c r="DX359" s="459">
        <f t="shared" si="453"/>
        <v>235</v>
      </c>
      <c r="DY359" s="467">
        <f t="shared" si="471"/>
        <v>0.1</v>
      </c>
      <c r="DZ359" s="468">
        <f t="shared" si="472"/>
        <v>0</v>
      </c>
      <c r="EA359" s="467">
        <f t="shared" si="473"/>
        <v>0.01</v>
      </c>
      <c r="EB359" s="468"/>
      <c r="EC359" s="326"/>
      <c r="ED359" s="468"/>
      <c r="EE359" s="39"/>
      <c r="EF359" s="459">
        <f t="shared" si="474"/>
        <v>235</v>
      </c>
      <c r="EG359" s="407">
        <f t="shared" si="484"/>
        <v>0.03</v>
      </c>
      <c r="EH359" s="407">
        <f t="shared" si="484"/>
        <v>0.03</v>
      </c>
      <c r="EI359" s="407">
        <f t="shared" si="484"/>
        <v>0.03</v>
      </c>
      <c r="EJ359" s="407">
        <f t="shared" si="484"/>
        <v>0.03</v>
      </c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</row>
    <row r="360" spans="1:228" ht="12.75" hidden="1" customHeight="1" x14ac:dyDescent="0.2">
      <c r="A360" s="31">
        <f t="shared" si="486"/>
        <v>20</v>
      </c>
      <c r="B360" s="31"/>
      <c r="C360" s="31"/>
      <c r="D360" s="32">
        <f t="shared" si="455"/>
        <v>236</v>
      </c>
      <c r="E360" s="33">
        <f t="shared" ca="1" si="418"/>
        <v>0</v>
      </c>
      <c r="F360" s="33">
        <f t="shared" ca="1" si="419"/>
        <v>0</v>
      </c>
      <c r="G360" s="33">
        <f t="shared" ca="1" si="420"/>
        <v>0</v>
      </c>
      <c r="H360" s="33">
        <v>0</v>
      </c>
      <c r="I360" s="33">
        <v>0</v>
      </c>
      <c r="J360" s="33">
        <f t="shared" ca="1" si="476"/>
        <v>0</v>
      </c>
      <c r="K360" s="33">
        <f t="shared" ca="1" si="421"/>
        <v>0</v>
      </c>
      <c r="L360" s="33"/>
      <c r="M360" s="832">
        <v>0</v>
      </c>
      <c r="N360" s="33">
        <f>IF(M360&gt;0,#REF!,0)</f>
        <v>0</v>
      </c>
      <c r="O360" s="33">
        <f t="shared" ca="1" si="422"/>
        <v>0</v>
      </c>
      <c r="P360" s="833">
        <f t="shared" ca="1" si="456"/>
        <v>0.34</v>
      </c>
      <c r="Q360" s="834">
        <f t="shared" ca="1" si="457"/>
        <v>23.134597063061349</v>
      </c>
      <c r="R360" s="835">
        <f t="shared" ca="1" si="458"/>
        <v>115.63534655700023</v>
      </c>
      <c r="S360" s="836">
        <f t="shared" ca="1" si="459"/>
        <v>0.34</v>
      </c>
      <c r="T360" s="34">
        <f t="shared" ca="1" si="423"/>
        <v>23.134597063061349</v>
      </c>
      <c r="U360" s="835">
        <f t="shared" ca="1" si="460"/>
        <v>115.63534655700046</v>
      </c>
      <c r="V360" s="34">
        <f t="shared" si="485"/>
        <v>0</v>
      </c>
      <c r="W360" s="553">
        <f t="shared" si="487"/>
        <v>0</v>
      </c>
      <c r="X360" s="42">
        <f t="shared" si="461"/>
        <v>0.03</v>
      </c>
      <c r="Y360" s="43">
        <f t="shared" si="424"/>
        <v>2.4662697723036864E-3</v>
      </c>
      <c r="Z360" s="45">
        <f t="shared" si="416"/>
        <v>0.03</v>
      </c>
      <c r="AA360" s="43">
        <f t="shared" si="425"/>
        <v>2.4662697723036864E-3</v>
      </c>
      <c r="AB360" s="35">
        <f t="shared" si="483"/>
        <v>0.16</v>
      </c>
      <c r="AC360" s="35">
        <f t="shared" ca="1" si="483"/>
        <v>0.15470777428049154</v>
      </c>
      <c r="AD360" s="317">
        <f t="shared" ca="1" si="483"/>
        <v>0.15470777428049154</v>
      </c>
      <c r="AE360" s="39"/>
      <c r="AF360" s="318">
        <f t="shared" si="426"/>
        <v>0.1</v>
      </c>
      <c r="AG360" s="405">
        <f t="shared" ca="1" si="427"/>
        <v>0</v>
      </c>
      <c r="AH360" s="318">
        <f t="shared" si="428"/>
        <v>0</v>
      </c>
      <c r="AI360" s="405">
        <f t="shared" ca="1" si="429"/>
        <v>0</v>
      </c>
      <c r="AJ360" s="318">
        <f t="shared" si="430"/>
        <v>0.01</v>
      </c>
      <c r="AK360" s="405">
        <f t="shared" ca="1" si="431"/>
        <v>0</v>
      </c>
      <c r="AL360" s="35">
        <v>0</v>
      </c>
      <c r="AM360" s="30">
        <f t="shared" ca="1" si="432"/>
        <v>23.134597063061349</v>
      </c>
      <c r="AN360" s="39"/>
      <c r="AO360" s="39"/>
      <c r="AP360" s="709">
        <f ca="1">IF($J$12="",0,IF(A360&lt;=$Y$3,IF(R359+SUM($M$126:M360)&gt;$Z$22,R359*10%,IF(R359+SUM($M$126:M360)&lt;=$Z$22,$Z$22-R359-SUM($M$126:M360))),0))</f>
        <v>99861.570056379933</v>
      </c>
      <c r="AQ360" s="319">
        <f t="shared" ca="1" si="463"/>
        <v>100000</v>
      </c>
      <c r="AR360" s="319">
        <f ca="1">IF($J$12="",0,IF(U359&lt;0,0,IF(A360&lt;=$Y$3,IF(U359+SUM($M$126:M360)&gt;$Z$22,U359*10%,IF(U359+SUM($M$126:M360)&lt;=$Z$22,$AR$125-U359-SUM($M$126:M360))),0)))</f>
        <v>99861.570056379933</v>
      </c>
      <c r="AS360" s="39">
        <f t="shared" ca="1" si="464"/>
        <v>100000</v>
      </c>
      <c r="AT360" s="723">
        <f t="shared" ca="1" si="433"/>
        <v>99861.570056379933</v>
      </c>
      <c r="AU360" s="320">
        <f t="shared" ca="1" si="434"/>
        <v>99861.570056379933</v>
      </c>
      <c r="AV360" s="320">
        <f t="shared" ca="1" si="435"/>
        <v>0</v>
      </c>
      <c r="AW360" s="320">
        <f t="shared" ca="1" si="436"/>
        <v>0</v>
      </c>
      <c r="AX360" s="320">
        <f t="shared" ca="1" si="437"/>
        <v>0</v>
      </c>
      <c r="AY360" s="320">
        <f t="shared" ca="1" si="465"/>
        <v>0</v>
      </c>
      <c r="AZ360" s="724">
        <f t="shared" ca="1" si="438"/>
        <v>0</v>
      </c>
      <c r="BA360" s="1259">
        <f t="shared" si="466"/>
        <v>0</v>
      </c>
      <c r="BB360" s="1250"/>
      <c r="BC360" s="715">
        <f t="shared" si="439"/>
        <v>0</v>
      </c>
      <c r="BD360" s="715">
        <f t="shared" si="440"/>
        <v>0</v>
      </c>
      <c r="BE360" s="715">
        <f t="shared" si="441"/>
        <v>0</v>
      </c>
      <c r="BF360" s="715">
        <f t="shared" si="467"/>
        <v>0</v>
      </c>
      <c r="BG360" s="732">
        <f t="shared" si="442"/>
        <v>0</v>
      </c>
      <c r="BH360" s="39"/>
      <c r="BI360" s="39"/>
      <c r="BJ360" s="39"/>
      <c r="BK360" s="39"/>
      <c r="BL360" s="39"/>
      <c r="BM360" s="36"/>
      <c r="BN360" s="422">
        <f t="shared" ca="1" si="443"/>
        <v>23.134597063061349</v>
      </c>
      <c r="BO360" s="422">
        <f t="shared" ca="1" si="444"/>
        <v>0</v>
      </c>
      <c r="BP360" s="422">
        <f t="shared" ca="1" si="445"/>
        <v>0</v>
      </c>
      <c r="BQ360" s="422">
        <f t="shared" ca="1" si="446"/>
        <v>0</v>
      </c>
      <c r="BR360" s="422">
        <f t="shared" ca="1" si="468"/>
        <v>0</v>
      </c>
      <c r="BS360" s="422">
        <f t="shared" ca="1" si="447"/>
        <v>0</v>
      </c>
      <c r="BT360" s="422">
        <f t="shared" si="448"/>
        <v>0</v>
      </c>
      <c r="BU360" s="422">
        <f t="shared" si="449"/>
        <v>0</v>
      </c>
      <c r="BV360" s="422">
        <f t="shared" si="450"/>
        <v>0</v>
      </c>
      <c r="BW360" s="422">
        <f t="shared" si="451"/>
        <v>0</v>
      </c>
      <c r="BX360" s="422">
        <f t="shared" si="469"/>
        <v>0</v>
      </c>
      <c r="BY360" s="422">
        <f t="shared" si="452"/>
        <v>0</v>
      </c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458"/>
      <c r="CL360" s="458"/>
      <c r="CM360" s="458"/>
      <c r="CN360" s="458"/>
      <c r="CO360" s="458"/>
      <c r="CP360" s="458"/>
      <c r="CQ360" s="458"/>
      <c r="CR360" s="458"/>
      <c r="CS360" s="458"/>
      <c r="CT360" s="458"/>
      <c r="CU360" s="458"/>
      <c r="CV360" s="458"/>
      <c r="CW360" s="458"/>
      <c r="CX360" s="458"/>
      <c r="CY360" s="458"/>
      <c r="CZ360" s="458"/>
      <c r="DA360" s="458"/>
      <c r="DB360" s="458"/>
      <c r="DC360" s="458"/>
      <c r="DD360" s="458"/>
      <c r="DE360" s="458"/>
      <c r="DF360" s="458"/>
      <c r="DG360" s="458"/>
      <c r="DH360" s="458"/>
      <c r="DI360" s="458"/>
      <c r="DJ360" s="458"/>
      <c r="DK360" s="458"/>
      <c r="DL360" s="458"/>
      <c r="DM360" s="458"/>
      <c r="DN360" s="458"/>
      <c r="DO360" s="458"/>
      <c r="DP360" s="458"/>
      <c r="DQ360" s="458"/>
      <c r="DR360" s="458"/>
      <c r="DS360" s="458"/>
      <c r="DT360" s="458"/>
      <c r="DU360" s="39"/>
      <c r="DV360" s="39"/>
      <c r="DW360" s="31">
        <f t="shared" si="488"/>
        <v>20</v>
      </c>
      <c r="DX360" s="459">
        <f t="shared" si="453"/>
        <v>236</v>
      </c>
      <c r="DY360" s="467">
        <f t="shared" si="471"/>
        <v>0.1</v>
      </c>
      <c r="DZ360" s="468">
        <f t="shared" si="472"/>
        <v>0</v>
      </c>
      <c r="EA360" s="467">
        <f t="shared" si="473"/>
        <v>0.01</v>
      </c>
      <c r="EB360" s="468"/>
      <c r="EC360" s="326"/>
      <c r="ED360" s="468"/>
      <c r="EE360" s="39"/>
      <c r="EF360" s="459">
        <f t="shared" si="474"/>
        <v>236</v>
      </c>
      <c r="EG360" s="407">
        <f t="shared" si="484"/>
        <v>0.03</v>
      </c>
      <c r="EH360" s="407">
        <f t="shared" si="484"/>
        <v>0.03</v>
      </c>
      <c r="EI360" s="407">
        <f t="shared" si="484"/>
        <v>0.03</v>
      </c>
      <c r="EJ360" s="407">
        <f t="shared" si="484"/>
        <v>0.03</v>
      </c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</row>
    <row r="361" spans="1:228" ht="12.75" hidden="1" customHeight="1" x14ac:dyDescent="0.2">
      <c r="A361" s="31">
        <f t="shared" si="486"/>
        <v>20</v>
      </c>
      <c r="B361" s="31"/>
      <c r="C361" s="31"/>
      <c r="D361" s="32">
        <f t="shared" si="455"/>
        <v>237</v>
      </c>
      <c r="E361" s="33">
        <f t="shared" ca="1" si="418"/>
        <v>0</v>
      </c>
      <c r="F361" s="33">
        <f t="shared" ca="1" si="419"/>
        <v>0</v>
      </c>
      <c r="G361" s="33">
        <f t="shared" ca="1" si="420"/>
        <v>0</v>
      </c>
      <c r="H361" s="33">
        <v>0</v>
      </c>
      <c r="I361" s="33">
        <v>0</v>
      </c>
      <c r="J361" s="33">
        <f t="shared" ca="1" si="476"/>
        <v>0</v>
      </c>
      <c r="K361" s="33">
        <f t="shared" ca="1" si="421"/>
        <v>0</v>
      </c>
      <c r="L361" s="33"/>
      <c r="M361" s="832">
        <v>0</v>
      </c>
      <c r="N361" s="33">
        <f>IF(M361&gt;0,#REF!,0)</f>
        <v>0</v>
      </c>
      <c r="O361" s="33">
        <f t="shared" ca="1" si="422"/>
        <v>0</v>
      </c>
      <c r="P361" s="833">
        <f t="shared" ca="1" si="456"/>
        <v>0.28999999999999998</v>
      </c>
      <c r="Q361" s="834">
        <f t="shared" ca="1" si="457"/>
        <v>23.139877811380956</v>
      </c>
      <c r="R361" s="835">
        <f t="shared" ca="1" si="458"/>
        <v>92.785468745619283</v>
      </c>
      <c r="S361" s="836">
        <f t="shared" ca="1" si="459"/>
        <v>0.28999999999999998</v>
      </c>
      <c r="T361" s="34">
        <f t="shared" ca="1" si="423"/>
        <v>23.139877811380956</v>
      </c>
      <c r="U361" s="835">
        <f t="shared" ca="1" si="460"/>
        <v>92.785468745619511</v>
      </c>
      <c r="V361" s="34">
        <f t="shared" si="485"/>
        <v>0</v>
      </c>
      <c r="W361" s="553">
        <f t="shared" si="487"/>
        <v>0</v>
      </c>
      <c r="X361" s="42">
        <f t="shared" si="461"/>
        <v>0.03</v>
      </c>
      <c r="Y361" s="43">
        <f t="shared" si="424"/>
        <v>2.4662697723036864E-3</v>
      </c>
      <c r="Z361" s="45">
        <f t="shared" si="416"/>
        <v>0.03</v>
      </c>
      <c r="AA361" s="43">
        <f t="shared" si="425"/>
        <v>2.4662697723036864E-3</v>
      </c>
      <c r="AB361" s="35">
        <f t="shared" si="483"/>
        <v>0.16</v>
      </c>
      <c r="AC361" s="35">
        <f t="shared" ca="1" si="483"/>
        <v>0.15470777428049154</v>
      </c>
      <c r="AD361" s="317">
        <f t="shared" ca="1" si="483"/>
        <v>0.15470777428049154</v>
      </c>
      <c r="AE361" s="39"/>
      <c r="AF361" s="318">
        <f t="shared" si="426"/>
        <v>0.1</v>
      </c>
      <c r="AG361" s="405">
        <f t="shared" ca="1" si="427"/>
        <v>0</v>
      </c>
      <c r="AH361" s="318">
        <f t="shared" si="428"/>
        <v>0</v>
      </c>
      <c r="AI361" s="405">
        <f t="shared" ca="1" si="429"/>
        <v>0</v>
      </c>
      <c r="AJ361" s="318">
        <f t="shared" si="430"/>
        <v>0.01</v>
      </c>
      <c r="AK361" s="405">
        <f t="shared" ca="1" si="431"/>
        <v>0</v>
      </c>
      <c r="AL361" s="35">
        <v>0</v>
      </c>
      <c r="AM361" s="30">
        <f t="shared" ca="1" si="432"/>
        <v>23.139877811380956</v>
      </c>
      <c r="AN361" s="39"/>
      <c r="AO361" s="39"/>
      <c r="AP361" s="709">
        <f ca="1">IF($J$12="",0,IF(A361&lt;=$Y$3,IF(R360+SUM($M$126:M361)&gt;$Z$22,R360*10%,IF(R360+SUM($M$126:M361)&lt;=$Z$22,$Z$22-R360-SUM($M$126:M361))),0))</f>
        <v>99884.364653443001</v>
      </c>
      <c r="AQ361" s="319">
        <f t="shared" ca="1" si="463"/>
        <v>100000</v>
      </c>
      <c r="AR361" s="319">
        <f ca="1">IF($J$12="",0,IF(U360&lt;0,0,IF(A361&lt;=$Y$3,IF(U360+SUM($M$126:M361)&gt;$Z$22,U360*10%,IF(U360+SUM($M$126:M361)&lt;=$Z$22,$AR$125-U360-SUM($M$126:M361))),0)))</f>
        <v>99884.364653443001</v>
      </c>
      <c r="AS361" s="39">
        <f t="shared" ca="1" si="464"/>
        <v>100000</v>
      </c>
      <c r="AT361" s="723">
        <f t="shared" ca="1" si="433"/>
        <v>99884.364653443001</v>
      </c>
      <c r="AU361" s="320">
        <f t="shared" ca="1" si="434"/>
        <v>99884.364653443001</v>
      </c>
      <c r="AV361" s="320">
        <f t="shared" ca="1" si="435"/>
        <v>0</v>
      </c>
      <c r="AW361" s="320">
        <f t="shared" ca="1" si="436"/>
        <v>0</v>
      </c>
      <c r="AX361" s="320">
        <f t="shared" ca="1" si="437"/>
        <v>0</v>
      </c>
      <c r="AY361" s="320">
        <f t="shared" ca="1" si="465"/>
        <v>0</v>
      </c>
      <c r="AZ361" s="724">
        <f t="shared" ca="1" si="438"/>
        <v>0</v>
      </c>
      <c r="BA361" s="1259">
        <f t="shared" si="466"/>
        <v>0</v>
      </c>
      <c r="BB361" s="1250"/>
      <c r="BC361" s="715">
        <f t="shared" si="439"/>
        <v>0</v>
      </c>
      <c r="BD361" s="715">
        <f t="shared" si="440"/>
        <v>0</v>
      </c>
      <c r="BE361" s="715">
        <f t="shared" si="441"/>
        <v>0</v>
      </c>
      <c r="BF361" s="715">
        <f t="shared" si="467"/>
        <v>0</v>
      </c>
      <c r="BG361" s="732">
        <f t="shared" si="442"/>
        <v>0</v>
      </c>
      <c r="BH361" s="39"/>
      <c r="BI361" s="39"/>
      <c r="BJ361" s="39"/>
      <c r="BK361" s="39"/>
      <c r="BL361" s="39"/>
      <c r="BM361" s="36"/>
      <c r="BN361" s="422">
        <f t="shared" ca="1" si="443"/>
        <v>23.139877811380956</v>
      </c>
      <c r="BO361" s="422">
        <f t="shared" ca="1" si="444"/>
        <v>0</v>
      </c>
      <c r="BP361" s="422">
        <f t="shared" ca="1" si="445"/>
        <v>0</v>
      </c>
      <c r="BQ361" s="422">
        <f t="shared" ca="1" si="446"/>
        <v>0</v>
      </c>
      <c r="BR361" s="422">
        <f t="shared" ca="1" si="468"/>
        <v>0</v>
      </c>
      <c r="BS361" s="422">
        <f t="shared" ca="1" si="447"/>
        <v>0</v>
      </c>
      <c r="BT361" s="422">
        <f t="shared" si="448"/>
        <v>0</v>
      </c>
      <c r="BU361" s="422">
        <f t="shared" si="449"/>
        <v>0</v>
      </c>
      <c r="BV361" s="422">
        <f t="shared" si="450"/>
        <v>0</v>
      </c>
      <c r="BW361" s="422">
        <f t="shared" si="451"/>
        <v>0</v>
      </c>
      <c r="BX361" s="422">
        <f t="shared" si="469"/>
        <v>0</v>
      </c>
      <c r="BY361" s="422">
        <f t="shared" si="452"/>
        <v>0</v>
      </c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458"/>
      <c r="CL361" s="458"/>
      <c r="CM361" s="458"/>
      <c r="CN361" s="458"/>
      <c r="CO361" s="458"/>
      <c r="CP361" s="458"/>
      <c r="CQ361" s="458"/>
      <c r="CR361" s="458"/>
      <c r="CS361" s="458"/>
      <c r="CT361" s="458"/>
      <c r="CU361" s="458"/>
      <c r="CV361" s="458"/>
      <c r="CW361" s="458"/>
      <c r="CX361" s="458"/>
      <c r="CY361" s="458"/>
      <c r="CZ361" s="458"/>
      <c r="DA361" s="458"/>
      <c r="DB361" s="458"/>
      <c r="DC361" s="458"/>
      <c r="DD361" s="458"/>
      <c r="DE361" s="458"/>
      <c r="DF361" s="458"/>
      <c r="DG361" s="458"/>
      <c r="DH361" s="458"/>
      <c r="DI361" s="458"/>
      <c r="DJ361" s="458"/>
      <c r="DK361" s="458"/>
      <c r="DL361" s="458"/>
      <c r="DM361" s="458"/>
      <c r="DN361" s="458"/>
      <c r="DO361" s="458"/>
      <c r="DP361" s="458"/>
      <c r="DQ361" s="458"/>
      <c r="DR361" s="458"/>
      <c r="DS361" s="458"/>
      <c r="DT361" s="458"/>
      <c r="DU361" s="39"/>
      <c r="DV361" s="39"/>
      <c r="DW361" s="31">
        <f t="shared" si="488"/>
        <v>20</v>
      </c>
      <c r="DX361" s="459">
        <f t="shared" si="453"/>
        <v>237</v>
      </c>
      <c r="DY361" s="467">
        <f t="shared" si="471"/>
        <v>0.1</v>
      </c>
      <c r="DZ361" s="468">
        <f t="shared" si="472"/>
        <v>0</v>
      </c>
      <c r="EA361" s="467">
        <f t="shared" si="473"/>
        <v>0.01</v>
      </c>
      <c r="EB361" s="468"/>
      <c r="EC361" s="326"/>
      <c r="ED361" s="468"/>
      <c r="EE361" s="39"/>
      <c r="EF361" s="459">
        <f t="shared" si="474"/>
        <v>237</v>
      </c>
      <c r="EG361" s="407">
        <f t="shared" si="484"/>
        <v>0.03</v>
      </c>
      <c r="EH361" s="407">
        <f t="shared" si="484"/>
        <v>0.03</v>
      </c>
      <c r="EI361" s="407">
        <f t="shared" si="484"/>
        <v>0.03</v>
      </c>
      <c r="EJ361" s="407">
        <f t="shared" si="484"/>
        <v>0.03</v>
      </c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</row>
    <row r="362" spans="1:228" ht="12.75" hidden="1" customHeight="1" x14ac:dyDescent="0.2">
      <c r="A362" s="31">
        <f t="shared" si="486"/>
        <v>20</v>
      </c>
      <c r="B362" s="31"/>
      <c r="C362" s="31"/>
      <c r="D362" s="32">
        <f t="shared" si="455"/>
        <v>238</v>
      </c>
      <c r="E362" s="33">
        <f t="shared" ca="1" si="418"/>
        <v>0</v>
      </c>
      <c r="F362" s="33">
        <f t="shared" ca="1" si="419"/>
        <v>0</v>
      </c>
      <c r="G362" s="33">
        <f t="shared" ca="1" si="420"/>
        <v>0</v>
      </c>
      <c r="H362" s="33">
        <v>0</v>
      </c>
      <c r="I362" s="33">
        <v>0</v>
      </c>
      <c r="J362" s="33">
        <f t="shared" ca="1" si="476"/>
        <v>0</v>
      </c>
      <c r="K362" s="33">
        <f t="shared" ca="1" si="421"/>
        <v>0</v>
      </c>
      <c r="L362" s="33"/>
      <c r="M362" s="832">
        <v>0</v>
      </c>
      <c r="N362" s="33">
        <f>IF(M362&gt;0,#REF!,0)</f>
        <v>0</v>
      </c>
      <c r="O362" s="33">
        <f t="shared" ca="1" si="422"/>
        <v>0</v>
      </c>
      <c r="P362" s="833">
        <f t="shared" ca="1" si="456"/>
        <v>0.23</v>
      </c>
      <c r="Q362" s="834">
        <f t="shared" ca="1" si="457"/>
        <v>23.145171366407265</v>
      </c>
      <c r="R362" s="835">
        <f t="shared" ca="1" si="458"/>
        <v>69.870297379212019</v>
      </c>
      <c r="S362" s="836">
        <f t="shared" ca="1" si="459"/>
        <v>0.23</v>
      </c>
      <c r="T362" s="34">
        <f t="shared" ca="1" si="423"/>
        <v>23.145171366407265</v>
      </c>
      <c r="U362" s="835">
        <f t="shared" ca="1" si="460"/>
        <v>69.870297379212246</v>
      </c>
      <c r="V362" s="34">
        <f t="shared" si="485"/>
        <v>0</v>
      </c>
      <c r="W362" s="553">
        <f t="shared" si="487"/>
        <v>0</v>
      </c>
      <c r="X362" s="42">
        <f t="shared" si="461"/>
        <v>0.03</v>
      </c>
      <c r="Y362" s="43">
        <f t="shared" si="424"/>
        <v>2.4662697723036864E-3</v>
      </c>
      <c r="Z362" s="45">
        <f t="shared" si="416"/>
        <v>0.03</v>
      </c>
      <c r="AA362" s="43">
        <f t="shared" si="425"/>
        <v>2.4662697723036864E-3</v>
      </c>
      <c r="AB362" s="35">
        <f t="shared" si="483"/>
        <v>0.16</v>
      </c>
      <c r="AC362" s="35">
        <f t="shared" ca="1" si="483"/>
        <v>0.15470777428049154</v>
      </c>
      <c r="AD362" s="317">
        <f t="shared" ca="1" si="483"/>
        <v>0.15470777428049154</v>
      </c>
      <c r="AE362" s="39"/>
      <c r="AF362" s="318">
        <f t="shared" si="426"/>
        <v>0.1</v>
      </c>
      <c r="AG362" s="405">
        <f t="shared" ca="1" si="427"/>
        <v>0</v>
      </c>
      <c r="AH362" s="318">
        <f t="shared" si="428"/>
        <v>0</v>
      </c>
      <c r="AI362" s="405">
        <f t="shared" ca="1" si="429"/>
        <v>0</v>
      </c>
      <c r="AJ362" s="318">
        <f t="shared" si="430"/>
        <v>0.01</v>
      </c>
      <c r="AK362" s="405">
        <f t="shared" ca="1" si="431"/>
        <v>0</v>
      </c>
      <c r="AL362" s="35">
        <v>0</v>
      </c>
      <c r="AM362" s="30">
        <f t="shared" ca="1" si="432"/>
        <v>23.145171366407265</v>
      </c>
      <c r="AN362" s="39"/>
      <c r="AO362" s="39"/>
      <c r="AP362" s="709">
        <f ca="1">IF($J$12="",0,IF(A362&lt;=$Y$3,IF(R361+SUM($M$126:M362)&gt;$Z$22,R361*10%,IF(R361+SUM($M$126:M362)&lt;=$Z$22,$Z$22-R361-SUM($M$126:M362))),0))</f>
        <v>99907.214531254387</v>
      </c>
      <c r="AQ362" s="319">
        <f t="shared" ca="1" si="463"/>
        <v>100000</v>
      </c>
      <c r="AR362" s="319">
        <f ca="1">IF($J$12="",0,IF(U361&lt;0,0,IF(A362&lt;=$Y$3,IF(U361+SUM($M$126:M362)&gt;$Z$22,U361*10%,IF(U361+SUM($M$126:M362)&lt;=$Z$22,$AR$125-U361-SUM($M$126:M362))),0)))</f>
        <v>99907.214531254387</v>
      </c>
      <c r="AS362" s="39">
        <f t="shared" ca="1" si="464"/>
        <v>100000</v>
      </c>
      <c r="AT362" s="723">
        <f t="shared" ca="1" si="433"/>
        <v>99907.214531254387</v>
      </c>
      <c r="AU362" s="320">
        <f t="shared" ca="1" si="434"/>
        <v>99907.214531254387</v>
      </c>
      <c r="AV362" s="320">
        <f t="shared" ca="1" si="435"/>
        <v>0</v>
      </c>
      <c r="AW362" s="320">
        <f t="shared" ca="1" si="436"/>
        <v>0</v>
      </c>
      <c r="AX362" s="320">
        <f t="shared" ca="1" si="437"/>
        <v>0</v>
      </c>
      <c r="AY362" s="320">
        <f t="shared" ca="1" si="465"/>
        <v>0</v>
      </c>
      <c r="AZ362" s="724">
        <f t="shared" ca="1" si="438"/>
        <v>0</v>
      </c>
      <c r="BA362" s="1259">
        <f t="shared" si="466"/>
        <v>0</v>
      </c>
      <c r="BB362" s="1250"/>
      <c r="BC362" s="715">
        <f t="shared" si="439"/>
        <v>0</v>
      </c>
      <c r="BD362" s="715">
        <f t="shared" si="440"/>
        <v>0</v>
      </c>
      <c r="BE362" s="715">
        <f t="shared" si="441"/>
        <v>0</v>
      </c>
      <c r="BF362" s="715">
        <f t="shared" si="467"/>
        <v>0</v>
      </c>
      <c r="BG362" s="732">
        <f t="shared" si="442"/>
        <v>0</v>
      </c>
      <c r="BH362" s="39"/>
      <c r="BI362" s="39"/>
      <c r="BJ362" s="39"/>
      <c r="BK362" s="39"/>
      <c r="BL362" s="39"/>
      <c r="BM362" s="36"/>
      <c r="BN362" s="422">
        <f t="shared" ca="1" si="443"/>
        <v>23.145171366407265</v>
      </c>
      <c r="BO362" s="422">
        <f t="shared" ca="1" si="444"/>
        <v>0</v>
      </c>
      <c r="BP362" s="422">
        <f t="shared" ca="1" si="445"/>
        <v>0</v>
      </c>
      <c r="BQ362" s="422">
        <f t="shared" ca="1" si="446"/>
        <v>0</v>
      </c>
      <c r="BR362" s="422">
        <f t="shared" ca="1" si="468"/>
        <v>0</v>
      </c>
      <c r="BS362" s="422">
        <f t="shared" ca="1" si="447"/>
        <v>0</v>
      </c>
      <c r="BT362" s="422">
        <f t="shared" si="448"/>
        <v>0</v>
      </c>
      <c r="BU362" s="422">
        <f t="shared" si="449"/>
        <v>0</v>
      </c>
      <c r="BV362" s="422">
        <f t="shared" si="450"/>
        <v>0</v>
      </c>
      <c r="BW362" s="422">
        <f t="shared" si="451"/>
        <v>0</v>
      </c>
      <c r="BX362" s="422">
        <f t="shared" si="469"/>
        <v>0</v>
      </c>
      <c r="BY362" s="422">
        <f t="shared" si="452"/>
        <v>0</v>
      </c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458"/>
      <c r="CL362" s="458"/>
      <c r="CM362" s="458"/>
      <c r="CN362" s="458"/>
      <c r="CO362" s="458"/>
      <c r="CP362" s="458"/>
      <c r="CQ362" s="458"/>
      <c r="CR362" s="458"/>
      <c r="CS362" s="458"/>
      <c r="CT362" s="458"/>
      <c r="CU362" s="458"/>
      <c r="CV362" s="458"/>
      <c r="CW362" s="458"/>
      <c r="CX362" s="458"/>
      <c r="CY362" s="458"/>
      <c r="CZ362" s="458"/>
      <c r="DA362" s="458"/>
      <c r="DB362" s="458"/>
      <c r="DC362" s="458"/>
      <c r="DD362" s="458"/>
      <c r="DE362" s="458"/>
      <c r="DF362" s="458"/>
      <c r="DG362" s="458"/>
      <c r="DH362" s="458"/>
      <c r="DI362" s="458"/>
      <c r="DJ362" s="458"/>
      <c r="DK362" s="458"/>
      <c r="DL362" s="458"/>
      <c r="DM362" s="458"/>
      <c r="DN362" s="458"/>
      <c r="DO362" s="458"/>
      <c r="DP362" s="458"/>
      <c r="DQ362" s="458"/>
      <c r="DR362" s="458"/>
      <c r="DS362" s="458"/>
      <c r="DT362" s="458"/>
      <c r="DU362" s="39"/>
      <c r="DV362" s="39"/>
      <c r="DW362" s="31">
        <f t="shared" si="488"/>
        <v>20</v>
      </c>
      <c r="DX362" s="459">
        <f t="shared" si="453"/>
        <v>238</v>
      </c>
      <c r="DY362" s="467">
        <f t="shared" si="471"/>
        <v>0.1</v>
      </c>
      <c r="DZ362" s="468">
        <f t="shared" si="472"/>
        <v>0</v>
      </c>
      <c r="EA362" s="467">
        <f t="shared" si="473"/>
        <v>0.01</v>
      </c>
      <c r="EB362" s="468"/>
      <c r="EC362" s="326"/>
      <c r="ED362" s="468"/>
      <c r="EE362" s="39"/>
      <c r="EF362" s="459">
        <f t="shared" si="474"/>
        <v>238</v>
      </c>
      <c r="EG362" s="407">
        <f t="shared" si="484"/>
        <v>0.03</v>
      </c>
      <c r="EH362" s="407">
        <f t="shared" si="484"/>
        <v>0.03</v>
      </c>
      <c r="EI362" s="407">
        <f t="shared" si="484"/>
        <v>0.03</v>
      </c>
      <c r="EJ362" s="407">
        <f t="shared" si="484"/>
        <v>0.03</v>
      </c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</row>
    <row r="363" spans="1:228" ht="12.75" hidden="1" customHeight="1" x14ac:dyDescent="0.2">
      <c r="A363" s="31">
        <f t="shared" si="486"/>
        <v>20</v>
      </c>
      <c r="B363" s="31"/>
      <c r="C363" s="31"/>
      <c r="D363" s="32">
        <f t="shared" si="455"/>
        <v>239</v>
      </c>
      <c r="E363" s="33">
        <f t="shared" ca="1" si="418"/>
        <v>0</v>
      </c>
      <c r="F363" s="33">
        <f t="shared" ca="1" si="419"/>
        <v>0</v>
      </c>
      <c r="G363" s="33">
        <f t="shared" ca="1" si="420"/>
        <v>0</v>
      </c>
      <c r="H363" s="33">
        <v>0</v>
      </c>
      <c r="I363" s="33">
        <v>0</v>
      </c>
      <c r="J363" s="33">
        <f t="shared" ca="1" si="476"/>
        <v>0</v>
      </c>
      <c r="K363" s="33">
        <f t="shared" ca="1" si="421"/>
        <v>0</v>
      </c>
      <c r="L363" s="33"/>
      <c r="M363" s="832">
        <v>0</v>
      </c>
      <c r="N363" s="33">
        <f>IF(M363&gt;0,#REF!,0)</f>
        <v>0</v>
      </c>
      <c r="O363" s="33">
        <f t="shared" ca="1" si="422"/>
        <v>0</v>
      </c>
      <c r="P363" s="833">
        <f t="shared" ca="1" si="456"/>
        <v>0.17</v>
      </c>
      <c r="Q363" s="834">
        <f t="shared" ca="1" si="457"/>
        <v>23.150480047773815</v>
      </c>
      <c r="R363" s="835">
        <f t="shared" ca="1" si="458"/>
        <v>46.889817331438209</v>
      </c>
      <c r="S363" s="836">
        <f t="shared" ca="1" si="459"/>
        <v>0.17</v>
      </c>
      <c r="T363" s="34">
        <f t="shared" ca="1" si="423"/>
        <v>23.150480047773815</v>
      </c>
      <c r="U363" s="835">
        <f t="shared" ca="1" si="460"/>
        <v>46.889817331438437</v>
      </c>
      <c r="V363" s="34">
        <f t="shared" si="485"/>
        <v>0</v>
      </c>
      <c r="W363" s="553">
        <f t="shared" si="487"/>
        <v>0</v>
      </c>
      <c r="X363" s="42">
        <f t="shared" si="461"/>
        <v>0.03</v>
      </c>
      <c r="Y363" s="43">
        <f t="shared" si="424"/>
        <v>2.4662697723036864E-3</v>
      </c>
      <c r="Z363" s="45">
        <f t="shared" si="416"/>
        <v>0.03</v>
      </c>
      <c r="AA363" s="43">
        <f t="shared" si="425"/>
        <v>2.4662697723036864E-3</v>
      </c>
      <c r="AB363" s="35">
        <f t="shared" si="483"/>
        <v>0.16</v>
      </c>
      <c r="AC363" s="35">
        <f t="shared" ca="1" si="483"/>
        <v>0.15470777428049154</v>
      </c>
      <c r="AD363" s="317">
        <f t="shared" ca="1" si="483"/>
        <v>0.15470777428049154</v>
      </c>
      <c r="AE363" s="39"/>
      <c r="AF363" s="318">
        <f t="shared" si="426"/>
        <v>0.1</v>
      </c>
      <c r="AG363" s="405">
        <f t="shared" ca="1" si="427"/>
        <v>0</v>
      </c>
      <c r="AH363" s="318">
        <f t="shared" si="428"/>
        <v>0</v>
      </c>
      <c r="AI363" s="405">
        <f t="shared" ca="1" si="429"/>
        <v>0</v>
      </c>
      <c r="AJ363" s="318">
        <f t="shared" si="430"/>
        <v>0.01</v>
      </c>
      <c r="AK363" s="405">
        <f t="shared" ca="1" si="431"/>
        <v>0</v>
      </c>
      <c r="AL363" s="35">
        <v>0</v>
      </c>
      <c r="AM363" s="30">
        <f t="shared" ca="1" si="432"/>
        <v>23.150480047773815</v>
      </c>
      <c r="AN363" s="39"/>
      <c r="AO363" s="39"/>
      <c r="AP363" s="709">
        <f ca="1">IF($J$12="",0,IF(A363&lt;=$Y$3,IF(R362+SUM($M$126:M363)&gt;$Z$22,R362*10%,IF(R362+SUM($M$126:M363)&lt;=$Z$22,$Z$22-R362-SUM($M$126:M363))),0))</f>
        <v>99930.12970262079</v>
      </c>
      <c r="AQ363" s="319">
        <f t="shared" ca="1" si="463"/>
        <v>100000</v>
      </c>
      <c r="AR363" s="319">
        <f ca="1">IF($J$12="",0,IF(U362&lt;0,0,IF(A363&lt;=$Y$3,IF(U362+SUM($M$126:M363)&gt;$Z$22,U362*10%,IF(U362+SUM($M$126:M363)&lt;=$Z$22,$AR$125-U362-SUM($M$126:M363))),0)))</f>
        <v>99930.12970262079</v>
      </c>
      <c r="AS363" s="39">
        <f t="shared" ca="1" si="464"/>
        <v>100000</v>
      </c>
      <c r="AT363" s="723">
        <f t="shared" ca="1" si="433"/>
        <v>99930.12970262079</v>
      </c>
      <c r="AU363" s="320">
        <f t="shared" ca="1" si="434"/>
        <v>99930.12970262079</v>
      </c>
      <c r="AV363" s="320">
        <f t="shared" ca="1" si="435"/>
        <v>0</v>
      </c>
      <c r="AW363" s="320">
        <f t="shared" ca="1" si="436"/>
        <v>0</v>
      </c>
      <c r="AX363" s="320">
        <f t="shared" ca="1" si="437"/>
        <v>0</v>
      </c>
      <c r="AY363" s="320">
        <f t="shared" ca="1" si="465"/>
        <v>0</v>
      </c>
      <c r="AZ363" s="724">
        <f t="shared" ca="1" si="438"/>
        <v>0</v>
      </c>
      <c r="BA363" s="1259">
        <f t="shared" si="466"/>
        <v>0</v>
      </c>
      <c r="BB363" s="1250"/>
      <c r="BC363" s="715">
        <f t="shared" si="439"/>
        <v>0</v>
      </c>
      <c r="BD363" s="715">
        <f t="shared" si="440"/>
        <v>0</v>
      </c>
      <c r="BE363" s="715">
        <f t="shared" si="441"/>
        <v>0</v>
      </c>
      <c r="BF363" s="715">
        <f t="shared" si="467"/>
        <v>0</v>
      </c>
      <c r="BG363" s="732">
        <f t="shared" si="442"/>
        <v>0</v>
      </c>
      <c r="BH363" s="39"/>
      <c r="BI363" s="39"/>
      <c r="BJ363" s="39"/>
      <c r="BK363" s="39"/>
      <c r="BL363" s="39"/>
      <c r="BM363" s="36"/>
      <c r="BN363" s="422">
        <f t="shared" ca="1" si="443"/>
        <v>23.150480047773815</v>
      </c>
      <c r="BO363" s="422">
        <f t="shared" ca="1" si="444"/>
        <v>0</v>
      </c>
      <c r="BP363" s="422">
        <f t="shared" ca="1" si="445"/>
        <v>0</v>
      </c>
      <c r="BQ363" s="422">
        <f t="shared" ca="1" si="446"/>
        <v>0</v>
      </c>
      <c r="BR363" s="422">
        <f t="shared" ca="1" si="468"/>
        <v>0</v>
      </c>
      <c r="BS363" s="422">
        <f t="shared" ca="1" si="447"/>
        <v>0</v>
      </c>
      <c r="BT363" s="422">
        <f t="shared" si="448"/>
        <v>0</v>
      </c>
      <c r="BU363" s="422">
        <f t="shared" si="449"/>
        <v>0</v>
      </c>
      <c r="BV363" s="422">
        <f t="shared" si="450"/>
        <v>0</v>
      </c>
      <c r="BW363" s="422">
        <f t="shared" si="451"/>
        <v>0</v>
      </c>
      <c r="BX363" s="422">
        <f t="shared" si="469"/>
        <v>0</v>
      </c>
      <c r="BY363" s="422">
        <f t="shared" si="452"/>
        <v>0</v>
      </c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458"/>
      <c r="CL363" s="458"/>
      <c r="CM363" s="458"/>
      <c r="CN363" s="458"/>
      <c r="CO363" s="458"/>
      <c r="CP363" s="458"/>
      <c r="CQ363" s="458"/>
      <c r="CR363" s="458"/>
      <c r="CS363" s="458"/>
      <c r="CT363" s="458"/>
      <c r="CU363" s="458"/>
      <c r="CV363" s="458"/>
      <c r="CW363" s="458"/>
      <c r="CX363" s="458"/>
      <c r="CY363" s="458"/>
      <c r="CZ363" s="458"/>
      <c r="DA363" s="458"/>
      <c r="DB363" s="458"/>
      <c r="DC363" s="458"/>
      <c r="DD363" s="458"/>
      <c r="DE363" s="458"/>
      <c r="DF363" s="458"/>
      <c r="DG363" s="458"/>
      <c r="DH363" s="458"/>
      <c r="DI363" s="458"/>
      <c r="DJ363" s="458"/>
      <c r="DK363" s="458"/>
      <c r="DL363" s="458"/>
      <c r="DM363" s="458"/>
      <c r="DN363" s="458"/>
      <c r="DO363" s="458"/>
      <c r="DP363" s="458"/>
      <c r="DQ363" s="458"/>
      <c r="DR363" s="458"/>
      <c r="DS363" s="458"/>
      <c r="DT363" s="458"/>
      <c r="DU363" s="39"/>
      <c r="DV363" s="39"/>
      <c r="DW363" s="31">
        <f t="shared" si="488"/>
        <v>20</v>
      </c>
      <c r="DX363" s="459">
        <f t="shared" si="453"/>
        <v>239</v>
      </c>
      <c r="DY363" s="467">
        <f t="shared" si="471"/>
        <v>0.1</v>
      </c>
      <c r="DZ363" s="468">
        <f t="shared" si="472"/>
        <v>0</v>
      </c>
      <c r="EA363" s="467">
        <f t="shared" si="473"/>
        <v>0.01</v>
      </c>
      <c r="EB363" s="468"/>
      <c r="EC363" s="326"/>
      <c r="ED363" s="468"/>
      <c r="EE363" s="39"/>
      <c r="EF363" s="459">
        <f t="shared" si="474"/>
        <v>239</v>
      </c>
      <c r="EG363" s="407">
        <f t="shared" si="484"/>
        <v>0.03</v>
      </c>
      <c r="EH363" s="407">
        <f t="shared" si="484"/>
        <v>0.03</v>
      </c>
      <c r="EI363" s="407">
        <f t="shared" si="484"/>
        <v>0.03</v>
      </c>
      <c r="EJ363" s="407">
        <f t="shared" si="484"/>
        <v>0.03</v>
      </c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</row>
    <row r="364" spans="1:228" ht="12.75" hidden="1" customHeight="1" x14ac:dyDescent="0.2">
      <c r="A364" s="31">
        <f t="shared" si="486"/>
        <v>20</v>
      </c>
      <c r="B364" s="31"/>
      <c r="C364" s="31"/>
      <c r="D364" s="32">
        <f t="shared" si="455"/>
        <v>240</v>
      </c>
      <c r="E364" s="33">
        <f t="shared" ca="1" si="418"/>
        <v>0</v>
      </c>
      <c r="F364" s="33">
        <f t="shared" ca="1" si="419"/>
        <v>0</v>
      </c>
      <c r="G364" s="33">
        <f t="shared" ca="1" si="420"/>
        <v>0</v>
      </c>
      <c r="H364" s="33">
        <v>0</v>
      </c>
      <c r="I364" s="33">
        <v>0</v>
      </c>
      <c r="J364" s="33">
        <f t="shared" ca="1" si="476"/>
        <v>0</v>
      </c>
      <c r="K364" s="33">
        <f t="shared" ca="1" si="421"/>
        <v>0</v>
      </c>
      <c r="L364" s="33"/>
      <c r="M364" s="832">
        <v>0</v>
      </c>
      <c r="N364" s="33">
        <f>IF(M364&gt;0,#REF!,0)</f>
        <v>0</v>
      </c>
      <c r="O364" s="33">
        <f t="shared" ca="1" si="422"/>
        <v>0</v>
      </c>
      <c r="P364" s="833">
        <f t="shared" ca="1" si="456"/>
        <v>0.12</v>
      </c>
      <c r="Q364" s="834">
        <f t="shared" ca="1" si="457"/>
        <v>23.155803858984882</v>
      </c>
      <c r="R364" s="835">
        <f t="shared" ca="1" si="458"/>
        <v>23.854013472453325</v>
      </c>
      <c r="S364" s="836">
        <f t="shared" ca="1" si="459"/>
        <v>0.12</v>
      </c>
      <c r="T364" s="34">
        <f t="shared" ca="1" si="423"/>
        <v>23.155803858984882</v>
      </c>
      <c r="U364" s="835">
        <f t="shared" ca="1" si="460"/>
        <v>23.854013472453552</v>
      </c>
      <c r="V364" s="34">
        <f t="shared" si="485"/>
        <v>0</v>
      </c>
      <c r="W364" s="553">
        <f t="shared" si="487"/>
        <v>0</v>
      </c>
      <c r="X364" s="42">
        <f t="shared" si="461"/>
        <v>0.03</v>
      </c>
      <c r="Y364" s="43">
        <f t="shared" si="424"/>
        <v>2.4662697723036864E-3</v>
      </c>
      <c r="Z364" s="45">
        <f t="shared" si="416"/>
        <v>0.03</v>
      </c>
      <c r="AA364" s="43">
        <f t="shared" si="425"/>
        <v>2.4662697723036864E-3</v>
      </c>
      <c r="AB364" s="35">
        <f t="shared" si="483"/>
        <v>0.16</v>
      </c>
      <c r="AC364" s="35">
        <f t="shared" ca="1" si="483"/>
        <v>0.15470777428049154</v>
      </c>
      <c r="AD364" s="317">
        <f t="shared" ca="1" si="483"/>
        <v>0.15470777428049154</v>
      </c>
      <c r="AE364" s="39"/>
      <c r="AF364" s="318">
        <f t="shared" si="426"/>
        <v>0.1</v>
      </c>
      <c r="AG364" s="405">
        <f t="shared" ca="1" si="427"/>
        <v>0</v>
      </c>
      <c r="AH364" s="318">
        <f t="shared" si="428"/>
        <v>0</v>
      </c>
      <c r="AI364" s="405">
        <f t="shared" ca="1" si="429"/>
        <v>0</v>
      </c>
      <c r="AJ364" s="318">
        <f t="shared" si="430"/>
        <v>0.01</v>
      </c>
      <c r="AK364" s="405">
        <f t="shared" ca="1" si="431"/>
        <v>0</v>
      </c>
      <c r="AL364" s="35">
        <v>0</v>
      </c>
      <c r="AM364" s="30">
        <f t="shared" ca="1" si="432"/>
        <v>23.155803858984882</v>
      </c>
      <c r="AN364" s="39"/>
      <c r="AO364" s="39"/>
      <c r="AP364" s="709">
        <f ca="1">IF($J$12="",0,IF(A364&lt;=$Y$3,IF(R363+SUM($M$126:M364)&gt;$Z$22,R363*10%,IF(R363+SUM($M$126:M364)&lt;=$Z$22,$Z$22-R363-SUM($M$126:M364))),0))</f>
        <v>99953.110182668563</v>
      </c>
      <c r="AQ364" s="319">
        <f t="shared" ca="1" si="463"/>
        <v>100000</v>
      </c>
      <c r="AR364" s="319">
        <f ca="1">IF($J$12="",0,IF(U363&lt;0,0,IF(A364&lt;=$Y$3,IF(U363+SUM($M$126:M364)&gt;$Z$22,U363*10%,IF(U363+SUM($M$126:M364)&lt;=$Z$22,$AR$125-U363-SUM($M$126:M364))),0)))</f>
        <v>99953.110182668563</v>
      </c>
      <c r="AS364" s="39">
        <f t="shared" ca="1" si="464"/>
        <v>100000</v>
      </c>
      <c r="AT364" s="723">
        <f t="shared" ca="1" si="433"/>
        <v>99953.110182668563</v>
      </c>
      <c r="AU364" s="320">
        <f t="shared" ca="1" si="434"/>
        <v>99953.110182668563</v>
      </c>
      <c r="AV364" s="320">
        <f t="shared" ca="1" si="435"/>
        <v>0</v>
      </c>
      <c r="AW364" s="320">
        <f t="shared" ca="1" si="436"/>
        <v>0</v>
      </c>
      <c r="AX364" s="320">
        <f t="shared" ca="1" si="437"/>
        <v>0</v>
      </c>
      <c r="AY364" s="320">
        <f t="shared" ca="1" si="465"/>
        <v>0</v>
      </c>
      <c r="AZ364" s="724">
        <f t="shared" ca="1" si="438"/>
        <v>0</v>
      </c>
      <c r="BA364" s="1259">
        <f t="shared" si="466"/>
        <v>0</v>
      </c>
      <c r="BB364" s="1250"/>
      <c r="BC364" s="715">
        <f t="shared" si="439"/>
        <v>0</v>
      </c>
      <c r="BD364" s="715">
        <f t="shared" si="440"/>
        <v>0</v>
      </c>
      <c r="BE364" s="715">
        <f t="shared" si="441"/>
        <v>0</v>
      </c>
      <c r="BF364" s="715">
        <f t="shared" si="467"/>
        <v>0</v>
      </c>
      <c r="BG364" s="732">
        <f t="shared" si="442"/>
        <v>0</v>
      </c>
      <c r="BH364" s="39"/>
      <c r="BI364" s="39"/>
      <c r="BJ364" s="39"/>
      <c r="BK364" s="39"/>
      <c r="BL364" s="39"/>
      <c r="BM364" s="36"/>
      <c r="BN364" s="422">
        <f t="shared" ca="1" si="443"/>
        <v>23.155803858984882</v>
      </c>
      <c r="BO364" s="422">
        <f t="shared" ca="1" si="444"/>
        <v>0</v>
      </c>
      <c r="BP364" s="422">
        <f t="shared" ca="1" si="445"/>
        <v>0</v>
      </c>
      <c r="BQ364" s="422">
        <f t="shared" ca="1" si="446"/>
        <v>0</v>
      </c>
      <c r="BR364" s="422">
        <f t="shared" ca="1" si="468"/>
        <v>0</v>
      </c>
      <c r="BS364" s="422">
        <f t="shared" ca="1" si="447"/>
        <v>0</v>
      </c>
      <c r="BT364" s="422">
        <f t="shared" si="448"/>
        <v>0</v>
      </c>
      <c r="BU364" s="422">
        <f t="shared" si="449"/>
        <v>0</v>
      </c>
      <c r="BV364" s="422">
        <f t="shared" si="450"/>
        <v>0</v>
      </c>
      <c r="BW364" s="422">
        <f t="shared" si="451"/>
        <v>0</v>
      </c>
      <c r="BX364" s="422">
        <f t="shared" si="469"/>
        <v>0</v>
      </c>
      <c r="BY364" s="422">
        <f t="shared" si="452"/>
        <v>0</v>
      </c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458"/>
      <c r="CL364" s="458"/>
      <c r="CM364" s="458"/>
      <c r="CN364" s="458"/>
      <c r="CO364" s="458"/>
      <c r="CP364" s="458"/>
      <c r="CQ364" s="458"/>
      <c r="CR364" s="458"/>
      <c r="CS364" s="458"/>
      <c r="CT364" s="458"/>
      <c r="CU364" s="458"/>
      <c r="CV364" s="458"/>
      <c r="CW364" s="458"/>
      <c r="CX364" s="458"/>
      <c r="CY364" s="458"/>
      <c r="CZ364" s="458"/>
      <c r="DA364" s="458"/>
      <c r="DB364" s="458"/>
      <c r="DC364" s="458"/>
      <c r="DD364" s="458"/>
      <c r="DE364" s="458"/>
      <c r="DF364" s="458"/>
      <c r="DG364" s="458"/>
      <c r="DH364" s="458"/>
      <c r="DI364" s="458"/>
      <c r="DJ364" s="458"/>
      <c r="DK364" s="458"/>
      <c r="DL364" s="458"/>
      <c r="DM364" s="458"/>
      <c r="DN364" s="458"/>
      <c r="DO364" s="458"/>
      <c r="DP364" s="458"/>
      <c r="DQ364" s="458"/>
      <c r="DR364" s="458"/>
      <c r="DS364" s="458"/>
      <c r="DT364" s="458"/>
      <c r="DU364" s="39"/>
      <c r="DV364" s="39"/>
      <c r="DW364" s="31">
        <f t="shared" si="488"/>
        <v>20</v>
      </c>
      <c r="DX364" s="459">
        <f t="shared" si="453"/>
        <v>240</v>
      </c>
      <c r="DY364" s="467">
        <f t="shared" si="471"/>
        <v>0.1</v>
      </c>
      <c r="DZ364" s="468">
        <f t="shared" si="472"/>
        <v>0</v>
      </c>
      <c r="EA364" s="467">
        <f t="shared" si="473"/>
        <v>0.01</v>
      </c>
      <c r="EB364" s="468"/>
      <c r="EC364" s="326"/>
      <c r="ED364" s="468"/>
      <c r="EE364" s="39"/>
      <c r="EF364" s="459">
        <f t="shared" si="474"/>
        <v>240</v>
      </c>
      <c r="EG364" s="407">
        <f t="shared" si="484"/>
        <v>0.03</v>
      </c>
      <c r="EH364" s="407">
        <f t="shared" si="484"/>
        <v>0.03</v>
      </c>
      <c r="EI364" s="407">
        <f t="shared" si="484"/>
        <v>0.03</v>
      </c>
      <c r="EJ364" s="407">
        <f t="shared" si="484"/>
        <v>0.03</v>
      </c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</row>
    <row r="365" spans="1:228" ht="12.75" hidden="1" customHeight="1" x14ac:dyDescent="0.2">
      <c r="A365" s="31">
        <f>+A364+1</f>
        <v>21</v>
      </c>
      <c r="B365" s="31"/>
      <c r="C365" s="31">
        <v>30</v>
      </c>
      <c r="D365" s="32">
        <f t="shared" si="455"/>
        <v>241</v>
      </c>
      <c r="E365" s="33">
        <f t="shared" ca="1" si="418"/>
        <v>0</v>
      </c>
      <c r="F365" s="33">
        <f t="shared" ca="1" si="419"/>
        <v>0</v>
      </c>
      <c r="G365" s="33">
        <f t="shared" ca="1" si="420"/>
        <v>0</v>
      </c>
      <c r="H365" s="33">
        <v>0</v>
      </c>
      <c r="I365" s="33">
        <v>0</v>
      </c>
      <c r="J365" s="33">
        <f t="shared" ca="1" si="476"/>
        <v>0</v>
      </c>
      <c r="K365" s="33">
        <f t="shared" ca="1" si="421"/>
        <v>0</v>
      </c>
      <c r="L365" s="33"/>
      <c r="M365" s="832">
        <v>0</v>
      </c>
      <c r="N365" s="33">
        <f>IF(M365&gt;0,#REF!,0)</f>
        <v>0</v>
      </c>
      <c r="O365" s="33">
        <f t="shared" ca="1" si="422"/>
        <v>0</v>
      </c>
      <c r="P365" s="833">
        <f t="shared" ca="1" si="456"/>
        <v>0</v>
      </c>
      <c r="Q365" s="834">
        <f t="shared" ca="1" si="457"/>
        <v>0</v>
      </c>
      <c r="R365" s="835">
        <f t="shared" ca="1" si="458"/>
        <v>0</v>
      </c>
      <c r="S365" s="836">
        <f t="shared" ca="1" si="459"/>
        <v>0</v>
      </c>
      <c r="T365" s="34">
        <f t="shared" ca="1" si="423"/>
        <v>0</v>
      </c>
      <c r="U365" s="835">
        <f t="shared" ca="1" si="460"/>
        <v>0</v>
      </c>
      <c r="V365" s="34">
        <f t="shared" si="485"/>
        <v>0</v>
      </c>
      <c r="W365" s="553">
        <f t="shared" si="487"/>
        <v>0</v>
      </c>
      <c r="X365" s="42">
        <f t="shared" si="461"/>
        <v>0.03</v>
      </c>
      <c r="Y365" s="43">
        <f t="shared" si="424"/>
        <v>2.4662697723036864E-3</v>
      </c>
      <c r="Z365" s="45">
        <f t="shared" si="416"/>
        <v>0.03</v>
      </c>
      <c r="AA365" s="43">
        <f t="shared" si="425"/>
        <v>2.4662697723036864E-3</v>
      </c>
      <c r="AB365" s="35">
        <f t="shared" si="483"/>
        <v>0.16</v>
      </c>
      <c r="AC365" s="35">
        <f t="shared" ca="1" si="483"/>
        <v>0.15470777428049154</v>
      </c>
      <c r="AD365" s="317">
        <f t="shared" ca="1" si="483"/>
        <v>0.15470777428049154</v>
      </c>
      <c r="AE365" s="39"/>
      <c r="AF365" s="318">
        <f t="shared" si="426"/>
        <v>0</v>
      </c>
      <c r="AG365" s="405">
        <f t="shared" ca="1" si="427"/>
        <v>0</v>
      </c>
      <c r="AH365" s="318">
        <f t="shared" si="428"/>
        <v>0</v>
      </c>
      <c r="AI365" s="405">
        <f t="shared" ca="1" si="429"/>
        <v>0</v>
      </c>
      <c r="AJ365" s="318">
        <f t="shared" si="430"/>
        <v>0.01</v>
      </c>
      <c r="AK365" s="405">
        <f t="shared" ca="1" si="431"/>
        <v>0</v>
      </c>
      <c r="AL365" s="35">
        <v>0</v>
      </c>
      <c r="AM365" s="30">
        <f t="shared" ca="1" si="432"/>
        <v>0</v>
      </c>
      <c r="AN365" s="39"/>
      <c r="AO365" s="39"/>
      <c r="AP365" s="709">
        <f ca="1">IF($J$12="",0,IF(A365&lt;=$Y$3,IF(R364+SUM($M$126:M365)&gt;$Z$22,R364*10%,IF(R364+SUM($M$126:M365)&lt;=$Z$22,$Z$22-R364-SUM($M$126:M365))),0))</f>
        <v>0</v>
      </c>
      <c r="AQ365" s="319">
        <f t="shared" ca="1" si="463"/>
        <v>0</v>
      </c>
      <c r="AR365" s="319">
        <f ca="1">IF($J$12="",0,IF(U364&lt;0,0,IF(A365&lt;=$Y$3,IF(U364+SUM($M$126:M365)&gt;$Z$22,U364*10%,IF(U364+SUM($M$126:M365)&lt;=$Z$22,$AR$125-U364-SUM($M$126:M365))),0)))</f>
        <v>0</v>
      </c>
      <c r="AS365" s="39">
        <f t="shared" ca="1" si="464"/>
        <v>0</v>
      </c>
      <c r="AT365" s="723">
        <f t="shared" ca="1" si="433"/>
        <v>0</v>
      </c>
      <c r="AU365" s="320">
        <f t="shared" ca="1" si="434"/>
        <v>0</v>
      </c>
      <c r="AV365" s="320">
        <f t="shared" ca="1" si="435"/>
        <v>0</v>
      </c>
      <c r="AW365" s="320">
        <f t="shared" ca="1" si="436"/>
        <v>0</v>
      </c>
      <c r="AX365" s="320">
        <f t="shared" ca="1" si="437"/>
        <v>0</v>
      </c>
      <c r="AY365" s="320">
        <f t="shared" ca="1" si="465"/>
        <v>0</v>
      </c>
      <c r="AZ365" s="724">
        <f t="shared" ca="1" si="438"/>
        <v>0</v>
      </c>
      <c r="BA365" s="1259">
        <f t="shared" si="466"/>
        <v>0</v>
      </c>
      <c r="BB365" s="1250"/>
      <c r="BC365" s="715">
        <f t="shared" si="439"/>
        <v>0</v>
      </c>
      <c r="BD365" s="715">
        <f t="shared" si="440"/>
        <v>0</v>
      </c>
      <c r="BE365" s="715">
        <f t="shared" si="441"/>
        <v>0</v>
      </c>
      <c r="BF365" s="715">
        <f t="shared" si="467"/>
        <v>0</v>
      </c>
      <c r="BG365" s="732">
        <f t="shared" si="442"/>
        <v>0</v>
      </c>
      <c r="BH365" s="39"/>
      <c r="BI365" s="39"/>
      <c r="BJ365" s="39"/>
      <c r="BK365" s="39"/>
      <c r="BL365" s="39"/>
      <c r="BM365" s="30"/>
      <c r="BN365" s="422">
        <f t="shared" ca="1" si="443"/>
        <v>0</v>
      </c>
      <c r="BO365" s="422">
        <f t="shared" ca="1" si="444"/>
        <v>0</v>
      </c>
      <c r="BP365" s="422">
        <f t="shared" ca="1" si="445"/>
        <v>0</v>
      </c>
      <c r="BQ365" s="422">
        <f t="shared" ca="1" si="446"/>
        <v>0</v>
      </c>
      <c r="BR365" s="422">
        <f t="shared" ca="1" si="468"/>
        <v>0</v>
      </c>
      <c r="BS365" s="422">
        <f t="shared" ca="1" si="447"/>
        <v>0</v>
      </c>
      <c r="BT365" s="422">
        <f t="shared" si="448"/>
        <v>0</v>
      </c>
      <c r="BU365" s="422">
        <f t="shared" si="449"/>
        <v>0</v>
      </c>
      <c r="BV365" s="422">
        <f t="shared" si="450"/>
        <v>0</v>
      </c>
      <c r="BW365" s="422">
        <f t="shared" si="451"/>
        <v>0</v>
      </c>
      <c r="BX365" s="422">
        <f t="shared" si="469"/>
        <v>0</v>
      </c>
      <c r="BY365" s="422">
        <f t="shared" si="452"/>
        <v>0</v>
      </c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458"/>
      <c r="CL365" s="458"/>
      <c r="CM365" s="458"/>
      <c r="CN365" s="458"/>
      <c r="CO365" s="458"/>
      <c r="CP365" s="458"/>
      <c r="CQ365" s="458"/>
      <c r="CR365" s="458"/>
      <c r="CS365" s="458"/>
      <c r="CT365" s="458"/>
      <c r="CU365" s="458"/>
      <c r="CV365" s="458"/>
      <c r="CW365" s="458"/>
      <c r="CX365" s="458"/>
      <c r="CY365" s="458"/>
      <c r="CZ365" s="458"/>
      <c r="DA365" s="458"/>
      <c r="DB365" s="458"/>
      <c r="DC365" s="458"/>
      <c r="DD365" s="458"/>
      <c r="DE365" s="458"/>
      <c r="DF365" s="458"/>
      <c r="DG365" s="458"/>
      <c r="DH365" s="458"/>
      <c r="DI365" s="458"/>
      <c r="DJ365" s="458"/>
      <c r="DK365" s="458"/>
      <c r="DL365" s="458"/>
      <c r="DM365" s="458"/>
      <c r="DN365" s="458"/>
      <c r="DO365" s="458"/>
      <c r="DP365" s="458"/>
      <c r="DQ365" s="458"/>
      <c r="DR365" s="458"/>
      <c r="DS365" s="458"/>
      <c r="DT365" s="458"/>
      <c r="DU365" s="39"/>
      <c r="DV365" s="39"/>
      <c r="DW365" s="31">
        <f>+DW364+1</f>
        <v>21</v>
      </c>
      <c r="DX365" s="459">
        <f t="shared" si="453"/>
        <v>241</v>
      </c>
      <c r="DY365" s="467">
        <f t="shared" si="471"/>
        <v>0</v>
      </c>
      <c r="DZ365" s="468">
        <f t="shared" si="472"/>
        <v>0</v>
      </c>
      <c r="EA365" s="467">
        <f t="shared" si="473"/>
        <v>0.01</v>
      </c>
      <c r="EB365" s="468"/>
      <c r="EC365" s="326"/>
      <c r="ED365" s="468"/>
      <c r="EE365" s="39"/>
      <c r="EF365" s="459">
        <f t="shared" si="474"/>
        <v>241</v>
      </c>
      <c r="EG365" s="407">
        <f t="shared" si="484"/>
        <v>0.03</v>
      </c>
      <c r="EH365" s="407">
        <f t="shared" si="484"/>
        <v>0.03</v>
      </c>
      <c r="EI365" s="407">
        <f t="shared" si="484"/>
        <v>0.03</v>
      </c>
      <c r="EJ365" s="407">
        <f t="shared" si="484"/>
        <v>0.03</v>
      </c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</row>
    <row r="366" spans="1:228" ht="12.75" hidden="1" customHeight="1" x14ac:dyDescent="0.2">
      <c r="A366" s="31">
        <f t="shared" ref="A366:A376" si="489">A365</f>
        <v>21</v>
      </c>
      <c r="B366" s="31"/>
      <c r="C366" s="31"/>
      <c r="D366" s="32">
        <f t="shared" si="455"/>
        <v>242</v>
      </c>
      <c r="E366" s="33">
        <f t="shared" ca="1" si="418"/>
        <v>0</v>
      </c>
      <c r="F366" s="33">
        <f t="shared" ca="1" si="419"/>
        <v>0</v>
      </c>
      <c r="G366" s="33">
        <f t="shared" ca="1" si="420"/>
        <v>0</v>
      </c>
      <c r="H366" s="33">
        <v>0</v>
      </c>
      <c r="I366" s="33">
        <v>0</v>
      </c>
      <c r="J366" s="33">
        <f t="shared" ca="1" si="476"/>
        <v>0</v>
      </c>
      <c r="K366" s="33">
        <f t="shared" ca="1" si="421"/>
        <v>0</v>
      </c>
      <c r="L366" s="33"/>
      <c r="M366" s="832">
        <v>0</v>
      </c>
      <c r="N366" s="33">
        <f>IF(M366&gt;0,#REF!,0)</f>
        <v>0</v>
      </c>
      <c r="O366" s="33">
        <f t="shared" ca="1" si="422"/>
        <v>0</v>
      </c>
      <c r="P366" s="833">
        <f t="shared" ca="1" si="456"/>
        <v>0</v>
      </c>
      <c r="Q366" s="834">
        <f t="shared" ca="1" si="457"/>
        <v>0</v>
      </c>
      <c r="R366" s="835">
        <f t="shared" ca="1" si="458"/>
        <v>0</v>
      </c>
      <c r="S366" s="836">
        <f t="shared" ca="1" si="459"/>
        <v>0</v>
      </c>
      <c r="T366" s="34">
        <f t="shared" ca="1" si="423"/>
        <v>0</v>
      </c>
      <c r="U366" s="835">
        <f t="shared" ca="1" si="460"/>
        <v>0</v>
      </c>
      <c r="V366" s="34">
        <f t="shared" si="485"/>
        <v>0</v>
      </c>
      <c r="W366" s="553">
        <f t="shared" si="487"/>
        <v>0</v>
      </c>
      <c r="X366" s="42">
        <f t="shared" si="461"/>
        <v>0.03</v>
      </c>
      <c r="Y366" s="43">
        <f t="shared" si="424"/>
        <v>2.4662697723036864E-3</v>
      </c>
      <c r="Z366" s="45">
        <f t="shared" si="416"/>
        <v>0.03</v>
      </c>
      <c r="AA366" s="43">
        <f t="shared" si="425"/>
        <v>2.4662697723036864E-3</v>
      </c>
      <c r="AB366" s="35">
        <f t="shared" ref="AB366:AD381" si="490">AB365</f>
        <v>0.16</v>
      </c>
      <c r="AC366" s="35">
        <f t="shared" ca="1" si="490"/>
        <v>0.15470777428049154</v>
      </c>
      <c r="AD366" s="317">
        <f t="shared" ca="1" si="490"/>
        <v>0.15470777428049154</v>
      </c>
      <c r="AE366" s="39"/>
      <c r="AF366" s="318">
        <f t="shared" si="426"/>
        <v>0</v>
      </c>
      <c r="AG366" s="405">
        <f t="shared" ca="1" si="427"/>
        <v>0</v>
      </c>
      <c r="AH366" s="318">
        <f t="shared" si="428"/>
        <v>0</v>
      </c>
      <c r="AI366" s="405">
        <f t="shared" ca="1" si="429"/>
        <v>0</v>
      </c>
      <c r="AJ366" s="318">
        <f t="shared" si="430"/>
        <v>0.01</v>
      </c>
      <c r="AK366" s="405">
        <f t="shared" ca="1" si="431"/>
        <v>0</v>
      </c>
      <c r="AL366" s="35">
        <v>0</v>
      </c>
      <c r="AM366" s="30">
        <f t="shared" ca="1" si="432"/>
        <v>0</v>
      </c>
      <c r="AN366" s="39"/>
      <c r="AO366" s="39"/>
      <c r="AP366" s="709">
        <f ca="1">IF($J$12="",0,IF(A366&lt;=$Y$3,IF(R365+SUM($M$126:M366)&gt;$Z$22,R365*10%,IF(R365+SUM($M$126:M366)&lt;=$Z$22,$Z$22-R365-SUM($M$126:M366))),0))</f>
        <v>0</v>
      </c>
      <c r="AQ366" s="319">
        <f t="shared" ca="1" si="463"/>
        <v>0</v>
      </c>
      <c r="AR366" s="319">
        <f ca="1">IF($J$12="",0,IF(U365&lt;0,0,IF(A366&lt;=$Y$3,IF(U365+SUM($M$126:M366)&gt;$Z$22,U365*10%,IF(U365+SUM($M$126:M366)&lt;=$Z$22,$AR$125-U365-SUM($M$126:M366))),0)))</f>
        <v>0</v>
      </c>
      <c r="AS366" s="39">
        <f t="shared" ca="1" si="464"/>
        <v>0</v>
      </c>
      <c r="AT366" s="723">
        <f t="shared" ca="1" si="433"/>
        <v>0</v>
      </c>
      <c r="AU366" s="320">
        <f t="shared" ca="1" si="434"/>
        <v>0</v>
      </c>
      <c r="AV366" s="320">
        <f t="shared" ca="1" si="435"/>
        <v>0</v>
      </c>
      <c r="AW366" s="320">
        <f t="shared" ca="1" si="436"/>
        <v>0</v>
      </c>
      <c r="AX366" s="320">
        <f t="shared" ca="1" si="437"/>
        <v>0</v>
      </c>
      <c r="AY366" s="320">
        <f t="shared" ca="1" si="465"/>
        <v>0</v>
      </c>
      <c r="AZ366" s="724">
        <f t="shared" ca="1" si="438"/>
        <v>0</v>
      </c>
      <c r="BA366" s="1259">
        <f t="shared" si="466"/>
        <v>0</v>
      </c>
      <c r="BB366" s="1250"/>
      <c r="BC366" s="715">
        <f t="shared" si="439"/>
        <v>0</v>
      </c>
      <c r="BD366" s="715">
        <f t="shared" si="440"/>
        <v>0</v>
      </c>
      <c r="BE366" s="715">
        <f t="shared" si="441"/>
        <v>0</v>
      </c>
      <c r="BF366" s="715">
        <f t="shared" si="467"/>
        <v>0</v>
      </c>
      <c r="BG366" s="732">
        <f t="shared" si="442"/>
        <v>0</v>
      </c>
      <c r="BH366" s="39"/>
      <c r="BI366" s="39"/>
      <c r="BJ366" s="39"/>
      <c r="BK366" s="39"/>
      <c r="BL366" s="39"/>
      <c r="BM366" s="30"/>
      <c r="BN366" s="422">
        <f t="shared" ca="1" si="443"/>
        <v>0</v>
      </c>
      <c r="BO366" s="422">
        <f t="shared" ca="1" si="444"/>
        <v>0</v>
      </c>
      <c r="BP366" s="422">
        <f t="shared" ca="1" si="445"/>
        <v>0</v>
      </c>
      <c r="BQ366" s="422">
        <f t="shared" ca="1" si="446"/>
        <v>0</v>
      </c>
      <c r="BR366" s="422">
        <f t="shared" ca="1" si="468"/>
        <v>0</v>
      </c>
      <c r="BS366" s="422">
        <f t="shared" ca="1" si="447"/>
        <v>0</v>
      </c>
      <c r="BT366" s="422">
        <f t="shared" si="448"/>
        <v>0</v>
      </c>
      <c r="BU366" s="422">
        <f t="shared" si="449"/>
        <v>0</v>
      </c>
      <c r="BV366" s="422">
        <f t="shared" si="450"/>
        <v>0</v>
      </c>
      <c r="BW366" s="422">
        <f t="shared" si="451"/>
        <v>0</v>
      </c>
      <c r="BX366" s="422">
        <f t="shared" si="469"/>
        <v>0</v>
      </c>
      <c r="BY366" s="422">
        <f t="shared" si="452"/>
        <v>0</v>
      </c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458"/>
      <c r="CL366" s="458"/>
      <c r="CM366" s="458"/>
      <c r="CN366" s="458"/>
      <c r="CO366" s="458"/>
      <c r="CP366" s="458"/>
      <c r="CQ366" s="458"/>
      <c r="CR366" s="458"/>
      <c r="CS366" s="458"/>
      <c r="CT366" s="458"/>
      <c r="CU366" s="458"/>
      <c r="CV366" s="458"/>
      <c r="CW366" s="458"/>
      <c r="CX366" s="458"/>
      <c r="CY366" s="458"/>
      <c r="CZ366" s="458"/>
      <c r="DA366" s="458"/>
      <c r="DB366" s="458"/>
      <c r="DC366" s="458"/>
      <c r="DD366" s="458"/>
      <c r="DE366" s="458"/>
      <c r="DF366" s="458"/>
      <c r="DG366" s="458"/>
      <c r="DH366" s="458"/>
      <c r="DI366" s="458"/>
      <c r="DJ366" s="458"/>
      <c r="DK366" s="458"/>
      <c r="DL366" s="458"/>
      <c r="DM366" s="458"/>
      <c r="DN366" s="458"/>
      <c r="DO366" s="458"/>
      <c r="DP366" s="458"/>
      <c r="DQ366" s="458"/>
      <c r="DR366" s="458"/>
      <c r="DS366" s="458"/>
      <c r="DT366" s="458"/>
      <c r="DU366" s="39"/>
      <c r="DV366" s="39"/>
      <c r="DW366" s="31">
        <f t="shared" ref="DW366:DW376" si="491">DW365</f>
        <v>21</v>
      </c>
      <c r="DX366" s="459">
        <f t="shared" si="453"/>
        <v>242</v>
      </c>
      <c r="DY366" s="467">
        <f t="shared" si="471"/>
        <v>0</v>
      </c>
      <c r="DZ366" s="468">
        <f t="shared" si="472"/>
        <v>0</v>
      </c>
      <c r="EA366" s="467">
        <f t="shared" si="473"/>
        <v>0.01</v>
      </c>
      <c r="EB366" s="468"/>
      <c r="EC366" s="326"/>
      <c r="ED366" s="468"/>
      <c r="EE366" s="39"/>
      <c r="EF366" s="459">
        <f t="shared" si="474"/>
        <v>242</v>
      </c>
      <c r="EG366" s="407">
        <f t="shared" si="484"/>
        <v>0.03</v>
      </c>
      <c r="EH366" s="407">
        <f t="shared" si="484"/>
        <v>0.03</v>
      </c>
      <c r="EI366" s="407">
        <f t="shared" si="484"/>
        <v>0.03</v>
      </c>
      <c r="EJ366" s="407">
        <f t="shared" si="484"/>
        <v>0.03</v>
      </c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</row>
    <row r="367" spans="1:228" ht="12.75" hidden="1" customHeight="1" x14ac:dyDescent="0.2">
      <c r="A367" s="31">
        <f t="shared" si="489"/>
        <v>21</v>
      </c>
      <c r="B367" s="31"/>
      <c r="C367" s="31"/>
      <c r="D367" s="32">
        <f t="shared" si="455"/>
        <v>243</v>
      </c>
      <c r="E367" s="33">
        <f t="shared" ca="1" si="418"/>
        <v>0</v>
      </c>
      <c r="F367" s="33">
        <f t="shared" ca="1" si="419"/>
        <v>0</v>
      </c>
      <c r="G367" s="33">
        <f t="shared" ca="1" si="420"/>
        <v>0</v>
      </c>
      <c r="H367" s="33">
        <v>0</v>
      </c>
      <c r="I367" s="33">
        <v>0</v>
      </c>
      <c r="J367" s="33">
        <f t="shared" ca="1" si="476"/>
        <v>0</v>
      </c>
      <c r="K367" s="33">
        <f t="shared" ca="1" si="421"/>
        <v>0</v>
      </c>
      <c r="L367" s="33"/>
      <c r="M367" s="832">
        <v>0</v>
      </c>
      <c r="N367" s="33">
        <f>IF(M367&gt;0,#REF!,0)</f>
        <v>0</v>
      </c>
      <c r="O367" s="33">
        <f t="shared" ca="1" si="422"/>
        <v>0</v>
      </c>
      <c r="P367" s="833">
        <f t="shared" ca="1" si="456"/>
        <v>0</v>
      </c>
      <c r="Q367" s="834">
        <f t="shared" ca="1" si="457"/>
        <v>0</v>
      </c>
      <c r="R367" s="835">
        <f t="shared" ca="1" si="458"/>
        <v>0</v>
      </c>
      <c r="S367" s="836">
        <f t="shared" ca="1" si="459"/>
        <v>0</v>
      </c>
      <c r="T367" s="34">
        <f t="shared" ca="1" si="423"/>
        <v>0</v>
      </c>
      <c r="U367" s="835">
        <f t="shared" ca="1" si="460"/>
        <v>0</v>
      </c>
      <c r="V367" s="34">
        <f t="shared" si="485"/>
        <v>0</v>
      </c>
      <c r="W367" s="553">
        <f t="shared" si="487"/>
        <v>0</v>
      </c>
      <c r="X367" s="42">
        <f t="shared" si="461"/>
        <v>0.03</v>
      </c>
      <c r="Y367" s="43">
        <f t="shared" si="424"/>
        <v>2.4662697723036864E-3</v>
      </c>
      <c r="Z367" s="45">
        <f t="shared" si="416"/>
        <v>0.03</v>
      </c>
      <c r="AA367" s="43">
        <f t="shared" si="425"/>
        <v>2.4662697723036864E-3</v>
      </c>
      <c r="AB367" s="35">
        <f t="shared" si="490"/>
        <v>0.16</v>
      </c>
      <c r="AC367" s="35">
        <f t="shared" ca="1" si="490"/>
        <v>0.15470777428049154</v>
      </c>
      <c r="AD367" s="317">
        <f t="shared" ca="1" si="490"/>
        <v>0.15470777428049154</v>
      </c>
      <c r="AE367" s="39"/>
      <c r="AF367" s="318">
        <f t="shared" si="426"/>
        <v>0</v>
      </c>
      <c r="AG367" s="405">
        <f t="shared" ca="1" si="427"/>
        <v>0</v>
      </c>
      <c r="AH367" s="318">
        <f t="shared" si="428"/>
        <v>0</v>
      </c>
      <c r="AI367" s="405">
        <f t="shared" ca="1" si="429"/>
        <v>0</v>
      </c>
      <c r="AJ367" s="318">
        <f t="shared" si="430"/>
        <v>0.01</v>
      </c>
      <c r="AK367" s="405">
        <f t="shared" ca="1" si="431"/>
        <v>0</v>
      </c>
      <c r="AL367" s="35">
        <v>0</v>
      </c>
      <c r="AM367" s="30">
        <f t="shared" ca="1" si="432"/>
        <v>0</v>
      </c>
      <c r="AN367" s="39"/>
      <c r="AO367" s="39"/>
      <c r="AP367" s="709">
        <f ca="1">IF($J$12="",0,IF(A367&lt;=$Y$3,IF(R366+SUM($M$126:M367)&gt;$Z$22,R366*10%,IF(R366+SUM($M$126:M367)&lt;=$Z$22,$Z$22-R366-SUM($M$126:M367))),0))</f>
        <v>0</v>
      </c>
      <c r="AQ367" s="319">
        <f t="shared" ca="1" si="463"/>
        <v>0</v>
      </c>
      <c r="AR367" s="319">
        <f ca="1">IF($J$12="",0,IF(U366&lt;0,0,IF(A367&lt;=$Y$3,IF(U366+SUM($M$126:M367)&gt;$Z$22,U366*10%,IF(U366+SUM($M$126:M367)&lt;=$Z$22,$AR$125-U366-SUM($M$126:M367))),0)))</f>
        <v>0</v>
      </c>
      <c r="AS367" s="39">
        <f t="shared" ca="1" si="464"/>
        <v>0</v>
      </c>
      <c r="AT367" s="723">
        <f t="shared" ca="1" si="433"/>
        <v>0</v>
      </c>
      <c r="AU367" s="320">
        <f t="shared" ca="1" si="434"/>
        <v>0</v>
      </c>
      <c r="AV367" s="320">
        <f t="shared" ca="1" si="435"/>
        <v>0</v>
      </c>
      <c r="AW367" s="320">
        <f t="shared" ca="1" si="436"/>
        <v>0</v>
      </c>
      <c r="AX367" s="320">
        <f t="shared" ca="1" si="437"/>
        <v>0</v>
      </c>
      <c r="AY367" s="320">
        <f t="shared" ca="1" si="465"/>
        <v>0</v>
      </c>
      <c r="AZ367" s="724">
        <f t="shared" ca="1" si="438"/>
        <v>0</v>
      </c>
      <c r="BA367" s="1259">
        <f t="shared" si="466"/>
        <v>0</v>
      </c>
      <c r="BB367" s="1250"/>
      <c r="BC367" s="715">
        <f t="shared" si="439"/>
        <v>0</v>
      </c>
      <c r="BD367" s="715">
        <f t="shared" si="440"/>
        <v>0</v>
      </c>
      <c r="BE367" s="715">
        <f t="shared" si="441"/>
        <v>0</v>
      </c>
      <c r="BF367" s="715">
        <f t="shared" si="467"/>
        <v>0</v>
      </c>
      <c r="BG367" s="732">
        <f t="shared" si="442"/>
        <v>0</v>
      </c>
      <c r="BH367" s="39"/>
      <c r="BI367" s="39"/>
      <c r="BJ367" s="39"/>
      <c r="BK367" s="39"/>
      <c r="BL367" s="39"/>
      <c r="BM367" s="30"/>
      <c r="BN367" s="422">
        <f t="shared" ca="1" si="443"/>
        <v>0</v>
      </c>
      <c r="BO367" s="422">
        <f t="shared" ca="1" si="444"/>
        <v>0</v>
      </c>
      <c r="BP367" s="422">
        <f t="shared" ca="1" si="445"/>
        <v>0</v>
      </c>
      <c r="BQ367" s="422">
        <f t="shared" ca="1" si="446"/>
        <v>0</v>
      </c>
      <c r="BR367" s="422">
        <f t="shared" ca="1" si="468"/>
        <v>0</v>
      </c>
      <c r="BS367" s="422">
        <f t="shared" ca="1" si="447"/>
        <v>0</v>
      </c>
      <c r="BT367" s="422">
        <f t="shared" si="448"/>
        <v>0</v>
      </c>
      <c r="BU367" s="422">
        <f t="shared" si="449"/>
        <v>0</v>
      </c>
      <c r="BV367" s="422">
        <f t="shared" si="450"/>
        <v>0</v>
      </c>
      <c r="BW367" s="422">
        <f t="shared" si="451"/>
        <v>0</v>
      </c>
      <c r="BX367" s="422">
        <f t="shared" si="469"/>
        <v>0</v>
      </c>
      <c r="BY367" s="422">
        <f t="shared" si="452"/>
        <v>0</v>
      </c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458"/>
      <c r="CL367" s="458"/>
      <c r="CM367" s="458"/>
      <c r="CN367" s="458"/>
      <c r="CO367" s="458"/>
      <c r="CP367" s="458"/>
      <c r="CQ367" s="458"/>
      <c r="CR367" s="458"/>
      <c r="CS367" s="458"/>
      <c r="CT367" s="458"/>
      <c r="CU367" s="458"/>
      <c r="CV367" s="458"/>
      <c r="CW367" s="458"/>
      <c r="CX367" s="458"/>
      <c r="CY367" s="458"/>
      <c r="CZ367" s="458"/>
      <c r="DA367" s="458"/>
      <c r="DB367" s="458"/>
      <c r="DC367" s="458"/>
      <c r="DD367" s="458"/>
      <c r="DE367" s="458"/>
      <c r="DF367" s="458"/>
      <c r="DG367" s="458"/>
      <c r="DH367" s="458"/>
      <c r="DI367" s="458"/>
      <c r="DJ367" s="458"/>
      <c r="DK367" s="458"/>
      <c r="DL367" s="458"/>
      <c r="DM367" s="458"/>
      <c r="DN367" s="458"/>
      <c r="DO367" s="458"/>
      <c r="DP367" s="458"/>
      <c r="DQ367" s="458"/>
      <c r="DR367" s="458"/>
      <c r="DS367" s="458"/>
      <c r="DT367" s="458"/>
      <c r="DU367" s="39"/>
      <c r="DV367" s="39"/>
      <c r="DW367" s="31">
        <f t="shared" si="491"/>
        <v>21</v>
      </c>
      <c r="DX367" s="459">
        <f t="shared" si="453"/>
        <v>243</v>
      </c>
      <c r="DY367" s="467">
        <f t="shared" si="471"/>
        <v>0</v>
      </c>
      <c r="DZ367" s="468">
        <f t="shared" si="472"/>
        <v>0</v>
      </c>
      <c r="EA367" s="467">
        <f t="shared" si="473"/>
        <v>0.01</v>
      </c>
      <c r="EB367" s="468"/>
      <c r="EC367" s="326"/>
      <c r="ED367" s="468"/>
      <c r="EE367" s="39"/>
      <c r="EF367" s="459">
        <f t="shared" si="474"/>
        <v>243</v>
      </c>
      <c r="EG367" s="407">
        <f t="shared" ref="EG367:EJ382" si="492">EG366</f>
        <v>0.03</v>
      </c>
      <c r="EH367" s="407">
        <f t="shared" si="492"/>
        <v>0.03</v>
      </c>
      <c r="EI367" s="407">
        <f t="shared" si="492"/>
        <v>0.03</v>
      </c>
      <c r="EJ367" s="407">
        <f t="shared" si="492"/>
        <v>0.03</v>
      </c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</row>
    <row r="368" spans="1:228" ht="12.75" hidden="1" customHeight="1" x14ac:dyDescent="0.2">
      <c r="A368" s="31">
        <f t="shared" si="489"/>
        <v>21</v>
      </c>
      <c r="B368" s="31"/>
      <c r="C368" s="31"/>
      <c r="D368" s="32">
        <f t="shared" si="455"/>
        <v>244</v>
      </c>
      <c r="E368" s="33">
        <f t="shared" ca="1" si="418"/>
        <v>0</v>
      </c>
      <c r="F368" s="33">
        <f t="shared" ca="1" si="419"/>
        <v>0</v>
      </c>
      <c r="G368" s="33">
        <f t="shared" ca="1" si="420"/>
        <v>0</v>
      </c>
      <c r="H368" s="33">
        <v>0</v>
      </c>
      <c r="I368" s="33">
        <v>0</v>
      </c>
      <c r="J368" s="33">
        <f t="shared" ca="1" si="476"/>
        <v>0</v>
      </c>
      <c r="K368" s="33">
        <f t="shared" ca="1" si="421"/>
        <v>0</v>
      </c>
      <c r="L368" s="33"/>
      <c r="M368" s="832">
        <v>0</v>
      </c>
      <c r="N368" s="33">
        <f>IF(M368&gt;0,#REF!,0)</f>
        <v>0</v>
      </c>
      <c r="O368" s="33">
        <f t="shared" ca="1" si="422"/>
        <v>0</v>
      </c>
      <c r="P368" s="833">
        <f t="shared" ca="1" si="456"/>
        <v>0</v>
      </c>
      <c r="Q368" s="834">
        <f t="shared" ca="1" si="457"/>
        <v>0</v>
      </c>
      <c r="R368" s="835">
        <f t="shared" ca="1" si="458"/>
        <v>0</v>
      </c>
      <c r="S368" s="836">
        <f t="shared" ca="1" si="459"/>
        <v>0</v>
      </c>
      <c r="T368" s="34">
        <f t="shared" ca="1" si="423"/>
        <v>0</v>
      </c>
      <c r="U368" s="835">
        <f t="shared" ca="1" si="460"/>
        <v>0</v>
      </c>
      <c r="V368" s="34">
        <f t="shared" si="485"/>
        <v>0</v>
      </c>
      <c r="W368" s="553">
        <f t="shared" si="487"/>
        <v>0</v>
      </c>
      <c r="X368" s="42">
        <f t="shared" si="461"/>
        <v>0.03</v>
      </c>
      <c r="Y368" s="43">
        <f t="shared" si="424"/>
        <v>2.4662697723036864E-3</v>
      </c>
      <c r="Z368" s="45">
        <f t="shared" si="416"/>
        <v>0.03</v>
      </c>
      <c r="AA368" s="43">
        <f t="shared" si="425"/>
        <v>2.4662697723036864E-3</v>
      </c>
      <c r="AB368" s="35">
        <f t="shared" si="490"/>
        <v>0.16</v>
      </c>
      <c r="AC368" s="35">
        <f t="shared" ca="1" si="490"/>
        <v>0.15470777428049154</v>
      </c>
      <c r="AD368" s="317">
        <f t="shared" ca="1" si="490"/>
        <v>0.15470777428049154</v>
      </c>
      <c r="AE368" s="39"/>
      <c r="AF368" s="318">
        <f t="shared" si="426"/>
        <v>0</v>
      </c>
      <c r="AG368" s="405">
        <f t="shared" ca="1" si="427"/>
        <v>0</v>
      </c>
      <c r="AH368" s="318">
        <f t="shared" si="428"/>
        <v>0</v>
      </c>
      <c r="AI368" s="405">
        <f t="shared" ca="1" si="429"/>
        <v>0</v>
      </c>
      <c r="AJ368" s="318">
        <f t="shared" si="430"/>
        <v>0.01</v>
      </c>
      <c r="AK368" s="405">
        <f t="shared" ca="1" si="431"/>
        <v>0</v>
      </c>
      <c r="AL368" s="35">
        <v>0</v>
      </c>
      <c r="AM368" s="30">
        <f t="shared" ca="1" si="432"/>
        <v>0</v>
      </c>
      <c r="AN368" s="39"/>
      <c r="AO368" s="39"/>
      <c r="AP368" s="709">
        <f ca="1">IF($J$12="",0,IF(A368&lt;=$Y$3,IF(R367+SUM($M$126:M368)&gt;$Z$22,R367*10%,IF(R367+SUM($M$126:M368)&lt;=$Z$22,$Z$22-R367-SUM($M$126:M368))),0))</f>
        <v>0</v>
      </c>
      <c r="AQ368" s="319">
        <f t="shared" ca="1" si="463"/>
        <v>0</v>
      </c>
      <c r="AR368" s="319">
        <f ca="1">IF($J$12="",0,IF(U367&lt;0,0,IF(A368&lt;=$Y$3,IF(U367+SUM($M$126:M368)&gt;$Z$22,U367*10%,IF(U367+SUM($M$126:M368)&lt;=$Z$22,$AR$125-U367-SUM($M$126:M368))),0)))</f>
        <v>0</v>
      </c>
      <c r="AS368" s="39">
        <f t="shared" ca="1" si="464"/>
        <v>0</v>
      </c>
      <c r="AT368" s="723">
        <f t="shared" ca="1" si="433"/>
        <v>0</v>
      </c>
      <c r="AU368" s="320">
        <f t="shared" ca="1" si="434"/>
        <v>0</v>
      </c>
      <c r="AV368" s="320">
        <f t="shared" ca="1" si="435"/>
        <v>0</v>
      </c>
      <c r="AW368" s="320">
        <f t="shared" ca="1" si="436"/>
        <v>0</v>
      </c>
      <c r="AX368" s="320">
        <f t="shared" ca="1" si="437"/>
        <v>0</v>
      </c>
      <c r="AY368" s="320">
        <f t="shared" ca="1" si="465"/>
        <v>0</v>
      </c>
      <c r="AZ368" s="724">
        <f t="shared" ca="1" si="438"/>
        <v>0</v>
      </c>
      <c r="BA368" s="1259">
        <f t="shared" si="466"/>
        <v>0</v>
      </c>
      <c r="BB368" s="1250"/>
      <c r="BC368" s="715">
        <f t="shared" si="439"/>
        <v>0</v>
      </c>
      <c r="BD368" s="715">
        <f t="shared" si="440"/>
        <v>0</v>
      </c>
      <c r="BE368" s="715">
        <f t="shared" si="441"/>
        <v>0</v>
      </c>
      <c r="BF368" s="715">
        <f t="shared" si="467"/>
        <v>0</v>
      </c>
      <c r="BG368" s="732">
        <f t="shared" si="442"/>
        <v>0</v>
      </c>
      <c r="BH368" s="39"/>
      <c r="BI368" s="39"/>
      <c r="BJ368" s="39"/>
      <c r="BK368" s="39"/>
      <c r="BL368" s="39"/>
      <c r="BM368" s="30"/>
      <c r="BN368" s="422">
        <f t="shared" ca="1" si="443"/>
        <v>0</v>
      </c>
      <c r="BO368" s="422">
        <f t="shared" ca="1" si="444"/>
        <v>0</v>
      </c>
      <c r="BP368" s="422">
        <f t="shared" ca="1" si="445"/>
        <v>0</v>
      </c>
      <c r="BQ368" s="422">
        <f t="shared" ca="1" si="446"/>
        <v>0</v>
      </c>
      <c r="BR368" s="422">
        <f t="shared" ca="1" si="468"/>
        <v>0</v>
      </c>
      <c r="BS368" s="422">
        <f t="shared" ca="1" si="447"/>
        <v>0</v>
      </c>
      <c r="BT368" s="422">
        <f t="shared" si="448"/>
        <v>0</v>
      </c>
      <c r="BU368" s="422">
        <f t="shared" si="449"/>
        <v>0</v>
      </c>
      <c r="BV368" s="422">
        <f t="shared" si="450"/>
        <v>0</v>
      </c>
      <c r="BW368" s="422">
        <f t="shared" si="451"/>
        <v>0</v>
      </c>
      <c r="BX368" s="422">
        <f t="shared" si="469"/>
        <v>0</v>
      </c>
      <c r="BY368" s="422">
        <f t="shared" si="452"/>
        <v>0</v>
      </c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458"/>
      <c r="CL368" s="458"/>
      <c r="CM368" s="458"/>
      <c r="CN368" s="458"/>
      <c r="CO368" s="458"/>
      <c r="CP368" s="458"/>
      <c r="CQ368" s="458"/>
      <c r="CR368" s="458"/>
      <c r="CS368" s="458"/>
      <c r="CT368" s="458"/>
      <c r="CU368" s="458"/>
      <c r="CV368" s="458"/>
      <c r="CW368" s="458"/>
      <c r="CX368" s="458"/>
      <c r="CY368" s="458"/>
      <c r="CZ368" s="458"/>
      <c r="DA368" s="458"/>
      <c r="DB368" s="458"/>
      <c r="DC368" s="458"/>
      <c r="DD368" s="458"/>
      <c r="DE368" s="458"/>
      <c r="DF368" s="458"/>
      <c r="DG368" s="458"/>
      <c r="DH368" s="458"/>
      <c r="DI368" s="458"/>
      <c r="DJ368" s="458"/>
      <c r="DK368" s="458"/>
      <c r="DL368" s="458"/>
      <c r="DM368" s="458"/>
      <c r="DN368" s="458"/>
      <c r="DO368" s="458"/>
      <c r="DP368" s="458"/>
      <c r="DQ368" s="458"/>
      <c r="DR368" s="458"/>
      <c r="DS368" s="458"/>
      <c r="DT368" s="458"/>
      <c r="DU368" s="39"/>
      <c r="DV368" s="39"/>
      <c r="DW368" s="31">
        <f t="shared" si="491"/>
        <v>21</v>
      </c>
      <c r="DX368" s="459">
        <f t="shared" si="453"/>
        <v>244</v>
      </c>
      <c r="DY368" s="467">
        <f t="shared" si="471"/>
        <v>0</v>
      </c>
      <c r="DZ368" s="468">
        <f t="shared" si="472"/>
        <v>0</v>
      </c>
      <c r="EA368" s="467">
        <f t="shared" si="473"/>
        <v>0.01</v>
      </c>
      <c r="EB368" s="468"/>
      <c r="EC368" s="326"/>
      <c r="ED368" s="468"/>
      <c r="EE368" s="39"/>
      <c r="EF368" s="459">
        <f t="shared" si="474"/>
        <v>244</v>
      </c>
      <c r="EG368" s="407">
        <f t="shared" si="492"/>
        <v>0.03</v>
      </c>
      <c r="EH368" s="407">
        <f t="shared" si="492"/>
        <v>0.03</v>
      </c>
      <c r="EI368" s="407">
        <f t="shared" si="492"/>
        <v>0.03</v>
      </c>
      <c r="EJ368" s="407">
        <f t="shared" si="492"/>
        <v>0.03</v>
      </c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</row>
    <row r="369" spans="1:228" ht="12.75" hidden="1" customHeight="1" x14ac:dyDescent="0.2">
      <c r="A369" s="31">
        <f t="shared" si="489"/>
        <v>21</v>
      </c>
      <c r="B369" s="31"/>
      <c r="C369" s="31"/>
      <c r="D369" s="32">
        <f t="shared" si="455"/>
        <v>245</v>
      </c>
      <c r="E369" s="33">
        <f t="shared" ca="1" si="418"/>
        <v>0</v>
      </c>
      <c r="F369" s="33">
        <f t="shared" ca="1" si="419"/>
        <v>0</v>
      </c>
      <c r="G369" s="33">
        <f t="shared" ca="1" si="420"/>
        <v>0</v>
      </c>
      <c r="H369" s="33">
        <v>0</v>
      </c>
      <c r="I369" s="33">
        <v>0</v>
      </c>
      <c r="J369" s="33">
        <f t="shared" ca="1" si="476"/>
        <v>0</v>
      </c>
      <c r="K369" s="33">
        <f t="shared" ca="1" si="421"/>
        <v>0</v>
      </c>
      <c r="L369" s="33"/>
      <c r="M369" s="832">
        <v>0</v>
      </c>
      <c r="N369" s="33">
        <f>IF(M369&gt;0,#REF!,0)</f>
        <v>0</v>
      </c>
      <c r="O369" s="33">
        <f t="shared" ca="1" si="422"/>
        <v>0</v>
      </c>
      <c r="P369" s="833">
        <f t="shared" ca="1" si="456"/>
        <v>0</v>
      </c>
      <c r="Q369" s="834">
        <f t="shared" ca="1" si="457"/>
        <v>0</v>
      </c>
      <c r="R369" s="835">
        <f t="shared" ca="1" si="458"/>
        <v>0</v>
      </c>
      <c r="S369" s="836">
        <f t="shared" ca="1" si="459"/>
        <v>0</v>
      </c>
      <c r="T369" s="34">
        <f t="shared" ca="1" si="423"/>
        <v>0</v>
      </c>
      <c r="U369" s="835">
        <f t="shared" ca="1" si="460"/>
        <v>0</v>
      </c>
      <c r="V369" s="34">
        <f t="shared" si="485"/>
        <v>0</v>
      </c>
      <c r="W369" s="553">
        <f t="shared" si="487"/>
        <v>0</v>
      </c>
      <c r="X369" s="42">
        <f t="shared" si="461"/>
        <v>0.03</v>
      </c>
      <c r="Y369" s="43">
        <f t="shared" si="424"/>
        <v>2.4662697723036864E-3</v>
      </c>
      <c r="Z369" s="45">
        <f t="shared" si="416"/>
        <v>0.03</v>
      </c>
      <c r="AA369" s="43">
        <f t="shared" si="425"/>
        <v>2.4662697723036864E-3</v>
      </c>
      <c r="AB369" s="35">
        <f t="shared" si="490"/>
        <v>0.16</v>
      </c>
      <c r="AC369" s="35">
        <f t="shared" ca="1" si="490"/>
        <v>0.15470777428049154</v>
      </c>
      <c r="AD369" s="317">
        <f t="shared" ca="1" si="490"/>
        <v>0.15470777428049154</v>
      </c>
      <c r="AE369" s="39"/>
      <c r="AF369" s="318">
        <f t="shared" si="426"/>
        <v>0</v>
      </c>
      <c r="AG369" s="405">
        <f t="shared" ca="1" si="427"/>
        <v>0</v>
      </c>
      <c r="AH369" s="318">
        <f t="shared" si="428"/>
        <v>0</v>
      </c>
      <c r="AI369" s="405">
        <f t="shared" ca="1" si="429"/>
        <v>0</v>
      </c>
      <c r="AJ369" s="318">
        <f t="shared" si="430"/>
        <v>0.01</v>
      </c>
      <c r="AK369" s="405">
        <f t="shared" ca="1" si="431"/>
        <v>0</v>
      </c>
      <c r="AL369" s="35">
        <v>0</v>
      </c>
      <c r="AM369" s="30">
        <f t="shared" ca="1" si="432"/>
        <v>0</v>
      </c>
      <c r="AN369" s="39"/>
      <c r="AO369" s="39"/>
      <c r="AP369" s="709">
        <f ca="1">IF($J$12="",0,IF(A369&lt;=$Y$3,IF(R368+SUM($M$126:M369)&gt;$Z$22,R368*10%,IF(R368+SUM($M$126:M369)&lt;=$Z$22,$Z$22-R368-SUM($M$126:M369))),0))</f>
        <v>0</v>
      </c>
      <c r="AQ369" s="319">
        <f t="shared" ca="1" si="463"/>
        <v>0</v>
      </c>
      <c r="AR369" s="319">
        <f ca="1">IF($J$12="",0,IF(U368&lt;0,0,IF(A369&lt;=$Y$3,IF(U368+SUM($M$126:M369)&gt;$Z$22,U368*10%,IF(U368+SUM($M$126:M369)&lt;=$Z$22,$AR$125-U368-SUM($M$126:M369))),0)))</f>
        <v>0</v>
      </c>
      <c r="AS369" s="39">
        <f t="shared" ca="1" si="464"/>
        <v>0</v>
      </c>
      <c r="AT369" s="723">
        <f t="shared" ca="1" si="433"/>
        <v>0</v>
      </c>
      <c r="AU369" s="320">
        <f t="shared" ca="1" si="434"/>
        <v>0</v>
      </c>
      <c r="AV369" s="320">
        <f t="shared" ca="1" si="435"/>
        <v>0</v>
      </c>
      <c r="AW369" s="320">
        <f t="shared" ca="1" si="436"/>
        <v>0</v>
      </c>
      <c r="AX369" s="320">
        <f t="shared" ca="1" si="437"/>
        <v>0</v>
      </c>
      <c r="AY369" s="320">
        <f t="shared" ca="1" si="465"/>
        <v>0</v>
      </c>
      <c r="AZ369" s="724">
        <f t="shared" ca="1" si="438"/>
        <v>0</v>
      </c>
      <c r="BA369" s="1259">
        <f t="shared" si="466"/>
        <v>0</v>
      </c>
      <c r="BB369" s="1250"/>
      <c r="BC369" s="715">
        <f t="shared" si="439"/>
        <v>0</v>
      </c>
      <c r="BD369" s="715">
        <f t="shared" si="440"/>
        <v>0</v>
      </c>
      <c r="BE369" s="715">
        <f t="shared" si="441"/>
        <v>0</v>
      </c>
      <c r="BF369" s="715">
        <f t="shared" si="467"/>
        <v>0</v>
      </c>
      <c r="BG369" s="732">
        <f t="shared" si="442"/>
        <v>0</v>
      </c>
      <c r="BH369" s="39"/>
      <c r="BI369" s="39"/>
      <c r="BJ369" s="39"/>
      <c r="BK369" s="39"/>
      <c r="BL369" s="39"/>
      <c r="BM369" s="30"/>
      <c r="BN369" s="422">
        <f t="shared" ca="1" si="443"/>
        <v>0</v>
      </c>
      <c r="BO369" s="422">
        <f t="shared" ca="1" si="444"/>
        <v>0</v>
      </c>
      <c r="BP369" s="422">
        <f t="shared" ca="1" si="445"/>
        <v>0</v>
      </c>
      <c r="BQ369" s="422">
        <f t="shared" ca="1" si="446"/>
        <v>0</v>
      </c>
      <c r="BR369" s="422">
        <f t="shared" ca="1" si="468"/>
        <v>0</v>
      </c>
      <c r="BS369" s="422">
        <f t="shared" ca="1" si="447"/>
        <v>0</v>
      </c>
      <c r="BT369" s="422">
        <f t="shared" si="448"/>
        <v>0</v>
      </c>
      <c r="BU369" s="422">
        <f t="shared" si="449"/>
        <v>0</v>
      </c>
      <c r="BV369" s="422">
        <f t="shared" si="450"/>
        <v>0</v>
      </c>
      <c r="BW369" s="422">
        <f t="shared" si="451"/>
        <v>0</v>
      </c>
      <c r="BX369" s="422">
        <f t="shared" si="469"/>
        <v>0</v>
      </c>
      <c r="BY369" s="422">
        <f t="shared" si="452"/>
        <v>0</v>
      </c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458"/>
      <c r="CL369" s="458"/>
      <c r="CM369" s="458"/>
      <c r="CN369" s="458"/>
      <c r="CO369" s="458"/>
      <c r="CP369" s="458"/>
      <c r="CQ369" s="458"/>
      <c r="CR369" s="458"/>
      <c r="CS369" s="458"/>
      <c r="CT369" s="458"/>
      <c r="CU369" s="458"/>
      <c r="CV369" s="458"/>
      <c r="CW369" s="458"/>
      <c r="CX369" s="458"/>
      <c r="CY369" s="458"/>
      <c r="CZ369" s="458"/>
      <c r="DA369" s="458"/>
      <c r="DB369" s="458"/>
      <c r="DC369" s="458"/>
      <c r="DD369" s="458"/>
      <c r="DE369" s="458"/>
      <c r="DF369" s="458"/>
      <c r="DG369" s="458"/>
      <c r="DH369" s="458"/>
      <c r="DI369" s="458"/>
      <c r="DJ369" s="458"/>
      <c r="DK369" s="458"/>
      <c r="DL369" s="458"/>
      <c r="DM369" s="458"/>
      <c r="DN369" s="458"/>
      <c r="DO369" s="458"/>
      <c r="DP369" s="458"/>
      <c r="DQ369" s="458"/>
      <c r="DR369" s="458"/>
      <c r="DS369" s="458"/>
      <c r="DT369" s="458"/>
      <c r="DU369" s="39"/>
      <c r="DV369" s="39"/>
      <c r="DW369" s="31">
        <f t="shared" si="491"/>
        <v>21</v>
      </c>
      <c r="DX369" s="459">
        <f t="shared" si="453"/>
        <v>245</v>
      </c>
      <c r="DY369" s="467">
        <f t="shared" si="471"/>
        <v>0</v>
      </c>
      <c r="DZ369" s="468">
        <f t="shared" si="472"/>
        <v>0</v>
      </c>
      <c r="EA369" s="467">
        <f t="shared" si="473"/>
        <v>0.01</v>
      </c>
      <c r="EB369" s="468"/>
      <c r="EC369" s="326"/>
      <c r="ED369" s="468"/>
      <c r="EE369" s="39"/>
      <c r="EF369" s="459">
        <f t="shared" si="474"/>
        <v>245</v>
      </c>
      <c r="EG369" s="407">
        <f t="shared" si="492"/>
        <v>0.03</v>
      </c>
      <c r="EH369" s="407">
        <f t="shared" si="492"/>
        <v>0.03</v>
      </c>
      <c r="EI369" s="407">
        <f t="shared" si="492"/>
        <v>0.03</v>
      </c>
      <c r="EJ369" s="407">
        <f t="shared" si="492"/>
        <v>0.03</v>
      </c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</row>
    <row r="370" spans="1:228" ht="12.75" hidden="1" customHeight="1" x14ac:dyDescent="0.2">
      <c r="A370" s="31">
        <f t="shared" si="489"/>
        <v>21</v>
      </c>
      <c r="B370" s="31"/>
      <c r="C370" s="31"/>
      <c r="D370" s="32">
        <f t="shared" si="455"/>
        <v>246</v>
      </c>
      <c r="E370" s="33">
        <f t="shared" ca="1" si="418"/>
        <v>0</v>
      </c>
      <c r="F370" s="33">
        <f t="shared" ca="1" si="419"/>
        <v>0</v>
      </c>
      <c r="G370" s="33">
        <f t="shared" ca="1" si="420"/>
        <v>0</v>
      </c>
      <c r="H370" s="33">
        <v>0</v>
      </c>
      <c r="I370" s="33">
        <v>0</v>
      </c>
      <c r="J370" s="33">
        <f t="shared" ca="1" si="476"/>
        <v>0</v>
      </c>
      <c r="K370" s="33">
        <f t="shared" ca="1" si="421"/>
        <v>0</v>
      </c>
      <c r="L370" s="33"/>
      <c r="M370" s="832">
        <v>0</v>
      </c>
      <c r="N370" s="33">
        <f>IF(M370&gt;0,#REF!,0)</f>
        <v>0</v>
      </c>
      <c r="O370" s="33">
        <f t="shared" ca="1" si="422"/>
        <v>0</v>
      </c>
      <c r="P370" s="833">
        <f t="shared" ca="1" si="456"/>
        <v>0</v>
      </c>
      <c r="Q370" s="834">
        <f t="shared" ca="1" si="457"/>
        <v>0</v>
      </c>
      <c r="R370" s="835">
        <f t="shared" ca="1" si="458"/>
        <v>0</v>
      </c>
      <c r="S370" s="836">
        <f t="shared" ca="1" si="459"/>
        <v>0</v>
      </c>
      <c r="T370" s="34">
        <f t="shared" ca="1" si="423"/>
        <v>0</v>
      </c>
      <c r="U370" s="835">
        <f t="shared" ca="1" si="460"/>
        <v>0</v>
      </c>
      <c r="V370" s="34">
        <f t="shared" si="485"/>
        <v>0</v>
      </c>
      <c r="W370" s="553">
        <f t="shared" si="487"/>
        <v>0</v>
      </c>
      <c r="X370" s="42">
        <f t="shared" si="461"/>
        <v>0.03</v>
      </c>
      <c r="Y370" s="43">
        <f t="shared" si="424"/>
        <v>2.4662697723036864E-3</v>
      </c>
      <c r="Z370" s="45">
        <f t="shared" ref="Z370:Z433" si="493">Z369</f>
        <v>0.03</v>
      </c>
      <c r="AA370" s="43">
        <f t="shared" si="425"/>
        <v>2.4662697723036864E-3</v>
      </c>
      <c r="AB370" s="35">
        <f t="shared" si="490"/>
        <v>0.16</v>
      </c>
      <c r="AC370" s="35">
        <f t="shared" ca="1" si="490"/>
        <v>0.15470777428049154</v>
      </c>
      <c r="AD370" s="317">
        <f t="shared" ca="1" si="490"/>
        <v>0.15470777428049154</v>
      </c>
      <c r="AE370" s="39"/>
      <c r="AF370" s="318">
        <f t="shared" si="426"/>
        <v>0</v>
      </c>
      <c r="AG370" s="405">
        <f t="shared" ca="1" si="427"/>
        <v>0</v>
      </c>
      <c r="AH370" s="318">
        <f t="shared" si="428"/>
        <v>0</v>
      </c>
      <c r="AI370" s="405">
        <f t="shared" ca="1" si="429"/>
        <v>0</v>
      </c>
      <c r="AJ370" s="318">
        <f t="shared" si="430"/>
        <v>0.01</v>
      </c>
      <c r="AK370" s="405">
        <f t="shared" ca="1" si="431"/>
        <v>0</v>
      </c>
      <c r="AL370" s="35">
        <v>0</v>
      </c>
      <c r="AM370" s="30">
        <f t="shared" ca="1" si="432"/>
        <v>0</v>
      </c>
      <c r="AN370" s="39"/>
      <c r="AO370" s="39"/>
      <c r="AP370" s="709">
        <f ca="1">IF($J$12="",0,IF(A370&lt;=$Y$3,IF(R369+SUM($M$126:M370)&gt;$Z$22,R369*10%,IF(R369+SUM($M$126:M370)&lt;=$Z$22,$Z$22-R369-SUM($M$126:M370))),0))</f>
        <v>0</v>
      </c>
      <c r="AQ370" s="319">
        <f t="shared" ca="1" si="463"/>
        <v>0</v>
      </c>
      <c r="AR370" s="319">
        <f ca="1">IF($J$12="",0,IF(U369&lt;0,0,IF(A370&lt;=$Y$3,IF(U369+SUM($M$126:M370)&gt;$Z$22,U369*10%,IF(U369+SUM($M$126:M370)&lt;=$Z$22,$AR$125-U369-SUM($M$126:M370))),0)))</f>
        <v>0</v>
      </c>
      <c r="AS370" s="39">
        <f t="shared" ca="1" si="464"/>
        <v>0</v>
      </c>
      <c r="AT370" s="723">
        <f t="shared" ca="1" si="433"/>
        <v>0</v>
      </c>
      <c r="AU370" s="320">
        <f t="shared" ca="1" si="434"/>
        <v>0</v>
      </c>
      <c r="AV370" s="320">
        <f t="shared" ca="1" si="435"/>
        <v>0</v>
      </c>
      <c r="AW370" s="320">
        <f t="shared" ca="1" si="436"/>
        <v>0</v>
      </c>
      <c r="AX370" s="320">
        <f t="shared" ca="1" si="437"/>
        <v>0</v>
      </c>
      <c r="AY370" s="320">
        <f t="shared" ca="1" si="465"/>
        <v>0</v>
      </c>
      <c r="AZ370" s="724">
        <f t="shared" ca="1" si="438"/>
        <v>0</v>
      </c>
      <c r="BA370" s="1259">
        <f t="shared" si="466"/>
        <v>0</v>
      </c>
      <c r="BB370" s="1250"/>
      <c r="BC370" s="715">
        <f t="shared" si="439"/>
        <v>0</v>
      </c>
      <c r="BD370" s="715">
        <f t="shared" si="440"/>
        <v>0</v>
      </c>
      <c r="BE370" s="715">
        <f t="shared" si="441"/>
        <v>0</v>
      </c>
      <c r="BF370" s="715">
        <f t="shared" si="467"/>
        <v>0</v>
      </c>
      <c r="BG370" s="732">
        <f t="shared" si="442"/>
        <v>0</v>
      </c>
      <c r="BH370" s="39"/>
      <c r="BI370" s="39"/>
      <c r="BJ370" s="39"/>
      <c r="BK370" s="39"/>
      <c r="BL370" s="39"/>
      <c r="BM370" s="30"/>
      <c r="BN370" s="422">
        <f t="shared" ca="1" si="443"/>
        <v>0</v>
      </c>
      <c r="BO370" s="422">
        <f t="shared" ca="1" si="444"/>
        <v>0</v>
      </c>
      <c r="BP370" s="422">
        <f t="shared" ca="1" si="445"/>
        <v>0</v>
      </c>
      <c r="BQ370" s="422">
        <f t="shared" ca="1" si="446"/>
        <v>0</v>
      </c>
      <c r="BR370" s="422">
        <f t="shared" ca="1" si="468"/>
        <v>0</v>
      </c>
      <c r="BS370" s="422">
        <f t="shared" ca="1" si="447"/>
        <v>0</v>
      </c>
      <c r="BT370" s="422">
        <f t="shared" si="448"/>
        <v>0</v>
      </c>
      <c r="BU370" s="422">
        <f t="shared" si="449"/>
        <v>0</v>
      </c>
      <c r="BV370" s="422">
        <f t="shared" si="450"/>
        <v>0</v>
      </c>
      <c r="BW370" s="422">
        <f t="shared" si="451"/>
        <v>0</v>
      </c>
      <c r="BX370" s="422">
        <f t="shared" si="469"/>
        <v>0</v>
      </c>
      <c r="BY370" s="422">
        <f t="shared" si="452"/>
        <v>0</v>
      </c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458"/>
      <c r="CL370" s="458"/>
      <c r="CM370" s="458"/>
      <c r="CN370" s="458"/>
      <c r="CO370" s="458"/>
      <c r="CP370" s="458"/>
      <c r="CQ370" s="458"/>
      <c r="CR370" s="458"/>
      <c r="CS370" s="458"/>
      <c r="CT370" s="458"/>
      <c r="CU370" s="458"/>
      <c r="CV370" s="458"/>
      <c r="CW370" s="458"/>
      <c r="CX370" s="458"/>
      <c r="CY370" s="458"/>
      <c r="CZ370" s="458"/>
      <c r="DA370" s="458"/>
      <c r="DB370" s="458"/>
      <c r="DC370" s="458"/>
      <c r="DD370" s="458"/>
      <c r="DE370" s="458"/>
      <c r="DF370" s="458"/>
      <c r="DG370" s="458"/>
      <c r="DH370" s="458"/>
      <c r="DI370" s="458"/>
      <c r="DJ370" s="458"/>
      <c r="DK370" s="458"/>
      <c r="DL370" s="458"/>
      <c r="DM370" s="458"/>
      <c r="DN370" s="458"/>
      <c r="DO370" s="458"/>
      <c r="DP370" s="458"/>
      <c r="DQ370" s="458"/>
      <c r="DR370" s="458"/>
      <c r="DS370" s="458"/>
      <c r="DT370" s="458"/>
      <c r="DU370" s="39"/>
      <c r="DV370" s="39"/>
      <c r="DW370" s="31">
        <f t="shared" si="491"/>
        <v>21</v>
      </c>
      <c r="DX370" s="459">
        <f t="shared" si="453"/>
        <v>246</v>
      </c>
      <c r="DY370" s="467">
        <f t="shared" si="471"/>
        <v>0</v>
      </c>
      <c r="DZ370" s="468">
        <f t="shared" si="472"/>
        <v>0</v>
      </c>
      <c r="EA370" s="467">
        <f t="shared" si="473"/>
        <v>0.01</v>
      </c>
      <c r="EB370" s="468"/>
      <c r="EC370" s="326"/>
      <c r="ED370" s="468"/>
      <c r="EE370" s="39"/>
      <c r="EF370" s="459">
        <f t="shared" si="474"/>
        <v>246</v>
      </c>
      <c r="EG370" s="407">
        <f t="shared" si="492"/>
        <v>0.03</v>
      </c>
      <c r="EH370" s="407">
        <f t="shared" si="492"/>
        <v>0.03</v>
      </c>
      <c r="EI370" s="407">
        <f t="shared" si="492"/>
        <v>0.03</v>
      </c>
      <c r="EJ370" s="407">
        <f t="shared" si="492"/>
        <v>0.03</v>
      </c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</row>
    <row r="371" spans="1:228" ht="12.75" hidden="1" customHeight="1" x14ac:dyDescent="0.2">
      <c r="A371" s="31">
        <f t="shared" si="489"/>
        <v>21</v>
      </c>
      <c r="B371" s="31"/>
      <c r="C371" s="31"/>
      <c r="D371" s="32">
        <f t="shared" si="455"/>
        <v>247</v>
      </c>
      <c r="E371" s="33">
        <f t="shared" ca="1" si="418"/>
        <v>0</v>
      </c>
      <c r="F371" s="33">
        <f t="shared" ca="1" si="419"/>
        <v>0</v>
      </c>
      <c r="G371" s="33">
        <f t="shared" ca="1" si="420"/>
        <v>0</v>
      </c>
      <c r="H371" s="33">
        <v>0</v>
      </c>
      <c r="I371" s="33">
        <v>0</v>
      </c>
      <c r="J371" s="33">
        <f t="shared" ca="1" si="476"/>
        <v>0</v>
      </c>
      <c r="K371" s="33">
        <f t="shared" ca="1" si="421"/>
        <v>0</v>
      </c>
      <c r="L371" s="33"/>
      <c r="M371" s="832">
        <v>0</v>
      </c>
      <c r="N371" s="33">
        <f>IF(M371&gt;0,#REF!,0)</f>
        <v>0</v>
      </c>
      <c r="O371" s="33">
        <f t="shared" ca="1" si="422"/>
        <v>0</v>
      </c>
      <c r="P371" s="833">
        <f t="shared" ca="1" si="456"/>
        <v>0</v>
      </c>
      <c r="Q371" s="834">
        <f t="shared" ca="1" si="457"/>
        <v>0</v>
      </c>
      <c r="R371" s="835">
        <f t="shared" ca="1" si="458"/>
        <v>0</v>
      </c>
      <c r="S371" s="836">
        <f t="shared" ca="1" si="459"/>
        <v>0</v>
      </c>
      <c r="T371" s="34">
        <f t="shared" ca="1" si="423"/>
        <v>0</v>
      </c>
      <c r="U371" s="835">
        <f t="shared" ca="1" si="460"/>
        <v>0</v>
      </c>
      <c r="V371" s="34">
        <f t="shared" si="485"/>
        <v>0</v>
      </c>
      <c r="W371" s="553">
        <f t="shared" si="487"/>
        <v>0</v>
      </c>
      <c r="X371" s="42">
        <f t="shared" si="461"/>
        <v>0.03</v>
      </c>
      <c r="Y371" s="43">
        <f t="shared" si="424"/>
        <v>2.4662697723036864E-3</v>
      </c>
      <c r="Z371" s="45">
        <f t="shared" si="493"/>
        <v>0.03</v>
      </c>
      <c r="AA371" s="43">
        <f t="shared" si="425"/>
        <v>2.4662697723036864E-3</v>
      </c>
      <c r="AB371" s="35">
        <f t="shared" si="490"/>
        <v>0.16</v>
      </c>
      <c r="AC371" s="35">
        <f t="shared" ca="1" si="490"/>
        <v>0.15470777428049154</v>
      </c>
      <c r="AD371" s="317">
        <f t="shared" ca="1" si="490"/>
        <v>0.15470777428049154</v>
      </c>
      <c r="AE371" s="39"/>
      <c r="AF371" s="318">
        <f t="shared" si="426"/>
        <v>0</v>
      </c>
      <c r="AG371" s="405">
        <f t="shared" ca="1" si="427"/>
        <v>0</v>
      </c>
      <c r="AH371" s="318">
        <f t="shared" si="428"/>
        <v>0</v>
      </c>
      <c r="AI371" s="405">
        <f t="shared" ca="1" si="429"/>
        <v>0</v>
      </c>
      <c r="AJ371" s="318">
        <f t="shared" si="430"/>
        <v>0.01</v>
      </c>
      <c r="AK371" s="405">
        <f t="shared" ca="1" si="431"/>
        <v>0</v>
      </c>
      <c r="AL371" s="35">
        <v>0</v>
      </c>
      <c r="AM371" s="30">
        <f t="shared" ca="1" si="432"/>
        <v>0</v>
      </c>
      <c r="AN371" s="39"/>
      <c r="AO371" s="39"/>
      <c r="AP371" s="709">
        <f ca="1">IF($J$12="",0,IF(A371&lt;=$Y$3,IF(R370+SUM($M$126:M371)&gt;$Z$22,R370*10%,IF(R370+SUM($M$126:M371)&lt;=$Z$22,$Z$22-R370-SUM($M$126:M371))),0))</f>
        <v>0</v>
      </c>
      <c r="AQ371" s="319">
        <f t="shared" ca="1" si="463"/>
        <v>0</v>
      </c>
      <c r="AR371" s="319">
        <f ca="1">IF($J$12="",0,IF(U370&lt;0,0,IF(A371&lt;=$Y$3,IF(U370+SUM($M$126:M371)&gt;$Z$22,U370*10%,IF(U370+SUM($M$126:M371)&lt;=$Z$22,$AR$125-U370-SUM($M$126:M371))),0)))</f>
        <v>0</v>
      </c>
      <c r="AS371" s="39">
        <f t="shared" ca="1" si="464"/>
        <v>0</v>
      </c>
      <c r="AT371" s="723">
        <f t="shared" ca="1" si="433"/>
        <v>0</v>
      </c>
      <c r="AU371" s="320">
        <f t="shared" ca="1" si="434"/>
        <v>0</v>
      </c>
      <c r="AV371" s="320">
        <f t="shared" ca="1" si="435"/>
        <v>0</v>
      </c>
      <c r="AW371" s="320">
        <f t="shared" ca="1" si="436"/>
        <v>0</v>
      </c>
      <c r="AX371" s="320">
        <f t="shared" ca="1" si="437"/>
        <v>0</v>
      </c>
      <c r="AY371" s="320">
        <f t="shared" ca="1" si="465"/>
        <v>0</v>
      </c>
      <c r="AZ371" s="724">
        <f t="shared" ca="1" si="438"/>
        <v>0</v>
      </c>
      <c r="BA371" s="1259">
        <f t="shared" si="466"/>
        <v>0</v>
      </c>
      <c r="BB371" s="1250"/>
      <c r="BC371" s="715">
        <f t="shared" si="439"/>
        <v>0</v>
      </c>
      <c r="BD371" s="715">
        <f t="shared" si="440"/>
        <v>0</v>
      </c>
      <c r="BE371" s="715">
        <f t="shared" si="441"/>
        <v>0</v>
      </c>
      <c r="BF371" s="715">
        <f t="shared" si="467"/>
        <v>0</v>
      </c>
      <c r="BG371" s="732">
        <f t="shared" si="442"/>
        <v>0</v>
      </c>
      <c r="BH371" s="39"/>
      <c r="BI371" s="39"/>
      <c r="BJ371" s="39"/>
      <c r="BK371" s="39"/>
      <c r="BL371" s="39"/>
      <c r="BM371" s="30"/>
      <c r="BN371" s="422">
        <f t="shared" ca="1" si="443"/>
        <v>0</v>
      </c>
      <c r="BO371" s="422">
        <f t="shared" ca="1" si="444"/>
        <v>0</v>
      </c>
      <c r="BP371" s="422">
        <f t="shared" ca="1" si="445"/>
        <v>0</v>
      </c>
      <c r="BQ371" s="422">
        <f t="shared" ca="1" si="446"/>
        <v>0</v>
      </c>
      <c r="BR371" s="422">
        <f t="shared" ca="1" si="468"/>
        <v>0</v>
      </c>
      <c r="BS371" s="422">
        <f t="shared" ca="1" si="447"/>
        <v>0</v>
      </c>
      <c r="BT371" s="422">
        <f t="shared" si="448"/>
        <v>0</v>
      </c>
      <c r="BU371" s="422">
        <f t="shared" si="449"/>
        <v>0</v>
      </c>
      <c r="BV371" s="422">
        <f t="shared" si="450"/>
        <v>0</v>
      </c>
      <c r="BW371" s="422">
        <f t="shared" si="451"/>
        <v>0</v>
      </c>
      <c r="BX371" s="422">
        <f t="shared" si="469"/>
        <v>0</v>
      </c>
      <c r="BY371" s="422">
        <f t="shared" si="452"/>
        <v>0</v>
      </c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458"/>
      <c r="CL371" s="458"/>
      <c r="CM371" s="458"/>
      <c r="CN371" s="458"/>
      <c r="CO371" s="458"/>
      <c r="CP371" s="458"/>
      <c r="CQ371" s="458"/>
      <c r="CR371" s="458"/>
      <c r="CS371" s="458"/>
      <c r="CT371" s="458"/>
      <c r="CU371" s="458"/>
      <c r="CV371" s="458"/>
      <c r="CW371" s="458"/>
      <c r="CX371" s="458"/>
      <c r="CY371" s="458"/>
      <c r="CZ371" s="458"/>
      <c r="DA371" s="458"/>
      <c r="DB371" s="458"/>
      <c r="DC371" s="458"/>
      <c r="DD371" s="458"/>
      <c r="DE371" s="458"/>
      <c r="DF371" s="458"/>
      <c r="DG371" s="458"/>
      <c r="DH371" s="458"/>
      <c r="DI371" s="458"/>
      <c r="DJ371" s="458"/>
      <c r="DK371" s="458"/>
      <c r="DL371" s="458"/>
      <c r="DM371" s="458"/>
      <c r="DN371" s="458"/>
      <c r="DO371" s="458"/>
      <c r="DP371" s="458"/>
      <c r="DQ371" s="458"/>
      <c r="DR371" s="458"/>
      <c r="DS371" s="458"/>
      <c r="DT371" s="458"/>
      <c r="DU371" s="39"/>
      <c r="DV371" s="39"/>
      <c r="DW371" s="31">
        <f t="shared" si="491"/>
        <v>21</v>
      </c>
      <c r="DX371" s="459">
        <f t="shared" si="453"/>
        <v>247</v>
      </c>
      <c r="DY371" s="467">
        <f t="shared" si="471"/>
        <v>0</v>
      </c>
      <c r="DZ371" s="468">
        <f t="shared" si="472"/>
        <v>0</v>
      </c>
      <c r="EA371" s="467">
        <f t="shared" si="473"/>
        <v>0.01</v>
      </c>
      <c r="EB371" s="468"/>
      <c r="EC371" s="326"/>
      <c r="ED371" s="468"/>
      <c r="EE371" s="39"/>
      <c r="EF371" s="459">
        <f t="shared" si="474"/>
        <v>247</v>
      </c>
      <c r="EG371" s="407">
        <f t="shared" si="492"/>
        <v>0.03</v>
      </c>
      <c r="EH371" s="407">
        <f t="shared" si="492"/>
        <v>0.03</v>
      </c>
      <c r="EI371" s="407">
        <f t="shared" si="492"/>
        <v>0.03</v>
      </c>
      <c r="EJ371" s="407">
        <f t="shared" si="492"/>
        <v>0.03</v>
      </c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</row>
    <row r="372" spans="1:228" ht="12.75" hidden="1" customHeight="1" x14ac:dyDescent="0.2">
      <c r="A372" s="31">
        <f t="shared" si="489"/>
        <v>21</v>
      </c>
      <c r="B372" s="31"/>
      <c r="C372" s="31"/>
      <c r="D372" s="32">
        <f t="shared" si="455"/>
        <v>248</v>
      </c>
      <c r="E372" s="33">
        <f t="shared" ca="1" si="418"/>
        <v>0</v>
      </c>
      <c r="F372" s="33">
        <f t="shared" ca="1" si="419"/>
        <v>0</v>
      </c>
      <c r="G372" s="33">
        <f t="shared" ca="1" si="420"/>
        <v>0</v>
      </c>
      <c r="H372" s="33">
        <v>0</v>
      </c>
      <c r="I372" s="33">
        <v>0</v>
      </c>
      <c r="J372" s="33">
        <f t="shared" ca="1" si="476"/>
        <v>0</v>
      </c>
      <c r="K372" s="33">
        <f t="shared" ca="1" si="421"/>
        <v>0</v>
      </c>
      <c r="L372" s="33"/>
      <c r="M372" s="832">
        <v>0</v>
      </c>
      <c r="N372" s="33">
        <f>IF(M372&gt;0,#REF!,0)</f>
        <v>0</v>
      </c>
      <c r="O372" s="33">
        <f t="shared" ca="1" si="422"/>
        <v>0</v>
      </c>
      <c r="P372" s="833">
        <f t="shared" ca="1" si="456"/>
        <v>0</v>
      </c>
      <c r="Q372" s="834">
        <f t="shared" ca="1" si="457"/>
        <v>0</v>
      </c>
      <c r="R372" s="835">
        <f t="shared" ca="1" si="458"/>
        <v>0</v>
      </c>
      <c r="S372" s="836">
        <f t="shared" ca="1" si="459"/>
        <v>0</v>
      </c>
      <c r="T372" s="34">
        <f t="shared" ca="1" si="423"/>
        <v>0</v>
      </c>
      <c r="U372" s="835">
        <f t="shared" ca="1" si="460"/>
        <v>0</v>
      </c>
      <c r="V372" s="34">
        <f t="shared" si="485"/>
        <v>0</v>
      </c>
      <c r="W372" s="553">
        <f t="shared" si="487"/>
        <v>0</v>
      </c>
      <c r="X372" s="42">
        <f t="shared" si="461"/>
        <v>0.03</v>
      </c>
      <c r="Y372" s="43">
        <f t="shared" si="424"/>
        <v>2.4662697723036864E-3</v>
      </c>
      <c r="Z372" s="45">
        <f t="shared" si="493"/>
        <v>0.03</v>
      </c>
      <c r="AA372" s="43">
        <f t="shared" si="425"/>
        <v>2.4662697723036864E-3</v>
      </c>
      <c r="AB372" s="35">
        <f t="shared" si="490"/>
        <v>0.16</v>
      </c>
      <c r="AC372" s="35">
        <f t="shared" ca="1" si="490"/>
        <v>0.15470777428049154</v>
      </c>
      <c r="AD372" s="317">
        <f t="shared" ca="1" si="490"/>
        <v>0.15470777428049154</v>
      </c>
      <c r="AE372" s="39"/>
      <c r="AF372" s="318">
        <f t="shared" si="426"/>
        <v>0</v>
      </c>
      <c r="AG372" s="405">
        <f t="shared" ca="1" si="427"/>
        <v>0</v>
      </c>
      <c r="AH372" s="318">
        <f t="shared" si="428"/>
        <v>0</v>
      </c>
      <c r="AI372" s="405">
        <f t="shared" ca="1" si="429"/>
        <v>0</v>
      </c>
      <c r="AJ372" s="318">
        <f t="shared" si="430"/>
        <v>0.01</v>
      </c>
      <c r="AK372" s="405">
        <f t="shared" ca="1" si="431"/>
        <v>0</v>
      </c>
      <c r="AL372" s="35">
        <v>0</v>
      </c>
      <c r="AM372" s="30">
        <f t="shared" ca="1" si="432"/>
        <v>0</v>
      </c>
      <c r="AN372" s="39"/>
      <c r="AO372" s="39"/>
      <c r="AP372" s="709">
        <f ca="1">IF($J$12="",0,IF(A372&lt;=$Y$3,IF(R371+SUM($M$126:M372)&gt;$Z$22,R371*10%,IF(R371+SUM($M$126:M372)&lt;=$Z$22,$Z$22-R371-SUM($M$126:M372))),0))</f>
        <v>0</v>
      </c>
      <c r="AQ372" s="319">
        <f t="shared" ca="1" si="463"/>
        <v>0</v>
      </c>
      <c r="AR372" s="319">
        <f ca="1">IF($J$12="",0,IF(U371&lt;0,0,IF(A372&lt;=$Y$3,IF(U371+SUM($M$126:M372)&gt;$Z$22,U371*10%,IF(U371+SUM($M$126:M372)&lt;=$Z$22,$AR$125-U371-SUM($M$126:M372))),0)))</f>
        <v>0</v>
      </c>
      <c r="AS372" s="39">
        <f t="shared" ca="1" si="464"/>
        <v>0</v>
      </c>
      <c r="AT372" s="723">
        <f t="shared" ca="1" si="433"/>
        <v>0</v>
      </c>
      <c r="AU372" s="320">
        <f t="shared" ca="1" si="434"/>
        <v>0</v>
      </c>
      <c r="AV372" s="320">
        <f t="shared" ca="1" si="435"/>
        <v>0</v>
      </c>
      <c r="AW372" s="320">
        <f t="shared" ca="1" si="436"/>
        <v>0</v>
      </c>
      <c r="AX372" s="320">
        <f t="shared" ca="1" si="437"/>
        <v>0</v>
      </c>
      <c r="AY372" s="320">
        <f t="shared" ca="1" si="465"/>
        <v>0</v>
      </c>
      <c r="AZ372" s="724">
        <f t="shared" ca="1" si="438"/>
        <v>0</v>
      </c>
      <c r="BA372" s="1259">
        <f t="shared" si="466"/>
        <v>0</v>
      </c>
      <c r="BB372" s="1250"/>
      <c r="BC372" s="715">
        <f t="shared" si="439"/>
        <v>0</v>
      </c>
      <c r="BD372" s="715">
        <f t="shared" si="440"/>
        <v>0</v>
      </c>
      <c r="BE372" s="715">
        <f t="shared" si="441"/>
        <v>0</v>
      </c>
      <c r="BF372" s="715">
        <f t="shared" si="467"/>
        <v>0</v>
      </c>
      <c r="BG372" s="732">
        <f t="shared" si="442"/>
        <v>0</v>
      </c>
      <c r="BH372" s="39"/>
      <c r="BI372" s="39"/>
      <c r="BJ372" s="39"/>
      <c r="BK372" s="39"/>
      <c r="BL372" s="39"/>
      <c r="BM372" s="30"/>
      <c r="BN372" s="422">
        <f t="shared" ca="1" si="443"/>
        <v>0</v>
      </c>
      <c r="BO372" s="422">
        <f t="shared" ca="1" si="444"/>
        <v>0</v>
      </c>
      <c r="BP372" s="422">
        <f t="shared" ca="1" si="445"/>
        <v>0</v>
      </c>
      <c r="BQ372" s="422">
        <f t="shared" ca="1" si="446"/>
        <v>0</v>
      </c>
      <c r="BR372" s="422">
        <f t="shared" ca="1" si="468"/>
        <v>0</v>
      </c>
      <c r="BS372" s="422">
        <f t="shared" ca="1" si="447"/>
        <v>0</v>
      </c>
      <c r="BT372" s="422">
        <f t="shared" si="448"/>
        <v>0</v>
      </c>
      <c r="BU372" s="422">
        <f t="shared" si="449"/>
        <v>0</v>
      </c>
      <c r="BV372" s="422">
        <f t="shared" si="450"/>
        <v>0</v>
      </c>
      <c r="BW372" s="422">
        <f t="shared" si="451"/>
        <v>0</v>
      </c>
      <c r="BX372" s="422">
        <f t="shared" si="469"/>
        <v>0</v>
      </c>
      <c r="BY372" s="422">
        <f t="shared" si="452"/>
        <v>0</v>
      </c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458"/>
      <c r="CL372" s="458"/>
      <c r="CM372" s="458"/>
      <c r="CN372" s="458"/>
      <c r="CO372" s="458"/>
      <c r="CP372" s="458"/>
      <c r="CQ372" s="458"/>
      <c r="CR372" s="458"/>
      <c r="CS372" s="458"/>
      <c r="CT372" s="458"/>
      <c r="CU372" s="458"/>
      <c r="CV372" s="458"/>
      <c r="CW372" s="458"/>
      <c r="CX372" s="458"/>
      <c r="CY372" s="458"/>
      <c r="CZ372" s="458"/>
      <c r="DA372" s="458"/>
      <c r="DB372" s="458"/>
      <c r="DC372" s="458"/>
      <c r="DD372" s="458"/>
      <c r="DE372" s="458"/>
      <c r="DF372" s="458"/>
      <c r="DG372" s="458"/>
      <c r="DH372" s="458"/>
      <c r="DI372" s="458"/>
      <c r="DJ372" s="458"/>
      <c r="DK372" s="458"/>
      <c r="DL372" s="458"/>
      <c r="DM372" s="458"/>
      <c r="DN372" s="458"/>
      <c r="DO372" s="458"/>
      <c r="DP372" s="458"/>
      <c r="DQ372" s="458"/>
      <c r="DR372" s="458"/>
      <c r="DS372" s="458"/>
      <c r="DT372" s="458"/>
      <c r="DU372" s="39"/>
      <c r="DV372" s="39"/>
      <c r="DW372" s="31">
        <f t="shared" si="491"/>
        <v>21</v>
      </c>
      <c r="DX372" s="459">
        <f t="shared" si="453"/>
        <v>248</v>
      </c>
      <c r="DY372" s="467">
        <f t="shared" si="471"/>
        <v>0</v>
      </c>
      <c r="DZ372" s="468">
        <f t="shared" si="472"/>
        <v>0</v>
      </c>
      <c r="EA372" s="467">
        <f t="shared" si="473"/>
        <v>0.01</v>
      </c>
      <c r="EB372" s="468"/>
      <c r="EC372" s="326"/>
      <c r="ED372" s="468"/>
      <c r="EE372" s="39"/>
      <c r="EF372" s="459">
        <f t="shared" si="474"/>
        <v>248</v>
      </c>
      <c r="EG372" s="407">
        <f t="shared" si="492"/>
        <v>0.03</v>
      </c>
      <c r="EH372" s="407">
        <f t="shared" si="492"/>
        <v>0.03</v>
      </c>
      <c r="EI372" s="407">
        <f t="shared" si="492"/>
        <v>0.03</v>
      </c>
      <c r="EJ372" s="407">
        <f t="shared" si="492"/>
        <v>0.03</v>
      </c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</row>
    <row r="373" spans="1:228" ht="12.75" hidden="1" customHeight="1" x14ac:dyDescent="0.2">
      <c r="A373" s="31">
        <f t="shared" si="489"/>
        <v>21</v>
      </c>
      <c r="B373" s="31"/>
      <c r="C373" s="31"/>
      <c r="D373" s="32">
        <f t="shared" si="455"/>
        <v>249</v>
      </c>
      <c r="E373" s="33">
        <f t="shared" ca="1" si="418"/>
        <v>0</v>
      </c>
      <c r="F373" s="33">
        <f t="shared" ca="1" si="419"/>
        <v>0</v>
      </c>
      <c r="G373" s="33">
        <f t="shared" ca="1" si="420"/>
        <v>0</v>
      </c>
      <c r="H373" s="33">
        <v>0</v>
      </c>
      <c r="I373" s="33">
        <v>0</v>
      </c>
      <c r="J373" s="33">
        <f t="shared" ca="1" si="476"/>
        <v>0</v>
      </c>
      <c r="K373" s="33">
        <f t="shared" ca="1" si="421"/>
        <v>0</v>
      </c>
      <c r="L373" s="33"/>
      <c r="M373" s="832">
        <v>0</v>
      </c>
      <c r="N373" s="33">
        <f>IF(M373&gt;0,#REF!,0)</f>
        <v>0</v>
      </c>
      <c r="O373" s="33">
        <f t="shared" ca="1" si="422"/>
        <v>0</v>
      </c>
      <c r="P373" s="833">
        <f t="shared" ca="1" si="456"/>
        <v>0</v>
      </c>
      <c r="Q373" s="834">
        <f t="shared" ca="1" si="457"/>
        <v>0</v>
      </c>
      <c r="R373" s="835">
        <f t="shared" ca="1" si="458"/>
        <v>0</v>
      </c>
      <c r="S373" s="836">
        <f t="shared" ca="1" si="459"/>
        <v>0</v>
      </c>
      <c r="T373" s="34">
        <f t="shared" ca="1" si="423"/>
        <v>0</v>
      </c>
      <c r="U373" s="835">
        <f t="shared" ca="1" si="460"/>
        <v>0</v>
      </c>
      <c r="V373" s="34">
        <f t="shared" si="485"/>
        <v>0</v>
      </c>
      <c r="W373" s="553">
        <f t="shared" si="487"/>
        <v>0</v>
      </c>
      <c r="X373" s="42">
        <f t="shared" si="461"/>
        <v>0.03</v>
      </c>
      <c r="Y373" s="43">
        <f t="shared" si="424"/>
        <v>2.4662697723036864E-3</v>
      </c>
      <c r="Z373" s="45">
        <f t="shared" si="493"/>
        <v>0.03</v>
      </c>
      <c r="AA373" s="43">
        <f t="shared" si="425"/>
        <v>2.4662697723036864E-3</v>
      </c>
      <c r="AB373" s="35">
        <f t="shared" si="490"/>
        <v>0.16</v>
      </c>
      <c r="AC373" s="35">
        <f t="shared" ca="1" si="490"/>
        <v>0.15470777428049154</v>
      </c>
      <c r="AD373" s="317">
        <f t="shared" ca="1" si="490"/>
        <v>0.15470777428049154</v>
      </c>
      <c r="AE373" s="39"/>
      <c r="AF373" s="318">
        <f t="shared" si="426"/>
        <v>0</v>
      </c>
      <c r="AG373" s="405">
        <f t="shared" ca="1" si="427"/>
        <v>0</v>
      </c>
      <c r="AH373" s="318">
        <f t="shared" si="428"/>
        <v>0</v>
      </c>
      <c r="AI373" s="405">
        <f t="shared" ca="1" si="429"/>
        <v>0</v>
      </c>
      <c r="AJ373" s="318">
        <f t="shared" si="430"/>
        <v>0.01</v>
      </c>
      <c r="AK373" s="405">
        <f t="shared" ca="1" si="431"/>
        <v>0</v>
      </c>
      <c r="AL373" s="35">
        <v>0</v>
      </c>
      <c r="AM373" s="30">
        <f t="shared" ca="1" si="432"/>
        <v>0</v>
      </c>
      <c r="AN373" s="39"/>
      <c r="AO373" s="39"/>
      <c r="AP373" s="709">
        <f ca="1">IF($J$12="",0,IF(A373&lt;=$Y$3,IF(R372+SUM($M$126:M373)&gt;$Z$22,R372*10%,IF(R372+SUM($M$126:M373)&lt;=$Z$22,$Z$22-R372-SUM($M$126:M373))),0))</f>
        <v>0</v>
      </c>
      <c r="AQ373" s="319">
        <f t="shared" ca="1" si="463"/>
        <v>0</v>
      </c>
      <c r="AR373" s="319">
        <f ca="1">IF($J$12="",0,IF(U372&lt;0,0,IF(A373&lt;=$Y$3,IF(U372+SUM($M$126:M373)&gt;$Z$22,U372*10%,IF(U372+SUM($M$126:M373)&lt;=$Z$22,$AR$125-U372-SUM($M$126:M373))),0)))</f>
        <v>0</v>
      </c>
      <c r="AS373" s="39">
        <f t="shared" ca="1" si="464"/>
        <v>0</v>
      </c>
      <c r="AT373" s="723">
        <f t="shared" ca="1" si="433"/>
        <v>0</v>
      </c>
      <c r="AU373" s="320">
        <f t="shared" ca="1" si="434"/>
        <v>0</v>
      </c>
      <c r="AV373" s="320">
        <f t="shared" ca="1" si="435"/>
        <v>0</v>
      </c>
      <c r="AW373" s="320">
        <f t="shared" ca="1" si="436"/>
        <v>0</v>
      </c>
      <c r="AX373" s="320">
        <f t="shared" ca="1" si="437"/>
        <v>0</v>
      </c>
      <c r="AY373" s="320">
        <f t="shared" ca="1" si="465"/>
        <v>0</v>
      </c>
      <c r="AZ373" s="724">
        <f t="shared" ca="1" si="438"/>
        <v>0</v>
      </c>
      <c r="BA373" s="1259">
        <f t="shared" si="466"/>
        <v>0</v>
      </c>
      <c r="BB373" s="1250"/>
      <c r="BC373" s="715">
        <f t="shared" si="439"/>
        <v>0</v>
      </c>
      <c r="BD373" s="715">
        <f t="shared" si="440"/>
        <v>0</v>
      </c>
      <c r="BE373" s="715">
        <f t="shared" si="441"/>
        <v>0</v>
      </c>
      <c r="BF373" s="715">
        <f t="shared" si="467"/>
        <v>0</v>
      </c>
      <c r="BG373" s="732">
        <f t="shared" si="442"/>
        <v>0</v>
      </c>
      <c r="BH373" s="39"/>
      <c r="BI373" s="39"/>
      <c r="BJ373" s="39"/>
      <c r="BK373" s="39"/>
      <c r="BL373" s="39"/>
      <c r="BM373" s="30"/>
      <c r="BN373" s="422">
        <f t="shared" ca="1" si="443"/>
        <v>0</v>
      </c>
      <c r="BO373" s="422">
        <f t="shared" ca="1" si="444"/>
        <v>0</v>
      </c>
      <c r="BP373" s="422">
        <f t="shared" ca="1" si="445"/>
        <v>0</v>
      </c>
      <c r="BQ373" s="422">
        <f t="shared" ca="1" si="446"/>
        <v>0</v>
      </c>
      <c r="BR373" s="422">
        <f t="shared" ca="1" si="468"/>
        <v>0</v>
      </c>
      <c r="BS373" s="422">
        <f t="shared" ca="1" si="447"/>
        <v>0</v>
      </c>
      <c r="BT373" s="422">
        <f t="shared" si="448"/>
        <v>0</v>
      </c>
      <c r="BU373" s="422">
        <f t="shared" si="449"/>
        <v>0</v>
      </c>
      <c r="BV373" s="422">
        <f t="shared" si="450"/>
        <v>0</v>
      </c>
      <c r="BW373" s="422">
        <f t="shared" si="451"/>
        <v>0</v>
      </c>
      <c r="BX373" s="422">
        <f t="shared" si="469"/>
        <v>0</v>
      </c>
      <c r="BY373" s="422">
        <f t="shared" si="452"/>
        <v>0</v>
      </c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458"/>
      <c r="CL373" s="458"/>
      <c r="CM373" s="458"/>
      <c r="CN373" s="458"/>
      <c r="CO373" s="458"/>
      <c r="CP373" s="458"/>
      <c r="CQ373" s="458"/>
      <c r="CR373" s="458"/>
      <c r="CS373" s="458"/>
      <c r="CT373" s="458"/>
      <c r="CU373" s="458"/>
      <c r="CV373" s="458"/>
      <c r="CW373" s="458"/>
      <c r="CX373" s="458"/>
      <c r="CY373" s="458"/>
      <c r="CZ373" s="458"/>
      <c r="DA373" s="458"/>
      <c r="DB373" s="458"/>
      <c r="DC373" s="458"/>
      <c r="DD373" s="458"/>
      <c r="DE373" s="458"/>
      <c r="DF373" s="458"/>
      <c r="DG373" s="458"/>
      <c r="DH373" s="458"/>
      <c r="DI373" s="458"/>
      <c r="DJ373" s="458"/>
      <c r="DK373" s="458"/>
      <c r="DL373" s="458"/>
      <c r="DM373" s="458"/>
      <c r="DN373" s="458"/>
      <c r="DO373" s="458"/>
      <c r="DP373" s="458"/>
      <c r="DQ373" s="458"/>
      <c r="DR373" s="458"/>
      <c r="DS373" s="458"/>
      <c r="DT373" s="458"/>
      <c r="DU373" s="39"/>
      <c r="DV373" s="39"/>
      <c r="DW373" s="31">
        <f t="shared" si="491"/>
        <v>21</v>
      </c>
      <c r="DX373" s="459">
        <f t="shared" si="453"/>
        <v>249</v>
      </c>
      <c r="DY373" s="467">
        <f t="shared" si="471"/>
        <v>0</v>
      </c>
      <c r="DZ373" s="468">
        <f t="shared" si="472"/>
        <v>0</v>
      </c>
      <c r="EA373" s="467">
        <f t="shared" si="473"/>
        <v>0.01</v>
      </c>
      <c r="EB373" s="468"/>
      <c r="EC373" s="326"/>
      <c r="ED373" s="468"/>
      <c r="EE373" s="39"/>
      <c r="EF373" s="459">
        <f t="shared" si="474"/>
        <v>249</v>
      </c>
      <c r="EG373" s="407">
        <f t="shared" si="492"/>
        <v>0.03</v>
      </c>
      <c r="EH373" s="407">
        <f t="shared" si="492"/>
        <v>0.03</v>
      </c>
      <c r="EI373" s="407">
        <f t="shared" si="492"/>
        <v>0.03</v>
      </c>
      <c r="EJ373" s="407">
        <f t="shared" si="492"/>
        <v>0.03</v>
      </c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</row>
    <row r="374" spans="1:228" ht="12.75" hidden="1" customHeight="1" x14ac:dyDescent="0.2">
      <c r="A374" s="31">
        <f t="shared" si="489"/>
        <v>21</v>
      </c>
      <c r="B374" s="31"/>
      <c r="C374" s="31"/>
      <c r="D374" s="32">
        <f t="shared" si="455"/>
        <v>250</v>
      </c>
      <c r="E374" s="33">
        <f t="shared" ca="1" si="418"/>
        <v>0</v>
      </c>
      <c r="F374" s="33">
        <f t="shared" ca="1" si="419"/>
        <v>0</v>
      </c>
      <c r="G374" s="33">
        <f t="shared" ca="1" si="420"/>
        <v>0</v>
      </c>
      <c r="H374" s="33">
        <v>0</v>
      </c>
      <c r="I374" s="33">
        <v>0</v>
      </c>
      <c r="J374" s="33">
        <f t="shared" ca="1" si="476"/>
        <v>0</v>
      </c>
      <c r="K374" s="33">
        <f t="shared" ca="1" si="421"/>
        <v>0</v>
      </c>
      <c r="L374" s="33"/>
      <c r="M374" s="832">
        <v>0</v>
      </c>
      <c r="N374" s="33">
        <f>IF(M374&gt;0,#REF!,0)</f>
        <v>0</v>
      </c>
      <c r="O374" s="33">
        <f t="shared" ca="1" si="422"/>
        <v>0</v>
      </c>
      <c r="P374" s="833">
        <f t="shared" ca="1" si="456"/>
        <v>0</v>
      </c>
      <c r="Q374" s="834">
        <f t="shared" ca="1" si="457"/>
        <v>0</v>
      </c>
      <c r="R374" s="835">
        <f t="shared" ca="1" si="458"/>
        <v>0</v>
      </c>
      <c r="S374" s="836">
        <f t="shared" ca="1" si="459"/>
        <v>0</v>
      </c>
      <c r="T374" s="34">
        <f t="shared" ca="1" si="423"/>
        <v>0</v>
      </c>
      <c r="U374" s="835">
        <f t="shared" ca="1" si="460"/>
        <v>0</v>
      </c>
      <c r="V374" s="34">
        <f t="shared" si="485"/>
        <v>0</v>
      </c>
      <c r="W374" s="553">
        <f t="shared" si="487"/>
        <v>0</v>
      </c>
      <c r="X374" s="42">
        <f t="shared" si="461"/>
        <v>0.03</v>
      </c>
      <c r="Y374" s="43">
        <f t="shared" si="424"/>
        <v>2.4662697723036864E-3</v>
      </c>
      <c r="Z374" s="45">
        <f t="shared" si="493"/>
        <v>0.03</v>
      </c>
      <c r="AA374" s="43">
        <f t="shared" si="425"/>
        <v>2.4662697723036864E-3</v>
      </c>
      <c r="AB374" s="35">
        <f t="shared" si="490"/>
        <v>0.16</v>
      </c>
      <c r="AC374" s="35">
        <f t="shared" ca="1" si="490"/>
        <v>0.15470777428049154</v>
      </c>
      <c r="AD374" s="317">
        <f t="shared" ca="1" si="490"/>
        <v>0.15470777428049154</v>
      </c>
      <c r="AE374" s="39"/>
      <c r="AF374" s="318">
        <f t="shared" si="426"/>
        <v>0</v>
      </c>
      <c r="AG374" s="405">
        <f t="shared" ca="1" si="427"/>
        <v>0</v>
      </c>
      <c r="AH374" s="318">
        <f t="shared" si="428"/>
        <v>0</v>
      </c>
      <c r="AI374" s="405">
        <f t="shared" ca="1" si="429"/>
        <v>0</v>
      </c>
      <c r="AJ374" s="318">
        <f t="shared" si="430"/>
        <v>0.01</v>
      </c>
      <c r="AK374" s="405">
        <f t="shared" ca="1" si="431"/>
        <v>0</v>
      </c>
      <c r="AL374" s="35">
        <v>0</v>
      </c>
      <c r="AM374" s="30">
        <f t="shared" ca="1" si="432"/>
        <v>0</v>
      </c>
      <c r="AN374" s="39"/>
      <c r="AO374" s="39"/>
      <c r="AP374" s="709">
        <f ca="1">IF($J$12="",0,IF(A374&lt;=$Y$3,IF(R373+SUM($M$126:M374)&gt;$Z$22,R373*10%,IF(R373+SUM($M$126:M374)&lt;=$Z$22,$Z$22-R373-SUM($M$126:M374))),0))</f>
        <v>0</v>
      </c>
      <c r="AQ374" s="319">
        <f t="shared" ca="1" si="463"/>
        <v>0</v>
      </c>
      <c r="AR374" s="319">
        <f ca="1">IF($J$12="",0,IF(U373&lt;0,0,IF(A374&lt;=$Y$3,IF(U373+SUM($M$126:M374)&gt;$Z$22,U373*10%,IF(U373+SUM($M$126:M374)&lt;=$Z$22,$AR$125-U373-SUM($M$126:M374))),0)))</f>
        <v>0</v>
      </c>
      <c r="AS374" s="39">
        <f t="shared" ca="1" si="464"/>
        <v>0</v>
      </c>
      <c r="AT374" s="723">
        <f t="shared" ca="1" si="433"/>
        <v>0</v>
      </c>
      <c r="AU374" s="320">
        <f t="shared" ca="1" si="434"/>
        <v>0</v>
      </c>
      <c r="AV374" s="320">
        <f t="shared" ca="1" si="435"/>
        <v>0</v>
      </c>
      <c r="AW374" s="320">
        <f t="shared" ca="1" si="436"/>
        <v>0</v>
      </c>
      <c r="AX374" s="320">
        <f t="shared" ca="1" si="437"/>
        <v>0</v>
      </c>
      <c r="AY374" s="320">
        <f t="shared" ca="1" si="465"/>
        <v>0</v>
      </c>
      <c r="AZ374" s="724">
        <f t="shared" ca="1" si="438"/>
        <v>0</v>
      </c>
      <c r="BA374" s="1259">
        <f t="shared" si="466"/>
        <v>0</v>
      </c>
      <c r="BB374" s="1250"/>
      <c r="BC374" s="715">
        <f t="shared" si="439"/>
        <v>0</v>
      </c>
      <c r="BD374" s="715">
        <f t="shared" si="440"/>
        <v>0</v>
      </c>
      <c r="BE374" s="715">
        <f t="shared" si="441"/>
        <v>0</v>
      </c>
      <c r="BF374" s="715">
        <f t="shared" si="467"/>
        <v>0</v>
      </c>
      <c r="BG374" s="732">
        <f t="shared" si="442"/>
        <v>0</v>
      </c>
      <c r="BH374" s="39"/>
      <c r="BI374" s="39"/>
      <c r="BJ374" s="39"/>
      <c r="BK374" s="39"/>
      <c r="BL374" s="39"/>
      <c r="BM374" s="30"/>
      <c r="BN374" s="422">
        <f t="shared" ca="1" si="443"/>
        <v>0</v>
      </c>
      <c r="BO374" s="422">
        <f t="shared" ca="1" si="444"/>
        <v>0</v>
      </c>
      <c r="BP374" s="422">
        <f t="shared" ca="1" si="445"/>
        <v>0</v>
      </c>
      <c r="BQ374" s="422">
        <f t="shared" ca="1" si="446"/>
        <v>0</v>
      </c>
      <c r="BR374" s="422">
        <f t="shared" ca="1" si="468"/>
        <v>0</v>
      </c>
      <c r="BS374" s="422">
        <f t="shared" ca="1" si="447"/>
        <v>0</v>
      </c>
      <c r="BT374" s="422">
        <f t="shared" si="448"/>
        <v>0</v>
      </c>
      <c r="BU374" s="422">
        <f t="shared" si="449"/>
        <v>0</v>
      </c>
      <c r="BV374" s="422">
        <f t="shared" si="450"/>
        <v>0</v>
      </c>
      <c r="BW374" s="422">
        <f t="shared" si="451"/>
        <v>0</v>
      </c>
      <c r="BX374" s="422">
        <f t="shared" si="469"/>
        <v>0</v>
      </c>
      <c r="BY374" s="422">
        <f t="shared" si="452"/>
        <v>0</v>
      </c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458"/>
      <c r="CL374" s="458"/>
      <c r="CM374" s="458"/>
      <c r="CN374" s="458"/>
      <c r="CO374" s="458"/>
      <c r="CP374" s="458"/>
      <c r="CQ374" s="458"/>
      <c r="CR374" s="458"/>
      <c r="CS374" s="458"/>
      <c r="CT374" s="458"/>
      <c r="CU374" s="458"/>
      <c r="CV374" s="458"/>
      <c r="CW374" s="458"/>
      <c r="CX374" s="458"/>
      <c r="CY374" s="458"/>
      <c r="CZ374" s="458"/>
      <c r="DA374" s="458"/>
      <c r="DB374" s="458"/>
      <c r="DC374" s="458"/>
      <c r="DD374" s="458"/>
      <c r="DE374" s="458"/>
      <c r="DF374" s="458"/>
      <c r="DG374" s="458"/>
      <c r="DH374" s="458"/>
      <c r="DI374" s="458"/>
      <c r="DJ374" s="458"/>
      <c r="DK374" s="458"/>
      <c r="DL374" s="458"/>
      <c r="DM374" s="458"/>
      <c r="DN374" s="458"/>
      <c r="DO374" s="458"/>
      <c r="DP374" s="458"/>
      <c r="DQ374" s="458"/>
      <c r="DR374" s="458"/>
      <c r="DS374" s="458"/>
      <c r="DT374" s="458"/>
      <c r="DU374" s="39"/>
      <c r="DV374" s="39"/>
      <c r="DW374" s="31">
        <f t="shared" si="491"/>
        <v>21</v>
      </c>
      <c r="DX374" s="459">
        <f t="shared" si="453"/>
        <v>250</v>
      </c>
      <c r="DY374" s="467">
        <f t="shared" si="471"/>
        <v>0</v>
      </c>
      <c r="DZ374" s="468">
        <f t="shared" si="472"/>
        <v>0</v>
      </c>
      <c r="EA374" s="467">
        <f t="shared" si="473"/>
        <v>0.01</v>
      </c>
      <c r="EB374" s="468"/>
      <c r="EC374" s="326"/>
      <c r="ED374" s="468"/>
      <c r="EE374" s="39"/>
      <c r="EF374" s="459">
        <f t="shared" si="474"/>
        <v>250</v>
      </c>
      <c r="EG374" s="407">
        <f t="shared" si="492"/>
        <v>0.03</v>
      </c>
      <c r="EH374" s="407">
        <f t="shared" si="492"/>
        <v>0.03</v>
      </c>
      <c r="EI374" s="407">
        <f t="shared" si="492"/>
        <v>0.03</v>
      </c>
      <c r="EJ374" s="407">
        <f t="shared" si="492"/>
        <v>0.03</v>
      </c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</row>
    <row r="375" spans="1:228" ht="12.75" hidden="1" customHeight="1" x14ac:dyDescent="0.2">
      <c r="A375" s="31">
        <f t="shared" si="489"/>
        <v>21</v>
      </c>
      <c r="B375" s="31"/>
      <c r="C375" s="31"/>
      <c r="D375" s="32">
        <f t="shared" si="455"/>
        <v>251</v>
      </c>
      <c r="E375" s="33">
        <f t="shared" ca="1" si="418"/>
        <v>0</v>
      </c>
      <c r="F375" s="33">
        <f t="shared" ca="1" si="419"/>
        <v>0</v>
      </c>
      <c r="G375" s="33">
        <f t="shared" ca="1" si="420"/>
        <v>0</v>
      </c>
      <c r="H375" s="33">
        <v>0</v>
      </c>
      <c r="I375" s="33">
        <v>0</v>
      </c>
      <c r="J375" s="33">
        <f t="shared" ca="1" si="476"/>
        <v>0</v>
      </c>
      <c r="K375" s="33">
        <f t="shared" ca="1" si="421"/>
        <v>0</v>
      </c>
      <c r="L375" s="33"/>
      <c r="M375" s="832">
        <v>0</v>
      </c>
      <c r="N375" s="33">
        <f>IF(M375&gt;0,#REF!,0)</f>
        <v>0</v>
      </c>
      <c r="O375" s="33">
        <f t="shared" ca="1" si="422"/>
        <v>0</v>
      </c>
      <c r="P375" s="833">
        <f t="shared" ca="1" si="456"/>
        <v>0</v>
      </c>
      <c r="Q375" s="834">
        <f t="shared" ca="1" si="457"/>
        <v>0</v>
      </c>
      <c r="R375" s="835">
        <f t="shared" ca="1" si="458"/>
        <v>0</v>
      </c>
      <c r="S375" s="836">
        <f t="shared" ca="1" si="459"/>
        <v>0</v>
      </c>
      <c r="T375" s="34">
        <f t="shared" ca="1" si="423"/>
        <v>0</v>
      </c>
      <c r="U375" s="835">
        <f t="shared" ca="1" si="460"/>
        <v>0</v>
      </c>
      <c r="V375" s="34">
        <f t="shared" si="485"/>
        <v>0</v>
      </c>
      <c r="W375" s="553">
        <f t="shared" si="487"/>
        <v>0</v>
      </c>
      <c r="X375" s="42">
        <f t="shared" si="461"/>
        <v>0.03</v>
      </c>
      <c r="Y375" s="43">
        <f t="shared" si="424"/>
        <v>2.4662697723036864E-3</v>
      </c>
      <c r="Z375" s="45">
        <f t="shared" si="493"/>
        <v>0.03</v>
      </c>
      <c r="AA375" s="43">
        <f t="shared" si="425"/>
        <v>2.4662697723036864E-3</v>
      </c>
      <c r="AB375" s="35">
        <f t="shared" si="490"/>
        <v>0.16</v>
      </c>
      <c r="AC375" s="35">
        <f t="shared" ca="1" si="490"/>
        <v>0.15470777428049154</v>
      </c>
      <c r="AD375" s="317">
        <f t="shared" ca="1" si="490"/>
        <v>0.15470777428049154</v>
      </c>
      <c r="AE375" s="39"/>
      <c r="AF375" s="318">
        <f t="shared" si="426"/>
        <v>0</v>
      </c>
      <c r="AG375" s="405">
        <f t="shared" ca="1" si="427"/>
        <v>0</v>
      </c>
      <c r="AH375" s="318">
        <f t="shared" si="428"/>
        <v>0</v>
      </c>
      <c r="AI375" s="405">
        <f t="shared" ca="1" si="429"/>
        <v>0</v>
      </c>
      <c r="AJ375" s="318">
        <f t="shared" si="430"/>
        <v>0.01</v>
      </c>
      <c r="AK375" s="405">
        <f t="shared" ca="1" si="431"/>
        <v>0</v>
      </c>
      <c r="AL375" s="35">
        <v>0</v>
      </c>
      <c r="AM375" s="30">
        <f t="shared" ca="1" si="432"/>
        <v>0</v>
      </c>
      <c r="AN375" s="39"/>
      <c r="AO375" s="39"/>
      <c r="AP375" s="709">
        <f ca="1">IF($J$12="",0,IF(A375&lt;=$Y$3,IF(R374+SUM($M$126:M375)&gt;$Z$22,R374*10%,IF(R374+SUM($M$126:M375)&lt;=$Z$22,$Z$22-R374-SUM($M$126:M375))),0))</f>
        <v>0</v>
      </c>
      <c r="AQ375" s="319">
        <f t="shared" ca="1" si="463"/>
        <v>0</v>
      </c>
      <c r="AR375" s="319">
        <f ca="1">IF($J$12="",0,IF(U374&lt;0,0,IF(A375&lt;=$Y$3,IF(U374+SUM($M$126:M375)&gt;$Z$22,U374*10%,IF(U374+SUM($M$126:M375)&lt;=$Z$22,$AR$125-U374-SUM($M$126:M375))),0)))</f>
        <v>0</v>
      </c>
      <c r="AS375" s="39">
        <f t="shared" ca="1" si="464"/>
        <v>0</v>
      </c>
      <c r="AT375" s="723">
        <f t="shared" ca="1" si="433"/>
        <v>0</v>
      </c>
      <c r="AU375" s="320">
        <f t="shared" ca="1" si="434"/>
        <v>0</v>
      </c>
      <c r="AV375" s="320">
        <f t="shared" ca="1" si="435"/>
        <v>0</v>
      </c>
      <c r="AW375" s="320">
        <f t="shared" ca="1" si="436"/>
        <v>0</v>
      </c>
      <c r="AX375" s="320">
        <f t="shared" ca="1" si="437"/>
        <v>0</v>
      </c>
      <c r="AY375" s="320">
        <f t="shared" ca="1" si="465"/>
        <v>0</v>
      </c>
      <c r="AZ375" s="724">
        <f t="shared" ca="1" si="438"/>
        <v>0</v>
      </c>
      <c r="BA375" s="1259">
        <f t="shared" si="466"/>
        <v>0</v>
      </c>
      <c r="BB375" s="1250"/>
      <c r="BC375" s="715">
        <f t="shared" si="439"/>
        <v>0</v>
      </c>
      <c r="BD375" s="715">
        <f t="shared" si="440"/>
        <v>0</v>
      </c>
      <c r="BE375" s="715">
        <f t="shared" si="441"/>
        <v>0</v>
      </c>
      <c r="BF375" s="715">
        <f t="shared" si="467"/>
        <v>0</v>
      </c>
      <c r="BG375" s="732">
        <f t="shared" si="442"/>
        <v>0</v>
      </c>
      <c r="BH375" s="39"/>
      <c r="BI375" s="39"/>
      <c r="BJ375" s="39"/>
      <c r="BK375" s="39"/>
      <c r="BL375" s="39"/>
      <c r="BM375" s="30"/>
      <c r="BN375" s="422">
        <f t="shared" ca="1" si="443"/>
        <v>0</v>
      </c>
      <c r="BO375" s="422">
        <f t="shared" ca="1" si="444"/>
        <v>0</v>
      </c>
      <c r="BP375" s="422">
        <f t="shared" ca="1" si="445"/>
        <v>0</v>
      </c>
      <c r="BQ375" s="422">
        <f t="shared" ca="1" si="446"/>
        <v>0</v>
      </c>
      <c r="BR375" s="422">
        <f t="shared" ca="1" si="468"/>
        <v>0</v>
      </c>
      <c r="BS375" s="422">
        <f t="shared" ca="1" si="447"/>
        <v>0</v>
      </c>
      <c r="BT375" s="422">
        <f t="shared" si="448"/>
        <v>0</v>
      </c>
      <c r="BU375" s="422">
        <f t="shared" si="449"/>
        <v>0</v>
      </c>
      <c r="BV375" s="422">
        <f t="shared" si="450"/>
        <v>0</v>
      </c>
      <c r="BW375" s="422">
        <f t="shared" si="451"/>
        <v>0</v>
      </c>
      <c r="BX375" s="422">
        <f t="shared" si="469"/>
        <v>0</v>
      </c>
      <c r="BY375" s="422">
        <f t="shared" si="452"/>
        <v>0</v>
      </c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458"/>
      <c r="CL375" s="458"/>
      <c r="CM375" s="458"/>
      <c r="CN375" s="458"/>
      <c r="CO375" s="458"/>
      <c r="CP375" s="458"/>
      <c r="CQ375" s="458"/>
      <c r="CR375" s="458"/>
      <c r="CS375" s="458"/>
      <c r="CT375" s="458"/>
      <c r="CU375" s="458"/>
      <c r="CV375" s="458"/>
      <c r="CW375" s="458"/>
      <c r="CX375" s="458"/>
      <c r="CY375" s="458"/>
      <c r="CZ375" s="458"/>
      <c r="DA375" s="458"/>
      <c r="DB375" s="458"/>
      <c r="DC375" s="458"/>
      <c r="DD375" s="458"/>
      <c r="DE375" s="458"/>
      <c r="DF375" s="458"/>
      <c r="DG375" s="458"/>
      <c r="DH375" s="458"/>
      <c r="DI375" s="458"/>
      <c r="DJ375" s="458"/>
      <c r="DK375" s="458"/>
      <c r="DL375" s="458"/>
      <c r="DM375" s="458"/>
      <c r="DN375" s="458"/>
      <c r="DO375" s="458"/>
      <c r="DP375" s="458"/>
      <c r="DQ375" s="458"/>
      <c r="DR375" s="458"/>
      <c r="DS375" s="458"/>
      <c r="DT375" s="458"/>
      <c r="DU375" s="39"/>
      <c r="DV375" s="39"/>
      <c r="DW375" s="31">
        <f t="shared" si="491"/>
        <v>21</v>
      </c>
      <c r="DX375" s="459">
        <f t="shared" si="453"/>
        <v>251</v>
      </c>
      <c r="DY375" s="467">
        <f t="shared" si="471"/>
        <v>0</v>
      </c>
      <c r="DZ375" s="468">
        <f t="shared" si="472"/>
        <v>0</v>
      </c>
      <c r="EA375" s="467">
        <f t="shared" si="473"/>
        <v>0.01</v>
      </c>
      <c r="EB375" s="468"/>
      <c r="EC375" s="326"/>
      <c r="ED375" s="468"/>
      <c r="EE375" s="39"/>
      <c r="EF375" s="459">
        <f t="shared" si="474"/>
        <v>251</v>
      </c>
      <c r="EG375" s="407">
        <f t="shared" si="492"/>
        <v>0.03</v>
      </c>
      <c r="EH375" s="407">
        <f t="shared" si="492"/>
        <v>0.03</v>
      </c>
      <c r="EI375" s="407">
        <f t="shared" si="492"/>
        <v>0.03</v>
      </c>
      <c r="EJ375" s="407">
        <f t="shared" si="492"/>
        <v>0.03</v>
      </c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</row>
    <row r="376" spans="1:228" ht="12.75" hidden="1" customHeight="1" x14ac:dyDescent="0.2">
      <c r="A376" s="31">
        <f t="shared" si="489"/>
        <v>21</v>
      </c>
      <c r="B376" s="31"/>
      <c r="C376" s="31"/>
      <c r="D376" s="32">
        <f t="shared" si="455"/>
        <v>252</v>
      </c>
      <c r="E376" s="33">
        <f t="shared" ca="1" si="418"/>
        <v>0</v>
      </c>
      <c r="F376" s="33">
        <f t="shared" ca="1" si="419"/>
        <v>0</v>
      </c>
      <c r="G376" s="33">
        <f t="shared" ca="1" si="420"/>
        <v>0</v>
      </c>
      <c r="H376" s="33">
        <v>0</v>
      </c>
      <c r="I376" s="33">
        <v>0</v>
      </c>
      <c r="J376" s="33">
        <f t="shared" ca="1" si="476"/>
        <v>0</v>
      </c>
      <c r="K376" s="33">
        <f t="shared" ca="1" si="421"/>
        <v>0</v>
      </c>
      <c r="L376" s="33"/>
      <c r="M376" s="832">
        <v>0</v>
      </c>
      <c r="N376" s="33">
        <f>IF(M376&gt;0,#REF!,0)</f>
        <v>0</v>
      </c>
      <c r="O376" s="33">
        <f t="shared" ca="1" si="422"/>
        <v>0</v>
      </c>
      <c r="P376" s="833">
        <f t="shared" ca="1" si="456"/>
        <v>0</v>
      </c>
      <c r="Q376" s="834">
        <f t="shared" ca="1" si="457"/>
        <v>0</v>
      </c>
      <c r="R376" s="835">
        <f t="shared" ca="1" si="458"/>
        <v>0</v>
      </c>
      <c r="S376" s="836">
        <f t="shared" ca="1" si="459"/>
        <v>0</v>
      </c>
      <c r="T376" s="34">
        <f t="shared" ca="1" si="423"/>
        <v>0</v>
      </c>
      <c r="U376" s="835">
        <f t="shared" ca="1" si="460"/>
        <v>0</v>
      </c>
      <c r="V376" s="34">
        <f t="shared" si="485"/>
        <v>0</v>
      </c>
      <c r="W376" s="553">
        <f t="shared" si="487"/>
        <v>0</v>
      </c>
      <c r="X376" s="42">
        <f t="shared" si="461"/>
        <v>0.03</v>
      </c>
      <c r="Y376" s="43">
        <f t="shared" si="424"/>
        <v>2.4662697723036864E-3</v>
      </c>
      <c r="Z376" s="45">
        <f t="shared" si="493"/>
        <v>0.03</v>
      </c>
      <c r="AA376" s="43">
        <f t="shared" si="425"/>
        <v>2.4662697723036864E-3</v>
      </c>
      <c r="AB376" s="35">
        <f t="shared" si="490"/>
        <v>0.16</v>
      </c>
      <c r="AC376" s="35">
        <f t="shared" ca="1" si="490"/>
        <v>0.15470777428049154</v>
      </c>
      <c r="AD376" s="317">
        <f t="shared" ca="1" si="490"/>
        <v>0.15470777428049154</v>
      </c>
      <c r="AE376" s="39"/>
      <c r="AF376" s="318">
        <f t="shared" si="426"/>
        <v>0</v>
      </c>
      <c r="AG376" s="405">
        <f t="shared" ca="1" si="427"/>
        <v>0</v>
      </c>
      <c r="AH376" s="318">
        <f t="shared" si="428"/>
        <v>0</v>
      </c>
      <c r="AI376" s="405">
        <f t="shared" ca="1" si="429"/>
        <v>0</v>
      </c>
      <c r="AJ376" s="318">
        <f t="shared" si="430"/>
        <v>0.01</v>
      </c>
      <c r="AK376" s="405">
        <f t="shared" ca="1" si="431"/>
        <v>0</v>
      </c>
      <c r="AL376" s="35">
        <v>0</v>
      </c>
      <c r="AM376" s="30">
        <f t="shared" ca="1" si="432"/>
        <v>0</v>
      </c>
      <c r="AN376" s="39"/>
      <c r="AO376" s="39"/>
      <c r="AP376" s="709">
        <f ca="1">IF($J$12="",0,IF(A376&lt;=$Y$3,IF(R375+SUM($M$126:M376)&gt;$Z$22,R375*10%,IF(R375+SUM($M$126:M376)&lt;=$Z$22,$Z$22-R375-SUM($M$126:M376))),0))</f>
        <v>0</v>
      </c>
      <c r="AQ376" s="319">
        <f t="shared" ca="1" si="463"/>
        <v>0</v>
      </c>
      <c r="AR376" s="319">
        <f ca="1">IF($J$12="",0,IF(U375&lt;0,0,IF(A376&lt;=$Y$3,IF(U375+SUM($M$126:M376)&gt;$Z$22,U375*10%,IF(U375+SUM($M$126:M376)&lt;=$Z$22,$AR$125-U375-SUM($M$126:M376))),0)))</f>
        <v>0</v>
      </c>
      <c r="AS376" s="39">
        <f t="shared" ca="1" si="464"/>
        <v>0</v>
      </c>
      <c r="AT376" s="723">
        <f t="shared" ca="1" si="433"/>
        <v>0</v>
      </c>
      <c r="AU376" s="320">
        <f t="shared" ca="1" si="434"/>
        <v>0</v>
      </c>
      <c r="AV376" s="320">
        <f t="shared" ca="1" si="435"/>
        <v>0</v>
      </c>
      <c r="AW376" s="320">
        <f t="shared" ca="1" si="436"/>
        <v>0</v>
      </c>
      <c r="AX376" s="320">
        <f t="shared" ca="1" si="437"/>
        <v>0</v>
      </c>
      <c r="AY376" s="320">
        <f t="shared" ca="1" si="465"/>
        <v>0</v>
      </c>
      <c r="AZ376" s="724">
        <f t="shared" ca="1" si="438"/>
        <v>0</v>
      </c>
      <c r="BA376" s="1259">
        <f t="shared" si="466"/>
        <v>0</v>
      </c>
      <c r="BB376" s="1250"/>
      <c r="BC376" s="715">
        <f t="shared" si="439"/>
        <v>0</v>
      </c>
      <c r="BD376" s="715">
        <f t="shared" si="440"/>
        <v>0</v>
      </c>
      <c r="BE376" s="715">
        <f t="shared" si="441"/>
        <v>0</v>
      </c>
      <c r="BF376" s="715">
        <f t="shared" si="467"/>
        <v>0</v>
      </c>
      <c r="BG376" s="732">
        <f t="shared" si="442"/>
        <v>0</v>
      </c>
      <c r="BH376" s="39"/>
      <c r="BI376" s="39"/>
      <c r="BJ376" s="39"/>
      <c r="BK376" s="39"/>
      <c r="BL376" s="39"/>
      <c r="BM376" s="30"/>
      <c r="BN376" s="422">
        <f t="shared" ca="1" si="443"/>
        <v>0</v>
      </c>
      <c r="BO376" s="422">
        <f t="shared" ca="1" si="444"/>
        <v>0</v>
      </c>
      <c r="BP376" s="422">
        <f t="shared" ca="1" si="445"/>
        <v>0</v>
      </c>
      <c r="BQ376" s="422">
        <f t="shared" ca="1" si="446"/>
        <v>0</v>
      </c>
      <c r="BR376" s="422">
        <f t="shared" ca="1" si="468"/>
        <v>0</v>
      </c>
      <c r="BS376" s="422">
        <f t="shared" ca="1" si="447"/>
        <v>0</v>
      </c>
      <c r="BT376" s="422">
        <f t="shared" si="448"/>
        <v>0</v>
      </c>
      <c r="BU376" s="422">
        <f t="shared" si="449"/>
        <v>0</v>
      </c>
      <c r="BV376" s="422">
        <f t="shared" si="450"/>
        <v>0</v>
      </c>
      <c r="BW376" s="422">
        <f t="shared" si="451"/>
        <v>0</v>
      </c>
      <c r="BX376" s="422">
        <f t="shared" si="469"/>
        <v>0</v>
      </c>
      <c r="BY376" s="422">
        <f t="shared" si="452"/>
        <v>0</v>
      </c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458"/>
      <c r="CL376" s="458"/>
      <c r="CM376" s="458"/>
      <c r="CN376" s="458"/>
      <c r="CO376" s="458"/>
      <c r="CP376" s="458"/>
      <c r="CQ376" s="458"/>
      <c r="CR376" s="458"/>
      <c r="CS376" s="458"/>
      <c r="CT376" s="458"/>
      <c r="CU376" s="458"/>
      <c r="CV376" s="458"/>
      <c r="CW376" s="458"/>
      <c r="CX376" s="458"/>
      <c r="CY376" s="458"/>
      <c r="CZ376" s="458"/>
      <c r="DA376" s="458"/>
      <c r="DB376" s="458"/>
      <c r="DC376" s="458"/>
      <c r="DD376" s="458"/>
      <c r="DE376" s="458"/>
      <c r="DF376" s="458"/>
      <c r="DG376" s="458"/>
      <c r="DH376" s="458"/>
      <c r="DI376" s="458"/>
      <c r="DJ376" s="458"/>
      <c r="DK376" s="458"/>
      <c r="DL376" s="458"/>
      <c r="DM376" s="458"/>
      <c r="DN376" s="458"/>
      <c r="DO376" s="458"/>
      <c r="DP376" s="458"/>
      <c r="DQ376" s="458"/>
      <c r="DR376" s="458"/>
      <c r="DS376" s="458"/>
      <c r="DT376" s="458"/>
      <c r="DU376" s="39"/>
      <c r="DV376" s="39"/>
      <c r="DW376" s="31">
        <f t="shared" si="491"/>
        <v>21</v>
      </c>
      <c r="DX376" s="459">
        <f t="shared" si="453"/>
        <v>252</v>
      </c>
      <c r="DY376" s="467">
        <f t="shared" si="471"/>
        <v>0</v>
      </c>
      <c r="DZ376" s="468">
        <f t="shared" si="472"/>
        <v>0</v>
      </c>
      <c r="EA376" s="467">
        <f t="shared" si="473"/>
        <v>0.01</v>
      </c>
      <c r="EB376" s="468"/>
      <c r="EC376" s="326"/>
      <c r="ED376" s="468"/>
      <c r="EE376" s="39"/>
      <c r="EF376" s="459">
        <f t="shared" si="474"/>
        <v>252</v>
      </c>
      <c r="EG376" s="407">
        <f t="shared" si="492"/>
        <v>0.03</v>
      </c>
      <c r="EH376" s="407">
        <f t="shared" si="492"/>
        <v>0.03</v>
      </c>
      <c r="EI376" s="407">
        <f t="shared" si="492"/>
        <v>0.03</v>
      </c>
      <c r="EJ376" s="407">
        <f t="shared" si="492"/>
        <v>0.03</v>
      </c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</row>
    <row r="377" spans="1:228" ht="12.75" hidden="1" customHeight="1" x14ac:dyDescent="0.2">
      <c r="A377" s="31">
        <f>A376+1</f>
        <v>22</v>
      </c>
      <c r="B377" s="31"/>
      <c r="C377" s="31">
        <v>30</v>
      </c>
      <c r="D377" s="32">
        <f t="shared" si="455"/>
        <v>253</v>
      </c>
      <c r="E377" s="33">
        <f t="shared" ca="1" si="418"/>
        <v>0</v>
      </c>
      <c r="F377" s="33">
        <f t="shared" ca="1" si="419"/>
        <v>0</v>
      </c>
      <c r="G377" s="33">
        <f t="shared" ca="1" si="420"/>
        <v>0</v>
      </c>
      <c r="H377" s="33">
        <v>0</v>
      </c>
      <c r="I377" s="33">
        <v>0</v>
      </c>
      <c r="J377" s="33">
        <f t="shared" ca="1" si="476"/>
        <v>0</v>
      </c>
      <c r="K377" s="33">
        <f t="shared" ca="1" si="421"/>
        <v>0</v>
      </c>
      <c r="L377" s="33"/>
      <c r="M377" s="832">
        <v>0</v>
      </c>
      <c r="N377" s="33">
        <f>IF(M377&gt;0,#REF!,0)</f>
        <v>0</v>
      </c>
      <c r="O377" s="33">
        <f t="shared" ca="1" si="422"/>
        <v>0</v>
      </c>
      <c r="P377" s="833">
        <f t="shared" ca="1" si="456"/>
        <v>0</v>
      </c>
      <c r="Q377" s="834">
        <f t="shared" ca="1" si="457"/>
        <v>0</v>
      </c>
      <c r="R377" s="835">
        <f t="shared" ca="1" si="458"/>
        <v>0</v>
      </c>
      <c r="S377" s="836">
        <f t="shared" ca="1" si="459"/>
        <v>0</v>
      </c>
      <c r="T377" s="34">
        <f t="shared" ca="1" si="423"/>
        <v>0</v>
      </c>
      <c r="U377" s="835">
        <f t="shared" ca="1" si="460"/>
        <v>0</v>
      </c>
      <c r="V377" s="34">
        <f t="shared" si="485"/>
        <v>0</v>
      </c>
      <c r="W377" s="553">
        <f t="shared" si="487"/>
        <v>0</v>
      </c>
      <c r="X377" s="42">
        <f t="shared" si="461"/>
        <v>0.03</v>
      </c>
      <c r="Y377" s="43">
        <f t="shared" si="424"/>
        <v>2.4662697723036864E-3</v>
      </c>
      <c r="Z377" s="45">
        <f t="shared" si="493"/>
        <v>0.03</v>
      </c>
      <c r="AA377" s="43">
        <f t="shared" si="425"/>
        <v>2.4662697723036864E-3</v>
      </c>
      <c r="AB377" s="35">
        <f t="shared" si="490"/>
        <v>0.16</v>
      </c>
      <c r="AC377" s="35">
        <f t="shared" ca="1" si="490"/>
        <v>0.15470777428049154</v>
      </c>
      <c r="AD377" s="317">
        <f t="shared" ca="1" si="490"/>
        <v>0.15470777428049154</v>
      </c>
      <c r="AE377" s="39"/>
      <c r="AF377" s="318">
        <f t="shared" si="426"/>
        <v>0</v>
      </c>
      <c r="AG377" s="405">
        <f t="shared" ca="1" si="427"/>
        <v>0</v>
      </c>
      <c r="AH377" s="318">
        <f t="shared" si="428"/>
        <v>0</v>
      </c>
      <c r="AI377" s="405">
        <f t="shared" ca="1" si="429"/>
        <v>0</v>
      </c>
      <c r="AJ377" s="318">
        <f t="shared" si="430"/>
        <v>0.01</v>
      </c>
      <c r="AK377" s="405">
        <f t="shared" ca="1" si="431"/>
        <v>0</v>
      </c>
      <c r="AL377" s="35">
        <v>0</v>
      </c>
      <c r="AM377" s="30">
        <f t="shared" ca="1" si="432"/>
        <v>0</v>
      </c>
      <c r="AN377" s="39"/>
      <c r="AO377" s="39"/>
      <c r="AP377" s="709">
        <f ca="1">IF($J$12="",0,IF(A377&lt;=$Y$3,IF(R376+SUM($M$126:M377)&gt;$Z$22,R376*10%,IF(R376+SUM($M$126:M377)&lt;=$Z$22,$Z$22-R376-SUM($M$126:M377))),0))</f>
        <v>0</v>
      </c>
      <c r="AQ377" s="319">
        <f t="shared" ca="1" si="463"/>
        <v>0</v>
      </c>
      <c r="AR377" s="319">
        <f ca="1">IF($J$12="",0,IF(U376&lt;0,0,IF(A377&lt;=$Y$3,IF(U376+SUM($M$126:M377)&gt;$Z$22,U376*10%,IF(U376+SUM($M$126:M377)&lt;=$Z$22,$AR$125-U376-SUM($M$126:M377))),0)))</f>
        <v>0</v>
      </c>
      <c r="AS377" s="39">
        <f t="shared" ca="1" si="464"/>
        <v>0</v>
      </c>
      <c r="AT377" s="723">
        <f t="shared" ca="1" si="433"/>
        <v>0</v>
      </c>
      <c r="AU377" s="320">
        <f t="shared" ca="1" si="434"/>
        <v>0</v>
      </c>
      <c r="AV377" s="320">
        <f t="shared" ca="1" si="435"/>
        <v>0</v>
      </c>
      <c r="AW377" s="320">
        <f t="shared" ca="1" si="436"/>
        <v>0</v>
      </c>
      <c r="AX377" s="320">
        <f t="shared" ca="1" si="437"/>
        <v>0</v>
      </c>
      <c r="AY377" s="320">
        <f t="shared" ca="1" si="465"/>
        <v>0</v>
      </c>
      <c r="AZ377" s="724">
        <f t="shared" ca="1" si="438"/>
        <v>0</v>
      </c>
      <c r="BA377" s="1259">
        <f t="shared" si="466"/>
        <v>0</v>
      </c>
      <c r="BB377" s="1250"/>
      <c r="BC377" s="715">
        <f t="shared" si="439"/>
        <v>0</v>
      </c>
      <c r="BD377" s="715">
        <f t="shared" si="440"/>
        <v>0</v>
      </c>
      <c r="BE377" s="715">
        <f t="shared" si="441"/>
        <v>0</v>
      </c>
      <c r="BF377" s="715">
        <f t="shared" si="467"/>
        <v>0</v>
      </c>
      <c r="BG377" s="732">
        <f t="shared" si="442"/>
        <v>0</v>
      </c>
      <c r="BH377" s="39"/>
      <c r="BI377" s="39"/>
      <c r="BJ377" s="39"/>
      <c r="BK377" s="39"/>
      <c r="BL377" s="39"/>
      <c r="BM377" s="30"/>
      <c r="BN377" s="422">
        <f t="shared" ca="1" si="443"/>
        <v>0</v>
      </c>
      <c r="BO377" s="422">
        <f t="shared" ca="1" si="444"/>
        <v>0</v>
      </c>
      <c r="BP377" s="422">
        <f t="shared" ca="1" si="445"/>
        <v>0</v>
      </c>
      <c r="BQ377" s="422">
        <f t="shared" ca="1" si="446"/>
        <v>0</v>
      </c>
      <c r="BR377" s="422">
        <f t="shared" ca="1" si="468"/>
        <v>0</v>
      </c>
      <c r="BS377" s="422">
        <f t="shared" ca="1" si="447"/>
        <v>0</v>
      </c>
      <c r="BT377" s="422">
        <f t="shared" si="448"/>
        <v>0</v>
      </c>
      <c r="BU377" s="422">
        <f t="shared" si="449"/>
        <v>0</v>
      </c>
      <c r="BV377" s="422">
        <f t="shared" si="450"/>
        <v>0</v>
      </c>
      <c r="BW377" s="422">
        <f t="shared" si="451"/>
        <v>0</v>
      </c>
      <c r="BX377" s="422">
        <f t="shared" si="469"/>
        <v>0</v>
      </c>
      <c r="BY377" s="422">
        <f t="shared" si="452"/>
        <v>0</v>
      </c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458"/>
      <c r="CL377" s="458"/>
      <c r="CM377" s="458"/>
      <c r="CN377" s="458"/>
      <c r="CO377" s="458"/>
      <c r="CP377" s="458"/>
      <c r="CQ377" s="458"/>
      <c r="CR377" s="458"/>
      <c r="CS377" s="458"/>
      <c r="CT377" s="458"/>
      <c r="CU377" s="458"/>
      <c r="CV377" s="458"/>
      <c r="CW377" s="458"/>
      <c r="CX377" s="458"/>
      <c r="CY377" s="458"/>
      <c r="CZ377" s="458"/>
      <c r="DA377" s="458"/>
      <c r="DB377" s="458"/>
      <c r="DC377" s="458"/>
      <c r="DD377" s="458"/>
      <c r="DE377" s="458"/>
      <c r="DF377" s="458"/>
      <c r="DG377" s="458"/>
      <c r="DH377" s="458"/>
      <c r="DI377" s="458"/>
      <c r="DJ377" s="458"/>
      <c r="DK377" s="458"/>
      <c r="DL377" s="458"/>
      <c r="DM377" s="458"/>
      <c r="DN377" s="458"/>
      <c r="DO377" s="458"/>
      <c r="DP377" s="458"/>
      <c r="DQ377" s="458"/>
      <c r="DR377" s="458"/>
      <c r="DS377" s="458"/>
      <c r="DT377" s="458"/>
      <c r="DU377" s="39"/>
      <c r="DV377" s="39"/>
      <c r="DW377" s="31">
        <f>DW376+1</f>
        <v>22</v>
      </c>
      <c r="DX377" s="459">
        <f t="shared" si="453"/>
        <v>253</v>
      </c>
      <c r="DY377" s="467">
        <f t="shared" si="471"/>
        <v>0</v>
      </c>
      <c r="DZ377" s="468">
        <f t="shared" si="472"/>
        <v>0</v>
      </c>
      <c r="EA377" s="467">
        <f t="shared" si="473"/>
        <v>0.01</v>
      </c>
      <c r="EB377" s="468"/>
      <c r="EC377" s="326"/>
      <c r="ED377" s="468"/>
      <c r="EE377" s="39"/>
      <c r="EF377" s="459">
        <f t="shared" si="474"/>
        <v>253</v>
      </c>
      <c r="EG377" s="407">
        <f t="shared" si="492"/>
        <v>0.03</v>
      </c>
      <c r="EH377" s="407">
        <f t="shared" si="492"/>
        <v>0.03</v>
      </c>
      <c r="EI377" s="407">
        <f t="shared" si="492"/>
        <v>0.03</v>
      </c>
      <c r="EJ377" s="407">
        <f t="shared" si="492"/>
        <v>0.03</v>
      </c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</row>
    <row r="378" spans="1:228" ht="12.75" hidden="1" customHeight="1" x14ac:dyDescent="0.2">
      <c r="A378" s="31">
        <f t="shared" ref="A378:A388" si="494">A377</f>
        <v>22</v>
      </c>
      <c r="B378" s="31"/>
      <c r="C378" s="31"/>
      <c r="D378" s="32">
        <f t="shared" si="455"/>
        <v>254</v>
      </c>
      <c r="E378" s="33">
        <f t="shared" ca="1" si="418"/>
        <v>0</v>
      </c>
      <c r="F378" s="33">
        <f t="shared" ca="1" si="419"/>
        <v>0</v>
      </c>
      <c r="G378" s="33">
        <f t="shared" ca="1" si="420"/>
        <v>0</v>
      </c>
      <c r="H378" s="33">
        <v>0</v>
      </c>
      <c r="I378" s="33">
        <v>0</v>
      </c>
      <c r="J378" s="33">
        <f t="shared" ca="1" si="476"/>
        <v>0</v>
      </c>
      <c r="K378" s="33">
        <f t="shared" ca="1" si="421"/>
        <v>0</v>
      </c>
      <c r="L378" s="33"/>
      <c r="M378" s="832">
        <v>0</v>
      </c>
      <c r="N378" s="33">
        <f>IF(M378&gt;0,#REF!,0)</f>
        <v>0</v>
      </c>
      <c r="O378" s="33">
        <f t="shared" ca="1" si="422"/>
        <v>0</v>
      </c>
      <c r="P378" s="833">
        <f t="shared" ca="1" si="456"/>
        <v>0</v>
      </c>
      <c r="Q378" s="834">
        <f t="shared" ca="1" si="457"/>
        <v>0</v>
      </c>
      <c r="R378" s="835">
        <f t="shared" ca="1" si="458"/>
        <v>0</v>
      </c>
      <c r="S378" s="836">
        <f t="shared" ca="1" si="459"/>
        <v>0</v>
      </c>
      <c r="T378" s="34">
        <f t="shared" ca="1" si="423"/>
        <v>0</v>
      </c>
      <c r="U378" s="835">
        <f t="shared" ca="1" si="460"/>
        <v>0</v>
      </c>
      <c r="V378" s="34">
        <f t="shared" si="485"/>
        <v>0</v>
      </c>
      <c r="W378" s="553">
        <f t="shared" si="487"/>
        <v>0</v>
      </c>
      <c r="X378" s="42">
        <f t="shared" si="461"/>
        <v>0.03</v>
      </c>
      <c r="Y378" s="43">
        <f t="shared" si="424"/>
        <v>2.4662697723036864E-3</v>
      </c>
      <c r="Z378" s="45">
        <f t="shared" si="493"/>
        <v>0.03</v>
      </c>
      <c r="AA378" s="43">
        <f t="shared" si="425"/>
        <v>2.4662697723036864E-3</v>
      </c>
      <c r="AB378" s="35">
        <f t="shared" si="490"/>
        <v>0.16</v>
      </c>
      <c r="AC378" s="35">
        <f t="shared" ca="1" si="490"/>
        <v>0.15470777428049154</v>
      </c>
      <c r="AD378" s="317">
        <f t="shared" ca="1" si="490"/>
        <v>0.15470777428049154</v>
      </c>
      <c r="AE378" s="39"/>
      <c r="AF378" s="318">
        <f t="shared" si="426"/>
        <v>0</v>
      </c>
      <c r="AG378" s="405">
        <f t="shared" ca="1" si="427"/>
        <v>0</v>
      </c>
      <c r="AH378" s="318">
        <f t="shared" si="428"/>
        <v>0</v>
      </c>
      <c r="AI378" s="405">
        <f t="shared" ca="1" si="429"/>
        <v>0</v>
      </c>
      <c r="AJ378" s="318">
        <f t="shared" si="430"/>
        <v>0.01</v>
      </c>
      <c r="AK378" s="405">
        <f t="shared" ca="1" si="431"/>
        <v>0</v>
      </c>
      <c r="AL378" s="35">
        <v>0</v>
      </c>
      <c r="AM378" s="30">
        <f t="shared" ca="1" si="432"/>
        <v>0</v>
      </c>
      <c r="AN378" s="39"/>
      <c r="AO378" s="39"/>
      <c r="AP378" s="709">
        <f ca="1">IF($J$12="",0,IF(A378&lt;=$Y$3,IF(R377+SUM($M$126:M378)&gt;$Z$22,R377*10%,IF(R377+SUM($M$126:M378)&lt;=$Z$22,$Z$22-R377-SUM($M$126:M378))),0))</f>
        <v>0</v>
      </c>
      <c r="AQ378" s="319">
        <f t="shared" ca="1" si="463"/>
        <v>0</v>
      </c>
      <c r="AR378" s="319">
        <f ca="1">IF($J$12="",0,IF(U377&lt;0,0,IF(A378&lt;=$Y$3,IF(U377+SUM($M$126:M378)&gt;$Z$22,U377*10%,IF(U377+SUM($M$126:M378)&lt;=$Z$22,$AR$125-U377-SUM($M$126:M378))),0)))</f>
        <v>0</v>
      </c>
      <c r="AS378" s="39">
        <f t="shared" ca="1" si="464"/>
        <v>0</v>
      </c>
      <c r="AT378" s="723">
        <f t="shared" ca="1" si="433"/>
        <v>0</v>
      </c>
      <c r="AU378" s="320">
        <f t="shared" ca="1" si="434"/>
        <v>0</v>
      </c>
      <c r="AV378" s="320">
        <f t="shared" ca="1" si="435"/>
        <v>0</v>
      </c>
      <c r="AW378" s="320">
        <f t="shared" ca="1" si="436"/>
        <v>0</v>
      </c>
      <c r="AX378" s="320">
        <f t="shared" ca="1" si="437"/>
        <v>0</v>
      </c>
      <c r="AY378" s="320">
        <f t="shared" ca="1" si="465"/>
        <v>0</v>
      </c>
      <c r="AZ378" s="724">
        <f t="shared" ca="1" si="438"/>
        <v>0</v>
      </c>
      <c r="BA378" s="1259">
        <f t="shared" si="466"/>
        <v>0</v>
      </c>
      <c r="BB378" s="1250"/>
      <c r="BC378" s="715">
        <f t="shared" si="439"/>
        <v>0</v>
      </c>
      <c r="BD378" s="715">
        <f t="shared" si="440"/>
        <v>0</v>
      </c>
      <c r="BE378" s="715">
        <f t="shared" si="441"/>
        <v>0</v>
      </c>
      <c r="BF378" s="715">
        <f t="shared" si="467"/>
        <v>0</v>
      </c>
      <c r="BG378" s="732">
        <f t="shared" si="442"/>
        <v>0</v>
      </c>
      <c r="BH378" s="39"/>
      <c r="BI378" s="39"/>
      <c r="BJ378" s="39"/>
      <c r="BK378" s="39"/>
      <c r="BL378" s="39"/>
      <c r="BM378" s="30"/>
      <c r="BN378" s="422">
        <f t="shared" ca="1" si="443"/>
        <v>0</v>
      </c>
      <c r="BO378" s="422">
        <f t="shared" ca="1" si="444"/>
        <v>0</v>
      </c>
      <c r="BP378" s="422">
        <f t="shared" ca="1" si="445"/>
        <v>0</v>
      </c>
      <c r="BQ378" s="422">
        <f t="shared" ca="1" si="446"/>
        <v>0</v>
      </c>
      <c r="BR378" s="422">
        <f t="shared" ca="1" si="468"/>
        <v>0</v>
      </c>
      <c r="BS378" s="422">
        <f t="shared" ca="1" si="447"/>
        <v>0</v>
      </c>
      <c r="BT378" s="422">
        <f t="shared" si="448"/>
        <v>0</v>
      </c>
      <c r="BU378" s="422">
        <f t="shared" si="449"/>
        <v>0</v>
      </c>
      <c r="BV378" s="422">
        <f t="shared" si="450"/>
        <v>0</v>
      </c>
      <c r="BW378" s="422">
        <f t="shared" si="451"/>
        <v>0</v>
      </c>
      <c r="BX378" s="422">
        <f t="shared" si="469"/>
        <v>0</v>
      </c>
      <c r="BY378" s="422">
        <f t="shared" si="452"/>
        <v>0</v>
      </c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458"/>
      <c r="CL378" s="458"/>
      <c r="CM378" s="458"/>
      <c r="CN378" s="458"/>
      <c r="CO378" s="458"/>
      <c r="CP378" s="458"/>
      <c r="CQ378" s="458"/>
      <c r="CR378" s="458"/>
      <c r="CS378" s="458"/>
      <c r="CT378" s="458"/>
      <c r="CU378" s="458"/>
      <c r="CV378" s="458"/>
      <c r="CW378" s="458"/>
      <c r="CX378" s="458"/>
      <c r="CY378" s="458"/>
      <c r="CZ378" s="458"/>
      <c r="DA378" s="458"/>
      <c r="DB378" s="458"/>
      <c r="DC378" s="458"/>
      <c r="DD378" s="458"/>
      <c r="DE378" s="458"/>
      <c r="DF378" s="458"/>
      <c r="DG378" s="458"/>
      <c r="DH378" s="458"/>
      <c r="DI378" s="458"/>
      <c r="DJ378" s="458"/>
      <c r="DK378" s="458"/>
      <c r="DL378" s="458"/>
      <c r="DM378" s="458"/>
      <c r="DN378" s="458"/>
      <c r="DO378" s="458"/>
      <c r="DP378" s="458"/>
      <c r="DQ378" s="458"/>
      <c r="DR378" s="458"/>
      <c r="DS378" s="458"/>
      <c r="DT378" s="458"/>
      <c r="DU378" s="39"/>
      <c r="DV378" s="39"/>
      <c r="DW378" s="31">
        <f t="shared" ref="DW378:DW388" si="495">DW377</f>
        <v>22</v>
      </c>
      <c r="DX378" s="459">
        <f t="shared" si="453"/>
        <v>254</v>
      </c>
      <c r="DY378" s="467">
        <f t="shared" si="471"/>
        <v>0</v>
      </c>
      <c r="DZ378" s="468">
        <f t="shared" si="472"/>
        <v>0</v>
      </c>
      <c r="EA378" s="467">
        <f t="shared" si="473"/>
        <v>0.01</v>
      </c>
      <c r="EB378" s="468"/>
      <c r="EC378" s="326"/>
      <c r="ED378" s="468"/>
      <c r="EE378" s="39"/>
      <c r="EF378" s="459">
        <f t="shared" si="474"/>
        <v>254</v>
      </c>
      <c r="EG378" s="407">
        <f t="shared" si="492"/>
        <v>0.03</v>
      </c>
      <c r="EH378" s="407">
        <f t="shared" si="492"/>
        <v>0.03</v>
      </c>
      <c r="EI378" s="407">
        <f t="shared" si="492"/>
        <v>0.03</v>
      </c>
      <c r="EJ378" s="407">
        <f t="shared" si="492"/>
        <v>0.03</v>
      </c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</row>
    <row r="379" spans="1:228" ht="12.75" hidden="1" customHeight="1" x14ac:dyDescent="0.2">
      <c r="A379" s="31">
        <f t="shared" si="494"/>
        <v>22</v>
      </c>
      <c r="B379" s="31"/>
      <c r="C379" s="31"/>
      <c r="D379" s="32">
        <f t="shared" si="455"/>
        <v>255</v>
      </c>
      <c r="E379" s="33">
        <f t="shared" ca="1" si="418"/>
        <v>0</v>
      </c>
      <c r="F379" s="33">
        <f t="shared" ca="1" si="419"/>
        <v>0</v>
      </c>
      <c r="G379" s="33">
        <f t="shared" ca="1" si="420"/>
        <v>0</v>
      </c>
      <c r="H379" s="33">
        <v>0</v>
      </c>
      <c r="I379" s="33">
        <v>0</v>
      </c>
      <c r="J379" s="33">
        <f t="shared" ca="1" si="476"/>
        <v>0</v>
      </c>
      <c r="K379" s="33">
        <f t="shared" ca="1" si="421"/>
        <v>0</v>
      </c>
      <c r="L379" s="33"/>
      <c r="M379" s="832">
        <v>0</v>
      </c>
      <c r="N379" s="33">
        <f>IF(M379&gt;0,#REF!,0)</f>
        <v>0</v>
      </c>
      <c r="O379" s="33">
        <f t="shared" ca="1" si="422"/>
        <v>0</v>
      </c>
      <c r="P379" s="833">
        <f t="shared" ca="1" si="456"/>
        <v>0</v>
      </c>
      <c r="Q379" s="834">
        <f t="shared" ca="1" si="457"/>
        <v>0</v>
      </c>
      <c r="R379" s="835">
        <f t="shared" ca="1" si="458"/>
        <v>0</v>
      </c>
      <c r="S379" s="836">
        <f t="shared" ca="1" si="459"/>
        <v>0</v>
      </c>
      <c r="T379" s="34">
        <f t="shared" ca="1" si="423"/>
        <v>0</v>
      </c>
      <c r="U379" s="835">
        <f t="shared" ca="1" si="460"/>
        <v>0</v>
      </c>
      <c r="V379" s="34">
        <f t="shared" si="485"/>
        <v>0</v>
      </c>
      <c r="W379" s="553">
        <f t="shared" si="487"/>
        <v>0</v>
      </c>
      <c r="X379" s="42">
        <f t="shared" si="461"/>
        <v>0.03</v>
      </c>
      <c r="Y379" s="43">
        <f t="shared" si="424"/>
        <v>2.4662697723036864E-3</v>
      </c>
      <c r="Z379" s="45">
        <f t="shared" si="493"/>
        <v>0.03</v>
      </c>
      <c r="AA379" s="43">
        <f t="shared" si="425"/>
        <v>2.4662697723036864E-3</v>
      </c>
      <c r="AB379" s="35">
        <f t="shared" si="490"/>
        <v>0.16</v>
      </c>
      <c r="AC379" s="35">
        <f t="shared" ca="1" si="490"/>
        <v>0.15470777428049154</v>
      </c>
      <c r="AD379" s="317">
        <f t="shared" ca="1" si="490"/>
        <v>0.15470777428049154</v>
      </c>
      <c r="AE379" s="39"/>
      <c r="AF379" s="318">
        <f t="shared" si="426"/>
        <v>0</v>
      </c>
      <c r="AG379" s="405">
        <f t="shared" ca="1" si="427"/>
        <v>0</v>
      </c>
      <c r="AH379" s="318">
        <f t="shared" si="428"/>
        <v>0</v>
      </c>
      <c r="AI379" s="405">
        <f t="shared" ca="1" si="429"/>
        <v>0</v>
      </c>
      <c r="AJ379" s="318">
        <f t="shared" si="430"/>
        <v>0.01</v>
      </c>
      <c r="AK379" s="405">
        <f t="shared" ca="1" si="431"/>
        <v>0</v>
      </c>
      <c r="AL379" s="35">
        <v>0</v>
      </c>
      <c r="AM379" s="30">
        <f t="shared" ca="1" si="432"/>
        <v>0</v>
      </c>
      <c r="AN379" s="39"/>
      <c r="AO379" s="39"/>
      <c r="AP379" s="709">
        <f ca="1">IF($J$12="",0,IF(A379&lt;=$Y$3,IF(R378+SUM($M$126:M379)&gt;$Z$22,R378*10%,IF(R378+SUM($M$126:M379)&lt;=$Z$22,$Z$22-R378-SUM($M$126:M379))),0))</f>
        <v>0</v>
      </c>
      <c r="AQ379" s="319">
        <f t="shared" ca="1" si="463"/>
        <v>0</v>
      </c>
      <c r="AR379" s="319">
        <f ca="1">IF($J$12="",0,IF(U378&lt;0,0,IF(A379&lt;=$Y$3,IF(U378+SUM($M$126:M379)&gt;$Z$22,U378*10%,IF(U378+SUM($M$126:M379)&lt;=$Z$22,$AR$125-U378-SUM($M$126:M379))),0)))</f>
        <v>0</v>
      </c>
      <c r="AS379" s="39">
        <f t="shared" ca="1" si="464"/>
        <v>0</v>
      </c>
      <c r="AT379" s="723">
        <f t="shared" ca="1" si="433"/>
        <v>0</v>
      </c>
      <c r="AU379" s="320">
        <f t="shared" ca="1" si="434"/>
        <v>0</v>
      </c>
      <c r="AV379" s="320">
        <f t="shared" ca="1" si="435"/>
        <v>0</v>
      </c>
      <c r="AW379" s="320">
        <f t="shared" ca="1" si="436"/>
        <v>0</v>
      </c>
      <c r="AX379" s="320">
        <f t="shared" ca="1" si="437"/>
        <v>0</v>
      </c>
      <c r="AY379" s="320">
        <f t="shared" ca="1" si="465"/>
        <v>0</v>
      </c>
      <c r="AZ379" s="724">
        <f t="shared" ca="1" si="438"/>
        <v>0</v>
      </c>
      <c r="BA379" s="1259">
        <f t="shared" si="466"/>
        <v>0</v>
      </c>
      <c r="BB379" s="1250"/>
      <c r="BC379" s="715">
        <f t="shared" si="439"/>
        <v>0</v>
      </c>
      <c r="BD379" s="715">
        <f t="shared" si="440"/>
        <v>0</v>
      </c>
      <c r="BE379" s="715">
        <f t="shared" si="441"/>
        <v>0</v>
      </c>
      <c r="BF379" s="715">
        <f t="shared" si="467"/>
        <v>0</v>
      </c>
      <c r="BG379" s="732">
        <f t="shared" si="442"/>
        <v>0</v>
      </c>
      <c r="BH379" s="39"/>
      <c r="BI379" s="39"/>
      <c r="BJ379" s="39"/>
      <c r="BK379" s="39"/>
      <c r="BL379" s="39"/>
      <c r="BM379" s="30"/>
      <c r="BN379" s="422">
        <f t="shared" ca="1" si="443"/>
        <v>0</v>
      </c>
      <c r="BO379" s="422">
        <f t="shared" ca="1" si="444"/>
        <v>0</v>
      </c>
      <c r="BP379" s="422">
        <f t="shared" ca="1" si="445"/>
        <v>0</v>
      </c>
      <c r="BQ379" s="422">
        <f t="shared" ca="1" si="446"/>
        <v>0</v>
      </c>
      <c r="BR379" s="422">
        <f t="shared" ca="1" si="468"/>
        <v>0</v>
      </c>
      <c r="BS379" s="422">
        <f t="shared" ca="1" si="447"/>
        <v>0</v>
      </c>
      <c r="BT379" s="422">
        <f t="shared" si="448"/>
        <v>0</v>
      </c>
      <c r="BU379" s="422">
        <f t="shared" si="449"/>
        <v>0</v>
      </c>
      <c r="BV379" s="422">
        <f t="shared" si="450"/>
        <v>0</v>
      </c>
      <c r="BW379" s="422">
        <f t="shared" si="451"/>
        <v>0</v>
      </c>
      <c r="BX379" s="422">
        <f t="shared" si="469"/>
        <v>0</v>
      </c>
      <c r="BY379" s="422">
        <f t="shared" si="452"/>
        <v>0</v>
      </c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458"/>
      <c r="CL379" s="458"/>
      <c r="CM379" s="458"/>
      <c r="CN379" s="458"/>
      <c r="CO379" s="458"/>
      <c r="CP379" s="458"/>
      <c r="CQ379" s="458"/>
      <c r="CR379" s="458"/>
      <c r="CS379" s="458"/>
      <c r="CT379" s="458"/>
      <c r="CU379" s="458"/>
      <c r="CV379" s="458"/>
      <c r="CW379" s="458"/>
      <c r="CX379" s="458"/>
      <c r="CY379" s="458"/>
      <c r="CZ379" s="458"/>
      <c r="DA379" s="458"/>
      <c r="DB379" s="458"/>
      <c r="DC379" s="458"/>
      <c r="DD379" s="458"/>
      <c r="DE379" s="458"/>
      <c r="DF379" s="458"/>
      <c r="DG379" s="458"/>
      <c r="DH379" s="458"/>
      <c r="DI379" s="458"/>
      <c r="DJ379" s="458"/>
      <c r="DK379" s="458"/>
      <c r="DL379" s="458"/>
      <c r="DM379" s="458"/>
      <c r="DN379" s="458"/>
      <c r="DO379" s="458"/>
      <c r="DP379" s="458"/>
      <c r="DQ379" s="458"/>
      <c r="DR379" s="458"/>
      <c r="DS379" s="458"/>
      <c r="DT379" s="458"/>
      <c r="DU379" s="39"/>
      <c r="DV379" s="39"/>
      <c r="DW379" s="31">
        <f t="shared" si="495"/>
        <v>22</v>
      </c>
      <c r="DX379" s="459">
        <f t="shared" si="453"/>
        <v>255</v>
      </c>
      <c r="DY379" s="467">
        <f t="shared" si="471"/>
        <v>0</v>
      </c>
      <c r="DZ379" s="468">
        <f t="shared" si="472"/>
        <v>0</v>
      </c>
      <c r="EA379" s="467">
        <f t="shared" si="473"/>
        <v>0.01</v>
      </c>
      <c r="EB379" s="468"/>
      <c r="EC379" s="326"/>
      <c r="ED379" s="468"/>
      <c r="EE379" s="39"/>
      <c r="EF379" s="459">
        <f t="shared" si="474"/>
        <v>255</v>
      </c>
      <c r="EG379" s="407">
        <f t="shared" si="492"/>
        <v>0.03</v>
      </c>
      <c r="EH379" s="407">
        <f t="shared" si="492"/>
        <v>0.03</v>
      </c>
      <c r="EI379" s="407">
        <f t="shared" si="492"/>
        <v>0.03</v>
      </c>
      <c r="EJ379" s="407">
        <f t="shared" si="492"/>
        <v>0.03</v>
      </c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</row>
    <row r="380" spans="1:228" ht="12.75" hidden="1" customHeight="1" x14ac:dyDescent="0.2">
      <c r="A380" s="31">
        <f t="shared" si="494"/>
        <v>22</v>
      </c>
      <c r="B380" s="31"/>
      <c r="C380" s="31"/>
      <c r="D380" s="32">
        <f t="shared" si="455"/>
        <v>256</v>
      </c>
      <c r="E380" s="33">
        <f t="shared" ca="1" si="418"/>
        <v>0</v>
      </c>
      <c r="F380" s="33">
        <f t="shared" ca="1" si="419"/>
        <v>0</v>
      </c>
      <c r="G380" s="33">
        <f t="shared" ca="1" si="420"/>
        <v>0</v>
      </c>
      <c r="H380" s="33">
        <v>0</v>
      </c>
      <c r="I380" s="33">
        <v>0</v>
      </c>
      <c r="J380" s="33">
        <f t="shared" ca="1" si="476"/>
        <v>0</v>
      </c>
      <c r="K380" s="33">
        <f t="shared" ca="1" si="421"/>
        <v>0</v>
      </c>
      <c r="L380" s="33"/>
      <c r="M380" s="832">
        <v>0</v>
      </c>
      <c r="N380" s="33">
        <f>IF(M380&gt;0,#REF!,0)</f>
        <v>0</v>
      </c>
      <c r="O380" s="33">
        <f t="shared" ca="1" si="422"/>
        <v>0</v>
      </c>
      <c r="P380" s="833">
        <f t="shared" ca="1" si="456"/>
        <v>0</v>
      </c>
      <c r="Q380" s="834">
        <f t="shared" ca="1" si="457"/>
        <v>0</v>
      </c>
      <c r="R380" s="835">
        <f t="shared" ca="1" si="458"/>
        <v>0</v>
      </c>
      <c r="S380" s="836">
        <f t="shared" ca="1" si="459"/>
        <v>0</v>
      </c>
      <c r="T380" s="34">
        <f t="shared" ca="1" si="423"/>
        <v>0</v>
      </c>
      <c r="U380" s="835">
        <f t="shared" ca="1" si="460"/>
        <v>0</v>
      </c>
      <c r="V380" s="34">
        <f t="shared" si="485"/>
        <v>0</v>
      </c>
      <c r="W380" s="553">
        <f t="shared" si="487"/>
        <v>0</v>
      </c>
      <c r="X380" s="42">
        <f t="shared" si="461"/>
        <v>0.03</v>
      </c>
      <c r="Y380" s="43">
        <f t="shared" si="424"/>
        <v>2.4662697723036864E-3</v>
      </c>
      <c r="Z380" s="45">
        <f t="shared" si="493"/>
        <v>0.03</v>
      </c>
      <c r="AA380" s="43">
        <f t="shared" si="425"/>
        <v>2.4662697723036864E-3</v>
      </c>
      <c r="AB380" s="35">
        <f t="shared" si="490"/>
        <v>0.16</v>
      </c>
      <c r="AC380" s="35">
        <f t="shared" ca="1" si="490"/>
        <v>0.15470777428049154</v>
      </c>
      <c r="AD380" s="317">
        <f t="shared" ca="1" si="490"/>
        <v>0.15470777428049154</v>
      </c>
      <c r="AE380" s="39"/>
      <c r="AF380" s="318">
        <f t="shared" si="426"/>
        <v>0</v>
      </c>
      <c r="AG380" s="405">
        <f t="shared" ca="1" si="427"/>
        <v>0</v>
      </c>
      <c r="AH380" s="318">
        <f t="shared" si="428"/>
        <v>0</v>
      </c>
      <c r="AI380" s="405">
        <f t="shared" ca="1" si="429"/>
        <v>0</v>
      </c>
      <c r="AJ380" s="318">
        <f t="shared" si="430"/>
        <v>0.01</v>
      </c>
      <c r="AK380" s="405">
        <f t="shared" ca="1" si="431"/>
        <v>0</v>
      </c>
      <c r="AL380" s="35">
        <v>0</v>
      </c>
      <c r="AM380" s="30">
        <f t="shared" ca="1" si="432"/>
        <v>0</v>
      </c>
      <c r="AN380" s="39"/>
      <c r="AO380" s="39"/>
      <c r="AP380" s="709">
        <f ca="1">IF($J$12="",0,IF(A380&lt;=$Y$3,IF(R379+SUM($M$126:M380)&gt;$Z$22,R379*10%,IF(R379+SUM($M$126:M380)&lt;=$Z$22,$Z$22-R379-SUM($M$126:M380))),0))</f>
        <v>0</v>
      </c>
      <c r="AQ380" s="319">
        <f t="shared" ca="1" si="463"/>
        <v>0</v>
      </c>
      <c r="AR380" s="319">
        <f ca="1">IF($J$12="",0,IF(U379&lt;0,0,IF(A380&lt;=$Y$3,IF(U379+SUM($M$126:M380)&gt;$Z$22,U379*10%,IF(U379+SUM($M$126:M380)&lt;=$Z$22,$AR$125-U379-SUM($M$126:M380))),0)))</f>
        <v>0</v>
      </c>
      <c r="AS380" s="39">
        <f t="shared" ca="1" si="464"/>
        <v>0</v>
      </c>
      <c r="AT380" s="723">
        <f t="shared" ca="1" si="433"/>
        <v>0</v>
      </c>
      <c r="AU380" s="320">
        <f t="shared" ca="1" si="434"/>
        <v>0</v>
      </c>
      <c r="AV380" s="320">
        <f t="shared" ca="1" si="435"/>
        <v>0</v>
      </c>
      <c r="AW380" s="320">
        <f t="shared" ca="1" si="436"/>
        <v>0</v>
      </c>
      <c r="AX380" s="320">
        <f t="shared" ca="1" si="437"/>
        <v>0</v>
      </c>
      <c r="AY380" s="320">
        <f t="shared" ca="1" si="465"/>
        <v>0</v>
      </c>
      <c r="AZ380" s="724">
        <f t="shared" ca="1" si="438"/>
        <v>0</v>
      </c>
      <c r="BA380" s="1259">
        <f t="shared" si="466"/>
        <v>0</v>
      </c>
      <c r="BB380" s="1250"/>
      <c r="BC380" s="715">
        <f t="shared" si="439"/>
        <v>0</v>
      </c>
      <c r="BD380" s="715">
        <f t="shared" si="440"/>
        <v>0</v>
      </c>
      <c r="BE380" s="715">
        <f t="shared" si="441"/>
        <v>0</v>
      </c>
      <c r="BF380" s="715">
        <f t="shared" si="467"/>
        <v>0</v>
      </c>
      <c r="BG380" s="732">
        <f t="shared" si="442"/>
        <v>0</v>
      </c>
      <c r="BH380" s="39"/>
      <c r="BI380" s="39"/>
      <c r="BJ380" s="39"/>
      <c r="BK380" s="39"/>
      <c r="BL380" s="39"/>
      <c r="BM380" s="30"/>
      <c r="BN380" s="422">
        <f t="shared" ca="1" si="443"/>
        <v>0</v>
      </c>
      <c r="BO380" s="422">
        <f t="shared" ca="1" si="444"/>
        <v>0</v>
      </c>
      <c r="BP380" s="422">
        <f t="shared" ca="1" si="445"/>
        <v>0</v>
      </c>
      <c r="BQ380" s="422">
        <f t="shared" ca="1" si="446"/>
        <v>0</v>
      </c>
      <c r="BR380" s="422">
        <f t="shared" ca="1" si="468"/>
        <v>0</v>
      </c>
      <c r="BS380" s="422">
        <f t="shared" ca="1" si="447"/>
        <v>0</v>
      </c>
      <c r="BT380" s="422">
        <f t="shared" si="448"/>
        <v>0</v>
      </c>
      <c r="BU380" s="422">
        <f t="shared" si="449"/>
        <v>0</v>
      </c>
      <c r="BV380" s="422">
        <f t="shared" si="450"/>
        <v>0</v>
      </c>
      <c r="BW380" s="422">
        <f t="shared" si="451"/>
        <v>0</v>
      </c>
      <c r="BX380" s="422">
        <f t="shared" si="469"/>
        <v>0</v>
      </c>
      <c r="BY380" s="422">
        <f t="shared" si="452"/>
        <v>0</v>
      </c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458"/>
      <c r="CL380" s="458"/>
      <c r="CM380" s="458"/>
      <c r="CN380" s="458"/>
      <c r="CO380" s="458"/>
      <c r="CP380" s="458"/>
      <c r="CQ380" s="458"/>
      <c r="CR380" s="458"/>
      <c r="CS380" s="458"/>
      <c r="CT380" s="458"/>
      <c r="CU380" s="458"/>
      <c r="CV380" s="458"/>
      <c r="CW380" s="458"/>
      <c r="CX380" s="458"/>
      <c r="CY380" s="458"/>
      <c r="CZ380" s="458"/>
      <c r="DA380" s="458"/>
      <c r="DB380" s="458"/>
      <c r="DC380" s="458"/>
      <c r="DD380" s="458"/>
      <c r="DE380" s="458"/>
      <c r="DF380" s="458"/>
      <c r="DG380" s="458"/>
      <c r="DH380" s="458"/>
      <c r="DI380" s="458"/>
      <c r="DJ380" s="458"/>
      <c r="DK380" s="458"/>
      <c r="DL380" s="458"/>
      <c r="DM380" s="458"/>
      <c r="DN380" s="458"/>
      <c r="DO380" s="458"/>
      <c r="DP380" s="458"/>
      <c r="DQ380" s="458"/>
      <c r="DR380" s="458"/>
      <c r="DS380" s="458"/>
      <c r="DT380" s="458"/>
      <c r="DU380" s="39"/>
      <c r="DV380" s="39"/>
      <c r="DW380" s="31">
        <f t="shared" si="495"/>
        <v>22</v>
      </c>
      <c r="DX380" s="459">
        <f t="shared" si="453"/>
        <v>256</v>
      </c>
      <c r="DY380" s="467">
        <f t="shared" si="471"/>
        <v>0</v>
      </c>
      <c r="DZ380" s="468">
        <f t="shared" si="472"/>
        <v>0</v>
      </c>
      <c r="EA380" s="467">
        <f t="shared" si="473"/>
        <v>0.01</v>
      </c>
      <c r="EB380" s="468"/>
      <c r="EC380" s="326"/>
      <c r="ED380" s="468"/>
      <c r="EE380" s="39"/>
      <c r="EF380" s="459">
        <f t="shared" si="474"/>
        <v>256</v>
      </c>
      <c r="EG380" s="407">
        <f t="shared" si="492"/>
        <v>0.03</v>
      </c>
      <c r="EH380" s="407">
        <f t="shared" si="492"/>
        <v>0.03</v>
      </c>
      <c r="EI380" s="407">
        <f t="shared" si="492"/>
        <v>0.03</v>
      </c>
      <c r="EJ380" s="407">
        <f t="shared" si="492"/>
        <v>0.03</v>
      </c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</row>
    <row r="381" spans="1:228" ht="12.75" hidden="1" customHeight="1" x14ac:dyDescent="0.2">
      <c r="A381" s="31">
        <f t="shared" si="494"/>
        <v>22</v>
      </c>
      <c r="B381" s="31"/>
      <c r="C381" s="31"/>
      <c r="D381" s="32">
        <f t="shared" si="455"/>
        <v>257</v>
      </c>
      <c r="E381" s="33">
        <f t="shared" ref="E381:E444" ca="1" si="496">IF(A381&gt;$Y$4,0,IF(MOD(D381-$D$125,$N$1073)=0,$Y$6,0))</f>
        <v>0</v>
      </c>
      <c r="F381" s="33">
        <f t="shared" ref="F381:F444" ca="1" si="497">IF(E381&gt;0,$AA$1082,0)</f>
        <v>0</v>
      </c>
      <c r="G381" s="33">
        <f t="shared" ref="G381:G444" ca="1" si="498">IF((E381+H381)/(1+AB381)&gt;F381,(E381+H381)/(1+AB381)-F381,0)</f>
        <v>0</v>
      </c>
      <c r="H381" s="33">
        <v>0</v>
      </c>
      <c r="I381" s="33">
        <v>0</v>
      </c>
      <c r="J381" s="33">
        <f t="shared" ca="1" si="476"/>
        <v>0</v>
      </c>
      <c r="K381" s="33">
        <f t="shared" ref="K381:K444" ca="1" si="499">ROUND($E381/(1+AB381)*AC381+(H381/(1+AB381)*AD381)+(I381/(1+AB381)*AD381),2)</f>
        <v>0</v>
      </c>
      <c r="L381" s="33"/>
      <c r="M381" s="832">
        <v>0</v>
      </c>
      <c r="N381" s="33">
        <f>IF(M381&gt;0,#REF!,0)</f>
        <v>0</v>
      </c>
      <c r="O381" s="33">
        <f t="shared" ref="O381:O444" ca="1" si="500">ROUND((E381+H381+I381)/(1+$AB381)-SUM(K381:N381),2)</f>
        <v>0</v>
      </c>
      <c r="P381" s="833">
        <f t="shared" ca="1" si="456"/>
        <v>0</v>
      </c>
      <c r="Q381" s="834">
        <f t="shared" ca="1" si="457"/>
        <v>0</v>
      </c>
      <c r="R381" s="835">
        <f t="shared" ca="1" si="458"/>
        <v>0</v>
      </c>
      <c r="S381" s="836">
        <f t="shared" ca="1" si="459"/>
        <v>0</v>
      </c>
      <c r="T381" s="34">
        <f t="shared" ref="T381:T444" ca="1" si="501">AM381</f>
        <v>0</v>
      </c>
      <c r="U381" s="835">
        <f t="shared" ca="1" si="460"/>
        <v>0</v>
      </c>
      <c r="V381" s="34">
        <f t="shared" si="485"/>
        <v>0</v>
      </c>
      <c r="W381" s="553">
        <f t="shared" si="487"/>
        <v>0</v>
      </c>
      <c r="X381" s="42">
        <f t="shared" si="461"/>
        <v>0.03</v>
      </c>
      <c r="Y381" s="43">
        <f t="shared" ref="Y381:Y444" si="502">(1+X381)^(1/12)-1</f>
        <v>2.4662697723036864E-3</v>
      </c>
      <c r="Z381" s="45">
        <f t="shared" si="493"/>
        <v>0.03</v>
      </c>
      <c r="AA381" s="43">
        <f t="shared" ref="AA381:AA444" si="503">(1+Z381)^(1/12)-1</f>
        <v>2.4662697723036864E-3</v>
      </c>
      <c r="AB381" s="35">
        <f t="shared" si="490"/>
        <v>0.16</v>
      </c>
      <c r="AC381" s="35">
        <f t="shared" ca="1" si="490"/>
        <v>0.15470777428049154</v>
      </c>
      <c r="AD381" s="317">
        <f t="shared" ca="1" si="490"/>
        <v>0.15470777428049154</v>
      </c>
      <c r="AE381" s="39"/>
      <c r="AF381" s="318">
        <f t="shared" ref="AF381:AF444" si="504">VLOOKUP($D381,$DX$125:$ED$904,2,FALSE)</f>
        <v>0</v>
      </c>
      <c r="AG381" s="405">
        <f t="shared" ref="AG381:AG444" ca="1" si="505">(($F381*AF381))/(1+$AB381)</f>
        <v>0</v>
      </c>
      <c r="AH381" s="318">
        <f t="shared" ref="AH381:AH444" si="506">VLOOKUP($D381,$DX$125:$ED$904,3,FALSE)</f>
        <v>0</v>
      </c>
      <c r="AI381" s="405">
        <f t="shared" ref="AI381:AI444" ca="1" si="507">(($F381*AH381))/(1+$AB381)</f>
        <v>0</v>
      </c>
      <c r="AJ381" s="318">
        <f t="shared" ref="AJ381:AJ444" si="508">VLOOKUP($D381,$DX$125:$ED$904,4,FALSE)</f>
        <v>0.01</v>
      </c>
      <c r="AK381" s="405">
        <f t="shared" ref="AK381:AK444" ca="1" si="509">(($F381*AJ381))/(1+$AB381)</f>
        <v>0</v>
      </c>
      <c r="AL381" s="35">
        <v>0</v>
      </c>
      <c r="AM381" s="30">
        <f t="shared" ref="AM381:AM444" ca="1" si="510">SUM(BN381:BY381)*(1-AL381)+J381</f>
        <v>0</v>
      </c>
      <c r="AN381" s="39"/>
      <c r="AO381" s="39"/>
      <c r="AP381" s="709">
        <f ca="1">IF($J$12="",0,IF(A381&lt;=$Y$3,IF(R380+SUM($M$126:M381)&gt;$Z$22,R380*10%,IF(R380+SUM($M$126:M381)&lt;=$Z$22,$Z$22-R380-SUM($M$126:M381))),0))</f>
        <v>0</v>
      </c>
      <c r="AQ381" s="319">
        <f t="shared" ca="1" si="463"/>
        <v>0</v>
      </c>
      <c r="AR381" s="319">
        <f ca="1">IF($J$12="",0,IF(U380&lt;0,0,IF(A381&lt;=$Y$3,IF(U380+SUM($M$126:M381)&gt;$Z$22,U380*10%,IF(U380+SUM($M$126:M381)&lt;=$Z$22,$AR$125-U380-SUM($M$126:M381))),0)))</f>
        <v>0</v>
      </c>
      <c r="AS381" s="39">
        <f t="shared" ca="1" si="464"/>
        <v>0</v>
      </c>
      <c r="AT381" s="723">
        <f t="shared" ref="AT381:AT444" ca="1" si="511">IF($G$1061="A",AP381,IF($G$1061="B",AQ381))</f>
        <v>0</v>
      </c>
      <c r="AU381" s="320">
        <f t="shared" ref="AU381:AU444" ca="1" si="512">IF($G$1061="A",AR381,IF($G$1061="B",AS381))</f>
        <v>0</v>
      </c>
      <c r="AV381" s="320">
        <f t="shared" ref="AV381:AV444" ca="1" si="513">IF($A381&lt;=$Z$14,$Z$23,0)</f>
        <v>0</v>
      </c>
      <c r="AW381" s="320">
        <f t="shared" ref="AW381:AW444" ca="1" si="514">IF($A381&lt;=$Z$15,$Z$24,0)</f>
        <v>0</v>
      </c>
      <c r="AX381" s="320">
        <f t="shared" ref="AX381:AX444" ca="1" si="515">IF($A381&lt;=$Z$16,$Z$25,0)</f>
        <v>0</v>
      </c>
      <c r="AY381" s="320">
        <f t="shared" ca="1" si="465"/>
        <v>0</v>
      </c>
      <c r="AZ381" s="724">
        <f t="shared" ref="AZ381:AZ444" ca="1" si="516">IF($A381&lt;=$Z$17,$Z$26,0)</f>
        <v>0</v>
      </c>
      <c r="BA381" s="1259">
        <f t="shared" si="466"/>
        <v>0</v>
      </c>
      <c r="BB381" s="1250"/>
      <c r="BC381" s="715">
        <f t="shared" ref="BC381:BC444" si="517">IF($A381&lt;=$AA$14,$AA$23,0)</f>
        <v>0</v>
      </c>
      <c r="BD381" s="715">
        <f t="shared" ref="BD381:BD444" si="518">IF($A381&lt;=$AA$15,$AA$24,0)</f>
        <v>0</v>
      </c>
      <c r="BE381" s="715">
        <f t="shared" ref="BE381:BE444" si="519">IF($A381&lt;=$AA$16,$AA$25,0)</f>
        <v>0</v>
      </c>
      <c r="BF381" s="715">
        <f t="shared" si="467"/>
        <v>0</v>
      </c>
      <c r="BG381" s="732">
        <f t="shared" ref="BG381:BG444" si="520">IF($A381&lt;=$AA$17,$AA$26,0)</f>
        <v>0</v>
      </c>
      <c r="BH381" s="39"/>
      <c r="BI381" s="39"/>
      <c r="BJ381" s="39"/>
      <c r="BK381" s="39"/>
      <c r="BL381" s="39"/>
      <c r="BM381" s="30"/>
      <c r="BN381" s="422">
        <f t="shared" ref="BN381:BN444" ca="1" si="521">IF($J$12="",0,IF($J$12+$A381-1&gt;99,0,IF(AU381&gt;0,VLOOKUP($J$12+$A381-1,$EW$126:$FA$225,$H$1076,FALSE)*(1+$F$20)*AU381/1000,0)/12))</f>
        <v>0</v>
      </c>
      <c r="BO381" s="422">
        <f t="shared" ref="BO381:BO444" ca="1" si="522">IF($J$12="",0,IF(AV381&gt;0,(VLOOKUP($J$12+$A381-1,$GI$126:$GM$225,$H$1076,FALSE)*(1+$F$21))*AV381/1000,0)/12)</f>
        <v>0</v>
      </c>
      <c r="BP381" s="422">
        <f t="shared" ref="BP381:BP444" ca="1" si="523">IF($J$12="",0,IF(AW381&gt;0,VLOOKUP($J$12+$A381-1,$FI$126:$FM$225,$H$1076,FALSE)*(1+$F$22)*AW381/1000,0)/12)</f>
        <v>0</v>
      </c>
      <c r="BQ381" s="422">
        <f t="shared" ref="BQ381:BQ444" ca="1" si="524">IF($J$12="",0,IF($J$12+$A381-1&gt;65,0,IF(AX381&gt;0,VLOOKUP($J$12+$A381-1,$FU$126:$FY$225,$H$1076,FALSE)*(1+$F$23)*AX381/1000,0)/12))</f>
        <v>0</v>
      </c>
      <c r="BR381" s="422">
        <f t="shared" ca="1" si="468"/>
        <v>0</v>
      </c>
      <c r="BS381" s="422">
        <f t="shared" ref="BS381:BS444" ca="1" si="525">IF($J$12="",0,IF(AZ381&gt;0,VLOOKUP($J$12+$A381-1,$GA$126:$GE$225,$H$1076,FALSE)*(1+$F$24)*AZ381/1000,0)/12)</f>
        <v>0</v>
      </c>
      <c r="BT381" s="422">
        <f t="shared" ref="BT381:BT444" si="526">IF($J$13="",0,IF($J$13+$A381-1&gt;99,0,IF(BA381&gt;0,VLOOKUP($J$13+$A381-1,$EW$126:$FA$225,$H$1077,FALSE)*(1+$H$20)*BA381/1000,0)/12))</f>
        <v>0</v>
      </c>
      <c r="BU381" s="422">
        <f t="shared" ref="BU381:BU444" si="527">IF($J$13="",0,IF(BC381&gt;0,(VLOOKUP($J$13+$A381-1,$GI$126:$GM$225,$H$1077,FALSE)*(1+$F$21))*BC381/1000,0)/12)</f>
        <v>0</v>
      </c>
      <c r="BV381" s="422">
        <f t="shared" ref="BV381:BV444" si="528">IF($J$13="",0,IF(BD381&gt;0,VLOOKUP($J$12+$A381-1,$FI$126:$FM$225,$H$1077,FALSE)*(1+$F$22)*BD381/1000,0)/12)</f>
        <v>0</v>
      </c>
      <c r="BW381" s="422">
        <f t="shared" ref="BW381:BW444" si="529">IF($J$13="",0,IF($J$13+$A381-1&gt;65,0,IF(BE381&gt;0,VLOOKUP($J$13+$A381-1,$FU$126:$FY$225,$H$1077,FALSE)*(1+$F$23)*BE381/1000,0)/12))</f>
        <v>0</v>
      </c>
      <c r="BX381" s="422">
        <f t="shared" si="469"/>
        <v>0</v>
      </c>
      <c r="BY381" s="422">
        <f t="shared" ref="BY381:BY444" si="530">IF($J$13="",0,IF(BG381&gt;0,VLOOKUP($J$13+$A381-1,$GA$126:$GE$225,$H$1077,FALSE)*(1+$F$24)*BG381/1000,0)/12)</f>
        <v>0</v>
      </c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458"/>
      <c r="CL381" s="458"/>
      <c r="CM381" s="458"/>
      <c r="CN381" s="458"/>
      <c r="CO381" s="458"/>
      <c r="CP381" s="458"/>
      <c r="CQ381" s="458"/>
      <c r="CR381" s="458"/>
      <c r="CS381" s="458"/>
      <c r="CT381" s="458"/>
      <c r="CU381" s="458"/>
      <c r="CV381" s="458"/>
      <c r="CW381" s="458"/>
      <c r="CX381" s="458"/>
      <c r="CY381" s="458"/>
      <c r="CZ381" s="458"/>
      <c r="DA381" s="458"/>
      <c r="DB381" s="458"/>
      <c r="DC381" s="458"/>
      <c r="DD381" s="458"/>
      <c r="DE381" s="458"/>
      <c r="DF381" s="458"/>
      <c r="DG381" s="458"/>
      <c r="DH381" s="458"/>
      <c r="DI381" s="458"/>
      <c r="DJ381" s="458"/>
      <c r="DK381" s="458"/>
      <c r="DL381" s="458"/>
      <c r="DM381" s="458"/>
      <c r="DN381" s="458"/>
      <c r="DO381" s="458"/>
      <c r="DP381" s="458"/>
      <c r="DQ381" s="458"/>
      <c r="DR381" s="458"/>
      <c r="DS381" s="458"/>
      <c r="DT381" s="458"/>
      <c r="DU381" s="39"/>
      <c r="DV381" s="39"/>
      <c r="DW381" s="31">
        <f t="shared" si="495"/>
        <v>22</v>
      </c>
      <c r="DX381" s="459">
        <f t="shared" ref="DX381:DX444" si="531">D381</f>
        <v>257</v>
      </c>
      <c r="DY381" s="467">
        <f t="shared" si="471"/>
        <v>0</v>
      </c>
      <c r="DZ381" s="468">
        <f t="shared" si="472"/>
        <v>0</v>
      </c>
      <c r="EA381" s="467">
        <f t="shared" si="473"/>
        <v>0.01</v>
      </c>
      <c r="EB381" s="468"/>
      <c r="EC381" s="326"/>
      <c r="ED381" s="468"/>
      <c r="EE381" s="39"/>
      <c r="EF381" s="459">
        <f t="shared" si="474"/>
        <v>257</v>
      </c>
      <c r="EG381" s="407">
        <f t="shared" si="492"/>
        <v>0.03</v>
      </c>
      <c r="EH381" s="407">
        <f t="shared" si="492"/>
        <v>0.03</v>
      </c>
      <c r="EI381" s="407">
        <f t="shared" si="492"/>
        <v>0.03</v>
      </c>
      <c r="EJ381" s="407">
        <f t="shared" si="492"/>
        <v>0.03</v>
      </c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</row>
    <row r="382" spans="1:228" ht="12.75" hidden="1" customHeight="1" x14ac:dyDescent="0.2">
      <c r="A382" s="31">
        <f t="shared" si="494"/>
        <v>22</v>
      </c>
      <c r="B382" s="31"/>
      <c r="C382" s="31"/>
      <c r="D382" s="32">
        <f t="shared" ref="D382:D445" si="532">D381+1</f>
        <v>258</v>
      </c>
      <c r="E382" s="33">
        <f t="shared" ca="1" si="496"/>
        <v>0</v>
      </c>
      <c r="F382" s="33">
        <f t="shared" ca="1" si="497"/>
        <v>0</v>
      </c>
      <c r="G382" s="33">
        <f t="shared" ca="1" si="498"/>
        <v>0</v>
      </c>
      <c r="H382" s="33">
        <v>0</v>
      </c>
      <c r="I382" s="33">
        <v>0</v>
      </c>
      <c r="J382" s="33">
        <f t="shared" ca="1" si="476"/>
        <v>0</v>
      </c>
      <c r="K382" s="33">
        <f t="shared" ca="1" si="499"/>
        <v>0</v>
      </c>
      <c r="L382" s="33"/>
      <c r="M382" s="832">
        <v>0</v>
      </c>
      <c r="N382" s="33">
        <f>IF(M382&gt;0,#REF!,0)</f>
        <v>0</v>
      </c>
      <c r="O382" s="33">
        <f t="shared" ca="1" si="500"/>
        <v>0</v>
      </c>
      <c r="P382" s="833">
        <f t="shared" ref="P382:P445" ca="1" si="533">IF(A382&gt;$Y$3,0,IF((O382+R381)*Y382&gt;0,ROUND(O382*Y382+R381*Y382,2),0))</f>
        <v>0</v>
      </c>
      <c r="Q382" s="834">
        <f t="shared" ref="Q382:Q445" ca="1" si="534">T382</f>
        <v>0</v>
      </c>
      <c r="R382" s="835">
        <f t="shared" ref="R382:R445" ca="1" si="535">IF(A382&gt;$Y$3,0,IF((R381+O382+P382-Q382)&gt;0,(R381+P382+O382-Q382),0))</f>
        <v>0</v>
      </c>
      <c r="S382" s="836">
        <f t="shared" ref="S382:S445" ca="1" si="536">IF(A382&gt;$Y$3,0,IF((O382+U381)*AA382&gt;0,ROUND((O382+U381)*AA382,2),0))</f>
        <v>0</v>
      </c>
      <c r="T382" s="34">
        <f t="shared" ca="1" si="501"/>
        <v>0</v>
      </c>
      <c r="U382" s="835">
        <f t="shared" ref="U382:U445" ca="1" si="537">IF(A382&gt;$Y$3,0,IF(U381+O382+S382-T382&gt;0,U381+O382+S382-T382,0))</f>
        <v>0</v>
      </c>
      <c r="V382" s="34">
        <f t="shared" si="485"/>
        <v>0</v>
      </c>
      <c r="W382" s="553">
        <f t="shared" si="487"/>
        <v>0</v>
      </c>
      <c r="X382" s="42">
        <f t="shared" ref="X382:X445" si="538">X381</f>
        <v>0.03</v>
      </c>
      <c r="Y382" s="43">
        <f t="shared" si="502"/>
        <v>2.4662697723036864E-3</v>
      </c>
      <c r="Z382" s="45">
        <f t="shared" si="493"/>
        <v>0.03</v>
      </c>
      <c r="AA382" s="43">
        <f t="shared" si="503"/>
        <v>2.4662697723036864E-3</v>
      </c>
      <c r="AB382" s="35">
        <f t="shared" ref="AB382:AD397" si="539">AB381</f>
        <v>0.16</v>
      </c>
      <c r="AC382" s="35">
        <f t="shared" ca="1" si="539"/>
        <v>0.15470777428049154</v>
      </c>
      <c r="AD382" s="317">
        <f t="shared" ca="1" si="539"/>
        <v>0.15470777428049154</v>
      </c>
      <c r="AE382" s="39"/>
      <c r="AF382" s="318">
        <f t="shared" si="504"/>
        <v>0</v>
      </c>
      <c r="AG382" s="405">
        <f t="shared" ca="1" si="505"/>
        <v>0</v>
      </c>
      <c r="AH382" s="318">
        <f t="shared" si="506"/>
        <v>0</v>
      </c>
      <c r="AI382" s="405">
        <f t="shared" ca="1" si="507"/>
        <v>0</v>
      </c>
      <c r="AJ382" s="318">
        <f t="shared" si="508"/>
        <v>0.01</v>
      </c>
      <c r="AK382" s="405">
        <f t="shared" ca="1" si="509"/>
        <v>0</v>
      </c>
      <c r="AL382" s="35">
        <v>0</v>
      </c>
      <c r="AM382" s="30">
        <f t="shared" ca="1" si="510"/>
        <v>0</v>
      </c>
      <c r="AN382" s="39"/>
      <c r="AO382" s="39"/>
      <c r="AP382" s="709">
        <f ca="1">IF($J$12="",0,IF(A382&lt;=$Y$3,IF(R381+SUM($M$126:M382)&gt;$Z$22,R381*10%,IF(R381+SUM($M$126:M382)&lt;=$Z$22,$Z$22-R381-SUM($M$126:M382))),0))</f>
        <v>0</v>
      </c>
      <c r="AQ382" s="319">
        <f t="shared" ref="AQ382:AQ445" ca="1" si="540">IF($J$12="",0,IF(A382&lt;=$Y$3,$Z$22,0))</f>
        <v>0</v>
      </c>
      <c r="AR382" s="319">
        <f ca="1">IF($J$12="",0,IF(U381&lt;0,0,IF(A382&lt;=$Y$3,IF(U381+SUM($M$126:M382)&gt;$Z$22,U381*10%,IF(U381+SUM($M$126:M382)&lt;=$Z$22,$AR$125-U381-SUM($M$126:M382))),0)))</f>
        <v>0</v>
      </c>
      <c r="AS382" s="39">
        <f t="shared" ref="AS382:AS445" ca="1" si="541">IF($J$12="",0,IF(U381&lt;0,0,IF(A382&lt;=$Y$3,$Z$22,0)))</f>
        <v>0</v>
      </c>
      <c r="AT382" s="723">
        <f t="shared" ca="1" si="511"/>
        <v>0</v>
      </c>
      <c r="AU382" s="320">
        <f t="shared" ca="1" si="512"/>
        <v>0</v>
      </c>
      <c r="AV382" s="320">
        <f t="shared" ca="1" si="513"/>
        <v>0</v>
      </c>
      <c r="AW382" s="320">
        <f t="shared" ca="1" si="514"/>
        <v>0</v>
      </c>
      <c r="AX382" s="320">
        <f t="shared" ca="1" si="515"/>
        <v>0</v>
      </c>
      <c r="AY382" s="320">
        <f t="shared" ref="AY382:AY445" ca="1" si="542">IF($E$23&gt;0,0,HLOOKUP($A382,$E$1016:$CA$1033,17,FALSE))</f>
        <v>0</v>
      </c>
      <c r="AZ382" s="724">
        <f t="shared" ca="1" si="516"/>
        <v>0</v>
      </c>
      <c r="BA382" s="1259">
        <f t="shared" ref="BA382:BA445" si="543">IF($A382&lt;=$AA$13,BA381,0)</f>
        <v>0</v>
      </c>
      <c r="BB382" s="1250"/>
      <c r="BC382" s="715">
        <f t="shared" si="517"/>
        <v>0</v>
      </c>
      <c r="BD382" s="715">
        <f t="shared" si="518"/>
        <v>0</v>
      </c>
      <c r="BE382" s="715">
        <f t="shared" si="519"/>
        <v>0</v>
      </c>
      <c r="BF382" s="715">
        <f t="shared" ref="BF382:BF445" si="544">IF($G$23&gt;0,0,HLOOKUP($A382,$E$1016:$CA$1033,18,FALSE))</f>
        <v>0</v>
      </c>
      <c r="BG382" s="732">
        <f t="shared" si="520"/>
        <v>0</v>
      </c>
      <c r="BH382" s="39"/>
      <c r="BI382" s="39"/>
      <c r="BJ382" s="39"/>
      <c r="BK382" s="39"/>
      <c r="BL382" s="39"/>
      <c r="BM382" s="30"/>
      <c r="BN382" s="422">
        <f t="shared" ca="1" si="521"/>
        <v>0</v>
      </c>
      <c r="BO382" s="422">
        <f t="shared" ca="1" si="522"/>
        <v>0</v>
      </c>
      <c r="BP382" s="422">
        <f t="shared" ca="1" si="523"/>
        <v>0</v>
      </c>
      <c r="BQ382" s="422">
        <f t="shared" ca="1" si="524"/>
        <v>0</v>
      </c>
      <c r="BR382" s="422">
        <f t="shared" ref="BR382:BR445" ca="1" si="545">IF(AY382&gt;0,VLOOKUP($J$12+$A382-1,$FO$126:$FS$225,$H$1076,FALSE)*(1+$Y$33)*AY382/1000,0)/12</f>
        <v>0</v>
      </c>
      <c r="BS382" s="422">
        <f t="shared" ca="1" si="525"/>
        <v>0</v>
      </c>
      <c r="BT382" s="422">
        <f t="shared" si="526"/>
        <v>0</v>
      </c>
      <c r="BU382" s="422">
        <f t="shared" si="527"/>
        <v>0</v>
      </c>
      <c r="BV382" s="422">
        <f t="shared" si="528"/>
        <v>0</v>
      </c>
      <c r="BW382" s="422">
        <f t="shared" si="529"/>
        <v>0</v>
      </c>
      <c r="BX382" s="422">
        <f t="shared" ref="BX382:BX445" si="546">IF(BF382&gt;0,VLOOKUP($J$13+$A382-1,$FO$126:$FS$225,$H$1077,FALSE)*(1+$Y$33)*BF382/1000,0)/12</f>
        <v>0</v>
      </c>
      <c r="BY382" s="422">
        <f t="shared" si="530"/>
        <v>0</v>
      </c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458"/>
      <c r="CL382" s="458"/>
      <c r="CM382" s="458"/>
      <c r="CN382" s="458"/>
      <c r="CO382" s="458"/>
      <c r="CP382" s="458"/>
      <c r="CQ382" s="458"/>
      <c r="CR382" s="458"/>
      <c r="CS382" s="458"/>
      <c r="CT382" s="458"/>
      <c r="CU382" s="458"/>
      <c r="CV382" s="458"/>
      <c r="CW382" s="458"/>
      <c r="CX382" s="458"/>
      <c r="CY382" s="458"/>
      <c r="CZ382" s="458"/>
      <c r="DA382" s="458"/>
      <c r="DB382" s="458"/>
      <c r="DC382" s="458"/>
      <c r="DD382" s="458"/>
      <c r="DE382" s="458"/>
      <c r="DF382" s="458"/>
      <c r="DG382" s="458"/>
      <c r="DH382" s="458"/>
      <c r="DI382" s="458"/>
      <c r="DJ382" s="458"/>
      <c r="DK382" s="458"/>
      <c r="DL382" s="458"/>
      <c r="DM382" s="458"/>
      <c r="DN382" s="458"/>
      <c r="DO382" s="458"/>
      <c r="DP382" s="458"/>
      <c r="DQ382" s="458"/>
      <c r="DR382" s="458"/>
      <c r="DS382" s="458"/>
      <c r="DT382" s="458"/>
      <c r="DU382" s="39"/>
      <c r="DV382" s="39"/>
      <c r="DW382" s="31">
        <f t="shared" si="495"/>
        <v>22</v>
      </c>
      <c r="DX382" s="459">
        <f t="shared" si="531"/>
        <v>258</v>
      </c>
      <c r="DY382" s="467">
        <f t="shared" ref="DY382:DY445" si="547">VLOOKUP($DW382,$AG$1054:$AN$1153,2,FALSE)</f>
        <v>0</v>
      </c>
      <c r="DZ382" s="468">
        <f t="shared" ref="DZ382:DZ445" si="548">VLOOKUP($DW382,$AG$1054:$AN$1153,3,FALSE)</f>
        <v>0</v>
      </c>
      <c r="EA382" s="467">
        <f t="shared" ref="EA382:EA445" si="549">VLOOKUP($DW382,$AG$1054:$AN$1153,4,FALSE)</f>
        <v>0.01</v>
      </c>
      <c r="EB382" s="468"/>
      <c r="EC382" s="326"/>
      <c r="ED382" s="468"/>
      <c r="EE382" s="39"/>
      <c r="EF382" s="459">
        <f t="shared" ref="EF382:EF445" si="550">D382</f>
        <v>258</v>
      </c>
      <c r="EG382" s="407">
        <f t="shared" si="492"/>
        <v>0.03</v>
      </c>
      <c r="EH382" s="407">
        <f t="shared" si="492"/>
        <v>0.03</v>
      </c>
      <c r="EI382" s="407">
        <f t="shared" si="492"/>
        <v>0.03</v>
      </c>
      <c r="EJ382" s="407">
        <f t="shared" si="492"/>
        <v>0.03</v>
      </c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</row>
    <row r="383" spans="1:228" ht="12.75" hidden="1" customHeight="1" x14ac:dyDescent="0.2">
      <c r="A383" s="31">
        <f t="shared" si="494"/>
        <v>22</v>
      </c>
      <c r="B383" s="31"/>
      <c r="C383" s="31"/>
      <c r="D383" s="32">
        <f t="shared" si="532"/>
        <v>259</v>
      </c>
      <c r="E383" s="33">
        <f t="shared" ca="1" si="496"/>
        <v>0</v>
      </c>
      <c r="F383" s="33">
        <f t="shared" ca="1" si="497"/>
        <v>0</v>
      </c>
      <c r="G383" s="33">
        <f t="shared" ca="1" si="498"/>
        <v>0</v>
      </c>
      <c r="H383" s="33">
        <v>0</v>
      </c>
      <c r="I383" s="33">
        <v>0</v>
      </c>
      <c r="J383" s="33">
        <f t="shared" ca="1" si="476"/>
        <v>0</v>
      </c>
      <c r="K383" s="33">
        <f t="shared" ca="1" si="499"/>
        <v>0</v>
      </c>
      <c r="L383" s="33"/>
      <c r="M383" s="832">
        <v>0</v>
      </c>
      <c r="N383" s="33">
        <f>IF(M383&gt;0,#REF!,0)</f>
        <v>0</v>
      </c>
      <c r="O383" s="33">
        <f t="shared" ca="1" si="500"/>
        <v>0</v>
      </c>
      <c r="P383" s="833">
        <f t="shared" ca="1" si="533"/>
        <v>0</v>
      </c>
      <c r="Q383" s="834">
        <f t="shared" ca="1" si="534"/>
        <v>0</v>
      </c>
      <c r="R383" s="835">
        <f t="shared" ca="1" si="535"/>
        <v>0</v>
      </c>
      <c r="S383" s="836">
        <f t="shared" ca="1" si="536"/>
        <v>0</v>
      </c>
      <c r="T383" s="34">
        <f t="shared" ca="1" si="501"/>
        <v>0</v>
      </c>
      <c r="U383" s="835">
        <f t="shared" ca="1" si="537"/>
        <v>0</v>
      </c>
      <c r="V383" s="34">
        <f t="shared" si="485"/>
        <v>0</v>
      </c>
      <c r="W383" s="553">
        <f t="shared" si="487"/>
        <v>0</v>
      </c>
      <c r="X383" s="42">
        <f t="shared" si="538"/>
        <v>0.03</v>
      </c>
      <c r="Y383" s="43">
        <f t="shared" si="502"/>
        <v>2.4662697723036864E-3</v>
      </c>
      <c r="Z383" s="45">
        <f t="shared" si="493"/>
        <v>0.03</v>
      </c>
      <c r="AA383" s="43">
        <f t="shared" si="503"/>
        <v>2.4662697723036864E-3</v>
      </c>
      <c r="AB383" s="35">
        <f t="shared" si="539"/>
        <v>0.16</v>
      </c>
      <c r="AC383" s="35">
        <f t="shared" ca="1" si="539"/>
        <v>0.15470777428049154</v>
      </c>
      <c r="AD383" s="317">
        <f t="shared" ca="1" si="539"/>
        <v>0.15470777428049154</v>
      </c>
      <c r="AE383" s="39"/>
      <c r="AF383" s="318">
        <f t="shared" si="504"/>
        <v>0</v>
      </c>
      <c r="AG383" s="405">
        <f t="shared" ca="1" si="505"/>
        <v>0</v>
      </c>
      <c r="AH383" s="318">
        <f t="shared" si="506"/>
        <v>0</v>
      </c>
      <c r="AI383" s="405">
        <f t="shared" ca="1" si="507"/>
        <v>0</v>
      </c>
      <c r="AJ383" s="318">
        <f t="shared" si="508"/>
        <v>0.01</v>
      </c>
      <c r="AK383" s="405">
        <f t="shared" ca="1" si="509"/>
        <v>0</v>
      </c>
      <c r="AL383" s="35">
        <v>0</v>
      </c>
      <c r="AM383" s="30">
        <f t="shared" ca="1" si="510"/>
        <v>0</v>
      </c>
      <c r="AN383" s="39"/>
      <c r="AO383" s="39"/>
      <c r="AP383" s="709">
        <f ca="1">IF($J$12="",0,IF(A383&lt;=$Y$3,IF(R382+SUM($M$126:M383)&gt;$Z$22,R382*10%,IF(R382+SUM($M$126:M383)&lt;=$Z$22,$Z$22-R382-SUM($M$126:M383))),0))</f>
        <v>0</v>
      </c>
      <c r="AQ383" s="319">
        <f t="shared" ca="1" si="540"/>
        <v>0</v>
      </c>
      <c r="AR383" s="319">
        <f ca="1">IF($J$12="",0,IF(U382&lt;0,0,IF(A383&lt;=$Y$3,IF(U382+SUM($M$126:M383)&gt;$Z$22,U382*10%,IF(U382+SUM($M$126:M383)&lt;=$Z$22,$AR$125-U382-SUM($M$126:M383))),0)))</f>
        <v>0</v>
      </c>
      <c r="AS383" s="39">
        <f t="shared" ca="1" si="541"/>
        <v>0</v>
      </c>
      <c r="AT383" s="723">
        <f t="shared" ca="1" si="511"/>
        <v>0</v>
      </c>
      <c r="AU383" s="320">
        <f t="shared" ca="1" si="512"/>
        <v>0</v>
      </c>
      <c r="AV383" s="320">
        <f t="shared" ca="1" si="513"/>
        <v>0</v>
      </c>
      <c r="AW383" s="320">
        <f t="shared" ca="1" si="514"/>
        <v>0</v>
      </c>
      <c r="AX383" s="320">
        <f t="shared" ca="1" si="515"/>
        <v>0</v>
      </c>
      <c r="AY383" s="320">
        <f t="shared" ca="1" si="542"/>
        <v>0</v>
      </c>
      <c r="AZ383" s="724">
        <f t="shared" ca="1" si="516"/>
        <v>0</v>
      </c>
      <c r="BA383" s="1259">
        <f t="shared" si="543"/>
        <v>0</v>
      </c>
      <c r="BB383" s="1250"/>
      <c r="BC383" s="715">
        <f t="shared" si="517"/>
        <v>0</v>
      </c>
      <c r="BD383" s="715">
        <f t="shared" si="518"/>
        <v>0</v>
      </c>
      <c r="BE383" s="715">
        <f t="shared" si="519"/>
        <v>0</v>
      </c>
      <c r="BF383" s="715">
        <f t="shared" si="544"/>
        <v>0</v>
      </c>
      <c r="BG383" s="732">
        <f t="shared" si="520"/>
        <v>0</v>
      </c>
      <c r="BH383" s="39"/>
      <c r="BI383" s="39"/>
      <c r="BJ383" s="39"/>
      <c r="BK383" s="39"/>
      <c r="BL383" s="39"/>
      <c r="BM383" s="30"/>
      <c r="BN383" s="422">
        <f t="shared" ca="1" si="521"/>
        <v>0</v>
      </c>
      <c r="BO383" s="422">
        <f t="shared" ca="1" si="522"/>
        <v>0</v>
      </c>
      <c r="BP383" s="422">
        <f t="shared" ca="1" si="523"/>
        <v>0</v>
      </c>
      <c r="BQ383" s="422">
        <f t="shared" ca="1" si="524"/>
        <v>0</v>
      </c>
      <c r="BR383" s="422">
        <f t="shared" ca="1" si="545"/>
        <v>0</v>
      </c>
      <c r="BS383" s="422">
        <f t="shared" ca="1" si="525"/>
        <v>0</v>
      </c>
      <c r="BT383" s="422">
        <f t="shared" si="526"/>
        <v>0</v>
      </c>
      <c r="BU383" s="422">
        <f t="shared" si="527"/>
        <v>0</v>
      </c>
      <c r="BV383" s="422">
        <f t="shared" si="528"/>
        <v>0</v>
      </c>
      <c r="BW383" s="422">
        <f t="shared" si="529"/>
        <v>0</v>
      </c>
      <c r="BX383" s="422">
        <f t="shared" si="546"/>
        <v>0</v>
      </c>
      <c r="BY383" s="422">
        <f t="shared" si="530"/>
        <v>0</v>
      </c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458"/>
      <c r="CL383" s="458"/>
      <c r="CM383" s="458"/>
      <c r="CN383" s="458"/>
      <c r="CO383" s="458"/>
      <c r="CP383" s="458"/>
      <c r="CQ383" s="458"/>
      <c r="CR383" s="458"/>
      <c r="CS383" s="458"/>
      <c r="CT383" s="458"/>
      <c r="CU383" s="458"/>
      <c r="CV383" s="458"/>
      <c r="CW383" s="458"/>
      <c r="CX383" s="458"/>
      <c r="CY383" s="458"/>
      <c r="CZ383" s="458"/>
      <c r="DA383" s="458"/>
      <c r="DB383" s="458"/>
      <c r="DC383" s="458"/>
      <c r="DD383" s="458"/>
      <c r="DE383" s="458"/>
      <c r="DF383" s="458"/>
      <c r="DG383" s="458"/>
      <c r="DH383" s="458"/>
      <c r="DI383" s="458"/>
      <c r="DJ383" s="458"/>
      <c r="DK383" s="458"/>
      <c r="DL383" s="458"/>
      <c r="DM383" s="458"/>
      <c r="DN383" s="458"/>
      <c r="DO383" s="458"/>
      <c r="DP383" s="458"/>
      <c r="DQ383" s="458"/>
      <c r="DR383" s="458"/>
      <c r="DS383" s="458"/>
      <c r="DT383" s="458"/>
      <c r="DU383" s="39"/>
      <c r="DV383" s="39"/>
      <c r="DW383" s="31">
        <f t="shared" si="495"/>
        <v>22</v>
      </c>
      <c r="DX383" s="459">
        <f t="shared" si="531"/>
        <v>259</v>
      </c>
      <c r="DY383" s="467">
        <f t="shared" si="547"/>
        <v>0</v>
      </c>
      <c r="DZ383" s="468">
        <f t="shared" si="548"/>
        <v>0</v>
      </c>
      <c r="EA383" s="467">
        <f t="shared" si="549"/>
        <v>0.01</v>
      </c>
      <c r="EB383" s="468"/>
      <c r="EC383" s="326"/>
      <c r="ED383" s="468"/>
      <c r="EE383" s="39"/>
      <c r="EF383" s="459">
        <f t="shared" si="550"/>
        <v>259</v>
      </c>
      <c r="EG383" s="407">
        <f t="shared" ref="EG383:EJ398" si="551">EG382</f>
        <v>0.03</v>
      </c>
      <c r="EH383" s="407">
        <f t="shared" si="551"/>
        <v>0.03</v>
      </c>
      <c r="EI383" s="407">
        <f t="shared" si="551"/>
        <v>0.03</v>
      </c>
      <c r="EJ383" s="407">
        <f t="shared" si="551"/>
        <v>0.03</v>
      </c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</row>
    <row r="384" spans="1:228" ht="12.75" hidden="1" customHeight="1" x14ac:dyDescent="0.2">
      <c r="A384" s="31">
        <f t="shared" si="494"/>
        <v>22</v>
      </c>
      <c r="B384" s="31"/>
      <c r="C384" s="31"/>
      <c r="D384" s="32">
        <f t="shared" si="532"/>
        <v>260</v>
      </c>
      <c r="E384" s="33">
        <f t="shared" ca="1" si="496"/>
        <v>0</v>
      </c>
      <c r="F384" s="33">
        <f t="shared" ca="1" si="497"/>
        <v>0</v>
      </c>
      <c r="G384" s="33">
        <f t="shared" ca="1" si="498"/>
        <v>0</v>
      </c>
      <c r="H384" s="33">
        <v>0</v>
      </c>
      <c r="I384" s="33">
        <v>0</v>
      </c>
      <c r="J384" s="33">
        <f t="shared" ca="1" si="476"/>
        <v>0</v>
      </c>
      <c r="K384" s="33">
        <f t="shared" ca="1" si="499"/>
        <v>0</v>
      </c>
      <c r="L384" s="33"/>
      <c r="M384" s="832">
        <v>0</v>
      </c>
      <c r="N384" s="33">
        <f>IF(M384&gt;0,#REF!,0)</f>
        <v>0</v>
      </c>
      <c r="O384" s="33">
        <f t="shared" ca="1" si="500"/>
        <v>0</v>
      </c>
      <c r="P384" s="833">
        <f t="shared" ca="1" si="533"/>
        <v>0</v>
      </c>
      <c r="Q384" s="834">
        <f t="shared" ca="1" si="534"/>
        <v>0</v>
      </c>
      <c r="R384" s="835">
        <f t="shared" ca="1" si="535"/>
        <v>0</v>
      </c>
      <c r="S384" s="836">
        <f t="shared" ca="1" si="536"/>
        <v>0</v>
      </c>
      <c r="T384" s="34">
        <f t="shared" ca="1" si="501"/>
        <v>0</v>
      </c>
      <c r="U384" s="835">
        <f t="shared" ca="1" si="537"/>
        <v>0</v>
      </c>
      <c r="V384" s="34">
        <f t="shared" si="485"/>
        <v>0</v>
      </c>
      <c r="W384" s="553">
        <f t="shared" si="487"/>
        <v>0</v>
      </c>
      <c r="X384" s="42">
        <f t="shared" si="538"/>
        <v>0.03</v>
      </c>
      <c r="Y384" s="43">
        <f t="shared" si="502"/>
        <v>2.4662697723036864E-3</v>
      </c>
      <c r="Z384" s="45">
        <f t="shared" si="493"/>
        <v>0.03</v>
      </c>
      <c r="AA384" s="43">
        <f t="shared" si="503"/>
        <v>2.4662697723036864E-3</v>
      </c>
      <c r="AB384" s="35">
        <f t="shared" si="539"/>
        <v>0.16</v>
      </c>
      <c r="AC384" s="35">
        <f t="shared" ca="1" si="539"/>
        <v>0.15470777428049154</v>
      </c>
      <c r="AD384" s="317">
        <f t="shared" ca="1" si="539"/>
        <v>0.15470777428049154</v>
      </c>
      <c r="AE384" s="39"/>
      <c r="AF384" s="318">
        <f t="shared" si="504"/>
        <v>0</v>
      </c>
      <c r="AG384" s="405">
        <f t="shared" ca="1" si="505"/>
        <v>0</v>
      </c>
      <c r="AH384" s="318">
        <f t="shared" si="506"/>
        <v>0</v>
      </c>
      <c r="AI384" s="405">
        <f t="shared" ca="1" si="507"/>
        <v>0</v>
      </c>
      <c r="AJ384" s="318">
        <f t="shared" si="508"/>
        <v>0.01</v>
      </c>
      <c r="AK384" s="405">
        <f t="shared" ca="1" si="509"/>
        <v>0</v>
      </c>
      <c r="AL384" s="35">
        <v>0</v>
      </c>
      <c r="AM384" s="30">
        <f t="shared" ca="1" si="510"/>
        <v>0</v>
      </c>
      <c r="AN384" s="39"/>
      <c r="AO384" s="39"/>
      <c r="AP384" s="709">
        <f ca="1">IF($J$12="",0,IF(A384&lt;=$Y$3,IF(R383+SUM($M$126:M384)&gt;$Z$22,R383*10%,IF(R383+SUM($M$126:M384)&lt;=$Z$22,$Z$22-R383-SUM($M$126:M384))),0))</f>
        <v>0</v>
      </c>
      <c r="AQ384" s="319">
        <f t="shared" ca="1" si="540"/>
        <v>0</v>
      </c>
      <c r="AR384" s="319">
        <f ca="1">IF($J$12="",0,IF(U383&lt;0,0,IF(A384&lt;=$Y$3,IF(U383+SUM($M$126:M384)&gt;$Z$22,U383*10%,IF(U383+SUM($M$126:M384)&lt;=$Z$22,$AR$125-U383-SUM($M$126:M384))),0)))</f>
        <v>0</v>
      </c>
      <c r="AS384" s="39">
        <f t="shared" ca="1" si="541"/>
        <v>0</v>
      </c>
      <c r="AT384" s="723">
        <f t="shared" ca="1" si="511"/>
        <v>0</v>
      </c>
      <c r="AU384" s="320">
        <f t="shared" ca="1" si="512"/>
        <v>0</v>
      </c>
      <c r="AV384" s="320">
        <f t="shared" ca="1" si="513"/>
        <v>0</v>
      </c>
      <c r="AW384" s="320">
        <f t="shared" ca="1" si="514"/>
        <v>0</v>
      </c>
      <c r="AX384" s="320">
        <f t="shared" ca="1" si="515"/>
        <v>0</v>
      </c>
      <c r="AY384" s="320">
        <f t="shared" ca="1" si="542"/>
        <v>0</v>
      </c>
      <c r="AZ384" s="724">
        <f t="shared" ca="1" si="516"/>
        <v>0</v>
      </c>
      <c r="BA384" s="1259">
        <f t="shared" si="543"/>
        <v>0</v>
      </c>
      <c r="BB384" s="1250"/>
      <c r="BC384" s="715">
        <f t="shared" si="517"/>
        <v>0</v>
      </c>
      <c r="BD384" s="715">
        <f t="shared" si="518"/>
        <v>0</v>
      </c>
      <c r="BE384" s="715">
        <f t="shared" si="519"/>
        <v>0</v>
      </c>
      <c r="BF384" s="715">
        <f t="shared" si="544"/>
        <v>0</v>
      </c>
      <c r="BG384" s="732">
        <f t="shared" si="520"/>
        <v>0</v>
      </c>
      <c r="BH384" s="39"/>
      <c r="BI384" s="39"/>
      <c r="BJ384" s="39"/>
      <c r="BK384" s="39"/>
      <c r="BL384" s="39"/>
      <c r="BM384" s="30"/>
      <c r="BN384" s="422">
        <f t="shared" ca="1" si="521"/>
        <v>0</v>
      </c>
      <c r="BO384" s="422">
        <f t="shared" ca="1" si="522"/>
        <v>0</v>
      </c>
      <c r="BP384" s="422">
        <f t="shared" ca="1" si="523"/>
        <v>0</v>
      </c>
      <c r="BQ384" s="422">
        <f t="shared" ca="1" si="524"/>
        <v>0</v>
      </c>
      <c r="BR384" s="422">
        <f t="shared" ca="1" si="545"/>
        <v>0</v>
      </c>
      <c r="BS384" s="422">
        <f t="shared" ca="1" si="525"/>
        <v>0</v>
      </c>
      <c r="BT384" s="422">
        <f t="shared" si="526"/>
        <v>0</v>
      </c>
      <c r="BU384" s="422">
        <f t="shared" si="527"/>
        <v>0</v>
      </c>
      <c r="BV384" s="422">
        <f t="shared" si="528"/>
        <v>0</v>
      </c>
      <c r="BW384" s="422">
        <f t="shared" si="529"/>
        <v>0</v>
      </c>
      <c r="BX384" s="422">
        <f t="shared" si="546"/>
        <v>0</v>
      </c>
      <c r="BY384" s="422">
        <f t="shared" si="530"/>
        <v>0</v>
      </c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458"/>
      <c r="CL384" s="458"/>
      <c r="CM384" s="458"/>
      <c r="CN384" s="458"/>
      <c r="CO384" s="458"/>
      <c r="CP384" s="458"/>
      <c r="CQ384" s="458"/>
      <c r="CR384" s="458"/>
      <c r="CS384" s="458"/>
      <c r="CT384" s="458"/>
      <c r="CU384" s="458"/>
      <c r="CV384" s="458"/>
      <c r="CW384" s="458"/>
      <c r="CX384" s="458"/>
      <c r="CY384" s="458"/>
      <c r="CZ384" s="458"/>
      <c r="DA384" s="458"/>
      <c r="DB384" s="458"/>
      <c r="DC384" s="458"/>
      <c r="DD384" s="458"/>
      <c r="DE384" s="458"/>
      <c r="DF384" s="458"/>
      <c r="DG384" s="458"/>
      <c r="DH384" s="458"/>
      <c r="DI384" s="458"/>
      <c r="DJ384" s="458"/>
      <c r="DK384" s="458"/>
      <c r="DL384" s="458"/>
      <c r="DM384" s="458"/>
      <c r="DN384" s="458"/>
      <c r="DO384" s="458"/>
      <c r="DP384" s="458"/>
      <c r="DQ384" s="458"/>
      <c r="DR384" s="458"/>
      <c r="DS384" s="458"/>
      <c r="DT384" s="458"/>
      <c r="DU384" s="39"/>
      <c r="DV384" s="39"/>
      <c r="DW384" s="31">
        <f t="shared" si="495"/>
        <v>22</v>
      </c>
      <c r="DX384" s="459">
        <f t="shared" si="531"/>
        <v>260</v>
      </c>
      <c r="DY384" s="467">
        <f t="shared" si="547"/>
        <v>0</v>
      </c>
      <c r="DZ384" s="468">
        <f t="shared" si="548"/>
        <v>0</v>
      </c>
      <c r="EA384" s="467">
        <f t="shared" si="549"/>
        <v>0.01</v>
      </c>
      <c r="EB384" s="468"/>
      <c r="EC384" s="326"/>
      <c r="ED384" s="468"/>
      <c r="EE384" s="39"/>
      <c r="EF384" s="459">
        <f t="shared" si="550"/>
        <v>260</v>
      </c>
      <c r="EG384" s="407">
        <f t="shared" si="551"/>
        <v>0.03</v>
      </c>
      <c r="EH384" s="407">
        <f t="shared" si="551"/>
        <v>0.03</v>
      </c>
      <c r="EI384" s="407">
        <f t="shared" si="551"/>
        <v>0.03</v>
      </c>
      <c r="EJ384" s="407">
        <f t="shared" si="551"/>
        <v>0.03</v>
      </c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</row>
    <row r="385" spans="1:228" ht="12.75" hidden="1" customHeight="1" x14ac:dyDescent="0.2">
      <c r="A385" s="31">
        <f t="shared" si="494"/>
        <v>22</v>
      </c>
      <c r="B385" s="31"/>
      <c r="C385" s="31"/>
      <c r="D385" s="32">
        <f t="shared" si="532"/>
        <v>261</v>
      </c>
      <c r="E385" s="33">
        <f t="shared" ca="1" si="496"/>
        <v>0</v>
      </c>
      <c r="F385" s="33">
        <f t="shared" ca="1" si="497"/>
        <v>0</v>
      </c>
      <c r="G385" s="33">
        <f t="shared" ca="1" si="498"/>
        <v>0</v>
      </c>
      <c r="H385" s="33">
        <v>0</v>
      </c>
      <c r="I385" s="33">
        <v>0</v>
      </c>
      <c r="J385" s="33">
        <f t="shared" ca="1" si="476"/>
        <v>0</v>
      </c>
      <c r="K385" s="33">
        <f t="shared" ca="1" si="499"/>
        <v>0</v>
      </c>
      <c r="L385" s="33"/>
      <c r="M385" s="832">
        <v>0</v>
      </c>
      <c r="N385" s="33">
        <f>IF(M385&gt;0,#REF!,0)</f>
        <v>0</v>
      </c>
      <c r="O385" s="33">
        <f t="shared" ca="1" si="500"/>
        <v>0</v>
      </c>
      <c r="P385" s="833">
        <f t="shared" ca="1" si="533"/>
        <v>0</v>
      </c>
      <c r="Q385" s="834">
        <f t="shared" ca="1" si="534"/>
        <v>0</v>
      </c>
      <c r="R385" s="835">
        <f t="shared" ca="1" si="535"/>
        <v>0</v>
      </c>
      <c r="S385" s="836">
        <f t="shared" ca="1" si="536"/>
        <v>0</v>
      </c>
      <c r="T385" s="34">
        <f t="shared" ca="1" si="501"/>
        <v>0</v>
      </c>
      <c r="U385" s="835">
        <f t="shared" ca="1" si="537"/>
        <v>0</v>
      </c>
      <c r="V385" s="34">
        <f t="shared" si="485"/>
        <v>0</v>
      </c>
      <c r="W385" s="553">
        <f t="shared" si="487"/>
        <v>0</v>
      </c>
      <c r="X385" s="42">
        <f t="shared" si="538"/>
        <v>0.03</v>
      </c>
      <c r="Y385" s="43">
        <f t="shared" si="502"/>
        <v>2.4662697723036864E-3</v>
      </c>
      <c r="Z385" s="45">
        <f t="shared" si="493"/>
        <v>0.03</v>
      </c>
      <c r="AA385" s="43">
        <f t="shared" si="503"/>
        <v>2.4662697723036864E-3</v>
      </c>
      <c r="AB385" s="35">
        <f t="shared" si="539"/>
        <v>0.16</v>
      </c>
      <c r="AC385" s="35">
        <f t="shared" ca="1" si="539"/>
        <v>0.15470777428049154</v>
      </c>
      <c r="AD385" s="317">
        <f t="shared" ca="1" si="539"/>
        <v>0.15470777428049154</v>
      </c>
      <c r="AE385" s="39"/>
      <c r="AF385" s="318">
        <f t="shared" si="504"/>
        <v>0</v>
      </c>
      <c r="AG385" s="405">
        <f t="shared" ca="1" si="505"/>
        <v>0</v>
      </c>
      <c r="AH385" s="318">
        <f t="shared" si="506"/>
        <v>0</v>
      </c>
      <c r="AI385" s="405">
        <f t="shared" ca="1" si="507"/>
        <v>0</v>
      </c>
      <c r="AJ385" s="318">
        <f t="shared" si="508"/>
        <v>0.01</v>
      </c>
      <c r="AK385" s="405">
        <f t="shared" ca="1" si="509"/>
        <v>0</v>
      </c>
      <c r="AL385" s="35">
        <v>0</v>
      </c>
      <c r="AM385" s="30">
        <f t="shared" ca="1" si="510"/>
        <v>0</v>
      </c>
      <c r="AN385" s="39"/>
      <c r="AO385" s="39"/>
      <c r="AP385" s="709">
        <f ca="1">IF($J$12="",0,IF(A385&lt;=$Y$3,IF(R384+SUM($M$126:M385)&gt;$Z$22,R384*10%,IF(R384+SUM($M$126:M385)&lt;=$Z$22,$Z$22-R384-SUM($M$126:M385))),0))</f>
        <v>0</v>
      </c>
      <c r="AQ385" s="319">
        <f t="shared" ca="1" si="540"/>
        <v>0</v>
      </c>
      <c r="AR385" s="319">
        <f ca="1">IF($J$12="",0,IF(U384&lt;0,0,IF(A385&lt;=$Y$3,IF(U384+SUM($M$126:M385)&gt;$Z$22,U384*10%,IF(U384+SUM($M$126:M385)&lt;=$Z$22,$AR$125-U384-SUM($M$126:M385))),0)))</f>
        <v>0</v>
      </c>
      <c r="AS385" s="39">
        <f t="shared" ca="1" si="541"/>
        <v>0</v>
      </c>
      <c r="AT385" s="723">
        <f t="shared" ca="1" si="511"/>
        <v>0</v>
      </c>
      <c r="AU385" s="320">
        <f t="shared" ca="1" si="512"/>
        <v>0</v>
      </c>
      <c r="AV385" s="320">
        <f t="shared" ca="1" si="513"/>
        <v>0</v>
      </c>
      <c r="AW385" s="320">
        <f t="shared" ca="1" si="514"/>
        <v>0</v>
      </c>
      <c r="AX385" s="320">
        <f t="shared" ca="1" si="515"/>
        <v>0</v>
      </c>
      <c r="AY385" s="320">
        <f t="shared" ca="1" si="542"/>
        <v>0</v>
      </c>
      <c r="AZ385" s="724">
        <f t="shared" ca="1" si="516"/>
        <v>0</v>
      </c>
      <c r="BA385" s="1259">
        <f t="shared" si="543"/>
        <v>0</v>
      </c>
      <c r="BB385" s="1250"/>
      <c r="BC385" s="715">
        <f t="shared" si="517"/>
        <v>0</v>
      </c>
      <c r="BD385" s="715">
        <f t="shared" si="518"/>
        <v>0</v>
      </c>
      <c r="BE385" s="715">
        <f t="shared" si="519"/>
        <v>0</v>
      </c>
      <c r="BF385" s="715">
        <f t="shared" si="544"/>
        <v>0</v>
      </c>
      <c r="BG385" s="732">
        <f t="shared" si="520"/>
        <v>0</v>
      </c>
      <c r="BH385" s="39"/>
      <c r="BI385" s="39"/>
      <c r="BJ385" s="39"/>
      <c r="BK385" s="39"/>
      <c r="BL385" s="39"/>
      <c r="BM385" s="30"/>
      <c r="BN385" s="422">
        <f t="shared" ca="1" si="521"/>
        <v>0</v>
      </c>
      <c r="BO385" s="422">
        <f t="shared" ca="1" si="522"/>
        <v>0</v>
      </c>
      <c r="BP385" s="422">
        <f t="shared" ca="1" si="523"/>
        <v>0</v>
      </c>
      <c r="BQ385" s="422">
        <f t="shared" ca="1" si="524"/>
        <v>0</v>
      </c>
      <c r="BR385" s="422">
        <f t="shared" ca="1" si="545"/>
        <v>0</v>
      </c>
      <c r="BS385" s="422">
        <f t="shared" ca="1" si="525"/>
        <v>0</v>
      </c>
      <c r="BT385" s="422">
        <f t="shared" si="526"/>
        <v>0</v>
      </c>
      <c r="BU385" s="422">
        <f t="shared" si="527"/>
        <v>0</v>
      </c>
      <c r="BV385" s="422">
        <f t="shared" si="528"/>
        <v>0</v>
      </c>
      <c r="BW385" s="422">
        <f t="shared" si="529"/>
        <v>0</v>
      </c>
      <c r="BX385" s="422">
        <f t="shared" si="546"/>
        <v>0</v>
      </c>
      <c r="BY385" s="422">
        <f t="shared" si="530"/>
        <v>0</v>
      </c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458"/>
      <c r="CL385" s="458"/>
      <c r="CM385" s="458"/>
      <c r="CN385" s="458"/>
      <c r="CO385" s="458"/>
      <c r="CP385" s="458"/>
      <c r="CQ385" s="458"/>
      <c r="CR385" s="458"/>
      <c r="CS385" s="458"/>
      <c r="CT385" s="458"/>
      <c r="CU385" s="458"/>
      <c r="CV385" s="458"/>
      <c r="CW385" s="458"/>
      <c r="CX385" s="458"/>
      <c r="CY385" s="458"/>
      <c r="CZ385" s="458"/>
      <c r="DA385" s="458"/>
      <c r="DB385" s="458"/>
      <c r="DC385" s="458"/>
      <c r="DD385" s="458"/>
      <c r="DE385" s="458"/>
      <c r="DF385" s="458"/>
      <c r="DG385" s="458"/>
      <c r="DH385" s="458"/>
      <c r="DI385" s="458"/>
      <c r="DJ385" s="458"/>
      <c r="DK385" s="458"/>
      <c r="DL385" s="458"/>
      <c r="DM385" s="458"/>
      <c r="DN385" s="458"/>
      <c r="DO385" s="458"/>
      <c r="DP385" s="458"/>
      <c r="DQ385" s="458"/>
      <c r="DR385" s="458"/>
      <c r="DS385" s="458"/>
      <c r="DT385" s="458"/>
      <c r="DU385" s="39"/>
      <c r="DV385" s="39"/>
      <c r="DW385" s="31">
        <f t="shared" si="495"/>
        <v>22</v>
      </c>
      <c r="DX385" s="459">
        <f t="shared" si="531"/>
        <v>261</v>
      </c>
      <c r="DY385" s="467">
        <f t="shared" si="547"/>
        <v>0</v>
      </c>
      <c r="DZ385" s="468">
        <f t="shared" si="548"/>
        <v>0</v>
      </c>
      <c r="EA385" s="467">
        <f t="shared" si="549"/>
        <v>0.01</v>
      </c>
      <c r="EB385" s="468"/>
      <c r="EC385" s="326"/>
      <c r="ED385" s="468"/>
      <c r="EE385" s="39"/>
      <c r="EF385" s="459">
        <f t="shared" si="550"/>
        <v>261</v>
      </c>
      <c r="EG385" s="407">
        <f t="shared" si="551"/>
        <v>0.03</v>
      </c>
      <c r="EH385" s="407">
        <f t="shared" si="551"/>
        <v>0.03</v>
      </c>
      <c r="EI385" s="407">
        <f t="shared" si="551"/>
        <v>0.03</v>
      </c>
      <c r="EJ385" s="407">
        <f t="shared" si="551"/>
        <v>0.03</v>
      </c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</row>
    <row r="386" spans="1:228" ht="12.75" hidden="1" customHeight="1" x14ac:dyDescent="0.2">
      <c r="A386" s="31">
        <f t="shared" si="494"/>
        <v>22</v>
      </c>
      <c r="B386" s="31"/>
      <c r="C386" s="31"/>
      <c r="D386" s="32">
        <f t="shared" si="532"/>
        <v>262</v>
      </c>
      <c r="E386" s="33">
        <f t="shared" ca="1" si="496"/>
        <v>0</v>
      </c>
      <c r="F386" s="33">
        <f t="shared" ca="1" si="497"/>
        <v>0</v>
      </c>
      <c r="G386" s="33">
        <f t="shared" ca="1" si="498"/>
        <v>0</v>
      </c>
      <c r="H386" s="33">
        <v>0</v>
      </c>
      <c r="I386" s="33">
        <v>0</v>
      </c>
      <c r="J386" s="33">
        <f t="shared" ca="1" si="476"/>
        <v>0</v>
      </c>
      <c r="K386" s="33">
        <f t="shared" ca="1" si="499"/>
        <v>0</v>
      </c>
      <c r="L386" s="33"/>
      <c r="M386" s="832">
        <v>0</v>
      </c>
      <c r="N386" s="33">
        <f>IF(M386&gt;0,#REF!,0)</f>
        <v>0</v>
      </c>
      <c r="O386" s="33">
        <f t="shared" ca="1" si="500"/>
        <v>0</v>
      </c>
      <c r="P386" s="833">
        <f t="shared" ca="1" si="533"/>
        <v>0</v>
      </c>
      <c r="Q386" s="834">
        <f t="shared" ca="1" si="534"/>
        <v>0</v>
      </c>
      <c r="R386" s="835">
        <f t="shared" ca="1" si="535"/>
        <v>0</v>
      </c>
      <c r="S386" s="836">
        <f t="shared" ca="1" si="536"/>
        <v>0</v>
      </c>
      <c r="T386" s="34">
        <f t="shared" ca="1" si="501"/>
        <v>0</v>
      </c>
      <c r="U386" s="835">
        <f t="shared" ca="1" si="537"/>
        <v>0</v>
      </c>
      <c r="V386" s="34">
        <f t="shared" si="485"/>
        <v>0</v>
      </c>
      <c r="W386" s="553">
        <f t="shared" si="487"/>
        <v>0</v>
      </c>
      <c r="X386" s="42">
        <f t="shared" si="538"/>
        <v>0.03</v>
      </c>
      <c r="Y386" s="43">
        <f t="shared" si="502"/>
        <v>2.4662697723036864E-3</v>
      </c>
      <c r="Z386" s="45">
        <f t="shared" si="493"/>
        <v>0.03</v>
      </c>
      <c r="AA386" s="43">
        <f t="shared" si="503"/>
        <v>2.4662697723036864E-3</v>
      </c>
      <c r="AB386" s="35">
        <f t="shared" si="539"/>
        <v>0.16</v>
      </c>
      <c r="AC386" s="35">
        <f t="shared" ca="1" si="539"/>
        <v>0.15470777428049154</v>
      </c>
      <c r="AD386" s="317">
        <f t="shared" ca="1" si="539"/>
        <v>0.15470777428049154</v>
      </c>
      <c r="AE386" s="39"/>
      <c r="AF386" s="318">
        <f t="shared" si="504"/>
        <v>0</v>
      </c>
      <c r="AG386" s="405">
        <f t="shared" ca="1" si="505"/>
        <v>0</v>
      </c>
      <c r="AH386" s="318">
        <f t="shared" si="506"/>
        <v>0</v>
      </c>
      <c r="AI386" s="405">
        <f t="shared" ca="1" si="507"/>
        <v>0</v>
      </c>
      <c r="AJ386" s="318">
        <f t="shared" si="508"/>
        <v>0.01</v>
      </c>
      <c r="AK386" s="405">
        <f t="shared" ca="1" si="509"/>
        <v>0</v>
      </c>
      <c r="AL386" s="35">
        <v>0</v>
      </c>
      <c r="AM386" s="30">
        <f t="shared" ca="1" si="510"/>
        <v>0</v>
      </c>
      <c r="AN386" s="39"/>
      <c r="AO386" s="39"/>
      <c r="AP386" s="709">
        <f ca="1">IF($J$12="",0,IF(A386&lt;=$Y$3,IF(R385+SUM($M$126:M386)&gt;$Z$22,R385*10%,IF(R385+SUM($M$126:M386)&lt;=$Z$22,$Z$22-R385-SUM($M$126:M386))),0))</f>
        <v>0</v>
      </c>
      <c r="AQ386" s="319">
        <f t="shared" ca="1" si="540"/>
        <v>0</v>
      </c>
      <c r="AR386" s="319">
        <f ca="1">IF($J$12="",0,IF(U385&lt;0,0,IF(A386&lt;=$Y$3,IF(U385+SUM($M$126:M386)&gt;$Z$22,U385*10%,IF(U385+SUM($M$126:M386)&lt;=$Z$22,$AR$125-U385-SUM($M$126:M386))),0)))</f>
        <v>0</v>
      </c>
      <c r="AS386" s="39">
        <f t="shared" ca="1" si="541"/>
        <v>0</v>
      </c>
      <c r="AT386" s="723">
        <f t="shared" ca="1" si="511"/>
        <v>0</v>
      </c>
      <c r="AU386" s="320">
        <f t="shared" ca="1" si="512"/>
        <v>0</v>
      </c>
      <c r="AV386" s="320">
        <f t="shared" ca="1" si="513"/>
        <v>0</v>
      </c>
      <c r="AW386" s="320">
        <f t="shared" ca="1" si="514"/>
        <v>0</v>
      </c>
      <c r="AX386" s="320">
        <f t="shared" ca="1" si="515"/>
        <v>0</v>
      </c>
      <c r="AY386" s="320">
        <f t="shared" ca="1" si="542"/>
        <v>0</v>
      </c>
      <c r="AZ386" s="724">
        <f t="shared" ca="1" si="516"/>
        <v>0</v>
      </c>
      <c r="BA386" s="1259">
        <f t="shared" si="543"/>
        <v>0</v>
      </c>
      <c r="BB386" s="1250"/>
      <c r="BC386" s="715">
        <f t="shared" si="517"/>
        <v>0</v>
      </c>
      <c r="BD386" s="715">
        <f t="shared" si="518"/>
        <v>0</v>
      </c>
      <c r="BE386" s="715">
        <f t="shared" si="519"/>
        <v>0</v>
      </c>
      <c r="BF386" s="715">
        <f t="shared" si="544"/>
        <v>0</v>
      </c>
      <c r="BG386" s="732">
        <f t="shared" si="520"/>
        <v>0</v>
      </c>
      <c r="BH386" s="39"/>
      <c r="BI386" s="39"/>
      <c r="BJ386" s="39"/>
      <c r="BK386" s="39"/>
      <c r="BL386" s="39"/>
      <c r="BM386" s="30"/>
      <c r="BN386" s="422">
        <f t="shared" ca="1" si="521"/>
        <v>0</v>
      </c>
      <c r="BO386" s="422">
        <f t="shared" ca="1" si="522"/>
        <v>0</v>
      </c>
      <c r="BP386" s="422">
        <f t="shared" ca="1" si="523"/>
        <v>0</v>
      </c>
      <c r="BQ386" s="422">
        <f t="shared" ca="1" si="524"/>
        <v>0</v>
      </c>
      <c r="BR386" s="422">
        <f t="shared" ca="1" si="545"/>
        <v>0</v>
      </c>
      <c r="BS386" s="422">
        <f t="shared" ca="1" si="525"/>
        <v>0</v>
      </c>
      <c r="BT386" s="422">
        <f t="shared" si="526"/>
        <v>0</v>
      </c>
      <c r="BU386" s="422">
        <f t="shared" si="527"/>
        <v>0</v>
      </c>
      <c r="BV386" s="422">
        <f t="shared" si="528"/>
        <v>0</v>
      </c>
      <c r="BW386" s="422">
        <f t="shared" si="529"/>
        <v>0</v>
      </c>
      <c r="BX386" s="422">
        <f t="shared" si="546"/>
        <v>0</v>
      </c>
      <c r="BY386" s="422">
        <f t="shared" si="530"/>
        <v>0</v>
      </c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458"/>
      <c r="CL386" s="458"/>
      <c r="CM386" s="458"/>
      <c r="CN386" s="458"/>
      <c r="CO386" s="458"/>
      <c r="CP386" s="458"/>
      <c r="CQ386" s="458"/>
      <c r="CR386" s="458"/>
      <c r="CS386" s="458"/>
      <c r="CT386" s="458"/>
      <c r="CU386" s="458"/>
      <c r="CV386" s="458"/>
      <c r="CW386" s="458"/>
      <c r="CX386" s="458"/>
      <c r="CY386" s="458"/>
      <c r="CZ386" s="458"/>
      <c r="DA386" s="458"/>
      <c r="DB386" s="458"/>
      <c r="DC386" s="458"/>
      <c r="DD386" s="458"/>
      <c r="DE386" s="458"/>
      <c r="DF386" s="458"/>
      <c r="DG386" s="458"/>
      <c r="DH386" s="458"/>
      <c r="DI386" s="458"/>
      <c r="DJ386" s="458"/>
      <c r="DK386" s="458"/>
      <c r="DL386" s="458"/>
      <c r="DM386" s="458"/>
      <c r="DN386" s="458"/>
      <c r="DO386" s="458"/>
      <c r="DP386" s="458"/>
      <c r="DQ386" s="458"/>
      <c r="DR386" s="458"/>
      <c r="DS386" s="458"/>
      <c r="DT386" s="458"/>
      <c r="DU386" s="39"/>
      <c r="DV386" s="39"/>
      <c r="DW386" s="31">
        <f t="shared" si="495"/>
        <v>22</v>
      </c>
      <c r="DX386" s="459">
        <f t="shared" si="531"/>
        <v>262</v>
      </c>
      <c r="DY386" s="467">
        <f t="shared" si="547"/>
        <v>0</v>
      </c>
      <c r="DZ386" s="468">
        <f t="shared" si="548"/>
        <v>0</v>
      </c>
      <c r="EA386" s="467">
        <f t="shared" si="549"/>
        <v>0.01</v>
      </c>
      <c r="EB386" s="468"/>
      <c r="EC386" s="326"/>
      <c r="ED386" s="468"/>
      <c r="EE386" s="39"/>
      <c r="EF386" s="459">
        <f t="shared" si="550"/>
        <v>262</v>
      </c>
      <c r="EG386" s="407">
        <f t="shared" si="551"/>
        <v>0.03</v>
      </c>
      <c r="EH386" s="407">
        <f t="shared" si="551"/>
        <v>0.03</v>
      </c>
      <c r="EI386" s="407">
        <f t="shared" si="551"/>
        <v>0.03</v>
      </c>
      <c r="EJ386" s="407">
        <f t="shared" si="551"/>
        <v>0.03</v>
      </c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</row>
    <row r="387" spans="1:228" ht="12.75" hidden="1" customHeight="1" x14ac:dyDescent="0.2">
      <c r="A387" s="31">
        <f t="shared" si="494"/>
        <v>22</v>
      </c>
      <c r="B387" s="31"/>
      <c r="C387" s="31"/>
      <c r="D387" s="32">
        <f t="shared" si="532"/>
        <v>263</v>
      </c>
      <c r="E387" s="33">
        <f t="shared" ca="1" si="496"/>
        <v>0</v>
      </c>
      <c r="F387" s="33">
        <f t="shared" ca="1" si="497"/>
        <v>0</v>
      </c>
      <c r="G387" s="33">
        <f t="shared" ca="1" si="498"/>
        <v>0</v>
      </c>
      <c r="H387" s="33">
        <v>0</v>
      </c>
      <c r="I387" s="33">
        <v>0</v>
      </c>
      <c r="J387" s="33">
        <f t="shared" ca="1" si="476"/>
        <v>0</v>
      </c>
      <c r="K387" s="33">
        <f t="shared" ca="1" si="499"/>
        <v>0</v>
      </c>
      <c r="L387" s="33"/>
      <c r="M387" s="832">
        <v>0</v>
      </c>
      <c r="N387" s="33">
        <f>IF(M387&gt;0,#REF!,0)</f>
        <v>0</v>
      </c>
      <c r="O387" s="33">
        <f t="shared" ca="1" si="500"/>
        <v>0</v>
      </c>
      <c r="P387" s="833">
        <f t="shared" ca="1" si="533"/>
        <v>0</v>
      </c>
      <c r="Q387" s="834">
        <f t="shared" ca="1" si="534"/>
        <v>0</v>
      </c>
      <c r="R387" s="835">
        <f t="shared" ca="1" si="535"/>
        <v>0</v>
      </c>
      <c r="S387" s="836">
        <f t="shared" ca="1" si="536"/>
        <v>0</v>
      </c>
      <c r="T387" s="34">
        <f t="shared" ca="1" si="501"/>
        <v>0</v>
      </c>
      <c r="U387" s="835">
        <f t="shared" ca="1" si="537"/>
        <v>0</v>
      </c>
      <c r="V387" s="34">
        <f t="shared" si="485"/>
        <v>0</v>
      </c>
      <c r="W387" s="553">
        <f t="shared" si="487"/>
        <v>0</v>
      </c>
      <c r="X387" s="42">
        <f t="shared" si="538"/>
        <v>0.03</v>
      </c>
      <c r="Y387" s="43">
        <f t="shared" si="502"/>
        <v>2.4662697723036864E-3</v>
      </c>
      <c r="Z387" s="45">
        <f t="shared" si="493"/>
        <v>0.03</v>
      </c>
      <c r="AA387" s="43">
        <f t="shared" si="503"/>
        <v>2.4662697723036864E-3</v>
      </c>
      <c r="AB387" s="35">
        <f t="shared" si="539"/>
        <v>0.16</v>
      </c>
      <c r="AC387" s="35">
        <f t="shared" ca="1" si="539"/>
        <v>0.15470777428049154</v>
      </c>
      <c r="AD387" s="317">
        <f t="shared" ca="1" si="539"/>
        <v>0.15470777428049154</v>
      </c>
      <c r="AE387" s="39"/>
      <c r="AF387" s="318">
        <f t="shared" si="504"/>
        <v>0</v>
      </c>
      <c r="AG387" s="405">
        <f t="shared" ca="1" si="505"/>
        <v>0</v>
      </c>
      <c r="AH387" s="318">
        <f t="shared" si="506"/>
        <v>0</v>
      </c>
      <c r="AI387" s="405">
        <f t="shared" ca="1" si="507"/>
        <v>0</v>
      </c>
      <c r="AJ387" s="318">
        <f t="shared" si="508"/>
        <v>0.01</v>
      </c>
      <c r="AK387" s="405">
        <f t="shared" ca="1" si="509"/>
        <v>0</v>
      </c>
      <c r="AL387" s="35">
        <v>0</v>
      </c>
      <c r="AM387" s="30">
        <f t="shared" ca="1" si="510"/>
        <v>0</v>
      </c>
      <c r="AN387" s="39"/>
      <c r="AO387" s="39"/>
      <c r="AP387" s="709">
        <f ca="1">IF($J$12="",0,IF(A387&lt;=$Y$3,IF(R386+SUM($M$126:M387)&gt;$Z$22,R386*10%,IF(R386+SUM($M$126:M387)&lt;=$Z$22,$Z$22-R386-SUM($M$126:M387))),0))</f>
        <v>0</v>
      </c>
      <c r="AQ387" s="319">
        <f t="shared" ca="1" si="540"/>
        <v>0</v>
      </c>
      <c r="AR387" s="319">
        <f ca="1">IF($J$12="",0,IF(U386&lt;0,0,IF(A387&lt;=$Y$3,IF(U386+SUM($M$126:M387)&gt;$Z$22,U386*10%,IF(U386+SUM($M$126:M387)&lt;=$Z$22,$AR$125-U386-SUM($M$126:M387))),0)))</f>
        <v>0</v>
      </c>
      <c r="AS387" s="39">
        <f t="shared" ca="1" si="541"/>
        <v>0</v>
      </c>
      <c r="AT387" s="723">
        <f t="shared" ca="1" si="511"/>
        <v>0</v>
      </c>
      <c r="AU387" s="320">
        <f t="shared" ca="1" si="512"/>
        <v>0</v>
      </c>
      <c r="AV387" s="320">
        <f t="shared" ca="1" si="513"/>
        <v>0</v>
      </c>
      <c r="AW387" s="320">
        <f t="shared" ca="1" si="514"/>
        <v>0</v>
      </c>
      <c r="AX387" s="320">
        <f t="shared" ca="1" si="515"/>
        <v>0</v>
      </c>
      <c r="AY387" s="320">
        <f t="shared" ca="1" si="542"/>
        <v>0</v>
      </c>
      <c r="AZ387" s="724">
        <f t="shared" ca="1" si="516"/>
        <v>0</v>
      </c>
      <c r="BA387" s="1259">
        <f t="shared" si="543"/>
        <v>0</v>
      </c>
      <c r="BB387" s="1250"/>
      <c r="BC387" s="715">
        <f t="shared" si="517"/>
        <v>0</v>
      </c>
      <c r="BD387" s="715">
        <f t="shared" si="518"/>
        <v>0</v>
      </c>
      <c r="BE387" s="715">
        <f t="shared" si="519"/>
        <v>0</v>
      </c>
      <c r="BF387" s="715">
        <f t="shared" si="544"/>
        <v>0</v>
      </c>
      <c r="BG387" s="732">
        <f t="shared" si="520"/>
        <v>0</v>
      </c>
      <c r="BH387" s="39"/>
      <c r="BI387" s="39"/>
      <c r="BJ387" s="39"/>
      <c r="BK387" s="39"/>
      <c r="BL387" s="39"/>
      <c r="BM387" s="30"/>
      <c r="BN387" s="422">
        <f t="shared" ca="1" si="521"/>
        <v>0</v>
      </c>
      <c r="BO387" s="422">
        <f t="shared" ca="1" si="522"/>
        <v>0</v>
      </c>
      <c r="BP387" s="422">
        <f t="shared" ca="1" si="523"/>
        <v>0</v>
      </c>
      <c r="BQ387" s="422">
        <f t="shared" ca="1" si="524"/>
        <v>0</v>
      </c>
      <c r="BR387" s="422">
        <f t="shared" ca="1" si="545"/>
        <v>0</v>
      </c>
      <c r="BS387" s="422">
        <f t="shared" ca="1" si="525"/>
        <v>0</v>
      </c>
      <c r="BT387" s="422">
        <f t="shared" si="526"/>
        <v>0</v>
      </c>
      <c r="BU387" s="422">
        <f t="shared" si="527"/>
        <v>0</v>
      </c>
      <c r="BV387" s="422">
        <f t="shared" si="528"/>
        <v>0</v>
      </c>
      <c r="BW387" s="422">
        <f t="shared" si="529"/>
        <v>0</v>
      </c>
      <c r="BX387" s="422">
        <f t="shared" si="546"/>
        <v>0</v>
      </c>
      <c r="BY387" s="422">
        <f t="shared" si="530"/>
        <v>0</v>
      </c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458"/>
      <c r="CL387" s="458"/>
      <c r="CM387" s="458"/>
      <c r="CN387" s="458"/>
      <c r="CO387" s="458"/>
      <c r="CP387" s="458"/>
      <c r="CQ387" s="458"/>
      <c r="CR387" s="458"/>
      <c r="CS387" s="458"/>
      <c r="CT387" s="458"/>
      <c r="CU387" s="458"/>
      <c r="CV387" s="458"/>
      <c r="CW387" s="458"/>
      <c r="CX387" s="458"/>
      <c r="CY387" s="458"/>
      <c r="CZ387" s="458"/>
      <c r="DA387" s="458"/>
      <c r="DB387" s="458"/>
      <c r="DC387" s="458"/>
      <c r="DD387" s="458"/>
      <c r="DE387" s="458"/>
      <c r="DF387" s="458"/>
      <c r="DG387" s="458"/>
      <c r="DH387" s="458"/>
      <c r="DI387" s="458"/>
      <c r="DJ387" s="458"/>
      <c r="DK387" s="458"/>
      <c r="DL387" s="458"/>
      <c r="DM387" s="458"/>
      <c r="DN387" s="458"/>
      <c r="DO387" s="458"/>
      <c r="DP387" s="458"/>
      <c r="DQ387" s="458"/>
      <c r="DR387" s="458"/>
      <c r="DS387" s="458"/>
      <c r="DT387" s="458"/>
      <c r="DU387" s="39"/>
      <c r="DV387" s="39"/>
      <c r="DW387" s="31">
        <f t="shared" si="495"/>
        <v>22</v>
      </c>
      <c r="DX387" s="459">
        <f t="shared" si="531"/>
        <v>263</v>
      </c>
      <c r="DY387" s="467">
        <f t="shared" si="547"/>
        <v>0</v>
      </c>
      <c r="DZ387" s="468">
        <f t="shared" si="548"/>
        <v>0</v>
      </c>
      <c r="EA387" s="467">
        <f t="shared" si="549"/>
        <v>0.01</v>
      </c>
      <c r="EB387" s="468"/>
      <c r="EC387" s="326"/>
      <c r="ED387" s="468"/>
      <c r="EE387" s="39"/>
      <c r="EF387" s="459">
        <f t="shared" si="550"/>
        <v>263</v>
      </c>
      <c r="EG387" s="407">
        <f t="shared" si="551"/>
        <v>0.03</v>
      </c>
      <c r="EH387" s="407">
        <f t="shared" si="551"/>
        <v>0.03</v>
      </c>
      <c r="EI387" s="407">
        <f t="shared" si="551"/>
        <v>0.03</v>
      </c>
      <c r="EJ387" s="407">
        <f t="shared" si="551"/>
        <v>0.03</v>
      </c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</row>
    <row r="388" spans="1:228" ht="12.75" hidden="1" customHeight="1" x14ac:dyDescent="0.2">
      <c r="A388" s="31">
        <f t="shared" si="494"/>
        <v>22</v>
      </c>
      <c r="B388" s="31"/>
      <c r="C388" s="31"/>
      <c r="D388" s="32">
        <f t="shared" si="532"/>
        <v>264</v>
      </c>
      <c r="E388" s="33">
        <f t="shared" ca="1" si="496"/>
        <v>0</v>
      </c>
      <c r="F388" s="33">
        <f t="shared" ca="1" si="497"/>
        <v>0</v>
      </c>
      <c r="G388" s="33">
        <f t="shared" ca="1" si="498"/>
        <v>0</v>
      </c>
      <c r="H388" s="33">
        <v>0</v>
      </c>
      <c r="I388" s="33">
        <v>0</v>
      </c>
      <c r="J388" s="33">
        <f t="shared" ca="1" si="476"/>
        <v>0</v>
      </c>
      <c r="K388" s="33">
        <f t="shared" ca="1" si="499"/>
        <v>0</v>
      </c>
      <c r="L388" s="33"/>
      <c r="M388" s="832">
        <v>0</v>
      </c>
      <c r="N388" s="33">
        <f>IF(M388&gt;0,#REF!,0)</f>
        <v>0</v>
      </c>
      <c r="O388" s="33">
        <f t="shared" ca="1" si="500"/>
        <v>0</v>
      </c>
      <c r="P388" s="833">
        <f t="shared" ca="1" si="533"/>
        <v>0</v>
      </c>
      <c r="Q388" s="834">
        <f t="shared" ca="1" si="534"/>
        <v>0</v>
      </c>
      <c r="R388" s="835">
        <f t="shared" ca="1" si="535"/>
        <v>0</v>
      </c>
      <c r="S388" s="836">
        <f t="shared" ca="1" si="536"/>
        <v>0</v>
      </c>
      <c r="T388" s="34">
        <f t="shared" ca="1" si="501"/>
        <v>0</v>
      </c>
      <c r="U388" s="835">
        <f t="shared" ca="1" si="537"/>
        <v>0</v>
      </c>
      <c r="V388" s="34">
        <f t="shared" si="485"/>
        <v>0</v>
      </c>
      <c r="W388" s="553">
        <f t="shared" si="487"/>
        <v>0</v>
      </c>
      <c r="X388" s="42">
        <f t="shared" si="538"/>
        <v>0.03</v>
      </c>
      <c r="Y388" s="43">
        <f t="shared" si="502"/>
        <v>2.4662697723036864E-3</v>
      </c>
      <c r="Z388" s="45">
        <f t="shared" si="493"/>
        <v>0.03</v>
      </c>
      <c r="AA388" s="43">
        <f t="shared" si="503"/>
        <v>2.4662697723036864E-3</v>
      </c>
      <c r="AB388" s="35">
        <f t="shared" si="539"/>
        <v>0.16</v>
      </c>
      <c r="AC388" s="35">
        <f t="shared" ca="1" si="539"/>
        <v>0.15470777428049154</v>
      </c>
      <c r="AD388" s="317">
        <f t="shared" ca="1" si="539"/>
        <v>0.15470777428049154</v>
      </c>
      <c r="AE388" s="39"/>
      <c r="AF388" s="318">
        <f t="shared" si="504"/>
        <v>0</v>
      </c>
      <c r="AG388" s="405">
        <f t="shared" ca="1" si="505"/>
        <v>0</v>
      </c>
      <c r="AH388" s="318">
        <f t="shared" si="506"/>
        <v>0</v>
      </c>
      <c r="AI388" s="405">
        <f t="shared" ca="1" si="507"/>
        <v>0</v>
      </c>
      <c r="AJ388" s="318">
        <f t="shared" si="508"/>
        <v>0.01</v>
      </c>
      <c r="AK388" s="405">
        <f t="shared" ca="1" si="509"/>
        <v>0</v>
      </c>
      <c r="AL388" s="35">
        <v>0</v>
      </c>
      <c r="AM388" s="30">
        <f t="shared" ca="1" si="510"/>
        <v>0</v>
      </c>
      <c r="AN388" s="39"/>
      <c r="AO388" s="39"/>
      <c r="AP388" s="709">
        <f ca="1">IF($J$12="",0,IF(A388&lt;=$Y$3,IF(R387+SUM($M$126:M388)&gt;$Z$22,R387*10%,IF(R387+SUM($M$126:M388)&lt;=$Z$22,$Z$22-R387-SUM($M$126:M388))),0))</f>
        <v>0</v>
      </c>
      <c r="AQ388" s="319">
        <f t="shared" ca="1" si="540"/>
        <v>0</v>
      </c>
      <c r="AR388" s="319">
        <f ca="1">IF($J$12="",0,IF(U387&lt;0,0,IF(A388&lt;=$Y$3,IF(U387+SUM($M$126:M388)&gt;$Z$22,U387*10%,IF(U387+SUM($M$126:M388)&lt;=$Z$22,$AR$125-U387-SUM($M$126:M388))),0)))</f>
        <v>0</v>
      </c>
      <c r="AS388" s="39">
        <f t="shared" ca="1" si="541"/>
        <v>0</v>
      </c>
      <c r="AT388" s="723">
        <f t="shared" ca="1" si="511"/>
        <v>0</v>
      </c>
      <c r="AU388" s="320">
        <f t="shared" ca="1" si="512"/>
        <v>0</v>
      </c>
      <c r="AV388" s="320">
        <f t="shared" ca="1" si="513"/>
        <v>0</v>
      </c>
      <c r="AW388" s="320">
        <f t="shared" ca="1" si="514"/>
        <v>0</v>
      </c>
      <c r="AX388" s="320">
        <f t="shared" ca="1" si="515"/>
        <v>0</v>
      </c>
      <c r="AY388" s="320">
        <f t="shared" ca="1" si="542"/>
        <v>0</v>
      </c>
      <c r="AZ388" s="724">
        <f t="shared" ca="1" si="516"/>
        <v>0</v>
      </c>
      <c r="BA388" s="1259">
        <f t="shared" si="543"/>
        <v>0</v>
      </c>
      <c r="BB388" s="1250"/>
      <c r="BC388" s="715">
        <f t="shared" si="517"/>
        <v>0</v>
      </c>
      <c r="BD388" s="715">
        <f t="shared" si="518"/>
        <v>0</v>
      </c>
      <c r="BE388" s="715">
        <f t="shared" si="519"/>
        <v>0</v>
      </c>
      <c r="BF388" s="715">
        <f t="shared" si="544"/>
        <v>0</v>
      </c>
      <c r="BG388" s="732">
        <f t="shared" si="520"/>
        <v>0</v>
      </c>
      <c r="BH388" s="39"/>
      <c r="BI388" s="39"/>
      <c r="BJ388" s="39"/>
      <c r="BK388" s="39"/>
      <c r="BL388" s="39"/>
      <c r="BM388" s="30"/>
      <c r="BN388" s="422">
        <f t="shared" ca="1" si="521"/>
        <v>0</v>
      </c>
      <c r="BO388" s="422">
        <f t="shared" ca="1" si="522"/>
        <v>0</v>
      </c>
      <c r="BP388" s="422">
        <f t="shared" ca="1" si="523"/>
        <v>0</v>
      </c>
      <c r="BQ388" s="422">
        <f t="shared" ca="1" si="524"/>
        <v>0</v>
      </c>
      <c r="BR388" s="422">
        <f t="shared" ca="1" si="545"/>
        <v>0</v>
      </c>
      <c r="BS388" s="422">
        <f t="shared" ca="1" si="525"/>
        <v>0</v>
      </c>
      <c r="BT388" s="422">
        <f t="shared" si="526"/>
        <v>0</v>
      </c>
      <c r="BU388" s="422">
        <f t="shared" si="527"/>
        <v>0</v>
      </c>
      <c r="BV388" s="422">
        <f t="shared" si="528"/>
        <v>0</v>
      </c>
      <c r="BW388" s="422">
        <f t="shared" si="529"/>
        <v>0</v>
      </c>
      <c r="BX388" s="422">
        <f t="shared" si="546"/>
        <v>0</v>
      </c>
      <c r="BY388" s="422">
        <f t="shared" si="530"/>
        <v>0</v>
      </c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458"/>
      <c r="CL388" s="458"/>
      <c r="CM388" s="458"/>
      <c r="CN388" s="458"/>
      <c r="CO388" s="458"/>
      <c r="CP388" s="458"/>
      <c r="CQ388" s="458"/>
      <c r="CR388" s="458"/>
      <c r="CS388" s="458"/>
      <c r="CT388" s="458"/>
      <c r="CU388" s="458"/>
      <c r="CV388" s="458"/>
      <c r="CW388" s="458"/>
      <c r="CX388" s="458"/>
      <c r="CY388" s="458"/>
      <c r="CZ388" s="458"/>
      <c r="DA388" s="458"/>
      <c r="DB388" s="458"/>
      <c r="DC388" s="458"/>
      <c r="DD388" s="458"/>
      <c r="DE388" s="458"/>
      <c r="DF388" s="458"/>
      <c r="DG388" s="458"/>
      <c r="DH388" s="458"/>
      <c r="DI388" s="458"/>
      <c r="DJ388" s="458"/>
      <c r="DK388" s="458"/>
      <c r="DL388" s="458"/>
      <c r="DM388" s="458"/>
      <c r="DN388" s="458"/>
      <c r="DO388" s="458"/>
      <c r="DP388" s="458"/>
      <c r="DQ388" s="458"/>
      <c r="DR388" s="458"/>
      <c r="DS388" s="458"/>
      <c r="DT388" s="458"/>
      <c r="DU388" s="39"/>
      <c r="DV388" s="39"/>
      <c r="DW388" s="31">
        <f t="shared" si="495"/>
        <v>22</v>
      </c>
      <c r="DX388" s="459">
        <f t="shared" si="531"/>
        <v>264</v>
      </c>
      <c r="DY388" s="467">
        <f t="shared" si="547"/>
        <v>0</v>
      </c>
      <c r="DZ388" s="468">
        <f t="shared" si="548"/>
        <v>0</v>
      </c>
      <c r="EA388" s="467">
        <f t="shared" si="549"/>
        <v>0.01</v>
      </c>
      <c r="EB388" s="468"/>
      <c r="EC388" s="326"/>
      <c r="ED388" s="468"/>
      <c r="EE388" s="39"/>
      <c r="EF388" s="459">
        <f t="shared" si="550"/>
        <v>264</v>
      </c>
      <c r="EG388" s="407">
        <f t="shared" si="551"/>
        <v>0.03</v>
      </c>
      <c r="EH388" s="407">
        <f t="shared" si="551"/>
        <v>0.03</v>
      </c>
      <c r="EI388" s="407">
        <f t="shared" si="551"/>
        <v>0.03</v>
      </c>
      <c r="EJ388" s="407">
        <f t="shared" si="551"/>
        <v>0.03</v>
      </c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</row>
    <row r="389" spans="1:228" ht="12.75" hidden="1" customHeight="1" x14ac:dyDescent="0.2">
      <c r="A389" s="31">
        <f>A388+1</f>
        <v>23</v>
      </c>
      <c r="B389" s="31"/>
      <c r="C389" s="31">
        <v>30</v>
      </c>
      <c r="D389" s="32">
        <f t="shared" si="532"/>
        <v>265</v>
      </c>
      <c r="E389" s="33">
        <f t="shared" ca="1" si="496"/>
        <v>0</v>
      </c>
      <c r="F389" s="33">
        <f t="shared" ca="1" si="497"/>
        <v>0</v>
      </c>
      <c r="G389" s="33">
        <f t="shared" ca="1" si="498"/>
        <v>0</v>
      </c>
      <c r="H389" s="33">
        <v>0</v>
      </c>
      <c r="I389" s="33">
        <v>0</v>
      </c>
      <c r="J389" s="33">
        <f t="shared" ca="1" si="476"/>
        <v>0</v>
      </c>
      <c r="K389" s="33">
        <f t="shared" ca="1" si="499"/>
        <v>0</v>
      </c>
      <c r="L389" s="33"/>
      <c r="M389" s="832">
        <v>0</v>
      </c>
      <c r="N389" s="33">
        <f>IF(M389&gt;0,#REF!,0)</f>
        <v>0</v>
      </c>
      <c r="O389" s="33">
        <f t="shared" ca="1" si="500"/>
        <v>0</v>
      </c>
      <c r="P389" s="833">
        <f t="shared" ca="1" si="533"/>
        <v>0</v>
      </c>
      <c r="Q389" s="834">
        <f t="shared" ca="1" si="534"/>
        <v>0</v>
      </c>
      <c r="R389" s="835">
        <f t="shared" ca="1" si="535"/>
        <v>0</v>
      </c>
      <c r="S389" s="836">
        <f t="shared" ca="1" si="536"/>
        <v>0</v>
      </c>
      <c r="T389" s="34">
        <f t="shared" ca="1" si="501"/>
        <v>0</v>
      </c>
      <c r="U389" s="835">
        <f t="shared" ca="1" si="537"/>
        <v>0</v>
      </c>
      <c r="V389" s="34">
        <f t="shared" si="485"/>
        <v>0</v>
      </c>
      <c r="W389" s="553">
        <f t="shared" si="487"/>
        <v>0</v>
      </c>
      <c r="X389" s="42">
        <f t="shared" si="538"/>
        <v>0.03</v>
      </c>
      <c r="Y389" s="43">
        <f t="shared" si="502"/>
        <v>2.4662697723036864E-3</v>
      </c>
      <c r="Z389" s="45">
        <f t="shared" si="493"/>
        <v>0.03</v>
      </c>
      <c r="AA389" s="43">
        <f t="shared" si="503"/>
        <v>2.4662697723036864E-3</v>
      </c>
      <c r="AB389" s="35">
        <f t="shared" si="539"/>
        <v>0.16</v>
      </c>
      <c r="AC389" s="35">
        <f t="shared" ca="1" si="539"/>
        <v>0.15470777428049154</v>
      </c>
      <c r="AD389" s="317">
        <f t="shared" ca="1" si="539"/>
        <v>0.15470777428049154</v>
      </c>
      <c r="AE389" s="39"/>
      <c r="AF389" s="318">
        <f t="shared" si="504"/>
        <v>0</v>
      </c>
      <c r="AG389" s="405">
        <f t="shared" ca="1" si="505"/>
        <v>0</v>
      </c>
      <c r="AH389" s="318">
        <f t="shared" si="506"/>
        <v>0</v>
      </c>
      <c r="AI389" s="405">
        <f t="shared" ca="1" si="507"/>
        <v>0</v>
      </c>
      <c r="AJ389" s="318">
        <f t="shared" si="508"/>
        <v>0.01</v>
      </c>
      <c r="AK389" s="405">
        <f t="shared" ca="1" si="509"/>
        <v>0</v>
      </c>
      <c r="AL389" s="35">
        <v>0</v>
      </c>
      <c r="AM389" s="30">
        <f t="shared" ca="1" si="510"/>
        <v>0</v>
      </c>
      <c r="AN389" s="39"/>
      <c r="AO389" s="39"/>
      <c r="AP389" s="709">
        <f ca="1">IF($J$12="",0,IF(A389&lt;=$Y$3,IF(R388+SUM($M$126:M389)&gt;$Z$22,R388*10%,IF(R388+SUM($M$126:M389)&lt;=$Z$22,$Z$22-R388-SUM($M$126:M389))),0))</f>
        <v>0</v>
      </c>
      <c r="AQ389" s="319">
        <f t="shared" ca="1" si="540"/>
        <v>0</v>
      </c>
      <c r="AR389" s="319">
        <f ca="1">IF($J$12="",0,IF(U388&lt;0,0,IF(A389&lt;=$Y$3,IF(U388+SUM($M$126:M389)&gt;$Z$22,U388*10%,IF(U388+SUM($M$126:M389)&lt;=$Z$22,$AR$125-U388-SUM($M$126:M389))),0)))</f>
        <v>0</v>
      </c>
      <c r="AS389" s="39">
        <f t="shared" ca="1" si="541"/>
        <v>0</v>
      </c>
      <c r="AT389" s="723">
        <f t="shared" ca="1" si="511"/>
        <v>0</v>
      </c>
      <c r="AU389" s="320">
        <f t="shared" ca="1" si="512"/>
        <v>0</v>
      </c>
      <c r="AV389" s="320">
        <f t="shared" ca="1" si="513"/>
        <v>0</v>
      </c>
      <c r="AW389" s="320">
        <f t="shared" ca="1" si="514"/>
        <v>0</v>
      </c>
      <c r="AX389" s="320">
        <f t="shared" ca="1" si="515"/>
        <v>0</v>
      </c>
      <c r="AY389" s="320">
        <f t="shared" ca="1" si="542"/>
        <v>0</v>
      </c>
      <c r="AZ389" s="724">
        <f t="shared" ca="1" si="516"/>
        <v>0</v>
      </c>
      <c r="BA389" s="1259">
        <f t="shared" si="543"/>
        <v>0</v>
      </c>
      <c r="BB389" s="1250"/>
      <c r="BC389" s="715">
        <f t="shared" si="517"/>
        <v>0</v>
      </c>
      <c r="BD389" s="715">
        <f t="shared" si="518"/>
        <v>0</v>
      </c>
      <c r="BE389" s="715">
        <f t="shared" si="519"/>
        <v>0</v>
      </c>
      <c r="BF389" s="715">
        <f t="shared" si="544"/>
        <v>0</v>
      </c>
      <c r="BG389" s="732">
        <f t="shared" si="520"/>
        <v>0</v>
      </c>
      <c r="BH389" s="39"/>
      <c r="BI389" s="39"/>
      <c r="BJ389" s="39"/>
      <c r="BK389" s="39"/>
      <c r="BL389" s="39"/>
      <c r="BM389" s="30"/>
      <c r="BN389" s="422">
        <f t="shared" ca="1" si="521"/>
        <v>0</v>
      </c>
      <c r="BO389" s="422">
        <f t="shared" ca="1" si="522"/>
        <v>0</v>
      </c>
      <c r="BP389" s="422">
        <f t="shared" ca="1" si="523"/>
        <v>0</v>
      </c>
      <c r="BQ389" s="422">
        <f t="shared" ca="1" si="524"/>
        <v>0</v>
      </c>
      <c r="BR389" s="422">
        <f t="shared" ca="1" si="545"/>
        <v>0</v>
      </c>
      <c r="BS389" s="422">
        <f t="shared" ca="1" si="525"/>
        <v>0</v>
      </c>
      <c r="BT389" s="422">
        <f t="shared" si="526"/>
        <v>0</v>
      </c>
      <c r="BU389" s="422">
        <f t="shared" si="527"/>
        <v>0</v>
      </c>
      <c r="BV389" s="422">
        <f t="shared" si="528"/>
        <v>0</v>
      </c>
      <c r="BW389" s="422">
        <f t="shared" si="529"/>
        <v>0</v>
      </c>
      <c r="BX389" s="422">
        <f t="shared" si="546"/>
        <v>0</v>
      </c>
      <c r="BY389" s="422">
        <f t="shared" si="530"/>
        <v>0</v>
      </c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458"/>
      <c r="CL389" s="458"/>
      <c r="CM389" s="458"/>
      <c r="CN389" s="458"/>
      <c r="CO389" s="458"/>
      <c r="CP389" s="458"/>
      <c r="CQ389" s="458"/>
      <c r="CR389" s="458"/>
      <c r="CS389" s="458"/>
      <c r="CT389" s="458"/>
      <c r="CU389" s="458"/>
      <c r="CV389" s="458"/>
      <c r="CW389" s="458"/>
      <c r="CX389" s="458"/>
      <c r="CY389" s="458"/>
      <c r="CZ389" s="458"/>
      <c r="DA389" s="458"/>
      <c r="DB389" s="458"/>
      <c r="DC389" s="458"/>
      <c r="DD389" s="458"/>
      <c r="DE389" s="458"/>
      <c r="DF389" s="458"/>
      <c r="DG389" s="458"/>
      <c r="DH389" s="458"/>
      <c r="DI389" s="458"/>
      <c r="DJ389" s="458"/>
      <c r="DK389" s="458"/>
      <c r="DL389" s="458"/>
      <c r="DM389" s="458"/>
      <c r="DN389" s="458"/>
      <c r="DO389" s="458"/>
      <c r="DP389" s="458"/>
      <c r="DQ389" s="458"/>
      <c r="DR389" s="458"/>
      <c r="DS389" s="458"/>
      <c r="DT389" s="458"/>
      <c r="DU389" s="39"/>
      <c r="DV389" s="39"/>
      <c r="DW389" s="31">
        <f>DW388+1</f>
        <v>23</v>
      </c>
      <c r="DX389" s="459">
        <f t="shared" si="531"/>
        <v>265</v>
      </c>
      <c r="DY389" s="467">
        <f t="shared" si="547"/>
        <v>0</v>
      </c>
      <c r="DZ389" s="468">
        <f t="shared" si="548"/>
        <v>0</v>
      </c>
      <c r="EA389" s="467">
        <f t="shared" si="549"/>
        <v>0.01</v>
      </c>
      <c r="EB389" s="468"/>
      <c r="EC389" s="326"/>
      <c r="ED389" s="468"/>
      <c r="EE389" s="39"/>
      <c r="EF389" s="459">
        <f t="shared" si="550"/>
        <v>265</v>
      </c>
      <c r="EG389" s="407">
        <f t="shared" si="551"/>
        <v>0.03</v>
      </c>
      <c r="EH389" s="407">
        <f t="shared" si="551"/>
        <v>0.03</v>
      </c>
      <c r="EI389" s="407">
        <f t="shared" si="551"/>
        <v>0.03</v>
      </c>
      <c r="EJ389" s="407">
        <f t="shared" si="551"/>
        <v>0.03</v>
      </c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</row>
    <row r="390" spans="1:228" ht="12.75" hidden="1" customHeight="1" x14ac:dyDescent="0.2">
      <c r="A390" s="31">
        <f t="shared" ref="A390:A400" si="552">A389</f>
        <v>23</v>
      </c>
      <c r="B390" s="31"/>
      <c r="C390" s="31"/>
      <c r="D390" s="32">
        <f t="shared" si="532"/>
        <v>266</v>
      </c>
      <c r="E390" s="33">
        <f t="shared" ca="1" si="496"/>
        <v>0</v>
      </c>
      <c r="F390" s="33">
        <f t="shared" ca="1" si="497"/>
        <v>0</v>
      </c>
      <c r="G390" s="33">
        <f t="shared" ca="1" si="498"/>
        <v>0</v>
      </c>
      <c r="H390" s="33">
        <v>0</v>
      </c>
      <c r="I390" s="33">
        <v>0</v>
      </c>
      <c r="J390" s="33">
        <f t="shared" ca="1" si="476"/>
        <v>0</v>
      </c>
      <c r="K390" s="33">
        <f t="shared" ca="1" si="499"/>
        <v>0</v>
      </c>
      <c r="L390" s="33"/>
      <c r="M390" s="832">
        <v>0</v>
      </c>
      <c r="N390" s="33">
        <f>IF(M390&gt;0,#REF!,0)</f>
        <v>0</v>
      </c>
      <c r="O390" s="33">
        <f t="shared" ca="1" si="500"/>
        <v>0</v>
      </c>
      <c r="P390" s="833">
        <f t="shared" ca="1" si="533"/>
        <v>0</v>
      </c>
      <c r="Q390" s="834">
        <f t="shared" ca="1" si="534"/>
        <v>0</v>
      </c>
      <c r="R390" s="835">
        <f t="shared" ca="1" si="535"/>
        <v>0</v>
      </c>
      <c r="S390" s="836">
        <f t="shared" ca="1" si="536"/>
        <v>0</v>
      </c>
      <c r="T390" s="34">
        <f t="shared" ca="1" si="501"/>
        <v>0</v>
      </c>
      <c r="U390" s="835">
        <f t="shared" ca="1" si="537"/>
        <v>0</v>
      </c>
      <c r="V390" s="34">
        <f t="shared" si="485"/>
        <v>0</v>
      </c>
      <c r="W390" s="553">
        <f t="shared" si="487"/>
        <v>0</v>
      </c>
      <c r="X390" s="42">
        <f t="shared" si="538"/>
        <v>0.03</v>
      </c>
      <c r="Y390" s="43">
        <f t="shared" si="502"/>
        <v>2.4662697723036864E-3</v>
      </c>
      <c r="Z390" s="45">
        <f t="shared" si="493"/>
        <v>0.03</v>
      </c>
      <c r="AA390" s="43">
        <f t="shared" si="503"/>
        <v>2.4662697723036864E-3</v>
      </c>
      <c r="AB390" s="35">
        <f t="shared" si="539"/>
        <v>0.16</v>
      </c>
      <c r="AC390" s="35">
        <f t="shared" ca="1" si="539"/>
        <v>0.15470777428049154</v>
      </c>
      <c r="AD390" s="317">
        <f t="shared" ca="1" si="539"/>
        <v>0.15470777428049154</v>
      </c>
      <c r="AE390" s="39"/>
      <c r="AF390" s="318">
        <f t="shared" si="504"/>
        <v>0</v>
      </c>
      <c r="AG390" s="405">
        <f t="shared" ca="1" si="505"/>
        <v>0</v>
      </c>
      <c r="AH390" s="318">
        <f t="shared" si="506"/>
        <v>0</v>
      </c>
      <c r="AI390" s="405">
        <f t="shared" ca="1" si="507"/>
        <v>0</v>
      </c>
      <c r="AJ390" s="318">
        <f t="shared" si="508"/>
        <v>0.01</v>
      </c>
      <c r="AK390" s="405">
        <f t="shared" ca="1" si="509"/>
        <v>0</v>
      </c>
      <c r="AL390" s="35">
        <v>0</v>
      </c>
      <c r="AM390" s="30">
        <f t="shared" ca="1" si="510"/>
        <v>0</v>
      </c>
      <c r="AN390" s="39"/>
      <c r="AO390" s="39"/>
      <c r="AP390" s="709">
        <f ca="1">IF($J$12="",0,IF(A390&lt;=$Y$3,IF(R389+SUM($M$126:M390)&gt;$Z$22,R389*10%,IF(R389+SUM($M$126:M390)&lt;=$Z$22,$Z$22-R389-SUM($M$126:M390))),0))</f>
        <v>0</v>
      </c>
      <c r="AQ390" s="319">
        <f t="shared" ca="1" si="540"/>
        <v>0</v>
      </c>
      <c r="AR390" s="319">
        <f ca="1">IF($J$12="",0,IF(U389&lt;0,0,IF(A390&lt;=$Y$3,IF(U389+SUM($M$126:M390)&gt;$Z$22,U389*10%,IF(U389+SUM($M$126:M390)&lt;=$Z$22,$AR$125-U389-SUM($M$126:M390))),0)))</f>
        <v>0</v>
      </c>
      <c r="AS390" s="39">
        <f t="shared" ca="1" si="541"/>
        <v>0</v>
      </c>
      <c r="AT390" s="723">
        <f t="shared" ca="1" si="511"/>
        <v>0</v>
      </c>
      <c r="AU390" s="320">
        <f t="shared" ca="1" si="512"/>
        <v>0</v>
      </c>
      <c r="AV390" s="320">
        <f t="shared" ca="1" si="513"/>
        <v>0</v>
      </c>
      <c r="AW390" s="320">
        <f t="shared" ca="1" si="514"/>
        <v>0</v>
      </c>
      <c r="AX390" s="320">
        <f t="shared" ca="1" si="515"/>
        <v>0</v>
      </c>
      <c r="AY390" s="320">
        <f t="shared" ca="1" si="542"/>
        <v>0</v>
      </c>
      <c r="AZ390" s="724">
        <f t="shared" ca="1" si="516"/>
        <v>0</v>
      </c>
      <c r="BA390" s="1259">
        <f t="shared" si="543"/>
        <v>0</v>
      </c>
      <c r="BB390" s="1250"/>
      <c r="BC390" s="715">
        <f t="shared" si="517"/>
        <v>0</v>
      </c>
      <c r="BD390" s="715">
        <f t="shared" si="518"/>
        <v>0</v>
      </c>
      <c r="BE390" s="715">
        <f t="shared" si="519"/>
        <v>0</v>
      </c>
      <c r="BF390" s="715">
        <f t="shared" si="544"/>
        <v>0</v>
      </c>
      <c r="BG390" s="732">
        <f t="shared" si="520"/>
        <v>0</v>
      </c>
      <c r="BH390" s="39"/>
      <c r="BI390" s="39"/>
      <c r="BJ390" s="39"/>
      <c r="BK390" s="39"/>
      <c r="BL390" s="39"/>
      <c r="BM390" s="30"/>
      <c r="BN390" s="422">
        <f t="shared" ca="1" si="521"/>
        <v>0</v>
      </c>
      <c r="BO390" s="422">
        <f t="shared" ca="1" si="522"/>
        <v>0</v>
      </c>
      <c r="BP390" s="422">
        <f t="shared" ca="1" si="523"/>
        <v>0</v>
      </c>
      <c r="BQ390" s="422">
        <f t="shared" ca="1" si="524"/>
        <v>0</v>
      </c>
      <c r="BR390" s="422">
        <f t="shared" ca="1" si="545"/>
        <v>0</v>
      </c>
      <c r="BS390" s="422">
        <f t="shared" ca="1" si="525"/>
        <v>0</v>
      </c>
      <c r="BT390" s="422">
        <f t="shared" si="526"/>
        <v>0</v>
      </c>
      <c r="BU390" s="422">
        <f t="shared" si="527"/>
        <v>0</v>
      </c>
      <c r="BV390" s="422">
        <f t="shared" si="528"/>
        <v>0</v>
      </c>
      <c r="BW390" s="422">
        <f t="shared" si="529"/>
        <v>0</v>
      </c>
      <c r="BX390" s="422">
        <f t="shared" si="546"/>
        <v>0</v>
      </c>
      <c r="BY390" s="422">
        <f t="shared" si="530"/>
        <v>0</v>
      </c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458"/>
      <c r="CL390" s="458"/>
      <c r="CM390" s="458"/>
      <c r="CN390" s="458"/>
      <c r="CO390" s="458"/>
      <c r="CP390" s="458"/>
      <c r="CQ390" s="458"/>
      <c r="CR390" s="458"/>
      <c r="CS390" s="458"/>
      <c r="CT390" s="458"/>
      <c r="CU390" s="458"/>
      <c r="CV390" s="458"/>
      <c r="CW390" s="458"/>
      <c r="CX390" s="458"/>
      <c r="CY390" s="458"/>
      <c r="CZ390" s="458"/>
      <c r="DA390" s="458"/>
      <c r="DB390" s="458"/>
      <c r="DC390" s="458"/>
      <c r="DD390" s="458"/>
      <c r="DE390" s="458"/>
      <c r="DF390" s="458"/>
      <c r="DG390" s="458"/>
      <c r="DH390" s="458"/>
      <c r="DI390" s="458"/>
      <c r="DJ390" s="458"/>
      <c r="DK390" s="458"/>
      <c r="DL390" s="458"/>
      <c r="DM390" s="458"/>
      <c r="DN390" s="458"/>
      <c r="DO390" s="458"/>
      <c r="DP390" s="458"/>
      <c r="DQ390" s="458"/>
      <c r="DR390" s="458"/>
      <c r="DS390" s="458"/>
      <c r="DT390" s="458"/>
      <c r="DU390" s="39"/>
      <c r="DV390" s="39"/>
      <c r="DW390" s="31">
        <f t="shared" ref="DW390:DW400" si="553">DW389</f>
        <v>23</v>
      </c>
      <c r="DX390" s="459">
        <f t="shared" si="531"/>
        <v>266</v>
      </c>
      <c r="DY390" s="467">
        <f t="shared" si="547"/>
        <v>0</v>
      </c>
      <c r="DZ390" s="468">
        <f t="shared" si="548"/>
        <v>0</v>
      </c>
      <c r="EA390" s="467">
        <f t="shared" si="549"/>
        <v>0.01</v>
      </c>
      <c r="EB390" s="468"/>
      <c r="EC390" s="326"/>
      <c r="ED390" s="468"/>
      <c r="EE390" s="39"/>
      <c r="EF390" s="459">
        <f t="shared" si="550"/>
        <v>266</v>
      </c>
      <c r="EG390" s="407">
        <f t="shared" si="551"/>
        <v>0.03</v>
      </c>
      <c r="EH390" s="407">
        <f t="shared" si="551"/>
        <v>0.03</v>
      </c>
      <c r="EI390" s="407">
        <f t="shared" si="551"/>
        <v>0.03</v>
      </c>
      <c r="EJ390" s="407">
        <f t="shared" si="551"/>
        <v>0.03</v>
      </c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</row>
    <row r="391" spans="1:228" ht="12.75" hidden="1" customHeight="1" x14ac:dyDescent="0.2">
      <c r="A391" s="31">
        <f t="shared" si="552"/>
        <v>23</v>
      </c>
      <c r="B391" s="31"/>
      <c r="C391" s="31"/>
      <c r="D391" s="32">
        <f t="shared" si="532"/>
        <v>267</v>
      </c>
      <c r="E391" s="33">
        <f t="shared" ca="1" si="496"/>
        <v>0</v>
      </c>
      <c r="F391" s="33">
        <f t="shared" ca="1" si="497"/>
        <v>0</v>
      </c>
      <c r="G391" s="33">
        <f t="shared" ca="1" si="498"/>
        <v>0</v>
      </c>
      <c r="H391" s="33">
        <v>0</v>
      </c>
      <c r="I391" s="33">
        <v>0</v>
      </c>
      <c r="J391" s="33">
        <f t="shared" ca="1" si="476"/>
        <v>0</v>
      </c>
      <c r="K391" s="33">
        <f t="shared" ca="1" si="499"/>
        <v>0</v>
      </c>
      <c r="L391" s="33"/>
      <c r="M391" s="832">
        <v>0</v>
      </c>
      <c r="N391" s="33">
        <f>IF(M391&gt;0,#REF!,0)</f>
        <v>0</v>
      </c>
      <c r="O391" s="33">
        <f t="shared" ca="1" si="500"/>
        <v>0</v>
      </c>
      <c r="P391" s="833">
        <f t="shared" ca="1" si="533"/>
        <v>0</v>
      </c>
      <c r="Q391" s="834">
        <f t="shared" ca="1" si="534"/>
        <v>0</v>
      </c>
      <c r="R391" s="835">
        <f t="shared" ca="1" si="535"/>
        <v>0</v>
      </c>
      <c r="S391" s="836">
        <f t="shared" ca="1" si="536"/>
        <v>0</v>
      </c>
      <c r="T391" s="34">
        <f t="shared" ca="1" si="501"/>
        <v>0</v>
      </c>
      <c r="U391" s="835">
        <f t="shared" ca="1" si="537"/>
        <v>0</v>
      </c>
      <c r="V391" s="34">
        <f t="shared" si="485"/>
        <v>0</v>
      </c>
      <c r="W391" s="553">
        <f t="shared" si="487"/>
        <v>0</v>
      </c>
      <c r="X391" s="42">
        <f t="shared" si="538"/>
        <v>0.03</v>
      </c>
      <c r="Y391" s="43">
        <f t="shared" si="502"/>
        <v>2.4662697723036864E-3</v>
      </c>
      <c r="Z391" s="45">
        <f t="shared" si="493"/>
        <v>0.03</v>
      </c>
      <c r="AA391" s="43">
        <f t="shared" si="503"/>
        <v>2.4662697723036864E-3</v>
      </c>
      <c r="AB391" s="35">
        <f t="shared" si="539"/>
        <v>0.16</v>
      </c>
      <c r="AC391" s="35">
        <f t="shared" ca="1" si="539"/>
        <v>0.15470777428049154</v>
      </c>
      <c r="AD391" s="317">
        <f t="shared" ca="1" si="539"/>
        <v>0.15470777428049154</v>
      </c>
      <c r="AE391" s="39"/>
      <c r="AF391" s="318">
        <f t="shared" si="504"/>
        <v>0</v>
      </c>
      <c r="AG391" s="405">
        <f t="shared" ca="1" si="505"/>
        <v>0</v>
      </c>
      <c r="AH391" s="318">
        <f t="shared" si="506"/>
        <v>0</v>
      </c>
      <c r="AI391" s="405">
        <f t="shared" ca="1" si="507"/>
        <v>0</v>
      </c>
      <c r="AJ391" s="318">
        <f t="shared" si="508"/>
        <v>0.01</v>
      </c>
      <c r="AK391" s="405">
        <f t="shared" ca="1" si="509"/>
        <v>0</v>
      </c>
      <c r="AL391" s="35">
        <v>0</v>
      </c>
      <c r="AM391" s="30">
        <f t="shared" ca="1" si="510"/>
        <v>0</v>
      </c>
      <c r="AN391" s="39"/>
      <c r="AO391" s="39"/>
      <c r="AP391" s="709">
        <f ca="1">IF($J$12="",0,IF(A391&lt;=$Y$3,IF(R390+SUM($M$126:M391)&gt;$Z$22,R390*10%,IF(R390+SUM($M$126:M391)&lt;=$Z$22,$Z$22-R390-SUM($M$126:M391))),0))</f>
        <v>0</v>
      </c>
      <c r="AQ391" s="319">
        <f t="shared" ca="1" si="540"/>
        <v>0</v>
      </c>
      <c r="AR391" s="319">
        <f ca="1">IF($J$12="",0,IF(U390&lt;0,0,IF(A391&lt;=$Y$3,IF(U390+SUM($M$126:M391)&gt;$Z$22,U390*10%,IF(U390+SUM($M$126:M391)&lt;=$Z$22,$AR$125-U390-SUM($M$126:M391))),0)))</f>
        <v>0</v>
      </c>
      <c r="AS391" s="39">
        <f t="shared" ca="1" si="541"/>
        <v>0</v>
      </c>
      <c r="AT391" s="723">
        <f t="shared" ca="1" si="511"/>
        <v>0</v>
      </c>
      <c r="AU391" s="320">
        <f t="shared" ca="1" si="512"/>
        <v>0</v>
      </c>
      <c r="AV391" s="320">
        <f t="shared" ca="1" si="513"/>
        <v>0</v>
      </c>
      <c r="AW391" s="320">
        <f t="shared" ca="1" si="514"/>
        <v>0</v>
      </c>
      <c r="AX391" s="320">
        <f t="shared" ca="1" si="515"/>
        <v>0</v>
      </c>
      <c r="AY391" s="320">
        <f t="shared" ca="1" si="542"/>
        <v>0</v>
      </c>
      <c r="AZ391" s="724">
        <f t="shared" ca="1" si="516"/>
        <v>0</v>
      </c>
      <c r="BA391" s="1259">
        <f t="shared" si="543"/>
        <v>0</v>
      </c>
      <c r="BB391" s="1250"/>
      <c r="BC391" s="715">
        <f t="shared" si="517"/>
        <v>0</v>
      </c>
      <c r="BD391" s="715">
        <f t="shared" si="518"/>
        <v>0</v>
      </c>
      <c r="BE391" s="715">
        <f t="shared" si="519"/>
        <v>0</v>
      </c>
      <c r="BF391" s="715">
        <f t="shared" si="544"/>
        <v>0</v>
      </c>
      <c r="BG391" s="732">
        <f t="shared" si="520"/>
        <v>0</v>
      </c>
      <c r="BH391" s="39"/>
      <c r="BI391" s="39"/>
      <c r="BJ391" s="39"/>
      <c r="BK391" s="39"/>
      <c r="BL391" s="39"/>
      <c r="BM391" s="30"/>
      <c r="BN391" s="422">
        <f t="shared" ca="1" si="521"/>
        <v>0</v>
      </c>
      <c r="BO391" s="422">
        <f t="shared" ca="1" si="522"/>
        <v>0</v>
      </c>
      <c r="BP391" s="422">
        <f t="shared" ca="1" si="523"/>
        <v>0</v>
      </c>
      <c r="BQ391" s="422">
        <f t="shared" ca="1" si="524"/>
        <v>0</v>
      </c>
      <c r="BR391" s="422">
        <f t="shared" ca="1" si="545"/>
        <v>0</v>
      </c>
      <c r="BS391" s="422">
        <f t="shared" ca="1" si="525"/>
        <v>0</v>
      </c>
      <c r="BT391" s="422">
        <f t="shared" si="526"/>
        <v>0</v>
      </c>
      <c r="BU391" s="422">
        <f t="shared" si="527"/>
        <v>0</v>
      </c>
      <c r="BV391" s="422">
        <f t="shared" si="528"/>
        <v>0</v>
      </c>
      <c r="BW391" s="422">
        <f t="shared" si="529"/>
        <v>0</v>
      </c>
      <c r="BX391" s="422">
        <f t="shared" si="546"/>
        <v>0</v>
      </c>
      <c r="BY391" s="422">
        <f t="shared" si="530"/>
        <v>0</v>
      </c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458"/>
      <c r="CL391" s="458"/>
      <c r="CM391" s="458"/>
      <c r="CN391" s="458"/>
      <c r="CO391" s="458"/>
      <c r="CP391" s="458"/>
      <c r="CQ391" s="458"/>
      <c r="CR391" s="458"/>
      <c r="CS391" s="458"/>
      <c r="CT391" s="458"/>
      <c r="CU391" s="458"/>
      <c r="CV391" s="458"/>
      <c r="CW391" s="458"/>
      <c r="CX391" s="458"/>
      <c r="CY391" s="458"/>
      <c r="CZ391" s="458"/>
      <c r="DA391" s="458"/>
      <c r="DB391" s="458"/>
      <c r="DC391" s="458"/>
      <c r="DD391" s="458"/>
      <c r="DE391" s="458"/>
      <c r="DF391" s="458"/>
      <c r="DG391" s="458"/>
      <c r="DH391" s="458"/>
      <c r="DI391" s="458"/>
      <c r="DJ391" s="458"/>
      <c r="DK391" s="458"/>
      <c r="DL391" s="458"/>
      <c r="DM391" s="458"/>
      <c r="DN391" s="458"/>
      <c r="DO391" s="458"/>
      <c r="DP391" s="458"/>
      <c r="DQ391" s="458"/>
      <c r="DR391" s="458"/>
      <c r="DS391" s="458"/>
      <c r="DT391" s="458"/>
      <c r="DU391" s="39"/>
      <c r="DV391" s="39"/>
      <c r="DW391" s="31">
        <f t="shared" si="553"/>
        <v>23</v>
      </c>
      <c r="DX391" s="459">
        <f t="shared" si="531"/>
        <v>267</v>
      </c>
      <c r="DY391" s="467">
        <f t="shared" si="547"/>
        <v>0</v>
      </c>
      <c r="DZ391" s="468">
        <f t="shared" si="548"/>
        <v>0</v>
      </c>
      <c r="EA391" s="467">
        <f t="shared" si="549"/>
        <v>0.01</v>
      </c>
      <c r="EB391" s="468"/>
      <c r="EC391" s="326"/>
      <c r="ED391" s="468"/>
      <c r="EE391" s="39"/>
      <c r="EF391" s="459">
        <f t="shared" si="550"/>
        <v>267</v>
      </c>
      <c r="EG391" s="407">
        <f t="shared" si="551"/>
        <v>0.03</v>
      </c>
      <c r="EH391" s="407">
        <f t="shared" si="551"/>
        <v>0.03</v>
      </c>
      <c r="EI391" s="407">
        <f t="shared" si="551"/>
        <v>0.03</v>
      </c>
      <c r="EJ391" s="407">
        <f t="shared" si="551"/>
        <v>0.03</v>
      </c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</row>
    <row r="392" spans="1:228" ht="12.75" hidden="1" customHeight="1" x14ac:dyDescent="0.2">
      <c r="A392" s="31">
        <f t="shared" si="552"/>
        <v>23</v>
      </c>
      <c r="B392" s="31"/>
      <c r="C392" s="31"/>
      <c r="D392" s="32">
        <f t="shared" si="532"/>
        <v>268</v>
      </c>
      <c r="E392" s="33">
        <f t="shared" ca="1" si="496"/>
        <v>0</v>
      </c>
      <c r="F392" s="33">
        <f t="shared" ca="1" si="497"/>
        <v>0</v>
      </c>
      <c r="G392" s="33">
        <f t="shared" ca="1" si="498"/>
        <v>0</v>
      </c>
      <c r="H392" s="33">
        <v>0</v>
      </c>
      <c r="I392" s="33">
        <v>0</v>
      </c>
      <c r="J392" s="33">
        <f t="shared" ca="1" si="476"/>
        <v>0</v>
      </c>
      <c r="K392" s="33">
        <f t="shared" ca="1" si="499"/>
        <v>0</v>
      </c>
      <c r="L392" s="33"/>
      <c r="M392" s="832">
        <v>0</v>
      </c>
      <c r="N392" s="33">
        <f>IF(M392&gt;0,#REF!,0)</f>
        <v>0</v>
      </c>
      <c r="O392" s="33">
        <f t="shared" ca="1" si="500"/>
        <v>0</v>
      </c>
      <c r="P392" s="833">
        <f t="shared" ca="1" si="533"/>
        <v>0</v>
      </c>
      <c r="Q392" s="834">
        <f t="shared" ca="1" si="534"/>
        <v>0</v>
      </c>
      <c r="R392" s="835">
        <f t="shared" ca="1" si="535"/>
        <v>0</v>
      </c>
      <c r="S392" s="836">
        <f t="shared" ca="1" si="536"/>
        <v>0</v>
      </c>
      <c r="T392" s="34">
        <f t="shared" ca="1" si="501"/>
        <v>0</v>
      </c>
      <c r="U392" s="835">
        <f t="shared" ca="1" si="537"/>
        <v>0</v>
      </c>
      <c r="V392" s="34">
        <f t="shared" si="485"/>
        <v>0</v>
      </c>
      <c r="W392" s="553">
        <f t="shared" si="487"/>
        <v>0</v>
      </c>
      <c r="X392" s="42">
        <f t="shared" si="538"/>
        <v>0.03</v>
      </c>
      <c r="Y392" s="43">
        <f t="shared" si="502"/>
        <v>2.4662697723036864E-3</v>
      </c>
      <c r="Z392" s="45">
        <f t="shared" si="493"/>
        <v>0.03</v>
      </c>
      <c r="AA392" s="43">
        <f t="shared" si="503"/>
        <v>2.4662697723036864E-3</v>
      </c>
      <c r="AB392" s="35">
        <f t="shared" si="539"/>
        <v>0.16</v>
      </c>
      <c r="AC392" s="35">
        <f t="shared" ca="1" si="539"/>
        <v>0.15470777428049154</v>
      </c>
      <c r="AD392" s="317">
        <f t="shared" ca="1" si="539"/>
        <v>0.15470777428049154</v>
      </c>
      <c r="AE392" s="39"/>
      <c r="AF392" s="318">
        <f t="shared" si="504"/>
        <v>0</v>
      </c>
      <c r="AG392" s="405">
        <f t="shared" ca="1" si="505"/>
        <v>0</v>
      </c>
      <c r="AH392" s="318">
        <f t="shared" si="506"/>
        <v>0</v>
      </c>
      <c r="AI392" s="405">
        <f t="shared" ca="1" si="507"/>
        <v>0</v>
      </c>
      <c r="AJ392" s="318">
        <f t="shared" si="508"/>
        <v>0.01</v>
      </c>
      <c r="AK392" s="405">
        <f t="shared" ca="1" si="509"/>
        <v>0</v>
      </c>
      <c r="AL392" s="35">
        <v>0</v>
      </c>
      <c r="AM392" s="30">
        <f t="shared" ca="1" si="510"/>
        <v>0</v>
      </c>
      <c r="AN392" s="39"/>
      <c r="AO392" s="39"/>
      <c r="AP392" s="709">
        <f ca="1">IF($J$12="",0,IF(A392&lt;=$Y$3,IF(R391+SUM($M$126:M392)&gt;$Z$22,R391*10%,IF(R391+SUM($M$126:M392)&lt;=$Z$22,$Z$22-R391-SUM($M$126:M392))),0))</f>
        <v>0</v>
      </c>
      <c r="AQ392" s="319">
        <f t="shared" ca="1" si="540"/>
        <v>0</v>
      </c>
      <c r="AR392" s="319">
        <f ca="1">IF($J$12="",0,IF(U391&lt;0,0,IF(A392&lt;=$Y$3,IF(U391+SUM($M$126:M392)&gt;$Z$22,U391*10%,IF(U391+SUM($M$126:M392)&lt;=$Z$22,$AR$125-U391-SUM($M$126:M392))),0)))</f>
        <v>0</v>
      </c>
      <c r="AS392" s="39">
        <f t="shared" ca="1" si="541"/>
        <v>0</v>
      </c>
      <c r="AT392" s="723">
        <f t="shared" ca="1" si="511"/>
        <v>0</v>
      </c>
      <c r="AU392" s="320">
        <f t="shared" ca="1" si="512"/>
        <v>0</v>
      </c>
      <c r="AV392" s="320">
        <f t="shared" ca="1" si="513"/>
        <v>0</v>
      </c>
      <c r="AW392" s="320">
        <f t="shared" ca="1" si="514"/>
        <v>0</v>
      </c>
      <c r="AX392" s="320">
        <f t="shared" ca="1" si="515"/>
        <v>0</v>
      </c>
      <c r="AY392" s="320">
        <f t="shared" ca="1" si="542"/>
        <v>0</v>
      </c>
      <c r="AZ392" s="724">
        <f t="shared" ca="1" si="516"/>
        <v>0</v>
      </c>
      <c r="BA392" s="1259">
        <f t="shared" si="543"/>
        <v>0</v>
      </c>
      <c r="BB392" s="1250"/>
      <c r="BC392" s="715">
        <f t="shared" si="517"/>
        <v>0</v>
      </c>
      <c r="BD392" s="715">
        <f t="shared" si="518"/>
        <v>0</v>
      </c>
      <c r="BE392" s="715">
        <f t="shared" si="519"/>
        <v>0</v>
      </c>
      <c r="BF392" s="715">
        <f t="shared" si="544"/>
        <v>0</v>
      </c>
      <c r="BG392" s="732">
        <f t="shared" si="520"/>
        <v>0</v>
      </c>
      <c r="BH392" s="39"/>
      <c r="BI392" s="39"/>
      <c r="BJ392" s="39"/>
      <c r="BK392" s="39"/>
      <c r="BL392" s="39"/>
      <c r="BM392" s="30"/>
      <c r="BN392" s="422">
        <f t="shared" ca="1" si="521"/>
        <v>0</v>
      </c>
      <c r="BO392" s="422">
        <f t="shared" ca="1" si="522"/>
        <v>0</v>
      </c>
      <c r="BP392" s="422">
        <f t="shared" ca="1" si="523"/>
        <v>0</v>
      </c>
      <c r="BQ392" s="422">
        <f t="shared" ca="1" si="524"/>
        <v>0</v>
      </c>
      <c r="BR392" s="422">
        <f t="shared" ca="1" si="545"/>
        <v>0</v>
      </c>
      <c r="BS392" s="422">
        <f t="shared" ca="1" si="525"/>
        <v>0</v>
      </c>
      <c r="BT392" s="422">
        <f t="shared" si="526"/>
        <v>0</v>
      </c>
      <c r="BU392" s="422">
        <f t="shared" si="527"/>
        <v>0</v>
      </c>
      <c r="BV392" s="422">
        <f t="shared" si="528"/>
        <v>0</v>
      </c>
      <c r="BW392" s="422">
        <f t="shared" si="529"/>
        <v>0</v>
      </c>
      <c r="BX392" s="422">
        <f t="shared" si="546"/>
        <v>0</v>
      </c>
      <c r="BY392" s="422">
        <f t="shared" si="530"/>
        <v>0</v>
      </c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458"/>
      <c r="CL392" s="458"/>
      <c r="CM392" s="458"/>
      <c r="CN392" s="458"/>
      <c r="CO392" s="458"/>
      <c r="CP392" s="458"/>
      <c r="CQ392" s="458"/>
      <c r="CR392" s="458"/>
      <c r="CS392" s="458"/>
      <c r="CT392" s="458"/>
      <c r="CU392" s="458"/>
      <c r="CV392" s="458"/>
      <c r="CW392" s="458"/>
      <c r="CX392" s="458"/>
      <c r="CY392" s="458"/>
      <c r="CZ392" s="458"/>
      <c r="DA392" s="458"/>
      <c r="DB392" s="458"/>
      <c r="DC392" s="458"/>
      <c r="DD392" s="458"/>
      <c r="DE392" s="458"/>
      <c r="DF392" s="458"/>
      <c r="DG392" s="458"/>
      <c r="DH392" s="458"/>
      <c r="DI392" s="458"/>
      <c r="DJ392" s="458"/>
      <c r="DK392" s="458"/>
      <c r="DL392" s="458"/>
      <c r="DM392" s="458"/>
      <c r="DN392" s="458"/>
      <c r="DO392" s="458"/>
      <c r="DP392" s="458"/>
      <c r="DQ392" s="458"/>
      <c r="DR392" s="458"/>
      <c r="DS392" s="458"/>
      <c r="DT392" s="458"/>
      <c r="DU392" s="39"/>
      <c r="DV392" s="39"/>
      <c r="DW392" s="31">
        <f t="shared" si="553"/>
        <v>23</v>
      </c>
      <c r="DX392" s="459">
        <f t="shared" si="531"/>
        <v>268</v>
      </c>
      <c r="DY392" s="467">
        <f t="shared" si="547"/>
        <v>0</v>
      </c>
      <c r="DZ392" s="468">
        <f t="shared" si="548"/>
        <v>0</v>
      </c>
      <c r="EA392" s="467">
        <f t="shared" si="549"/>
        <v>0.01</v>
      </c>
      <c r="EB392" s="468"/>
      <c r="EC392" s="326"/>
      <c r="ED392" s="468"/>
      <c r="EE392" s="39"/>
      <c r="EF392" s="459">
        <f t="shared" si="550"/>
        <v>268</v>
      </c>
      <c r="EG392" s="407">
        <f t="shared" si="551"/>
        <v>0.03</v>
      </c>
      <c r="EH392" s="407">
        <f t="shared" si="551"/>
        <v>0.03</v>
      </c>
      <c r="EI392" s="407">
        <f t="shared" si="551"/>
        <v>0.03</v>
      </c>
      <c r="EJ392" s="407">
        <f t="shared" si="551"/>
        <v>0.03</v>
      </c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</row>
    <row r="393" spans="1:228" ht="12.75" hidden="1" customHeight="1" x14ac:dyDescent="0.2">
      <c r="A393" s="31">
        <f t="shared" si="552"/>
        <v>23</v>
      </c>
      <c r="B393" s="31"/>
      <c r="C393" s="31"/>
      <c r="D393" s="32">
        <f t="shared" si="532"/>
        <v>269</v>
      </c>
      <c r="E393" s="33">
        <f t="shared" ca="1" si="496"/>
        <v>0</v>
      </c>
      <c r="F393" s="33">
        <f t="shared" ca="1" si="497"/>
        <v>0</v>
      </c>
      <c r="G393" s="33">
        <f t="shared" ca="1" si="498"/>
        <v>0</v>
      </c>
      <c r="H393" s="33">
        <v>0</v>
      </c>
      <c r="I393" s="33">
        <v>0</v>
      </c>
      <c r="J393" s="33">
        <f t="shared" ref="J393:J456" ca="1" si="554">IF(A393&gt;$Y$3,0,$J$124)</f>
        <v>0</v>
      </c>
      <c r="K393" s="33">
        <f t="shared" ca="1" si="499"/>
        <v>0</v>
      </c>
      <c r="L393" s="33"/>
      <c r="M393" s="832">
        <v>0</v>
      </c>
      <c r="N393" s="33">
        <f>IF(M393&gt;0,#REF!,0)</f>
        <v>0</v>
      </c>
      <c r="O393" s="33">
        <f t="shared" ca="1" si="500"/>
        <v>0</v>
      </c>
      <c r="P393" s="833">
        <f t="shared" ca="1" si="533"/>
        <v>0</v>
      </c>
      <c r="Q393" s="834">
        <f t="shared" ca="1" si="534"/>
        <v>0</v>
      </c>
      <c r="R393" s="835">
        <f t="shared" ca="1" si="535"/>
        <v>0</v>
      </c>
      <c r="S393" s="836">
        <f t="shared" ca="1" si="536"/>
        <v>0</v>
      </c>
      <c r="T393" s="34">
        <f t="shared" ca="1" si="501"/>
        <v>0</v>
      </c>
      <c r="U393" s="835">
        <f t="shared" ca="1" si="537"/>
        <v>0</v>
      </c>
      <c r="V393" s="34">
        <f t="shared" si="485"/>
        <v>0</v>
      </c>
      <c r="W393" s="553">
        <f t="shared" si="487"/>
        <v>0</v>
      </c>
      <c r="X393" s="42">
        <f t="shared" si="538"/>
        <v>0.03</v>
      </c>
      <c r="Y393" s="43">
        <f t="shared" si="502"/>
        <v>2.4662697723036864E-3</v>
      </c>
      <c r="Z393" s="45">
        <f t="shared" si="493"/>
        <v>0.03</v>
      </c>
      <c r="AA393" s="43">
        <f t="shared" si="503"/>
        <v>2.4662697723036864E-3</v>
      </c>
      <c r="AB393" s="35">
        <f t="shared" si="539"/>
        <v>0.16</v>
      </c>
      <c r="AC393" s="35">
        <f t="shared" ca="1" si="539"/>
        <v>0.15470777428049154</v>
      </c>
      <c r="AD393" s="317">
        <f t="shared" ca="1" si="539"/>
        <v>0.15470777428049154</v>
      </c>
      <c r="AE393" s="39"/>
      <c r="AF393" s="318">
        <f t="shared" si="504"/>
        <v>0</v>
      </c>
      <c r="AG393" s="405">
        <f t="shared" ca="1" si="505"/>
        <v>0</v>
      </c>
      <c r="AH393" s="318">
        <f t="shared" si="506"/>
        <v>0</v>
      </c>
      <c r="AI393" s="405">
        <f t="shared" ca="1" si="507"/>
        <v>0</v>
      </c>
      <c r="AJ393" s="318">
        <f t="shared" si="508"/>
        <v>0.01</v>
      </c>
      <c r="AK393" s="405">
        <f t="shared" ca="1" si="509"/>
        <v>0</v>
      </c>
      <c r="AL393" s="35">
        <v>0</v>
      </c>
      <c r="AM393" s="30">
        <f t="shared" ca="1" si="510"/>
        <v>0</v>
      </c>
      <c r="AN393" s="39"/>
      <c r="AO393" s="39"/>
      <c r="AP393" s="709">
        <f ca="1">IF($J$12="",0,IF(A393&lt;=$Y$3,IF(R392+SUM($M$126:M393)&gt;$Z$22,R392*10%,IF(R392+SUM($M$126:M393)&lt;=$Z$22,$Z$22-R392-SUM($M$126:M393))),0))</f>
        <v>0</v>
      </c>
      <c r="AQ393" s="319">
        <f t="shared" ca="1" si="540"/>
        <v>0</v>
      </c>
      <c r="AR393" s="319">
        <f ca="1">IF($J$12="",0,IF(U392&lt;0,0,IF(A393&lt;=$Y$3,IF(U392+SUM($M$126:M393)&gt;$Z$22,U392*10%,IF(U392+SUM($M$126:M393)&lt;=$Z$22,$AR$125-U392-SUM($M$126:M393))),0)))</f>
        <v>0</v>
      </c>
      <c r="AS393" s="39">
        <f t="shared" ca="1" si="541"/>
        <v>0</v>
      </c>
      <c r="AT393" s="723">
        <f t="shared" ca="1" si="511"/>
        <v>0</v>
      </c>
      <c r="AU393" s="320">
        <f t="shared" ca="1" si="512"/>
        <v>0</v>
      </c>
      <c r="AV393" s="320">
        <f t="shared" ca="1" si="513"/>
        <v>0</v>
      </c>
      <c r="AW393" s="320">
        <f t="shared" ca="1" si="514"/>
        <v>0</v>
      </c>
      <c r="AX393" s="320">
        <f t="shared" ca="1" si="515"/>
        <v>0</v>
      </c>
      <c r="AY393" s="320">
        <f t="shared" ca="1" si="542"/>
        <v>0</v>
      </c>
      <c r="AZ393" s="724">
        <f t="shared" ca="1" si="516"/>
        <v>0</v>
      </c>
      <c r="BA393" s="1259">
        <f t="shared" si="543"/>
        <v>0</v>
      </c>
      <c r="BB393" s="1250"/>
      <c r="BC393" s="715">
        <f t="shared" si="517"/>
        <v>0</v>
      </c>
      <c r="BD393" s="715">
        <f t="shared" si="518"/>
        <v>0</v>
      </c>
      <c r="BE393" s="715">
        <f t="shared" si="519"/>
        <v>0</v>
      </c>
      <c r="BF393" s="715">
        <f t="shared" si="544"/>
        <v>0</v>
      </c>
      <c r="BG393" s="732">
        <f t="shared" si="520"/>
        <v>0</v>
      </c>
      <c r="BH393" s="39"/>
      <c r="BI393" s="39"/>
      <c r="BJ393" s="39"/>
      <c r="BK393" s="39"/>
      <c r="BL393" s="39"/>
      <c r="BM393" s="30"/>
      <c r="BN393" s="422">
        <f t="shared" ca="1" si="521"/>
        <v>0</v>
      </c>
      <c r="BO393" s="422">
        <f t="shared" ca="1" si="522"/>
        <v>0</v>
      </c>
      <c r="BP393" s="422">
        <f t="shared" ca="1" si="523"/>
        <v>0</v>
      </c>
      <c r="BQ393" s="422">
        <f t="shared" ca="1" si="524"/>
        <v>0</v>
      </c>
      <c r="BR393" s="422">
        <f t="shared" ca="1" si="545"/>
        <v>0</v>
      </c>
      <c r="BS393" s="422">
        <f t="shared" ca="1" si="525"/>
        <v>0</v>
      </c>
      <c r="BT393" s="422">
        <f t="shared" si="526"/>
        <v>0</v>
      </c>
      <c r="BU393" s="422">
        <f t="shared" si="527"/>
        <v>0</v>
      </c>
      <c r="BV393" s="422">
        <f t="shared" si="528"/>
        <v>0</v>
      </c>
      <c r="BW393" s="422">
        <f t="shared" si="529"/>
        <v>0</v>
      </c>
      <c r="BX393" s="422">
        <f t="shared" si="546"/>
        <v>0</v>
      </c>
      <c r="BY393" s="422">
        <f t="shared" si="530"/>
        <v>0</v>
      </c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458"/>
      <c r="CL393" s="458"/>
      <c r="CM393" s="458"/>
      <c r="CN393" s="458"/>
      <c r="CO393" s="458"/>
      <c r="CP393" s="458"/>
      <c r="CQ393" s="458"/>
      <c r="CR393" s="458"/>
      <c r="CS393" s="458"/>
      <c r="CT393" s="458"/>
      <c r="CU393" s="458"/>
      <c r="CV393" s="458"/>
      <c r="CW393" s="458"/>
      <c r="CX393" s="458"/>
      <c r="CY393" s="458"/>
      <c r="CZ393" s="458"/>
      <c r="DA393" s="458"/>
      <c r="DB393" s="458"/>
      <c r="DC393" s="458"/>
      <c r="DD393" s="458"/>
      <c r="DE393" s="458"/>
      <c r="DF393" s="458"/>
      <c r="DG393" s="458"/>
      <c r="DH393" s="458"/>
      <c r="DI393" s="458"/>
      <c r="DJ393" s="458"/>
      <c r="DK393" s="458"/>
      <c r="DL393" s="458"/>
      <c r="DM393" s="458"/>
      <c r="DN393" s="458"/>
      <c r="DO393" s="458"/>
      <c r="DP393" s="458"/>
      <c r="DQ393" s="458"/>
      <c r="DR393" s="458"/>
      <c r="DS393" s="458"/>
      <c r="DT393" s="458"/>
      <c r="DU393" s="39"/>
      <c r="DV393" s="39"/>
      <c r="DW393" s="31">
        <f t="shared" si="553"/>
        <v>23</v>
      </c>
      <c r="DX393" s="459">
        <f t="shared" si="531"/>
        <v>269</v>
      </c>
      <c r="DY393" s="467">
        <f t="shared" si="547"/>
        <v>0</v>
      </c>
      <c r="DZ393" s="468">
        <f t="shared" si="548"/>
        <v>0</v>
      </c>
      <c r="EA393" s="467">
        <f t="shared" si="549"/>
        <v>0.01</v>
      </c>
      <c r="EB393" s="468"/>
      <c r="EC393" s="326"/>
      <c r="ED393" s="468"/>
      <c r="EE393" s="39"/>
      <c r="EF393" s="459">
        <f t="shared" si="550"/>
        <v>269</v>
      </c>
      <c r="EG393" s="407">
        <f t="shared" si="551"/>
        <v>0.03</v>
      </c>
      <c r="EH393" s="407">
        <f t="shared" si="551"/>
        <v>0.03</v>
      </c>
      <c r="EI393" s="407">
        <f t="shared" si="551"/>
        <v>0.03</v>
      </c>
      <c r="EJ393" s="407">
        <f t="shared" si="551"/>
        <v>0.03</v>
      </c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</row>
    <row r="394" spans="1:228" ht="12.75" hidden="1" customHeight="1" x14ac:dyDescent="0.2">
      <c r="A394" s="31">
        <f t="shared" si="552"/>
        <v>23</v>
      </c>
      <c r="B394" s="31"/>
      <c r="C394" s="31"/>
      <c r="D394" s="32">
        <f t="shared" si="532"/>
        <v>270</v>
      </c>
      <c r="E394" s="33">
        <f t="shared" ca="1" si="496"/>
        <v>0</v>
      </c>
      <c r="F394" s="33">
        <f t="shared" ca="1" si="497"/>
        <v>0</v>
      </c>
      <c r="G394" s="33">
        <f t="shared" ca="1" si="498"/>
        <v>0</v>
      </c>
      <c r="H394" s="33">
        <v>0</v>
      </c>
      <c r="I394" s="33">
        <v>0</v>
      </c>
      <c r="J394" s="33">
        <f t="shared" ca="1" si="554"/>
        <v>0</v>
      </c>
      <c r="K394" s="33">
        <f t="shared" ca="1" si="499"/>
        <v>0</v>
      </c>
      <c r="L394" s="33"/>
      <c r="M394" s="832">
        <v>0</v>
      </c>
      <c r="N394" s="33">
        <f>IF(M394&gt;0,#REF!,0)</f>
        <v>0</v>
      </c>
      <c r="O394" s="33">
        <f t="shared" ca="1" si="500"/>
        <v>0</v>
      </c>
      <c r="P394" s="833">
        <f t="shared" ca="1" si="533"/>
        <v>0</v>
      </c>
      <c r="Q394" s="834">
        <f t="shared" ca="1" si="534"/>
        <v>0</v>
      </c>
      <c r="R394" s="835">
        <f t="shared" ca="1" si="535"/>
        <v>0</v>
      </c>
      <c r="S394" s="836">
        <f t="shared" ca="1" si="536"/>
        <v>0</v>
      </c>
      <c r="T394" s="34">
        <f t="shared" ca="1" si="501"/>
        <v>0</v>
      </c>
      <c r="U394" s="835">
        <f t="shared" ca="1" si="537"/>
        <v>0</v>
      </c>
      <c r="V394" s="34">
        <f t="shared" si="485"/>
        <v>0</v>
      </c>
      <c r="W394" s="553">
        <f t="shared" si="487"/>
        <v>0</v>
      </c>
      <c r="X394" s="42">
        <f t="shared" si="538"/>
        <v>0.03</v>
      </c>
      <c r="Y394" s="43">
        <f t="shared" si="502"/>
        <v>2.4662697723036864E-3</v>
      </c>
      <c r="Z394" s="45">
        <f t="shared" si="493"/>
        <v>0.03</v>
      </c>
      <c r="AA394" s="43">
        <f t="shared" si="503"/>
        <v>2.4662697723036864E-3</v>
      </c>
      <c r="AB394" s="35">
        <f t="shared" si="539"/>
        <v>0.16</v>
      </c>
      <c r="AC394" s="35">
        <f t="shared" ca="1" si="539"/>
        <v>0.15470777428049154</v>
      </c>
      <c r="AD394" s="317">
        <f t="shared" ca="1" si="539"/>
        <v>0.15470777428049154</v>
      </c>
      <c r="AE394" s="39"/>
      <c r="AF394" s="318">
        <f t="shared" si="504"/>
        <v>0</v>
      </c>
      <c r="AG394" s="405">
        <f t="shared" ca="1" si="505"/>
        <v>0</v>
      </c>
      <c r="AH394" s="318">
        <f t="shared" si="506"/>
        <v>0</v>
      </c>
      <c r="AI394" s="405">
        <f t="shared" ca="1" si="507"/>
        <v>0</v>
      </c>
      <c r="AJ394" s="318">
        <f t="shared" si="508"/>
        <v>0.01</v>
      </c>
      <c r="AK394" s="405">
        <f t="shared" ca="1" si="509"/>
        <v>0</v>
      </c>
      <c r="AL394" s="35">
        <v>0</v>
      </c>
      <c r="AM394" s="30">
        <f t="shared" ca="1" si="510"/>
        <v>0</v>
      </c>
      <c r="AN394" s="39"/>
      <c r="AO394" s="39"/>
      <c r="AP394" s="709">
        <f ca="1">IF($J$12="",0,IF(A394&lt;=$Y$3,IF(R393+SUM($M$126:M394)&gt;$Z$22,R393*10%,IF(R393+SUM($M$126:M394)&lt;=$Z$22,$Z$22-R393-SUM($M$126:M394))),0))</f>
        <v>0</v>
      </c>
      <c r="AQ394" s="319">
        <f t="shared" ca="1" si="540"/>
        <v>0</v>
      </c>
      <c r="AR394" s="319">
        <f ca="1">IF($J$12="",0,IF(U393&lt;0,0,IF(A394&lt;=$Y$3,IF(U393+SUM($M$126:M394)&gt;$Z$22,U393*10%,IF(U393+SUM($M$126:M394)&lt;=$Z$22,$AR$125-U393-SUM($M$126:M394))),0)))</f>
        <v>0</v>
      </c>
      <c r="AS394" s="39">
        <f t="shared" ca="1" si="541"/>
        <v>0</v>
      </c>
      <c r="AT394" s="723">
        <f t="shared" ca="1" si="511"/>
        <v>0</v>
      </c>
      <c r="AU394" s="320">
        <f t="shared" ca="1" si="512"/>
        <v>0</v>
      </c>
      <c r="AV394" s="320">
        <f t="shared" ca="1" si="513"/>
        <v>0</v>
      </c>
      <c r="AW394" s="320">
        <f t="shared" ca="1" si="514"/>
        <v>0</v>
      </c>
      <c r="AX394" s="320">
        <f t="shared" ca="1" si="515"/>
        <v>0</v>
      </c>
      <c r="AY394" s="320">
        <f t="shared" ca="1" si="542"/>
        <v>0</v>
      </c>
      <c r="AZ394" s="724">
        <f t="shared" ca="1" si="516"/>
        <v>0</v>
      </c>
      <c r="BA394" s="1259">
        <f t="shared" si="543"/>
        <v>0</v>
      </c>
      <c r="BB394" s="1250"/>
      <c r="BC394" s="715">
        <f t="shared" si="517"/>
        <v>0</v>
      </c>
      <c r="BD394" s="715">
        <f t="shared" si="518"/>
        <v>0</v>
      </c>
      <c r="BE394" s="715">
        <f t="shared" si="519"/>
        <v>0</v>
      </c>
      <c r="BF394" s="715">
        <f t="shared" si="544"/>
        <v>0</v>
      </c>
      <c r="BG394" s="732">
        <f t="shared" si="520"/>
        <v>0</v>
      </c>
      <c r="BH394" s="39"/>
      <c r="BI394" s="39"/>
      <c r="BJ394" s="39"/>
      <c r="BK394" s="39"/>
      <c r="BL394" s="39"/>
      <c r="BM394" s="30"/>
      <c r="BN394" s="422">
        <f t="shared" ca="1" si="521"/>
        <v>0</v>
      </c>
      <c r="BO394" s="422">
        <f t="shared" ca="1" si="522"/>
        <v>0</v>
      </c>
      <c r="BP394" s="422">
        <f t="shared" ca="1" si="523"/>
        <v>0</v>
      </c>
      <c r="BQ394" s="422">
        <f t="shared" ca="1" si="524"/>
        <v>0</v>
      </c>
      <c r="BR394" s="422">
        <f t="shared" ca="1" si="545"/>
        <v>0</v>
      </c>
      <c r="BS394" s="422">
        <f t="shared" ca="1" si="525"/>
        <v>0</v>
      </c>
      <c r="BT394" s="422">
        <f t="shared" si="526"/>
        <v>0</v>
      </c>
      <c r="BU394" s="422">
        <f t="shared" si="527"/>
        <v>0</v>
      </c>
      <c r="BV394" s="422">
        <f t="shared" si="528"/>
        <v>0</v>
      </c>
      <c r="BW394" s="422">
        <f t="shared" si="529"/>
        <v>0</v>
      </c>
      <c r="BX394" s="422">
        <f t="shared" si="546"/>
        <v>0</v>
      </c>
      <c r="BY394" s="422">
        <f t="shared" si="530"/>
        <v>0</v>
      </c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458"/>
      <c r="CL394" s="458"/>
      <c r="CM394" s="458"/>
      <c r="CN394" s="458"/>
      <c r="CO394" s="458"/>
      <c r="CP394" s="458"/>
      <c r="CQ394" s="458"/>
      <c r="CR394" s="458"/>
      <c r="CS394" s="458"/>
      <c r="CT394" s="458"/>
      <c r="CU394" s="458"/>
      <c r="CV394" s="458"/>
      <c r="CW394" s="458"/>
      <c r="CX394" s="458"/>
      <c r="CY394" s="458"/>
      <c r="CZ394" s="458"/>
      <c r="DA394" s="458"/>
      <c r="DB394" s="458"/>
      <c r="DC394" s="458"/>
      <c r="DD394" s="458"/>
      <c r="DE394" s="458"/>
      <c r="DF394" s="458"/>
      <c r="DG394" s="458"/>
      <c r="DH394" s="458"/>
      <c r="DI394" s="458"/>
      <c r="DJ394" s="458"/>
      <c r="DK394" s="458"/>
      <c r="DL394" s="458"/>
      <c r="DM394" s="458"/>
      <c r="DN394" s="458"/>
      <c r="DO394" s="458"/>
      <c r="DP394" s="458"/>
      <c r="DQ394" s="458"/>
      <c r="DR394" s="458"/>
      <c r="DS394" s="458"/>
      <c r="DT394" s="458"/>
      <c r="DU394" s="39"/>
      <c r="DV394" s="39"/>
      <c r="DW394" s="31">
        <f t="shared" si="553"/>
        <v>23</v>
      </c>
      <c r="DX394" s="459">
        <f t="shared" si="531"/>
        <v>270</v>
      </c>
      <c r="DY394" s="467">
        <f t="shared" si="547"/>
        <v>0</v>
      </c>
      <c r="DZ394" s="468">
        <f t="shared" si="548"/>
        <v>0</v>
      </c>
      <c r="EA394" s="467">
        <f t="shared" si="549"/>
        <v>0.01</v>
      </c>
      <c r="EB394" s="468"/>
      <c r="EC394" s="326"/>
      <c r="ED394" s="468"/>
      <c r="EE394" s="39"/>
      <c r="EF394" s="459">
        <f t="shared" si="550"/>
        <v>270</v>
      </c>
      <c r="EG394" s="407">
        <f t="shared" si="551"/>
        <v>0.03</v>
      </c>
      <c r="EH394" s="407">
        <f t="shared" si="551"/>
        <v>0.03</v>
      </c>
      <c r="EI394" s="407">
        <f t="shared" si="551"/>
        <v>0.03</v>
      </c>
      <c r="EJ394" s="407">
        <f t="shared" si="551"/>
        <v>0.03</v>
      </c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</row>
    <row r="395" spans="1:228" ht="12.75" hidden="1" customHeight="1" x14ac:dyDescent="0.2">
      <c r="A395" s="31">
        <f t="shared" si="552"/>
        <v>23</v>
      </c>
      <c r="B395" s="31"/>
      <c r="C395" s="31"/>
      <c r="D395" s="32">
        <f t="shared" si="532"/>
        <v>271</v>
      </c>
      <c r="E395" s="33">
        <f t="shared" ca="1" si="496"/>
        <v>0</v>
      </c>
      <c r="F395" s="33">
        <f t="shared" ca="1" si="497"/>
        <v>0</v>
      </c>
      <c r="G395" s="33">
        <f t="shared" ca="1" si="498"/>
        <v>0</v>
      </c>
      <c r="H395" s="33">
        <v>0</v>
      </c>
      <c r="I395" s="33">
        <v>0</v>
      </c>
      <c r="J395" s="33">
        <f t="shared" ca="1" si="554"/>
        <v>0</v>
      </c>
      <c r="K395" s="33">
        <f t="shared" ca="1" si="499"/>
        <v>0</v>
      </c>
      <c r="L395" s="33"/>
      <c r="M395" s="832">
        <v>0</v>
      </c>
      <c r="N395" s="33">
        <f>IF(M395&gt;0,#REF!,0)</f>
        <v>0</v>
      </c>
      <c r="O395" s="33">
        <f t="shared" ca="1" si="500"/>
        <v>0</v>
      </c>
      <c r="P395" s="833">
        <f t="shared" ca="1" si="533"/>
        <v>0</v>
      </c>
      <c r="Q395" s="834">
        <f t="shared" ca="1" si="534"/>
        <v>0</v>
      </c>
      <c r="R395" s="835">
        <f t="shared" ca="1" si="535"/>
        <v>0</v>
      </c>
      <c r="S395" s="836">
        <f t="shared" ca="1" si="536"/>
        <v>0</v>
      </c>
      <c r="T395" s="34">
        <f t="shared" ca="1" si="501"/>
        <v>0</v>
      </c>
      <c r="U395" s="835">
        <f t="shared" ca="1" si="537"/>
        <v>0</v>
      </c>
      <c r="V395" s="34">
        <f t="shared" si="485"/>
        <v>0</v>
      </c>
      <c r="W395" s="553">
        <f t="shared" si="487"/>
        <v>0</v>
      </c>
      <c r="X395" s="42">
        <f t="shared" si="538"/>
        <v>0.03</v>
      </c>
      <c r="Y395" s="43">
        <f t="shared" si="502"/>
        <v>2.4662697723036864E-3</v>
      </c>
      <c r="Z395" s="45">
        <f t="shared" si="493"/>
        <v>0.03</v>
      </c>
      <c r="AA395" s="43">
        <f t="shared" si="503"/>
        <v>2.4662697723036864E-3</v>
      </c>
      <c r="AB395" s="35">
        <f t="shared" si="539"/>
        <v>0.16</v>
      </c>
      <c r="AC395" s="35">
        <f t="shared" ca="1" si="539"/>
        <v>0.15470777428049154</v>
      </c>
      <c r="AD395" s="317">
        <f t="shared" ca="1" si="539"/>
        <v>0.15470777428049154</v>
      </c>
      <c r="AE395" s="39"/>
      <c r="AF395" s="318">
        <f t="shared" si="504"/>
        <v>0</v>
      </c>
      <c r="AG395" s="405">
        <f t="shared" ca="1" si="505"/>
        <v>0</v>
      </c>
      <c r="AH395" s="318">
        <f t="shared" si="506"/>
        <v>0</v>
      </c>
      <c r="AI395" s="405">
        <f t="shared" ca="1" si="507"/>
        <v>0</v>
      </c>
      <c r="AJ395" s="318">
        <f t="shared" si="508"/>
        <v>0.01</v>
      </c>
      <c r="AK395" s="405">
        <f t="shared" ca="1" si="509"/>
        <v>0</v>
      </c>
      <c r="AL395" s="35">
        <v>0</v>
      </c>
      <c r="AM395" s="30">
        <f t="shared" ca="1" si="510"/>
        <v>0</v>
      </c>
      <c r="AN395" s="39"/>
      <c r="AO395" s="39"/>
      <c r="AP395" s="709">
        <f ca="1">IF($J$12="",0,IF(A395&lt;=$Y$3,IF(R394+SUM($M$126:M395)&gt;$Z$22,R394*10%,IF(R394+SUM($M$126:M395)&lt;=$Z$22,$Z$22-R394-SUM($M$126:M395))),0))</f>
        <v>0</v>
      </c>
      <c r="AQ395" s="319">
        <f t="shared" ca="1" si="540"/>
        <v>0</v>
      </c>
      <c r="AR395" s="319">
        <f ca="1">IF($J$12="",0,IF(U394&lt;0,0,IF(A395&lt;=$Y$3,IF(U394+SUM($M$126:M395)&gt;$Z$22,U394*10%,IF(U394+SUM($M$126:M395)&lt;=$Z$22,$AR$125-U394-SUM($M$126:M395))),0)))</f>
        <v>0</v>
      </c>
      <c r="AS395" s="39">
        <f t="shared" ca="1" si="541"/>
        <v>0</v>
      </c>
      <c r="AT395" s="723">
        <f t="shared" ca="1" si="511"/>
        <v>0</v>
      </c>
      <c r="AU395" s="320">
        <f t="shared" ca="1" si="512"/>
        <v>0</v>
      </c>
      <c r="AV395" s="320">
        <f t="shared" ca="1" si="513"/>
        <v>0</v>
      </c>
      <c r="AW395" s="320">
        <f t="shared" ca="1" si="514"/>
        <v>0</v>
      </c>
      <c r="AX395" s="320">
        <f t="shared" ca="1" si="515"/>
        <v>0</v>
      </c>
      <c r="AY395" s="320">
        <f t="shared" ca="1" si="542"/>
        <v>0</v>
      </c>
      <c r="AZ395" s="724">
        <f t="shared" ca="1" si="516"/>
        <v>0</v>
      </c>
      <c r="BA395" s="1259">
        <f t="shared" si="543"/>
        <v>0</v>
      </c>
      <c r="BB395" s="1250"/>
      <c r="BC395" s="715">
        <f t="shared" si="517"/>
        <v>0</v>
      </c>
      <c r="BD395" s="715">
        <f t="shared" si="518"/>
        <v>0</v>
      </c>
      <c r="BE395" s="715">
        <f t="shared" si="519"/>
        <v>0</v>
      </c>
      <c r="BF395" s="715">
        <f t="shared" si="544"/>
        <v>0</v>
      </c>
      <c r="BG395" s="732">
        <f t="shared" si="520"/>
        <v>0</v>
      </c>
      <c r="BH395" s="39"/>
      <c r="BI395" s="39"/>
      <c r="BJ395" s="39"/>
      <c r="BK395" s="39"/>
      <c r="BL395" s="39"/>
      <c r="BM395" s="30"/>
      <c r="BN395" s="422">
        <f t="shared" ca="1" si="521"/>
        <v>0</v>
      </c>
      <c r="BO395" s="422">
        <f t="shared" ca="1" si="522"/>
        <v>0</v>
      </c>
      <c r="BP395" s="422">
        <f t="shared" ca="1" si="523"/>
        <v>0</v>
      </c>
      <c r="BQ395" s="422">
        <f t="shared" ca="1" si="524"/>
        <v>0</v>
      </c>
      <c r="BR395" s="422">
        <f t="shared" ca="1" si="545"/>
        <v>0</v>
      </c>
      <c r="BS395" s="422">
        <f t="shared" ca="1" si="525"/>
        <v>0</v>
      </c>
      <c r="BT395" s="422">
        <f t="shared" si="526"/>
        <v>0</v>
      </c>
      <c r="BU395" s="422">
        <f t="shared" si="527"/>
        <v>0</v>
      </c>
      <c r="BV395" s="422">
        <f t="shared" si="528"/>
        <v>0</v>
      </c>
      <c r="BW395" s="422">
        <f t="shared" si="529"/>
        <v>0</v>
      </c>
      <c r="BX395" s="422">
        <f t="shared" si="546"/>
        <v>0</v>
      </c>
      <c r="BY395" s="422">
        <f t="shared" si="530"/>
        <v>0</v>
      </c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458"/>
      <c r="CL395" s="458"/>
      <c r="CM395" s="458"/>
      <c r="CN395" s="458"/>
      <c r="CO395" s="458"/>
      <c r="CP395" s="458"/>
      <c r="CQ395" s="458"/>
      <c r="CR395" s="458"/>
      <c r="CS395" s="458"/>
      <c r="CT395" s="458"/>
      <c r="CU395" s="458"/>
      <c r="CV395" s="458"/>
      <c r="CW395" s="458"/>
      <c r="CX395" s="458"/>
      <c r="CY395" s="458"/>
      <c r="CZ395" s="458"/>
      <c r="DA395" s="458"/>
      <c r="DB395" s="458"/>
      <c r="DC395" s="458"/>
      <c r="DD395" s="458"/>
      <c r="DE395" s="458"/>
      <c r="DF395" s="458"/>
      <c r="DG395" s="458"/>
      <c r="DH395" s="458"/>
      <c r="DI395" s="458"/>
      <c r="DJ395" s="458"/>
      <c r="DK395" s="458"/>
      <c r="DL395" s="458"/>
      <c r="DM395" s="458"/>
      <c r="DN395" s="458"/>
      <c r="DO395" s="458"/>
      <c r="DP395" s="458"/>
      <c r="DQ395" s="458"/>
      <c r="DR395" s="458"/>
      <c r="DS395" s="458"/>
      <c r="DT395" s="458"/>
      <c r="DU395" s="39"/>
      <c r="DV395" s="39"/>
      <c r="DW395" s="31">
        <f t="shared" si="553"/>
        <v>23</v>
      </c>
      <c r="DX395" s="459">
        <f t="shared" si="531"/>
        <v>271</v>
      </c>
      <c r="DY395" s="467">
        <f t="shared" si="547"/>
        <v>0</v>
      </c>
      <c r="DZ395" s="468">
        <f t="shared" si="548"/>
        <v>0</v>
      </c>
      <c r="EA395" s="467">
        <f t="shared" si="549"/>
        <v>0.01</v>
      </c>
      <c r="EB395" s="468"/>
      <c r="EC395" s="326"/>
      <c r="ED395" s="468"/>
      <c r="EE395" s="39"/>
      <c r="EF395" s="459">
        <f t="shared" si="550"/>
        <v>271</v>
      </c>
      <c r="EG395" s="407">
        <f t="shared" si="551"/>
        <v>0.03</v>
      </c>
      <c r="EH395" s="407">
        <f t="shared" si="551"/>
        <v>0.03</v>
      </c>
      <c r="EI395" s="407">
        <f t="shared" si="551"/>
        <v>0.03</v>
      </c>
      <c r="EJ395" s="407">
        <f t="shared" si="551"/>
        <v>0.03</v>
      </c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</row>
    <row r="396" spans="1:228" ht="12.75" hidden="1" customHeight="1" x14ac:dyDescent="0.2">
      <c r="A396" s="31">
        <f t="shared" si="552"/>
        <v>23</v>
      </c>
      <c r="B396" s="31"/>
      <c r="C396" s="31"/>
      <c r="D396" s="32">
        <f t="shared" si="532"/>
        <v>272</v>
      </c>
      <c r="E396" s="33">
        <f t="shared" ca="1" si="496"/>
        <v>0</v>
      </c>
      <c r="F396" s="33">
        <f t="shared" ca="1" si="497"/>
        <v>0</v>
      </c>
      <c r="G396" s="33">
        <f t="shared" ca="1" si="498"/>
        <v>0</v>
      </c>
      <c r="H396" s="33">
        <v>0</v>
      </c>
      <c r="I396" s="33">
        <v>0</v>
      </c>
      <c r="J396" s="33">
        <f t="shared" ca="1" si="554"/>
        <v>0</v>
      </c>
      <c r="K396" s="33">
        <f t="shared" ca="1" si="499"/>
        <v>0</v>
      </c>
      <c r="L396" s="33"/>
      <c r="M396" s="832">
        <v>0</v>
      </c>
      <c r="N396" s="33">
        <f>IF(M396&gt;0,#REF!,0)</f>
        <v>0</v>
      </c>
      <c r="O396" s="33">
        <f t="shared" ca="1" si="500"/>
        <v>0</v>
      </c>
      <c r="P396" s="833">
        <f t="shared" ca="1" si="533"/>
        <v>0</v>
      </c>
      <c r="Q396" s="834">
        <f t="shared" ca="1" si="534"/>
        <v>0</v>
      </c>
      <c r="R396" s="835">
        <f t="shared" ca="1" si="535"/>
        <v>0</v>
      </c>
      <c r="S396" s="836">
        <f t="shared" ca="1" si="536"/>
        <v>0</v>
      </c>
      <c r="T396" s="34">
        <f t="shared" ca="1" si="501"/>
        <v>0</v>
      </c>
      <c r="U396" s="835">
        <f t="shared" ca="1" si="537"/>
        <v>0</v>
      </c>
      <c r="V396" s="34">
        <f t="shared" si="485"/>
        <v>0</v>
      </c>
      <c r="W396" s="553">
        <f t="shared" si="487"/>
        <v>0</v>
      </c>
      <c r="X396" s="42">
        <f t="shared" si="538"/>
        <v>0.03</v>
      </c>
      <c r="Y396" s="43">
        <f t="shared" si="502"/>
        <v>2.4662697723036864E-3</v>
      </c>
      <c r="Z396" s="45">
        <f t="shared" si="493"/>
        <v>0.03</v>
      </c>
      <c r="AA396" s="43">
        <f t="shared" si="503"/>
        <v>2.4662697723036864E-3</v>
      </c>
      <c r="AB396" s="35">
        <f t="shared" si="539"/>
        <v>0.16</v>
      </c>
      <c r="AC396" s="35">
        <f t="shared" ca="1" si="539"/>
        <v>0.15470777428049154</v>
      </c>
      <c r="AD396" s="317">
        <f t="shared" ca="1" si="539"/>
        <v>0.15470777428049154</v>
      </c>
      <c r="AE396" s="39"/>
      <c r="AF396" s="318">
        <f t="shared" si="504"/>
        <v>0</v>
      </c>
      <c r="AG396" s="405">
        <f t="shared" ca="1" si="505"/>
        <v>0</v>
      </c>
      <c r="AH396" s="318">
        <f t="shared" si="506"/>
        <v>0</v>
      </c>
      <c r="AI396" s="405">
        <f t="shared" ca="1" si="507"/>
        <v>0</v>
      </c>
      <c r="AJ396" s="318">
        <f t="shared" si="508"/>
        <v>0.01</v>
      </c>
      <c r="AK396" s="405">
        <f t="shared" ca="1" si="509"/>
        <v>0</v>
      </c>
      <c r="AL396" s="35">
        <v>0</v>
      </c>
      <c r="AM396" s="30">
        <f t="shared" ca="1" si="510"/>
        <v>0</v>
      </c>
      <c r="AN396" s="39"/>
      <c r="AO396" s="39"/>
      <c r="AP396" s="709">
        <f ca="1">IF($J$12="",0,IF(A396&lt;=$Y$3,IF(R395+SUM($M$126:M396)&gt;$Z$22,R395*10%,IF(R395+SUM($M$126:M396)&lt;=$Z$22,$Z$22-R395-SUM($M$126:M396))),0))</f>
        <v>0</v>
      </c>
      <c r="AQ396" s="319">
        <f t="shared" ca="1" si="540"/>
        <v>0</v>
      </c>
      <c r="AR396" s="319">
        <f ca="1">IF($J$12="",0,IF(U395&lt;0,0,IF(A396&lt;=$Y$3,IF(U395+SUM($M$126:M396)&gt;$Z$22,U395*10%,IF(U395+SUM($M$126:M396)&lt;=$Z$22,$AR$125-U395-SUM($M$126:M396))),0)))</f>
        <v>0</v>
      </c>
      <c r="AS396" s="39">
        <f t="shared" ca="1" si="541"/>
        <v>0</v>
      </c>
      <c r="AT396" s="723">
        <f t="shared" ca="1" si="511"/>
        <v>0</v>
      </c>
      <c r="AU396" s="320">
        <f t="shared" ca="1" si="512"/>
        <v>0</v>
      </c>
      <c r="AV396" s="320">
        <f t="shared" ca="1" si="513"/>
        <v>0</v>
      </c>
      <c r="AW396" s="320">
        <f t="shared" ca="1" si="514"/>
        <v>0</v>
      </c>
      <c r="AX396" s="320">
        <f t="shared" ca="1" si="515"/>
        <v>0</v>
      </c>
      <c r="AY396" s="320">
        <f t="shared" ca="1" si="542"/>
        <v>0</v>
      </c>
      <c r="AZ396" s="724">
        <f t="shared" ca="1" si="516"/>
        <v>0</v>
      </c>
      <c r="BA396" s="1259">
        <f t="shared" si="543"/>
        <v>0</v>
      </c>
      <c r="BB396" s="1250"/>
      <c r="BC396" s="715">
        <f t="shared" si="517"/>
        <v>0</v>
      </c>
      <c r="BD396" s="715">
        <f t="shared" si="518"/>
        <v>0</v>
      </c>
      <c r="BE396" s="715">
        <f t="shared" si="519"/>
        <v>0</v>
      </c>
      <c r="BF396" s="715">
        <f t="shared" si="544"/>
        <v>0</v>
      </c>
      <c r="BG396" s="732">
        <f t="shared" si="520"/>
        <v>0</v>
      </c>
      <c r="BH396" s="39"/>
      <c r="BI396" s="39"/>
      <c r="BJ396" s="39"/>
      <c r="BK396" s="39"/>
      <c r="BL396" s="39"/>
      <c r="BM396" s="30"/>
      <c r="BN396" s="422">
        <f t="shared" ca="1" si="521"/>
        <v>0</v>
      </c>
      <c r="BO396" s="422">
        <f t="shared" ca="1" si="522"/>
        <v>0</v>
      </c>
      <c r="BP396" s="422">
        <f t="shared" ca="1" si="523"/>
        <v>0</v>
      </c>
      <c r="BQ396" s="422">
        <f t="shared" ca="1" si="524"/>
        <v>0</v>
      </c>
      <c r="BR396" s="422">
        <f t="shared" ca="1" si="545"/>
        <v>0</v>
      </c>
      <c r="BS396" s="422">
        <f t="shared" ca="1" si="525"/>
        <v>0</v>
      </c>
      <c r="BT396" s="422">
        <f t="shared" si="526"/>
        <v>0</v>
      </c>
      <c r="BU396" s="422">
        <f t="shared" si="527"/>
        <v>0</v>
      </c>
      <c r="BV396" s="422">
        <f t="shared" si="528"/>
        <v>0</v>
      </c>
      <c r="BW396" s="422">
        <f t="shared" si="529"/>
        <v>0</v>
      </c>
      <c r="BX396" s="422">
        <f t="shared" si="546"/>
        <v>0</v>
      </c>
      <c r="BY396" s="422">
        <f t="shared" si="530"/>
        <v>0</v>
      </c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458"/>
      <c r="CL396" s="458"/>
      <c r="CM396" s="458"/>
      <c r="CN396" s="458"/>
      <c r="CO396" s="458"/>
      <c r="CP396" s="458"/>
      <c r="CQ396" s="458"/>
      <c r="CR396" s="458"/>
      <c r="CS396" s="458"/>
      <c r="CT396" s="458"/>
      <c r="CU396" s="458"/>
      <c r="CV396" s="458"/>
      <c r="CW396" s="458"/>
      <c r="CX396" s="458"/>
      <c r="CY396" s="458"/>
      <c r="CZ396" s="458"/>
      <c r="DA396" s="458"/>
      <c r="DB396" s="458"/>
      <c r="DC396" s="458"/>
      <c r="DD396" s="458"/>
      <c r="DE396" s="458"/>
      <c r="DF396" s="458"/>
      <c r="DG396" s="458"/>
      <c r="DH396" s="458"/>
      <c r="DI396" s="458"/>
      <c r="DJ396" s="458"/>
      <c r="DK396" s="458"/>
      <c r="DL396" s="458"/>
      <c r="DM396" s="458"/>
      <c r="DN396" s="458"/>
      <c r="DO396" s="458"/>
      <c r="DP396" s="458"/>
      <c r="DQ396" s="458"/>
      <c r="DR396" s="458"/>
      <c r="DS396" s="458"/>
      <c r="DT396" s="458"/>
      <c r="DU396" s="39"/>
      <c r="DV396" s="39"/>
      <c r="DW396" s="31">
        <f t="shared" si="553"/>
        <v>23</v>
      </c>
      <c r="DX396" s="459">
        <f t="shared" si="531"/>
        <v>272</v>
      </c>
      <c r="DY396" s="467">
        <f t="shared" si="547"/>
        <v>0</v>
      </c>
      <c r="DZ396" s="468">
        <f t="shared" si="548"/>
        <v>0</v>
      </c>
      <c r="EA396" s="467">
        <f t="shared" si="549"/>
        <v>0.01</v>
      </c>
      <c r="EB396" s="468"/>
      <c r="EC396" s="326"/>
      <c r="ED396" s="468"/>
      <c r="EE396" s="39"/>
      <c r="EF396" s="459">
        <f t="shared" si="550"/>
        <v>272</v>
      </c>
      <c r="EG396" s="407">
        <f t="shared" si="551"/>
        <v>0.03</v>
      </c>
      <c r="EH396" s="407">
        <f t="shared" si="551"/>
        <v>0.03</v>
      </c>
      <c r="EI396" s="407">
        <f t="shared" si="551"/>
        <v>0.03</v>
      </c>
      <c r="EJ396" s="407">
        <f t="shared" si="551"/>
        <v>0.03</v>
      </c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</row>
    <row r="397" spans="1:228" ht="12.75" hidden="1" customHeight="1" x14ac:dyDescent="0.2">
      <c r="A397" s="31">
        <f t="shared" si="552"/>
        <v>23</v>
      </c>
      <c r="B397" s="31"/>
      <c r="C397" s="31"/>
      <c r="D397" s="32">
        <f t="shared" si="532"/>
        <v>273</v>
      </c>
      <c r="E397" s="33">
        <f t="shared" ca="1" si="496"/>
        <v>0</v>
      </c>
      <c r="F397" s="33">
        <f t="shared" ca="1" si="497"/>
        <v>0</v>
      </c>
      <c r="G397" s="33">
        <f t="shared" ca="1" si="498"/>
        <v>0</v>
      </c>
      <c r="H397" s="33">
        <v>0</v>
      </c>
      <c r="I397" s="33">
        <v>0</v>
      </c>
      <c r="J397" s="33">
        <f t="shared" ca="1" si="554"/>
        <v>0</v>
      </c>
      <c r="K397" s="33">
        <f t="shared" ca="1" si="499"/>
        <v>0</v>
      </c>
      <c r="L397" s="33"/>
      <c r="M397" s="832">
        <v>0</v>
      </c>
      <c r="N397" s="33">
        <f>IF(M397&gt;0,#REF!,0)</f>
        <v>0</v>
      </c>
      <c r="O397" s="33">
        <f t="shared" ca="1" si="500"/>
        <v>0</v>
      </c>
      <c r="P397" s="833">
        <f t="shared" ca="1" si="533"/>
        <v>0</v>
      </c>
      <c r="Q397" s="834">
        <f t="shared" ca="1" si="534"/>
        <v>0</v>
      </c>
      <c r="R397" s="835">
        <f t="shared" ca="1" si="535"/>
        <v>0</v>
      </c>
      <c r="S397" s="836">
        <f t="shared" ca="1" si="536"/>
        <v>0</v>
      </c>
      <c r="T397" s="34">
        <f t="shared" ca="1" si="501"/>
        <v>0</v>
      </c>
      <c r="U397" s="835">
        <f t="shared" ca="1" si="537"/>
        <v>0</v>
      </c>
      <c r="V397" s="34">
        <f t="shared" si="485"/>
        <v>0</v>
      </c>
      <c r="W397" s="553">
        <f t="shared" si="487"/>
        <v>0</v>
      </c>
      <c r="X397" s="42">
        <f t="shared" si="538"/>
        <v>0.03</v>
      </c>
      <c r="Y397" s="43">
        <f t="shared" si="502"/>
        <v>2.4662697723036864E-3</v>
      </c>
      <c r="Z397" s="45">
        <f t="shared" si="493"/>
        <v>0.03</v>
      </c>
      <c r="AA397" s="43">
        <f t="shared" si="503"/>
        <v>2.4662697723036864E-3</v>
      </c>
      <c r="AB397" s="35">
        <f t="shared" si="539"/>
        <v>0.16</v>
      </c>
      <c r="AC397" s="35">
        <f t="shared" ca="1" si="539"/>
        <v>0.15470777428049154</v>
      </c>
      <c r="AD397" s="317">
        <f t="shared" ca="1" si="539"/>
        <v>0.15470777428049154</v>
      </c>
      <c r="AE397" s="39"/>
      <c r="AF397" s="318">
        <f t="shared" si="504"/>
        <v>0</v>
      </c>
      <c r="AG397" s="405">
        <f t="shared" ca="1" si="505"/>
        <v>0</v>
      </c>
      <c r="AH397" s="318">
        <f t="shared" si="506"/>
        <v>0</v>
      </c>
      <c r="AI397" s="405">
        <f t="shared" ca="1" si="507"/>
        <v>0</v>
      </c>
      <c r="AJ397" s="318">
        <f t="shared" si="508"/>
        <v>0.01</v>
      </c>
      <c r="AK397" s="405">
        <f t="shared" ca="1" si="509"/>
        <v>0</v>
      </c>
      <c r="AL397" s="35">
        <v>0</v>
      </c>
      <c r="AM397" s="30">
        <f t="shared" ca="1" si="510"/>
        <v>0</v>
      </c>
      <c r="AN397" s="39"/>
      <c r="AO397" s="39"/>
      <c r="AP397" s="709">
        <f ca="1">IF($J$12="",0,IF(A397&lt;=$Y$3,IF(R396+SUM($M$126:M397)&gt;$Z$22,R396*10%,IF(R396+SUM($M$126:M397)&lt;=$Z$22,$Z$22-R396-SUM($M$126:M397))),0))</f>
        <v>0</v>
      </c>
      <c r="AQ397" s="319">
        <f t="shared" ca="1" si="540"/>
        <v>0</v>
      </c>
      <c r="AR397" s="319">
        <f ca="1">IF($J$12="",0,IF(U396&lt;0,0,IF(A397&lt;=$Y$3,IF(U396+SUM($M$126:M397)&gt;$Z$22,U396*10%,IF(U396+SUM($M$126:M397)&lt;=$Z$22,$AR$125-U396-SUM($M$126:M397))),0)))</f>
        <v>0</v>
      </c>
      <c r="AS397" s="39">
        <f t="shared" ca="1" si="541"/>
        <v>0</v>
      </c>
      <c r="AT397" s="723">
        <f t="shared" ca="1" si="511"/>
        <v>0</v>
      </c>
      <c r="AU397" s="320">
        <f t="shared" ca="1" si="512"/>
        <v>0</v>
      </c>
      <c r="AV397" s="320">
        <f t="shared" ca="1" si="513"/>
        <v>0</v>
      </c>
      <c r="AW397" s="320">
        <f t="shared" ca="1" si="514"/>
        <v>0</v>
      </c>
      <c r="AX397" s="320">
        <f t="shared" ca="1" si="515"/>
        <v>0</v>
      </c>
      <c r="AY397" s="320">
        <f t="shared" ca="1" si="542"/>
        <v>0</v>
      </c>
      <c r="AZ397" s="724">
        <f t="shared" ca="1" si="516"/>
        <v>0</v>
      </c>
      <c r="BA397" s="1259">
        <f t="shared" si="543"/>
        <v>0</v>
      </c>
      <c r="BB397" s="1250"/>
      <c r="BC397" s="715">
        <f t="shared" si="517"/>
        <v>0</v>
      </c>
      <c r="BD397" s="715">
        <f t="shared" si="518"/>
        <v>0</v>
      </c>
      <c r="BE397" s="715">
        <f t="shared" si="519"/>
        <v>0</v>
      </c>
      <c r="BF397" s="715">
        <f t="shared" si="544"/>
        <v>0</v>
      </c>
      <c r="BG397" s="732">
        <f t="shared" si="520"/>
        <v>0</v>
      </c>
      <c r="BH397" s="39"/>
      <c r="BI397" s="39"/>
      <c r="BJ397" s="39"/>
      <c r="BK397" s="39"/>
      <c r="BL397" s="39"/>
      <c r="BM397" s="30"/>
      <c r="BN397" s="422">
        <f t="shared" ca="1" si="521"/>
        <v>0</v>
      </c>
      <c r="BO397" s="422">
        <f t="shared" ca="1" si="522"/>
        <v>0</v>
      </c>
      <c r="BP397" s="422">
        <f t="shared" ca="1" si="523"/>
        <v>0</v>
      </c>
      <c r="BQ397" s="422">
        <f t="shared" ca="1" si="524"/>
        <v>0</v>
      </c>
      <c r="BR397" s="422">
        <f t="shared" ca="1" si="545"/>
        <v>0</v>
      </c>
      <c r="BS397" s="422">
        <f t="shared" ca="1" si="525"/>
        <v>0</v>
      </c>
      <c r="BT397" s="422">
        <f t="shared" si="526"/>
        <v>0</v>
      </c>
      <c r="BU397" s="422">
        <f t="shared" si="527"/>
        <v>0</v>
      </c>
      <c r="BV397" s="422">
        <f t="shared" si="528"/>
        <v>0</v>
      </c>
      <c r="BW397" s="422">
        <f t="shared" si="529"/>
        <v>0</v>
      </c>
      <c r="BX397" s="422">
        <f t="shared" si="546"/>
        <v>0</v>
      </c>
      <c r="BY397" s="422">
        <f t="shared" si="530"/>
        <v>0</v>
      </c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458"/>
      <c r="CL397" s="458"/>
      <c r="CM397" s="458"/>
      <c r="CN397" s="458"/>
      <c r="CO397" s="458"/>
      <c r="CP397" s="458"/>
      <c r="CQ397" s="458"/>
      <c r="CR397" s="458"/>
      <c r="CS397" s="458"/>
      <c r="CT397" s="458"/>
      <c r="CU397" s="458"/>
      <c r="CV397" s="458"/>
      <c r="CW397" s="458"/>
      <c r="CX397" s="458"/>
      <c r="CY397" s="458"/>
      <c r="CZ397" s="458"/>
      <c r="DA397" s="458"/>
      <c r="DB397" s="458"/>
      <c r="DC397" s="458"/>
      <c r="DD397" s="458"/>
      <c r="DE397" s="458"/>
      <c r="DF397" s="458"/>
      <c r="DG397" s="458"/>
      <c r="DH397" s="458"/>
      <c r="DI397" s="458"/>
      <c r="DJ397" s="458"/>
      <c r="DK397" s="458"/>
      <c r="DL397" s="458"/>
      <c r="DM397" s="458"/>
      <c r="DN397" s="458"/>
      <c r="DO397" s="458"/>
      <c r="DP397" s="458"/>
      <c r="DQ397" s="458"/>
      <c r="DR397" s="458"/>
      <c r="DS397" s="458"/>
      <c r="DT397" s="458"/>
      <c r="DU397" s="39"/>
      <c r="DV397" s="39"/>
      <c r="DW397" s="31">
        <f t="shared" si="553"/>
        <v>23</v>
      </c>
      <c r="DX397" s="459">
        <f t="shared" si="531"/>
        <v>273</v>
      </c>
      <c r="DY397" s="467">
        <f t="shared" si="547"/>
        <v>0</v>
      </c>
      <c r="DZ397" s="468">
        <f t="shared" si="548"/>
        <v>0</v>
      </c>
      <c r="EA397" s="467">
        <f t="shared" si="549"/>
        <v>0.01</v>
      </c>
      <c r="EB397" s="468"/>
      <c r="EC397" s="326"/>
      <c r="ED397" s="468"/>
      <c r="EE397" s="39"/>
      <c r="EF397" s="459">
        <f t="shared" si="550"/>
        <v>273</v>
      </c>
      <c r="EG397" s="407">
        <f t="shared" si="551"/>
        <v>0.03</v>
      </c>
      <c r="EH397" s="407">
        <f t="shared" si="551"/>
        <v>0.03</v>
      </c>
      <c r="EI397" s="407">
        <f t="shared" si="551"/>
        <v>0.03</v>
      </c>
      <c r="EJ397" s="407">
        <f t="shared" si="551"/>
        <v>0.03</v>
      </c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</row>
    <row r="398" spans="1:228" ht="12.75" hidden="1" customHeight="1" x14ac:dyDescent="0.2">
      <c r="A398" s="31">
        <f t="shared" si="552"/>
        <v>23</v>
      </c>
      <c r="B398" s="31"/>
      <c r="C398" s="31"/>
      <c r="D398" s="32">
        <f t="shared" si="532"/>
        <v>274</v>
      </c>
      <c r="E398" s="33">
        <f t="shared" ca="1" si="496"/>
        <v>0</v>
      </c>
      <c r="F398" s="33">
        <f t="shared" ca="1" si="497"/>
        <v>0</v>
      </c>
      <c r="G398" s="33">
        <f t="shared" ca="1" si="498"/>
        <v>0</v>
      </c>
      <c r="H398" s="33">
        <v>0</v>
      </c>
      <c r="I398" s="33">
        <v>0</v>
      </c>
      <c r="J398" s="33">
        <f t="shared" ca="1" si="554"/>
        <v>0</v>
      </c>
      <c r="K398" s="33">
        <f t="shared" ca="1" si="499"/>
        <v>0</v>
      </c>
      <c r="L398" s="33"/>
      <c r="M398" s="832">
        <v>0</v>
      </c>
      <c r="N398" s="33">
        <f>IF(M398&gt;0,#REF!,0)</f>
        <v>0</v>
      </c>
      <c r="O398" s="33">
        <f t="shared" ca="1" si="500"/>
        <v>0</v>
      </c>
      <c r="P398" s="833">
        <f t="shared" ca="1" si="533"/>
        <v>0</v>
      </c>
      <c r="Q398" s="834">
        <f t="shared" ca="1" si="534"/>
        <v>0</v>
      </c>
      <c r="R398" s="835">
        <f t="shared" ca="1" si="535"/>
        <v>0</v>
      </c>
      <c r="S398" s="836">
        <f t="shared" ca="1" si="536"/>
        <v>0</v>
      </c>
      <c r="T398" s="34">
        <f t="shared" ca="1" si="501"/>
        <v>0</v>
      </c>
      <c r="U398" s="835">
        <f t="shared" ca="1" si="537"/>
        <v>0</v>
      </c>
      <c r="V398" s="34">
        <f t="shared" si="485"/>
        <v>0</v>
      </c>
      <c r="W398" s="553">
        <f t="shared" si="487"/>
        <v>0</v>
      </c>
      <c r="X398" s="42">
        <f t="shared" si="538"/>
        <v>0.03</v>
      </c>
      <c r="Y398" s="43">
        <f t="shared" si="502"/>
        <v>2.4662697723036864E-3</v>
      </c>
      <c r="Z398" s="45">
        <f t="shared" si="493"/>
        <v>0.03</v>
      </c>
      <c r="AA398" s="43">
        <f t="shared" si="503"/>
        <v>2.4662697723036864E-3</v>
      </c>
      <c r="AB398" s="35">
        <f t="shared" ref="AB398:AD413" si="555">AB397</f>
        <v>0.16</v>
      </c>
      <c r="AC398" s="35">
        <f t="shared" ca="1" si="555"/>
        <v>0.15470777428049154</v>
      </c>
      <c r="AD398" s="317">
        <f t="shared" ca="1" si="555"/>
        <v>0.15470777428049154</v>
      </c>
      <c r="AE398" s="39"/>
      <c r="AF398" s="318">
        <f t="shared" si="504"/>
        <v>0</v>
      </c>
      <c r="AG398" s="405">
        <f t="shared" ca="1" si="505"/>
        <v>0</v>
      </c>
      <c r="AH398" s="318">
        <f t="shared" si="506"/>
        <v>0</v>
      </c>
      <c r="AI398" s="405">
        <f t="shared" ca="1" si="507"/>
        <v>0</v>
      </c>
      <c r="AJ398" s="318">
        <f t="shared" si="508"/>
        <v>0.01</v>
      </c>
      <c r="AK398" s="405">
        <f t="shared" ca="1" si="509"/>
        <v>0</v>
      </c>
      <c r="AL398" s="35">
        <v>0</v>
      </c>
      <c r="AM398" s="30">
        <f t="shared" ca="1" si="510"/>
        <v>0</v>
      </c>
      <c r="AN398" s="39"/>
      <c r="AO398" s="39"/>
      <c r="AP398" s="709">
        <f ca="1">IF($J$12="",0,IF(A398&lt;=$Y$3,IF(R397+SUM($M$126:M398)&gt;$Z$22,R397*10%,IF(R397+SUM($M$126:M398)&lt;=$Z$22,$Z$22-R397-SUM($M$126:M398))),0))</f>
        <v>0</v>
      </c>
      <c r="AQ398" s="319">
        <f t="shared" ca="1" si="540"/>
        <v>0</v>
      </c>
      <c r="AR398" s="319">
        <f ca="1">IF($J$12="",0,IF(U397&lt;0,0,IF(A398&lt;=$Y$3,IF(U397+SUM($M$126:M398)&gt;$Z$22,U397*10%,IF(U397+SUM($M$126:M398)&lt;=$Z$22,$AR$125-U397-SUM($M$126:M398))),0)))</f>
        <v>0</v>
      </c>
      <c r="AS398" s="39">
        <f t="shared" ca="1" si="541"/>
        <v>0</v>
      </c>
      <c r="AT398" s="723">
        <f t="shared" ca="1" si="511"/>
        <v>0</v>
      </c>
      <c r="AU398" s="320">
        <f t="shared" ca="1" si="512"/>
        <v>0</v>
      </c>
      <c r="AV398" s="320">
        <f t="shared" ca="1" si="513"/>
        <v>0</v>
      </c>
      <c r="AW398" s="320">
        <f t="shared" ca="1" si="514"/>
        <v>0</v>
      </c>
      <c r="AX398" s="320">
        <f t="shared" ca="1" si="515"/>
        <v>0</v>
      </c>
      <c r="AY398" s="320">
        <f t="shared" ca="1" si="542"/>
        <v>0</v>
      </c>
      <c r="AZ398" s="724">
        <f t="shared" ca="1" si="516"/>
        <v>0</v>
      </c>
      <c r="BA398" s="1259">
        <f t="shared" si="543"/>
        <v>0</v>
      </c>
      <c r="BB398" s="1250"/>
      <c r="BC398" s="715">
        <f t="shared" si="517"/>
        <v>0</v>
      </c>
      <c r="BD398" s="715">
        <f t="shared" si="518"/>
        <v>0</v>
      </c>
      <c r="BE398" s="715">
        <f t="shared" si="519"/>
        <v>0</v>
      </c>
      <c r="BF398" s="715">
        <f t="shared" si="544"/>
        <v>0</v>
      </c>
      <c r="BG398" s="732">
        <f t="shared" si="520"/>
        <v>0</v>
      </c>
      <c r="BH398" s="39"/>
      <c r="BI398" s="39"/>
      <c r="BJ398" s="39"/>
      <c r="BK398" s="39"/>
      <c r="BL398" s="39"/>
      <c r="BM398" s="30"/>
      <c r="BN398" s="422">
        <f t="shared" ca="1" si="521"/>
        <v>0</v>
      </c>
      <c r="BO398" s="422">
        <f t="shared" ca="1" si="522"/>
        <v>0</v>
      </c>
      <c r="BP398" s="422">
        <f t="shared" ca="1" si="523"/>
        <v>0</v>
      </c>
      <c r="BQ398" s="422">
        <f t="shared" ca="1" si="524"/>
        <v>0</v>
      </c>
      <c r="BR398" s="422">
        <f t="shared" ca="1" si="545"/>
        <v>0</v>
      </c>
      <c r="BS398" s="422">
        <f t="shared" ca="1" si="525"/>
        <v>0</v>
      </c>
      <c r="BT398" s="422">
        <f t="shared" si="526"/>
        <v>0</v>
      </c>
      <c r="BU398" s="422">
        <f t="shared" si="527"/>
        <v>0</v>
      </c>
      <c r="BV398" s="422">
        <f t="shared" si="528"/>
        <v>0</v>
      </c>
      <c r="BW398" s="422">
        <f t="shared" si="529"/>
        <v>0</v>
      </c>
      <c r="BX398" s="422">
        <f t="shared" si="546"/>
        <v>0</v>
      </c>
      <c r="BY398" s="422">
        <f t="shared" si="530"/>
        <v>0</v>
      </c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458"/>
      <c r="CL398" s="458"/>
      <c r="CM398" s="458"/>
      <c r="CN398" s="458"/>
      <c r="CO398" s="458"/>
      <c r="CP398" s="458"/>
      <c r="CQ398" s="458"/>
      <c r="CR398" s="458"/>
      <c r="CS398" s="458"/>
      <c r="CT398" s="458"/>
      <c r="CU398" s="458"/>
      <c r="CV398" s="458"/>
      <c r="CW398" s="458"/>
      <c r="CX398" s="458"/>
      <c r="CY398" s="458"/>
      <c r="CZ398" s="458"/>
      <c r="DA398" s="458"/>
      <c r="DB398" s="458"/>
      <c r="DC398" s="458"/>
      <c r="DD398" s="458"/>
      <c r="DE398" s="458"/>
      <c r="DF398" s="458"/>
      <c r="DG398" s="458"/>
      <c r="DH398" s="458"/>
      <c r="DI398" s="458"/>
      <c r="DJ398" s="458"/>
      <c r="DK398" s="458"/>
      <c r="DL398" s="458"/>
      <c r="DM398" s="458"/>
      <c r="DN398" s="458"/>
      <c r="DO398" s="458"/>
      <c r="DP398" s="458"/>
      <c r="DQ398" s="458"/>
      <c r="DR398" s="458"/>
      <c r="DS398" s="458"/>
      <c r="DT398" s="458"/>
      <c r="DU398" s="39"/>
      <c r="DV398" s="39"/>
      <c r="DW398" s="31">
        <f t="shared" si="553"/>
        <v>23</v>
      </c>
      <c r="DX398" s="459">
        <f t="shared" si="531"/>
        <v>274</v>
      </c>
      <c r="DY398" s="467">
        <f t="shared" si="547"/>
        <v>0</v>
      </c>
      <c r="DZ398" s="468">
        <f t="shared" si="548"/>
        <v>0</v>
      </c>
      <c r="EA398" s="467">
        <f t="shared" si="549"/>
        <v>0.01</v>
      </c>
      <c r="EB398" s="468"/>
      <c r="EC398" s="326"/>
      <c r="ED398" s="468"/>
      <c r="EE398" s="39"/>
      <c r="EF398" s="459">
        <f t="shared" si="550"/>
        <v>274</v>
      </c>
      <c r="EG398" s="407">
        <f t="shared" si="551"/>
        <v>0.03</v>
      </c>
      <c r="EH398" s="407">
        <f t="shared" si="551"/>
        <v>0.03</v>
      </c>
      <c r="EI398" s="407">
        <f t="shared" si="551"/>
        <v>0.03</v>
      </c>
      <c r="EJ398" s="407">
        <f t="shared" si="551"/>
        <v>0.03</v>
      </c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</row>
    <row r="399" spans="1:228" ht="12.75" hidden="1" customHeight="1" x14ac:dyDescent="0.2">
      <c r="A399" s="31">
        <f t="shared" si="552"/>
        <v>23</v>
      </c>
      <c r="B399" s="31"/>
      <c r="C399" s="31"/>
      <c r="D399" s="32">
        <f t="shared" si="532"/>
        <v>275</v>
      </c>
      <c r="E399" s="33">
        <f t="shared" ca="1" si="496"/>
        <v>0</v>
      </c>
      <c r="F399" s="33">
        <f t="shared" ca="1" si="497"/>
        <v>0</v>
      </c>
      <c r="G399" s="33">
        <f t="shared" ca="1" si="498"/>
        <v>0</v>
      </c>
      <c r="H399" s="33">
        <v>0</v>
      </c>
      <c r="I399" s="33">
        <v>0</v>
      </c>
      <c r="J399" s="33">
        <f t="shared" ca="1" si="554"/>
        <v>0</v>
      </c>
      <c r="K399" s="33">
        <f t="shared" ca="1" si="499"/>
        <v>0</v>
      </c>
      <c r="L399" s="33"/>
      <c r="M399" s="832">
        <v>0</v>
      </c>
      <c r="N399" s="33">
        <f>IF(M399&gt;0,#REF!,0)</f>
        <v>0</v>
      </c>
      <c r="O399" s="33">
        <f t="shared" ca="1" si="500"/>
        <v>0</v>
      </c>
      <c r="P399" s="833">
        <f t="shared" ca="1" si="533"/>
        <v>0</v>
      </c>
      <c r="Q399" s="834">
        <f t="shared" ca="1" si="534"/>
        <v>0</v>
      </c>
      <c r="R399" s="835">
        <f t="shared" ca="1" si="535"/>
        <v>0</v>
      </c>
      <c r="S399" s="836">
        <f t="shared" ca="1" si="536"/>
        <v>0</v>
      </c>
      <c r="T399" s="34">
        <f t="shared" ca="1" si="501"/>
        <v>0</v>
      </c>
      <c r="U399" s="835">
        <f t="shared" ca="1" si="537"/>
        <v>0</v>
      </c>
      <c r="V399" s="34">
        <f t="shared" si="485"/>
        <v>0</v>
      </c>
      <c r="W399" s="553">
        <f t="shared" si="487"/>
        <v>0</v>
      </c>
      <c r="X399" s="42">
        <f t="shared" si="538"/>
        <v>0.03</v>
      </c>
      <c r="Y399" s="43">
        <f t="shared" si="502"/>
        <v>2.4662697723036864E-3</v>
      </c>
      <c r="Z399" s="45">
        <f t="shared" si="493"/>
        <v>0.03</v>
      </c>
      <c r="AA399" s="43">
        <f t="shared" si="503"/>
        <v>2.4662697723036864E-3</v>
      </c>
      <c r="AB399" s="35">
        <f t="shared" si="555"/>
        <v>0.16</v>
      </c>
      <c r="AC399" s="35">
        <f t="shared" ca="1" si="555"/>
        <v>0.15470777428049154</v>
      </c>
      <c r="AD399" s="317">
        <f t="shared" ca="1" si="555"/>
        <v>0.15470777428049154</v>
      </c>
      <c r="AE399" s="39"/>
      <c r="AF399" s="318">
        <f t="shared" si="504"/>
        <v>0</v>
      </c>
      <c r="AG399" s="405">
        <f t="shared" ca="1" si="505"/>
        <v>0</v>
      </c>
      <c r="AH399" s="318">
        <f t="shared" si="506"/>
        <v>0</v>
      </c>
      <c r="AI399" s="405">
        <f t="shared" ca="1" si="507"/>
        <v>0</v>
      </c>
      <c r="AJ399" s="318">
        <f t="shared" si="508"/>
        <v>0.01</v>
      </c>
      <c r="AK399" s="405">
        <f t="shared" ca="1" si="509"/>
        <v>0</v>
      </c>
      <c r="AL399" s="35">
        <v>0</v>
      </c>
      <c r="AM399" s="30">
        <f t="shared" ca="1" si="510"/>
        <v>0</v>
      </c>
      <c r="AN399" s="39"/>
      <c r="AO399" s="39"/>
      <c r="AP399" s="709">
        <f ca="1">IF($J$12="",0,IF(A399&lt;=$Y$3,IF(R398+SUM($M$126:M399)&gt;$Z$22,R398*10%,IF(R398+SUM($M$126:M399)&lt;=$Z$22,$Z$22-R398-SUM($M$126:M399))),0))</f>
        <v>0</v>
      </c>
      <c r="AQ399" s="319">
        <f t="shared" ca="1" si="540"/>
        <v>0</v>
      </c>
      <c r="AR399" s="319">
        <f ca="1">IF($J$12="",0,IF(U398&lt;0,0,IF(A399&lt;=$Y$3,IF(U398+SUM($M$126:M399)&gt;$Z$22,U398*10%,IF(U398+SUM($M$126:M399)&lt;=$Z$22,$AR$125-U398-SUM($M$126:M399))),0)))</f>
        <v>0</v>
      </c>
      <c r="AS399" s="39">
        <f t="shared" ca="1" si="541"/>
        <v>0</v>
      </c>
      <c r="AT399" s="723">
        <f t="shared" ca="1" si="511"/>
        <v>0</v>
      </c>
      <c r="AU399" s="320">
        <f t="shared" ca="1" si="512"/>
        <v>0</v>
      </c>
      <c r="AV399" s="320">
        <f t="shared" ca="1" si="513"/>
        <v>0</v>
      </c>
      <c r="AW399" s="320">
        <f t="shared" ca="1" si="514"/>
        <v>0</v>
      </c>
      <c r="AX399" s="320">
        <f t="shared" ca="1" si="515"/>
        <v>0</v>
      </c>
      <c r="AY399" s="320">
        <f t="shared" ca="1" si="542"/>
        <v>0</v>
      </c>
      <c r="AZ399" s="724">
        <f t="shared" ca="1" si="516"/>
        <v>0</v>
      </c>
      <c r="BA399" s="1259">
        <f t="shared" si="543"/>
        <v>0</v>
      </c>
      <c r="BB399" s="1250"/>
      <c r="BC399" s="715">
        <f t="shared" si="517"/>
        <v>0</v>
      </c>
      <c r="BD399" s="715">
        <f t="shared" si="518"/>
        <v>0</v>
      </c>
      <c r="BE399" s="715">
        <f t="shared" si="519"/>
        <v>0</v>
      </c>
      <c r="BF399" s="715">
        <f t="shared" si="544"/>
        <v>0</v>
      </c>
      <c r="BG399" s="732">
        <f t="shared" si="520"/>
        <v>0</v>
      </c>
      <c r="BH399" s="39"/>
      <c r="BI399" s="39"/>
      <c r="BJ399" s="39"/>
      <c r="BK399" s="39"/>
      <c r="BL399" s="39"/>
      <c r="BM399" s="30"/>
      <c r="BN399" s="422">
        <f t="shared" ca="1" si="521"/>
        <v>0</v>
      </c>
      <c r="BO399" s="422">
        <f t="shared" ca="1" si="522"/>
        <v>0</v>
      </c>
      <c r="BP399" s="422">
        <f t="shared" ca="1" si="523"/>
        <v>0</v>
      </c>
      <c r="BQ399" s="422">
        <f t="shared" ca="1" si="524"/>
        <v>0</v>
      </c>
      <c r="BR399" s="422">
        <f t="shared" ca="1" si="545"/>
        <v>0</v>
      </c>
      <c r="BS399" s="422">
        <f t="shared" ca="1" si="525"/>
        <v>0</v>
      </c>
      <c r="BT399" s="422">
        <f t="shared" si="526"/>
        <v>0</v>
      </c>
      <c r="BU399" s="422">
        <f t="shared" si="527"/>
        <v>0</v>
      </c>
      <c r="BV399" s="422">
        <f t="shared" si="528"/>
        <v>0</v>
      </c>
      <c r="BW399" s="422">
        <f t="shared" si="529"/>
        <v>0</v>
      </c>
      <c r="BX399" s="422">
        <f t="shared" si="546"/>
        <v>0</v>
      </c>
      <c r="BY399" s="422">
        <f t="shared" si="530"/>
        <v>0</v>
      </c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458"/>
      <c r="CL399" s="458"/>
      <c r="CM399" s="458"/>
      <c r="CN399" s="458"/>
      <c r="CO399" s="458"/>
      <c r="CP399" s="458"/>
      <c r="CQ399" s="458"/>
      <c r="CR399" s="458"/>
      <c r="CS399" s="458"/>
      <c r="CT399" s="458"/>
      <c r="CU399" s="458"/>
      <c r="CV399" s="458"/>
      <c r="CW399" s="458"/>
      <c r="CX399" s="458"/>
      <c r="CY399" s="458"/>
      <c r="CZ399" s="458"/>
      <c r="DA399" s="458"/>
      <c r="DB399" s="458"/>
      <c r="DC399" s="458"/>
      <c r="DD399" s="458"/>
      <c r="DE399" s="458"/>
      <c r="DF399" s="458"/>
      <c r="DG399" s="458"/>
      <c r="DH399" s="458"/>
      <c r="DI399" s="458"/>
      <c r="DJ399" s="458"/>
      <c r="DK399" s="458"/>
      <c r="DL399" s="458"/>
      <c r="DM399" s="458"/>
      <c r="DN399" s="458"/>
      <c r="DO399" s="458"/>
      <c r="DP399" s="458"/>
      <c r="DQ399" s="458"/>
      <c r="DR399" s="458"/>
      <c r="DS399" s="458"/>
      <c r="DT399" s="458"/>
      <c r="DU399" s="39"/>
      <c r="DV399" s="39"/>
      <c r="DW399" s="31">
        <f t="shared" si="553"/>
        <v>23</v>
      </c>
      <c r="DX399" s="459">
        <f t="shared" si="531"/>
        <v>275</v>
      </c>
      <c r="DY399" s="467">
        <f t="shared" si="547"/>
        <v>0</v>
      </c>
      <c r="DZ399" s="468">
        <f t="shared" si="548"/>
        <v>0</v>
      </c>
      <c r="EA399" s="467">
        <f t="shared" si="549"/>
        <v>0.01</v>
      </c>
      <c r="EB399" s="468"/>
      <c r="EC399" s="326"/>
      <c r="ED399" s="468"/>
      <c r="EE399" s="39"/>
      <c r="EF399" s="459">
        <f t="shared" si="550"/>
        <v>275</v>
      </c>
      <c r="EG399" s="407">
        <f t="shared" ref="EG399:EJ414" si="556">EG398</f>
        <v>0.03</v>
      </c>
      <c r="EH399" s="407">
        <f t="shared" si="556"/>
        <v>0.03</v>
      </c>
      <c r="EI399" s="407">
        <f t="shared" si="556"/>
        <v>0.03</v>
      </c>
      <c r="EJ399" s="407">
        <f t="shared" si="556"/>
        <v>0.03</v>
      </c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</row>
    <row r="400" spans="1:228" ht="12.75" hidden="1" customHeight="1" x14ac:dyDescent="0.2">
      <c r="A400" s="31">
        <f t="shared" si="552"/>
        <v>23</v>
      </c>
      <c r="B400" s="31"/>
      <c r="C400" s="31"/>
      <c r="D400" s="32">
        <f t="shared" si="532"/>
        <v>276</v>
      </c>
      <c r="E400" s="33">
        <f t="shared" ca="1" si="496"/>
        <v>0</v>
      </c>
      <c r="F400" s="33">
        <f t="shared" ca="1" si="497"/>
        <v>0</v>
      </c>
      <c r="G400" s="33">
        <f t="shared" ca="1" si="498"/>
        <v>0</v>
      </c>
      <c r="H400" s="33">
        <v>0</v>
      </c>
      <c r="I400" s="33">
        <v>0</v>
      </c>
      <c r="J400" s="33">
        <f t="shared" ca="1" si="554"/>
        <v>0</v>
      </c>
      <c r="K400" s="33">
        <f t="shared" ca="1" si="499"/>
        <v>0</v>
      </c>
      <c r="L400" s="33"/>
      <c r="M400" s="832">
        <v>0</v>
      </c>
      <c r="N400" s="33">
        <f>IF(M400&gt;0,#REF!,0)</f>
        <v>0</v>
      </c>
      <c r="O400" s="33">
        <f t="shared" ca="1" si="500"/>
        <v>0</v>
      </c>
      <c r="P400" s="833">
        <f t="shared" ca="1" si="533"/>
        <v>0</v>
      </c>
      <c r="Q400" s="834">
        <f t="shared" ca="1" si="534"/>
        <v>0</v>
      </c>
      <c r="R400" s="835">
        <f t="shared" ca="1" si="535"/>
        <v>0</v>
      </c>
      <c r="S400" s="836">
        <f t="shared" ca="1" si="536"/>
        <v>0</v>
      </c>
      <c r="T400" s="34">
        <f t="shared" ca="1" si="501"/>
        <v>0</v>
      </c>
      <c r="U400" s="835">
        <f t="shared" ca="1" si="537"/>
        <v>0</v>
      </c>
      <c r="V400" s="34">
        <f t="shared" si="485"/>
        <v>0</v>
      </c>
      <c r="W400" s="553">
        <f t="shared" si="487"/>
        <v>0</v>
      </c>
      <c r="X400" s="42">
        <f t="shared" si="538"/>
        <v>0.03</v>
      </c>
      <c r="Y400" s="43">
        <f t="shared" si="502"/>
        <v>2.4662697723036864E-3</v>
      </c>
      <c r="Z400" s="45">
        <f t="shared" si="493"/>
        <v>0.03</v>
      </c>
      <c r="AA400" s="43">
        <f t="shared" si="503"/>
        <v>2.4662697723036864E-3</v>
      </c>
      <c r="AB400" s="35">
        <f t="shared" si="555"/>
        <v>0.16</v>
      </c>
      <c r="AC400" s="35">
        <f t="shared" ca="1" si="555"/>
        <v>0.15470777428049154</v>
      </c>
      <c r="AD400" s="317">
        <f t="shared" ca="1" si="555"/>
        <v>0.15470777428049154</v>
      </c>
      <c r="AE400" s="39"/>
      <c r="AF400" s="318">
        <f t="shared" si="504"/>
        <v>0</v>
      </c>
      <c r="AG400" s="405">
        <f t="shared" ca="1" si="505"/>
        <v>0</v>
      </c>
      <c r="AH400" s="318">
        <f t="shared" si="506"/>
        <v>0</v>
      </c>
      <c r="AI400" s="405">
        <f t="shared" ca="1" si="507"/>
        <v>0</v>
      </c>
      <c r="AJ400" s="318">
        <f t="shared" si="508"/>
        <v>0.01</v>
      </c>
      <c r="AK400" s="405">
        <f t="shared" ca="1" si="509"/>
        <v>0</v>
      </c>
      <c r="AL400" s="35">
        <v>0</v>
      </c>
      <c r="AM400" s="30">
        <f t="shared" ca="1" si="510"/>
        <v>0</v>
      </c>
      <c r="AN400" s="39"/>
      <c r="AO400" s="39"/>
      <c r="AP400" s="709">
        <f ca="1">IF($J$12="",0,IF(A400&lt;=$Y$3,IF(R399+SUM($M$126:M400)&gt;$Z$22,R399*10%,IF(R399+SUM($M$126:M400)&lt;=$Z$22,$Z$22-R399-SUM($M$126:M400))),0))</f>
        <v>0</v>
      </c>
      <c r="AQ400" s="319">
        <f t="shared" ca="1" si="540"/>
        <v>0</v>
      </c>
      <c r="AR400" s="319">
        <f ca="1">IF($J$12="",0,IF(U399&lt;0,0,IF(A400&lt;=$Y$3,IF(U399+SUM($M$126:M400)&gt;$Z$22,U399*10%,IF(U399+SUM($M$126:M400)&lt;=$Z$22,$AR$125-U399-SUM($M$126:M400))),0)))</f>
        <v>0</v>
      </c>
      <c r="AS400" s="39">
        <f t="shared" ca="1" si="541"/>
        <v>0</v>
      </c>
      <c r="AT400" s="723">
        <f t="shared" ca="1" si="511"/>
        <v>0</v>
      </c>
      <c r="AU400" s="320">
        <f t="shared" ca="1" si="512"/>
        <v>0</v>
      </c>
      <c r="AV400" s="320">
        <f t="shared" ca="1" si="513"/>
        <v>0</v>
      </c>
      <c r="AW400" s="320">
        <f t="shared" ca="1" si="514"/>
        <v>0</v>
      </c>
      <c r="AX400" s="320">
        <f t="shared" ca="1" si="515"/>
        <v>0</v>
      </c>
      <c r="AY400" s="320">
        <f t="shared" ca="1" si="542"/>
        <v>0</v>
      </c>
      <c r="AZ400" s="724">
        <f t="shared" ca="1" si="516"/>
        <v>0</v>
      </c>
      <c r="BA400" s="1259">
        <f t="shared" si="543"/>
        <v>0</v>
      </c>
      <c r="BB400" s="1250"/>
      <c r="BC400" s="715">
        <f t="shared" si="517"/>
        <v>0</v>
      </c>
      <c r="BD400" s="715">
        <f t="shared" si="518"/>
        <v>0</v>
      </c>
      <c r="BE400" s="715">
        <f t="shared" si="519"/>
        <v>0</v>
      </c>
      <c r="BF400" s="715">
        <f t="shared" si="544"/>
        <v>0</v>
      </c>
      <c r="BG400" s="732">
        <f t="shared" si="520"/>
        <v>0</v>
      </c>
      <c r="BH400" s="39"/>
      <c r="BI400" s="39"/>
      <c r="BJ400" s="39"/>
      <c r="BK400" s="39"/>
      <c r="BL400" s="39"/>
      <c r="BM400" s="30"/>
      <c r="BN400" s="422">
        <f t="shared" ca="1" si="521"/>
        <v>0</v>
      </c>
      <c r="BO400" s="422">
        <f t="shared" ca="1" si="522"/>
        <v>0</v>
      </c>
      <c r="BP400" s="422">
        <f t="shared" ca="1" si="523"/>
        <v>0</v>
      </c>
      <c r="BQ400" s="422">
        <f t="shared" ca="1" si="524"/>
        <v>0</v>
      </c>
      <c r="BR400" s="422">
        <f t="shared" ca="1" si="545"/>
        <v>0</v>
      </c>
      <c r="BS400" s="422">
        <f t="shared" ca="1" si="525"/>
        <v>0</v>
      </c>
      <c r="BT400" s="422">
        <f t="shared" si="526"/>
        <v>0</v>
      </c>
      <c r="BU400" s="422">
        <f t="shared" si="527"/>
        <v>0</v>
      </c>
      <c r="BV400" s="422">
        <f t="shared" si="528"/>
        <v>0</v>
      </c>
      <c r="BW400" s="422">
        <f t="shared" si="529"/>
        <v>0</v>
      </c>
      <c r="BX400" s="422">
        <f t="shared" si="546"/>
        <v>0</v>
      </c>
      <c r="BY400" s="422">
        <f t="shared" si="530"/>
        <v>0</v>
      </c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458"/>
      <c r="CL400" s="458"/>
      <c r="CM400" s="458"/>
      <c r="CN400" s="458"/>
      <c r="CO400" s="458"/>
      <c r="CP400" s="458"/>
      <c r="CQ400" s="458"/>
      <c r="CR400" s="458"/>
      <c r="CS400" s="458"/>
      <c r="CT400" s="458"/>
      <c r="CU400" s="458"/>
      <c r="CV400" s="458"/>
      <c r="CW400" s="458"/>
      <c r="CX400" s="458"/>
      <c r="CY400" s="458"/>
      <c r="CZ400" s="458"/>
      <c r="DA400" s="458"/>
      <c r="DB400" s="458"/>
      <c r="DC400" s="458"/>
      <c r="DD400" s="458"/>
      <c r="DE400" s="458"/>
      <c r="DF400" s="458"/>
      <c r="DG400" s="458"/>
      <c r="DH400" s="458"/>
      <c r="DI400" s="458"/>
      <c r="DJ400" s="458"/>
      <c r="DK400" s="458"/>
      <c r="DL400" s="458"/>
      <c r="DM400" s="458"/>
      <c r="DN400" s="458"/>
      <c r="DO400" s="458"/>
      <c r="DP400" s="458"/>
      <c r="DQ400" s="458"/>
      <c r="DR400" s="458"/>
      <c r="DS400" s="458"/>
      <c r="DT400" s="458"/>
      <c r="DU400" s="39"/>
      <c r="DV400" s="39"/>
      <c r="DW400" s="31">
        <f t="shared" si="553"/>
        <v>23</v>
      </c>
      <c r="DX400" s="459">
        <f t="shared" si="531"/>
        <v>276</v>
      </c>
      <c r="DY400" s="467">
        <f t="shared" si="547"/>
        <v>0</v>
      </c>
      <c r="DZ400" s="468">
        <f t="shared" si="548"/>
        <v>0</v>
      </c>
      <c r="EA400" s="467">
        <f t="shared" si="549"/>
        <v>0.01</v>
      </c>
      <c r="EB400" s="468"/>
      <c r="EC400" s="326"/>
      <c r="ED400" s="468"/>
      <c r="EE400" s="39"/>
      <c r="EF400" s="459">
        <f t="shared" si="550"/>
        <v>276</v>
      </c>
      <c r="EG400" s="407">
        <f t="shared" si="556"/>
        <v>0.03</v>
      </c>
      <c r="EH400" s="407">
        <f t="shared" si="556"/>
        <v>0.03</v>
      </c>
      <c r="EI400" s="407">
        <f t="shared" si="556"/>
        <v>0.03</v>
      </c>
      <c r="EJ400" s="407">
        <f t="shared" si="556"/>
        <v>0.03</v>
      </c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</row>
    <row r="401" spans="1:228" ht="12.75" hidden="1" customHeight="1" x14ac:dyDescent="0.2">
      <c r="A401" s="31">
        <f>A400+1</f>
        <v>24</v>
      </c>
      <c r="B401" s="31"/>
      <c r="C401" s="31">
        <v>30</v>
      </c>
      <c r="D401" s="32">
        <f t="shared" si="532"/>
        <v>277</v>
      </c>
      <c r="E401" s="33">
        <f t="shared" ca="1" si="496"/>
        <v>0</v>
      </c>
      <c r="F401" s="33">
        <f t="shared" ca="1" si="497"/>
        <v>0</v>
      </c>
      <c r="G401" s="33">
        <f t="shared" ca="1" si="498"/>
        <v>0</v>
      </c>
      <c r="H401" s="33">
        <v>0</v>
      </c>
      <c r="I401" s="33">
        <v>0</v>
      </c>
      <c r="J401" s="33">
        <f t="shared" ca="1" si="554"/>
        <v>0</v>
      </c>
      <c r="K401" s="33">
        <f t="shared" ca="1" si="499"/>
        <v>0</v>
      </c>
      <c r="L401" s="33"/>
      <c r="M401" s="832">
        <v>0</v>
      </c>
      <c r="N401" s="33">
        <f>IF(M401&gt;0,#REF!,0)</f>
        <v>0</v>
      </c>
      <c r="O401" s="33">
        <f t="shared" ca="1" si="500"/>
        <v>0</v>
      </c>
      <c r="P401" s="833">
        <f t="shared" ca="1" si="533"/>
        <v>0</v>
      </c>
      <c r="Q401" s="834">
        <f t="shared" ca="1" si="534"/>
        <v>0</v>
      </c>
      <c r="R401" s="835">
        <f t="shared" ca="1" si="535"/>
        <v>0</v>
      </c>
      <c r="S401" s="836">
        <f t="shared" ca="1" si="536"/>
        <v>0</v>
      </c>
      <c r="T401" s="34">
        <f t="shared" ca="1" si="501"/>
        <v>0</v>
      </c>
      <c r="U401" s="835">
        <f t="shared" ca="1" si="537"/>
        <v>0</v>
      </c>
      <c r="V401" s="34">
        <f t="shared" si="485"/>
        <v>0</v>
      </c>
      <c r="W401" s="553">
        <f t="shared" si="487"/>
        <v>0</v>
      </c>
      <c r="X401" s="42">
        <f t="shared" si="538"/>
        <v>0.03</v>
      </c>
      <c r="Y401" s="43">
        <f t="shared" si="502"/>
        <v>2.4662697723036864E-3</v>
      </c>
      <c r="Z401" s="45">
        <f t="shared" si="493"/>
        <v>0.03</v>
      </c>
      <c r="AA401" s="43">
        <f t="shared" si="503"/>
        <v>2.4662697723036864E-3</v>
      </c>
      <c r="AB401" s="35">
        <f t="shared" si="555"/>
        <v>0.16</v>
      </c>
      <c r="AC401" s="35">
        <f t="shared" ca="1" si="555"/>
        <v>0.15470777428049154</v>
      </c>
      <c r="AD401" s="317">
        <f t="shared" ca="1" si="555"/>
        <v>0.15470777428049154</v>
      </c>
      <c r="AE401" s="39"/>
      <c r="AF401" s="318">
        <f t="shared" si="504"/>
        <v>0</v>
      </c>
      <c r="AG401" s="405">
        <f t="shared" ca="1" si="505"/>
        <v>0</v>
      </c>
      <c r="AH401" s="318">
        <f t="shared" si="506"/>
        <v>0</v>
      </c>
      <c r="AI401" s="405">
        <f t="shared" ca="1" si="507"/>
        <v>0</v>
      </c>
      <c r="AJ401" s="318">
        <f t="shared" si="508"/>
        <v>0.01</v>
      </c>
      <c r="AK401" s="405">
        <f t="shared" ca="1" si="509"/>
        <v>0</v>
      </c>
      <c r="AL401" s="35">
        <v>0</v>
      </c>
      <c r="AM401" s="30">
        <f t="shared" ca="1" si="510"/>
        <v>0</v>
      </c>
      <c r="AN401" s="39"/>
      <c r="AO401" s="39"/>
      <c r="AP401" s="709">
        <f ca="1">IF($J$12="",0,IF(A401&lt;=$Y$3,IF(R400+SUM($M$126:M401)&gt;$Z$22,R400*10%,IF(R400+SUM($M$126:M401)&lt;=$Z$22,$Z$22-R400-SUM($M$126:M401))),0))</f>
        <v>0</v>
      </c>
      <c r="AQ401" s="319">
        <f t="shared" ca="1" si="540"/>
        <v>0</v>
      </c>
      <c r="AR401" s="319">
        <f ca="1">IF($J$12="",0,IF(U400&lt;0,0,IF(A401&lt;=$Y$3,IF(U400+SUM($M$126:M401)&gt;$Z$22,U400*10%,IF(U400+SUM($M$126:M401)&lt;=$Z$22,$AR$125-U400-SUM($M$126:M401))),0)))</f>
        <v>0</v>
      </c>
      <c r="AS401" s="39">
        <f t="shared" ca="1" si="541"/>
        <v>0</v>
      </c>
      <c r="AT401" s="723">
        <f t="shared" ca="1" si="511"/>
        <v>0</v>
      </c>
      <c r="AU401" s="320">
        <f t="shared" ca="1" si="512"/>
        <v>0</v>
      </c>
      <c r="AV401" s="320">
        <f t="shared" ca="1" si="513"/>
        <v>0</v>
      </c>
      <c r="AW401" s="320">
        <f t="shared" ca="1" si="514"/>
        <v>0</v>
      </c>
      <c r="AX401" s="320">
        <f t="shared" ca="1" si="515"/>
        <v>0</v>
      </c>
      <c r="AY401" s="320">
        <f t="shared" ca="1" si="542"/>
        <v>0</v>
      </c>
      <c r="AZ401" s="724">
        <f t="shared" ca="1" si="516"/>
        <v>0</v>
      </c>
      <c r="BA401" s="1259">
        <f t="shared" si="543"/>
        <v>0</v>
      </c>
      <c r="BB401" s="1250"/>
      <c r="BC401" s="715">
        <f t="shared" si="517"/>
        <v>0</v>
      </c>
      <c r="BD401" s="715">
        <f t="shared" si="518"/>
        <v>0</v>
      </c>
      <c r="BE401" s="715">
        <f t="shared" si="519"/>
        <v>0</v>
      </c>
      <c r="BF401" s="715">
        <f t="shared" si="544"/>
        <v>0</v>
      </c>
      <c r="BG401" s="732">
        <f t="shared" si="520"/>
        <v>0</v>
      </c>
      <c r="BH401" s="39"/>
      <c r="BI401" s="39"/>
      <c r="BJ401" s="39"/>
      <c r="BK401" s="39"/>
      <c r="BL401" s="39"/>
      <c r="BM401" s="30"/>
      <c r="BN401" s="422">
        <f t="shared" ca="1" si="521"/>
        <v>0</v>
      </c>
      <c r="BO401" s="422">
        <f t="shared" ca="1" si="522"/>
        <v>0</v>
      </c>
      <c r="BP401" s="422">
        <f t="shared" ca="1" si="523"/>
        <v>0</v>
      </c>
      <c r="BQ401" s="422">
        <f t="shared" ca="1" si="524"/>
        <v>0</v>
      </c>
      <c r="BR401" s="422">
        <f t="shared" ca="1" si="545"/>
        <v>0</v>
      </c>
      <c r="BS401" s="422">
        <f t="shared" ca="1" si="525"/>
        <v>0</v>
      </c>
      <c r="BT401" s="422">
        <f t="shared" si="526"/>
        <v>0</v>
      </c>
      <c r="BU401" s="422">
        <f t="shared" si="527"/>
        <v>0</v>
      </c>
      <c r="BV401" s="422">
        <f t="shared" si="528"/>
        <v>0</v>
      </c>
      <c r="BW401" s="422">
        <f t="shared" si="529"/>
        <v>0</v>
      </c>
      <c r="BX401" s="422">
        <f t="shared" si="546"/>
        <v>0</v>
      </c>
      <c r="BY401" s="422">
        <f t="shared" si="530"/>
        <v>0</v>
      </c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458"/>
      <c r="CL401" s="458"/>
      <c r="CM401" s="458"/>
      <c r="CN401" s="458"/>
      <c r="CO401" s="458"/>
      <c r="CP401" s="458"/>
      <c r="CQ401" s="458"/>
      <c r="CR401" s="458"/>
      <c r="CS401" s="458"/>
      <c r="CT401" s="458"/>
      <c r="CU401" s="458"/>
      <c r="CV401" s="458"/>
      <c r="CW401" s="458"/>
      <c r="CX401" s="458"/>
      <c r="CY401" s="458"/>
      <c r="CZ401" s="458"/>
      <c r="DA401" s="458"/>
      <c r="DB401" s="458"/>
      <c r="DC401" s="458"/>
      <c r="DD401" s="458"/>
      <c r="DE401" s="458"/>
      <c r="DF401" s="458"/>
      <c r="DG401" s="458"/>
      <c r="DH401" s="458"/>
      <c r="DI401" s="458"/>
      <c r="DJ401" s="458"/>
      <c r="DK401" s="458"/>
      <c r="DL401" s="458"/>
      <c r="DM401" s="458"/>
      <c r="DN401" s="458"/>
      <c r="DO401" s="458"/>
      <c r="DP401" s="458"/>
      <c r="DQ401" s="458"/>
      <c r="DR401" s="458"/>
      <c r="DS401" s="458"/>
      <c r="DT401" s="458"/>
      <c r="DU401" s="39"/>
      <c r="DV401" s="39"/>
      <c r="DW401" s="31">
        <f>DW400+1</f>
        <v>24</v>
      </c>
      <c r="DX401" s="459">
        <f t="shared" si="531"/>
        <v>277</v>
      </c>
      <c r="DY401" s="467">
        <f t="shared" si="547"/>
        <v>0</v>
      </c>
      <c r="DZ401" s="468">
        <f t="shared" si="548"/>
        <v>0</v>
      </c>
      <c r="EA401" s="467">
        <f t="shared" si="549"/>
        <v>0.01</v>
      </c>
      <c r="EB401" s="468"/>
      <c r="EC401" s="326"/>
      <c r="ED401" s="468"/>
      <c r="EE401" s="39"/>
      <c r="EF401" s="459">
        <f t="shared" si="550"/>
        <v>277</v>
      </c>
      <c r="EG401" s="407">
        <f t="shared" si="556"/>
        <v>0.03</v>
      </c>
      <c r="EH401" s="407">
        <f t="shared" si="556"/>
        <v>0.03</v>
      </c>
      <c r="EI401" s="407">
        <f t="shared" si="556"/>
        <v>0.03</v>
      </c>
      <c r="EJ401" s="407">
        <f t="shared" si="556"/>
        <v>0.03</v>
      </c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</row>
    <row r="402" spans="1:228" ht="12.75" hidden="1" customHeight="1" x14ac:dyDescent="0.2">
      <c r="A402" s="31">
        <f t="shared" ref="A402:A412" si="557">A401</f>
        <v>24</v>
      </c>
      <c r="B402" s="31"/>
      <c r="C402" s="31"/>
      <c r="D402" s="32">
        <f t="shared" si="532"/>
        <v>278</v>
      </c>
      <c r="E402" s="33">
        <f t="shared" ca="1" si="496"/>
        <v>0</v>
      </c>
      <c r="F402" s="33">
        <f t="shared" ca="1" si="497"/>
        <v>0</v>
      </c>
      <c r="G402" s="33">
        <f t="shared" ca="1" si="498"/>
        <v>0</v>
      </c>
      <c r="H402" s="33">
        <v>0</v>
      </c>
      <c r="I402" s="33">
        <v>0</v>
      </c>
      <c r="J402" s="33">
        <f t="shared" ca="1" si="554"/>
        <v>0</v>
      </c>
      <c r="K402" s="33">
        <f t="shared" ca="1" si="499"/>
        <v>0</v>
      </c>
      <c r="L402" s="33"/>
      <c r="M402" s="832">
        <v>0</v>
      </c>
      <c r="N402" s="33">
        <f>IF(M402&gt;0,#REF!,0)</f>
        <v>0</v>
      </c>
      <c r="O402" s="33">
        <f t="shared" ca="1" si="500"/>
        <v>0</v>
      </c>
      <c r="P402" s="833">
        <f t="shared" ca="1" si="533"/>
        <v>0</v>
      </c>
      <c r="Q402" s="834">
        <f t="shared" ca="1" si="534"/>
        <v>0</v>
      </c>
      <c r="R402" s="835">
        <f t="shared" ca="1" si="535"/>
        <v>0</v>
      </c>
      <c r="S402" s="836">
        <f t="shared" ca="1" si="536"/>
        <v>0</v>
      </c>
      <c r="T402" s="34">
        <f t="shared" ca="1" si="501"/>
        <v>0</v>
      </c>
      <c r="U402" s="835">
        <f t="shared" ca="1" si="537"/>
        <v>0</v>
      </c>
      <c r="V402" s="34">
        <f t="shared" si="485"/>
        <v>0</v>
      </c>
      <c r="W402" s="553">
        <f t="shared" si="487"/>
        <v>0</v>
      </c>
      <c r="X402" s="42">
        <f t="shared" si="538"/>
        <v>0.03</v>
      </c>
      <c r="Y402" s="43">
        <f t="shared" si="502"/>
        <v>2.4662697723036864E-3</v>
      </c>
      <c r="Z402" s="45">
        <f t="shared" si="493"/>
        <v>0.03</v>
      </c>
      <c r="AA402" s="43">
        <f t="shared" si="503"/>
        <v>2.4662697723036864E-3</v>
      </c>
      <c r="AB402" s="35">
        <f t="shared" si="555"/>
        <v>0.16</v>
      </c>
      <c r="AC402" s="35">
        <f t="shared" ca="1" si="555"/>
        <v>0.15470777428049154</v>
      </c>
      <c r="AD402" s="317">
        <f t="shared" ca="1" si="555"/>
        <v>0.15470777428049154</v>
      </c>
      <c r="AE402" s="39"/>
      <c r="AF402" s="318">
        <f t="shared" si="504"/>
        <v>0</v>
      </c>
      <c r="AG402" s="405">
        <f t="shared" ca="1" si="505"/>
        <v>0</v>
      </c>
      <c r="AH402" s="318">
        <f t="shared" si="506"/>
        <v>0</v>
      </c>
      <c r="AI402" s="405">
        <f t="shared" ca="1" si="507"/>
        <v>0</v>
      </c>
      <c r="AJ402" s="318">
        <f t="shared" si="508"/>
        <v>0.01</v>
      </c>
      <c r="AK402" s="405">
        <f t="shared" ca="1" si="509"/>
        <v>0</v>
      </c>
      <c r="AL402" s="35">
        <v>0</v>
      </c>
      <c r="AM402" s="30">
        <f t="shared" ca="1" si="510"/>
        <v>0</v>
      </c>
      <c r="AN402" s="39"/>
      <c r="AO402" s="39"/>
      <c r="AP402" s="709">
        <f ca="1">IF($J$12="",0,IF(A402&lt;=$Y$3,IF(R401+SUM($M$126:M402)&gt;$Z$22,R401*10%,IF(R401+SUM($M$126:M402)&lt;=$Z$22,$Z$22-R401-SUM($M$126:M402))),0))</f>
        <v>0</v>
      </c>
      <c r="AQ402" s="319">
        <f t="shared" ca="1" si="540"/>
        <v>0</v>
      </c>
      <c r="AR402" s="319">
        <f ca="1">IF($J$12="",0,IF(U401&lt;0,0,IF(A402&lt;=$Y$3,IF(U401+SUM($M$126:M402)&gt;$Z$22,U401*10%,IF(U401+SUM($M$126:M402)&lt;=$Z$22,$AR$125-U401-SUM($M$126:M402))),0)))</f>
        <v>0</v>
      </c>
      <c r="AS402" s="39">
        <f t="shared" ca="1" si="541"/>
        <v>0</v>
      </c>
      <c r="AT402" s="723">
        <f t="shared" ca="1" si="511"/>
        <v>0</v>
      </c>
      <c r="AU402" s="320">
        <f t="shared" ca="1" si="512"/>
        <v>0</v>
      </c>
      <c r="AV402" s="320">
        <f t="shared" ca="1" si="513"/>
        <v>0</v>
      </c>
      <c r="AW402" s="320">
        <f t="shared" ca="1" si="514"/>
        <v>0</v>
      </c>
      <c r="AX402" s="320">
        <f t="shared" ca="1" si="515"/>
        <v>0</v>
      </c>
      <c r="AY402" s="320">
        <f t="shared" ca="1" si="542"/>
        <v>0</v>
      </c>
      <c r="AZ402" s="724">
        <f t="shared" ca="1" si="516"/>
        <v>0</v>
      </c>
      <c r="BA402" s="1259">
        <f t="shared" si="543"/>
        <v>0</v>
      </c>
      <c r="BB402" s="1250"/>
      <c r="BC402" s="715">
        <f t="shared" si="517"/>
        <v>0</v>
      </c>
      <c r="BD402" s="715">
        <f t="shared" si="518"/>
        <v>0</v>
      </c>
      <c r="BE402" s="715">
        <f t="shared" si="519"/>
        <v>0</v>
      </c>
      <c r="BF402" s="715">
        <f t="shared" si="544"/>
        <v>0</v>
      </c>
      <c r="BG402" s="732">
        <f t="shared" si="520"/>
        <v>0</v>
      </c>
      <c r="BH402" s="39"/>
      <c r="BI402" s="39"/>
      <c r="BJ402" s="39"/>
      <c r="BK402" s="39"/>
      <c r="BL402" s="39"/>
      <c r="BM402" s="30"/>
      <c r="BN402" s="422">
        <f t="shared" ca="1" si="521"/>
        <v>0</v>
      </c>
      <c r="BO402" s="422">
        <f t="shared" ca="1" si="522"/>
        <v>0</v>
      </c>
      <c r="BP402" s="422">
        <f t="shared" ca="1" si="523"/>
        <v>0</v>
      </c>
      <c r="BQ402" s="422">
        <f t="shared" ca="1" si="524"/>
        <v>0</v>
      </c>
      <c r="BR402" s="422">
        <f t="shared" ca="1" si="545"/>
        <v>0</v>
      </c>
      <c r="BS402" s="422">
        <f t="shared" ca="1" si="525"/>
        <v>0</v>
      </c>
      <c r="BT402" s="422">
        <f t="shared" si="526"/>
        <v>0</v>
      </c>
      <c r="BU402" s="422">
        <f t="shared" si="527"/>
        <v>0</v>
      </c>
      <c r="BV402" s="422">
        <f t="shared" si="528"/>
        <v>0</v>
      </c>
      <c r="BW402" s="422">
        <f t="shared" si="529"/>
        <v>0</v>
      </c>
      <c r="BX402" s="422">
        <f t="shared" si="546"/>
        <v>0</v>
      </c>
      <c r="BY402" s="422">
        <f t="shared" si="530"/>
        <v>0</v>
      </c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458"/>
      <c r="CL402" s="458"/>
      <c r="CM402" s="458"/>
      <c r="CN402" s="458"/>
      <c r="CO402" s="458"/>
      <c r="CP402" s="458"/>
      <c r="CQ402" s="458"/>
      <c r="CR402" s="458"/>
      <c r="CS402" s="458"/>
      <c r="CT402" s="458"/>
      <c r="CU402" s="458"/>
      <c r="CV402" s="458"/>
      <c r="CW402" s="458"/>
      <c r="CX402" s="458"/>
      <c r="CY402" s="458"/>
      <c r="CZ402" s="458"/>
      <c r="DA402" s="458"/>
      <c r="DB402" s="458"/>
      <c r="DC402" s="458"/>
      <c r="DD402" s="458"/>
      <c r="DE402" s="458"/>
      <c r="DF402" s="458"/>
      <c r="DG402" s="458"/>
      <c r="DH402" s="458"/>
      <c r="DI402" s="458"/>
      <c r="DJ402" s="458"/>
      <c r="DK402" s="458"/>
      <c r="DL402" s="458"/>
      <c r="DM402" s="458"/>
      <c r="DN402" s="458"/>
      <c r="DO402" s="458"/>
      <c r="DP402" s="458"/>
      <c r="DQ402" s="458"/>
      <c r="DR402" s="458"/>
      <c r="DS402" s="458"/>
      <c r="DT402" s="458"/>
      <c r="DU402" s="39"/>
      <c r="DV402" s="39"/>
      <c r="DW402" s="31">
        <f t="shared" ref="DW402:DW412" si="558">DW401</f>
        <v>24</v>
      </c>
      <c r="DX402" s="459">
        <f t="shared" si="531"/>
        <v>278</v>
      </c>
      <c r="DY402" s="467">
        <f t="shared" si="547"/>
        <v>0</v>
      </c>
      <c r="DZ402" s="468">
        <f t="shared" si="548"/>
        <v>0</v>
      </c>
      <c r="EA402" s="467">
        <f t="shared" si="549"/>
        <v>0.01</v>
      </c>
      <c r="EB402" s="468"/>
      <c r="EC402" s="326"/>
      <c r="ED402" s="468"/>
      <c r="EE402" s="39"/>
      <c r="EF402" s="459">
        <f t="shared" si="550"/>
        <v>278</v>
      </c>
      <c r="EG402" s="407">
        <f t="shared" si="556"/>
        <v>0.03</v>
      </c>
      <c r="EH402" s="407">
        <f t="shared" si="556"/>
        <v>0.03</v>
      </c>
      <c r="EI402" s="407">
        <f t="shared" si="556"/>
        <v>0.03</v>
      </c>
      <c r="EJ402" s="407">
        <f t="shared" si="556"/>
        <v>0.03</v>
      </c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</row>
    <row r="403" spans="1:228" ht="12.75" hidden="1" customHeight="1" x14ac:dyDescent="0.2">
      <c r="A403" s="31">
        <f t="shared" si="557"/>
        <v>24</v>
      </c>
      <c r="B403" s="31"/>
      <c r="C403" s="31"/>
      <c r="D403" s="32">
        <f t="shared" si="532"/>
        <v>279</v>
      </c>
      <c r="E403" s="33">
        <f t="shared" ca="1" si="496"/>
        <v>0</v>
      </c>
      <c r="F403" s="33">
        <f t="shared" ca="1" si="497"/>
        <v>0</v>
      </c>
      <c r="G403" s="33">
        <f t="shared" ca="1" si="498"/>
        <v>0</v>
      </c>
      <c r="H403" s="33">
        <v>0</v>
      </c>
      <c r="I403" s="33">
        <v>0</v>
      </c>
      <c r="J403" s="33">
        <f t="shared" ca="1" si="554"/>
        <v>0</v>
      </c>
      <c r="K403" s="33">
        <f t="shared" ca="1" si="499"/>
        <v>0</v>
      </c>
      <c r="L403" s="33"/>
      <c r="M403" s="832">
        <v>0</v>
      </c>
      <c r="N403" s="33">
        <f>IF(M403&gt;0,#REF!,0)</f>
        <v>0</v>
      </c>
      <c r="O403" s="33">
        <f t="shared" ca="1" si="500"/>
        <v>0</v>
      </c>
      <c r="P403" s="833">
        <f t="shared" ca="1" si="533"/>
        <v>0</v>
      </c>
      <c r="Q403" s="834">
        <f t="shared" ca="1" si="534"/>
        <v>0</v>
      </c>
      <c r="R403" s="835">
        <f t="shared" ca="1" si="535"/>
        <v>0</v>
      </c>
      <c r="S403" s="836">
        <f t="shared" ca="1" si="536"/>
        <v>0</v>
      </c>
      <c r="T403" s="34">
        <f t="shared" ca="1" si="501"/>
        <v>0</v>
      </c>
      <c r="U403" s="835">
        <f t="shared" ca="1" si="537"/>
        <v>0</v>
      </c>
      <c r="V403" s="34">
        <f t="shared" si="485"/>
        <v>0</v>
      </c>
      <c r="W403" s="553">
        <f t="shared" si="487"/>
        <v>0</v>
      </c>
      <c r="X403" s="42">
        <f t="shared" si="538"/>
        <v>0.03</v>
      </c>
      <c r="Y403" s="43">
        <f t="shared" si="502"/>
        <v>2.4662697723036864E-3</v>
      </c>
      <c r="Z403" s="45">
        <f t="shared" si="493"/>
        <v>0.03</v>
      </c>
      <c r="AA403" s="43">
        <f t="shared" si="503"/>
        <v>2.4662697723036864E-3</v>
      </c>
      <c r="AB403" s="35">
        <f t="shared" si="555"/>
        <v>0.16</v>
      </c>
      <c r="AC403" s="35">
        <f t="shared" ca="1" si="555"/>
        <v>0.15470777428049154</v>
      </c>
      <c r="AD403" s="317">
        <f t="shared" ca="1" si="555"/>
        <v>0.15470777428049154</v>
      </c>
      <c r="AE403" s="39"/>
      <c r="AF403" s="318">
        <f t="shared" si="504"/>
        <v>0</v>
      </c>
      <c r="AG403" s="405">
        <f t="shared" ca="1" si="505"/>
        <v>0</v>
      </c>
      <c r="AH403" s="318">
        <f t="shared" si="506"/>
        <v>0</v>
      </c>
      <c r="AI403" s="405">
        <f t="shared" ca="1" si="507"/>
        <v>0</v>
      </c>
      <c r="AJ403" s="318">
        <f t="shared" si="508"/>
        <v>0.01</v>
      </c>
      <c r="AK403" s="405">
        <f t="shared" ca="1" si="509"/>
        <v>0</v>
      </c>
      <c r="AL403" s="35">
        <v>0</v>
      </c>
      <c r="AM403" s="30">
        <f t="shared" ca="1" si="510"/>
        <v>0</v>
      </c>
      <c r="AN403" s="39"/>
      <c r="AO403" s="39"/>
      <c r="AP403" s="709">
        <f ca="1">IF($J$12="",0,IF(A403&lt;=$Y$3,IF(R402+SUM($M$126:M403)&gt;$Z$22,R402*10%,IF(R402+SUM($M$126:M403)&lt;=$Z$22,$Z$22-R402-SUM($M$126:M403))),0))</f>
        <v>0</v>
      </c>
      <c r="AQ403" s="319">
        <f t="shared" ca="1" si="540"/>
        <v>0</v>
      </c>
      <c r="AR403" s="319">
        <f ca="1">IF($J$12="",0,IF(U402&lt;0,0,IF(A403&lt;=$Y$3,IF(U402+SUM($M$126:M403)&gt;$Z$22,U402*10%,IF(U402+SUM($M$126:M403)&lt;=$Z$22,$AR$125-U402-SUM($M$126:M403))),0)))</f>
        <v>0</v>
      </c>
      <c r="AS403" s="39">
        <f t="shared" ca="1" si="541"/>
        <v>0</v>
      </c>
      <c r="AT403" s="723">
        <f t="shared" ca="1" si="511"/>
        <v>0</v>
      </c>
      <c r="AU403" s="320">
        <f t="shared" ca="1" si="512"/>
        <v>0</v>
      </c>
      <c r="AV403" s="320">
        <f t="shared" ca="1" si="513"/>
        <v>0</v>
      </c>
      <c r="AW403" s="320">
        <f t="shared" ca="1" si="514"/>
        <v>0</v>
      </c>
      <c r="AX403" s="320">
        <f t="shared" ca="1" si="515"/>
        <v>0</v>
      </c>
      <c r="AY403" s="320">
        <f t="shared" ca="1" si="542"/>
        <v>0</v>
      </c>
      <c r="AZ403" s="724">
        <f t="shared" ca="1" si="516"/>
        <v>0</v>
      </c>
      <c r="BA403" s="1259">
        <f t="shared" si="543"/>
        <v>0</v>
      </c>
      <c r="BB403" s="1250"/>
      <c r="BC403" s="715">
        <f t="shared" si="517"/>
        <v>0</v>
      </c>
      <c r="BD403" s="715">
        <f t="shared" si="518"/>
        <v>0</v>
      </c>
      <c r="BE403" s="715">
        <f t="shared" si="519"/>
        <v>0</v>
      </c>
      <c r="BF403" s="715">
        <f t="shared" si="544"/>
        <v>0</v>
      </c>
      <c r="BG403" s="732">
        <f t="shared" si="520"/>
        <v>0</v>
      </c>
      <c r="BH403" s="39"/>
      <c r="BI403" s="39"/>
      <c r="BJ403" s="39"/>
      <c r="BK403" s="39"/>
      <c r="BL403" s="39"/>
      <c r="BM403" s="30"/>
      <c r="BN403" s="422">
        <f t="shared" ca="1" si="521"/>
        <v>0</v>
      </c>
      <c r="BO403" s="422">
        <f t="shared" ca="1" si="522"/>
        <v>0</v>
      </c>
      <c r="BP403" s="422">
        <f t="shared" ca="1" si="523"/>
        <v>0</v>
      </c>
      <c r="BQ403" s="422">
        <f t="shared" ca="1" si="524"/>
        <v>0</v>
      </c>
      <c r="BR403" s="422">
        <f t="shared" ca="1" si="545"/>
        <v>0</v>
      </c>
      <c r="BS403" s="422">
        <f t="shared" ca="1" si="525"/>
        <v>0</v>
      </c>
      <c r="BT403" s="422">
        <f t="shared" si="526"/>
        <v>0</v>
      </c>
      <c r="BU403" s="422">
        <f t="shared" si="527"/>
        <v>0</v>
      </c>
      <c r="BV403" s="422">
        <f t="shared" si="528"/>
        <v>0</v>
      </c>
      <c r="BW403" s="422">
        <f t="shared" si="529"/>
        <v>0</v>
      </c>
      <c r="BX403" s="422">
        <f t="shared" si="546"/>
        <v>0</v>
      </c>
      <c r="BY403" s="422">
        <f t="shared" si="530"/>
        <v>0</v>
      </c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458"/>
      <c r="CL403" s="458"/>
      <c r="CM403" s="458"/>
      <c r="CN403" s="458"/>
      <c r="CO403" s="458"/>
      <c r="CP403" s="458"/>
      <c r="CQ403" s="458"/>
      <c r="CR403" s="458"/>
      <c r="CS403" s="458"/>
      <c r="CT403" s="458"/>
      <c r="CU403" s="458"/>
      <c r="CV403" s="458"/>
      <c r="CW403" s="458"/>
      <c r="CX403" s="458"/>
      <c r="CY403" s="458"/>
      <c r="CZ403" s="458"/>
      <c r="DA403" s="458"/>
      <c r="DB403" s="458"/>
      <c r="DC403" s="458"/>
      <c r="DD403" s="458"/>
      <c r="DE403" s="458"/>
      <c r="DF403" s="458"/>
      <c r="DG403" s="458"/>
      <c r="DH403" s="458"/>
      <c r="DI403" s="458"/>
      <c r="DJ403" s="458"/>
      <c r="DK403" s="458"/>
      <c r="DL403" s="458"/>
      <c r="DM403" s="458"/>
      <c r="DN403" s="458"/>
      <c r="DO403" s="458"/>
      <c r="DP403" s="458"/>
      <c r="DQ403" s="458"/>
      <c r="DR403" s="458"/>
      <c r="DS403" s="458"/>
      <c r="DT403" s="458"/>
      <c r="DU403" s="39"/>
      <c r="DV403" s="39"/>
      <c r="DW403" s="31">
        <f t="shared" si="558"/>
        <v>24</v>
      </c>
      <c r="DX403" s="459">
        <f t="shared" si="531"/>
        <v>279</v>
      </c>
      <c r="DY403" s="467">
        <f t="shared" si="547"/>
        <v>0</v>
      </c>
      <c r="DZ403" s="468">
        <f t="shared" si="548"/>
        <v>0</v>
      </c>
      <c r="EA403" s="467">
        <f t="shared" si="549"/>
        <v>0.01</v>
      </c>
      <c r="EB403" s="468"/>
      <c r="EC403" s="326"/>
      <c r="ED403" s="468"/>
      <c r="EE403" s="39"/>
      <c r="EF403" s="459">
        <f t="shared" si="550"/>
        <v>279</v>
      </c>
      <c r="EG403" s="407">
        <f t="shared" si="556"/>
        <v>0.03</v>
      </c>
      <c r="EH403" s="407">
        <f t="shared" si="556"/>
        <v>0.03</v>
      </c>
      <c r="EI403" s="407">
        <f t="shared" si="556"/>
        <v>0.03</v>
      </c>
      <c r="EJ403" s="407">
        <f t="shared" si="556"/>
        <v>0.03</v>
      </c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</row>
    <row r="404" spans="1:228" ht="12.75" hidden="1" customHeight="1" x14ac:dyDescent="0.2">
      <c r="A404" s="31">
        <f t="shared" si="557"/>
        <v>24</v>
      </c>
      <c r="B404" s="31"/>
      <c r="C404" s="31"/>
      <c r="D404" s="32">
        <f t="shared" si="532"/>
        <v>280</v>
      </c>
      <c r="E404" s="33">
        <f t="shared" ca="1" si="496"/>
        <v>0</v>
      </c>
      <c r="F404" s="33">
        <f t="shared" ca="1" si="497"/>
        <v>0</v>
      </c>
      <c r="G404" s="33">
        <f t="shared" ca="1" si="498"/>
        <v>0</v>
      </c>
      <c r="H404" s="33">
        <v>0</v>
      </c>
      <c r="I404" s="33">
        <v>0</v>
      </c>
      <c r="J404" s="33">
        <f t="shared" ca="1" si="554"/>
        <v>0</v>
      </c>
      <c r="K404" s="33">
        <f t="shared" ca="1" si="499"/>
        <v>0</v>
      </c>
      <c r="L404" s="33"/>
      <c r="M404" s="832">
        <v>0</v>
      </c>
      <c r="N404" s="33">
        <f>IF(M404&gt;0,#REF!,0)</f>
        <v>0</v>
      </c>
      <c r="O404" s="33">
        <f t="shared" ca="1" si="500"/>
        <v>0</v>
      </c>
      <c r="P404" s="833">
        <f t="shared" ca="1" si="533"/>
        <v>0</v>
      </c>
      <c r="Q404" s="834">
        <f t="shared" ca="1" si="534"/>
        <v>0</v>
      </c>
      <c r="R404" s="835">
        <f t="shared" ca="1" si="535"/>
        <v>0</v>
      </c>
      <c r="S404" s="836">
        <f t="shared" ca="1" si="536"/>
        <v>0</v>
      </c>
      <c r="T404" s="34">
        <f t="shared" ca="1" si="501"/>
        <v>0</v>
      </c>
      <c r="U404" s="835">
        <f t="shared" ca="1" si="537"/>
        <v>0</v>
      </c>
      <c r="V404" s="34">
        <f t="shared" si="485"/>
        <v>0</v>
      </c>
      <c r="W404" s="553">
        <f t="shared" si="487"/>
        <v>0</v>
      </c>
      <c r="X404" s="42">
        <f t="shared" si="538"/>
        <v>0.03</v>
      </c>
      <c r="Y404" s="43">
        <f t="shared" si="502"/>
        <v>2.4662697723036864E-3</v>
      </c>
      <c r="Z404" s="45">
        <f t="shared" si="493"/>
        <v>0.03</v>
      </c>
      <c r="AA404" s="43">
        <f t="shared" si="503"/>
        <v>2.4662697723036864E-3</v>
      </c>
      <c r="AB404" s="35">
        <f t="shared" si="555"/>
        <v>0.16</v>
      </c>
      <c r="AC404" s="35">
        <f t="shared" ca="1" si="555"/>
        <v>0.15470777428049154</v>
      </c>
      <c r="AD404" s="317">
        <f t="shared" ca="1" si="555"/>
        <v>0.15470777428049154</v>
      </c>
      <c r="AE404" s="39"/>
      <c r="AF404" s="318">
        <f t="shared" si="504"/>
        <v>0</v>
      </c>
      <c r="AG404" s="405">
        <f t="shared" ca="1" si="505"/>
        <v>0</v>
      </c>
      <c r="AH404" s="318">
        <f t="shared" si="506"/>
        <v>0</v>
      </c>
      <c r="AI404" s="405">
        <f t="shared" ca="1" si="507"/>
        <v>0</v>
      </c>
      <c r="AJ404" s="318">
        <f t="shared" si="508"/>
        <v>0.01</v>
      </c>
      <c r="AK404" s="405">
        <f t="shared" ca="1" si="509"/>
        <v>0</v>
      </c>
      <c r="AL404" s="35">
        <v>0</v>
      </c>
      <c r="AM404" s="30">
        <f t="shared" ca="1" si="510"/>
        <v>0</v>
      </c>
      <c r="AN404" s="39"/>
      <c r="AO404" s="39"/>
      <c r="AP404" s="709">
        <f ca="1">IF($J$12="",0,IF(A404&lt;=$Y$3,IF(R403+SUM($M$126:M404)&gt;$Z$22,R403*10%,IF(R403+SUM($M$126:M404)&lt;=$Z$22,$Z$22-R403-SUM($M$126:M404))),0))</f>
        <v>0</v>
      </c>
      <c r="AQ404" s="319">
        <f t="shared" ca="1" si="540"/>
        <v>0</v>
      </c>
      <c r="AR404" s="319">
        <f ca="1">IF($J$12="",0,IF(U403&lt;0,0,IF(A404&lt;=$Y$3,IF(U403+SUM($M$126:M404)&gt;$Z$22,U403*10%,IF(U403+SUM($M$126:M404)&lt;=$Z$22,$AR$125-U403-SUM($M$126:M404))),0)))</f>
        <v>0</v>
      </c>
      <c r="AS404" s="39">
        <f t="shared" ca="1" si="541"/>
        <v>0</v>
      </c>
      <c r="AT404" s="723">
        <f t="shared" ca="1" si="511"/>
        <v>0</v>
      </c>
      <c r="AU404" s="320">
        <f t="shared" ca="1" si="512"/>
        <v>0</v>
      </c>
      <c r="AV404" s="320">
        <f t="shared" ca="1" si="513"/>
        <v>0</v>
      </c>
      <c r="AW404" s="320">
        <f t="shared" ca="1" si="514"/>
        <v>0</v>
      </c>
      <c r="AX404" s="320">
        <f t="shared" ca="1" si="515"/>
        <v>0</v>
      </c>
      <c r="AY404" s="320">
        <f t="shared" ca="1" si="542"/>
        <v>0</v>
      </c>
      <c r="AZ404" s="724">
        <f t="shared" ca="1" si="516"/>
        <v>0</v>
      </c>
      <c r="BA404" s="1259">
        <f t="shared" si="543"/>
        <v>0</v>
      </c>
      <c r="BB404" s="1250"/>
      <c r="BC404" s="715">
        <f t="shared" si="517"/>
        <v>0</v>
      </c>
      <c r="BD404" s="715">
        <f t="shared" si="518"/>
        <v>0</v>
      </c>
      <c r="BE404" s="715">
        <f t="shared" si="519"/>
        <v>0</v>
      </c>
      <c r="BF404" s="715">
        <f t="shared" si="544"/>
        <v>0</v>
      </c>
      <c r="BG404" s="732">
        <f t="shared" si="520"/>
        <v>0</v>
      </c>
      <c r="BH404" s="39"/>
      <c r="BI404" s="39"/>
      <c r="BJ404" s="39"/>
      <c r="BK404" s="39"/>
      <c r="BL404" s="39"/>
      <c r="BM404" s="30"/>
      <c r="BN404" s="422">
        <f t="shared" ca="1" si="521"/>
        <v>0</v>
      </c>
      <c r="BO404" s="422">
        <f t="shared" ca="1" si="522"/>
        <v>0</v>
      </c>
      <c r="BP404" s="422">
        <f t="shared" ca="1" si="523"/>
        <v>0</v>
      </c>
      <c r="BQ404" s="422">
        <f t="shared" ca="1" si="524"/>
        <v>0</v>
      </c>
      <c r="BR404" s="422">
        <f t="shared" ca="1" si="545"/>
        <v>0</v>
      </c>
      <c r="BS404" s="422">
        <f t="shared" ca="1" si="525"/>
        <v>0</v>
      </c>
      <c r="BT404" s="422">
        <f t="shared" si="526"/>
        <v>0</v>
      </c>
      <c r="BU404" s="422">
        <f t="shared" si="527"/>
        <v>0</v>
      </c>
      <c r="BV404" s="422">
        <f t="shared" si="528"/>
        <v>0</v>
      </c>
      <c r="BW404" s="422">
        <f t="shared" si="529"/>
        <v>0</v>
      </c>
      <c r="BX404" s="422">
        <f t="shared" si="546"/>
        <v>0</v>
      </c>
      <c r="BY404" s="422">
        <f t="shared" si="530"/>
        <v>0</v>
      </c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458"/>
      <c r="CL404" s="458"/>
      <c r="CM404" s="458"/>
      <c r="CN404" s="458"/>
      <c r="CO404" s="458"/>
      <c r="CP404" s="458"/>
      <c r="CQ404" s="458"/>
      <c r="CR404" s="458"/>
      <c r="CS404" s="458"/>
      <c r="CT404" s="458"/>
      <c r="CU404" s="458"/>
      <c r="CV404" s="458"/>
      <c r="CW404" s="458"/>
      <c r="CX404" s="458"/>
      <c r="CY404" s="458"/>
      <c r="CZ404" s="458"/>
      <c r="DA404" s="458"/>
      <c r="DB404" s="458"/>
      <c r="DC404" s="458"/>
      <c r="DD404" s="458"/>
      <c r="DE404" s="458"/>
      <c r="DF404" s="458"/>
      <c r="DG404" s="458"/>
      <c r="DH404" s="458"/>
      <c r="DI404" s="458"/>
      <c r="DJ404" s="458"/>
      <c r="DK404" s="458"/>
      <c r="DL404" s="458"/>
      <c r="DM404" s="458"/>
      <c r="DN404" s="458"/>
      <c r="DO404" s="458"/>
      <c r="DP404" s="458"/>
      <c r="DQ404" s="458"/>
      <c r="DR404" s="458"/>
      <c r="DS404" s="458"/>
      <c r="DT404" s="458"/>
      <c r="DU404" s="39"/>
      <c r="DV404" s="39"/>
      <c r="DW404" s="31">
        <f t="shared" si="558"/>
        <v>24</v>
      </c>
      <c r="DX404" s="459">
        <f t="shared" si="531"/>
        <v>280</v>
      </c>
      <c r="DY404" s="467">
        <f t="shared" si="547"/>
        <v>0</v>
      </c>
      <c r="DZ404" s="468">
        <f t="shared" si="548"/>
        <v>0</v>
      </c>
      <c r="EA404" s="467">
        <f t="shared" si="549"/>
        <v>0.01</v>
      </c>
      <c r="EB404" s="468"/>
      <c r="EC404" s="326"/>
      <c r="ED404" s="468"/>
      <c r="EE404" s="39"/>
      <c r="EF404" s="459">
        <f t="shared" si="550"/>
        <v>280</v>
      </c>
      <c r="EG404" s="407">
        <f t="shared" si="556"/>
        <v>0.03</v>
      </c>
      <c r="EH404" s="407">
        <f t="shared" si="556"/>
        <v>0.03</v>
      </c>
      <c r="EI404" s="407">
        <f t="shared" si="556"/>
        <v>0.03</v>
      </c>
      <c r="EJ404" s="407">
        <f t="shared" si="556"/>
        <v>0.03</v>
      </c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</row>
    <row r="405" spans="1:228" ht="12.75" hidden="1" customHeight="1" x14ac:dyDescent="0.2">
      <c r="A405" s="31">
        <f t="shared" si="557"/>
        <v>24</v>
      </c>
      <c r="B405" s="31"/>
      <c r="C405" s="31"/>
      <c r="D405" s="32">
        <f t="shared" si="532"/>
        <v>281</v>
      </c>
      <c r="E405" s="33">
        <f t="shared" ca="1" si="496"/>
        <v>0</v>
      </c>
      <c r="F405" s="33">
        <f t="shared" ca="1" si="497"/>
        <v>0</v>
      </c>
      <c r="G405" s="33">
        <f t="shared" ca="1" si="498"/>
        <v>0</v>
      </c>
      <c r="H405" s="33">
        <v>0</v>
      </c>
      <c r="I405" s="33">
        <v>0</v>
      </c>
      <c r="J405" s="33">
        <f t="shared" ca="1" si="554"/>
        <v>0</v>
      </c>
      <c r="K405" s="33">
        <f t="shared" ca="1" si="499"/>
        <v>0</v>
      </c>
      <c r="L405" s="33"/>
      <c r="M405" s="832">
        <v>0</v>
      </c>
      <c r="N405" s="33">
        <f>IF(M405&gt;0,#REF!,0)</f>
        <v>0</v>
      </c>
      <c r="O405" s="33">
        <f t="shared" ca="1" si="500"/>
        <v>0</v>
      </c>
      <c r="P405" s="833">
        <f t="shared" ca="1" si="533"/>
        <v>0</v>
      </c>
      <c r="Q405" s="834">
        <f t="shared" ca="1" si="534"/>
        <v>0</v>
      </c>
      <c r="R405" s="835">
        <f t="shared" ca="1" si="535"/>
        <v>0</v>
      </c>
      <c r="S405" s="836">
        <f t="shared" ca="1" si="536"/>
        <v>0</v>
      </c>
      <c r="T405" s="34">
        <f t="shared" ca="1" si="501"/>
        <v>0</v>
      </c>
      <c r="U405" s="835">
        <f t="shared" ca="1" si="537"/>
        <v>0</v>
      </c>
      <c r="V405" s="34">
        <f t="shared" si="485"/>
        <v>0</v>
      </c>
      <c r="W405" s="553">
        <f t="shared" si="487"/>
        <v>0</v>
      </c>
      <c r="X405" s="42">
        <f t="shared" si="538"/>
        <v>0.03</v>
      </c>
      <c r="Y405" s="43">
        <f t="shared" si="502"/>
        <v>2.4662697723036864E-3</v>
      </c>
      <c r="Z405" s="45">
        <f t="shared" si="493"/>
        <v>0.03</v>
      </c>
      <c r="AA405" s="43">
        <f t="shared" si="503"/>
        <v>2.4662697723036864E-3</v>
      </c>
      <c r="AB405" s="35">
        <f t="shared" si="555"/>
        <v>0.16</v>
      </c>
      <c r="AC405" s="35">
        <f t="shared" ca="1" si="555"/>
        <v>0.15470777428049154</v>
      </c>
      <c r="AD405" s="317">
        <f t="shared" ca="1" si="555"/>
        <v>0.15470777428049154</v>
      </c>
      <c r="AE405" s="39"/>
      <c r="AF405" s="318">
        <f t="shared" si="504"/>
        <v>0</v>
      </c>
      <c r="AG405" s="405">
        <f t="shared" ca="1" si="505"/>
        <v>0</v>
      </c>
      <c r="AH405" s="318">
        <f t="shared" si="506"/>
        <v>0</v>
      </c>
      <c r="AI405" s="405">
        <f t="shared" ca="1" si="507"/>
        <v>0</v>
      </c>
      <c r="AJ405" s="318">
        <f t="shared" si="508"/>
        <v>0.01</v>
      </c>
      <c r="AK405" s="405">
        <f t="shared" ca="1" si="509"/>
        <v>0</v>
      </c>
      <c r="AL405" s="35">
        <v>0</v>
      </c>
      <c r="AM405" s="30">
        <f t="shared" ca="1" si="510"/>
        <v>0</v>
      </c>
      <c r="AN405" s="39"/>
      <c r="AO405" s="39"/>
      <c r="AP405" s="709">
        <f ca="1">IF($J$12="",0,IF(A405&lt;=$Y$3,IF(R404+SUM($M$126:M405)&gt;$Z$22,R404*10%,IF(R404+SUM($M$126:M405)&lt;=$Z$22,$Z$22-R404-SUM($M$126:M405))),0))</f>
        <v>0</v>
      </c>
      <c r="AQ405" s="319">
        <f t="shared" ca="1" si="540"/>
        <v>0</v>
      </c>
      <c r="AR405" s="319">
        <f ca="1">IF($J$12="",0,IF(U404&lt;0,0,IF(A405&lt;=$Y$3,IF(U404+SUM($M$126:M405)&gt;$Z$22,U404*10%,IF(U404+SUM($M$126:M405)&lt;=$Z$22,$AR$125-U404-SUM($M$126:M405))),0)))</f>
        <v>0</v>
      </c>
      <c r="AS405" s="39">
        <f t="shared" ca="1" si="541"/>
        <v>0</v>
      </c>
      <c r="AT405" s="723">
        <f t="shared" ca="1" si="511"/>
        <v>0</v>
      </c>
      <c r="AU405" s="320">
        <f t="shared" ca="1" si="512"/>
        <v>0</v>
      </c>
      <c r="AV405" s="320">
        <f t="shared" ca="1" si="513"/>
        <v>0</v>
      </c>
      <c r="AW405" s="320">
        <f t="shared" ca="1" si="514"/>
        <v>0</v>
      </c>
      <c r="AX405" s="320">
        <f t="shared" ca="1" si="515"/>
        <v>0</v>
      </c>
      <c r="AY405" s="320">
        <f t="shared" ca="1" si="542"/>
        <v>0</v>
      </c>
      <c r="AZ405" s="724">
        <f t="shared" ca="1" si="516"/>
        <v>0</v>
      </c>
      <c r="BA405" s="1259">
        <f t="shared" si="543"/>
        <v>0</v>
      </c>
      <c r="BB405" s="1250"/>
      <c r="BC405" s="715">
        <f t="shared" si="517"/>
        <v>0</v>
      </c>
      <c r="BD405" s="715">
        <f t="shared" si="518"/>
        <v>0</v>
      </c>
      <c r="BE405" s="715">
        <f t="shared" si="519"/>
        <v>0</v>
      </c>
      <c r="BF405" s="715">
        <f t="shared" si="544"/>
        <v>0</v>
      </c>
      <c r="BG405" s="732">
        <f t="shared" si="520"/>
        <v>0</v>
      </c>
      <c r="BH405" s="39"/>
      <c r="BI405" s="39"/>
      <c r="BJ405" s="39"/>
      <c r="BK405" s="39"/>
      <c r="BL405" s="39"/>
      <c r="BM405" s="30"/>
      <c r="BN405" s="422">
        <f t="shared" ca="1" si="521"/>
        <v>0</v>
      </c>
      <c r="BO405" s="422">
        <f t="shared" ca="1" si="522"/>
        <v>0</v>
      </c>
      <c r="BP405" s="422">
        <f t="shared" ca="1" si="523"/>
        <v>0</v>
      </c>
      <c r="BQ405" s="422">
        <f t="shared" ca="1" si="524"/>
        <v>0</v>
      </c>
      <c r="BR405" s="422">
        <f t="shared" ca="1" si="545"/>
        <v>0</v>
      </c>
      <c r="BS405" s="422">
        <f t="shared" ca="1" si="525"/>
        <v>0</v>
      </c>
      <c r="BT405" s="422">
        <f t="shared" si="526"/>
        <v>0</v>
      </c>
      <c r="BU405" s="422">
        <f t="shared" si="527"/>
        <v>0</v>
      </c>
      <c r="BV405" s="422">
        <f t="shared" si="528"/>
        <v>0</v>
      </c>
      <c r="BW405" s="422">
        <f t="shared" si="529"/>
        <v>0</v>
      </c>
      <c r="BX405" s="422">
        <f t="shared" si="546"/>
        <v>0</v>
      </c>
      <c r="BY405" s="422">
        <f t="shared" si="530"/>
        <v>0</v>
      </c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458"/>
      <c r="CL405" s="458"/>
      <c r="CM405" s="458"/>
      <c r="CN405" s="458"/>
      <c r="CO405" s="458"/>
      <c r="CP405" s="458"/>
      <c r="CQ405" s="458"/>
      <c r="CR405" s="458"/>
      <c r="CS405" s="458"/>
      <c r="CT405" s="458"/>
      <c r="CU405" s="458"/>
      <c r="CV405" s="458"/>
      <c r="CW405" s="458"/>
      <c r="CX405" s="458"/>
      <c r="CY405" s="458"/>
      <c r="CZ405" s="458"/>
      <c r="DA405" s="458"/>
      <c r="DB405" s="458"/>
      <c r="DC405" s="458"/>
      <c r="DD405" s="458"/>
      <c r="DE405" s="458"/>
      <c r="DF405" s="458"/>
      <c r="DG405" s="458"/>
      <c r="DH405" s="458"/>
      <c r="DI405" s="458"/>
      <c r="DJ405" s="458"/>
      <c r="DK405" s="458"/>
      <c r="DL405" s="458"/>
      <c r="DM405" s="458"/>
      <c r="DN405" s="458"/>
      <c r="DO405" s="458"/>
      <c r="DP405" s="458"/>
      <c r="DQ405" s="458"/>
      <c r="DR405" s="458"/>
      <c r="DS405" s="458"/>
      <c r="DT405" s="458"/>
      <c r="DU405" s="39"/>
      <c r="DV405" s="39"/>
      <c r="DW405" s="31">
        <f t="shared" si="558"/>
        <v>24</v>
      </c>
      <c r="DX405" s="459">
        <f t="shared" si="531"/>
        <v>281</v>
      </c>
      <c r="DY405" s="467">
        <f t="shared" si="547"/>
        <v>0</v>
      </c>
      <c r="DZ405" s="468">
        <f t="shared" si="548"/>
        <v>0</v>
      </c>
      <c r="EA405" s="467">
        <f t="shared" si="549"/>
        <v>0.01</v>
      </c>
      <c r="EB405" s="468"/>
      <c r="EC405" s="326"/>
      <c r="ED405" s="468"/>
      <c r="EE405" s="39"/>
      <c r="EF405" s="459">
        <f t="shared" si="550"/>
        <v>281</v>
      </c>
      <c r="EG405" s="407">
        <f t="shared" si="556"/>
        <v>0.03</v>
      </c>
      <c r="EH405" s="407">
        <f t="shared" si="556"/>
        <v>0.03</v>
      </c>
      <c r="EI405" s="407">
        <f t="shared" si="556"/>
        <v>0.03</v>
      </c>
      <c r="EJ405" s="407">
        <f t="shared" si="556"/>
        <v>0.03</v>
      </c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</row>
    <row r="406" spans="1:228" ht="12.75" hidden="1" customHeight="1" x14ac:dyDescent="0.2">
      <c r="A406" s="31">
        <f t="shared" si="557"/>
        <v>24</v>
      </c>
      <c r="B406" s="31"/>
      <c r="C406" s="31"/>
      <c r="D406" s="32">
        <f t="shared" si="532"/>
        <v>282</v>
      </c>
      <c r="E406" s="33">
        <f t="shared" ca="1" si="496"/>
        <v>0</v>
      </c>
      <c r="F406" s="33">
        <f t="shared" ca="1" si="497"/>
        <v>0</v>
      </c>
      <c r="G406" s="33">
        <f t="shared" ca="1" si="498"/>
        <v>0</v>
      </c>
      <c r="H406" s="33">
        <v>0</v>
      </c>
      <c r="I406" s="33">
        <v>0</v>
      </c>
      <c r="J406" s="33">
        <f t="shared" ca="1" si="554"/>
        <v>0</v>
      </c>
      <c r="K406" s="33">
        <f t="shared" ca="1" si="499"/>
        <v>0</v>
      </c>
      <c r="L406" s="33"/>
      <c r="M406" s="832">
        <v>0</v>
      </c>
      <c r="N406" s="33">
        <f>IF(M406&gt;0,#REF!,0)</f>
        <v>0</v>
      </c>
      <c r="O406" s="33">
        <f t="shared" ca="1" si="500"/>
        <v>0</v>
      </c>
      <c r="P406" s="833">
        <f t="shared" ca="1" si="533"/>
        <v>0</v>
      </c>
      <c r="Q406" s="834">
        <f t="shared" ca="1" si="534"/>
        <v>0</v>
      </c>
      <c r="R406" s="835">
        <f t="shared" ca="1" si="535"/>
        <v>0</v>
      </c>
      <c r="S406" s="836">
        <f t="shared" ca="1" si="536"/>
        <v>0</v>
      </c>
      <c r="T406" s="34">
        <f t="shared" ca="1" si="501"/>
        <v>0</v>
      </c>
      <c r="U406" s="835">
        <f t="shared" ca="1" si="537"/>
        <v>0</v>
      </c>
      <c r="V406" s="34">
        <f t="shared" si="485"/>
        <v>0</v>
      </c>
      <c r="W406" s="553">
        <f t="shared" si="487"/>
        <v>0</v>
      </c>
      <c r="X406" s="42">
        <f t="shared" si="538"/>
        <v>0.03</v>
      </c>
      <c r="Y406" s="43">
        <f t="shared" si="502"/>
        <v>2.4662697723036864E-3</v>
      </c>
      <c r="Z406" s="45">
        <f t="shared" si="493"/>
        <v>0.03</v>
      </c>
      <c r="AA406" s="43">
        <f t="shared" si="503"/>
        <v>2.4662697723036864E-3</v>
      </c>
      <c r="AB406" s="35">
        <f t="shared" si="555"/>
        <v>0.16</v>
      </c>
      <c r="AC406" s="35">
        <f t="shared" ca="1" si="555"/>
        <v>0.15470777428049154</v>
      </c>
      <c r="AD406" s="317">
        <f t="shared" ca="1" si="555"/>
        <v>0.15470777428049154</v>
      </c>
      <c r="AE406" s="39"/>
      <c r="AF406" s="318">
        <f t="shared" si="504"/>
        <v>0</v>
      </c>
      <c r="AG406" s="405">
        <f t="shared" ca="1" si="505"/>
        <v>0</v>
      </c>
      <c r="AH406" s="318">
        <f t="shared" si="506"/>
        <v>0</v>
      </c>
      <c r="AI406" s="405">
        <f t="shared" ca="1" si="507"/>
        <v>0</v>
      </c>
      <c r="AJ406" s="318">
        <f t="shared" si="508"/>
        <v>0.01</v>
      </c>
      <c r="AK406" s="405">
        <f t="shared" ca="1" si="509"/>
        <v>0</v>
      </c>
      <c r="AL406" s="35">
        <v>0</v>
      </c>
      <c r="AM406" s="30">
        <f t="shared" ca="1" si="510"/>
        <v>0</v>
      </c>
      <c r="AN406" s="39"/>
      <c r="AO406" s="39"/>
      <c r="AP406" s="709">
        <f ca="1">IF($J$12="",0,IF(A406&lt;=$Y$3,IF(R405+SUM($M$126:M406)&gt;$Z$22,R405*10%,IF(R405+SUM($M$126:M406)&lt;=$Z$22,$Z$22-R405-SUM($M$126:M406))),0))</f>
        <v>0</v>
      </c>
      <c r="AQ406" s="319">
        <f t="shared" ca="1" si="540"/>
        <v>0</v>
      </c>
      <c r="AR406" s="319">
        <f ca="1">IF($J$12="",0,IF(U405&lt;0,0,IF(A406&lt;=$Y$3,IF(U405+SUM($M$126:M406)&gt;$Z$22,U405*10%,IF(U405+SUM($M$126:M406)&lt;=$Z$22,$AR$125-U405-SUM($M$126:M406))),0)))</f>
        <v>0</v>
      </c>
      <c r="AS406" s="39">
        <f t="shared" ca="1" si="541"/>
        <v>0</v>
      </c>
      <c r="AT406" s="723">
        <f t="shared" ca="1" si="511"/>
        <v>0</v>
      </c>
      <c r="AU406" s="320">
        <f t="shared" ca="1" si="512"/>
        <v>0</v>
      </c>
      <c r="AV406" s="320">
        <f t="shared" ca="1" si="513"/>
        <v>0</v>
      </c>
      <c r="AW406" s="320">
        <f t="shared" ca="1" si="514"/>
        <v>0</v>
      </c>
      <c r="AX406" s="320">
        <f t="shared" ca="1" si="515"/>
        <v>0</v>
      </c>
      <c r="AY406" s="320">
        <f t="shared" ca="1" si="542"/>
        <v>0</v>
      </c>
      <c r="AZ406" s="724">
        <f t="shared" ca="1" si="516"/>
        <v>0</v>
      </c>
      <c r="BA406" s="1259">
        <f t="shared" si="543"/>
        <v>0</v>
      </c>
      <c r="BB406" s="1250"/>
      <c r="BC406" s="715">
        <f t="shared" si="517"/>
        <v>0</v>
      </c>
      <c r="BD406" s="715">
        <f t="shared" si="518"/>
        <v>0</v>
      </c>
      <c r="BE406" s="715">
        <f t="shared" si="519"/>
        <v>0</v>
      </c>
      <c r="BF406" s="715">
        <f t="shared" si="544"/>
        <v>0</v>
      </c>
      <c r="BG406" s="732">
        <f t="shared" si="520"/>
        <v>0</v>
      </c>
      <c r="BH406" s="39"/>
      <c r="BI406" s="39"/>
      <c r="BJ406" s="39"/>
      <c r="BK406" s="39"/>
      <c r="BL406" s="39"/>
      <c r="BM406" s="30"/>
      <c r="BN406" s="422">
        <f t="shared" ca="1" si="521"/>
        <v>0</v>
      </c>
      <c r="BO406" s="422">
        <f t="shared" ca="1" si="522"/>
        <v>0</v>
      </c>
      <c r="BP406" s="422">
        <f t="shared" ca="1" si="523"/>
        <v>0</v>
      </c>
      <c r="BQ406" s="422">
        <f t="shared" ca="1" si="524"/>
        <v>0</v>
      </c>
      <c r="BR406" s="422">
        <f t="shared" ca="1" si="545"/>
        <v>0</v>
      </c>
      <c r="BS406" s="422">
        <f t="shared" ca="1" si="525"/>
        <v>0</v>
      </c>
      <c r="BT406" s="422">
        <f t="shared" si="526"/>
        <v>0</v>
      </c>
      <c r="BU406" s="422">
        <f t="shared" si="527"/>
        <v>0</v>
      </c>
      <c r="BV406" s="422">
        <f t="shared" si="528"/>
        <v>0</v>
      </c>
      <c r="BW406" s="422">
        <f t="shared" si="529"/>
        <v>0</v>
      </c>
      <c r="BX406" s="422">
        <f t="shared" si="546"/>
        <v>0</v>
      </c>
      <c r="BY406" s="422">
        <f t="shared" si="530"/>
        <v>0</v>
      </c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458"/>
      <c r="CL406" s="458"/>
      <c r="CM406" s="458"/>
      <c r="CN406" s="458"/>
      <c r="CO406" s="458"/>
      <c r="CP406" s="458"/>
      <c r="CQ406" s="458"/>
      <c r="CR406" s="458"/>
      <c r="CS406" s="458"/>
      <c r="CT406" s="458"/>
      <c r="CU406" s="458"/>
      <c r="CV406" s="458"/>
      <c r="CW406" s="458"/>
      <c r="CX406" s="458"/>
      <c r="CY406" s="458"/>
      <c r="CZ406" s="458"/>
      <c r="DA406" s="458"/>
      <c r="DB406" s="458"/>
      <c r="DC406" s="458"/>
      <c r="DD406" s="458"/>
      <c r="DE406" s="458"/>
      <c r="DF406" s="458"/>
      <c r="DG406" s="458"/>
      <c r="DH406" s="458"/>
      <c r="DI406" s="458"/>
      <c r="DJ406" s="458"/>
      <c r="DK406" s="458"/>
      <c r="DL406" s="458"/>
      <c r="DM406" s="458"/>
      <c r="DN406" s="458"/>
      <c r="DO406" s="458"/>
      <c r="DP406" s="458"/>
      <c r="DQ406" s="458"/>
      <c r="DR406" s="458"/>
      <c r="DS406" s="458"/>
      <c r="DT406" s="458"/>
      <c r="DU406" s="39"/>
      <c r="DV406" s="39"/>
      <c r="DW406" s="31">
        <f t="shared" si="558"/>
        <v>24</v>
      </c>
      <c r="DX406" s="459">
        <f t="shared" si="531"/>
        <v>282</v>
      </c>
      <c r="DY406" s="467">
        <f t="shared" si="547"/>
        <v>0</v>
      </c>
      <c r="DZ406" s="468">
        <f t="shared" si="548"/>
        <v>0</v>
      </c>
      <c r="EA406" s="467">
        <f t="shared" si="549"/>
        <v>0.01</v>
      </c>
      <c r="EB406" s="468"/>
      <c r="EC406" s="326"/>
      <c r="ED406" s="468"/>
      <c r="EE406" s="39"/>
      <c r="EF406" s="459">
        <f t="shared" si="550"/>
        <v>282</v>
      </c>
      <c r="EG406" s="407">
        <f t="shared" si="556"/>
        <v>0.03</v>
      </c>
      <c r="EH406" s="407">
        <f t="shared" si="556"/>
        <v>0.03</v>
      </c>
      <c r="EI406" s="407">
        <f t="shared" si="556"/>
        <v>0.03</v>
      </c>
      <c r="EJ406" s="407">
        <f t="shared" si="556"/>
        <v>0.03</v>
      </c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</row>
    <row r="407" spans="1:228" ht="12.75" hidden="1" customHeight="1" x14ac:dyDescent="0.2">
      <c r="A407" s="31">
        <f t="shared" si="557"/>
        <v>24</v>
      </c>
      <c r="B407" s="31"/>
      <c r="C407" s="31"/>
      <c r="D407" s="32">
        <f t="shared" si="532"/>
        <v>283</v>
      </c>
      <c r="E407" s="33">
        <f t="shared" ca="1" si="496"/>
        <v>0</v>
      </c>
      <c r="F407" s="33">
        <f t="shared" ca="1" si="497"/>
        <v>0</v>
      </c>
      <c r="G407" s="33">
        <f t="shared" ca="1" si="498"/>
        <v>0</v>
      </c>
      <c r="H407" s="33">
        <v>0</v>
      </c>
      <c r="I407" s="33">
        <v>0</v>
      </c>
      <c r="J407" s="33">
        <f t="shared" ca="1" si="554"/>
        <v>0</v>
      </c>
      <c r="K407" s="33">
        <f t="shared" ca="1" si="499"/>
        <v>0</v>
      </c>
      <c r="L407" s="33"/>
      <c r="M407" s="832">
        <v>0</v>
      </c>
      <c r="N407" s="33">
        <f>IF(M407&gt;0,#REF!,0)</f>
        <v>0</v>
      </c>
      <c r="O407" s="33">
        <f t="shared" ca="1" si="500"/>
        <v>0</v>
      </c>
      <c r="P407" s="833">
        <f t="shared" ca="1" si="533"/>
        <v>0</v>
      </c>
      <c r="Q407" s="834">
        <f t="shared" ca="1" si="534"/>
        <v>0</v>
      </c>
      <c r="R407" s="835">
        <f t="shared" ca="1" si="535"/>
        <v>0</v>
      </c>
      <c r="S407" s="836">
        <f t="shared" ca="1" si="536"/>
        <v>0</v>
      </c>
      <c r="T407" s="34">
        <f t="shared" ca="1" si="501"/>
        <v>0</v>
      </c>
      <c r="U407" s="835">
        <f t="shared" ca="1" si="537"/>
        <v>0</v>
      </c>
      <c r="V407" s="34">
        <f t="shared" si="485"/>
        <v>0</v>
      </c>
      <c r="W407" s="553">
        <f t="shared" si="487"/>
        <v>0</v>
      </c>
      <c r="X407" s="42">
        <f t="shared" si="538"/>
        <v>0.03</v>
      </c>
      <c r="Y407" s="43">
        <f t="shared" si="502"/>
        <v>2.4662697723036864E-3</v>
      </c>
      <c r="Z407" s="45">
        <f t="shared" si="493"/>
        <v>0.03</v>
      </c>
      <c r="AA407" s="43">
        <f t="shared" si="503"/>
        <v>2.4662697723036864E-3</v>
      </c>
      <c r="AB407" s="35">
        <f t="shared" si="555"/>
        <v>0.16</v>
      </c>
      <c r="AC407" s="35">
        <f t="shared" ca="1" si="555"/>
        <v>0.15470777428049154</v>
      </c>
      <c r="AD407" s="317">
        <f t="shared" ca="1" si="555"/>
        <v>0.15470777428049154</v>
      </c>
      <c r="AE407" s="39"/>
      <c r="AF407" s="318">
        <f t="shared" si="504"/>
        <v>0</v>
      </c>
      <c r="AG407" s="405">
        <f t="shared" ca="1" si="505"/>
        <v>0</v>
      </c>
      <c r="AH407" s="318">
        <f t="shared" si="506"/>
        <v>0</v>
      </c>
      <c r="AI407" s="405">
        <f t="shared" ca="1" si="507"/>
        <v>0</v>
      </c>
      <c r="AJ407" s="318">
        <f t="shared" si="508"/>
        <v>0.01</v>
      </c>
      <c r="AK407" s="405">
        <f t="shared" ca="1" si="509"/>
        <v>0</v>
      </c>
      <c r="AL407" s="35">
        <v>0</v>
      </c>
      <c r="AM407" s="30">
        <f t="shared" ca="1" si="510"/>
        <v>0</v>
      </c>
      <c r="AN407" s="39"/>
      <c r="AO407" s="39"/>
      <c r="AP407" s="709">
        <f ca="1">IF($J$12="",0,IF(A407&lt;=$Y$3,IF(R406+SUM($M$126:M407)&gt;$Z$22,R406*10%,IF(R406+SUM($M$126:M407)&lt;=$Z$22,$Z$22-R406-SUM($M$126:M407))),0))</f>
        <v>0</v>
      </c>
      <c r="AQ407" s="319">
        <f t="shared" ca="1" si="540"/>
        <v>0</v>
      </c>
      <c r="AR407" s="319">
        <f ca="1">IF($J$12="",0,IF(U406&lt;0,0,IF(A407&lt;=$Y$3,IF(U406+SUM($M$126:M407)&gt;$Z$22,U406*10%,IF(U406+SUM($M$126:M407)&lt;=$Z$22,$AR$125-U406-SUM($M$126:M407))),0)))</f>
        <v>0</v>
      </c>
      <c r="AS407" s="39">
        <f t="shared" ca="1" si="541"/>
        <v>0</v>
      </c>
      <c r="AT407" s="723">
        <f t="shared" ca="1" si="511"/>
        <v>0</v>
      </c>
      <c r="AU407" s="320">
        <f t="shared" ca="1" si="512"/>
        <v>0</v>
      </c>
      <c r="AV407" s="320">
        <f t="shared" ca="1" si="513"/>
        <v>0</v>
      </c>
      <c r="AW407" s="320">
        <f t="shared" ca="1" si="514"/>
        <v>0</v>
      </c>
      <c r="AX407" s="320">
        <f t="shared" ca="1" si="515"/>
        <v>0</v>
      </c>
      <c r="AY407" s="320">
        <f t="shared" ca="1" si="542"/>
        <v>0</v>
      </c>
      <c r="AZ407" s="724">
        <f t="shared" ca="1" si="516"/>
        <v>0</v>
      </c>
      <c r="BA407" s="1259">
        <f t="shared" si="543"/>
        <v>0</v>
      </c>
      <c r="BB407" s="1250"/>
      <c r="BC407" s="715">
        <f t="shared" si="517"/>
        <v>0</v>
      </c>
      <c r="BD407" s="715">
        <f t="shared" si="518"/>
        <v>0</v>
      </c>
      <c r="BE407" s="715">
        <f t="shared" si="519"/>
        <v>0</v>
      </c>
      <c r="BF407" s="715">
        <f t="shared" si="544"/>
        <v>0</v>
      </c>
      <c r="BG407" s="732">
        <f t="shared" si="520"/>
        <v>0</v>
      </c>
      <c r="BH407" s="39"/>
      <c r="BI407" s="39"/>
      <c r="BJ407" s="39"/>
      <c r="BK407" s="39"/>
      <c r="BL407" s="39"/>
      <c r="BM407" s="30"/>
      <c r="BN407" s="422">
        <f t="shared" ca="1" si="521"/>
        <v>0</v>
      </c>
      <c r="BO407" s="422">
        <f t="shared" ca="1" si="522"/>
        <v>0</v>
      </c>
      <c r="BP407" s="422">
        <f t="shared" ca="1" si="523"/>
        <v>0</v>
      </c>
      <c r="BQ407" s="422">
        <f t="shared" ca="1" si="524"/>
        <v>0</v>
      </c>
      <c r="BR407" s="422">
        <f t="shared" ca="1" si="545"/>
        <v>0</v>
      </c>
      <c r="BS407" s="422">
        <f t="shared" ca="1" si="525"/>
        <v>0</v>
      </c>
      <c r="BT407" s="422">
        <f t="shared" si="526"/>
        <v>0</v>
      </c>
      <c r="BU407" s="422">
        <f t="shared" si="527"/>
        <v>0</v>
      </c>
      <c r="BV407" s="422">
        <f t="shared" si="528"/>
        <v>0</v>
      </c>
      <c r="BW407" s="422">
        <f t="shared" si="529"/>
        <v>0</v>
      </c>
      <c r="BX407" s="422">
        <f t="shared" si="546"/>
        <v>0</v>
      </c>
      <c r="BY407" s="422">
        <f t="shared" si="530"/>
        <v>0</v>
      </c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458"/>
      <c r="CL407" s="458"/>
      <c r="CM407" s="458"/>
      <c r="CN407" s="458"/>
      <c r="CO407" s="458"/>
      <c r="CP407" s="458"/>
      <c r="CQ407" s="458"/>
      <c r="CR407" s="458"/>
      <c r="CS407" s="458"/>
      <c r="CT407" s="458"/>
      <c r="CU407" s="458"/>
      <c r="CV407" s="458"/>
      <c r="CW407" s="458"/>
      <c r="CX407" s="458"/>
      <c r="CY407" s="458"/>
      <c r="CZ407" s="458"/>
      <c r="DA407" s="458"/>
      <c r="DB407" s="458"/>
      <c r="DC407" s="458"/>
      <c r="DD407" s="458"/>
      <c r="DE407" s="458"/>
      <c r="DF407" s="458"/>
      <c r="DG407" s="458"/>
      <c r="DH407" s="458"/>
      <c r="DI407" s="458"/>
      <c r="DJ407" s="458"/>
      <c r="DK407" s="458"/>
      <c r="DL407" s="458"/>
      <c r="DM407" s="458"/>
      <c r="DN407" s="458"/>
      <c r="DO407" s="458"/>
      <c r="DP407" s="458"/>
      <c r="DQ407" s="458"/>
      <c r="DR407" s="458"/>
      <c r="DS407" s="458"/>
      <c r="DT407" s="458"/>
      <c r="DU407" s="39"/>
      <c r="DV407" s="39"/>
      <c r="DW407" s="31">
        <f t="shared" si="558"/>
        <v>24</v>
      </c>
      <c r="DX407" s="459">
        <f t="shared" si="531"/>
        <v>283</v>
      </c>
      <c r="DY407" s="467">
        <f t="shared" si="547"/>
        <v>0</v>
      </c>
      <c r="DZ407" s="468">
        <f t="shared" si="548"/>
        <v>0</v>
      </c>
      <c r="EA407" s="467">
        <f t="shared" si="549"/>
        <v>0.01</v>
      </c>
      <c r="EB407" s="468"/>
      <c r="EC407" s="326"/>
      <c r="ED407" s="468"/>
      <c r="EE407" s="39"/>
      <c r="EF407" s="459">
        <f t="shared" si="550"/>
        <v>283</v>
      </c>
      <c r="EG407" s="407">
        <f t="shared" si="556"/>
        <v>0.03</v>
      </c>
      <c r="EH407" s="407">
        <f t="shared" si="556"/>
        <v>0.03</v>
      </c>
      <c r="EI407" s="407">
        <f t="shared" si="556"/>
        <v>0.03</v>
      </c>
      <c r="EJ407" s="407">
        <f t="shared" si="556"/>
        <v>0.03</v>
      </c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</row>
    <row r="408" spans="1:228" ht="12.75" hidden="1" customHeight="1" x14ac:dyDescent="0.2">
      <c r="A408" s="31">
        <f t="shared" si="557"/>
        <v>24</v>
      </c>
      <c r="B408" s="31"/>
      <c r="C408" s="31"/>
      <c r="D408" s="32">
        <f t="shared" si="532"/>
        <v>284</v>
      </c>
      <c r="E408" s="33">
        <f t="shared" ca="1" si="496"/>
        <v>0</v>
      </c>
      <c r="F408" s="33">
        <f t="shared" ca="1" si="497"/>
        <v>0</v>
      </c>
      <c r="G408" s="33">
        <f t="shared" ca="1" si="498"/>
        <v>0</v>
      </c>
      <c r="H408" s="33">
        <v>0</v>
      </c>
      <c r="I408" s="33">
        <v>0</v>
      </c>
      <c r="J408" s="33">
        <f t="shared" ca="1" si="554"/>
        <v>0</v>
      </c>
      <c r="K408" s="33">
        <f t="shared" ca="1" si="499"/>
        <v>0</v>
      </c>
      <c r="L408" s="33"/>
      <c r="M408" s="832">
        <v>0</v>
      </c>
      <c r="N408" s="33">
        <f>IF(M408&gt;0,#REF!,0)</f>
        <v>0</v>
      </c>
      <c r="O408" s="33">
        <f t="shared" ca="1" si="500"/>
        <v>0</v>
      </c>
      <c r="P408" s="833">
        <f t="shared" ca="1" si="533"/>
        <v>0</v>
      </c>
      <c r="Q408" s="834">
        <f t="shared" ca="1" si="534"/>
        <v>0</v>
      </c>
      <c r="R408" s="835">
        <f t="shared" ca="1" si="535"/>
        <v>0</v>
      </c>
      <c r="S408" s="836">
        <f t="shared" ca="1" si="536"/>
        <v>0</v>
      </c>
      <c r="T408" s="34">
        <f t="shared" ca="1" si="501"/>
        <v>0</v>
      </c>
      <c r="U408" s="835">
        <f t="shared" ca="1" si="537"/>
        <v>0</v>
      </c>
      <c r="V408" s="34">
        <f t="shared" si="485"/>
        <v>0</v>
      </c>
      <c r="W408" s="553">
        <f t="shared" si="487"/>
        <v>0</v>
      </c>
      <c r="X408" s="42">
        <f t="shared" si="538"/>
        <v>0.03</v>
      </c>
      <c r="Y408" s="43">
        <f t="shared" si="502"/>
        <v>2.4662697723036864E-3</v>
      </c>
      <c r="Z408" s="45">
        <f t="shared" si="493"/>
        <v>0.03</v>
      </c>
      <c r="AA408" s="43">
        <f t="shared" si="503"/>
        <v>2.4662697723036864E-3</v>
      </c>
      <c r="AB408" s="35">
        <f t="shared" si="555"/>
        <v>0.16</v>
      </c>
      <c r="AC408" s="35">
        <f t="shared" ca="1" si="555"/>
        <v>0.15470777428049154</v>
      </c>
      <c r="AD408" s="317">
        <f t="shared" ca="1" si="555"/>
        <v>0.15470777428049154</v>
      </c>
      <c r="AE408" s="39"/>
      <c r="AF408" s="318">
        <f t="shared" si="504"/>
        <v>0</v>
      </c>
      <c r="AG408" s="405">
        <f t="shared" ca="1" si="505"/>
        <v>0</v>
      </c>
      <c r="AH408" s="318">
        <f t="shared" si="506"/>
        <v>0</v>
      </c>
      <c r="AI408" s="405">
        <f t="shared" ca="1" si="507"/>
        <v>0</v>
      </c>
      <c r="AJ408" s="318">
        <f t="shared" si="508"/>
        <v>0.01</v>
      </c>
      <c r="AK408" s="405">
        <f t="shared" ca="1" si="509"/>
        <v>0</v>
      </c>
      <c r="AL408" s="35">
        <v>0</v>
      </c>
      <c r="AM408" s="30">
        <f t="shared" ca="1" si="510"/>
        <v>0</v>
      </c>
      <c r="AN408" s="39"/>
      <c r="AO408" s="39"/>
      <c r="AP408" s="709">
        <f ca="1">IF($J$12="",0,IF(A408&lt;=$Y$3,IF(R407+SUM($M$126:M408)&gt;$Z$22,R407*10%,IF(R407+SUM($M$126:M408)&lt;=$Z$22,$Z$22-R407-SUM($M$126:M408))),0))</f>
        <v>0</v>
      </c>
      <c r="AQ408" s="319">
        <f t="shared" ca="1" si="540"/>
        <v>0</v>
      </c>
      <c r="AR408" s="319">
        <f ca="1">IF($J$12="",0,IF(U407&lt;0,0,IF(A408&lt;=$Y$3,IF(U407+SUM($M$126:M408)&gt;$Z$22,U407*10%,IF(U407+SUM($M$126:M408)&lt;=$Z$22,$AR$125-U407-SUM($M$126:M408))),0)))</f>
        <v>0</v>
      </c>
      <c r="AS408" s="39">
        <f t="shared" ca="1" si="541"/>
        <v>0</v>
      </c>
      <c r="AT408" s="723">
        <f t="shared" ca="1" si="511"/>
        <v>0</v>
      </c>
      <c r="AU408" s="320">
        <f t="shared" ca="1" si="512"/>
        <v>0</v>
      </c>
      <c r="AV408" s="320">
        <f t="shared" ca="1" si="513"/>
        <v>0</v>
      </c>
      <c r="AW408" s="320">
        <f t="shared" ca="1" si="514"/>
        <v>0</v>
      </c>
      <c r="AX408" s="320">
        <f t="shared" ca="1" si="515"/>
        <v>0</v>
      </c>
      <c r="AY408" s="320">
        <f t="shared" ca="1" si="542"/>
        <v>0</v>
      </c>
      <c r="AZ408" s="724">
        <f t="shared" ca="1" si="516"/>
        <v>0</v>
      </c>
      <c r="BA408" s="1259">
        <f t="shared" si="543"/>
        <v>0</v>
      </c>
      <c r="BB408" s="1250"/>
      <c r="BC408" s="715">
        <f t="shared" si="517"/>
        <v>0</v>
      </c>
      <c r="BD408" s="715">
        <f t="shared" si="518"/>
        <v>0</v>
      </c>
      <c r="BE408" s="715">
        <f t="shared" si="519"/>
        <v>0</v>
      </c>
      <c r="BF408" s="715">
        <f t="shared" si="544"/>
        <v>0</v>
      </c>
      <c r="BG408" s="732">
        <f t="shared" si="520"/>
        <v>0</v>
      </c>
      <c r="BH408" s="39"/>
      <c r="BI408" s="39"/>
      <c r="BJ408" s="39"/>
      <c r="BK408" s="39"/>
      <c r="BL408" s="39"/>
      <c r="BM408" s="30"/>
      <c r="BN408" s="422">
        <f t="shared" ca="1" si="521"/>
        <v>0</v>
      </c>
      <c r="BO408" s="422">
        <f t="shared" ca="1" si="522"/>
        <v>0</v>
      </c>
      <c r="BP408" s="422">
        <f t="shared" ca="1" si="523"/>
        <v>0</v>
      </c>
      <c r="BQ408" s="422">
        <f t="shared" ca="1" si="524"/>
        <v>0</v>
      </c>
      <c r="BR408" s="422">
        <f t="shared" ca="1" si="545"/>
        <v>0</v>
      </c>
      <c r="BS408" s="422">
        <f t="shared" ca="1" si="525"/>
        <v>0</v>
      </c>
      <c r="BT408" s="422">
        <f t="shared" si="526"/>
        <v>0</v>
      </c>
      <c r="BU408" s="422">
        <f t="shared" si="527"/>
        <v>0</v>
      </c>
      <c r="BV408" s="422">
        <f t="shared" si="528"/>
        <v>0</v>
      </c>
      <c r="BW408" s="422">
        <f t="shared" si="529"/>
        <v>0</v>
      </c>
      <c r="BX408" s="422">
        <f t="shared" si="546"/>
        <v>0</v>
      </c>
      <c r="BY408" s="422">
        <f t="shared" si="530"/>
        <v>0</v>
      </c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458"/>
      <c r="CL408" s="458"/>
      <c r="CM408" s="458"/>
      <c r="CN408" s="458"/>
      <c r="CO408" s="458"/>
      <c r="CP408" s="458"/>
      <c r="CQ408" s="458"/>
      <c r="CR408" s="458"/>
      <c r="CS408" s="458"/>
      <c r="CT408" s="458"/>
      <c r="CU408" s="458"/>
      <c r="CV408" s="458"/>
      <c r="CW408" s="458"/>
      <c r="CX408" s="458"/>
      <c r="CY408" s="458"/>
      <c r="CZ408" s="458"/>
      <c r="DA408" s="458"/>
      <c r="DB408" s="458"/>
      <c r="DC408" s="458"/>
      <c r="DD408" s="458"/>
      <c r="DE408" s="458"/>
      <c r="DF408" s="458"/>
      <c r="DG408" s="458"/>
      <c r="DH408" s="458"/>
      <c r="DI408" s="458"/>
      <c r="DJ408" s="458"/>
      <c r="DK408" s="458"/>
      <c r="DL408" s="458"/>
      <c r="DM408" s="458"/>
      <c r="DN408" s="458"/>
      <c r="DO408" s="458"/>
      <c r="DP408" s="458"/>
      <c r="DQ408" s="458"/>
      <c r="DR408" s="458"/>
      <c r="DS408" s="458"/>
      <c r="DT408" s="458"/>
      <c r="DU408" s="39"/>
      <c r="DV408" s="39"/>
      <c r="DW408" s="31">
        <f t="shared" si="558"/>
        <v>24</v>
      </c>
      <c r="DX408" s="459">
        <f t="shared" si="531"/>
        <v>284</v>
      </c>
      <c r="DY408" s="467">
        <f t="shared" si="547"/>
        <v>0</v>
      </c>
      <c r="DZ408" s="468">
        <f t="shared" si="548"/>
        <v>0</v>
      </c>
      <c r="EA408" s="467">
        <f t="shared" si="549"/>
        <v>0.01</v>
      </c>
      <c r="EB408" s="468"/>
      <c r="EC408" s="326"/>
      <c r="ED408" s="468"/>
      <c r="EE408" s="39"/>
      <c r="EF408" s="459">
        <f t="shared" si="550"/>
        <v>284</v>
      </c>
      <c r="EG408" s="407">
        <f t="shared" si="556"/>
        <v>0.03</v>
      </c>
      <c r="EH408" s="407">
        <f t="shared" si="556"/>
        <v>0.03</v>
      </c>
      <c r="EI408" s="407">
        <f t="shared" si="556"/>
        <v>0.03</v>
      </c>
      <c r="EJ408" s="407">
        <f t="shared" si="556"/>
        <v>0.03</v>
      </c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</row>
    <row r="409" spans="1:228" ht="12.75" hidden="1" customHeight="1" x14ac:dyDescent="0.2">
      <c r="A409" s="31">
        <f t="shared" si="557"/>
        <v>24</v>
      </c>
      <c r="B409" s="31"/>
      <c r="C409" s="31"/>
      <c r="D409" s="32">
        <f t="shared" si="532"/>
        <v>285</v>
      </c>
      <c r="E409" s="33">
        <f t="shared" ca="1" si="496"/>
        <v>0</v>
      </c>
      <c r="F409" s="33">
        <f t="shared" ca="1" si="497"/>
        <v>0</v>
      </c>
      <c r="G409" s="33">
        <f t="shared" ca="1" si="498"/>
        <v>0</v>
      </c>
      <c r="H409" s="33">
        <v>0</v>
      </c>
      <c r="I409" s="33">
        <v>0</v>
      </c>
      <c r="J409" s="33">
        <f t="shared" ca="1" si="554"/>
        <v>0</v>
      </c>
      <c r="K409" s="33">
        <f t="shared" ca="1" si="499"/>
        <v>0</v>
      </c>
      <c r="L409" s="33"/>
      <c r="M409" s="832">
        <v>0</v>
      </c>
      <c r="N409" s="33">
        <f>IF(M409&gt;0,#REF!,0)</f>
        <v>0</v>
      </c>
      <c r="O409" s="33">
        <f t="shared" ca="1" si="500"/>
        <v>0</v>
      </c>
      <c r="P409" s="833">
        <f t="shared" ca="1" si="533"/>
        <v>0</v>
      </c>
      <c r="Q409" s="834">
        <f t="shared" ca="1" si="534"/>
        <v>0</v>
      </c>
      <c r="R409" s="835">
        <f t="shared" ca="1" si="535"/>
        <v>0</v>
      </c>
      <c r="S409" s="836">
        <f t="shared" ca="1" si="536"/>
        <v>0</v>
      </c>
      <c r="T409" s="34">
        <f t="shared" ca="1" si="501"/>
        <v>0</v>
      </c>
      <c r="U409" s="835">
        <f t="shared" ca="1" si="537"/>
        <v>0</v>
      </c>
      <c r="V409" s="34">
        <f t="shared" si="485"/>
        <v>0</v>
      </c>
      <c r="W409" s="553">
        <f t="shared" si="487"/>
        <v>0</v>
      </c>
      <c r="X409" s="42">
        <f t="shared" si="538"/>
        <v>0.03</v>
      </c>
      <c r="Y409" s="43">
        <f t="shared" si="502"/>
        <v>2.4662697723036864E-3</v>
      </c>
      <c r="Z409" s="45">
        <f t="shared" si="493"/>
        <v>0.03</v>
      </c>
      <c r="AA409" s="43">
        <f t="shared" si="503"/>
        <v>2.4662697723036864E-3</v>
      </c>
      <c r="AB409" s="35">
        <f t="shared" si="555"/>
        <v>0.16</v>
      </c>
      <c r="AC409" s="35">
        <f t="shared" ca="1" si="555"/>
        <v>0.15470777428049154</v>
      </c>
      <c r="AD409" s="317">
        <f t="shared" ca="1" si="555"/>
        <v>0.15470777428049154</v>
      </c>
      <c r="AE409" s="39"/>
      <c r="AF409" s="318">
        <f t="shared" si="504"/>
        <v>0</v>
      </c>
      <c r="AG409" s="405">
        <f t="shared" ca="1" si="505"/>
        <v>0</v>
      </c>
      <c r="AH409" s="318">
        <f t="shared" si="506"/>
        <v>0</v>
      </c>
      <c r="AI409" s="405">
        <f t="shared" ca="1" si="507"/>
        <v>0</v>
      </c>
      <c r="AJ409" s="318">
        <f t="shared" si="508"/>
        <v>0.01</v>
      </c>
      <c r="AK409" s="405">
        <f t="shared" ca="1" si="509"/>
        <v>0</v>
      </c>
      <c r="AL409" s="35">
        <v>0</v>
      </c>
      <c r="AM409" s="30">
        <f t="shared" ca="1" si="510"/>
        <v>0</v>
      </c>
      <c r="AN409" s="39"/>
      <c r="AO409" s="39"/>
      <c r="AP409" s="709">
        <f ca="1">IF($J$12="",0,IF(A409&lt;=$Y$3,IF(R408+SUM($M$126:M409)&gt;$Z$22,R408*10%,IF(R408+SUM($M$126:M409)&lt;=$Z$22,$Z$22-R408-SUM($M$126:M409))),0))</f>
        <v>0</v>
      </c>
      <c r="AQ409" s="319">
        <f t="shared" ca="1" si="540"/>
        <v>0</v>
      </c>
      <c r="AR409" s="319">
        <f ca="1">IF($J$12="",0,IF(U408&lt;0,0,IF(A409&lt;=$Y$3,IF(U408+SUM($M$126:M409)&gt;$Z$22,U408*10%,IF(U408+SUM($M$126:M409)&lt;=$Z$22,$AR$125-U408-SUM($M$126:M409))),0)))</f>
        <v>0</v>
      </c>
      <c r="AS409" s="39">
        <f t="shared" ca="1" si="541"/>
        <v>0</v>
      </c>
      <c r="AT409" s="723">
        <f t="shared" ca="1" si="511"/>
        <v>0</v>
      </c>
      <c r="AU409" s="320">
        <f t="shared" ca="1" si="512"/>
        <v>0</v>
      </c>
      <c r="AV409" s="320">
        <f t="shared" ca="1" si="513"/>
        <v>0</v>
      </c>
      <c r="AW409" s="320">
        <f t="shared" ca="1" si="514"/>
        <v>0</v>
      </c>
      <c r="AX409" s="320">
        <f t="shared" ca="1" si="515"/>
        <v>0</v>
      </c>
      <c r="AY409" s="320">
        <f t="shared" ca="1" si="542"/>
        <v>0</v>
      </c>
      <c r="AZ409" s="724">
        <f t="shared" ca="1" si="516"/>
        <v>0</v>
      </c>
      <c r="BA409" s="1259">
        <f t="shared" si="543"/>
        <v>0</v>
      </c>
      <c r="BB409" s="1250"/>
      <c r="BC409" s="715">
        <f t="shared" si="517"/>
        <v>0</v>
      </c>
      <c r="BD409" s="715">
        <f t="shared" si="518"/>
        <v>0</v>
      </c>
      <c r="BE409" s="715">
        <f t="shared" si="519"/>
        <v>0</v>
      </c>
      <c r="BF409" s="715">
        <f t="shared" si="544"/>
        <v>0</v>
      </c>
      <c r="BG409" s="732">
        <f t="shared" si="520"/>
        <v>0</v>
      </c>
      <c r="BH409" s="39"/>
      <c r="BI409" s="39"/>
      <c r="BJ409" s="39"/>
      <c r="BK409" s="39"/>
      <c r="BL409" s="39"/>
      <c r="BM409" s="30"/>
      <c r="BN409" s="422">
        <f t="shared" ca="1" si="521"/>
        <v>0</v>
      </c>
      <c r="BO409" s="422">
        <f t="shared" ca="1" si="522"/>
        <v>0</v>
      </c>
      <c r="BP409" s="422">
        <f t="shared" ca="1" si="523"/>
        <v>0</v>
      </c>
      <c r="BQ409" s="422">
        <f t="shared" ca="1" si="524"/>
        <v>0</v>
      </c>
      <c r="BR409" s="422">
        <f t="shared" ca="1" si="545"/>
        <v>0</v>
      </c>
      <c r="BS409" s="422">
        <f t="shared" ca="1" si="525"/>
        <v>0</v>
      </c>
      <c r="BT409" s="422">
        <f t="shared" si="526"/>
        <v>0</v>
      </c>
      <c r="BU409" s="422">
        <f t="shared" si="527"/>
        <v>0</v>
      </c>
      <c r="BV409" s="422">
        <f t="shared" si="528"/>
        <v>0</v>
      </c>
      <c r="BW409" s="422">
        <f t="shared" si="529"/>
        <v>0</v>
      </c>
      <c r="BX409" s="422">
        <f t="shared" si="546"/>
        <v>0</v>
      </c>
      <c r="BY409" s="422">
        <f t="shared" si="530"/>
        <v>0</v>
      </c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458"/>
      <c r="CL409" s="458"/>
      <c r="CM409" s="458"/>
      <c r="CN409" s="458"/>
      <c r="CO409" s="458"/>
      <c r="CP409" s="458"/>
      <c r="CQ409" s="458"/>
      <c r="CR409" s="458"/>
      <c r="CS409" s="458"/>
      <c r="CT409" s="458"/>
      <c r="CU409" s="458"/>
      <c r="CV409" s="458"/>
      <c r="CW409" s="458"/>
      <c r="CX409" s="458"/>
      <c r="CY409" s="458"/>
      <c r="CZ409" s="458"/>
      <c r="DA409" s="458"/>
      <c r="DB409" s="458"/>
      <c r="DC409" s="458"/>
      <c r="DD409" s="458"/>
      <c r="DE409" s="458"/>
      <c r="DF409" s="458"/>
      <c r="DG409" s="458"/>
      <c r="DH409" s="458"/>
      <c r="DI409" s="458"/>
      <c r="DJ409" s="458"/>
      <c r="DK409" s="458"/>
      <c r="DL409" s="458"/>
      <c r="DM409" s="458"/>
      <c r="DN409" s="458"/>
      <c r="DO409" s="458"/>
      <c r="DP409" s="458"/>
      <c r="DQ409" s="458"/>
      <c r="DR409" s="458"/>
      <c r="DS409" s="458"/>
      <c r="DT409" s="458"/>
      <c r="DU409" s="39"/>
      <c r="DV409" s="39"/>
      <c r="DW409" s="31">
        <f t="shared" si="558"/>
        <v>24</v>
      </c>
      <c r="DX409" s="459">
        <f t="shared" si="531"/>
        <v>285</v>
      </c>
      <c r="DY409" s="467">
        <f t="shared" si="547"/>
        <v>0</v>
      </c>
      <c r="DZ409" s="468">
        <f t="shared" si="548"/>
        <v>0</v>
      </c>
      <c r="EA409" s="467">
        <f t="shared" si="549"/>
        <v>0.01</v>
      </c>
      <c r="EB409" s="468"/>
      <c r="EC409" s="326"/>
      <c r="ED409" s="468"/>
      <c r="EE409" s="39"/>
      <c r="EF409" s="459">
        <f t="shared" si="550"/>
        <v>285</v>
      </c>
      <c r="EG409" s="407">
        <f t="shared" si="556"/>
        <v>0.03</v>
      </c>
      <c r="EH409" s="407">
        <f t="shared" si="556"/>
        <v>0.03</v>
      </c>
      <c r="EI409" s="407">
        <f t="shared" si="556"/>
        <v>0.03</v>
      </c>
      <c r="EJ409" s="407">
        <f t="shared" si="556"/>
        <v>0.03</v>
      </c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</row>
    <row r="410" spans="1:228" ht="12.75" hidden="1" customHeight="1" x14ac:dyDescent="0.2">
      <c r="A410" s="31">
        <f t="shared" si="557"/>
        <v>24</v>
      </c>
      <c r="B410" s="31"/>
      <c r="C410" s="31"/>
      <c r="D410" s="32">
        <f t="shared" si="532"/>
        <v>286</v>
      </c>
      <c r="E410" s="33">
        <f t="shared" ca="1" si="496"/>
        <v>0</v>
      </c>
      <c r="F410" s="33">
        <f t="shared" ca="1" si="497"/>
        <v>0</v>
      </c>
      <c r="G410" s="33">
        <f t="shared" ca="1" si="498"/>
        <v>0</v>
      </c>
      <c r="H410" s="33">
        <v>0</v>
      </c>
      <c r="I410" s="33">
        <v>0</v>
      </c>
      <c r="J410" s="33">
        <f t="shared" ca="1" si="554"/>
        <v>0</v>
      </c>
      <c r="K410" s="33">
        <f t="shared" ca="1" si="499"/>
        <v>0</v>
      </c>
      <c r="L410" s="33"/>
      <c r="M410" s="832">
        <v>0</v>
      </c>
      <c r="N410" s="33">
        <f>IF(M410&gt;0,#REF!,0)</f>
        <v>0</v>
      </c>
      <c r="O410" s="33">
        <f t="shared" ca="1" si="500"/>
        <v>0</v>
      </c>
      <c r="P410" s="833">
        <f t="shared" ca="1" si="533"/>
        <v>0</v>
      </c>
      <c r="Q410" s="834">
        <f t="shared" ca="1" si="534"/>
        <v>0</v>
      </c>
      <c r="R410" s="835">
        <f t="shared" ca="1" si="535"/>
        <v>0</v>
      </c>
      <c r="S410" s="836">
        <f t="shared" ca="1" si="536"/>
        <v>0</v>
      </c>
      <c r="T410" s="34">
        <f t="shared" ca="1" si="501"/>
        <v>0</v>
      </c>
      <c r="U410" s="835">
        <f t="shared" ca="1" si="537"/>
        <v>0</v>
      </c>
      <c r="V410" s="34">
        <f t="shared" si="485"/>
        <v>0</v>
      </c>
      <c r="W410" s="553">
        <f t="shared" si="487"/>
        <v>0</v>
      </c>
      <c r="X410" s="42">
        <f t="shared" si="538"/>
        <v>0.03</v>
      </c>
      <c r="Y410" s="43">
        <f t="shared" si="502"/>
        <v>2.4662697723036864E-3</v>
      </c>
      <c r="Z410" s="45">
        <f t="shared" si="493"/>
        <v>0.03</v>
      </c>
      <c r="AA410" s="43">
        <f t="shared" si="503"/>
        <v>2.4662697723036864E-3</v>
      </c>
      <c r="AB410" s="35">
        <f t="shared" si="555"/>
        <v>0.16</v>
      </c>
      <c r="AC410" s="35">
        <f t="shared" ca="1" si="555"/>
        <v>0.15470777428049154</v>
      </c>
      <c r="AD410" s="317">
        <f t="shared" ca="1" si="555"/>
        <v>0.15470777428049154</v>
      </c>
      <c r="AE410" s="39"/>
      <c r="AF410" s="318">
        <f t="shared" si="504"/>
        <v>0</v>
      </c>
      <c r="AG410" s="405">
        <f t="shared" ca="1" si="505"/>
        <v>0</v>
      </c>
      <c r="AH410" s="318">
        <f t="shared" si="506"/>
        <v>0</v>
      </c>
      <c r="AI410" s="405">
        <f t="shared" ca="1" si="507"/>
        <v>0</v>
      </c>
      <c r="AJ410" s="318">
        <f t="shared" si="508"/>
        <v>0.01</v>
      </c>
      <c r="AK410" s="405">
        <f t="shared" ca="1" si="509"/>
        <v>0</v>
      </c>
      <c r="AL410" s="35">
        <v>0</v>
      </c>
      <c r="AM410" s="30">
        <f t="shared" ca="1" si="510"/>
        <v>0</v>
      </c>
      <c r="AN410" s="39"/>
      <c r="AO410" s="39"/>
      <c r="AP410" s="709">
        <f ca="1">IF($J$12="",0,IF(A410&lt;=$Y$3,IF(R409+SUM($M$126:M410)&gt;$Z$22,R409*10%,IF(R409+SUM($M$126:M410)&lt;=$Z$22,$Z$22-R409-SUM($M$126:M410))),0))</f>
        <v>0</v>
      </c>
      <c r="AQ410" s="319">
        <f t="shared" ca="1" si="540"/>
        <v>0</v>
      </c>
      <c r="AR410" s="319">
        <f ca="1">IF($J$12="",0,IF(U409&lt;0,0,IF(A410&lt;=$Y$3,IF(U409+SUM($M$126:M410)&gt;$Z$22,U409*10%,IF(U409+SUM($M$126:M410)&lt;=$Z$22,$AR$125-U409-SUM($M$126:M410))),0)))</f>
        <v>0</v>
      </c>
      <c r="AS410" s="39">
        <f t="shared" ca="1" si="541"/>
        <v>0</v>
      </c>
      <c r="AT410" s="723">
        <f t="shared" ca="1" si="511"/>
        <v>0</v>
      </c>
      <c r="AU410" s="320">
        <f t="shared" ca="1" si="512"/>
        <v>0</v>
      </c>
      <c r="AV410" s="320">
        <f t="shared" ca="1" si="513"/>
        <v>0</v>
      </c>
      <c r="AW410" s="320">
        <f t="shared" ca="1" si="514"/>
        <v>0</v>
      </c>
      <c r="AX410" s="320">
        <f t="shared" ca="1" si="515"/>
        <v>0</v>
      </c>
      <c r="AY410" s="320">
        <f t="shared" ca="1" si="542"/>
        <v>0</v>
      </c>
      <c r="AZ410" s="724">
        <f t="shared" ca="1" si="516"/>
        <v>0</v>
      </c>
      <c r="BA410" s="1259">
        <f t="shared" si="543"/>
        <v>0</v>
      </c>
      <c r="BB410" s="1250"/>
      <c r="BC410" s="715">
        <f t="shared" si="517"/>
        <v>0</v>
      </c>
      <c r="BD410" s="715">
        <f t="shared" si="518"/>
        <v>0</v>
      </c>
      <c r="BE410" s="715">
        <f t="shared" si="519"/>
        <v>0</v>
      </c>
      <c r="BF410" s="715">
        <f t="shared" si="544"/>
        <v>0</v>
      </c>
      <c r="BG410" s="732">
        <f t="shared" si="520"/>
        <v>0</v>
      </c>
      <c r="BH410" s="39"/>
      <c r="BI410" s="39"/>
      <c r="BJ410" s="39"/>
      <c r="BK410" s="39"/>
      <c r="BL410" s="39"/>
      <c r="BM410" s="30"/>
      <c r="BN410" s="422">
        <f t="shared" ca="1" si="521"/>
        <v>0</v>
      </c>
      <c r="BO410" s="422">
        <f t="shared" ca="1" si="522"/>
        <v>0</v>
      </c>
      <c r="BP410" s="422">
        <f t="shared" ca="1" si="523"/>
        <v>0</v>
      </c>
      <c r="BQ410" s="422">
        <f t="shared" ca="1" si="524"/>
        <v>0</v>
      </c>
      <c r="BR410" s="422">
        <f t="shared" ca="1" si="545"/>
        <v>0</v>
      </c>
      <c r="BS410" s="422">
        <f t="shared" ca="1" si="525"/>
        <v>0</v>
      </c>
      <c r="BT410" s="422">
        <f t="shared" si="526"/>
        <v>0</v>
      </c>
      <c r="BU410" s="422">
        <f t="shared" si="527"/>
        <v>0</v>
      </c>
      <c r="BV410" s="422">
        <f t="shared" si="528"/>
        <v>0</v>
      </c>
      <c r="BW410" s="422">
        <f t="shared" si="529"/>
        <v>0</v>
      </c>
      <c r="BX410" s="422">
        <f t="shared" si="546"/>
        <v>0</v>
      </c>
      <c r="BY410" s="422">
        <f t="shared" si="530"/>
        <v>0</v>
      </c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458"/>
      <c r="CL410" s="458"/>
      <c r="CM410" s="458"/>
      <c r="CN410" s="458"/>
      <c r="CO410" s="458"/>
      <c r="CP410" s="458"/>
      <c r="CQ410" s="458"/>
      <c r="CR410" s="458"/>
      <c r="CS410" s="458"/>
      <c r="CT410" s="458"/>
      <c r="CU410" s="458"/>
      <c r="CV410" s="458"/>
      <c r="CW410" s="458"/>
      <c r="CX410" s="458"/>
      <c r="CY410" s="458"/>
      <c r="CZ410" s="458"/>
      <c r="DA410" s="458"/>
      <c r="DB410" s="458"/>
      <c r="DC410" s="458"/>
      <c r="DD410" s="458"/>
      <c r="DE410" s="458"/>
      <c r="DF410" s="458"/>
      <c r="DG410" s="458"/>
      <c r="DH410" s="458"/>
      <c r="DI410" s="458"/>
      <c r="DJ410" s="458"/>
      <c r="DK410" s="458"/>
      <c r="DL410" s="458"/>
      <c r="DM410" s="458"/>
      <c r="DN410" s="458"/>
      <c r="DO410" s="458"/>
      <c r="DP410" s="458"/>
      <c r="DQ410" s="458"/>
      <c r="DR410" s="458"/>
      <c r="DS410" s="458"/>
      <c r="DT410" s="458"/>
      <c r="DU410" s="39"/>
      <c r="DV410" s="39"/>
      <c r="DW410" s="31">
        <f t="shared" si="558"/>
        <v>24</v>
      </c>
      <c r="DX410" s="459">
        <f t="shared" si="531"/>
        <v>286</v>
      </c>
      <c r="DY410" s="467">
        <f t="shared" si="547"/>
        <v>0</v>
      </c>
      <c r="DZ410" s="468">
        <f t="shared" si="548"/>
        <v>0</v>
      </c>
      <c r="EA410" s="467">
        <f t="shared" si="549"/>
        <v>0.01</v>
      </c>
      <c r="EB410" s="468"/>
      <c r="EC410" s="326"/>
      <c r="ED410" s="468"/>
      <c r="EE410" s="39"/>
      <c r="EF410" s="459">
        <f t="shared" si="550"/>
        <v>286</v>
      </c>
      <c r="EG410" s="407">
        <f t="shared" si="556"/>
        <v>0.03</v>
      </c>
      <c r="EH410" s="407">
        <f t="shared" si="556"/>
        <v>0.03</v>
      </c>
      <c r="EI410" s="407">
        <f t="shared" si="556"/>
        <v>0.03</v>
      </c>
      <c r="EJ410" s="407">
        <f t="shared" si="556"/>
        <v>0.03</v>
      </c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</row>
    <row r="411" spans="1:228" ht="12.75" hidden="1" customHeight="1" x14ac:dyDescent="0.2">
      <c r="A411" s="31">
        <f t="shared" si="557"/>
        <v>24</v>
      </c>
      <c r="B411" s="31"/>
      <c r="C411" s="31"/>
      <c r="D411" s="32">
        <f t="shared" si="532"/>
        <v>287</v>
      </c>
      <c r="E411" s="33">
        <f t="shared" ca="1" si="496"/>
        <v>0</v>
      </c>
      <c r="F411" s="33">
        <f t="shared" ca="1" si="497"/>
        <v>0</v>
      </c>
      <c r="G411" s="33">
        <f t="shared" ca="1" si="498"/>
        <v>0</v>
      </c>
      <c r="H411" s="33">
        <v>0</v>
      </c>
      <c r="I411" s="33">
        <v>0</v>
      </c>
      <c r="J411" s="33">
        <f t="shared" ca="1" si="554"/>
        <v>0</v>
      </c>
      <c r="K411" s="33">
        <f t="shared" ca="1" si="499"/>
        <v>0</v>
      </c>
      <c r="L411" s="33"/>
      <c r="M411" s="832">
        <v>0</v>
      </c>
      <c r="N411" s="33">
        <f>IF(M411&gt;0,#REF!,0)</f>
        <v>0</v>
      </c>
      <c r="O411" s="33">
        <f t="shared" ca="1" si="500"/>
        <v>0</v>
      </c>
      <c r="P411" s="833">
        <f t="shared" ca="1" si="533"/>
        <v>0</v>
      </c>
      <c r="Q411" s="834">
        <f t="shared" ca="1" si="534"/>
        <v>0</v>
      </c>
      <c r="R411" s="835">
        <f t="shared" ca="1" si="535"/>
        <v>0</v>
      </c>
      <c r="S411" s="836">
        <f t="shared" ca="1" si="536"/>
        <v>0</v>
      </c>
      <c r="T411" s="34">
        <f t="shared" ca="1" si="501"/>
        <v>0</v>
      </c>
      <c r="U411" s="835">
        <f t="shared" ca="1" si="537"/>
        <v>0</v>
      </c>
      <c r="V411" s="34">
        <f t="shared" si="485"/>
        <v>0</v>
      </c>
      <c r="W411" s="553">
        <f t="shared" si="487"/>
        <v>0</v>
      </c>
      <c r="X411" s="42">
        <f t="shared" si="538"/>
        <v>0.03</v>
      </c>
      <c r="Y411" s="43">
        <f t="shared" si="502"/>
        <v>2.4662697723036864E-3</v>
      </c>
      <c r="Z411" s="45">
        <f t="shared" si="493"/>
        <v>0.03</v>
      </c>
      <c r="AA411" s="43">
        <f t="shared" si="503"/>
        <v>2.4662697723036864E-3</v>
      </c>
      <c r="AB411" s="35">
        <f t="shared" si="555"/>
        <v>0.16</v>
      </c>
      <c r="AC411" s="35">
        <f t="shared" ca="1" si="555"/>
        <v>0.15470777428049154</v>
      </c>
      <c r="AD411" s="317">
        <f t="shared" ca="1" si="555"/>
        <v>0.15470777428049154</v>
      </c>
      <c r="AE411" s="39"/>
      <c r="AF411" s="318">
        <f t="shared" si="504"/>
        <v>0</v>
      </c>
      <c r="AG411" s="405">
        <f t="shared" ca="1" si="505"/>
        <v>0</v>
      </c>
      <c r="AH411" s="318">
        <f t="shared" si="506"/>
        <v>0</v>
      </c>
      <c r="AI411" s="405">
        <f t="shared" ca="1" si="507"/>
        <v>0</v>
      </c>
      <c r="AJ411" s="318">
        <f t="shared" si="508"/>
        <v>0.01</v>
      </c>
      <c r="AK411" s="405">
        <f t="shared" ca="1" si="509"/>
        <v>0</v>
      </c>
      <c r="AL411" s="35">
        <v>0</v>
      </c>
      <c r="AM411" s="30">
        <f t="shared" ca="1" si="510"/>
        <v>0</v>
      </c>
      <c r="AN411" s="39"/>
      <c r="AO411" s="39"/>
      <c r="AP411" s="709">
        <f ca="1">IF($J$12="",0,IF(A411&lt;=$Y$3,IF(R410+SUM($M$126:M411)&gt;$Z$22,R410*10%,IF(R410+SUM($M$126:M411)&lt;=$Z$22,$Z$22-R410-SUM($M$126:M411))),0))</f>
        <v>0</v>
      </c>
      <c r="AQ411" s="319">
        <f t="shared" ca="1" si="540"/>
        <v>0</v>
      </c>
      <c r="AR411" s="319">
        <f ca="1">IF($J$12="",0,IF(U410&lt;0,0,IF(A411&lt;=$Y$3,IF(U410+SUM($M$126:M411)&gt;$Z$22,U410*10%,IF(U410+SUM($M$126:M411)&lt;=$Z$22,$AR$125-U410-SUM($M$126:M411))),0)))</f>
        <v>0</v>
      </c>
      <c r="AS411" s="39">
        <f t="shared" ca="1" si="541"/>
        <v>0</v>
      </c>
      <c r="AT411" s="723">
        <f t="shared" ca="1" si="511"/>
        <v>0</v>
      </c>
      <c r="AU411" s="320">
        <f t="shared" ca="1" si="512"/>
        <v>0</v>
      </c>
      <c r="AV411" s="320">
        <f t="shared" ca="1" si="513"/>
        <v>0</v>
      </c>
      <c r="AW411" s="320">
        <f t="shared" ca="1" si="514"/>
        <v>0</v>
      </c>
      <c r="AX411" s="320">
        <f t="shared" ca="1" si="515"/>
        <v>0</v>
      </c>
      <c r="AY411" s="320">
        <f t="shared" ca="1" si="542"/>
        <v>0</v>
      </c>
      <c r="AZ411" s="724">
        <f t="shared" ca="1" si="516"/>
        <v>0</v>
      </c>
      <c r="BA411" s="1259">
        <f t="shared" si="543"/>
        <v>0</v>
      </c>
      <c r="BB411" s="1250"/>
      <c r="BC411" s="715">
        <f t="shared" si="517"/>
        <v>0</v>
      </c>
      <c r="BD411" s="715">
        <f t="shared" si="518"/>
        <v>0</v>
      </c>
      <c r="BE411" s="715">
        <f t="shared" si="519"/>
        <v>0</v>
      </c>
      <c r="BF411" s="715">
        <f t="shared" si="544"/>
        <v>0</v>
      </c>
      <c r="BG411" s="732">
        <f t="shared" si="520"/>
        <v>0</v>
      </c>
      <c r="BH411" s="39"/>
      <c r="BI411" s="39"/>
      <c r="BJ411" s="39"/>
      <c r="BK411" s="39"/>
      <c r="BL411" s="39"/>
      <c r="BM411" s="30"/>
      <c r="BN411" s="422">
        <f t="shared" ca="1" si="521"/>
        <v>0</v>
      </c>
      <c r="BO411" s="422">
        <f t="shared" ca="1" si="522"/>
        <v>0</v>
      </c>
      <c r="BP411" s="422">
        <f t="shared" ca="1" si="523"/>
        <v>0</v>
      </c>
      <c r="BQ411" s="422">
        <f t="shared" ca="1" si="524"/>
        <v>0</v>
      </c>
      <c r="BR411" s="422">
        <f t="shared" ca="1" si="545"/>
        <v>0</v>
      </c>
      <c r="BS411" s="422">
        <f t="shared" ca="1" si="525"/>
        <v>0</v>
      </c>
      <c r="BT411" s="422">
        <f t="shared" si="526"/>
        <v>0</v>
      </c>
      <c r="BU411" s="422">
        <f t="shared" si="527"/>
        <v>0</v>
      </c>
      <c r="BV411" s="422">
        <f t="shared" si="528"/>
        <v>0</v>
      </c>
      <c r="BW411" s="422">
        <f t="shared" si="529"/>
        <v>0</v>
      </c>
      <c r="BX411" s="422">
        <f t="shared" si="546"/>
        <v>0</v>
      </c>
      <c r="BY411" s="422">
        <f t="shared" si="530"/>
        <v>0</v>
      </c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458"/>
      <c r="CL411" s="458"/>
      <c r="CM411" s="458"/>
      <c r="CN411" s="458"/>
      <c r="CO411" s="458"/>
      <c r="CP411" s="458"/>
      <c r="CQ411" s="458"/>
      <c r="CR411" s="458"/>
      <c r="CS411" s="458"/>
      <c r="CT411" s="458"/>
      <c r="CU411" s="458"/>
      <c r="CV411" s="458"/>
      <c r="CW411" s="458"/>
      <c r="CX411" s="458"/>
      <c r="CY411" s="458"/>
      <c r="CZ411" s="458"/>
      <c r="DA411" s="458"/>
      <c r="DB411" s="458"/>
      <c r="DC411" s="458"/>
      <c r="DD411" s="458"/>
      <c r="DE411" s="458"/>
      <c r="DF411" s="458"/>
      <c r="DG411" s="458"/>
      <c r="DH411" s="458"/>
      <c r="DI411" s="458"/>
      <c r="DJ411" s="458"/>
      <c r="DK411" s="458"/>
      <c r="DL411" s="458"/>
      <c r="DM411" s="458"/>
      <c r="DN411" s="458"/>
      <c r="DO411" s="458"/>
      <c r="DP411" s="458"/>
      <c r="DQ411" s="458"/>
      <c r="DR411" s="458"/>
      <c r="DS411" s="458"/>
      <c r="DT411" s="458"/>
      <c r="DU411" s="39"/>
      <c r="DV411" s="39"/>
      <c r="DW411" s="31">
        <f t="shared" si="558"/>
        <v>24</v>
      </c>
      <c r="DX411" s="459">
        <f t="shared" si="531"/>
        <v>287</v>
      </c>
      <c r="DY411" s="467">
        <f t="shared" si="547"/>
        <v>0</v>
      </c>
      <c r="DZ411" s="468">
        <f t="shared" si="548"/>
        <v>0</v>
      </c>
      <c r="EA411" s="467">
        <f t="shared" si="549"/>
        <v>0.01</v>
      </c>
      <c r="EB411" s="468"/>
      <c r="EC411" s="326"/>
      <c r="ED411" s="468"/>
      <c r="EE411" s="39"/>
      <c r="EF411" s="459">
        <f t="shared" si="550"/>
        <v>287</v>
      </c>
      <c r="EG411" s="407">
        <f t="shared" si="556"/>
        <v>0.03</v>
      </c>
      <c r="EH411" s="407">
        <f t="shared" si="556"/>
        <v>0.03</v>
      </c>
      <c r="EI411" s="407">
        <f t="shared" si="556"/>
        <v>0.03</v>
      </c>
      <c r="EJ411" s="407">
        <f t="shared" si="556"/>
        <v>0.03</v>
      </c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</row>
    <row r="412" spans="1:228" ht="12.75" hidden="1" customHeight="1" x14ac:dyDescent="0.2">
      <c r="A412" s="31">
        <f t="shared" si="557"/>
        <v>24</v>
      </c>
      <c r="B412" s="31"/>
      <c r="C412" s="31"/>
      <c r="D412" s="32">
        <f t="shared" si="532"/>
        <v>288</v>
      </c>
      <c r="E412" s="33">
        <f t="shared" ca="1" si="496"/>
        <v>0</v>
      </c>
      <c r="F412" s="33">
        <f t="shared" ca="1" si="497"/>
        <v>0</v>
      </c>
      <c r="G412" s="33">
        <f t="shared" ca="1" si="498"/>
        <v>0</v>
      </c>
      <c r="H412" s="33">
        <v>0</v>
      </c>
      <c r="I412" s="33">
        <v>0</v>
      </c>
      <c r="J412" s="33">
        <f t="shared" ca="1" si="554"/>
        <v>0</v>
      </c>
      <c r="K412" s="33">
        <f t="shared" ca="1" si="499"/>
        <v>0</v>
      </c>
      <c r="L412" s="33"/>
      <c r="M412" s="832">
        <v>0</v>
      </c>
      <c r="N412" s="33">
        <f>IF(M412&gt;0,#REF!,0)</f>
        <v>0</v>
      </c>
      <c r="O412" s="33">
        <f t="shared" ca="1" si="500"/>
        <v>0</v>
      </c>
      <c r="P412" s="833">
        <f t="shared" ca="1" si="533"/>
        <v>0</v>
      </c>
      <c r="Q412" s="834">
        <f t="shared" ca="1" si="534"/>
        <v>0</v>
      </c>
      <c r="R412" s="835">
        <f t="shared" ca="1" si="535"/>
        <v>0</v>
      </c>
      <c r="S412" s="836">
        <f t="shared" ca="1" si="536"/>
        <v>0</v>
      </c>
      <c r="T412" s="34">
        <f t="shared" ca="1" si="501"/>
        <v>0</v>
      </c>
      <c r="U412" s="835">
        <f t="shared" ca="1" si="537"/>
        <v>0</v>
      </c>
      <c r="V412" s="34">
        <f t="shared" si="485"/>
        <v>0</v>
      </c>
      <c r="W412" s="553">
        <f t="shared" si="487"/>
        <v>0</v>
      </c>
      <c r="X412" s="42">
        <f t="shared" si="538"/>
        <v>0.03</v>
      </c>
      <c r="Y412" s="43">
        <f t="shared" si="502"/>
        <v>2.4662697723036864E-3</v>
      </c>
      <c r="Z412" s="45">
        <f t="shared" si="493"/>
        <v>0.03</v>
      </c>
      <c r="AA412" s="43">
        <f t="shared" si="503"/>
        <v>2.4662697723036864E-3</v>
      </c>
      <c r="AB412" s="35">
        <f t="shared" si="555"/>
        <v>0.16</v>
      </c>
      <c r="AC412" s="35">
        <f t="shared" ca="1" si="555"/>
        <v>0.15470777428049154</v>
      </c>
      <c r="AD412" s="317">
        <f t="shared" ca="1" si="555"/>
        <v>0.15470777428049154</v>
      </c>
      <c r="AE412" s="39"/>
      <c r="AF412" s="318">
        <f t="shared" si="504"/>
        <v>0</v>
      </c>
      <c r="AG412" s="405">
        <f t="shared" ca="1" si="505"/>
        <v>0</v>
      </c>
      <c r="AH412" s="318">
        <f t="shared" si="506"/>
        <v>0</v>
      </c>
      <c r="AI412" s="405">
        <f t="shared" ca="1" si="507"/>
        <v>0</v>
      </c>
      <c r="AJ412" s="318">
        <f t="shared" si="508"/>
        <v>0.01</v>
      </c>
      <c r="AK412" s="405">
        <f t="shared" ca="1" si="509"/>
        <v>0</v>
      </c>
      <c r="AL412" s="35">
        <v>0</v>
      </c>
      <c r="AM412" s="30">
        <f t="shared" ca="1" si="510"/>
        <v>0</v>
      </c>
      <c r="AN412" s="39"/>
      <c r="AO412" s="39"/>
      <c r="AP412" s="709">
        <f ca="1">IF($J$12="",0,IF(A412&lt;=$Y$3,IF(R411+SUM($M$126:M412)&gt;$Z$22,R411*10%,IF(R411+SUM($M$126:M412)&lt;=$Z$22,$Z$22-R411-SUM($M$126:M412))),0))</f>
        <v>0</v>
      </c>
      <c r="AQ412" s="319">
        <f t="shared" ca="1" si="540"/>
        <v>0</v>
      </c>
      <c r="AR412" s="319">
        <f ca="1">IF($J$12="",0,IF(U411&lt;0,0,IF(A412&lt;=$Y$3,IF(U411+SUM($M$126:M412)&gt;$Z$22,U411*10%,IF(U411+SUM($M$126:M412)&lt;=$Z$22,$AR$125-U411-SUM($M$126:M412))),0)))</f>
        <v>0</v>
      </c>
      <c r="AS412" s="39">
        <f t="shared" ca="1" si="541"/>
        <v>0</v>
      </c>
      <c r="AT412" s="723">
        <f t="shared" ca="1" si="511"/>
        <v>0</v>
      </c>
      <c r="AU412" s="320">
        <f t="shared" ca="1" si="512"/>
        <v>0</v>
      </c>
      <c r="AV412" s="320">
        <f t="shared" ca="1" si="513"/>
        <v>0</v>
      </c>
      <c r="AW412" s="320">
        <f t="shared" ca="1" si="514"/>
        <v>0</v>
      </c>
      <c r="AX412" s="320">
        <f t="shared" ca="1" si="515"/>
        <v>0</v>
      </c>
      <c r="AY412" s="320">
        <f t="shared" ca="1" si="542"/>
        <v>0</v>
      </c>
      <c r="AZ412" s="724">
        <f t="shared" ca="1" si="516"/>
        <v>0</v>
      </c>
      <c r="BA412" s="1259">
        <f t="shared" si="543"/>
        <v>0</v>
      </c>
      <c r="BB412" s="1250"/>
      <c r="BC412" s="715">
        <f t="shared" si="517"/>
        <v>0</v>
      </c>
      <c r="BD412" s="715">
        <f t="shared" si="518"/>
        <v>0</v>
      </c>
      <c r="BE412" s="715">
        <f t="shared" si="519"/>
        <v>0</v>
      </c>
      <c r="BF412" s="715">
        <f t="shared" si="544"/>
        <v>0</v>
      </c>
      <c r="BG412" s="732">
        <f t="shared" si="520"/>
        <v>0</v>
      </c>
      <c r="BH412" s="39"/>
      <c r="BI412" s="39"/>
      <c r="BJ412" s="39"/>
      <c r="BK412" s="39"/>
      <c r="BL412" s="39"/>
      <c r="BM412" s="30"/>
      <c r="BN412" s="422">
        <f t="shared" ca="1" si="521"/>
        <v>0</v>
      </c>
      <c r="BO412" s="422">
        <f t="shared" ca="1" si="522"/>
        <v>0</v>
      </c>
      <c r="BP412" s="422">
        <f t="shared" ca="1" si="523"/>
        <v>0</v>
      </c>
      <c r="BQ412" s="422">
        <f t="shared" ca="1" si="524"/>
        <v>0</v>
      </c>
      <c r="BR412" s="422">
        <f t="shared" ca="1" si="545"/>
        <v>0</v>
      </c>
      <c r="BS412" s="422">
        <f t="shared" ca="1" si="525"/>
        <v>0</v>
      </c>
      <c r="BT412" s="422">
        <f t="shared" si="526"/>
        <v>0</v>
      </c>
      <c r="BU412" s="422">
        <f t="shared" si="527"/>
        <v>0</v>
      </c>
      <c r="BV412" s="422">
        <f t="shared" si="528"/>
        <v>0</v>
      </c>
      <c r="BW412" s="422">
        <f t="shared" si="529"/>
        <v>0</v>
      </c>
      <c r="BX412" s="422">
        <f t="shared" si="546"/>
        <v>0</v>
      </c>
      <c r="BY412" s="422">
        <f t="shared" si="530"/>
        <v>0</v>
      </c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458"/>
      <c r="CL412" s="458"/>
      <c r="CM412" s="458"/>
      <c r="CN412" s="458"/>
      <c r="CO412" s="458"/>
      <c r="CP412" s="458"/>
      <c r="CQ412" s="458"/>
      <c r="CR412" s="458"/>
      <c r="CS412" s="458"/>
      <c r="CT412" s="458"/>
      <c r="CU412" s="458"/>
      <c r="CV412" s="458"/>
      <c r="CW412" s="458"/>
      <c r="CX412" s="458"/>
      <c r="CY412" s="458"/>
      <c r="CZ412" s="458"/>
      <c r="DA412" s="458"/>
      <c r="DB412" s="458"/>
      <c r="DC412" s="458"/>
      <c r="DD412" s="458"/>
      <c r="DE412" s="458"/>
      <c r="DF412" s="458"/>
      <c r="DG412" s="458"/>
      <c r="DH412" s="458"/>
      <c r="DI412" s="458"/>
      <c r="DJ412" s="458"/>
      <c r="DK412" s="458"/>
      <c r="DL412" s="458"/>
      <c r="DM412" s="458"/>
      <c r="DN412" s="458"/>
      <c r="DO412" s="458"/>
      <c r="DP412" s="458"/>
      <c r="DQ412" s="458"/>
      <c r="DR412" s="458"/>
      <c r="DS412" s="458"/>
      <c r="DT412" s="458"/>
      <c r="DU412" s="39"/>
      <c r="DV412" s="39"/>
      <c r="DW412" s="31">
        <f t="shared" si="558"/>
        <v>24</v>
      </c>
      <c r="DX412" s="459">
        <f t="shared" si="531"/>
        <v>288</v>
      </c>
      <c r="DY412" s="467">
        <f t="shared" si="547"/>
        <v>0</v>
      </c>
      <c r="DZ412" s="468">
        <f t="shared" si="548"/>
        <v>0</v>
      </c>
      <c r="EA412" s="467">
        <f t="shared" si="549"/>
        <v>0.01</v>
      </c>
      <c r="EB412" s="468"/>
      <c r="EC412" s="326"/>
      <c r="ED412" s="468"/>
      <c r="EE412" s="39"/>
      <c r="EF412" s="459">
        <f t="shared" si="550"/>
        <v>288</v>
      </c>
      <c r="EG412" s="407">
        <f t="shared" si="556"/>
        <v>0.03</v>
      </c>
      <c r="EH412" s="407">
        <f t="shared" si="556"/>
        <v>0.03</v>
      </c>
      <c r="EI412" s="407">
        <f t="shared" si="556"/>
        <v>0.03</v>
      </c>
      <c r="EJ412" s="407">
        <f t="shared" si="556"/>
        <v>0.03</v>
      </c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</row>
    <row r="413" spans="1:228" ht="12.75" hidden="1" customHeight="1" x14ac:dyDescent="0.2">
      <c r="A413" s="31">
        <f>A412+1</f>
        <v>25</v>
      </c>
      <c r="B413" s="31"/>
      <c r="C413" s="31">
        <v>30</v>
      </c>
      <c r="D413" s="32">
        <f t="shared" si="532"/>
        <v>289</v>
      </c>
      <c r="E413" s="33">
        <f t="shared" ca="1" si="496"/>
        <v>0</v>
      </c>
      <c r="F413" s="33">
        <f t="shared" ca="1" si="497"/>
        <v>0</v>
      </c>
      <c r="G413" s="33">
        <f t="shared" ca="1" si="498"/>
        <v>0</v>
      </c>
      <c r="H413" s="33">
        <v>0</v>
      </c>
      <c r="I413" s="33">
        <v>0</v>
      </c>
      <c r="J413" s="33">
        <f t="shared" ca="1" si="554"/>
        <v>0</v>
      </c>
      <c r="K413" s="33">
        <f t="shared" ca="1" si="499"/>
        <v>0</v>
      </c>
      <c r="L413" s="33"/>
      <c r="M413" s="832">
        <v>0</v>
      </c>
      <c r="N413" s="33">
        <f>IF(M413&gt;0,#REF!,0)</f>
        <v>0</v>
      </c>
      <c r="O413" s="33">
        <f t="shared" ca="1" si="500"/>
        <v>0</v>
      </c>
      <c r="P413" s="833">
        <f t="shared" ca="1" si="533"/>
        <v>0</v>
      </c>
      <c r="Q413" s="834">
        <f t="shared" ca="1" si="534"/>
        <v>0</v>
      </c>
      <c r="R413" s="835">
        <f t="shared" ca="1" si="535"/>
        <v>0</v>
      </c>
      <c r="S413" s="836">
        <f t="shared" ca="1" si="536"/>
        <v>0</v>
      </c>
      <c r="T413" s="34">
        <f t="shared" ca="1" si="501"/>
        <v>0</v>
      </c>
      <c r="U413" s="835">
        <f t="shared" ca="1" si="537"/>
        <v>0</v>
      </c>
      <c r="V413" s="34">
        <f t="shared" si="485"/>
        <v>0</v>
      </c>
      <c r="W413" s="553">
        <f t="shared" si="487"/>
        <v>0</v>
      </c>
      <c r="X413" s="42">
        <f t="shared" si="538"/>
        <v>0.03</v>
      </c>
      <c r="Y413" s="43">
        <f t="shared" si="502"/>
        <v>2.4662697723036864E-3</v>
      </c>
      <c r="Z413" s="45">
        <f t="shared" si="493"/>
        <v>0.03</v>
      </c>
      <c r="AA413" s="43">
        <f t="shared" si="503"/>
        <v>2.4662697723036864E-3</v>
      </c>
      <c r="AB413" s="35">
        <f t="shared" si="555"/>
        <v>0.16</v>
      </c>
      <c r="AC413" s="35">
        <f t="shared" ca="1" si="555"/>
        <v>0.15470777428049154</v>
      </c>
      <c r="AD413" s="317">
        <f t="shared" ca="1" si="555"/>
        <v>0.15470777428049154</v>
      </c>
      <c r="AE413" s="39"/>
      <c r="AF413" s="318">
        <f t="shared" si="504"/>
        <v>0</v>
      </c>
      <c r="AG413" s="405">
        <f t="shared" ca="1" si="505"/>
        <v>0</v>
      </c>
      <c r="AH413" s="318">
        <f t="shared" si="506"/>
        <v>0</v>
      </c>
      <c r="AI413" s="405">
        <f t="shared" ca="1" si="507"/>
        <v>0</v>
      </c>
      <c r="AJ413" s="318">
        <f t="shared" si="508"/>
        <v>0.01</v>
      </c>
      <c r="AK413" s="405">
        <f t="shared" ca="1" si="509"/>
        <v>0</v>
      </c>
      <c r="AL413" s="35">
        <v>0</v>
      </c>
      <c r="AM413" s="30">
        <f t="shared" ca="1" si="510"/>
        <v>0</v>
      </c>
      <c r="AN413" s="39"/>
      <c r="AO413" s="39"/>
      <c r="AP413" s="709">
        <f ca="1">IF($J$12="",0,IF(A413&lt;=$Y$3,IF(R412+SUM($M$126:M413)&gt;$Z$22,R412*10%,IF(R412+SUM($M$126:M413)&lt;=$Z$22,$Z$22-R412-SUM($M$126:M413))),0))</f>
        <v>0</v>
      </c>
      <c r="AQ413" s="319">
        <f t="shared" ca="1" si="540"/>
        <v>0</v>
      </c>
      <c r="AR413" s="319">
        <f ca="1">IF($J$12="",0,IF(U412&lt;0,0,IF(A413&lt;=$Y$3,IF(U412+SUM($M$126:M413)&gt;$Z$22,U412*10%,IF(U412+SUM($M$126:M413)&lt;=$Z$22,$AR$125-U412-SUM($M$126:M413))),0)))</f>
        <v>0</v>
      </c>
      <c r="AS413" s="39">
        <f t="shared" ca="1" si="541"/>
        <v>0</v>
      </c>
      <c r="AT413" s="723">
        <f t="shared" ca="1" si="511"/>
        <v>0</v>
      </c>
      <c r="AU413" s="320">
        <f t="shared" ca="1" si="512"/>
        <v>0</v>
      </c>
      <c r="AV413" s="320">
        <f t="shared" ca="1" si="513"/>
        <v>0</v>
      </c>
      <c r="AW413" s="320">
        <f t="shared" ca="1" si="514"/>
        <v>0</v>
      </c>
      <c r="AX413" s="320">
        <f t="shared" ca="1" si="515"/>
        <v>0</v>
      </c>
      <c r="AY413" s="320">
        <f t="shared" ca="1" si="542"/>
        <v>0</v>
      </c>
      <c r="AZ413" s="724">
        <f t="shared" ca="1" si="516"/>
        <v>0</v>
      </c>
      <c r="BA413" s="1259">
        <f t="shared" si="543"/>
        <v>0</v>
      </c>
      <c r="BB413" s="1250"/>
      <c r="BC413" s="715">
        <f t="shared" si="517"/>
        <v>0</v>
      </c>
      <c r="BD413" s="715">
        <f t="shared" si="518"/>
        <v>0</v>
      </c>
      <c r="BE413" s="715">
        <f t="shared" si="519"/>
        <v>0</v>
      </c>
      <c r="BF413" s="715">
        <f t="shared" si="544"/>
        <v>0</v>
      </c>
      <c r="BG413" s="732">
        <f t="shared" si="520"/>
        <v>0</v>
      </c>
      <c r="BH413" s="39"/>
      <c r="BI413" s="39"/>
      <c r="BJ413" s="39"/>
      <c r="BK413" s="39"/>
      <c r="BL413" s="39"/>
      <c r="BM413" s="30"/>
      <c r="BN413" s="422">
        <f t="shared" ca="1" si="521"/>
        <v>0</v>
      </c>
      <c r="BO413" s="422">
        <f t="shared" ca="1" si="522"/>
        <v>0</v>
      </c>
      <c r="BP413" s="422">
        <f t="shared" ca="1" si="523"/>
        <v>0</v>
      </c>
      <c r="BQ413" s="422">
        <f t="shared" ca="1" si="524"/>
        <v>0</v>
      </c>
      <c r="BR413" s="422">
        <f t="shared" ca="1" si="545"/>
        <v>0</v>
      </c>
      <c r="BS413" s="422">
        <f t="shared" ca="1" si="525"/>
        <v>0</v>
      </c>
      <c r="BT413" s="422">
        <f t="shared" si="526"/>
        <v>0</v>
      </c>
      <c r="BU413" s="422">
        <f t="shared" si="527"/>
        <v>0</v>
      </c>
      <c r="BV413" s="422">
        <f t="shared" si="528"/>
        <v>0</v>
      </c>
      <c r="BW413" s="422">
        <f t="shared" si="529"/>
        <v>0</v>
      </c>
      <c r="BX413" s="422">
        <f t="shared" si="546"/>
        <v>0</v>
      </c>
      <c r="BY413" s="422">
        <f t="shared" si="530"/>
        <v>0</v>
      </c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458"/>
      <c r="CL413" s="458"/>
      <c r="CM413" s="458"/>
      <c r="CN413" s="458"/>
      <c r="CO413" s="458"/>
      <c r="CP413" s="458"/>
      <c r="CQ413" s="458"/>
      <c r="CR413" s="458"/>
      <c r="CS413" s="458"/>
      <c r="CT413" s="458"/>
      <c r="CU413" s="458"/>
      <c r="CV413" s="458"/>
      <c r="CW413" s="458"/>
      <c r="CX413" s="458"/>
      <c r="CY413" s="458"/>
      <c r="CZ413" s="458"/>
      <c r="DA413" s="458"/>
      <c r="DB413" s="458"/>
      <c r="DC413" s="458"/>
      <c r="DD413" s="458"/>
      <c r="DE413" s="458"/>
      <c r="DF413" s="458"/>
      <c r="DG413" s="458"/>
      <c r="DH413" s="458"/>
      <c r="DI413" s="458"/>
      <c r="DJ413" s="458"/>
      <c r="DK413" s="458"/>
      <c r="DL413" s="458"/>
      <c r="DM413" s="458"/>
      <c r="DN413" s="458"/>
      <c r="DO413" s="458"/>
      <c r="DP413" s="458"/>
      <c r="DQ413" s="458"/>
      <c r="DR413" s="458"/>
      <c r="DS413" s="458"/>
      <c r="DT413" s="458"/>
      <c r="DU413" s="39"/>
      <c r="DV413" s="39"/>
      <c r="DW413" s="31">
        <f>DW412+1</f>
        <v>25</v>
      </c>
      <c r="DX413" s="459">
        <f t="shared" si="531"/>
        <v>289</v>
      </c>
      <c r="DY413" s="467">
        <f t="shared" si="547"/>
        <v>0</v>
      </c>
      <c r="DZ413" s="468">
        <f t="shared" si="548"/>
        <v>0</v>
      </c>
      <c r="EA413" s="467">
        <f t="shared" si="549"/>
        <v>0.01</v>
      </c>
      <c r="EB413" s="468"/>
      <c r="EC413" s="326"/>
      <c r="ED413" s="468"/>
      <c r="EE413" s="39"/>
      <c r="EF413" s="459">
        <f t="shared" si="550"/>
        <v>289</v>
      </c>
      <c r="EG413" s="407">
        <f t="shared" si="556"/>
        <v>0.03</v>
      </c>
      <c r="EH413" s="407">
        <f t="shared" si="556"/>
        <v>0.03</v>
      </c>
      <c r="EI413" s="407">
        <f t="shared" si="556"/>
        <v>0.03</v>
      </c>
      <c r="EJ413" s="407">
        <f t="shared" si="556"/>
        <v>0.03</v>
      </c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</row>
    <row r="414" spans="1:228" ht="12.75" hidden="1" customHeight="1" x14ac:dyDescent="0.2">
      <c r="A414" s="31">
        <f t="shared" ref="A414:A424" si="559">A413</f>
        <v>25</v>
      </c>
      <c r="B414" s="31"/>
      <c r="C414" s="31"/>
      <c r="D414" s="32">
        <f t="shared" si="532"/>
        <v>290</v>
      </c>
      <c r="E414" s="33">
        <f t="shared" ca="1" si="496"/>
        <v>0</v>
      </c>
      <c r="F414" s="33">
        <f t="shared" ca="1" si="497"/>
        <v>0</v>
      </c>
      <c r="G414" s="33">
        <f t="shared" ca="1" si="498"/>
        <v>0</v>
      </c>
      <c r="H414" s="33">
        <v>0</v>
      </c>
      <c r="I414" s="33">
        <v>0</v>
      </c>
      <c r="J414" s="33">
        <f t="shared" ca="1" si="554"/>
        <v>0</v>
      </c>
      <c r="K414" s="33">
        <f t="shared" ca="1" si="499"/>
        <v>0</v>
      </c>
      <c r="L414" s="33"/>
      <c r="M414" s="832">
        <v>0</v>
      </c>
      <c r="N414" s="33">
        <f>IF(M414&gt;0,#REF!,0)</f>
        <v>0</v>
      </c>
      <c r="O414" s="33">
        <f t="shared" ca="1" si="500"/>
        <v>0</v>
      </c>
      <c r="P414" s="833">
        <f t="shared" ca="1" si="533"/>
        <v>0</v>
      </c>
      <c r="Q414" s="834">
        <f t="shared" ca="1" si="534"/>
        <v>0</v>
      </c>
      <c r="R414" s="835">
        <f t="shared" ca="1" si="535"/>
        <v>0</v>
      </c>
      <c r="S414" s="836">
        <f t="shared" ca="1" si="536"/>
        <v>0</v>
      </c>
      <c r="T414" s="34">
        <f t="shared" ca="1" si="501"/>
        <v>0</v>
      </c>
      <c r="U414" s="835">
        <f t="shared" ca="1" si="537"/>
        <v>0</v>
      </c>
      <c r="V414" s="34">
        <f t="shared" si="485"/>
        <v>0</v>
      </c>
      <c r="W414" s="553">
        <f t="shared" si="487"/>
        <v>0</v>
      </c>
      <c r="X414" s="42">
        <f t="shared" si="538"/>
        <v>0.03</v>
      </c>
      <c r="Y414" s="43">
        <f t="shared" si="502"/>
        <v>2.4662697723036864E-3</v>
      </c>
      <c r="Z414" s="45">
        <f t="shared" si="493"/>
        <v>0.03</v>
      </c>
      <c r="AA414" s="43">
        <f t="shared" si="503"/>
        <v>2.4662697723036864E-3</v>
      </c>
      <c r="AB414" s="35">
        <f t="shared" ref="AB414:AD429" si="560">AB413</f>
        <v>0.16</v>
      </c>
      <c r="AC414" s="35">
        <f t="shared" ca="1" si="560"/>
        <v>0.15470777428049154</v>
      </c>
      <c r="AD414" s="317">
        <f t="shared" ca="1" si="560"/>
        <v>0.15470777428049154</v>
      </c>
      <c r="AE414" s="39"/>
      <c r="AF414" s="318">
        <f t="shared" si="504"/>
        <v>0</v>
      </c>
      <c r="AG414" s="405">
        <f t="shared" ca="1" si="505"/>
        <v>0</v>
      </c>
      <c r="AH414" s="318">
        <f t="shared" si="506"/>
        <v>0</v>
      </c>
      <c r="AI414" s="405">
        <f t="shared" ca="1" si="507"/>
        <v>0</v>
      </c>
      <c r="AJ414" s="318">
        <f t="shared" si="508"/>
        <v>0.01</v>
      </c>
      <c r="AK414" s="405">
        <f t="shared" ca="1" si="509"/>
        <v>0</v>
      </c>
      <c r="AL414" s="35">
        <v>0</v>
      </c>
      <c r="AM414" s="30">
        <f t="shared" ca="1" si="510"/>
        <v>0</v>
      </c>
      <c r="AN414" s="39"/>
      <c r="AO414" s="39"/>
      <c r="AP414" s="709">
        <f ca="1">IF($J$12="",0,IF(A414&lt;=$Y$3,IF(R413+SUM($M$126:M414)&gt;$Z$22,R413*10%,IF(R413+SUM($M$126:M414)&lt;=$Z$22,$Z$22-R413-SUM($M$126:M414))),0))</f>
        <v>0</v>
      </c>
      <c r="AQ414" s="319">
        <f t="shared" ca="1" si="540"/>
        <v>0</v>
      </c>
      <c r="AR414" s="319">
        <f ca="1">IF($J$12="",0,IF(U413&lt;0,0,IF(A414&lt;=$Y$3,IF(U413+SUM($M$126:M414)&gt;$Z$22,U413*10%,IF(U413+SUM($M$126:M414)&lt;=$Z$22,$AR$125-U413-SUM($M$126:M414))),0)))</f>
        <v>0</v>
      </c>
      <c r="AS414" s="39">
        <f t="shared" ca="1" si="541"/>
        <v>0</v>
      </c>
      <c r="AT414" s="723">
        <f t="shared" ca="1" si="511"/>
        <v>0</v>
      </c>
      <c r="AU414" s="320">
        <f t="shared" ca="1" si="512"/>
        <v>0</v>
      </c>
      <c r="AV414" s="320">
        <f t="shared" ca="1" si="513"/>
        <v>0</v>
      </c>
      <c r="AW414" s="320">
        <f t="shared" ca="1" si="514"/>
        <v>0</v>
      </c>
      <c r="AX414" s="320">
        <f t="shared" ca="1" si="515"/>
        <v>0</v>
      </c>
      <c r="AY414" s="320">
        <f t="shared" ca="1" si="542"/>
        <v>0</v>
      </c>
      <c r="AZ414" s="724">
        <f t="shared" ca="1" si="516"/>
        <v>0</v>
      </c>
      <c r="BA414" s="1259">
        <f t="shared" si="543"/>
        <v>0</v>
      </c>
      <c r="BB414" s="1250"/>
      <c r="BC414" s="715">
        <f t="shared" si="517"/>
        <v>0</v>
      </c>
      <c r="BD414" s="715">
        <f t="shared" si="518"/>
        <v>0</v>
      </c>
      <c r="BE414" s="715">
        <f t="shared" si="519"/>
        <v>0</v>
      </c>
      <c r="BF414" s="715">
        <f t="shared" si="544"/>
        <v>0</v>
      </c>
      <c r="BG414" s="732">
        <f t="shared" si="520"/>
        <v>0</v>
      </c>
      <c r="BH414" s="39"/>
      <c r="BI414" s="39"/>
      <c r="BJ414" s="39"/>
      <c r="BK414" s="39"/>
      <c r="BL414" s="39"/>
      <c r="BM414" s="30"/>
      <c r="BN414" s="422">
        <f t="shared" ca="1" si="521"/>
        <v>0</v>
      </c>
      <c r="BO414" s="422">
        <f t="shared" ca="1" si="522"/>
        <v>0</v>
      </c>
      <c r="BP414" s="422">
        <f t="shared" ca="1" si="523"/>
        <v>0</v>
      </c>
      <c r="BQ414" s="422">
        <f t="shared" ca="1" si="524"/>
        <v>0</v>
      </c>
      <c r="BR414" s="422">
        <f t="shared" ca="1" si="545"/>
        <v>0</v>
      </c>
      <c r="BS414" s="422">
        <f t="shared" ca="1" si="525"/>
        <v>0</v>
      </c>
      <c r="BT414" s="422">
        <f t="shared" si="526"/>
        <v>0</v>
      </c>
      <c r="BU414" s="422">
        <f t="shared" si="527"/>
        <v>0</v>
      </c>
      <c r="BV414" s="422">
        <f t="shared" si="528"/>
        <v>0</v>
      </c>
      <c r="BW414" s="422">
        <f t="shared" si="529"/>
        <v>0</v>
      </c>
      <c r="BX414" s="422">
        <f t="shared" si="546"/>
        <v>0</v>
      </c>
      <c r="BY414" s="422">
        <f t="shared" si="530"/>
        <v>0</v>
      </c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458"/>
      <c r="CL414" s="458"/>
      <c r="CM414" s="458"/>
      <c r="CN414" s="458"/>
      <c r="CO414" s="458"/>
      <c r="CP414" s="458"/>
      <c r="CQ414" s="458"/>
      <c r="CR414" s="458"/>
      <c r="CS414" s="458"/>
      <c r="CT414" s="458"/>
      <c r="CU414" s="458"/>
      <c r="CV414" s="458"/>
      <c r="CW414" s="458"/>
      <c r="CX414" s="458"/>
      <c r="CY414" s="458"/>
      <c r="CZ414" s="458"/>
      <c r="DA414" s="458"/>
      <c r="DB414" s="458"/>
      <c r="DC414" s="458"/>
      <c r="DD414" s="458"/>
      <c r="DE414" s="458"/>
      <c r="DF414" s="458"/>
      <c r="DG414" s="458"/>
      <c r="DH414" s="458"/>
      <c r="DI414" s="458"/>
      <c r="DJ414" s="458"/>
      <c r="DK414" s="458"/>
      <c r="DL414" s="458"/>
      <c r="DM414" s="458"/>
      <c r="DN414" s="458"/>
      <c r="DO414" s="458"/>
      <c r="DP414" s="458"/>
      <c r="DQ414" s="458"/>
      <c r="DR414" s="458"/>
      <c r="DS414" s="458"/>
      <c r="DT414" s="458"/>
      <c r="DU414" s="39"/>
      <c r="DV414" s="39"/>
      <c r="DW414" s="31">
        <f t="shared" ref="DW414:DW424" si="561">DW413</f>
        <v>25</v>
      </c>
      <c r="DX414" s="459">
        <f t="shared" si="531"/>
        <v>290</v>
      </c>
      <c r="DY414" s="467">
        <f t="shared" si="547"/>
        <v>0</v>
      </c>
      <c r="DZ414" s="468">
        <f t="shared" si="548"/>
        <v>0</v>
      </c>
      <c r="EA414" s="467">
        <f t="shared" si="549"/>
        <v>0.01</v>
      </c>
      <c r="EB414" s="468"/>
      <c r="EC414" s="326"/>
      <c r="ED414" s="468"/>
      <c r="EE414" s="39"/>
      <c r="EF414" s="459">
        <f t="shared" si="550"/>
        <v>290</v>
      </c>
      <c r="EG414" s="407">
        <f t="shared" si="556"/>
        <v>0.03</v>
      </c>
      <c r="EH414" s="407">
        <f t="shared" si="556"/>
        <v>0.03</v>
      </c>
      <c r="EI414" s="407">
        <f t="shared" si="556"/>
        <v>0.03</v>
      </c>
      <c r="EJ414" s="407">
        <f t="shared" si="556"/>
        <v>0.03</v>
      </c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</row>
    <row r="415" spans="1:228" ht="12.75" hidden="1" customHeight="1" x14ac:dyDescent="0.2">
      <c r="A415" s="31">
        <f t="shared" si="559"/>
        <v>25</v>
      </c>
      <c r="B415" s="31"/>
      <c r="C415" s="31"/>
      <c r="D415" s="32">
        <f t="shared" si="532"/>
        <v>291</v>
      </c>
      <c r="E415" s="33">
        <f t="shared" ca="1" si="496"/>
        <v>0</v>
      </c>
      <c r="F415" s="33">
        <f t="shared" ca="1" si="497"/>
        <v>0</v>
      </c>
      <c r="G415" s="33">
        <f t="shared" ca="1" si="498"/>
        <v>0</v>
      </c>
      <c r="H415" s="33">
        <v>0</v>
      </c>
      <c r="I415" s="33">
        <v>0</v>
      </c>
      <c r="J415" s="33">
        <f t="shared" ca="1" si="554"/>
        <v>0</v>
      </c>
      <c r="K415" s="33">
        <f t="shared" ca="1" si="499"/>
        <v>0</v>
      </c>
      <c r="L415" s="33"/>
      <c r="M415" s="832">
        <v>0</v>
      </c>
      <c r="N415" s="33">
        <f>IF(M415&gt;0,#REF!,0)</f>
        <v>0</v>
      </c>
      <c r="O415" s="33">
        <f t="shared" ca="1" si="500"/>
        <v>0</v>
      </c>
      <c r="P415" s="833">
        <f t="shared" ca="1" si="533"/>
        <v>0</v>
      </c>
      <c r="Q415" s="834">
        <f t="shared" ca="1" si="534"/>
        <v>0</v>
      </c>
      <c r="R415" s="835">
        <f t="shared" ca="1" si="535"/>
        <v>0</v>
      </c>
      <c r="S415" s="836">
        <f t="shared" ca="1" si="536"/>
        <v>0</v>
      </c>
      <c r="T415" s="34">
        <f t="shared" ca="1" si="501"/>
        <v>0</v>
      </c>
      <c r="U415" s="835">
        <f t="shared" ca="1" si="537"/>
        <v>0</v>
      </c>
      <c r="V415" s="34">
        <f t="shared" si="485"/>
        <v>0</v>
      </c>
      <c r="W415" s="553">
        <f t="shared" si="487"/>
        <v>0</v>
      </c>
      <c r="X415" s="42">
        <f t="shared" si="538"/>
        <v>0.03</v>
      </c>
      <c r="Y415" s="43">
        <f t="shared" si="502"/>
        <v>2.4662697723036864E-3</v>
      </c>
      <c r="Z415" s="45">
        <f t="shared" si="493"/>
        <v>0.03</v>
      </c>
      <c r="AA415" s="43">
        <f t="shared" si="503"/>
        <v>2.4662697723036864E-3</v>
      </c>
      <c r="AB415" s="35">
        <f t="shared" si="560"/>
        <v>0.16</v>
      </c>
      <c r="AC415" s="35">
        <f t="shared" ca="1" si="560"/>
        <v>0.15470777428049154</v>
      </c>
      <c r="AD415" s="317">
        <f t="shared" ca="1" si="560"/>
        <v>0.15470777428049154</v>
      </c>
      <c r="AE415" s="39"/>
      <c r="AF415" s="318">
        <f t="shared" si="504"/>
        <v>0</v>
      </c>
      <c r="AG415" s="405">
        <f t="shared" ca="1" si="505"/>
        <v>0</v>
      </c>
      <c r="AH415" s="318">
        <f t="shared" si="506"/>
        <v>0</v>
      </c>
      <c r="AI415" s="405">
        <f t="shared" ca="1" si="507"/>
        <v>0</v>
      </c>
      <c r="AJ415" s="318">
        <f t="shared" si="508"/>
        <v>0.01</v>
      </c>
      <c r="AK415" s="405">
        <f t="shared" ca="1" si="509"/>
        <v>0</v>
      </c>
      <c r="AL415" s="35">
        <v>0</v>
      </c>
      <c r="AM415" s="30">
        <f t="shared" ca="1" si="510"/>
        <v>0</v>
      </c>
      <c r="AN415" s="39"/>
      <c r="AO415" s="39"/>
      <c r="AP415" s="709">
        <f ca="1">IF($J$12="",0,IF(A415&lt;=$Y$3,IF(R414+SUM($M$126:M415)&gt;$Z$22,R414*10%,IF(R414+SUM($M$126:M415)&lt;=$Z$22,$Z$22-R414-SUM($M$126:M415))),0))</f>
        <v>0</v>
      </c>
      <c r="AQ415" s="319">
        <f t="shared" ca="1" si="540"/>
        <v>0</v>
      </c>
      <c r="AR415" s="319">
        <f ca="1">IF($J$12="",0,IF(U414&lt;0,0,IF(A415&lt;=$Y$3,IF(U414+SUM($M$126:M415)&gt;$Z$22,U414*10%,IF(U414+SUM($M$126:M415)&lt;=$Z$22,$AR$125-U414-SUM($M$126:M415))),0)))</f>
        <v>0</v>
      </c>
      <c r="AS415" s="39">
        <f t="shared" ca="1" si="541"/>
        <v>0</v>
      </c>
      <c r="AT415" s="723">
        <f t="shared" ca="1" si="511"/>
        <v>0</v>
      </c>
      <c r="AU415" s="320">
        <f t="shared" ca="1" si="512"/>
        <v>0</v>
      </c>
      <c r="AV415" s="320">
        <f t="shared" ca="1" si="513"/>
        <v>0</v>
      </c>
      <c r="AW415" s="320">
        <f t="shared" ca="1" si="514"/>
        <v>0</v>
      </c>
      <c r="AX415" s="320">
        <f t="shared" ca="1" si="515"/>
        <v>0</v>
      </c>
      <c r="AY415" s="320">
        <f t="shared" ca="1" si="542"/>
        <v>0</v>
      </c>
      <c r="AZ415" s="724">
        <f t="shared" ca="1" si="516"/>
        <v>0</v>
      </c>
      <c r="BA415" s="1259">
        <f t="shared" si="543"/>
        <v>0</v>
      </c>
      <c r="BB415" s="1250"/>
      <c r="BC415" s="715">
        <f t="shared" si="517"/>
        <v>0</v>
      </c>
      <c r="BD415" s="715">
        <f t="shared" si="518"/>
        <v>0</v>
      </c>
      <c r="BE415" s="715">
        <f t="shared" si="519"/>
        <v>0</v>
      </c>
      <c r="BF415" s="715">
        <f t="shared" si="544"/>
        <v>0</v>
      </c>
      <c r="BG415" s="732">
        <f t="shared" si="520"/>
        <v>0</v>
      </c>
      <c r="BH415" s="39"/>
      <c r="BI415" s="39"/>
      <c r="BJ415" s="39"/>
      <c r="BK415" s="39"/>
      <c r="BL415" s="39"/>
      <c r="BM415" s="30"/>
      <c r="BN415" s="422">
        <f t="shared" ca="1" si="521"/>
        <v>0</v>
      </c>
      <c r="BO415" s="422">
        <f t="shared" ca="1" si="522"/>
        <v>0</v>
      </c>
      <c r="BP415" s="422">
        <f t="shared" ca="1" si="523"/>
        <v>0</v>
      </c>
      <c r="BQ415" s="422">
        <f t="shared" ca="1" si="524"/>
        <v>0</v>
      </c>
      <c r="BR415" s="422">
        <f t="shared" ca="1" si="545"/>
        <v>0</v>
      </c>
      <c r="BS415" s="422">
        <f t="shared" ca="1" si="525"/>
        <v>0</v>
      </c>
      <c r="BT415" s="422">
        <f t="shared" si="526"/>
        <v>0</v>
      </c>
      <c r="BU415" s="422">
        <f t="shared" si="527"/>
        <v>0</v>
      </c>
      <c r="BV415" s="422">
        <f t="shared" si="528"/>
        <v>0</v>
      </c>
      <c r="BW415" s="422">
        <f t="shared" si="529"/>
        <v>0</v>
      </c>
      <c r="BX415" s="422">
        <f t="shared" si="546"/>
        <v>0</v>
      </c>
      <c r="BY415" s="422">
        <f t="shared" si="530"/>
        <v>0</v>
      </c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458"/>
      <c r="CL415" s="458"/>
      <c r="CM415" s="458"/>
      <c r="CN415" s="458"/>
      <c r="CO415" s="458"/>
      <c r="CP415" s="458"/>
      <c r="CQ415" s="458"/>
      <c r="CR415" s="458"/>
      <c r="CS415" s="458"/>
      <c r="CT415" s="458"/>
      <c r="CU415" s="458"/>
      <c r="CV415" s="458"/>
      <c r="CW415" s="458"/>
      <c r="CX415" s="458"/>
      <c r="CY415" s="458"/>
      <c r="CZ415" s="458"/>
      <c r="DA415" s="458"/>
      <c r="DB415" s="458"/>
      <c r="DC415" s="458"/>
      <c r="DD415" s="458"/>
      <c r="DE415" s="458"/>
      <c r="DF415" s="458"/>
      <c r="DG415" s="458"/>
      <c r="DH415" s="458"/>
      <c r="DI415" s="458"/>
      <c r="DJ415" s="458"/>
      <c r="DK415" s="458"/>
      <c r="DL415" s="458"/>
      <c r="DM415" s="458"/>
      <c r="DN415" s="458"/>
      <c r="DO415" s="458"/>
      <c r="DP415" s="458"/>
      <c r="DQ415" s="458"/>
      <c r="DR415" s="458"/>
      <c r="DS415" s="458"/>
      <c r="DT415" s="458"/>
      <c r="DU415" s="39"/>
      <c r="DV415" s="39"/>
      <c r="DW415" s="31">
        <f t="shared" si="561"/>
        <v>25</v>
      </c>
      <c r="DX415" s="459">
        <f t="shared" si="531"/>
        <v>291</v>
      </c>
      <c r="DY415" s="467">
        <f t="shared" si="547"/>
        <v>0</v>
      </c>
      <c r="DZ415" s="468">
        <f t="shared" si="548"/>
        <v>0</v>
      </c>
      <c r="EA415" s="467">
        <f t="shared" si="549"/>
        <v>0.01</v>
      </c>
      <c r="EB415" s="468"/>
      <c r="EC415" s="326"/>
      <c r="ED415" s="468"/>
      <c r="EE415" s="39"/>
      <c r="EF415" s="459">
        <f t="shared" si="550"/>
        <v>291</v>
      </c>
      <c r="EG415" s="407">
        <f t="shared" ref="EG415:EJ430" si="562">EG414</f>
        <v>0.03</v>
      </c>
      <c r="EH415" s="407">
        <f t="shared" si="562"/>
        <v>0.03</v>
      </c>
      <c r="EI415" s="407">
        <f t="shared" si="562"/>
        <v>0.03</v>
      </c>
      <c r="EJ415" s="407">
        <f t="shared" si="562"/>
        <v>0.03</v>
      </c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</row>
    <row r="416" spans="1:228" ht="12.75" hidden="1" customHeight="1" x14ac:dyDescent="0.2">
      <c r="A416" s="31">
        <f t="shared" si="559"/>
        <v>25</v>
      </c>
      <c r="B416" s="31"/>
      <c r="C416" s="31"/>
      <c r="D416" s="32">
        <f t="shared" si="532"/>
        <v>292</v>
      </c>
      <c r="E416" s="33">
        <f t="shared" ca="1" si="496"/>
        <v>0</v>
      </c>
      <c r="F416" s="33">
        <f t="shared" ca="1" si="497"/>
        <v>0</v>
      </c>
      <c r="G416" s="33">
        <f t="shared" ca="1" si="498"/>
        <v>0</v>
      </c>
      <c r="H416" s="33">
        <v>0</v>
      </c>
      <c r="I416" s="33">
        <v>0</v>
      </c>
      <c r="J416" s="33">
        <f t="shared" ca="1" si="554"/>
        <v>0</v>
      </c>
      <c r="K416" s="33">
        <f t="shared" ca="1" si="499"/>
        <v>0</v>
      </c>
      <c r="L416" s="33"/>
      <c r="M416" s="832">
        <v>0</v>
      </c>
      <c r="N416" s="33">
        <f>IF(M416&gt;0,#REF!,0)</f>
        <v>0</v>
      </c>
      <c r="O416" s="33">
        <f t="shared" ca="1" si="500"/>
        <v>0</v>
      </c>
      <c r="P416" s="833">
        <f t="shared" ca="1" si="533"/>
        <v>0</v>
      </c>
      <c r="Q416" s="834">
        <f t="shared" ca="1" si="534"/>
        <v>0</v>
      </c>
      <c r="R416" s="835">
        <f t="shared" ca="1" si="535"/>
        <v>0</v>
      </c>
      <c r="S416" s="836">
        <f t="shared" ca="1" si="536"/>
        <v>0</v>
      </c>
      <c r="T416" s="34">
        <f t="shared" ca="1" si="501"/>
        <v>0</v>
      </c>
      <c r="U416" s="835">
        <f t="shared" ca="1" si="537"/>
        <v>0</v>
      </c>
      <c r="V416" s="34">
        <f t="shared" si="485"/>
        <v>0</v>
      </c>
      <c r="W416" s="553">
        <f t="shared" si="487"/>
        <v>0</v>
      </c>
      <c r="X416" s="42">
        <f t="shared" si="538"/>
        <v>0.03</v>
      </c>
      <c r="Y416" s="43">
        <f t="shared" si="502"/>
        <v>2.4662697723036864E-3</v>
      </c>
      <c r="Z416" s="45">
        <f t="shared" si="493"/>
        <v>0.03</v>
      </c>
      <c r="AA416" s="43">
        <f t="shared" si="503"/>
        <v>2.4662697723036864E-3</v>
      </c>
      <c r="AB416" s="35">
        <f t="shared" si="560"/>
        <v>0.16</v>
      </c>
      <c r="AC416" s="35">
        <f t="shared" ca="1" si="560"/>
        <v>0.15470777428049154</v>
      </c>
      <c r="AD416" s="317">
        <f t="shared" ca="1" si="560"/>
        <v>0.15470777428049154</v>
      </c>
      <c r="AE416" s="39"/>
      <c r="AF416" s="318">
        <f t="shared" si="504"/>
        <v>0</v>
      </c>
      <c r="AG416" s="405">
        <f t="shared" ca="1" si="505"/>
        <v>0</v>
      </c>
      <c r="AH416" s="318">
        <f t="shared" si="506"/>
        <v>0</v>
      </c>
      <c r="AI416" s="405">
        <f t="shared" ca="1" si="507"/>
        <v>0</v>
      </c>
      <c r="AJ416" s="318">
        <f t="shared" si="508"/>
        <v>0.01</v>
      </c>
      <c r="AK416" s="405">
        <f t="shared" ca="1" si="509"/>
        <v>0</v>
      </c>
      <c r="AL416" s="35">
        <v>0</v>
      </c>
      <c r="AM416" s="30">
        <f t="shared" ca="1" si="510"/>
        <v>0</v>
      </c>
      <c r="AN416" s="39"/>
      <c r="AO416" s="39"/>
      <c r="AP416" s="709">
        <f ca="1">IF($J$12="",0,IF(A416&lt;=$Y$3,IF(R415+SUM($M$126:M416)&gt;$Z$22,R415*10%,IF(R415+SUM($M$126:M416)&lt;=$Z$22,$Z$22-R415-SUM($M$126:M416))),0))</f>
        <v>0</v>
      </c>
      <c r="AQ416" s="319">
        <f t="shared" ca="1" si="540"/>
        <v>0</v>
      </c>
      <c r="AR416" s="319">
        <f ca="1">IF($J$12="",0,IF(U415&lt;0,0,IF(A416&lt;=$Y$3,IF(U415+SUM($M$126:M416)&gt;$Z$22,U415*10%,IF(U415+SUM($M$126:M416)&lt;=$Z$22,$AR$125-U415-SUM($M$126:M416))),0)))</f>
        <v>0</v>
      </c>
      <c r="AS416" s="39">
        <f t="shared" ca="1" si="541"/>
        <v>0</v>
      </c>
      <c r="AT416" s="723">
        <f t="shared" ca="1" si="511"/>
        <v>0</v>
      </c>
      <c r="AU416" s="320">
        <f t="shared" ca="1" si="512"/>
        <v>0</v>
      </c>
      <c r="AV416" s="320">
        <f t="shared" ca="1" si="513"/>
        <v>0</v>
      </c>
      <c r="AW416" s="320">
        <f t="shared" ca="1" si="514"/>
        <v>0</v>
      </c>
      <c r="AX416" s="320">
        <f t="shared" ca="1" si="515"/>
        <v>0</v>
      </c>
      <c r="AY416" s="320">
        <f t="shared" ca="1" si="542"/>
        <v>0</v>
      </c>
      <c r="AZ416" s="724">
        <f t="shared" ca="1" si="516"/>
        <v>0</v>
      </c>
      <c r="BA416" s="1259">
        <f t="shared" si="543"/>
        <v>0</v>
      </c>
      <c r="BB416" s="1250"/>
      <c r="BC416" s="715">
        <f t="shared" si="517"/>
        <v>0</v>
      </c>
      <c r="BD416" s="715">
        <f t="shared" si="518"/>
        <v>0</v>
      </c>
      <c r="BE416" s="715">
        <f t="shared" si="519"/>
        <v>0</v>
      </c>
      <c r="BF416" s="715">
        <f t="shared" si="544"/>
        <v>0</v>
      </c>
      <c r="BG416" s="732">
        <f t="shared" si="520"/>
        <v>0</v>
      </c>
      <c r="BH416" s="39"/>
      <c r="BI416" s="39"/>
      <c r="BJ416" s="39"/>
      <c r="BK416" s="39"/>
      <c r="BL416" s="39"/>
      <c r="BM416" s="30"/>
      <c r="BN416" s="422">
        <f t="shared" ca="1" si="521"/>
        <v>0</v>
      </c>
      <c r="BO416" s="422">
        <f t="shared" ca="1" si="522"/>
        <v>0</v>
      </c>
      <c r="BP416" s="422">
        <f t="shared" ca="1" si="523"/>
        <v>0</v>
      </c>
      <c r="BQ416" s="422">
        <f t="shared" ca="1" si="524"/>
        <v>0</v>
      </c>
      <c r="BR416" s="422">
        <f t="shared" ca="1" si="545"/>
        <v>0</v>
      </c>
      <c r="BS416" s="422">
        <f t="shared" ca="1" si="525"/>
        <v>0</v>
      </c>
      <c r="BT416" s="422">
        <f t="shared" si="526"/>
        <v>0</v>
      </c>
      <c r="BU416" s="422">
        <f t="shared" si="527"/>
        <v>0</v>
      </c>
      <c r="BV416" s="422">
        <f t="shared" si="528"/>
        <v>0</v>
      </c>
      <c r="BW416" s="422">
        <f t="shared" si="529"/>
        <v>0</v>
      </c>
      <c r="BX416" s="422">
        <f t="shared" si="546"/>
        <v>0</v>
      </c>
      <c r="BY416" s="422">
        <f t="shared" si="530"/>
        <v>0</v>
      </c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458"/>
      <c r="CL416" s="458"/>
      <c r="CM416" s="458"/>
      <c r="CN416" s="458"/>
      <c r="CO416" s="458"/>
      <c r="CP416" s="458"/>
      <c r="CQ416" s="458"/>
      <c r="CR416" s="458"/>
      <c r="CS416" s="458"/>
      <c r="CT416" s="458"/>
      <c r="CU416" s="458"/>
      <c r="CV416" s="458"/>
      <c r="CW416" s="458"/>
      <c r="CX416" s="458"/>
      <c r="CY416" s="458"/>
      <c r="CZ416" s="458"/>
      <c r="DA416" s="458"/>
      <c r="DB416" s="458"/>
      <c r="DC416" s="458"/>
      <c r="DD416" s="458"/>
      <c r="DE416" s="458"/>
      <c r="DF416" s="458"/>
      <c r="DG416" s="458"/>
      <c r="DH416" s="458"/>
      <c r="DI416" s="458"/>
      <c r="DJ416" s="458"/>
      <c r="DK416" s="458"/>
      <c r="DL416" s="458"/>
      <c r="DM416" s="458"/>
      <c r="DN416" s="458"/>
      <c r="DO416" s="458"/>
      <c r="DP416" s="458"/>
      <c r="DQ416" s="458"/>
      <c r="DR416" s="458"/>
      <c r="DS416" s="458"/>
      <c r="DT416" s="458"/>
      <c r="DU416" s="39"/>
      <c r="DV416" s="39"/>
      <c r="DW416" s="31">
        <f t="shared" si="561"/>
        <v>25</v>
      </c>
      <c r="DX416" s="459">
        <f t="shared" si="531"/>
        <v>292</v>
      </c>
      <c r="DY416" s="467">
        <f t="shared" si="547"/>
        <v>0</v>
      </c>
      <c r="DZ416" s="468">
        <f t="shared" si="548"/>
        <v>0</v>
      </c>
      <c r="EA416" s="467">
        <f t="shared" si="549"/>
        <v>0.01</v>
      </c>
      <c r="EB416" s="468"/>
      <c r="EC416" s="326"/>
      <c r="ED416" s="468"/>
      <c r="EE416" s="39"/>
      <c r="EF416" s="459">
        <f t="shared" si="550"/>
        <v>292</v>
      </c>
      <c r="EG416" s="407">
        <f t="shared" si="562"/>
        <v>0.03</v>
      </c>
      <c r="EH416" s="407">
        <f t="shared" si="562"/>
        <v>0.03</v>
      </c>
      <c r="EI416" s="407">
        <f t="shared" si="562"/>
        <v>0.03</v>
      </c>
      <c r="EJ416" s="407">
        <f t="shared" si="562"/>
        <v>0.03</v>
      </c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</row>
    <row r="417" spans="1:228" ht="12.75" hidden="1" customHeight="1" x14ac:dyDescent="0.2">
      <c r="A417" s="31">
        <f t="shared" si="559"/>
        <v>25</v>
      </c>
      <c r="B417" s="31"/>
      <c r="C417" s="31"/>
      <c r="D417" s="32">
        <f t="shared" si="532"/>
        <v>293</v>
      </c>
      <c r="E417" s="33">
        <f t="shared" ca="1" si="496"/>
        <v>0</v>
      </c>
      <c r="F417" s="33">
        <f t="shared" ca="1" si="497"/>
        <v>0</v>
      </c>
      <c r="G417" s="33">
        <f t="shared" ca="1" si="498"/>
        <v>0</v>
      </c>
      <c r="H417" s="33">
        <v>0</v>
      </c>
      <c r="I417" s="33">
        <v>0</v>
      </c>
      <c r="J417" s="33">
        <f t="shared" ca="1" si="554"/>
        <v>0</v>
      </c>
      <c r="K417" s="33">
        <f t="shared" ca="1" si="499"/>
        <v>0</v>
      </c>
      <c r="L417" s="33"/>
      <c r="M417" s="832">
        <v>0</v>
      </c>
      <c r="N417" s="33">
        <f>IF(M417&gt;0,#REF!,0)</f>
        <v>0</v>
      </c>
      <c r="O417" s="33">
        <f t="shared" ca="1" si="500"/>
        <v>0</v>
      </c>
      <c r="P417" s="833">
        <f t="shared" ca="1" si="533"/>
        <v>0</v>
      </c>
      <c r="Q417" s="834">
        <f t="shared" ca="1" si="534"/>
        <v>0</v>
      </c>
      <c r="R417" s="835">
        <f t="shared" ca="1" si="535"/>
        <v>0</v>
      </c>
      <c r="S417" s="836">
        <f t="shared" ca="1" si="536"/>
        <v>0</v>
      </c>
      <c r="T417" s="34">
        <f t="shared" ca="1" si="501"/>
        <v>0</v>
      </c>
      <c r="U417" s="835">
        <f t="shared" ca="1" si="537"/>
        <v>0</v>
      </c>
      <c r="V417" s="34">
        <f t="shared" ref="V417:V480" si="563">IF(D417&gt;180,0,$AB$1071*2.25*((180-D417+0)/180))</f>
        <v>0</v>
      </c>
      <c r="W417" s="553">
        <f t="shared" si="487"/>
        <v>0</v>
      </c>
      <c r="X417" s="42">
        <f t="shared" si="538"/>
        <v>0.03</v>
      </c>
      <c r="Y417" s="43">
        <f t="shared" si="502"/>
        <v>2.4662697723036864E-3</v>
      </c>
      <c r="Z417" s="45">
        <f t="shared" si="493"/>
        <v>0.03</v>
      </c>
      <c r="AA417" s="43">
        <f t="shared" si="503"/>
        <v>2.4662697723036864E-3</v>
      </c>
      <c r="AB417" s="35">
        <f t="shared" si="560"/>
        <v>0.16</v>
      </c>
      <c r="AC417" s="35">
        <f t="shared" ca="1" si="560"/>
        <v>0.15470777428049154</v>
      </c>
      <c r="AD417" s="317">
        <f t="shared" ca="1" si="560"/>
        <v>0.15470777428049154</v>
      </c>
      <c r="AE417" s="39"/>
      <c r="AF417" s="318">
        <f t="shared" si="504"/>
        <v>0</v>
      </c>
      <c r="AG417" s="405">
        <f t="shared" ca="1" si="505"/>
        <v>0</v>
      </c>
      <c r="AH417" s="318">
        <f t="shared" si="506"/>
        <v>0</v>
      </c>
      <c r="AI417" s="405">
        <f t="shared" ca="1" si="507"/>
        <v>0</v>
      </c>
      <c r="AJ417" s="318">
        <f t="shared" si="508"/>
        <v>0.01</v>
      </c>
      <c r="AK417" s="405">
        <f t="shared" ca="1" si="509"/>
        <v>0</v>
      </c>
      <c r="AL417" s="35">
        <v>0</v>
      </c>
      <c r="AM417" s="30">
        <f t="shared" ca="1" si="510"/>
        <v>0</v>
      </c>
      <c r="AN417" s="39"/>
      <c r="AO417" s="39"/>
      <c r="AP417" s="709">
        <f ca="1">IF($J$12="",0,IF(A417&lt;=$Y$3,IF(R416+SUM($M$126:M417)&gt;$Z$22,R416*10%,IF(R416+SUM($M$126:M417)&lt;=$Z$22,$Z$22-R416-SUM($M$126:M417))),0))</f>
        <v>0</v>
      </c>
      <c r="AQ417" s="319">
        <f t="shared" ca="1" si="540"/>
        <v>0</v>
      </c>
      <c r="AR417" s="319">
        <f ca="1">IF($J$12="",0,IF(U416&lt;0,0,IF(A417&lt;=$Y$3,IF(U416+SUM($M$126:M417)&gt;$Z$22,U416*10%,IF(U416+SUM($M$126:M417)&lt;=$Z$22,$AR$125-U416-SUM($M$126:M417))),0)))</f>
        <v>0</v>
      </c>
      <c r="AS417" s="39">
        <f t="shared" ca="1" si="541"/>
        <v>0</v>
      </c>
      <c r="AT417" s="723">
        <f t="shared" ca="1" si="511"/>
        <v>0</v>
      </c>
      <c r="AU417" s="320">
        <f t="shared" ca="1" si="512"/>
        <v>0</v>
      </c>
      <c r="AV417" s="320">
        <f t="shared" ca="1" si="513"/>
        <v>0</v>
      </c>
      <c r="AW417" s="320">
        <f t="shared" ca="1" si="514"/>
        <v>0</v>
      </c>
      <c r="AX417" s="320">
        <f t="shared" ca="1" si="515"/>
        <v>0</v>
      </c>
      <c r="AY417" s="320">
        <f t="shared" ca="1" si="542"/>
        <v>0</v>
      </c>
      <c r="AZ417" s="724">
        <f t="shared" ca="1" si="516"/>
        <v>0</v>
      </c>
      <c r="BA417" s="1259">
        <f t="shared" si="543"/>
        <v>0</v>
      </c>
      <c r="BB417" s="1250"/>
      <c r="BC417" s="715">
        <f t="shared" si="517"/>
        <v>0</v>
      </c>
      <c r="BD417" s="715">
        <f t="shared" si="518"/>
        <v>0</v>
      </c>
      <c r="BE417" s="715">
        <f t="shared" si="519"/>
        <v>0</v>
      </c>
      <c r="BF417" s="715">
        <f t="shared" si="544"/>
        <v>0</v>
      </c>
      <c r="BG417" s="732">
        <f t="shared" si="520"/>
        <v>0</v>
      </c>
      <c r="BH417" s="39"/>
      <c r="BI417" s="39"/>
      <c r="BJ417" s="39"/>
      <c r="BK417" s="39"/>
      <c r="BL417" s="39"/>
      <c r="BM417" s="30"/>
      <c r="BN417" s="422">
        <f t="shared" ca="1" si="521"/>
        <v>0</v>
      </c>
      <c r="BO417" s="422">
        <f t="shared" ca="1" si="522"/>
        <v>0</v>
      </c>
      <c r="BP417" s="422">
        <f t="shared" ca="1" si="523"/>
        <v>0</v>
      </c>
      <c r="BQ417" s="422">
        <f t="shared" ca="1" si="524"/>
        <v>0</v>
      </c>
      <c r="BR417" s="422">
        <f t="shared" ca="1" si="545"/>
        <v>0</v>
      </c>
      <c r="BS417" s="422">
        <f t="shared" ca="1" si="525"/>
        <v>0</v>
      </c>
      <c r="BT417" s="422">
        <f t="shared" si="526"/>
        <v>0</v>
      </c>
      <c r="BU417" s="422">
        <f t="shared" si="527"/>
        <v>0</v>
      </c>
      <c r="BV417" s="422">
        <f t="shared" si="528"/>
        <v>0</v>
      </c>
      <c r="BW417" s="422">
        <f t="shared" si="529"/>
        <v>0</v>
      </c>
      <c r="BX417" s="422">
        <f t="shared" si="546"/>
        <v>0</v>
      </c>
      <c r="BY417" s="422">
        <f t="shared" si="530"/>
        <v>0</v>
      </c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458"/>
      <c r="CL417" s="458"/>
      <c r="CM417" s="458"/>
      <c r="CN417" s="458"/>
      <c r="CO417" s="458"/>
      <c r="CP417" s="458"/>
      <c r="CQ417" s="458"/>
      <c r="CR417" s="458"/>
      <c r="CS417" s="458"/>
      <c r="CT417" s="458"/>
      <c r="CU417" s="458"/>
      <c r="CV417" s="458"/>
      <c r="CW417" s="458"/>
      <c r="CX417" s="458"/>
      <c r="CY417" s="458"/>
      <c r="CZ417" s="458"/>
      <c r="DA417" s="458"/>
      <c r="DB417" s="458"/>
      <c r="DC417" s="458"/>
      <c r="DD417" s="458"/>
      <c r="DE417" s="458"/>
      <c r="DF417" s="458"/>
      <c r="DG417" s="458"/>
      <c r="DH417" s="458"/>
      <c r="DI417" s="458"/>
      <c r="DJ417" s="458"/>
      <c r="DK417" s="458"/>
      <c r="DL417" s="458"/>
      <c r="DM417" s="458"/>
      <c r="DN417" s="458"/>
      <c r="DO417" s="458"/>
      <c r="DP417" s="458"/>
      <c r="DQ417" s="458"/>
      <c r="DR417" s="458"/>
      <c r="DS417" s="458"/>
      <c r="DT417" s="458"/>
      <c r="DU417" s="39"/>
      <c r="DV417" s="39"/>
      <c r="DW417" s="31">
        <f t="shared" si="561"/>
        <v>25</v>
      </c>
      <c r="DX417" s="459">
        <f t="shared" si="531"/>
        <v>293</v>
      </c>
      <c r="DY417" s="467">
        <f t="shared" si="547"/>
        <v>0</v>
      </c>
      <c r="DZ417" s="468">
        <f t="shared" si="548"/>
        <v>0</v>
      </c>
      <c r="EA417" s="467">
        <f t="shared" si="549"/>
        <v>0.01</v>
      </c>
      <c r="EB417" s="468"/>
      <c r="EC417" s="326"/>
      <c r="ED417" s="468"/>
      <c r="EE417" s="39"/>
      <c r="EF417" s="459">
        <f t="shared" si="550"/>
        <v>293</v>
      </c>
      <c r="EG417" s="407">
        <f t="shared" si="562"/>
        <v>0.03</v>
      </c>
      <c r="EH417" s="407">
        <f t="shared" si="562"/>
        <v>0.03</v>
      </c>
      <c r="EI417" s="407">
        <f t="shared" si="562"/>
        <v>0.03</v>
      </c>
      <c r="EJ417" s="407">
        <f t="shared" si="562"/>
        <v>0.03</v>
      </c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</row>
    <row r="418" spans="1:228" ht="12.75" hidden="1" customHeight="1" x14ac:dyDescent="0.2">
      <c r="A418" s="31">
        <f t="shared" si="559"/>
        <v>25</v>
      </c>
      <c r="B418" s="31"/>
      <c r="C418" s="31"/>
      <c r="D418" s="32">
        <f t="shared" si="532"/>
        <v>294</v>
      </c>
      <c r="E418" s="33">
        <f t="shared" ca="1" si="496"/>
        <v>0</v>
      </c>
      <c r="F418" s="33">
        <f t="shared" ca="1" si="497"/>
        <v>0</v>
      </c>
      <c r="G418" s="33">
        <f t="shared" ca="1" si="498"/>
        <v>0</v>
      </c>
      <c r="H418" s="33">
        <v>0</v>
      </c>
      <c r="I418" s="33">
        <v>0</v>
      </c>
      <c r="J418" s="33">
        <f t="shared" ca="1" si="554"/>
        <v>0</v>
      </c>
      <c r="K418" s="33">
        <f t="shared" ca="1" si="499"/>
        <v>0</v>
      </c>
      <c r="L418" s="33"/>
      <c r="M418" s="832">
        <v>0</v>
      </c>
      <c r="N418" s="33">
        <f>IF(M418&gt;0,#REF!,0)</f>
        <v>0</v>
      </c>
      <c r="O418" s="33">
        <f t="shared" ca="1" si="500"/>
        <v>0</v>
      </c>
      <c r="P418" s="833">
        <f t="shared" ca="1" si="533"/>
        <v>0</v>
      </c>
      <c r="Q418" s="834">
        <f t="shared" ca="1" si="534"/>
        <v>0</v>
      </c>
      <c r="R418" s="835">
        <f t="shared" ca="1" si="535"/>
        <v>0</v>
      </c>
      <c r="S418" s="836">
        <f t="shared" ca="1" si="536"/>
        <v>0</v>
      </c>
      <c r="T418" s="34">
        <f t="shared" ca="1" si="501"/>
        <v>0</v>
      </c>
      <c r="U418" s="835">
        <f t="shared" ca="1" si="537"/>
        <v>0</v>
      </c>
      <c r="V418" s="34">
        <f t="shared" si="563"/>
        <v>0</v>
      </c>
      <c r="W418" s="553">
        <f t="shared" ref="W418:W481" si="564">ROUND(IF(D418&gt;180,0,2.25*((180-D418+0)/180)),3)</f>
        <v>0</v>
      </c>
      <c r="X418" s="42">
        <f t="shared" si="538"/>
        <v>0.03</v>
      </c>
      <c r="Y418" s="43">
        <f t="shared" si="502"/>
        <v>2.4662697723036864E-3</v>
      </c>
      <c r="Z418" s="45">
        <f t="shared" si="493"/>
        <v>0.03</v>
      </c>
      <c r="AA418" s="43">
        <f t="shared" si="503"/>
        <v>2.4662697723036864E-3</v>
      </c>
      <c r="AB418" s="35">
        <f t="shared" si="560"/>
        <v>0.16</v>
      </c>
      <c r="AC418" s="35">
        <f t="shared" ca="1" si="560"/>
        <v>0.15470777428049154</v>
      </c>
      <c r="AD418" s="317">
        <f t="shared" ca="1" si="560"/>
        <v>0.15470777428049154</v>
      </c>
      <c r="AE418" s="39"/>
      <c r="AF418" s="318">
        <f t="shared" si="504"/>
        <v>0</v>
      </c>
      <c r="AG418" s="405">
        <f t="shared" ca="1" si="505"/>
        <v>0</v>
      </c>
      <c r="AH418" s="318">
        <f t="shared" si="506"/>
        <v>0</v>
      </c>
      <c r="AI418" s="405">
        <f t="shared" ca="1" si="507"/>
        <v>0</v>
      </c>
      <c r="AJ418" s="318">
        <f t="shared" si="508"/>
        <v>0.01</v>
      </c>
      <c r="AK418" s="405">
        <f t="shared" ca="1" si="509"/>
        <v>0</v>
      </c>
      <c r="AL418" s="35">
        <v>0</v>
      </c>
      <c r="AM418" s="30">
        <f t="shared" ca="1" si="510"/>
        <v>0</v>
      </c>
      <c r="AN418" s="39"/>
      <c r="AO418" s="39"/>
      <c r="AP418" s="709">
        <f ca="1">IF($J$12="",0,IF(A418&lt;=$Y$3,IF(R417+SUM($M$126:M418)&gt;$Z$22,R417*10%,IF(R417+SUM($M$126:M418)&lt;=$Z$22,$Z$22-R417-SUM($M$126:M418))),0))</f>
        <v>0</v>
      </c>
      <c r="AQ418" s="319">
        <f t="shared" ca="1" si="540"/>
        <v>0</v>
      </c>
      <c r="AR418" s="319">
        <f ca="1">IF($J$12="",0,IF(U417&lt;0,0,IF(A418&lt;=$Y$3,IF(U417+SUM($M$126:M418)&gt;$Z$22,U417*10%,IF(U417+SUM($M$126:M418)&lt;=$Z$22,$AR$125-U417-SUM($M$126:M418))),0)))</f>
        <v>0</v>
      </c>
      <c r="AS418" s="39">
        <f t="shared" ca="1" si="541"/>
        <v>0</v>
      </c>
      <c r="AT418" s="723">
        <f t="shared" ca="1" si="511"/>
        <v>0</v>
      </c>
      <c r="AU418" s="320">
        <f t="shared" ca="1" si="512"/>
        <v>0</v>
      </c>
      <c r="AV418" s="320">
        <f t="shared" ca="1" si="513"/>
        <v>0</v>
      </c>
      <c r="AW418" s="320">
        <f t="shared" ca="1" si="514"/>
        <v>0</v>
      </c>
      <c r="AX418" s="320">
        <f t="shared" ca="1" si="515"/>
        <v>0</v>
      </c>
      <c r="AY418" s="320">
        <f t="shared" ca="1" si="542"/>
        <v>0</v>
      </c>
      <c r="AZ418" s="724">
        <f t="shared" ca="1" si="516"/>
        <v>0</v>
      </c>
      <c r="BA418" s="1259">
        <f t="shared" si="543"/>
        <v>0</v>
      </c>
      <c r="BB418" s="1250"/>
      <c r="BC418" s="715">
        <f t="shared" si="517"/>
        <v>0</v>
      </c>
      <c r="BD418" s="715">
        <f t="shared" si="518"/>
        <v>0</v>
      </c>
      <c r="BE418" s="715">
        <f t="shared" si="519"/>
        <v>0</v>
      </c>
      <c r="BF418" s="715">
        <f t="shared" si="544"/>
        <v>0</v>
      </c>
      <c r="BG418" s="732">
        <f t="shared" si="520"/>
        <v>0</v>
      </c>
      <c r="BH418" s="39"/>
      <c r="BI418" s="39"/>
      <c r="BJ418" s="39"/>
      <c r="BK418" s="39"/>
      <c r="BL418" s="39"/>
      <c r="BM418" s="30"/>
      <c r="BN418" s="422">
        <f t="shared" ca="1" si="521"/>
        <v>0</v>
      </c>
      <c r="BO418" s="422">
        <f t="shared" ca="1" si="522"/>
        <v>0</v>
      </c>
      <c r="BP418" s="422">
        <f t="shared" ca="1" si="523"/>
        <v>0</v>
      </c>
      <c r="BQ418" s="422">
        <f t="shared" ca="1" si="524"/>
        <v>0</v>
      </c>
      <c r="BR418" s="422">
        <f t="shared" ca="1" si="545"/>
        <v>0</v>
      </c>
      <c r="BS418" s="422">
        <f t="shared" ca="1" si="525"/>
        <v>0</v>
      </c>
      <c r="BT418" s="422">
        <f t="shared" si="526"/>
        <v>0</v>
      </c>
      <c r="BU418" s="422">
        <f t="shared" si="527"/>
        <v>0</v>
      </c>
      <c r="BV418" s="422">
        <f t="shared" si="528"/>
        <v>0</v>
      </c>
      <c r="BW418" s="422">
        <f t="shared" si="529"/>
        <v>0</v>
      </c>
      <c r="BX418" s="422">
        <f t="shared" si="546"/>
        <v>0</v>
      </c>
      <c r="BY418" s="422">
        <f t="shared" si="530"/>
        <v>0</v>
      </c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458"/>
      <c r="CL418" s="458"/>
      <c r="CM418" s="458"/>
      <c r="CN418" s="458"/>
      <c r="CO418" s="458"/>
      <c r="CP418" s="458"/>
      <c r="CQ418" s="458"/>
      <c r="CR418" s="458"/>
      <c r="CS418" s="458"/>
      <c r="CT418" s="458"/>
      <c r="CU418" s="458"/>
      <c r="CV418" s="458"/>
      <c r="CW418" s="458"/>
      <c r="CX418" s="458"/>
      <c r="CY418" s="458"/>
      <c r="CZ418" s="458"/>
      <c r="DA418" s="458"/>
      <c r="DB418" s="458"/>
      <c r="DC418" s="458"/>
      <c r="DD418" s="458"/>
      <c r="DE418" s="458"/>
      <c r="DF418" s="458"/>
      <c r="DG418" s="458"/>
      <c r="DH418" s="458"/>
      <c r="DI418" s="458"/>
      <c r="DJ418" s="458"/>
      <c r="DK418" s="458"/>
      <c r="DL418" s="458"/>
      <c r="DM418" s="458"/>
      <c r="DN418" s="458"/>
      <c r="DO418" s="458"/>
      <c r="DP418" s="458"/>
      <c r="DQ418" s="458"/>
      <c r="DR418" s="458"/>
      <c r="DS418" s="458"/>
      <c r="DT418" s="458"/>
      <c r="DU418" s="39"/>
      <c r="DV418" s="39"/>
      <c r="DW418" s="31">
        <f t="shared" si="561"/>
        <v>25</v>
      </c>
      <c r="DX418" s="459">
        <f t="shared" si="531"/>
        <v>294</v>
      </c>
      <c r="DY418" s="467">
        <f t="shared" si="547"/>
        <v>0</v>
      </c>
      <c r="DZ418" s="468">
        <f t="shared" si="548"/>
        <v>0</v>
      </c>
      <c r="EA418" s="467">
        <f t="shared" si="549"/>
        <v>0.01</v>
      </c>
      <c r="EB418" s="468"/>
      <c r="EC418" s="326"/>
      <c r="ED418" s="468"/>
      <c r="EE418" s="39"/>
      <c r="EF418" s="459">
        <f t="shared" si="550"/>
        <v>294</v>
      </c>
      <c r="EG418" s="407">
        <f t="shared" si="562"/>
        <v>0.03</v>
      </c>
      <c r="EH418" s="407">
        <f t="shared" si="562"/>
        <v>0.03</v>
      </c>
      <c r="EI418" s="407">
        <f t="shared" si="562"/>
        <v>0.03</v>
      </c>
      <c r="EJ418" s="407">
        <f t="shared" si="562"/>
        <v>0.03</v>
      </c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</row>
    <row r="419" spans="1:228" ht="12.75" hidden="1" customHeight="1" x14ac:dyDescent="0.2">
      <c r="A419" s="31">
        <f t="shared" si="559"/>
        <v>25</v>
      </c>
      <c r="B419" s="31"/>
      <c r="C419" s="31"/>
      <c r="D419" s="32">
        <f t="shared" si="532"/>
        <v>295</v>
      </c>
      <c r="E419" s="33">
        <f t="shared" ca="1" si="496"/>
        <v>0</v>
      </c>
      <c r="F419" s="33">
        <f t="shared" ca="1" si="497"/>
        <v>0</v>
      </c>
      <c r="G419" s="33">
        <f t="shared" ca="1" si="498"/>
        <v>0</v>
      </c>
      <c r="H419" s="33">
        <v>0</v>
      </c>
      <c r="I419" s="33">
        <v>0</v>
      </c>
      <c r="J419" s="33">
        <f t="shared" ca="1" si="554"/>
        <v>0</v>
      </c>
      <c r="K419" s="33">
        <f t="shared" ca="1" si="499"/>
        <v>0</v>
      </c>
      <c r="L419" s="33"/>
      <c r="M419" s="832">
        <v>0</v>
      </c>
      <c r="N419" s="33">
        <f>IF(M419&gt;0,#REF!,0)</f>
        <v>0</v>
      </c>
      <c r="O419" s="33">
        <f t="shared" ca="1" si="500"/>
        <v>0</v>
      </c>
      <c r="P419" s="833">
        <f t="shared" ca="1" si="533"/>
        <v>0</v>
      </c>
      <c r="Q419" s="834">
        <f t="shared" ca="1" si="534"/>
        <v>0</v>
      </c>
      <c r="R419" s="835">
        <f t="shared" ca="1" si="535"/>
        <v>0</v>
      </c>
      <c r="S419" s="836">
        <f t="shared" ca="1" si="536"/>
        <v>0</v>
      </c>
      <c r="T419" s="34">
        <f t="shared" ca="1" si="501"/>
        <v>0</v>
      </c>
      <c r="U419" s="835">
        <f t="shared" ca="1" si="537"/>
        <v>0</v>
      </c>
      <c r="V419" s="34">
        <f t="shared" si="563"/>
        <v>0</v>
      </c>
      <c r="W419" s="553">
        <f t="shared" si="564"/>
        <v>0</v>
      </c>
      <c r="X419" s="42">
        <f t="shared" si="538"/>
        <v>0.03</v>
      </c>
      <c r="Y419" s="43">
        <f t="shared" si="502"/>
        <v>2.4662697723036864E-3</v>
      </c>
      <c r="Z419" s="45">
        <f t="shared" si="493"/>
        <v>0.03</v>
      </c>
      <c r="AA419" s="43">
        <f t="shared" si="503"/>
        <v>2.4662697723036864E-3</v>
      </c>
      <c r="AB419" s="35">
        <f t="shared" si="560"/>
        <v>0.16</v>
      </c>
      <c r="AC419" s="35">
        <f t="shared" ca="1" si="560"/>
        <v>0.15470777428049154</v>
      </c>
      <c r="AD419" s="317">
        <f t="shared" ca="1" si="560"/>
        <v>0.15470777428049154</v>
      </c>
      <c r="AE419" s="39"/>
      <c r="AF419" s="318">
        <f t="shared" si="504"/>
        <v>0</v>
      </c>
      <c r="AG419" s="405">
        <f t="shared" ca="1" si="505"/>
        <v>0</v>
      </c>
      <c r="AH419" s="318">
        <f t="shared" si="506"/>
        <v>0</v>
      </c>
      <c r="AI419" s="405">
        <f t="shared" ca="1" si="507"/>
        <v>0</v>
      </c>
      <c r="AJ419" s="318">
        <f t="shared" si="508"/>
        <v>0.01</v>
      </c>
      <c r="AK419" s="405">
        <f t="shared" ca="1" si="509"/>
        <v>0</v>
      </c>
      <c r="AL419" s="35">
        <v>0</v>
      </c>
      <c r="AM419" s="30">
        <f t="shared" ca="1" si="510"/>
        <v>0</v>
      </c>
      <c r="AN419" s="39"/>
      <c r="AO419" s="39"/>
      <c r="AP419" s="709">
        <f ca="1">IF($J$12="",0,IF(A419&lt;=$Y$3,IF(R418+SUM($M$126:M419)&gt;$Z$22,R418*10%,IF(R418+SUM($M$126:M419)&lt;=$Z$22,$Z$22-R418-SUM($M$126:M419))),0))</f>
        <v>0</v>
      </c>
      <c r="AQ419" s="319">
        <f t="shared" ca="1" si="540"/>
        <v>0</v>
      </c>
      <c r="AR419" s="319">
        <f ca="1">IF($J$12="",0,IF(U418&lt;0,0,IF(A419&lt;=$Y$3,IF(U418+SUM($M$126:M419)&gt;$Z$22,U418*10%,IF(U418+SUM($M$126:M419)&lt;=$Z$22,$AR$125-U418-SUM($M$126:M419))),0)))</f>
        <v>0</v>
      </c>
      <c r="AS419" s="39">
        <f t="shared" ca="1" si="541"/>
        <v>0</v>
      </c>
      <c r="AT419" s="723">
        <f t="shared" ca="1" si="511"/>
        <v>0</v>
      </c>
      <c r="AU419" s="320">
        <f t="shared" ca="1" si="512"/>
        <v>0</v>
      </c>
      <c r="AV419" s="320">
        <f t="shared" ca="1" si="513"/>
        <v>0</v>
      </c>
      <c r="AW419" s="320">
        <f t="shared" ca="1" si="514"/>
        <v>0</v>
      </c>
      <c r="AX419" s="320">
        <f t="shared" ca="1" si="515"/>
        <v>0</v>
      </c>
      <c r="AY419" s="320">
        <f t="shared" ca="1" si="542"/>
        <v>0</v>
      </c>
      <c r="AZ419" s="724">
        <f t="shared" ca="1" si="516"/>
        <v>0</v>
      </c>
      <c r="BA419" s="1259">
        <f t="shared" si="543"/>
        <v>0</v>
      </c>
      <c r="BB419" s="1250"/>
      <c r="BC419" s="715">
        <f t="shared" si="517"/>
        <v>0</v>
      </c>
      <c r="BD419" s="715">
        <f t="shared" si="518"/>
        <v>0</v>
      </c>
      <c r="BE419" s="715">
        <f t="shared" si="519"/>
        <v>0</v>
      </c>
      <c r="BF419" s="715">
        <f t="shared" si="544"/>
        <v>0</v>
      </c>
      <c r="BG419" s="732">
        <f t="shared" si="520"/>
        <v>0</v>
      </c>
      <c r="BH419" s="39"/>
      <c r="BI419" s="39"/>
      <c r="BJ419" s="39"/>
      <c r="BK419" s="39"/>
      <c r="BL419" s="39"/>
      <c r="BM419" s="30"/>
      <c r="BN419" s="422">
        <f t="shared" ca="1" si="521"/>
        <v>0</v>
      </c>
      <c r="BO419" s="422">
        <f t="shared" ca="1" si="522"/>
        <v>0</v>
      </c>
      <c r="BP419" s="422">
        <f t="shared" ca="1" si="523"/>
        <v>0</v>
      </c>
      <c r="BQ419" s="422">
        <f t="shared" ca="1" si="524"/>
        <v>0</v>
      </c>
      <c r="BR419" s="422">
        <f t="shared" ca="1" si="545"/>
        <v>0</v>
      </c>
      <c r="BS419" s="422">
        <f t="shared" ca="1" si="525"/>
        <v>0</v>
      </c>
      <c r="BT419" s="422">
        <f t="shared" si="526"/>
        <v>0</v>
      </c>
      <c r="BU419" s="422">
        <f t="shared" si="527"/>
        <v>0</v>
      </c>
      <c r="BV419" s="422">
        <f t="shared" si="528"/>
        <v>0</v>
      </c>
      <c r="BW419" s="422">
        <f t="shared" si="529"/>
        <v>0</v>
      </c>
      <c r="BX419" s="422">
        <f t="shared" si="546"/>
        <v>0</v>
      </c>
      <c r="BY419" s="422">
        <f t="shared" si="530"/>
        <v>0</v>
      </c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458"/>
      <c r="CL419" s="458"/>
      <c r="CM419" s="458"/>
      <c r="CN419" s="458"/>
      <c r="CO419" s="458"/>
      <c r="CP419" s="458"/>
      <c r="CQ419" s="458"/>
      <c r="CR419" s="458"/>
      <c r="CS419" s="458"/>
      <c r="CT419" s="458"/>
      <c r="CU419" s="458"/>
      <c r="CV419" s="458"/>
      <c r="CW419" s="458"/>
      <c r="CX419" s="458"/>
      <c r="CY419" s="458"/>
      <c r="CZ419" s="458"/>
      <c r="DA419" s="458"/>
      <c r="DB419" s="458"/>
      <c r="DC419" s="458"/>
      <c r="DD419" s="458"/>
      <c r="DE419" s="458"/>
      <c r="DF419" s="458"/>
      <c r="DG419" s="458"/>
      <c r="DH419" s="458"/>
      <c r="DI419" s="458"/>
      <c r="DJ419" s="458"/>
      <c r="DK419" s="458"/>
      <c r="DL419" s="458"/>
      <c r="DM419" s="458"/>
      <c r="DN419" s="458"/>
      <c r="DO419" s="458"/>
      <c r="DP419" s="458"/>
      <c r="DQ419" s="458"/>
      <c r="DR419" s="458"/>
      <c r="DS419" s="458"/>
      <c r="DT419" s="458"/>
      <c r="DU419" s="39"/>
      <c r="DV419" s="39"/>
      <c r="DW419" s="31">
        <f t="shared" si="561"/>
        <v>25</v>
      </c>
      <c r="DX419" s="459">
        <f t="shared" si="531"/>
        <v>295</v>
      </c>
      <c r="DY419" s="467">
        <f t="shared" si="547"/>
        <v>0</v>
      </c>
      <c r="DZ419" s="468">
        <f t="shared" si="548"/>
        <v>0</v>
      </c>
      <c r="EA419" s="467">
        <f t="shared" si="549"/>
        <v>0.01</v>
      </c>
      <c r="EB419" s="468"/>
      <c r="EC419" s="326"/>
      <c r="ED419" s="468"/>
      <c r="EE419" s="39"/>
      <c r="EF419" s="459">
        <f t="shared" si="550"/>
        <v>295</v>
      </c>
      <c r="EG419" s="407">
        <f t="shared" si="562"/>
        <v>0.03</v>
      </c>
      <c r="EH419" s="407">
        <f t="shared" si="562"/>
        <v>0.03</v>
      </c>
      <c r="EI419" s="407">
        <f t="shared" si="562"/>
        <v>0.03</v>
      </c>
      <c r="EJ419" s="407">
        <f t="shared" si="562"/>
        <v>0.03</v>
      </c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</row>
    <row r="420" spans="1:228" ht="12.75" hidden="1" customHeight="1" x14ac:dyDescent="0.2">
      <c r="A420" s="31">
        <f t="shared" si="559"/>
        <v>25</v>
      </c>
      <c r="B420" s="31"/>
      <c r="C420" s="31"/>
      <c r="D420" s="32">
        <f t="shared" si="532"/>
        <v>296</v>
      </c>
      <c r="E420" s="33">
        <f t="shared" ca="1" si="496"/>
        <v>0</v>
      </c>
      <c r="F420" s="33">
        <f t="shared" ca="1" si="497"/>
        <v>0</v>
      </c>
      <c r="G420" s="33">
        <f t="shared" ca="1" si="498"/>
        <v>0</v>
      </c>
      <c r="H420" s="33">
        <v>0</v>
      </c>
      <c r="I420" s="33">
        <v>0</v>
      </c>
      <c r="J420" s="33">
        <f t="shared" ca="1" si="554"/>
        <v>0</v>
      </c>
      <c r="K420" s="33">
        <f t="shared" ca="1" si="499"/>
        <v>0</v>
      </c>
      <c r="L420" s="33"/>
      <c r="M420" s="832">
        <v>0</v>
      </c>
      <c r="N420" s="33">
        <f>IF(M420&gt;0,#REF!,0)</f>
        <v>0</v>
      </c>
      <c r="O420" s="33">
        <f t="shared" ca="1" si="500"/>
        <v>0</v>
      </c>
      <c r="P420" s="833">
        <f t="shared" ca="1" si="533"/>
        <v>0</v>
      </c>
      <c r="Q420" s="834">
        <f t="shared" ca="1" si="534"/>
        <v>0</v>
      </c>
      <c r="R420" s="835">
        <f t="shared" ca="1" si="535"/>
        <v>0</v>
      </c>
      <c r="S420" s="836">
        <f t="shared" ca="1" si="536"/>
        <v>0</v>
      </c>
      <c r="T420" s="34">
        <f t="shared" ca="1" si="501"/>
        <v>0</v>
      </c>
      <c r="U420" s="835">
        <f t="shared" ca="1" si="537"/>
        <v>0</v>
      </c>
      <c r="V420" s="34">
        <f t="shared" si="563"/>
        <v>0</v>
      </c>
      <c r="W420" s="553">
        <f t="shared" si="564"/>
        <v>0</v>
      </c>
      <c r="X420" s="42">
        <f t="shared" si="538"/>
        <v>0.03</v>
      </c>
      <c r="Y420" s="43">
        <f t="shared" si="502"/>
        <v>2.4662697723036864E-3</v>
      </c>
      <c r="Z420" s="45">
        <f t="shared" si="493"/>
        <v>0.03</v>
      </c>
      <c r="AA420" s="43">
        <f t="shared" si="503"/>
        <v>2.4662697723036864E-3</v>
      </c>
      <c r="AB420" s="35">
        <f t="shared" si="560"/>
        <v>0.16</v>
      </c>
      <c r="AC420" s="35">
        <f t="shared" ca="1" si="560"/>
        <v>0.15470777428049154</v>
      </c>
      <c r="AD420" s="317">
        <f t="shared" ca="1" si="560"/>
        <v>0.15470777428049154</v>
      </c>
      <c r="AE420" s="39"/>
      <c r="AF420" s="318">
        <f t="shared" si="504"/>
        <v>0</v>
      </c>
      <c r="AG420" s="405">
        <f t="shared" ca="1" si="505"/>
        <v>0</v>
      </c>
      <c r="AH420" s="318">
        <f t="shared" si="506"/>
        <v>0</v>
      </c>
      <c r="AI420" s="405">
        <f t="shared" ca="1" si="507"/>
        <v>0</v>
      </c>
      <c r="AJ420" s="318">
        <f t="shared" si="508"/>
        <v>0.01</v>
      </c>
      <c r="AK420" s="405">
        <f t="shared" ca="1" si="509"/>
        <v>0</v>
      </c>
      <c r="AL420" s="35">
        <v>0</v>
      </c>
      <c r="AM420" s="30">
        <f t="shared" ca="1" si="510"/>
        <v>0</v>
      </c>
      <c r="AN420" s="39"/>
      <c r="AO420" s="39"/>
      <c r="AP420" s="709">
        <f ca="1">IF($J$12="",0,IF(A420&lt;=$Y$3,IF(R419+SUM($M$126:M420)&gt;$Z$22,R419*10%,IF(R419+SUM($M$126:M420)&lt;=$Z$22,$Z$22-R419-SUM($M$126:M420))),0))</f>
        <v>0</v>
      </c>
      <c r="AQ420" s="319">
        <f t="shared" ca="1" si="540"/>
        <v>0</v>
      </c>
      <c r="AR420" s="319">
        <f ca="1">IF($J$12="",0,IF(U419&lt;0,0,IF(A420&lt;=$Y$3,IF(U419+SUM($M$126:M420)&gt;$Z$22,U419*10%,IF(U419+SUM($M$126:M420)&lt;=$Z$22,$AR$125-U419-SUM($M$126:M420))),0)))</f>
        <v>0</v>
      </c>
      <c r="AS420" s="39">
        <f t="shared" ca="1" si="541"/>
        <v>0</v>
      </c>
      <c r="AT420" s="723">
        <f t="shared" ca="1" si="511"/>
        <v>0</v>
      </c>
      <c r="AU420" s="320">
        <f t="shared" ca="1" si="512"/>
        <v>0</v>
      </c>
      <c r="AV420" s="320">
        <f t="shared" ca="1" si="513"/>
        <v>0</v>
      </c>
      <c r="AW420" s="320">
        <f t="shared" ca="1" si="514"/>
        <v>0</v>
      </c>
      <c r="AX420" s="320">
        <f t="shared" ca="1" si="515"/>
        <v>0</v>
      </c>
      <c r="AY420" s="320">
        <f t="shared" ca="1" si="542"/>
        <v>0</v>
      </c>
      <c r="AZ420" s="724">
        <f t="shared" ca="1" si="516"/>
        <v>0</v>
      </c>
      <c r="BA420" s="1259">
        <f t="shared" si="543"/>
        <v>0</v>
      </c>
      <c r="BB420" s="1250"/>
      <c r="BC420" s="715">
        <f t="shared" si="517"/>
        <v>0</v>
      </c>
      <c r="BD420" s="715">
        <f t="shared" si="518"/>
        <v>0</v>
      </c>
      <c r="BE420" s="715">
        <f t="shared" si="519"/>
        <v>0</v>
      </c>
      <c r="BF420" s="715">
        <f t="shared" si="544"/>
        <v>0</v>
      </c>
      <c r="BG420" s="732">
        <f t="shared" si="520"/>
        <v>0</v>
      </c>
      <c r="BH420" s="39"/>
      <c r="BI420" s="39"/>
      <c r="BJ420" s="39"/>
      <c r="BK420" s="39"/>
      <c r="BL420" s="39"/>
      <c r="BM420" s="30"/>
      <c r="BN420" s="422">
        <f t="shared" ca="1" si="521"/>
        <v>0</v>
      </c>
      <c r="BO420" s="422">
        <f t="shared" ca="1" si="522"/>
        <v>0</v>
      </c>
      <c r="BP420" s="422">
        <f t="shared" ca="1" si="523"/>
        <v>0</v>
      </c>
      <c r="BQ420" s="422">
        <f t="shared" ca="1" si="524"/>
        <v>0</v>
      </c>
      <c r="BR420" s="422">
        <f t="shared" ca="1" si="545"/>
        <v>0</v>
      </c>
      <c r="BS420" s="422">
        <f t="shared" ca="1" si="525"/>
        <v>0</v>
      </c>
      <c r="BT420" s="422">
        <f t="shared" si="526"/>
        <v>0</v>
      </c>
      <c r="BU420" s="422">
        <f t="shared" si="527"/>
        <v>0</v>
      </c>
      <c r="BV420" s="422">
        <f t="shared" si="528"/>
        <v>0</v>
      </c>
      <c r="BW420" s="422">
        <f t="shared" si="529"/>
        <v>0</v>
      </c>
      <c r="BX420" s="422">
        <f t="shared" si="546"/>
        <v>0</v>
      </c>
      <c r="BY420" s="422">
        <f t="shared" si="530"/>
        <v>0</v>
      </c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458"/>
      <c r="CL420" s="458"/>
      <c r="CM420" s="458"/>
      <c r="CN420" s="458"/>
      <c r="CO420" s="458"/>
      <c r="CP420" s="458"/>
      <c r="CQ420" s="458"/>
      <c r="CR420" s="458"/>
      <c r="CS420" s="458"/>
      <c r="CT420" s="458"/>
      <c r="CU420" s="458"/>
      <c r="CV420" s="458"/>
      <c r="CW420" s="458"/>
      <c r="CX420" s="458"/>
      <c r="CY420" s="458"/>
      <c r="CZ420" s="458"/>
      <c r="DA420" s="458"/>
      <c r="DB420" s="458"/>
      <c r="DC420" s="458"/>
      <c r="DD420" s="458"/>
      <c r="DE420" s="458"/>
      <c r="DF420" s="458"/>
      <c r="DG420" s="458"/>
      <c r="DH420" s="458"/>
      <c r="DI420" s="458"/>
      <c r="DJ420" s="458"/>
      <c r="DK420" s="458"/>
      <c r="DL420" s="458"/>
      <c r="DM420" s="458"/>
      <c r="DN420" s="458"/>
      <c r="DO420" s="458"/>
      <c r="DP420" s="458"/>
      <c r="DQ420" s="458"/>
      <c r="DR420" s="458"/>
      <c r="DS420" s="458"/>
      <c r="DT420" s="458"/>
      <c r="DU420" s="39"/>
      <c r="DV420" s="39"/>
      <c r="DW420" s="31">
        <f t="shared" si="561"/>
        <v>25</v>
      </c>
      <c r="DX420" s="459">
        <f t="shared" si="531"/>
        <v>296</v>
      </c>
      <c r="DY420" s="467">
        <f t="shared" si="547"/>
        <v>0</v>
      </c>
      <c r="DZ420" s="468">
        <f t="shared" si="548"/>
        <v>0</v>
      </c>
      <c r="EA420" s="467">
        <f t="shared" si="549"/>
        <v>0.01</v>
      </c>
      <c r="EB420" s="468"/>
      <c r="EC420" s="326"/>
      <c r="ED420" s="468"/>
      <c r="EE420" s="39"/>
      <c r="EF420" s="459">
        <f t="shared" si="550"/>
        <v>296</v>
      </c>
      <c r="EG420" s="407">
        <f t="shared" si="562"/>
        <v>0.03</v>
      </c>
      <c r="EH420" s="407">
        <f t="shared" si="562"/>
        <v>0.03</v>
      </c>
      <c r="EI420" s="407">
        <f t="shared" si="562"/>
        <v>0.03</v>
      </c>
      <c r="EJ420" s="407">
        <f t="shared" si="562"/>
        <v>0.03</v>
      </c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</row>
    <row r="421" spans="1:228" ht="12.75" hidden="1" customHeight="1" x14ac:dyDescent="0.2">
      <c r="A421" s="31">
        <f t="shared" si="559"/>
        <v>25</v>
      </c>
      <c r="B421" s="31"/>
      <c r="C421" s="31"/>
      <c r="D421" s="32">
        <f t="shared" si="532"/>
        <v>297</v>
      </c>
      <c r="E421" s="33">
        <f t="shared" ca="1" si="496"/>
        <v>0</v>
      </c>
      <c r="F421" s="33">
        <f t="shared" ca="1" si="497"/>
        <v>0</v>
      </c>
      <c r="G421" s="33">
        <f t="shared" ca="1" si="498"/>
        <v>0</v>
      </c>
      <c r="H421" s="33">
        <v>0</v>
      </c>
      <c r="I421" s="33">
        <v>0</v>
      </c>
      <c r="J421" s="33">
        <f t="shared" ca="1" si="554"/>
        <v>0</v>
      </c>
      <c r="K421" s="33">
        <f t="shared" ca="1" si="499"/>
        <v>0</v>
      </c>
      <c r="L421" s="33"/>
      <c r="M421" s="832">
        <v>0</v>
      </c>
      <c r="N421" s="33">
        <f>IF(M421&gt;0,#REF!,0)</f>
        <v>0</v>
      </c>
      <c r="O421" s="33">
        <f t="shared" ca="1" si="500"/>
        <v>0</v>
      </c>
      <c r="P421" s="833">
        <f t="shared" ca="1" si="533"/>
        <v>0</v>
      </c>
      <c r="Q421" s="834">
        <f t="shared" ca="1" si="534"/>
        <v>0</v>
      </c>
      <c r="R421" s="835">
        <f t="shared" ca="1" si="535"/>
        <v>0</v>
      </c>
      <c r="S421" s="836">
        <f t="shared" ca="1" si="536"/>
        <v>0</v>
      </c>
      <c r="T421" s="34">
        <f t="shared" ca="1" si="501"/>
        <v>0</v>
      </c>
      <c r="U421" s="835">
        <f t="shared" ca="1" si="537"/>
        <v>0</v>
      </c>
      <c r="V421" s="34">
        <f t="shared" si="563"/>
        <v>0</v>
      </c>
      <c r="W421" s="553">
        <f t="shared" si="564"/>
        <v>0</v>
      </c>
      <c r="X421" s="42">
        <f t="shared" si="538"/>
        <v>0.03</v>
      </c>
      <c r="Y421" s="43">
        <f t="shared" si="502"/>
        <v>2.4662697723036864E-3</v>
      </c>
      <c r="Z421" s="45">
        <f t="shared" si="493"/>
        <v>0.03</v>
      </c>
      <c r="AA421" s="43">
        <f t="shared" si="503"/>
        <v>2.4662697723036864E-3</v>
      </c>
      <c r="AB421" s="35">
        <f t="shared" si="560"/>
        <v>0.16</v>
      </c>
      <c r="AC421" s="35">
        <f t="shared" ca="1" si="560"/>
        <v>0.15470777428049154</v>
      </c>
      <c r="AD421" s="317">
        <f t="shared" ca="1" si="560"/>
        <v>0.15470777428049154</v>
      </c>
      <c r="AE421" s="39"/>
      <c r="AF421" s="318">
        <f t="shared" si="504"/>
        <v>0</v>
      </c>
      <c r="AG421" s="405">
        <f t="shared" ca="1" si="505"/>
        <v>0</v>
      </c>
      <c r="AH421" s="318">
        <f t="shared" si="506"/>
        <v>0</v>
      </c>
      <c r="AI421" s="405">
        <f t="shared" ca="1" si="507"/>
        <v>0</v>
      </c>
      <c r="AJ421" s="318">
        <f t="shared" si="508"/>
        <v>0.01</v>
      </c>
      <c r="AK421" s="405">
        <f t="shared" ca="1" si="509"/>
        <v>0</v>
      </c>
      <c r="AL421" s="35">
        <v>0</v>
      </c>
      <c r="AM421" s="30">
        <f t="shared" ca="1" si="510"/>
        <v>0</v>
      </c>
      <c r="AN421" s="39"/>
      <c r="AO421" s="39"/>
      <c r="AP421" s="709">
        <f ca="1">IF($J$12="",0,IF(A421&lt;=$Y$3,IF(R420+SUM($M$126:M421)&gt;$Z$22,R420*10%,IF(R420+SUM($M$126:M421)&lt;=$Z$22,$Z$22-R420-SUM($M$126:M421))),0))</f>
        <v>0</v>
      </c>
      <c r="AQ421" s="319">
        <f t="shared" ca="1" si="540"/>
        <v>0</v>
      </c>
      <c r="AR421" s="319">
        <f ca="1">IF($J$12="",0,IF(U420&lt;0,0,IF(A421&lt;=$Y$3,IF(U420+SUM($M$126:M421)&gt;$Z$22,U420*10%,IF(U420+SUM($M$126:M421)&lt;=$Z$22,$AR$125-U420-SUM($M$126:M421))),0)))</f>
        <v>0</v>
      </c>
      <c r="AS421" s="39">
        <f t="shared" ca="1" si="541"/>
        <v>0</v>
      </c>
      <c r="AT421" s="723">
        <f t="shared" ca="1" si="511"/>
        <v>0</v>
      </c>
      <c r="AU421" s="320">
        <f t="shared" ca="1" si="512"/>
        <v>0</v>
      </c>
      <c r="AV421" s="320">
        <f t="shared" ca="1" si="513"/>
        <v>0</v>
      </c>
      <c r="AW421" s="320">
        <f t="shared" ca="1" si="514"/>
        <v>0</v>
      </c>
      <c r="AX421" s="320">
        <f t="shared" ca="1" si="515"/>
        <v>0</v>
      </c>
      <c r="AY421" s="320">
        <f t="shared" ca="1" si="542"/>
        <v>0</v>
      </c>
      <c r="AZ421" s="724">
        <f t="shared" ca="1" si="516"/>
        <v>0</v>
      </c>
      <c r="BA421" s="1259">
        <f t="shared" si="543"/>
        <v>0</v>
      </c>
      <c r="BB421" s="1250"/>
      <c r="BC421" s="715">
        <f t="shared" si="517"/>
        <v>0</v>
      </c>
      <c r="BD421" s="715">
        <f t="shared" si="518"/>
        <v>0</v>
      </c>
      <c r="BE421" s="715">
        <f t="shared" si="519"/>
        <v>0</v>
      </c>
      <c r="BF421" s="715">
        <f t="shared" si="544"/>
        <v>0</v>
      </c>
      <c r="BG421" s="732">
        <f t="shared" si="520"/>
        <v>0</v>
      </c>
      <c r="BH421" s="39"/>
      <c r="BI421" s="39"/>
      <c r="BJ421" s="39"/>
      <c r="BK421" s="39"/>
      <c r="BL421" s="39"/>
      <c r="BM421" s="30"/>
      <c r="BN421" s="422">
        <f t="shared" ca="1" si="521"/>
        <v>0</v>
      </c>
      <c r="BO421" s="422">
        <f t="shared" ca="1" si="522"/>
        <v>0</v>
      </c>
      <c r="BP421" s="422">
        <f t="shared" ca="1" si="523"/>
        <v>0</v>
      </c>
      <c r="BQ421" s="422">
        <f t="shared" ca="1" si="524"/>
        <v>0</v>
      </c>
      <c r="BR421" s="422">
        <f t="shared" ca="1" si="545"/>
        <v>0</v>
      </c>
      <c r="BS421" s="422">
        <f t="shared" ca="1" si="525"/>
        <v>0</v>
      </c>
      <c r="BT421" s="422">
        <f t="shared" si="526"/>
        <v>0</v>
      </c>
      <c r="BU421" s="422">
        <f t="shared" si="527"/>
        <v>0</v>
      </c>
      <c r="BV421" s="422">
        <f t="shared" si="528"/>
        <v>0</v>
      </c>
      <c r="BW421" s="422">
        <f t="shared" si="529"/>
        <v>0</v>
      </c>
      <c r="BX421" s="422">
        <f t="shared" si="546"/>
        <v>0</v>
      </c>
      <c r="BY421" s="422">
        <f t="shared" si="530"/>
        <v>0</v>
      </c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458"/>
      <c r="CL421" s="458"/>
      <c r="CM421" s="458"/>
      <c r="CN421" s="458"/>
      <c r="CO421" s="458"/>
      <c r="CP421" s="458"/>
      <c r="CQ421" s="458"/>
      <c r="CR421" s="458"/>
      <c r="CS421" s="458"/>
      <c r="CT421" s="458"/>
      <c r="CU421" s="458"/>
      <c r="CV421" s="458"/>
      <c r="CW421" s="458"/>
      <c r="CX421" s="458"/>
      <c r="CY421" s="458"/>
      <c r="CZ421" s="458"/>
      <c r="DA421" s="458"/>
      <c r="DB421" s="458"/>
      <c r="DC421" s="458"/>
      <c r="DD421" s="458"/>
      <c r="DE421" s="458"/>
      <c r="DF421" s="458"/>
      <c r="DG421" s="458"/>
      <c r="DH421" s="458"/>
      <c r="DI421" s="458"/>
      <c r="DJ421" s="458"/>
      <c r="DK421" s="458"/>
      <c r="DL421" s="458"/>
      <c r="DM421" s="458"/>
      <c r="DN421" s="458"/>
      <c r="DO421" s="458"/>
      <c r="DP421" s="458"/>
      <c r="DQ421" s="458"/>
      <c r="DR421" s="458"/>
      <c r="DS421" s="458"/>
      <c r="DT421" s="458"/>
      <c r="DU421" s="39"/>
      <c r="DV421" s="39"/>
      <c r="DW421" s="31">
        <f t="shared" si="561"/>
        <v>25</v>
      </c>
      <c r="DX421" s="459">
        <f t="shared" si="531"/>
        <v>297</v>
      </c>
      <c r="DY421" s="467">
        <f t="shared" si="547"/>
        <v>0</v>
      </c>
      <c r="DZ421" s="468">
        <f t="shared" si="548"/>
        <v>0</v>
      </c>
      <c r="EA421" s="467">
        <f t="shared" si="549"/>
        <v>0.01</v>
      </c>
      <c r="EB421" s="468"/>
      <c r="EC421" s="326"/>
      <c r="ED421" s="468"/>
      <c r="EE421" s="39"/>
      <c r="EF421" s="459">
        <f t="shared" si="550"/>
        <v>297</v>
      </c>
      <c r="EG421" s="407">
        <f t="shared" si="562"/>
        <v>0.03</v>
      </c>
      <c r="EH421" s="407">
        <f t="shared" si="562"/>
        <v>0.03</v>
      </c>
      <c r="EI421" s="407">
        <f t="shared" si="562"/>
        <v>0.03</v>
      </c>
      <c r="EJ421" s="407">
        <f t="shared" si="562"/>
        <v>0.03</v>
      </c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</row>
    <row r="422" spans="1:228" ht="12.75" hidden="1" customHeight="1" x14ac:dyDescent="0.2">
      <c r="A422" s="31">
        <f t="shared" si="559"/>
        <v>25</v>
      </c>
      <c r="B422" s="31"/>
      <c r="C422" s="31"/>
      <c r="D422" s="32">
        <f t="shared" si="532"/>
        <v>298</v>
      </c>
      <c r="E422" s="33">
        <f t="shared" ca="1" si="496"/>
        <v>0</v>
      </c>
      <c r="F422" s="33">
        <f t="shared" ca="1" si="497"/>
        <v>0</v>
      </c>
      <c r="G422" s="33">
        <f t="shared" ca="1" si="498"/>
        <v>0</v>
      </c>
      <c r="H422" s="33">
        <v>0</v>
      </c>
      <c r="I422" s="33">
        <v>0</v>
      </c>
      <c r="J422" s="33">
        <f t="shared" ca="1" si="554"/>
        <v>0</v>
      </c>
      <c r="K422" s="33">
        <f t="shared" ca="1" si="499"/>
        <v>0</v>
      </c>
      <c r="L422" s="33"/>
      <c r="M422" s="832">
        <v>0</v>
      </c>
      <c r="N422" s="33">
        <f>IF(M422&gt;0,#REF!,0)</f>
        <v>0</v>
      </c>
      <c r="O422" s="33">
        <f t="shared" ca="1" si="500"/>
        <v>0</v>
      </c>
      <c r="P422" s="833">
        <f t="shared" ca="1" si="533"/>
        <v>0</v>
      </c>
      <c r="Q422" s="834">
        <f t="shared" ca="1" si="534"/>
        <v>0</v>
      </c>
      <c r="R422" s="835">
        <f t="shared" ca="1" si="535"/>
        <v>0</v>
      </c>
      <c r="S422" s="836">
        <f t="shared" ca="1" si="536"/>
        <v>0</v>
      </c>
      <c r="T422" s="34">
        <f t="shared" ca="1" si="501"/>
        <v>0</v>
      </c>
      <c r="U422" s="835">
        <f t="shared" ca="1" si="537"/>
        <v>0</v>
      </c>
      <c r="V422" s="34">
        <f t="shared" si="563"/>
        <v>0</v>
      </c>
      <c r="W422" s="553">
        <f t="shared" si="564"/>
        <v>0</v>
      </c>
      <c r="X422" s="42">
        <f t="shared" si="538"/>
        <v>0.03</v>
      </c>
      <c r="Y422" s="43">
        <f t="shared" si="502"/>
        <v>2.4662697723036864E-3</v>
      </c>
      <c r="Z422" s="45">
        <f t="shared" si="493"/>
        <v>0.03</v>
      </c>
      <c r="AA422" s="43">
        <f t="shared" si="503"/>
        <v>2.4662697723036864E-3</v>
      </c>
      <c r="AB422" s="35">
        <f t="shared" si="560"/>
        <v>0.16</v>
      </c>
      <c r="AC422" s="35">
        <f t="shared" ca="1" si="560"/>
        <v>0.15470777428049154</v>
      </c>
      <c r="AD422" s="317">
        <f t="shared" ca="1" si="560"/>
        <v>0.15470777428049154</v>
      </c>
      <c r="AE422" s="39"/>
      <c r="AF422" s="318">
        <f t="shared" si="504"/>
        <v>0</v>
      </c>
      <c r="AG422" s="405">
        <f t="shared" ca="1" si="505"/>
        <v>0</v>
      </c>
      <c r="AH422" s="318">
        <f t="shared" si="506"/>
        <v>0</v>
      </c>
      <c r="AI422" s="405">
        <f t="shared" ca="1" si="507"/>
        <v>0</v>
      </c>
      <c r="AJ422" s="318">
        <f t="shared" si="508"/>
        <v>0.01</v>
      </c>
      <c r="AK422" s="405">
        <f t="shared" ca="1" si="509"/>
        <v>0</v>
      </c>
      <c r="AL422" s="35">
        <v>0</v>
      </c>
      <c r="AM422" s="30">
        <f t="shared" ca="1" si="510"/>
        <v>0</v>
      </c>
      <c r="AN422" s="39"/>
      <c r="AO422" s="39"/>
      <c r="AP422" s="709">
        <f ca="1">IF($J$12="",0,IF(A422&lt;=$Y$3,IF(R421+SUM($M$126:M422)&gt;$Z$22,R421*10%,IF(R421+SUM($M$126:M422)&lt;=$Z$22,$Z$22-R421-SUM($M$126:M422))),0))</f>
        <v>0</v>
      </c>
      <c r="AQ422" s="319">
        <f t="shared" ca="1" si="540"/>
        <v>0</v>
      </c>
      <c r="AR422" s="319">
        <f ca="1">IF($J$12="",0,IF(U421&lt;0,0,IF(A422&lt;=$Y$3,IF(U421+SUM($M$126:M422)&gt;$Z$22,U421*10%,IF(U421+SUM($M$126:M422)&lt;=$Z$22,$AR$125-U421-SUM($M$126:M422))),0)))</f>
        <v>0</v>
      </c>
      <c r="AS422" s="39">
        <f t="shared" ca="1" si="541"/>
        <v>0</v>
      </c>
      <c r="AT422" s="723">
        <f t="shared" ca="1" si="511"/>
        <v>0</v>
      </c>
      <c r="AU422" s="320">
        <f t="shared" ca="1" si="512"/>
        <v>0</v>
      </c>
      <c r="AV422" s="320">
        <f t="shared" ca="1" si="513"/>
        <v>0</v>
      </c>
      <c r="AW422" s="320">
        <f t="shared" ca="1" si="514"/>
        <v>0</v>
      </c>
      <c r="AX422" s="320">
        <f t="shared" ca="1" si="515"/>
        <v>0</v>
      </c>
      <c r="AY422" s="320">
        <f t="shared" ca="1" si="542"/>
        <v>0</v>
      </c>
      <c r="AZ422" s="724">
        <f t="shared" ca="1" si="516"/>
        <v>0</v>
      </c>
      <c r="BA422" s="1259">
        <f t="shared" si="543"/>
        <v>0</v>
      </c>
      <c r="BB422" s="1250"/>
      <c r="BC422" s="715">
        <f t="shared" si="517"/>
        <v>0</v>
      </c>
      <c r="BD422" s="715">
        <f t="shared" si="518"/>
        <v>0</v>
      </c>
      <c r="BE422" s="715">
        <f t="shared" si="519"/>
        <v>0</v>
      </c>
      <c r="BF422" s="715">
        <f t="shared" si="544"/>
        <v>0</v>
      </c>
      <c r="BG422" s="732">
        <f t="shared" si="520"/>
        <v>0</v>
      </c>
      <c r="BH422" s="39"/>
      <c r="BI422" s="39"/>
      <c r="BJ422" s="39"/>
      <c r="BK422" s="39"/>
      <c r="BL422" s="39"/>
      <c r="BM422" s="30"/>
      <c r="BN422" s="422">
        <f t="shared" ca="1" si="521"/>
        <v>0</v>
      </c>
      <c r="BO422" s="422">
        <f t="shared" ca="1" si="522"/>
        <v>0</v>
      </c>
      <c r="BP422" s="422">
        <f t="shared" ca="1" si="523"/>
        <v>0</v>
      </c>
      <c r="BQ422" s="422">
        <f t="shared" ca="1" si="524"/>
        <v>0</v>
      </c>
      <c r="BR422" s="422">
        <f t="shared" ca="1" si="545"/>
        <v>0</v>
      </c>
      <c r="BS422" s="422">
        <f t="shared" ca="1" si="525"/>
        <v>0</v>
      </c>
      <c r="BT422" s="422">
        <f t="shared" si="526"/>
        <v>0</v>
      </c>
      <c r="BU422" s="422">
        <f t="shared" si="527"/>
        <v>0</v>
      </c>
      <c r="BV422" s="422">
        <f t="shared" si="528"/>
        <v>0</v>
      </c>
      <c r="BW422" s="422">
        <f t="shared" si="529"/>
        <v>0</v>
      </c>
      <c r="BX422" s="422">
        <f t="shared" si="546"/>
        <v>0</v>
      </c>
      <c r="BY422" s="422">
        <f t="shared" si="530"/>
        <v>0</v>
      </c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458"/>
      <c r="CL422" s="458"/>
      <c r="CM422" s="458"/>
      <c r="CN422" s="458"/>
      <c r="CO422" s="458"/>
      <c r="CP422" s="458"/>
      <c r="CQ422" s="458"/>
      <c r="CR422" s="458"/>
      <c r="CS422" s="458"/>
      <c r="CT422" s="458"/>
      <c r="CU422" s="458"/>
      <c r="CV422" s="458"/>
      <c r="CW422" s="458"/>
      <c r="CX422" s="458"/>
      <c r="CY422" s="458"/>
      <c r="CZ422" s="458"/>
      <c r="DA422" s="458"/>
      <c r="DB422" s="458"/>
      <c r="DC422" s="458"/>
      <c r="DD422" s="458"/>
      <c r="DE422" s="458"/>
      <c r="DF422" s="458"/>
      <c r="DG422" s="458"/>
      <c r="DH422" s="458"/>
      <c r="DI422" s="458"/>
      <c r="DJ422" s="458"/>
      <c r="DK422" s="458"/>
      <c r="DL422" s="458"/>
      <c r="DM422" s="458"/>
      <c r="DN422" s="458"/>
      <c r="DO422" s="458"/>
      <c r="DP422" s="458"/>
      <c r="DQ422" s="458"/>
      <c r="DR422" s="458"/>
      <c r="DS422" s="458"/>
      <c r="DT422" s="458"/>
      <c r="DU422" s="39"/>
      <c r="DV422" s="39"/>
      <c r="DW422" s="31">
        <f t="shared" si="561"/>
        <v>25</v>
      </c>
      <c r="DX422" s="459">
        <f t="shared" si="531"/>
        <v>298</v>
      </c>
      <c r="DY422" s="467">
        <f t="shared" si="547"/>
        <v>0</v>
      </c>
      <c r="DZ422" s="468">
        <f t="shared" si="548"/>
        <v>0</v>
      </c>
      <c r="EA422" s="467">
        <f t="shared" si="549"/>
        <v>0.01</v>
      </c>
      <c r="EB422" s="468"/>
      <c r="EC422" s="326"/>
      <c r="ED422" s="468"/>
      <c r="EE422" s="39"/>
      <c r="EF422" s="459">
        <f t="shared" si="550"/>
        <v>298</v>
      </c>
      <c r="EG422" s="407">
        <f t="shared" si="562"/>
        <v>0.03</v>
      </c>
      <c r="EH422" s="407">
        <f t="shared" si="562"/>
        <v>0.03</v>
      </c>
      <c r="EI422" s="407">
        <f t="shared" si="562"/>
        <v>0.03</v>
      </c>
      <c r="EJ422" s="407">
        <f t="shared" si="562"/>
        <v>0.03</v>
      </c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</row>
    <row r="423" spans="1:228" ht="12.75" hidden="1" customHeight="1" x14ac:dyDescent="0.2">
      <c r="A423" s="31">
        <f t="shared" si="559"/>
        <v>25</v>
      </c>
      <c r="B423" s="31"/>
      <c r="C423" s="31"/>
      <c r="D423" s="32">
        <f t="shared" si="532"/>
        <v>299</v>
      </c>
      <c r="E423" s="33">
        <f t="shared" ca="1" si="496"/>
        <v>0</v>
      </c>
      <c r="F423" s="33">
        <f t="shared" ca="1" si="497"/>
        <v>0</v>
      </c>
      <c r="G423" s="33">
        <f t="shared" ca="1" si="498"/>
        <v>0</v>
      </c>
      <c r="H423" s="33">
        <v>0</v>
      </c>
      <c r="I423" s="33">
        <v>0</v>
      </c>
      <c r="J423" s="33">
        <f t="shared" ca="1" si="554"/>
        <v>0</v>
      </c>
      <c r="K423" s="33">
        <f t="shared" ca="1" si="499"/>
        <v>0</v>
      </c>
      <c r="L423" s="33"/>
      <c r="M423" s="832">
        <v>0</v>
      </c>
      <c r="N423" s="33">
        <f>IF(M423&gt;0,#REF!,0)</f>
        <v>0</v>
      </c>
      <c r="O423" s="33">
        <f t="shared" ca="1" si="500"/>
        <v>0</v>
      </c>
      <c r="P423" s="833">
        <f t="shared" ca="1" si="533"/>
        <v>0</v>
      </c>
      <c r="Q423" s="834">
        <f t="shared" ca="1" si="534"/>
        <v>0</v>
      </c>
      <c r="R423" s="835">
        <f t="shared" ca="1" si="535"/>
        <v>0</v>
      </c>
      <c r="S423" s="836">
        <f t="shared" ca="1" si="536"/>
        <v>0</v>
      </c>
      <c r="T423" s="34">
        <f t="shared" ca="1" si="501"/>
        <v>0</v>
      </c>
      <c r="U423" s="835">
        <f t="shared" ca="1" si="537"/>
        <v>0</v>
      </c>
      <c r="V423" s="34">
        <f t="shared" si="563"/>
        <v>0</v>
      </c>
      <c r="W423" s="553">
        <f t="shared" si="564"/>
        <v>0</v>
      </c>
      <c r="X423" s="42">
        <f t="shared" si="538"/>
        <v>0.03</v>
      </c>
      <c r="Y423" s="43">
        <f t="shared" si="502"/>
        <v>2.4662697723036864E-3</v>
      </c>
      <c r="Z423" s="45">
        <f t="shared" si="493"/>
        <v>0.03</v>
      </c>
      <c r="AA423" s="43">
        <f t="shared" si="503"/>
        <v>2.4662697723036864E-3</v>
      </c>
      <c r="AB423" s="35">
        <f t="shared" si="560"/>
        <v>0.16</v>
      </c>
      <c r="AC423" s="35">
        <f t="shared" ca="1" si="560"/>
        <v>0.15470777428049154</v>
      </c>
      <c r="AD423" s="317">
        <f t="shared" ca="1" si="560"/>
        <v>0.15470777428049154</v>
      </c>
      <c r="AE423" s="39"/>
      <c r="AF423" s="318">
        <f t="shared" si="504"/>
        <v>0</v>
      </c>
      <c r="AG423" s="405">
        <f t="shared" ca="1" si="505"/>
        <v>0</v>
      </c>
      <c r="AH423" s="318">
        <f t="shared" si="506"/>
        <v>0</v>
      </c>
      <c r="AI423" s="405">
        <f t="shared" ca="1" si="507"/>
        <v>0</v>
      </c>
      <c r="AJ423" s="318">
        <f t="shared" si="508"/>
        <v>0.01</v>
      </c>
      <c r="AK423" s="405">
        <f t="shared" ca="1" si="509"/>
        <v>0</v>
      </c>
      <c r="AL423" s="35">
        <v>0</v>
      </c>
      <c r="AM423" s="30">
        <f t="shared" ca="1" si="510"/>
        <v>0</v>
      </c>
      <c r="AN423" s="39"/>
      <c r="AO423" s="39"/>
      <c r="AP423" s="709">
        <f ca="1">IF($J$12="",0,IF(A423&lt;=$Y$3,IF(R422+SUM($M$126:M423)&gt;$Z$22,R422*10%,IF(R422+SUM($M$126:M423)&lt;=$Z$22,$Z$22-R422-SUM($M$126:M423))),0))</f>
        <v>0</v>
      </c>
      <c r="AQ423" s="319">
        <f t="shared" ca="1" si="540"/>
        <v>0</v>
      </c>
      <c r="AR423" s="319">
        <f ca="1">IF($J$12="",0,IF(U422&lt;0,0,IF(A423&lt;=$Y$3,IF(U422+SUM($M$126:M423)&gt;$Z$22,U422*10%,IF(U422+SUM($M$126:M423)&lt;=$Z$22,$AR$125-U422-SUM($M$126:M423))),0)))</f>
        <v>0</v>
      </c>
      <c r="AS423" s="39">
        <f t="shared" ca="1" si="541"/>
        <v>0</v>
      </c>
      <c r="AT423" s="723">
        <f t="shared" ca="1" si="511"/>
        <v>0</v>
      </c>
      <c r="AU423" s="320">
        <f t="shared" ca="1" si="512"/>
        <v>0</v>
      </c>
      <c r="AV423" s="320">
        <f t="shared" ca="1" si="513"/>
        <v>0</v>
      </c>
      <c r="AW423" s="320">
        <f t="shared" ca="1" si="514"/>
        <v>0</v>
      </c>
      <c r="AX423" s="320">
        <f t="shared" ca="1" si="515"/>
        <v>0</v>
      </c>
      <c r="AY423" s="320">
        <f t="shared" ca="1" si="542"/>
        <v>0</v>
      </c>
      <c r="AZ423" s="724">
        <f t="shared" ca="1" si="516"/>
        <v>0</v>
      </c>
      <c r="BA423" s="1259">
        <f t="shared" si="543"/>
        <v>0</v>
      </c>
      <c r="BB423" s="1250"/>
      <c r="BC423" s="715">
        <f t="shared" si="517"/>
        <v>0</v>
      </c>
      <c r="BD423" s="715">
        <f t="shared" si="518"/>
        <v>0</v>
      </c>
      <c r="BE423" s="715">
        <f t="shared" si="519"/>
        <v>0</v>
      </c>
      <c r="BF423" s="715">
        <f t="shared" si="544"/>
        <v>0</v>
      </c>
      <c r="BG423" s="732">
        <f t="shared" si="520"/>
        <v>0</v>
      </c>
      <c r="BH423" s="39"/>
      <c r="BI423" s="39"/>
      <c r="BJ423" s="39"/>
      <c r="BK423" s="39"/>
      <c r="BL423" s="39"/>
      <c r="BM423" s="30"/>
      <c r="BN423" s="422">
        <f t="shared" ca="1" si="521"/>
        <v>0</v>
      </c>
      <c r="BO423" s="422">
        <f t="shared" ca="1" si="522"/>
        <v>0</v>
      </c>
      <c r="BP423" s="422">
        <f t="shared" ca="1" si="523"/>
        <v>0</v>
      </c>
      <c r="BQ423" s="422">
        <f t="shared" ca="1" si="524"/>
        <v>0</v>
      </c>
      <c r="BR423" s="422">
        <f t="shared" ca="1" si="545"/>
        <v>0</v>
      </c>
      <c r="BS423" s="422">
        <f t="shared" ca="1" si="525"/>
        <v>0</v>
      </c>
      <c r="BT423" s="422">
        <f t="shared" si="526"/>
        <v>0</v>
      </c>
      <c r="BU423" s="422">
        <f t="shared" si="527"/>
        <v>0</v>
      </c>
      <c r="BV423" s="422">
        <f t="shared" si="528"/>
        <v>0</v>
      </c>
      <c r="BW423" s="422">
        <f t="shared" si="529"/>
        <v>0</v>
      </c>
      <c r="BX423" s="422">
        <f t="shared" si="546"/>
        <v>0</v>
      </c>
      <c r="BY423" s="422">
        <f t="shared" si="530"/>
        <v>0</v>
      </c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458"/>
      <c r="CL423" s="458"/>
      <c r="CM423" s="458"/>
      <c r="CN423" s="458"/>
      <c r="CO423" s="458"/>
      <c r="CP423" s="458"/>
      <c r="CQ423" s="458"/>
      <c r="CR423" s="458"/>
      <c r="CS423" s="458"/>
      <c r="CT423" s="458"/>
      <c r="CU423" s="458"/>
      <c r="CV423" s="458"/>
      <c r="CW423" s="458"/>
      <c r="CX423" s="458"/>
      <c r="CY423" s="458"/>
      <c r="CZ423" s="458"/>
      <c r="DA423" s="458"/>
      <c r="DB423" s="458"/>
      <c r="DC423" s="458"/>
      <c r="DD423" s="458"/>
      <c r="DE423" s="458"/>
      <c r="DF423" s="458"/>
      <c r="DG423" s="458"/>
      <c r="DH423" s="458"/>
      <c r="DI423" s="458"/>
      <c r="DJ423" s="458"/>
      <c r="DK423" s="458"/>
      <c r="DL423" s="458"/>
      <c r="DM423" s="458"/>
      <c r="DN423" s="458"/>
      <c r="DO423" s="458"/>
      <c r="DP423" s="458"/>
      <c r="DQ423" s="458"/>
      <c r="DR423" s="458"/>
      <c r="DS423" s="458"/>
      <c r="DT423" s="458"/>
      <c r="DU423" s="39"/>
      <c r="DV423" s="39"/>
      <c r="DW423" s="31">
        <f t="shared" si="561"/>
        <v>25</v>
      </c>
      <c r="DX423" s="459">
        <f t="shared" si="531"/>
        <v>299</v>
      </c>
      <c r="DY423" s="467">
        <f t="shared" si="547"/>
        <v>0</v>
      </c>
      <c r="DZ423" s="468">
        <f t="shared" si="548"/>
        <v>0</v>
      </c>
      <c r="EA423" s="467">
        <f t="shared" si="549"/>
        <v>0.01</v>
      </c>
      <c r="EB423" s="468"/>
      <c r="EC423" s="326"/>
      <c r="ED423" s="468"/>
      <c r="EE423" s="39"/>
      <c r="EF423" s="459">
        <f t="shared" si="550"/>
        <v>299</v>
      </c>
      <c r="EG423" s="407">
        <f t="shared" si="562"/>
        <v>0.03</v>
      </c>
      <c r="EH423" s="407">
        <f t="shared" si="562"/>
        <v>0.03</v>
      </c>
      <c r="EI423" s="407">
        <f t="shared" si="562"/>
        <v>0.03</v>
      </c>
      <c r="EJ423" s="407">
        <f t="shared" si="562"/>
        <v>0.03</v>
      </c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</row>
    <row r="424" spans="1:228" ht="12.75" hidden="1" customHeight="1" x14ac:dyDescent="0.2">
      <c r="A424" s="31">
        <f t="shared" si="559"/>
        <v>25</v>
      </c>
      <c r="B424" s="31"/>
      <c r="C424" s="31"/>
      <c r="D424" s="32">
        <f t="shared" si="532"/>
        <v>300</v>
      </c>
      <c r="E424" s="33">
        <f t="shared" ca="1" si="496"/>
        <v>0</v>
      </c>
      <c r="F424" s="33">
        <f t="shared" ca="1" si="497"/>
        <v>0</v>
      </c>
      <c r="G424" s="33">
        <f t="shared" ca="1" si="498"/>
        <v>0</v>
      </c>
      <c r="H424" s="33">
        <v>0</v>
      </c>
      <c r="I424" s="33">
        <v>0</v>
      </c>
      <c r="J424" s="33">
        <f t="shared" ca="1" si="554"/>
        <v>0</v>
      </c>
      <c r="K424" s="33">
        <f t="shared" ca="1" si="499"/>
        <v>0</v>
      </c>
      <c r="L424" s="33"/>
      <c r="M424" s="832">
        <v>0</v>
      </c>
      <c r="N424" s="33">
        <f>IF(M424&gt;0,#REF!,0)</f>
        <v>0</v>
      </c>
      <c r="O424" s="33">
        <f t="shared" ca="1" si="500"/>
        <v>0</v>
      </c>
      <c r="P424" s="833">
        <f t="shared" ca="1" si="533"/>
        <v>0</v>
      </c>
      <c r="Q424" s="834">
        <f t="shared" ca="1" si="534"/>
        <v>0</v>
      </c>
      <c r="R424" s="835">
        <f t="shared" ca="1" si="535"/>
        <v>0</v>
      </c>
      <c r="S424" s="836">
        <f t="shared" ca="1" si="536"/>
        <v>0</v>
      </c>
      <c r="T424" s="34">
        <f t="shared" ca="1" si="501"/>
        <v>0</v>
      </c>
      <c r="U424" s="835">
        <f t="shared" ca="1" si="537"/>
        <v>0</v>
      </c>
      <c r="V424" s="34">
        <f t="shared" si="563"/>
        <v>0</v>
      </c>
      <c r="W424" s="553">
        <f t="shared" si="564"/>
        <v>0</v>
      </c>
      <c r="X424" s="42">
        <f t="shared" si="538"/>
        <v>0.03</v>
      </c>
      <c r="Y424" s="43">
        <f t="shared" si="502"/>
        <v>2.4662697723036864E-3</v>
      </c>
      <c r="Z424" s="45">
        <f t="shared" si="493"/>
        <v>0.03</v>
      </c>
      <c r="AA424" s="43">
        <f t="shared" si="503"/>
        <v>2.4662697723036864E-3</v>
      </c>
      <c r="AB424" s="35">
        <f t="shared" si="560"/>
        <v>0.16</v>
      </c>
      <c r="AC424" s="35">
        <f t="shared" ca="1" si="560"/>
        <v>0.15470777428049154</v>
      </c>
      <c r="AD424" s="317">
        <f t="shared" ca="1" si="560"/>
        <v>0.15470777428049154</v>
      </c>
      <c r="AE424" s="39"/>
      <c r="AF424" s="318">
        <f t="shared" si="504"/>
        <v>0</v>
      </c>
      <c r="AG424" s="405">
        <f t="shared" ca="1" si="505"/>
        <v>0</v>
      </c>
      <c r="AH424" s="318">
        <f t="shared" si="506"/>
        <v>0</v>
      </c>
      <c r="AI424" s="405">
        <f t="shared" ca="1" si="507"/>
        <v>0</v>
      </c>
      <c r="AJ424" s="318">
        <f t="shared" si="508"/>
        <v>0.01</v>
      </c>
      <c r="AK424" s="405">
        <f t="shared" ca="1" si="509"/>
        <v>0</v>
      </c>
      <c r="AL424" s="35">
        <v>0</v>
      </c>
      <c r="AM424" s="30">
        <f t="shared" ca="1" si="510"/>
        <v>0</v>
      </c>
      <c r="AN424" s="39"/>
      <c r="AO424" s="39"/>
      <c r="AP424" s="709">
        <f ca="1">IF($J$12="",0,IF(A424&lt;=$Y$3,IF(R423+SUM($M$126:M424)&gt;$Z$22,R423*10%,IF(R423+SUM($M$126:M424)&lt;=$Z$22,$Z$22-R423-SUM($M$126:M424))),0))</f>
        <v>0</v>
      </c>
      <c r="AQ424" s="319">
        <f t="shared" ca="1" si="540"/>
        <v>0</v>
      </c>
      <c r="AR424" s="319">
        <f ca="1">IF($J$12="",0,IF(U423&lt;0,0,IF(A424&lt;=$Y$3,IF(U423+SUM($M$126:M424)&gt;$Z$22,U423*10%,IF(U423+SUM($M$126:M424)&lt;=$Z$22,$AR$125-U423-SUM($M$126:M424))),0)))</f>
        <v>0</v>
      </c>
      <c r="AS424" s="39">
        <f t="shared" ca="1" si="541"/>
        <v>0</v>
      </c>
      <c r="AT424" s="723">
        <f t="shared" ca="1" si="511"/>
        <v>0</v>
      </c>
      <c r="AU424" s="320">
        <f t="shared" ca="1" si="512"/>
        <v>0</v>
      </c>
      <c r="AV424" s="320">
        <f t="shared" ca="1" si="513"/>
        <v>0</v>
      </c>
      <c r="AW424" s="320">
        <f t="shared" ca="1" si="514"/>
        <v>0</v>
      </c>
      <c r="AX424" s="320">
        <f t="shared" ca="1" si="515"/>
        <v>0</v>
      </c>
      <c r="AY424" s="320">
        <f t="shared" ca="1" si="542"/>
        <v>0</v>
      </c>
      <c r="AZ424" s="724">
        <f t="shared" ca="1" si="516"/>
        <v>0</v>
      </c>
      <c r="BA424" s="1259">
        <f t="shared" si="543"/>
        <v>0</v>
      </c>
      <c r="BB424" s="1250"/>
      <c r="BC424" s="715">
        <f t="shared" si="517"/>
        <v>0</v>
      </c>
      <c r="BD424" s="715">
        <f t="shared" si="518"/>
        <v>0</v>
      </c>
      <c r="BE424" s="715">
        <f t="shared" si="519"/>
        <v>0</v>
      </c>
      <c r="BF424" s="715">
        <f t="shared" si="544"/>
        <v>0</v>
      </c>
      <c r="BG424" s="732">
        <f t="shared" si="520"/>
        <v>0</v>
      </c>
      <c r="BH424" s="39"/>
      <c r="BI424" s="39"/>
      <c r="BJ424" s="39"/>
      <c r="BK424" s="39"/>
      <c r="BL424" s="39"/>
      <c r="BM424" s="30"/>
      <c r="BN424" s="422">
        <f t="shared" ca="1" si="521"/>
        <v>0</v>
      </c>
      <c r="BO424" s="422">
        <f t="shared" ca="1" si="522"/>
        <v>0</v>
      </c>
      <c r="BP424" s="422">
        <f t="shared" ca="1" si="523"/>
        <v>0</v>
      </c>
      <c r="BQ424" s="422">
        <f t="shared" ca="1" si="524"/>
        <v>0</v>
      </c>
      <c r="BR424" s="422">
        <f t="shared" ca="1" si="545"/>
        <v>0</v>
      </c>
      <c r="BS424" s="422">
        <f t="shared" ca="1" si="525"/>
        <v>0</v>
      </c>
      <c r="BT424" s="422">
        <f t="shared" si="526"/>
        <v>0</v>
      </c>
      <c r="BU424" s="422">
        <f t="shared" si="527"/>
        <v>0</v>
      </c>
      <c r="BV424" s="422">
        <f t="shared" si="528"/>
        <v>0</v>
      </c>
      <c r="BW424" s="422">
        <f t="shared" si="529"/>
        <v>0</v>
      </c>
      <c r="BX424" s="422">
        <f t="shared" si="546"/>
        <v>0</v>
      </c>
      <c r="BY424" s="422">
        <f t="shared" si="530"/>
        <v>0</v>
      </c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458"/>
      <c r="CL424" s="458"/>
      <c r="CM424" s="458"/>
      <c r="CN424" s="458"/>
      <c r="CO424" s="458"/>
      <c r="CP424" s="458"/>
      <c r="CQ424" s="458"/>
      <c r="CR424" s="458"/>
      <c r="CS424" s="458"/>
      <c r="CT424" s="458"/>
      <c r="CU424" s="458"/>
      <c r="CV424" s="458"/>
      <c r="CW424" s="458"/>
      <c r="CX424" s="458"/>
      <c r="CY424" s="458"/>
      <c r="CZ424" s="458"/>
      <c r="DA424" s="458"/>
      <c r="DB424" s="458"/>
      <c r="DC424" s="458"/>
      <c r="DD424" s="458"/>
      <c r="DE424" s="458"/>
      <c r="DF424" s="458"/>
      <c r="DG424" s="458"/>
      <c r="DH424" s="458"/>
      <c r="DI424" s="458"/>
      <c r="DJ424" s="458"/>
      <c r="DK424" s="458"/>
      <c r="DL424" s="458"/>
      <c r="DM424" s="458"/>
      <c r="DN424" s="458"/>
      <c r="DO424" s="458"/>
      <c r="DP424" s="458"/>
      <c r="DQ424" s="458"/>
      <c r="DR424" s="458"/>
      <c r="DS424" s="458"/>
      <c r="DT424" s="458"/>
      <c r="DU424" s="39"/>
      <c r="DV424" s="39"/>
      <c r="DW424" s="31">
        <f t="shared" si="561"/>
        <v>25</v>
      </c>
      <c r="DX424" s="459">
        <f t="shared" si="531"/>
        <v>300</v>
      </c>
      <c r="DY424" s="467">
        <f t="shared" si="547"/>
        <v>0</v>
      </c>
      <c r="DZ424" s="468">
        <f t="shared" si="548"/>
        <v>0</v>
      </c>
      <c r="EA424" s="467">
        <f t="shared" si="549"/>
        <v>0.01</v>
      </c>
      <c r="EB424" s="468"/>
      <c r="EC424" s="326"/>
      <c r="ED424" s="468"/>
      <c r="EE424" s="39"/>
      <c r="EF424" s="459">
        <f t="shared" si="550"/>
        <v>300</v>
      </c>
      <c r="EG424" s="407">
        <f t="shared" si="562"/>
        <v>0.03</v>
      </c>
      <c r="EH424" s="407">
        <f t="shared" si="562"/>
        <v>0.03</v>
      </c>
      <c r="EI424" s="407">
        <f t="shared" si="562"/>
        <v>0.03</v>
      </c>
      <c r="EJ424" s="407">
        <f t="shared" si="562"/>
        <v>0.03</v>
      </c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</row>
    <row r="425" spans="1:228" ht="12.75" hidden="1" customHeight="1" x14ac:dyDescent="0.2">
      <c r="A425" s="31">
        <f>A424+1</f>
        <v>26</v>
      </c>
      <c r="B425" s="31"/>
      <c r="C425" s="31">
        <v>30</v>
      </c>
      <c r="D425" s="32">
        <f t="shared" si="532"/>
        <v>301</v>
      </c>
      <c r="E425" s="33">
        <f t="shared" ca="1" si="496"/>
        <v>0</v>
      </c>
      <c r="F425" s="33">
        <f t="shared" ca="1" si="497"/>
        <v>0</v>
      </c>
      <c r="G425" s="33">
        <f t="shared" ca="1" si="498"/>
        <v>0</v>
      </c>
      <c r="H425" s="33">
        <v>0</v>
      </c>
      <c r="I425" s="33">
        <v>0</v>
      </c>
      <c r="J425" s="33">
        <f t="shared" ca="1" si="554"/>
        <v>0</v>
      </c>
      <c r="K425" s="33">
        <f t="shared" ca="1" si="499"/>
        <v>0</v>
      </c>
      <c r="L425" s="33"/>
      <c r="M425" s="832">
        <v>0</v>
      </c>
      <c r="N425" s="33">
        <f>IF(M425&gt;0,#REF!,0)</f>
        <v>0</v>
      </c>
      <c r="O425" s="33">
        <f t="shared" ca="1" si="500"/>
        <v>0</v>
      </c>
      <c r="P425" s="833">
        <f t="shared" ca="1" si="533"/>
        <v>0</v>
      </c>
      <c r="Q425" s="834">
        <f t="shared" ca="1" si="534"/>
        <v>0</v>
      </c>
      <c r="R425" s="835">
        <f t="shared" ca="1" si="535"/>
        <v>0</v>
      </c>
      <c r="S425" s="836">
        <f t="shared" ca="1" si="536"/>
        <v>0</v>
      </c>
      <c r="T425" s="34">
        <f t="shared" ca="1" si="501"/>
        <v>0</v>
      </c>
      <c r="U425" s="835">
        <f t="shared" ca="1" si="537"/>
        <v>0</v>
      </c>
      <c r="V425" s="34">
        <f t="shared" si="563"/>
        <v>0</v>
      </c>
      <c r="W425" s="553">
        <f t="shared" si="564"/>
        <v>0</v>
      </c>
      <c r="X425" s="42">
        <f t="shared" si="538"/>
        <v>0.03</v>
      </c>
      <c r="Y425" s="43">
        <f t="shared" si="502"/>
        <v>2.4662697723036864E-3</v>
      </c>
      <c r="Z425" s="45">
        <f t="shared" si="493"/>
        <v>0.03</v>
      </c>
      <c r="AA425" s="43">
        <f t="shared" si="503"/>
        <v>2.4662697723036864E-3</v>
      </c>
      <c r="AB425" s="35">
        <f t="shared" si="560"/>
        <v>0.16</v>
      </c>
      <c r="AC425" s="35">
        <f t="shared" ca="1" si="560"/>
        <v>0.15470777428049154</v>
      </c>
      <c r="AD425" s="317">
        <f t="shared" ca="1" si="560"/>
        <v>0.15470777428049154</v>
      </c>
      <c r="AE425" s="39"/>
      <c r="AF425" s="318">
        <f t="shared" si="504"/>
        <v>0</v>
      </c>
      <c r="AG425" s="405">
        <f t="shared" ca="1" si="505"/>
        <v>0</v>
      </c>
      <c r="AH425" s="318">
        <f t="shared" si="506"/>
        <v>0</v>
      </c>
      <c r="AI425" s="405">
        <f t="shared" ca="1" si="507"/>
        <v>0</v>
      </c>
      <c r="AJ425" s="318">
        <f t="shared" si="508"/>
        <v>0</v>
      </c>
      <c r="AK425" s="405">
        <f t="shared" ca="1" si="509"/>
        <v>0</v>
      </c>
      <c r="AL425" s="35">
        <v>0</v>
      </c>
      <c r="AM425" s="30">
        <f t="shared" ca="1" si="510"/>
        <v>0</v>
      </c>
      <c r="AN425" s="39"/>
      <c r="AO425" s="39"/>
      <c r="AP425" s="709">
        <f ca="1">IF($J$12="",0,IF(A425&lt;=$Y$3,IF(R424+SUM($M$126:M425)&gt;$Z$22,R424*10%,IF(R424+SUM($M$126:M425)&lt;=$Z$22,$Z$22-R424-SUM($M$126:M425))),0))</f>
        <v>0</v>
      </c>
      <c r="AQ425" s="319">
        <f t="shared" ca="1" si="540"/>
        <v>0</v>
      </c>
      <c r="AR425" s="319">
        <f ca="1">IF($J$12="",0,IF(U424&lt;0,0,IF(A425&lt;=$Y$3,IF(U424+SUM($M$126:M425)&gt;$Z$22,U424*10%,IF(U424+SUM($M$126:M425)&lt;=$Z$22,$AR$125-U424-SUM($M$126:M425))),0)))</f>
        <v>0</v>
      </c>
      <c r="AS425" s="39">
        <f t="shared" ca="1" si="541"/>
        <v>0</v>
      </c>
      <c r="AT425" s="723">
        <f t="shared" ca="1" si="511"/>
        <v>0</v>
      </c>
      <c r="AU425" s="320">
        <f t="shared" ca="1" si="512"/>
        <v>0</v>
      </c>
      <c r="AV425" s="320">
        <f t="shared" ca="1" si="513"/>
        <v>0</v>
      </c>
      <c r="AW425" s="320">
        <f t="shared" ca="1" si="514"/>
        <v>0</v>
      </c>
      <c r="AX425" s="320">
        <f t="shared" ca="1" si="515"/>
        <v>0</v>
      </c>
      <c r="AY425" s="320">
        <f t="shared" ca="1" si="542"/>
        <v>0</v>
      </c>
      <c r="AZ425" s="724">
        <f t="shared" ca="1" si="516"/>
        <v>0</v>
      </c>
      <c r="BA425" s="1259">
        <f t="shared" si="543"/>
        <v>0</v>
      </c>
      <c r="BB425" s="1250"/>
      <c r="BC425" s="715">
        <f t="shared" si="517"/>
        <v>0</v>
      </c>
      <c r="BD425" s="715">
        <f t="shared" si="518"/>
        <v>0</v>
      </c>
      <c r="BE425" s="715">
        <f t="shared" si="519"/>
        <v>0</v>
      </c>
      <c r="BF425" s="715">
        <f t="shared" si="544"/>
        <v>0</v>
      </c>
      <c r="BG425" s="732">
        <f t="shared" si="520"/>
        <v>0</v>
      </c>
      <c r="BH425" s="39"/>
      <c r="BI425" s="39"/>
      <c r="BJ425" s="39"/>
      <c r="BK425" s="39"/>
      <c r="BL425" s="39"/>
      <c r="BM425" s="30"/>
      <c r="BN425" s="422">
        <f t="shared" ca="1" si="521"/>
        <v>0</v>
      </c>
      <c r="BO425" s="422">
        <f t="shared" ca="1" si="522"/>
        <v>0</v>
      </c>
      <c r="BP425" s="422">
        <f t="shared" ca="1" si="523"/>
        <v>0</v>
      </c>
      <c r="BQ425" s="422">
        <f t="shared" ca="1" si="524"/>
        <v>0</v>
      </c>
      <c r="BR425" s="422">
        <f t="shared" ca="1" si="545"/>
        <v>0</v>
      </c>
      <c r="BS425" s="422">
        <f t="shared" ca="1" si="525"/>
        <v>0</v>
      </c>
      <c r="BT425" s="422">
        <f t="shared" si="526"/>
        <v>0</v>
      </c>
      <c r="BU425" s="422">
        <f t="shared" si="527"/>
        <v>0</v>
      </c>
      <c r="BV425" s="422">
        <f t="shared" si="528"/>
        <v>0</v>
      </c>
      <c r="BW425" s="422">
        <f t="shared" si="529"/>
        <v>0</v>
      </c>
      <c r="BX425" s="422">
        <f t="shared" si="546"/>
        <v>0</v>
      </c>
      <c r="BY425" s="422">
        <f t="shared" si="530"/>
        <v>0</v>
      </c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458"/>
      <c r="CL425" s="458"/>
      <c r="CM425" s="458"/>
      <c r="CN425" s="458"/>
      <c r="CO425" s="458"/>
      <c r="CP425" s="458"/>
      <c r="CQ425" s="458"/>
      <c r="CR425" s="458"/>
      <c r="CS425" s="458"/>
      <c r="CT425" s="458"/>
      <c r="CU425" s="458"/>
      <c r="CV425" s="458"/>
      <c r="CW425" s="458"/>
      <c r="CX425" s="458"/>
      <c r="CY425" s="458"/>
      <c r="CZ425" s="458"/>
      <c r="DA425" s="458"/>
      <c r="DB425" s="458"/>
      <c r="DC425" s="458"/>
      <c r="DD425" s="458"/>
      <c r="DE425" s="458"/>
      <c r="DF425" s="458"/>
      <c r="DG425" s="458"/>
      <c r="DH425" s="458"/>
      <c r="DI425" s="458"/>
      <c r="DJ425" s="458"/>
      <c r="DK425" s="458"/>
      <c r="DL425" s="458"/>
      <c r="DM425" s="458"/>
      <c r="DN425" s="458"/>
      <c r="DO425" s="458"/>
      <c r="DP425" s="458"/>
      <c r="DQ425" s="458"/>
      <c r="DR425" s="458"/>
      <c r="DS425" s="458"/>
      <c r="DT425" s="458"/>
      <c r="DU425" s="39"/>
      <c r="DV425" s="39"/>
      <c r="DW425" s="31">
        <f>DW424+1</f>
        <v>26</v>
      </c>
      <c r="DX425" s="459">
        <f t="shared" si="531"/>
        <v>301</v>
      </c>
      <c r="DY425" s="467">
        <f t="shared" si="547"/>
        <v>0</v>
      </c>
      <c r="DZ425" s="468">
        <f t="shared" si="548"/>
        <v>0</v>
      </c>
      <c r="EA425" s="467">
        <f t="shared" si="549"/>
        <v>0</v>
      </c>
      <c r="EB425" s="468"/>
      <c r="EC425" s="326"/>
      <c r="ED425" s="468"/>
      <c r="EE425" s="39"/>
      <c r="EF425" s="459">
        <f t="shared" si="550"/>
        <v>301</v>
      </c>
      <c r="EG425" s="407">
        <f t="shared" si="562"/>
        <v>0.03</v>
      </c>
      <c r="EH425" s="407">
        <f t="shared" si="562"/>
        <v>0.03</v>
      </c>
      <c r="EI425" s="407">
        <f t="shared" si="562"/>
        <v>0.03</v>
      </c>
      <c r="EJ425" s="407">
        <f t="shared" si="562"/>
        <v>0.03</v>
      </c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</row>
    <row r="426" spans="1:228" ht="12.75" hidden="1" customHeight="1" x14ac:dyDescent="0.2">
      <c r="A426" s="31">
        <f t="shared" ref="A426:A436" si="565">A425</f>
        <v>26</v>
      </c>
      <c r="B426" s="31"/>
      <c r="C426" s="31"/>
      <c r="D426" s="32">
        <f t="shared" si="532"/>
        <v>302</v>
      </c>
      <c r="E426" s="33">
        <f t="shared" ca="1" si="496"/>
        <v>0</v>
      </c>
      <c r="F426" s="33">
        <f t="shared" ca="1" si="497"/>
        <v>0</v>
      </c>
      <c r="G426" s="33">
        <f t="shared" ca="1" si="498"/>
        <v>0</v>
      </c>
      <c r="H426" s="33">
        <v>0</v>
      </c>
      <c r="I426" s="33">
        <v>0</v>
      </c>
      <c r="J426" s="33">
        <f t="shared" ca="1" si="554"/>
        <v>0</v>
      </c>
      <c r="K426" s="33">
        <f t="shared" ca="1" si="499"/>
        <v>0</v>
      </c>
      <c r="L426" s="33"/>
      <c r="M426" s="832">
        <v>0</v>
      </c>
      <c r="N426" s="33">
        <f>IF(M426&gt;0,#REF!,0)</f>
        <v>0</v>
      </c>
      <c r="O426" s="33">
        <f t="shared" ca="1" si="500"/>
        <v>0</v>
      </c>
      <c r="P426" s="833">
        <f t="shared" ca="1" si="533"/>
        <v>0</v>
      </c>
      <c r="Q426" s="834">
        <f t="shared" ca="1" si="534"/>
        <v>0</v>
      </c>
      <c r="R426" s="835">
        <f t="shared" ca="1" si="535"/>
        <v>0</v>
      </c>
      <c r="S426" s="836">
        <f t="shared" ca="1" si="536"/>
        <v>0</v>
      </c>
      <c r="T426" s="34">
        <f t="shared" ca="1" si="501"/>
        <v>0</v>
      </c>
      <c r="U426" s="835">
        <f t="shared" ca="1" si="537"/>
        <v>0</v>
      </c>
      <c r="V426" s="34">
        <f t="shared" si="563"/>
        <v>0</v>
      </c>
      <c r="W426" s="553">
        <f t="shared" si="564"/>
        <v>0</v>
      </c>
      <c r="X426" s="42">
        <f t="shared" si="538"/>
        <v>0.03</v>
      </c>
      <c r="Y426" s="43">
        <f t="shared" si="502"/>
        <v>2.4662697723036864E-3</v>
      </c>
      <c r="Z426" s="45">
        <f t="shared" si="493"/>
        <v>0.03</v>
      </c>
      <c r="AA426" s="43">
        <f t="shared" si="503"/>
        <v>2.4662697723036864E-3</v>
      </c>
      <c r="AB426" s="35">
        <f t="shared" si="560"/>
        <v>0.16</v>
      </c>
      <c r="AC426" s="35">
        <f t="shared" ca="1" si="560"/>
        <v>0.15470777428049154</v>
      </c>
      <c r="AD426" s="317">
        <f t="shared" ca="1" si="560"/>
        <v>0.15470777428049154</v>
      </c>
      <c r="AE426" s="39"/>
      <c r="AF426" s="318">
        <f t="shared" si="504"/>
        <v>0</v>
      </c>
      <c r="AG426" s="405">
        <f t="shared" ca="1" si="505"/>
        <v>0</v>
      </c>
      <c r="AH426" s="318">
        <f t="shared" si="506"/>
        <v>0</v>
      </c>
      <c r="AI426" s="405">
        <f t="shared" ca="1" si="507"/>
        <v>0</v>
      </c>
      <c r="AJ426" s="318">
        <f t="shared" si="508"/>
        <v>0</v>
      </c>
      <c r="AK426" s="405">
        <f t="shared" ca="1" si="509"/>
        <v>0</v>
      </c>
      <c r="AL426" s="35">
        <v>0</v>
      </c>
      <c r="AM426" s="30">
        <f t="shared" ca="1" si="510"/>
        <v>0</v>
      </c>
      <c r="AN426" s="39"/>
      <c r="AO426" s="39"/>
      <c r="AP426" s="709">
        <f ca="1">IF($J$12="",0,IF(A426&lt;=$Y$3,IF(R425+SUM($M$126:M426)&gt;$Z$22,R425*10%,IF(R425+SUM($M$126:M426)&lt;=$Z$22,$Z$22-R425-SUM($M$126:M426))),0))</f>
        <v>0</v>
      </c>
      <c r="AQ426" s="319">
        <f t="shared" ca="1" si="540"/>
        <v>0</v>
      </c>
      <c r="AR426" s="319">
        <f ca="1">IF($J$12="",0,IF(U425&lt;0,0,IF(A426&lt;=$Y$3,IF(U425+SUM($M$126:M426)&gt;$Z$22,U425*10%,IF(U425+SUM($M$126:M426)&lt;=$Z$22,$AR$125-U425-SUM($M$126:M426))),0)))</f>
        <v>0</v>
      </c>
      <c r="AS426" s="39">
        <f t="shared" ca="1" si="541"/>
        <v>0</v>
      </c>
      <c r="AT426" s="723">
        <f t="shared" ca="1" si="511"/>
        <v>0</v>
      </c>
      <c r="AU426" s="320">
        <f t="shared" ca="1" si="512"/>
        <v>0</v>
      </c>
      <c r="AV426" s="320">
        <f t="shared" ca="1" si="513"/>
        <v>0</v>
      </c>
      <c r="AW426" s="320">
        <f t="shared" ca="1" si="514"/>
        <v>0</v>
      </c>
      <c r="AX426" s="320">
        <f t="shared" ca="1" si="515"/>
        <v>0</v>
      </c>
      <c r="AY426" s="320">
        <f t="shared" ca="1" si="542"/>
        <v>0</v>
      </c>
      <c r="AZ426" s="724">
        <f t="shared" ca="1" si="516"/>
        <v>0</v>
      </c>
      <c r="BA426" s="1259">
        <f t="shared" si="543"/>
        <v>0</v>
      </c>
      <c r="BB426" s="1250"/>
      <c r="BC426" s="715">
        <f t="shared" si="517"/>
        <v>0</v>
      </c>
      <c r="BD426" s="715">
        <f t="shared" si="518"/>
        <v>0</v>
      </c>
      <c r="BE426" s="715">
        <f t="shared" si="519"/>
        <v>0</v>
      </c>
      <c r="BF426" s="715">
        <f t="shared" si="544"/>
        <v>0</v>
      </c>
      <c r="BG426" s="732">
        <f t="shared" si="520"/>
        <v>0</v>
      </c>
      <c r="BH426" s="39"/>
      <c r="BI426" s="39"/>
      <c r="BJ426" s="39"/>
      <c r="BK426" s="39"/>
      <c r="BL426" s="39"/>
      <c r="BM426" s="30"/>
      <c r="BN426" s="422">
        <f t="shared" ca="1" si="521"/>
        <v>0</v>
      </c>
      <c r="BO426" s="422">
        <f t="shared" ca="1" si="522"/>
        <v>0</v>
      </c>
      <c r="BP426" s="422">
        <f t="shared" ca="1" si="523"/>
        <v>0</v>
      </c>
      <c r="BQ426" s="422">
        <f t="shared" ca="1" si="524"/>
        <v>0</v>
      </c>
      <c r="BR426" s="422">
        <f t="shared" ca="1" si="545"/>
        <v>0</v>
      </c>
      <c r="BS426" s="422">
        <f t="shared" ca="1" si="525"/>
        <v>0</v>
      </c>
      <c r="BT426" s="422">
        <f t="shared" si="526"/>
        <v>0</v>
      </c>
      <c r="BU426" s="422">
        <f t="shared" si="527"/>
        <v>0</v>
      </c>
      <c r="BV426" s="422">
        <f t="shared" si="528"/>
        <v>0</v>
      </c>
      <c r="BW426" s="422">
        <f t="shared" si="529"/>
        <v>0</v>
      </c>
      <c r="BX426" s="422">
        <f t="shared" si="546"/>
        <v>0</v>
      </c>
      <c r="BY426" s="422">
        <f t="shared" si="530"/>
        <v>0</v>
      </c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458"/>
      <c r="CL426" s="458"/>
      <c r="CM426" s="458"/>
      <c r="CN426" s="458"/>
      <c r="CO426" s="458"/>
      <c r="CP426" s="458"/>
      <c r="CQ426" s="458"/>
      <c r="CR426" s="458"/>
      <c r="CS426" s="458"/>
      <c r="CT426" s="458"/>
      <c r="CU426" s="458"/>
      <c r="CV426" s="458"/>
      <c r="CW426" s="458"/>
      <c r="CX426" s="458"/>
      <c r="CY426" s="458"/>
      <c r="CZ426" s="458"/>
      <c r="DA426" s="458"/>
      <c r="DB426" s="458"/>
      <c r="DC426" s="458"/>
      <c r="DD426" s="458"/>
      <c r="DE426" s="458"/>
      <c r="DF426" s="458"/>
      <c r="DG426" s="458"/>
      <c r="DH426" s="458"/>
      <c r="DI426" s="458"/>
      <c r="DJ426" s="458"/>
      <c r="DK426" s="458"/>
      <c r="DL426" s="458"/>
      <c r="DM426" s="458"/>
      <c r="DN426" s="458"/>
      <c r="DO426" s="458"/>
      <c r="DP426" s="458"/>
      <c r="DQ426" s="458"/>
      <c r="DR426" s="458"/>
      <c r="DS426" s="458"/>
      <c r="DT426" s="458"/>
      <c r="DU426" s="39"/>
      <c r="DV426" s="39"/>
      <c r="DW426" s="31">
        <f t="shared" ref="DW426:DW436" si="566">DW425</f>
        <v>26</v>
      </c>
      <c r="DX426" s="459">
        <f t="shared" si="531"/>
        <v>302</v>
      </c>
      <c r="DY426" s="467">
        <f t="shared" si="547"/>
        <v>0</v>
      </c>
      <c r="DZ426" s="468">
        <f t="shared" si="548"/>
        <v>0</v>
      </c>
      <c r="EA426" s="467">
        <f t="shared" si="549"/>
        <v>0</v>
      </c>
      <c r="EB426" s="468"/>
      <c r="EC426" s="326"/>
      <c r="ED426" s="468"/>
      <c r="EE426" s="39"/>
      <c r="EF426" s="459">
        <f t="shared" si="550"/>
        <v>302</v>
      </c>
      <c r="EG426" s="407">
        <f t="shared" si="562"/>
        <v>0.03</v>
      </c>
      <c r="EH426" s="407">
        <f t="shared" si="562"/>
        <v>0.03</v>
      </c>
      <c r="EI426" s="407">
        <f t="shared" si="562"/>
        <v>0.03</v>
      </c>
      <c r="EJ426" s="407">
        <f t="shared" si="562"/>
        <v>0.03</v>
      </c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</row>
    <row r="427" spans="1:228" ht="12.75" hidden="1" customHeight="1" x14ac:dyDescent="0.2">
      <c r="A427" s="31">
        <f t="shared" si="565"/>
        <v>26</v>
      </c>
      <c r="B427" s="31"/>
      <c r="C427" s="31"/>
      <c r="D427" s="32">
        <f t="shared" si="532"/>
        <v>303</v>
      </c>
      <c r="E427" s="33">
        <f t="shared" ca="1" si="496"/>
        <v>0</v>
      </c>
      <c r="F427" s="33">
        <f t="shared" ca="1" si="497"/>
        <v>0</v>
      </c>
      <c r="G427" s="33">
        <f t="shared" ca="1" si="498"/>
        <v>0</v>
      </c>
      <c r="H427" s="33">
        <v>0</v>
      </c>
      <c r="I427" s="33">
        <v>0</v>
      </c>
      <c r="J427" s="33">
        <f t="shared" ca="1" si="554"/>
        <v>0</v>
      </c>
      <c r="K427" s="33">
        <f t="shared" ca="1" si="499"/>
        <v>0</v>
      </c>
      <c r="L427" s="33"/>
      <c r="M427" s="832">
        <v>0</v>
      </c>
      <c r="N427" s="33">
        <f>IF(M427&gt;0,#REF!,0)</f>
        <v>0</v>
      </c>
      <c r="O427" s="33">
        <f t="shared" ca="1" si="500"/>
        <v>0</v>
      </c>
      <c r="P427" s="833">
        <f t="shared" ca="1" si="533"/>
        <v>0</v>
      </c>
      <c r="Q427" s="834">
        <f t="shared" ca="1" si="534"/>
        <v>0</v>
      </c>
      <c r="R427" s="835">
        <f t="shared" ca="1" si="535"/>
        <v>0</v>
      </c>
      <c r="S427" s="836">
        <f t="shared" ca="1" si="536"/>
        <v>0</v>
      </c>
      <c r="T427" s="34">
        <f t="shared" ca="1" si="501"/>
        <v>0</v>
      </c>
      <c r="U427" s="835">
        <f t="shared" ca="1" si="537"/>
        <v>0</v>
      </c>
      <c r="V427" s="34">
        <f t="shared" si="563"/>
        <v>0</v>
      </c>
      <c r="W427" s="553">
        <f t="shared" si="564"/>
        <v>0</v>
      </c>
      <c r="X427" s="42">
        <f t="shared" si="538"/>
        <v>0.03</v>
      </c>
      <c r="Y427" s="43">
        <f t="shared" si="502"/>
        <v>2.4662697723036864E-3</v>
      </c>
      <c r="Z427" s="45">
        <f t="shared" si="493"/>
        <v>0.03</v>
      </c>
      <c r="AA427" s="43">
        <f t="shared" si="503"/>
        <v>2.4662697723036864E-3</v>
      </c>
      <c r="AB427" s="35">
        <f t="shared" si="560"/>
        <v>0.16</v>
      </c>
      <c r="AC427" s="35">
        <f t="shared" ca="1" si="560"/>
        <v>0.15470777428049154</v>
      </c>
      <c r="AD427" s="317">
        <f t="shared" ca="1" si="560"/>
        <v>0.15470777428049154</v>
      </c>
      <c r="AE427" s="39"/>
      <c r="AF427" s="318">
        <f t="shared" si="504"/>
        <v>0</v>
      </c>
      <c r="AG427" s="405">
        <f t="shared" ca="1" si="505"/>
        <v>0</v>
      </c>
      <c r="AH427" s="318">
        <f t="shared" si="506"/>
        <v>0</v>
      </c>
      <c r="AI427" s="405">
        <f t="shared" ca="1" si="507"/>
        <v>0</v>
      </c>
      <c r="AJ427" s="318">
        <f t="shared" si="508"/>
        <v>0</v>
      </c>
      <c r="AK427" s="405">
        <f t="shared" ca="1" si="509"/>
        <v>0</v>
      </c>
      <c r="AL427" s="35">
        <v>0</v>
      </c>
      <c r="AM427" s="30">
        <f t="shared" ca="1" si="510"/>
        <v>0</v>
      </c>
      <c r="AN427" s="39"/>
      <c r="AO427" s="39"/>
      <c r="AP427" s="709">
        <f ca="1">IF($J$12="",0,IF(A427&lt;=$Y$3,IF(R426+SUM($M$126:M427)&gt;$Z$22,R426*10%,IF(R426+SUM($M$126:M427)&lt;=$Z$22,$Z$22-R426-SUM($M$126:M427))),0))</f>
        <v>0</v>
      </c>
      <c r="AQ427" s="319">
        <f t="shared" ca="1" si="540"/>
        <v>0</v>
      </c>
      <c r="AR427" s="319">
        <f ca="1">IF($J$12="",0,IF(U426&lt;0,0,IF(A427&lt;=$Y$3,IF(U426+SUM($M$126:M427)&gt;$Z$22,U426*10%,IF(U426+SUM($M$126:M427)&lt;=$Z$22,$AR$125-U426-SUM($M$126:M427))),0)))</f>
        <v>0</v>
      </c>
      <c r="AS427" s="39">
        <f t="shared" ca="1" si="541"/>
        <v>0</v>
      </c>
      <c r="AT427" s="723">
        <f t="shared" ca="1" si="511"/>
        <v>0</v>
      </c>
      <c r="AU427" s="320">
        <f t="shared" ca="1" si="512"/>
        <v>0</v>
      </c>
      <c r="AV427" s="320">
        <f t="shared" ca="1" si="513"/>
        <v>0</v>
      </c>
      <c r="AW427" s="320">
        <f t="shared" ca="1" si="514"/>
        <v>0</v>
      </c>
      <c r="AX427" s="320">
        <f t="shared" ca="1" si="515"/>
        <v>0</v>
      </c>
      <c r="AY427" s="320">
        <f t="shared" ca="1" si="542"/>
        <v>0</v>
      </c>
      <c r="AZ427" s="724">
        <f t="shared" ca="1" si="516"/>
        <v>0</v>
      </c>
      <c r="BA427" s="1259">
        <f t="shared" si="543"/>
        <v>0</v>
      </c>
      <c r="BB427" s="1250"/>
      <c r="BC427" s="715">
        <f t="shared" si="517"/>
        <v>0</v>
      </c>
      <c r="BD427" s="715">
        <f t="shared" si="518"/>
        <v>0</v>
      </c>
      <c r="BE427" s="715">
        <f t="shared" si="519"/>
        <v>0</v>
      </c>
      <c r="BF427" s="715">
        <f t="shared" si="544"/>
        <v>0</v>
      </c>
      <c r="BG427" s="732">
        <f t="shared" si="520"/>
        <v>0</v>
      </c>
      <c r="BH427" s="39"/>
      <c r="BI427" s="39"/>
      <c r="BJ427" s="39"/>
      <c r="BK427" s="39"/>
      <c r="BL427" s="39"/>
      <c r="BM427" s="30"/>
      <c r="BN427" s="422">
        <f t="shared" ca="1" si="521"/>
        <v>0</v>
      </c>
      <c r="BO427" s="422">
        <f t="shared" ca="1" si="522"/>
        <v>0</v>
      </c>
      <c r="BP427" s="422">
        <f t="shared" ca="1" si="523"/>
        <v>0</v>
      </c>
      <c r="BQ427" s="422">
        <f t="shared" ca="1" si="524"/>
        <v>0</v>
      </c>
      <c r="BR427" s="422">
        <f t="shared" ca="1" si="545"/>
        <v>0</v>
      </c>
      <c r="BS427" s="422">
        <f t="shared" ca="1" si="525"/>
        <v>0</v>
      </c>
      <c r="BT427" s="422">
        <f t="shared" si="526"/>
        <v>0</v>
      </c>
      <c r="BU427" s="422">
        <f t="shared" si="527"/>
        <v>0</v>
      </c>
      <c r="BV427" s="422">
        <f t="shared" si="528"/>
        <v>0</v>
      </c>
      <c r="BW427" s="422">
        <f t="shared" si="529"/>
        <v>0</v>
      </c>
      <c r="BX427" s="422">
        <f t="shared" si="546"/>
        <v>0</v>
      </c>
      <c r="BY427" s="422">
        <f t="shared" si="530"/>
        <v>0</v>
      </c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458"/>
      <c r="CL427" s="458"/>
      <c r="CM427" s="458"/>
      <c r="CN427" s="458"/>
      <c r="CO427" s="458"/>
      <c r="CP427" s="458"/>
      <c r="CQ427" s="458"/>
      <c r="CR427" s="458"/>
      <c r="CS427" s="458"/>
      <c r="CT427" s="458"/>
      <c r="CU427" s="458"/>
      <c r="CV427" s="458"/>
      <c r="CW427" s="458"/>
      <c r="CX427" s="458"/>
      <c r="CY427" s="458"/>
      <c r="CZ427" s="458"/>
      <c r="DA427" s="458"/>
      <c r="DB427" s="458"/>
      <c r="DC427" s="458"/>
      <c r="DD427" s="458"/>
      <c r="DE427" s="458"/>
      <c r="DF427" s="458"/>
      <c r="DG427" s="458"/>
      <c r="DH427" s="458"/>
      <c r="DI427" s="458"/>
      <c r="DJ427" s="458"/>
      <c r="DK427" s="458"/>
      <c r="DL427" s="458"/>
      <c r="DM427" s="458"/>
      <c r="DN427" s="458"/>
      <c r="DO427" s="458"/>
      <c r="DP427" s="458"/>
      <c r="DQ427" s="458"/>
      <c r="DR427" s="458"/>
      <c r="DS427" s="458"/>
      <c r="DT427" s="458"/>
      <c r="DU427" s="39"/>
      <c r="DV427" s="39"/>
      <c r="DW427" s="31">
        <f t="shared" si="566"/>
        <v>26</v>
      </c>
      <c r="DX427" s="459">
        <f t="shared" si="531"/>
        <v>303</v>
      </c>
      <c r="DY427" s="467">
        <f t="shared" si="547"/>
        <v>0</v>
      </c>
      <c r="DZ427" s="468">
        <f t="shared" si="548"/>
        <v>0</v>
      </c>
      <c r="EA427" s="467">
        <f t="shared" si="549"/>
        <v>0</v>
      </c>
      <c r="EB427" s="468"/>
      <c r="EC427" s="326"/>
      <c r="ED427" s="468"/>
      <c r="EE427" s="39"/>
      <c r="EF427" s="459">
        <f t="shared" si="550"/>
        <v>303</v>
      </c>
      <c r="EG427" s="407">
        <f t="shared" si="562"/>
        <v>0.03</v>
      </c>
      <c r="EH427" s="407">
        <f t="shared" si="562"/>
        <v>0.03</v>
      </c>
      <c r="EI427" s="407">
        <f t="shared" si="562"/>
        <v>0.03</v>
      </c>
      <c r="EJ427" s="407">
        <f t="shared" si="562"/>
        <v>0.03</v>
      </c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</row>
    <row r="428" spans="1:228" ht="12.75" hidden="1" customHeight="1" x14ac:dyDescent="0.2">
      <c r="A428" s="31">
        <f t="shared" si="565"/>
        <v>26</v>
      </c>
      <c r="B428" s="31"/>
      <c r="C428" s="31"/>
      <c r="D428" s="32">
        <f t="shared" si="532"/>
        <v>304</v>
      </c>
      <c r="E428" s="33">
        <f t="shared" ca="1" si="496"/>
        <v>0</v>
      </c>
      <c r="F428" s="33">
        <f t="shared" ca="1" si="497"/>
        <v>0</v>
      </c>
      <c r="G428" s="33">
        <f t="shared" ca="1" si="498"/>
        <v>0</v>
      </c>
      <c r="H428" s="33">
        <v>0</v>
      </c>
      <c r="I428" s="33">
        <v>0</v>
      </c>
      <c r="J428" s="33">
        <f t="shared" ca="1" si="554"/>
        <v>0</v>
      </c>
      <c r="K428" s="33">
        <f t="shared" ca="1" si="499"/>
        <v>0</v>
      </c>
      <c r="L428" s="33"/>
      <c r="M428" s="832">
        <v>0</v>
      </c>
      <c r="N428" s="33">
        <f>IF(M428&gt;0,#REF!,0)</f>
        <v>0</v>
      </c>
      <c r="O428" s="33">
        <f t="shared" ca="1" si="500"/>
        <v>0</v>
      </c>
      <c r="P428" s="833">
        <f t="shared" ca="1" si="533"/>
        <v>0</v>
      </c>
      <c r="Q428" s="834">
        <f t="shared" ca="1" si="534"/>
        <v>0</v>
      </c>
      <c r="R428" s="835">
        <f t="shared" ca="1" si="535"/>
        <v>0</v>
      </c>
      <c r="S428" s="836">
        <f t="shared" ca="1" si="536"/>
        <v>0</v>
      </c>
      <c r="T428" s="34">
        <f t="shared" ca="1" si="501"/>
        <v>0</v>
      </c>
      <c r="U428" s="835">
        <f t="shared" ca="1" si="537"/>
        <v>0</v>
      </c>
      <c r="V428" s="34">
        <f t="shared" si="563"/>
        <v>0</v>
      </c>
      <c r="W428" s="553">
        <f t="shared" si="564"/>
        <v>0</v>
      </c>
      <c r="X428" s="42">
        <f t="shared" si="538"/>
        <v>0.03</v>
      </c>
      <c r="Y428" s="43">
        <f t="shared" si="502"/>
        <v>2.4662697723036864E-3</v>
      </c>
      <c r="Z428" s="45">
        <f t="shared" si="493"/>
        <v>0.03</v>
      </c>
      <c r="AA428" s="43">
        <f t="shared" si="503"/>
        <v>2.4662697723036864E-3</v>
      </c>
      <c r="AB428" s="35">
        <f t="shared" si="560"/>
        <v>0.16</v>
      </c>
      <c r="AC428" s="35">
        <f t="shared" ca="1" si="560"/>
        <v>0.15470777428049154</v>
      </c>
      <c r="AD428" s="317">
        <f t="shared" ca="1" si="560"/>
        <v>0.15470777428049154</v>
      </c>
      <c r="AE428" s="39"/>
      <c r="AF428" s="318">
        <f t="shared" si="504"/>
        <v>0</v>
      </c>
      <c r="AG428" s="405">
        <f t="shared" ca="1" si="505"/>
        <v>0</v>
      </c>
      <c r="AH428" s="318">
        <f t="shared" si="506"/>
        <v>0</v>
      </c>
      <c r="AI428" s="405">
        <f t="shared" ca="1" si="507"/>
        <v>0</v>
      </c>
      <c r="AJ428" s="318">
        <f t="shared" si="508"/>
        <v>0</v>
      </c>
      <c r="AK428" s="405">
        <f t="shared" ca="1" si="509"/>
        <v>0</v>
      </c>
      <c r="AL428" s="35">
        <v>0</v>
      </c>
      <c r="AM428" s="30">
        <f t="shared" ca="1" si="510"/>
        <v>0</v>
      </c>
      <c r="AN428" s="39"/>
      <c r="AO428" s="39"/>
      <c r="AP428" s="709">
        <f ca="1">IF($J$12="",0,IF(A428&lt;=$Y$3,IF(R427+SUM($M$126:M428)&gt;$Z$22,R427*10%,IF(R427+SUM($M$126:M428)&lt;=$Z$22,$Z$22-R427-SUM($M$126:M428))),0))</f>
        <v>0</v>
      </c>
      <c r="AQ428" s="319">
        <f t="shared" ca="1" si="540"/>
        <v>0</v>
      </c>
      <c r="AR428" s="319">
        <f ca="1">IF($J$12="",0,IF(U427&lt;0,0,IF(A428&lt;=$Y$3,IF(U427+SUM($M$126:M428)&gt;$Z$22,U427*10%,IF(U427+SUM($M$126:M428)&lt;=$Z$22,$AR$125-U427-SUM($M$126:M428))),0)))</f>
        <v>0</v>
      </c>
      <c r="AS428" s="39">
        <f t="shared" ca="1" si="541"/>
        <v>0</v>
      </c>
      <c r="AT428" s="723">
        <f t="shared" ca="1" si="511"/>
        <v>0</v>
      </c>
      <c r="AU428" s="320">
        <f t="shared" ca="1" si="512"/>
        <v>0</v>
      </c>
      <c r="AV428" s="320">
        <f t="shared" ca="1" si="513"/>
        <v>0</v>
      </c>
      <c r="AW428" s="320">
        <f t="shared" ca="1" si="514"/>
        <v>0</v>
      </c>
      <c r="AX428" s="320">
        <f t="shared" ca="1" si="515"/>
        <v>0</v>
      </c>
      <c r="AY428" s="320">
        <f t="shared" ca="1" si="542"/>
        <v>0</v>
      </c>
      <c r="AZ428" s="724">
        <f t="shared" ca="1" si="516"/>
        <v>0</v>
      </c>
      <c r="BA428" s="1259">
        <f t="shared" si="543"/>
        <v>0</v>
      </c>
      <c r="BB428" s="1250"/>
      <c r="BC428" s="715">
        <f t="shared" si="517"/>
        <v>0</v>
      </c>
      <c r="BD428" s="715">
        <f t="shared" si="518"/>
        <v>0</v>
      </c>
      <c r="BE428" s="715">
        <f t="shared" si="519"/>
        <v>0</v>
      </c>
      <c r="BF428" s="715">
        <f t="shared" si="544"/>
        <v>0</v>
      </c>
      <c r="BG428" s="732">
        <f t="shared" si="520"/>
        <v>0</v>
      </c>
      <c r="BH428" s="39"/>
      <c r="BI428" s="39"/>
      <c r="BJ428" s="39"/>
      <c r="BK428" s="39"/>
      <c r="BL428" s="39"/>
      <c r="BM428" s="30"/>
      <c r="BN428" s="422">
        <f t="shared" ca="1" si="521"/>
        <v>0</v>
      </c>
      <c r="BO428" s="422">
        <f t="shared" ca="1" si="522"/>
        <v>0</v>
      </c>
      <c r="BP428" s="422">
        <f t="shared" ca="1" si="523"/>
        <v>0</v>
      </c>
      <c r="BQ428" s="422">
        <f t="shared" ca="1" si="524"/>
        <v>0</v>
      </c>
      <c r="BR428" s="422">
        <f t="shared" ca="1" si="545"/>
        <v>0</v>
      </c>
      <c r="BS428" s="422">
        <f t="shared" ca="1" si="525"/>
        <v>0</v>
      </c>
      <c r="BT428" s="422">
        <f t="shared" si="526"/>
        <v>0</v>
      </c>
      <c r="BU428" s="422">
        <f t="shared" si="527"/>
        <v>0</v>
      </c>
      <c r="BV428" s="422">
        <f t="shared" si="528"/>
        <v>0</v>
      </c>
      <c r="BW428" s="422">
        <f t="shared" si="529"/>
        <v>0</v>
      </c>
      <c r="BX428" s="422">
        <f t="shared" si="546"/>
        <v>0</v>
      </c>
      <c r="BY428" s="422">
        <f t="shared" si="530"/>
        <v>0</v>
      </c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458"/>
      <c r="CL428" s="458"/>
      <c r="CM428" s="458"/>
      <c r="CN428" s="458"/>
      <c r="CO428" s="458"/>
      <c r="CP428" s="458"/>
      <c r="CQ428" s="458"/>
      <c r="CR428" s="458"/>
      <c r="CS428" s="458"/>
      <c r="CT428" s="458"/>
      <c r="CU428" s="458"/>
      <c r="CV428" s="458"/>
      <c r="CW428" s="458"/>
      <c r="CX428" s="458"/>
      <c r="CY428" s="458"/>
      <c r="CZ428" s="458"/>
      <c r="DA428" s="458"/>
      <c r="DB428" s="458"/>
      <c r="DC428" s="458"/>
      <c r="DD428" s="458"/>
      <c r="DE428" s="458"/>
      <c r="DF428" s="458"/>
      <c r="DG428" s="458"/>
      <c r="DH428" s="458"/>
      <c r="DI428" s="458"/>
      <c r="DJ428" s="458"/>
      <c r="DK428" s="458"/>
      <c r="DL428" s="458"/>
      <c r="DM428" s="458"/>
      <c r="DN428" s="458"/>
      <c r="DO428" s="458"/>
      <c r="DP428" s="458"/>
      <c r="DQ428" s="458"/>
      <c r="DR428" s="458"/>
      <c r="DS428" s="458"/>
      <c r="DT428" s="458"/>
      <c r="DU428" s="39"/>
      <c r="DV428" s="39"/>
      <c r="DW428" s="31">
        <f t="shared" si="566"/>
        <v>26</v>
      </c>
      <c r="DX428" s="459">
        <f t="shared" si="531"/>
        <v>304</v>
      </c>
      <c r="DY428" s="467">
        <f t="shared" si="547"/>
        <v>0</v>
      </c>
      <c r="DZ428" s="468">
        <f t="shared" si="548"/>
        <v>0</v>
      </c>
      <c r="EA428" s="467">
        <f t="shared" si="549"/>
        <v>0</v>
      </c>
      <c r="EB428" s="468"/>
      <c r="EC428" s="326"/>
      <c r="ED428" s="468"/>
      <c r="EE428" s="39"/>
      <c r="EF428" s="459">
        <f t="shared" si="550"/>
        <v>304</v>
      </c>
      <c r="EG428" s="407">
        <f t="shared" si="562"/>
        <v>0.03</v>
      </c>
      <c r="EH428" s="407">
        <f t="shared" si="562"/>
        <v>0.03</v>
      </c>
      <c r="EI428" s="407">
        <f t="shared" si="562"/>
        <v>0.03</v>
      </c>
      <c r="EJ428" s="407">
        <f t="shared" si="562"/>
        <v>0.03</v>
      </c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</row>
    <row r="429" spans="1:228" ht="12.75" hidden="1" customHeight="1" x14ac:dyDescent="0.2">
      <c r="A429" s="31">
        <f t="shared" si="565"/>
        <v>26</v>
      </c>
      <c r="B429" s="31"/>
      <c r="C429" s="31"/>
      <c r="D429" s="32">
        <f t="shared" si="532"/>
        <v>305</v>
      </c>
      <c r="E429" s="33">
        <f t="shared" ca="1" si="496"/>
        <v>0</v>
      </c>
      <c r="F429" s="33">
        <f t="shared" ca="1" si="497"/>
        <v>0</v>
      </c>
      <c r="G429" s="33">
        <f t="shared" ca="1" si="498"/>
        <v>0</v>
      </c>
      <c r="H429" s="33">
        <v>0</v>
      </c>
      <c r="I429" s="33">
        <v>0</v>
      </c>
      <c r="J429" s="33">
        <f t="shared" ca="1" si="554"/>
        <v>0</v>
      </c>
      <c r="K429" s="33">
        <f t="shared" ca="1" si="499"/>
        <v>0</v>
      </c>
      <c r="L429" s="33"/>
      <c r="M429" s="832">
        <v>0</v>
      </c>
      <c r="N429" s="33">
        <f>IF(M429&gt;0,#REF!,0)</f>
        <v>0</v>
      </c>
      <c r="O429" s="33">
        <f t="shared" ca="1" si="500"/>
        <v>0</v>
      </c>
      <c r="P429" s="833">
        <f t="shared" ca="1" si="533"/>
        <v>0</v>
      </c>
      <c r="Q429" s="834">
        <f t="shared" ca="1" si="534"/>
        <v>0</v>
      </c>
      <c r="R429" s="835">
        <f t="shared" ca="1" si="535"/>
        <v>0</v>
      </c>
      <c r="S429" s="836">
        <f t="shared" ca="1" si="536"/>
        <v>0</v>
      </c>
      <c r="T429" s="34">
        <f t="shared" ca="1" si="501"/>
        <v>0</v>
      </c>
      <c r="U429" s="835">
        <f t="shared" ca="1" si="537"/>
        <v>0</v>
      </c>
      <c r="V429" s="34">
        <f t="shared" si="563"/>
        <v>0</v>
      </c>
      <c r="W429" s="553">
        <f t="shared" si="564"/>
        <v>0</v>
      </c>
      <c r="X429" s="42">
        <f t="shared" si="538"/>
        <v>0.03</v>
      </c>
      <c r="Y429" s="43">
        <f t="shared" si="502"/>
        <v>2.4662697723036864E-3</v>
      </c>
      <c r="Z429" s="45">
        <f t="shared" si="493"/>
        <v>0.03</v>
      </c>
      <c r="AA429" s="43">
        <f t="shared" si="503"/>
        <v>2.4662697723036864E-3</v>
      </c>
      <c r="AB429" s="35">
        <f t="shared" si="560"/>
        <v>0.16</v>
      </c>
      <c r="AC429" s="35">
        <f t="shared" ca="1" si="560"/>
        <v>0.15470777428049154</v>
      </c>
      <c r="AD429" s="317">
        <f t="shared" ca="1" si="560"/>
        <v>0.15470777428049154</v>
      </c>
      <c r="AE429" s="39"/>
      <c r="AF429" s="318">
        <f t="shared" si="504"/>
        <v>0</v>
      </c>
      <c r="AG429" s="405">
        <f t="shared" ca="1" si="505"/>
        <v>0</v>
      </c>
      <c r="AH429" s="318">
        <f t="shared" si="506"/>
        <v>0</v>
      </c>
      <c r="AI429" s="405">
        <f t="shared" ca="1" si="507"/>
        <v>0</v>
      </c>
      <c r="AJ429" s="318">
        <f t="shared" si="508"/>
        <v>0</v>
      </c>
      <c r="AK429" s="405">
        <f t="shared" ca="1" si="509"/>
        <v>0</v>
      </c>
      <c r="AL429" s="35">
        <v>0</v>
      </c>
      <c r="AM429" s="30">
        <f t="shared" ca="1" si="510"/>
        <v>0</v>
      </c>
      <c r="AN429" s="39"/>
      <c r="AO429" s="39"/>
      <c r="AP429" s="709">
        <f ca="1">IF($J$12="",0,IF(A429&lt;=$Y$3,IF(R428+SUM($M$126:M429)&gt;$Z$22,R428*10%,IF(R428+SUM($M$126:M429)&lt;=$Z$22,$Z$22-R428-SUM($M$126:M429))),0))</f>
        <v>0</v>
      </c>
      <c r="AQ429" s="319">
        <f t="shared" ca="1" si="540"/>
        <v>0</v>
      </c>
      <c r="AR429" s="319">
        <f ca="1">IF($J$12="",0,IF(U428&lt;0,0,IF(A429&lt;=$Y$3,IF(U428+SUM($M$126:M429)&gt;$Z$22,U428*10%,IF(U428+SUM($M$126:M429)&lt;=$Z$22,$AR$125-U428-SUM($M$126:M429))),0)))</f>
        <v>0</v>
      </c>
      <c r="AS429" s="39">
        <f t="shared" ca="1" si="541"/>
        <v>0</v>
      </c>
      <c r="AT429" s="723">
        <f t="shared" ca="1" si="511"/>
        <v>0</v>
      </c>
      <c r="AU429" s="320">
        <f t="shared" ca="1" si="512"/>
        <v>0</v>
      </c>
      <c r="AV429" s="320">
        <f t="shared" ca="1" si="513"/>
        <v>0</v>
      </c>
      <c r="AW429" s="320">
        <f t="shared" ca="1" si="514"/>
        <v>0</v>
      </c>
      <c r="AX429" s="320">
        <f t="shared" ca="1" si="515"/>
        <v>0</v>
      </c>
      <c r="AY429" s="320">
        <f t="shared" ca="1" si="542"/>
        <v>0</v>
      </c>
      <c r="AZ429" s="724">
        <f t="shared" ca="1" si="516"/>
        <v>0</v>
      </c>
      <c r="BA429" s="1259">
        <f t="shared" si="543"/>
        <v>0</v>
      </c>
      <c r="BB429" s="1250"/>
      <c r="BC429" s="715">
        <f t="shared" si="517"/>
        <v>0</v>
      </c>
      <c r="BD429" s="715">
        <f t="shared" si="518"/>
        <v>0</v>
      </c>
      <c r="BE429" s="715">
        <f t="shared" si="519"/>
        <v>0</v>
      </c>
      <c r="BF429" s="715">
        <f t="shared" si="544"/>
        <v>0</v>
      </c>
      <c r="BG429" s="732">
        <f t="shared" si="520"/>
        <v>0</v>
      </c>
      <c r="BH429" s="39"/>
      <c r="BI429" s="39"/>
      <c r="BJ429" s="39"/>
      <c r="BK429" s="39"/>
      <c r="BL429" s="39"/>
      <c r="BM429" s="30"/>
      <c r="BN429" s="422">
        <f t="shared" ca="1" si="521"/>
        <v>0</v>
      </c>
      <c r="BO429" s="422">
        <f t="shared" ca="1" si="522"/>
        <v>0</v>
      </c>
      <c r="BP429" s="422">
        <f t="shared" ca="1" si="523"/>
        <v>0</v>
      </c>
      <c r="BQ429" s="422">
        <f t="shared" ca="1" si="524"/>
        <v>0</v>
      </c>
      <c r="BR429" s="422">
        <f t="shared" ca="1" si="545"/>
        <v>0</v>
      </c>
      <c r="BS429" s="422">
        <f t="shared" ca="1" si="525"/>
        <v>0</v>
      </c>
      <c r="BT429" s="422">
        <f t="shared" si="526"/>
        <v>0</v>
      </c>
      <c r="BU429" s="422">
        <f t="shared" si="527"/>
        <v>0</v>
      </c>
      <c r="BV429" s="422">
        <f t="shared" si="528"/>
        <v>0</v>
      </c>
      <c r="BW429" s="422">
        <f t="shared" si="529"/>
        <v>0</v>
      </c>
      <c r="BX429" s="422">
        <f t="shared" si="546"/>
        <v>0</v>
      </c>
      <c r="BY429" s="422">
        <f t="shared" si="530"/>
        <v>0</v>
      </c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458"/>
      <c r="CL429" s="458"/>
      <c r="CM429" s="458"/>
      <c r="CN429" s="458"/>
      <c r="CO429" s="458"/>
      <c r="CP429" s="458"/>
      <c r="CQ429" s="458"/>
      <c r="CR429" s="458"/>
      <c r="CS429" s="458"/>
      <c r="CT429" s="458"/>
      <c r="CU429" s="458"/>
      <c r="CV429" s="458"/>
      <c r="CW429" s="458"/>
      <c r="CX429" s="458"/>
      <c r="CY429" s="458"/>
      <c r="CZ429" s="458"/>
      <c r="DA429" s="458"/>
      <c r="DB429" s="458"/>
      <c r="DC429" s="458"/>
      <c r="DD429" s="458"/>
      <c r="DE429" s="458"/>
      <c r="DF429" s="458"/>
      <c r="DG429" s="458"/>
      <c r="DH429" s="458"/>
      <c r="DI429" s="458"/>
      <c r="DJ429" s="458"/>
      <c r="DK429" s="458"/>
      <c r="DL429" s="458"/>
      <c r="DM429" s="458"/>
      <c r="DN429" s="458"/>
      <c r="DO429" s="458"/>
      <c r="DP429" s="458"/>
      <c r="DQ429" s="458"/>
      <c r="DR429" s="458"/>
      <c r="DS429" s="458"/>
      <c r="DT429" s="458"/>
      <c r="DU429" s="39"/>
      <c r="DV429" s="39"/>
      <c r="DW429" s="31">
        <f t="shared" si="566"/>
        <v>26</v>
      </c>
      <c r="DX429" s="459">
        <f t="shared" si="531"/>
        <v>305</v>
      </c>
      <c r="DY429" s="467">
        <f t="shared" si="547"/>
        <v>0</v>
      </c>
      <c r="DZ429" s="468">
        <f t="shared" si="548"/>
        <v>0</v>
      </c>
      <c r="EA429" s="467">
        <f t="shared" si="549"/>
        <v>0</v>
      </c>
      <c r="EB429" s="468"/>
      <c r="EC429" s="326"/>
      <c r="ED429" s="468"/>
      <c r="EE429" s="39"/>
      <c r="EF429" s="459">
        <f t="shared" si="550"/>
        <v>305</v>
      </c>
      <c r="EG429" s="407">
        <f t="shared" si="562"/>
        <v>0.03</v>
      </c>
      <c r="EH429" s="407">
        <f t="shared" si="562"/>
        <v>0.03</v>
      </c>
      <c r="EI429" s="407">
        <f t="shared" si="562"/>
        <v>0.03</v>
      </c>
      <c r="EJ429" s="407">
        <f t="shared" si="562"/>
        <v>0.03</v>
      </c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</row>
    <row r="430" spans="1:228" ht="12.75" hidden="1" customHeight="1" x14ac:dyDescent="0.2">
      <c r="A430" s="31">
        <f t="shared" si="565"/>
        <v>26</v>
      </c>
      <c r="B430" s="31"/>
      <c r="C430" s="31"/>
      <c r="D430" s="32">
        <f t="shared" si="532"/>
        <v>306</v>
      </c>
      <c r="E430" s="33">
        <f t="shared" ca="1" si="496"/>
        <v>0</v>
      </c>
      <c r="F430" s="33">
        <f t="shared" ca="1" si="497"/>
        <v>0</v>
      </c>
      <c r="G430" s="33">
        <f t="shared" ca="1" si="498"/>
        <v>0</v>
      </c>
      <c r="H430" s="33">
        <v>0</v>
      </c>
      <c r="I430" s="33">
        <v>0</v>
      </c>
      <c r="J430" s="33">
        <f t="shared" ca="1" si="554"/>
        <v>0</v>
      </c>
      <c r="K430" s="33">
        <f t="shared" ca="1" si="499"/>
        <v>0</v>
      </c>
      <c r="L430" s="33"/>
      <c r="M430" s="832">
        <v>0</v>
      </c>
      <c r="N430" s="33">
        <f>IF(M430&gt;0,#REF!,0)</f>
        <v>0</v>
      </c>
      <c r="O430" s="33">
        <f t="shared" ca="1" si="500"/>
        <v>0</v>
      </c>
      <c r="P430" s="833">
        <f t="shared" ca="1" si="533"/>
        <v>0</v>
      </c>
      <c r="Q430" s="834">
        <f t="shared" ca="1" si="534"/>
        <v>0</v>
      </c>
      <c r="R430" s="835">
        <f t="shared" ca="1" si="535"/>
        <v>0</v>
      </c>
      <c r="S430" s="836">
        <f t="shared" ca="1" si="536"/>
        <v>0</v>
      </c>
      <c r="T430" s="34">
        <f t="shared" ca="1" si="501"/>
        <v>0</v>
      </c>
      <c r="U430" s="835">
        <f t="shared" ca="1" si="537"/>
        <v>0</v>
      </c>
      <c r="V430" s="34">
        <f t="shared" si="563"/>
        <v>0</v>
      </c>
      <c r="W430" s="553">
        <f t="shared" si="564"/>
        <v>0</v>
      </c>
      <c r="X430" s="42">
        <f t="shared" si="538"/>
        <v>0.03</v>
      </c>
      <c r="Y430" s="43">
        <f t="shared" si="502"/>
        <v>2.4662697723036864E-3</v>
      </c>
      <c r="Z430" s="45">
        <f t="shared" si="493"/>
        <v>0.03</v>
      </c>
      <c r="AA430" s="43">
        <f t="shared" si="503"/>
        <v>2.4662697723036864E-3</v>
      </c>
      <c r="AB430" s="35">
        <f t="shared" ref="AB430:AD445" si="567">AB429</f>
        <v>0.16</v>
      </c>
      <c r="AC430" s="35">
        <f t="shared" ca="1" si="567"/>
        <v>0.15470777428049154</v>
      </c>
      <c r="AD430" s="317">
        <f t="shared" ca="1" si="567"/>
        <v>0.15470777428049154</v>
      </c>
      <c r="AE430" s="39"/>
      <c r="AF430" s="318">
        <f t="shared" si="504"/>
        <v>0</v>
      </c>
      <c r="AG430" s="405">
        <f t="shared" ca="1" si="505"/>
        <v>0</v>
      </c>
      <c r="AH430" s="318">
        <f t="shared" si="506"/>
        <v>0</v>
      </c>
      <c r="AI430" s="405">
        <f t="shared" ca="1" si="507"/>
        <v>0</v>
      </c>
      <c r="AJ430" s="318">
        <f t="shared" si="508"/>
        <v>0</v>
      </c>
      <c r="AK430" s="405">
        <f t="shared" ca="1" si="509"/>
        <v>0</v>
      </c>
      <c r="AL430" s="35">
        <v>0</v>
      </c>
      <c r="AM430" s="30">
        <f t="shared" ca="1" si="510"/>
        <v>0</v>
      </c>
      <c r="AN430" s="39"/>
      <c r="AO430" s="39"/>
      <c r="AP430" s="709">
        <f ca="1">IF($J$12="",0,IF(A430&lt;=$Y$3,IF(R429+SUM($M$126:M430)&gt;$Z$22,R429*10%,IF(R429+SUM($M$126:M430)&lt;=$Z$22,$Z$22-R429-SUM($M$126:M430))),0))</f>
        <v>0</v>
      </c>
      <c r="AQ430" s="319">
        <f t="shared" ca="1" si="540"/>
        <v>0</v>
      </c>
      <c r="AR430" s="319">
        <f ca="1">IF($J$12="",0,IF(U429&lt;0,0,IF(A430&lt;=$Y$3,IF(U429+SUM($M$126:M430)&gt;$Z$22,U429*10%,IF(U429+SUM($M$126:M430)&lt;=$Z$22,$AR$125-U429-SUM($M$126:M430))),0)))</f>
        <v>0</v>
      </c>
      <c r="AS430" s="39">
        <f t="shared" ca="1" si="541"/>
        <v>0</v>
      </c>
      <c r="AT430" s="723">
        <f t="shared" ca="1" si="511"/>
        <v>0</v>
      </c>
      <c r="AU430" s="320">
        <f t="shared" ca="1" si="512"/>
        <v>0</v>
      </c>
      <c r="AV430" s="320">
        <f t="shared" ca="1" si="513"/>
        <v>0</v>
      </c>
      <c r="AW430" s="320">
        <f t="shared" ca="1" si="514"/>
        <v>0</v>
      </c>
      <c r="AX430" s="320">
        <f t="shared" ca="1" si="515"/>
        <v>0</v>
      </c>
      <c r="AY430" s="320">
        <f t="shared" ca="1" si="542"/>
        <v>0</v>
      </c>
      <c r="AZ430" s="724">
        <f t="shared" ca="1" si="516"/>
        <v>0</v>
      </c>
      <c r="BA430" s="1259">
        <f t="shared" si="543"/>
        <v>0</v>
      </c>
      <c r="BB430" s="1250"/>
      <c r="BC430" s="715">
        <f t="shared" si="517"/>
        <v>0</v>
      </c>
      <c r="BD430" s="715">
        <f t="shared" si="518"/>
        <v>0</v>
      </c>
      <c r="BE430" s="715">
        <f t="shared" si="519"/>
        <v>0</v>
      </c>
      <c r="BF430" s="715">
        <f t="shared" si="544"/>
        <v>0</v>
      </c>
      <c r="BG430" s="732">
        <f t="shared" si="520"/>
        <v>0</v>
      </c>
      <c r="BH430" s="39"/>
      <c r="BI430" s="39"/>
      <c r="BJ430" s="39"/>
      <c r="BK430" s="39"/>
      <c r="BL430" s="39"/>
      <c r="BM430" s="30"/>
      <c r="BN430" s="422">
        <f t="shared" ca="1" si="521"/>
        <v>0</v>
      </c>
      <c r="BO430" s="422">
        <f t="shared" ca="1" si="522"/>
        <v>0</v>
      </c>
      <c r="BP430" s="422">
        <f t="shared" ca="1" si="523"/>
        <v>0</v>
      </c>
      <c r="BQ430" s="422">
        <f t="shared" ca="1" si="524"/>
        <v>0</v>
      </c>
      <c r="BR430" s="422">
        <f t="shared" ca="1" si="545"/>
        <v>0</v>
      </c>
      <c r="BS430" s="422">
        <f t="shared" ca="1" si="525"/>
        <v>0</v>
      </c>
      <c r="BT430" s="422">
        <f t="shared" si="526"/>
        <v>0</v>
      </c>
      <c r="BU430" s="422">
        <f t="shared" si="527"/>
        <v>0</v>
      </c>
      <c r="BV430" s="422">
        <f t="shared" si="528"/>
        <v>0</v>
      </c>
      <c r="BW430" s="422">
        <f t="shared" si="529"/>
        <v>0</v>
      </c>
      <c r="BX430" s="422">
        <f t="shared" si="546"/>
        <v>0</v>
      </c>
      <c r="BY430" s="422">
        <f t="shared" si="530"/>
        <v>0</v>
      </c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458"/>
      <c r="CL430" s="458"/>
      <c r="CM430" s="458"/>
      <c r="CN430" s="458"/>
      <c r="CO430" s="458"/>
      <c r="CP430" s="458"/>
      <c r="CQ430" s="458"/>
      <c r="CR430" s="458"/>
      <c r="CS430" s="458"/>
      <c r="CT430" s="458"/>
      <c r="CU430" s="458"/>
      <c r="CV430" s="458"/>
      <c r="CW430" s="458"/>
      <c r="CX430" s="458"/>
      <c r="CY430" s="458"/>
      <c r="CZ430" s="458"/>
      <c r="DA430" s="458"/>
      <c r="DB430" s="458"/>
      <c r="DC430" s="458"/>
      <c r="DD430" s="458"/>
      <c r="DE430" s="458"/>
      <c r="DF430" s="458"/>
      <c r="DG430" s="458"/>
      <c r="DH430" s="458"/>
      <c r="DI430" s="458"/>
      <c r="DJ430" s="458"/>
      <c r="DK430" s="458"/>
      <c r="DL430" s="458"/>
      <c r="DM430" s="458"/>
      <c r="DN430" s="458"/>
      <c r="DO430" s="458"/>
      <c r="DP430" s="458"/>
      <c r="DQ430" s="458"/>
      <c r="DR430" s="458"/>
      <c r="DS430" s="458"/>
      <c r="DT430" s="458"/>
      <c r="DU430" s="39"/>
      <c r="DV430" s="39"/>
      <c r="DW430" s="31">
        <f t="shared" si="566"/>
        <v>26</v>
      </c>
      <c r="DX430" s="459">
        <f t="shared" si="531"/>
        <v>306</v>
      </c>
      <c r="DY430" s="467">
        <f t="shared" si="547"/>
        <v>0</v>
      </c>
      <c r="DZ430" s="468">
        <f t="shared" si="548"/>
        <v>0</v>
      </c>
      <c r="EA430" s="467">
        <f t="shared" si="549"/>
        <v>0</v>
      </c>
      <c r="EB430" s="468"/>
      <c r="EC430" s="326"/>
      <c r="ED430" s="468"/>
      <c r="EE430" s="39"/>
      <c r="EF430" s="459">
        <f t="shared" si="550"/>
        <v>306</v>
      </c>
      <c r="EG430" s="407">
        <f t="shared" si="562"/>
        <v>0.03</v>
      </c>
      <c r="EH430" s="407">
        <f t="shared" si="562"/>
        <v>0.03</v>
      </c>
      <c r="EI430" s="407">
        <f t="shared" si="562"/>
        <v>0.03</v>
      </c>
      <c r="EJ430" s="407">
        <f t="shared" si="562"/>
        <v>0.03</v>
      </c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</row>
    <row r="431" spans="1:228" ht="12.75" hidden="1" customHeight="1" x14ac:dyDescent="0.2">
      <c r="A431" s="31">
        <f t="shared" si="565"/>
        <v>26</v>
      </c>
      <c r="B431" s="31"/>
      <c r="C431" s="31"/>
      <c r="D431" s="32">
        <f t="shared" si="532"/>
        <v>307</v>
      </c>
      <c r="E431" s="33">
        <f t="shared" ca="1" si="496"/>
        <v>0</v>
      </c>
      <c r="F431" s="33">
        <f t="shared" ca="1" si="497"/>
        <v>0</v>
      </c>
      <c r="G431" s="33">
        <f t="shared" ca="1" si="498"/>
        <v>0</v>
      </c>
      <c r="H431" s="33">
        <v>0</v>
      </c>
      <c r="I431" s="33">
        <v>0</v>
      </c>
      <c r="J431" s="33">
        <f t="shared" ca="1" si="554"/>
        <v>0</v>
      </c>
      <c r="K431" s="33">
        <f t="shared" ca="1" si="499"/>
        <v>0</v>
      </c>
      <c r="L431" s="33"/>
      <c r="M431" s="832">
        <v>0</v>
      </c>
      <c r="N431" s="33">
        <f>IF(M431&gt;0,#REF!,0)</f>
        <v>0</v>
      </c>
      <c r="O431" s="33">
        <f t="shared" ca="1" si="500"/>
        <v>0</v>
      </c>
      <c r="P431" s="833">
        <f t="shared" ca="1" si="533"/>
        <v>0</v>
      </c>
      <c r="Q431" s="834">
        <f t="shared" ca="1" si="534"/>
        <v>0</v>
      </c>
      <c r="R431" s="835">
        <f t="shared" ca="1" si="535"/>
        <v>0</v>
      </c>
      <c r="S431" s="836">
        <f t="shared" ca="1" si="536"/>
        <v>0</v>
      </c>
      <c r="T431" s="34">
        <f t="shared" ca="1" si="501"/>
        <v>0</v>
      </c>
      <c r="U431" s="835">
        <f t="shared" ca="1" si="537"/>
        <v>0</v>
      </c>
      <c r="V431" s="34">
        <f t="shared" si="563"/>
        <v>0</v>
      </c>
      <c r="W431" s="553">
        <f t="shared" si="564"/>
        <v>0</v>
      </c>
      <c r="X431" s="42">
        <f t="shared" si="538"/>
        <v>0.03</v>
      </c>
      <c r="Y431" s="43">
        <f t="shared" si="502"/>
        <v>2.4662697723036864E-3</v>
      </c>
      <c r="Z431" s="45">
        <f t="shared" si="493"/>
        <v>0.03</v>
      </c>
      <c r="AA431" s="43">
        <f t="shared" si="503"/>
        <v>2.4662697723036864E-3</v>
      </c>
      <c r="AB431" s="35">
        <f t="shared" si="567"/>
        <v>0.16</v>
      </c>
      <c r="AC431" s="35">
        <f t="shared" ca="1" si="567"/>
        <v>0.15470777428049154</v>
      </c>
      <c r="AD431" s="317">
        <f t="shared" ca="1" si="567"/>
        <v>0.15470777428049154</v>
      </c>
      <c r="AE431" s="39"/>
      <c r="AF431" s="318">
        <f t="shared" si="504"/>
        <v>0</v>
      </c>
      <c r="AG431" s="405">
        <f t="shared" ca="1" si="505"/>
        <v>0</v>
      </c>
      <c r="AH431" s="318">
        <f t="shared" si="506"/>
        <v>0</v>
      </c>
      <c r="AI431" s="405">
        <f t="shared" ca="1" si="507"/>
        <v>0</v>
      </c>
      <c r="AJ431" s="318">
        <f t="shared" si="508"/>
        <v>0</v>
      </c>
      <c r="AK431" s="405">
        <f t="shared" ca="1" si="509"/>
        <v>0</v>
      </c>
      <c r="AL431" s="35">
        <v>0</v>
      </c>
      <c r="AM431" s="30">
        <f t="shared" ca="1" si="510"/>
        <v>0</v>
      </c>
      <c r="AN431" s="39"/>
      <c r="AO431" s="39"/>
      <c r="AP431" s="709">
        <f ca="1">IF($J$12="",0,IF(A431&lt;=$Y$3,IF(R430+SUM($M$126:M431)&gt;$Z$22,R430*10%,IF(R430+SUM($M$126:M431)&lt;=$Z$22,$Z$22-R430-SUM($M$126:M431))),0))</f>
        <v>0</v>
      </c>
      <c r="AQ431" s="319">
        <f t="shared" ca="1" si="540"/>
        <v>0</v>
      </c>
      <c r="AR431" s="319">
        <f ca="1">IF($J$12="",0,IF(U430&lt;0,0,IF(A431&lt;=$Y$3,IF(U430+SUM($M$126:M431)&gt;$Z$22,U430*10%,IF(U430+SUM($M$126:M431)&lt;=$Z$22,$AR$125-U430-SUM($M$126:M431))),0)))</f>
        <v>0</v>
      </c>
      <c r="AS431" s="39">
        <f t="shared" ca="1" si="541"/>
        <v>0</v>
      </c>
      <c r="AT431" s="723">
        <f t="shared" ca="1" si="511"/>
        <v>0</v>
      </c>
      <c r="AU431" s="320">
        <f t="shared" ca="1" si="512"/>
        <v>0</v>
      </c>
      <c r="AV431" s="320">
        <f t="shared" ca="1" si="513"/>
        <v>0</v>
      </c>
      <c r="AW431" s="320">
        <f t="shared" ca="1" si="514"/>
        <v>0</v>
      </c>
      <c r="AX431" s="320">
        <f t="shared" ca="1" si="515"/>
        <v>0</v>
      </c>
      <c r="AY431" s="320">
        <f t="shared" ca="1" si="542"/>
        <v>0</v>
      </c>
      <c r="AZ431" s="724">
        <f t="shared" ca="1" si="516"/>
        <v>0</v>
      </c>
      <c r="BA431" s="1259">
        <f t="shared" si="543"/>
        <v>0</v>
      </c>
      <c r="BB431" s="1250"/>
      <c r="BC431" s="715">
        <f t="shared" si="517"/>
        <v>0</v>
      </c>
      <c r="BD431" s="715">
        <f t="shared" si="518"/>
        <v>0</v>
      </c>
      <c r="BE431" s="715">
        <f t="shared" si="519"/>
        <v>0</v>
      </c>
      <c r="BF431" s="715">
        <f t="shared" si="544"/>
        <v>0</v>
      </c>
      <c r="BG431" s="732">
        <f t="shared" si="520"/>
        <v>0</v>
      </c>
      <c r="BH431" s="39"/>
      <c r="BI431" s="39"/>
      <c r="BJ431" s="39"/>
      <c r="BK431" s="39"/>
      <c r="BL431" s="39"/>
      <c r="BM431" s="30"/>
      <c r="BN431" s="422">
        <f t="shared" ca="1" si="521"/>
        <v>0</v>
      </c>
      <c r="BO431" s="422">
        <f t="shared" ca="1" si="522"/>
        <v>0</v>
      </c>
      <c r="BP431" s="422">
        <f t="shared" ca="1" si="523"/>
        <v>0</v>
      </c>
      <c r="BQ431" s="422">
        <f t="shared" ca="1" si="524"/>
        <v>0</v>
      </c>
      <c r="BR431" s="422">
        <f t="shared" ca="1" si="545"/>
        <v>0</v>
      </c>
      <c r="BS431" s="422">
        <f t="shared" ca="1" si="525"/>
        <v>0</v>
      </c>
      <c r="BT431" s="422">
        <f t="shared" si="526"/>
        <v>0</v>
      </c>
      <c r="BU431" s="422">
        <f t="shared" si="527"/>
        <v>0</v>
      </c>
      <c r="BV431" s="422">
        <f t="shared" si="528"/>
        <v>0</v>
      </c>
      <c r="BW431" s="422">
        <f t="shared" si="529"/>
        <v>0</v>
      </c>
      <c r="BX431" s="422">
        <f t="shared" si="546"/>
        <v>0</v>
      </c>
      <c r="BY431" s="422">
        <f t="shared" si="530"/>
        <v>0</v>
      </c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458"/>
      <c r="CL431" s="458"/>
      <c r="CM431" s="458"/>
      <c r="CN431" s="458"/>
      <c r="CO431" s="458"/>
      <c r="CP431" s="458"/>
      <c r="CQ431" s="458"/>
      <c r="CR431" s="458"/>
      <c r="CS431" s="458"/>
      <c r="CT431" s="458"/>
      <c r="CU431" s="458"/>
      <c r="CV431" s="458"/>
      <c r="CW431" s="458"/>
      <c r="CX431" s="458"/>
      <c r="CY431" s="458"/>
      <c r="CZ431" s="458"/>
      <c r="DA431" s="458"/>
      <c r="DB431" s="458"/>
      <c r="DC431" s="458"/>
      <c r="DD431" s="458"/>
      <c r="DE431" s="458"/>
      <c r="DF431" s="458"/>
      <c r="DG431" s="458"/>
      <c r="DH431" s="458"/>
      <c r="DI431" s="458"/>
      <c r="DJ431" s="458"/>
      <c r="DK431" s="458"/>
      <c r="DL431" s="458"/>
      <c r="DM431" s="458"/>
      <c r="DN431" s="458"/>
      <c r="DO431" s="458"/>
      <c r="DP431" s="458"/>
      <c r="DQ431" s="458"/>
      <c r="DR431" s="458"/>
      <c r="DS431" s="458"/>
      <c r="DT431" s="458"/>
      <c r="DU431" s="39"/>
      <c r="DV431" s="39"/>
      <c r="DW431" s="31">
        <f t="shared" si="566"/>
        <v>26</v>
      </c>
      <c r="DX431" s="459">
        <f t="shared" si="531"/>
        <v>307</v>
      </c>
      <c r="DY431" s="467">
        <f t="shared" si="547"/>
        <v>0</v>
      </c>
      <c r="DZ431" s="468">
        <f t="shared" si="548"/>
        <v>0</v>
      </c>
      <c r="EA431" s="467">
        <f t="shared" si="549"/>
        <v>0</v>
      </c>
      <c r="EB431" s="468"/>
      <c r="EC431" s="326"/>
      <c r="ED431" s="468"/>
      <c r="EE431" s="39"/>
      <c r="EF431" s="459">
        <f t="shared" si="550"/>
        <v>307</v>
      </c>
      <c r="EG431" s="407">
        <f t="shared" ref="EG431:EJ446" si="568">EG430</f>
        <v>0.03</v>
      </c>
      <c r="EH431" s="407">
        <f t="shared" si="568"/>
        <v>0.03</v>
      </c>
      <c r="EI431" s="407">
        <f t="shared" si="568"/>
        <v>0.03</v>
      </c>
      <c r="EJ431" s="407">
        <f t="shared" si="568"/>
        <v>0.03</v>
      </c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</row>
    <row r="432" spans="1:228" ht="12.75" hidden="1" customHeight="1" x14ac:dyDescent="0.2">
      <c r="A432" s="31">
        <f t="shared" si="565"/>
        <v>26</v>
      </c>
      <c r="B432" s="31"/>
      <c r="C432" s="31"/>
      <c r="D432" s="32">
        <f t="shared" si="532"/>
        <v>308</v>
      </c>
      <c r="E432" s="33">
        <f t="shared" ca="1" si="496"/>
        <v>0</v>
      </c>
      <c r="F432" s="33">
        <f t="shared" ca="1" si="497"/>
        <v>0</v>
      </c>
      <c r="G432" s="33">
        <f t="shared" ca="1" si="498"/>
        <v>0</v>
      </c>
      <c r="H432" s="33">
        <v>0</v>
      </c>
      <c r="I432" s="33">
        <v>0</v>
      </c>
      <c r="J432" s="33">
        <f t="shared" ca="1" si="554"/>
        <v>0</v>
      </c>
      <c r="K432" s="33">
        <f t="shared" ca="1" si="499"/>
        <v>0</v>
      </c>
      <c r="L432" s="33"/>
      <c r="M432" s="832">
        <v>0</v>
      </c>
      <c r="N432" s="33">
        <f>IF(M432&gt;0,#REF!,0)</f>
        <v>0</v>
      </c>
      <c r="O432" s="33">
        <f t="shared" ca="1" si="500"/>
        <v>0</v>
      </c>
      <c r="P432" s="833">
        <f t="shared" ca="1" si="533"/>
        <v>0</v>
      </c>
      <c r="Q432" s="834">
        <f t="shared" ca="1" si="534"/>
        <v>0</v>
      </c>
      <c r="R432" s="835">
        <f t="shared" ca="1" si="535"/>
        <v>0</v>
      </c>
      <c r="S432" s="836">
        <f t="shared" ca="1" si="536"/>
        <v>0</v>
      </c>
      <c r="T432" s="34">
        <f t="shared" ca="1" si="501"/>
        <v>0</v>
      </c>
      <c r="U432" s="835">
        <f t="shared" ca="1" si="537"/>
        <v>0</v>
      </c>
      <c r="V432" s="34">
        <f t="shared" si="563"/>
        <v>0</v>
      </c>
      <c r="W432" s="553">
        <f t="shared" si="564"/>
        <v>0</v>
      </c>
      <c r="X432" s="42">
        <f t="shared" si="538"/>
        <v>0.03</v>
      </c>
      <c r="Y432" s="43">
        <f t="shared" si="502"/>
        <v>2.4662697723036864E-3</v>
      </c>
      <c r="Z432" s="45">
        <f t="shared" si="493"/>
        <v>0.03</v>
      </c>
      <c r="AA432" s="43">
        <f t="shared" si="503"/>
        <v>2.4662697723036864E-3</v>
      </c>
      <c r="AB432" s="35">
        <f t="shared" si="567"/>
        <v>0.16</v>
      </c>
      <c r="AC432" s="35">
        <f t="shared" ca="1" si="567"/>
        <v>0.15470777428049154</v>
      </c>
      <c r="AD432" s="317">
        <f t="shared" ca="1" si="567"/>
        <v>0.15470777428049154</v>
      </c>
      <c r="AE432" s="39"/>
      <c r="AF432" s="318">
        <f t="shared" si="504"/>
        <v>0</v>
      </c>
      <c r="AG432" s="405">
        <f t="shared" ca="1" si="505"/>
        <v>0</v>
      </c>
      <c r="AH432" s="318">
        <f t="shared" si="506"/>
        <v>0</v>
      </c>
      <c r="AI432" s="405">
        <f t="shared" ca="1" si="507"/>
        <v>0</v>
      </c>
      <c r="AJ432" s="318">
        <f t="shared" si="508"/>
        <v>0</v>
      </c>
      <c r="AK432" s="405">
        <f t="shared" ca="1" si="509"/>
        <v>0</v>
      </c>
      <c r="AL432" s="35">
        <v>0</v>
      </c>
      <c r="AM432" s="30">
        <f t="shared" ca="1" si="510"/>
        <v>0</v>
      </c>
      <c r="AN432" s="39"/>
      <c r="AO432" s="39"/>
      <c r="AP432" s="709">
        <f ca="1">IF($J$12="",0,IF(A432&lt;=$Y$3,IF(R431+SUM($M$126:M432)&gt;$Z$22,R431*10%,IF(R431+SUM($M$126:M432)&lt;=$Z$22,$Z$22-R431-SUM($M$126:M432))),0))</f>
        <v>0</v>
      </c>
      <c r="AQ432" s="319">
        <f t="shared" ca="1" si="540"/>
        <v>0</v>
      </c>
      <c r="AR432" s="319">
        <f ca="1">IF($J$12="",0,IF(U431&lt;0,0,IF(A432&lt;=$Y$3,IF(U431+SUM($M$126:M432)&gt;$Z$22,U431*10%,IF(U431+SUM($M$126:M432)&lt;=$Z$22,$AR$125-U431-SUM($M$126:M432))),0)))</f>
        <v>0</v>
      </c>
      <c r="AS432" s="39">
        <f t="shared" ca="1" si="541"/>
        <v>0</v>
      </c>
      <c r="AT432" s="723">
        <f t="shared" ca="1" si="511"/>
        <v>0</v>
      </c>
      <c r="AU432" s="320">
        <f t="shared" ca="1" si="512"/>
        <v>0</v>
      </c>
      <c r="AV432" s="320">
        <f t="shared" ca="1" si="513"/>
        <v>0</v>
      </c>
      <c r="AW432" s="320">
        <f t="shared" ca="1" si="514"/>
        <v>0</v>
      </c>
      <c r="AX432" s="320">
        <f t="shared" ca="1" si="515"/>
        <v>0</v>
      </c>
      <c r="AY432" s="320">
        <f t="shared" ca="1" si="542"/>
        <v>0</v>
      </c>
      <c r="AZ432" s="724">
        <f t="shared" ca="1" si="516"/>
        <v>0</v>
      </c>
      <c r="BA432" s="1259">
        <f t="shared" si="543"/>
        <v>0</v>
      </c>
      <c r="BB432" s="1250"/>
      <c r="BC432" s="715">
        <f t="shared" si="517"/>
        <v>0</v>
      </c>
      <c r="BD432" s="715">
        <f t="shared" si="518"/>
        <v>0</v>
      </c>
      <c r="BE432" s="715">
        <f t="shared" si="519"/>
        <v>0</v>
      </c>
      <c r="BF432" s="715">
        <f t="shared" si="544"/>
        <v>0</v>
      </c>
      <c r="BG432" s="732">
        <f t="shared" si="520"/>
        <v>0</v>
      </c>
      <c r="BH432" s="39"/>
      <c r="BI432" s="39"/>
      <c r="BJ432" s="39"/>
      <c r="BK432" s="39"/>
      <c r="BL432" s="39"/>
      <c r="BM432" s="30"/>
      <c r="BN432" s="422">
        <f t="shared" ca="1" si="521"/>
        <v>0</v>
      </c>
      <c r="BO432" s="422">
        <f t="shared" ca="1" si="522"/>
        <v>0</v>
      </c>
      <c r="BP432" s="422">
        <f t="shared" ca="1" si="523"/>
        <v>0</v>
      </c>
      <c r="BQ432" s="422">
        <f t="shared" ca="1" si="524"/>
        <v>0</v>
      </c>
      <c r="BR432" s="422">
        <f t="shared" ca="1" si="545"/>
        <v>0</v>
      </c>
      <c r="BS432" s="422">
        <f t="shared" ca="1" si="525"/>
        <v>0</v>
      </c>
      <c r="BT432" s="422">
        <f t="shared" si="526"/>
        <v>0</v>
      </c>
      <c r="BU432" s="422">
        <f t="shared" si="527"/>
        <v>0</v>
      </c>
      <c r="BV432" s="422">
        <f t="shared" si="528"/>
        <v>0</v>
      </c>
      <c r="BW432" s="422">
        <f t="shared" si="529"/>
        <v>0</v>
      </c>
      <c r="BX432" s="422">
        <f t="shared" si="546"/>
        <v>0</v>
      </c>
      <c r="BY432" s="422">
        <f t="shared" si="530"/>
        <v>0</v>
      </c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458"/>
      <c r="CL432" s="458"/>
      <c r="CM432" s="458"/>
      <c r="CN432" s="458"/>
      <c r="CO432" s="458"/>
      <c r="CP432" s="458"/>
      <c r="CQ432" s="458"/>
      <c r="CR432" s="458"/>
      <c r="CS432" s="458"/>
      <c r="CT432" s="458"/>
      <c r="CU432" s="458"/>
      <c r="CV432" s="458"/>
      <c r="CW432" s="458"/>
      <c r="CX432" s="458"/>
      <c r="CY432" s="458"/>
      <c r="CZ432" s="458"/>
      <c r="DA432" s="458"/>
      <c r="DB432" s="458"/>
      <c r="DC432" s="458"/>
      <c r="DD432" s="458"/>
      <c r="DE432" s="458"/>
      <c r="DF432" s="458"/>
      <c r="DG432" s="458"/>
      <c r="DH432" s="458"/>
      <c r="DI432" s="458"/>
      <c r="DJ432" s="458"/>
      <c r="DK432" s="458"/>
      <c r="DL432" s="458"/>
      <c r="DM432" s="458"/>
      <c r="DN432" s="458"/>
      <c r="DO432" s="458"/>
      <c r="DP432" s="458"/>
      <c r="DQ432" s="458"/>
      <c r="DR432" s="458"/>
      <c r="DS432" s="458"/>
      <c r="DT432" s="458"/>
      <c r="DU432" s="39"/>
      <c r="DV432" s="39"/>
      <c r="DW432" s="31">
        <f t="shared" si="566"/>
        <v>26</v>
      </c>
      <c r="DX432" s="459">
        <f t="shared" si="531"/>
        <v>308</v>
      </c>
      <c r="DY432" s="467">
        <f t="shared" si="547"/>
        <v>0</v>
      </c>
      <c r="DZ432" s="468">
        <f t="shared" si="548"/>
        <v>0</v>
      </c>
      <c r="EA432" s="467">
        <f t="shared" si="549"/>
        <v>0</v>
      </c>
      <c r="EB432" s="468"/>
      <c r="EC432" s="326"/>
      <c r="ED432" s="468"/>
      <c r="EE432" s="39"/>
      <c r="EF432" s="459">
        <f t="shared" si="550"/>
        <v>308</v>
      </c>
      <c r="EG432" s="407">
        <f t="shared" si="568"/>
        <v>0.03</v>
      </c>
      <c r="EH432" s="407">
        <f t="shared" si="568"/>
        <v>0.03</v>
      </c>
      <c r="EI432" s="407">
        <f t="shared" si="568"/>
        <v>0.03</v>
      </c>
      <c r="EJ432" s="407">
        <f t="shared" si="568"/>
        <v>0.03</v>
      </c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</row>
    <row r="433" spans="1:228" ht="12.75" hidden="1" customHeight="1" x14ac:dyDescent="0.2">
      <c r="A433" s="31">
        <f t="shared" si="565"/>
        <v>26</v>
      </c>
      <c r="B433" s="31"/>
      <c r="C433" s="31"/>
      <c r="D433" s="32">
        <f t="shared" si="532"/>
        <v>309</v>
      </c>
      <c r="E433" s="33">
        <f t="shared" ca="1" si="496"/>
        <v>0</v>
      </c>
      <c r="F433" s="33">
        <f t="shared" ca="1" si="497"/>
        <v>0</v>
      </c>
      <c r="G433" s="33">
        <f t="shared" ca="1" si="498"/>
        <v>0</v>
      </c>
      <c r="H433" s="33">
        <v>0</v>
      </c>
      <c r="I433" s="33">
        <v>0</v>
      </c>
      <c r="J433" s="33">
        <f t="shared" ca="1" si="554"/>
        <v>0</v>
      </c>
      <c r="K433" s="33">
        <f t="shared" ca="1" si="499"/>
        <v>0</v>
      </c>
      <c r="L433" s="33"/>
      <c r="M433" s="832">
        <v>0</v>
      </c>
      <c r="N433" s="33">
        <f>IF(M433&gt;0,#REF!,0)</f>
        <v>0</v>
      </c>
      <c r="O433" s="33">
        <f t="shared" ca="1" si="500"/>
        <v>0</v>
      </c>
      <c r="P433" s="833">
        <f t="shared" ca="1" si="533"/>
        <v>0</v>
      </c>
      <c r="Q433" s="834">
        <f t="shared" ca="1" si="534"/>
        <v>0</v>
      </c>
      <c r="R433" s="835">
        <f t="shared" ca="1" si="535"/>
        <v>0</v>
      </c>
      <c r="S433" s="836">
        <f t="shared" ca="1" si="536"/>
        <v>0</v>
      </c>
      <c r="T433" s="34">
        <f t="shared" ca="1" si="501"/>
        <v>0</v>
      </c>
      <c r="U433" s="835">
        <f t="shared" ca="1" si="537"/>
        <v>0</v>
      </c>
      <c r="V433" s="34">
        <f t="shared" si="563"/>
        <v>0</v>
      </c>
      <c r="W433" s="553">
        <f t="shared" si="564"/>
        <v>0</v>
      </c>
      <c r="X433" s="42">
        <f t="shared" si="538"/>
        <v>0.03</v>
      </c>
      <c r="Y433" s="43">
        <f t="shared" si="502"/>
        <v>2.4662697723036864E-3</v>
      </c>
      <c r="Z433" s="45">
        <f t="shared" si="493"/>
        <v>0.03</v>
      </c>
      <c r="AA433" s="43">
        <f t="shared" si="503"/>
        <v>2.4662697723036864E-3</v>
      </c>
      <c r="AB433" s="35">
        <f t="shared" si="567"/>
        <v>0.16</v>
      </c>
      <c r="AC433" s="35">
        <f t="shared" ca="1" si="567"/>
        <v>0.15470777428049154</v>
      </c>
      <c r="AD433" s="317">
        <f t="shared" ca="1" si="567"/>
        <v>0.15470777428049154</v>
      </c>
      <c r="AE433" s="39"/>
      <c r="AF433" s="318">
        <f t="shared" si="504"/>
        <v>0</v>
      </c>
      <c r="AG433" s="405">
        <f t="shared" ca="1" si="505"/>
        <v>0</v>
      </c>
      <c r="AH433" s="318">
        <f t="shared" si="506"/>
        <v>0</v>
      </c>
      <c r="AI433" s="405">
        <f t="shared" ca="1" si="507"/>
        <v>0</v>
      </c>
      <c r="AJ433" s="318">
        <f t="shared" si="508"/>
        <v>0</v>
      </c>
      <c r="AK433" s="405">
        <f t="shared" ca="1" si="509"/>
        <v>0</v>
      </c>
      <c r="AL433" s="35">
        <v>0</v>
      </c>
      <c r="AM433" s="30">
        <f t="shared" ca="1" si="510"/>
        <v>0</v>
      </c>
      <c r="AN433" s="39"/>
      <c r="AO433" s="39"/>
      <c r="AP433" s="709">
        <f ca="1">IF($J$12="",0,IF(A433&lt;=$Y$3,IF(R432+SUM($M$126:M433)&gt;$Z$22,R432*10%,IF(R432+SUM($M$126:M433)&lt;=$Z$22,$Z$22-R432-SUM($M$126:M433))),0))</f>
        <v>0</v>
      </c>
      <c r="AQ433" s="319">
        <f t="shared" ca="1" si="540"/>
        <v>0</v>
      </c>
      <c r="AR433" s="319">
        <f ca="1">IF($J$12="",0,IF(U432&lt;0,0,IF(A433&lt;=$Y$3,IF(U432+SUM($M$126:M433)&gt;$Z$22,U432*10%,IF(U432+SUM($M$126:M433)&lt;=$Z$22,$AR$125-U432-SUM($M$126:M433))),0)))</f>
        <v>0</v>
      </c>
      <c r="AS433" s="39">
        <f t="shared" ca="1" si="541"/>
        <v>0</v>
      </c>
      <c r="AT433" s="723">
        <f t="shared" ca="1" si="511"/>
        <v>0</v>
      </c>
      <c r="AU433" s="320">
        <f t="shared" ca="1" si="512"/>
        <v>0</v>
      </c>
      <c r="AV433" s="320">
        <f t="shared" ca="1" si="513"/>
        <v>0</v>
      </c>
      <c r="AW433" s="320">
        <f t="shared" ca="1" si="514"/>
        <v>0</v>
      </c>
      <c r="AX433" s="320">
        <f t="shared" ca="1" si="515"/>
        <v>0</v>
      </c>
      <c r="AY433" s="320">
        <f t="shared" ca="1" si="542"/>
        <v>0</v>
      </c>
      <c r="AZ433" s="724">
        <f t="shared" ca="1" si="516"/>
        <v>0</v>
      </c>
      <c r="BA433" s="1259">
        <f t="shared" si="543"/>
        <v>0</v>
      </c>
      <c r="BB433" s="1250"/>
      <c r="BC433" s="715">
        <f t="shared" si="517"/>
        <v>0</v>
      </c>
      <c r="BD433" s="715">
        <f t="shared" si="518"/>
        <v>0</v>
      </c>
      <c r="BE433" s="715">
        <f t="shared" si="519"/>
        <v>0</v>
      </c>
      <c r="BF433" s="715">
        <f t="shared" si="544"/>
        <v>0</v>
      </c>
      <c r="BG433" s="732">
        <f t="shared" si="520"/>
        <v>0</v>
      </c>
      <c r="BH433" s="39"/>
      <c r="BI433" s="39"/>
      <c r="BJ433" s="39"/>
      <c r="BK433" s="39"/>
      <c r="BL433" s="39"/>
      <c r="BM433" s="30"/>
      <c r="BN433" s="422">
        <f t="shared" ca="1" si="521"/>
        <v>0</v>
      </c>
      <c r="BO433" s="422">
        <f t="shared" ca="1" si="522"/>
        <v>0</v>
      </c>
      <c r="BP433" s="422">
        <f t="shared" ca="1" si="523"/>
        <v>0</v>
      </c>
      <c r="BQ433" s="422">
        <f t="shared" ca="1" si="524"/>
        <v>0</v>
      </c>
      <c r="BR433" s="422">
        <f t="shared" ca="1" si="545"/>
        <v>0</v>
      </c>
      <c r="BS433" s="422">
        <f t="shared" ca="1" si="525"/>
        <v>0</v>
      </c>
      <c r="BT433" s="422">
        <f t="shared" si="526"/>
        <v>0</v>
      </c>
      <c r="BU433" s="422">
        <f t="shared" si="527"/>
        <v>0</v>
      </c>
      <c r="BV433" s="422">
        <f t="shared" si="528"/>
        <v>0</v>
      </c>
      <c r="BW433" s="422">
        <f t="shared" si="529"/>
        <v>0</v>
      </c>
      <c r="BX433" s="422">
        <f t="shared" si="546"/>
        <v>0</v>
      </c>
      <c r="BY433" s="422">
        <f t="shared" si="530"/>
        <v>0</v>
      </c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458"/>
      <c r="CL433" s="458"/>
      <c r="CM433" s="458"/>
      <c r="CN433" s="458"/>
      <c r="CO433" s="458"/>
      <c r="CP433" s="458"/>
      <c r="CQ433" s="458"/>
      <c r="CR433" s="458"/>
      <c r="CS433" s="458"/>
      <c r="CT433" s="458"/>
      <c r="CU433" s="458"/>
      <c r="CV433" s="458"/>
      <c r="CW433" s="458"/>
      <c r="CX433" s="458"/>
      <c r="CY433" s="458"/>
      <c r="CZ433" s="458"/>
      <c r="DA433" s="458"/>
      <c r="DB433" s="458"/>
      <c r="DC433" s="458"/>
      <c r="DD433" s="458"/>
      <c r="DE433" s="458"/>
      <c r="DF433" s="458"/>
      <c r="DG433" s="458"/>
      <c r="DH433" s="458"/>
      <c r="DI433" s="458"/>
      <c r="DJ433" s="458"/>
      <c r="DK433" s="458"/>
      <c r="DL433" s="458"/>
      <c r="DM433" s="458"/>
      <c r="DN433" s="458"/>
      <c r="DO433" s="458"/>
      <c r="DP433" s="458"/>
      <c r="DQ433" s="458"/>
      <c r="DR433" s="458"/>
      <c r="DS433" s="458"/>
      <c r="DT433" s="458"/>
      <c r="DU433" s="39"/>
      <c r="DV433" s="39"/>
      <c r="DW433" s="31">
        <f t="shared" si="566"/>
        <v>26</v>
      </c>
      <c r="DX433" s="459">
        <f t="shared" si="531"/>
        <v>309</v>
      </c>
      <c r="DY433" s="467">
        <f t="shared" si="547"/>
        <v>0</v>
      </c>
      <c r="DZ433" s="468">
        <f t="shared" si="548"/>
        <v>0</v>
      </c>
      <c r="EA433" s="467">
        <f t="shared" si="549"/>
        <v>0</v>
      </c>
      <c r="EB433" s="468"/>
      <c r="EC433" s="326"/>
      <c r="ED433" s="468"/>
      <c r="EE433" s="39"/>
      <c r="EF433" s="459">
        <f t="shared" si="550"/>
        <v>309</v>
      </c>
      <c r="EG433" s="407">
        <f t="shared" si="568"/>
        <v>0.03</v>
      </c>
      <c r="EH433" s="407">
        <f t="shared" si="568"/>
        <v>0.03</v>
      </c>
      <c r="EI433" s="407">
        <f t="shared" si="568"/>
        <v>0.03</v>
      </c>
      <c r="EJ433" s="407">
        <f t="shared" si="568"/>
        <v>0.03</v>
      </c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</row>
    <row r="434" spans="1:228" ht="12.75" hidden="1" customHeight="1" x14ac:dyDescent="0.2">
      <c r="A434" s="31">
        <f t="shared" si="565"/>
        <v>26</v>
      </c>
      <c r="B434" s="31"/>
      <c r="C434" s="31"/>
      <c r="D434" s="32">
        <f t="shared" si="532"/>
        <v>310</v>
      </c>
      <c r="E434" s="33">
        <f t="shared" ca="1" si="496"/>
        <v>0</v>
      </c>
      <c r="F434" s="33">
        <f t="shared" ca="1" si="497"/>
        <v>0</v>
      </c>
      <c r="G434" s="33">
        <f t="shared" ca="1" si="498"/>
        <v>0</v>
      </c>
      <c r="H434" s="33">
        <v>0</v>
      </c>
      <c r="I434" s="33">
        <v>0</v>
      </c>
      <c r="J434" s="33">
        <f t="shared" ca="1" si="554"/>
        <v>0</v>
      </c>
      <c r="K434" s="33">
        <f t="shared" ca="1" si="499"/>
        <v>0</v>
      </c>
      <c r="L434" s="33"/>
      <c r="M434" s="832">
        <v>0</v>
      </c>
      <c r="N434" s="33">
        <f>IF(M434&gt;0,#REF!,0)</f>
        <v>0</v>
      </c>
      <c r="O434" s="33">
        <f t="shared" ca="1" si="500"/>
        <v>0</v>
      </c>
      <c r="P434" s="833">
        <f t="shared" ca="1" si="533"/>
        <v>0</v>
      </c>
      <c r="Q434" s="834">
        <f t="shared" ca="1" si="534"/>
        <v>0</v>
      </c>
      <c r="R434" s="835">
        <f t="shared" ca="1" si="535"/>
        <v>0</v>
      </c>
      <c r="S434" s="836">
        <f t="shared" ca="1" si="536"/>
        <v>0</v>
      </c>
      <c r="T434" s="34">
        <f t="shared" ca="1" si="501"/>
        <v>0</v>
      </c>
      <c r="U434" s="835">
        <f t="shared" ca="1" si="537"/>
        <v>0</v>
      </c>
      <c r="V434" s="34">
        <f t="shared" si="563"/>
        <v>0</v>
      </c>
      <c r="W434" s="553">
        <f t="shared" si="564"/>
        <v>0</v>
      </c>
      <c r="X434" s="42">
        <f t="shared" si="538"/>
        <v>0.03</v>
      </c>
      <c r="Y434" s="43">
        <f t="shared" si="502"/>
        <v>2.4662697723036864E-3</v>
      </c>
      <c r="Z434" s="45">
        <f t="shared" ref="Z434:Z497" si="569">Z433</f>
        <v>0.03</v>
      </c>
      <c r="AA434" s="43">
        <f t="shared" si="503"/>
        <v>2.4662697723036864E-3</v>
      </c>
      <c r="AB434" s="35">
        <f t="shared" si="567"/>
        <v>0.16</v>
      </c>
      <c r="AC434" s="35">
        <f t="shared" ca="1" si="567"/>
        <v>0.15470777428049154</v>
      </c>
      <c r="AD434" s="317">
        <f t="shared" ca="1" si="567"/>
        <v>0.15470777428049154</v>
      </c>
      <c r="AE434" s="39"/>
      <c r="AF434" s="318">
        <f t="shared" si="504"/>
        <v>0</v>
      </c>
      <c r="AG434" s="405">
        <f t="shared" ca="1" si="505"/>
        <v>0</v>
      </c>
      <c r="AH434" s="318">
        <f t="shared" si="506"/>
        <v>0</v>
      </c>
      <c r="AI434" s="405">
        <f t="shared" ca="1" si="507"/>
        <v>0</v>
      </c>
      <c r="AJ434" s="318">
        <f t="shared" si="508"/>
        <v>0</v>
      </c>
      <c r="AK434" s="405">
        <f t="shared" ca="1" si="509"/>
        <v>0</v>
      </c>
      <c r="AL434" s="35">
        <v>0</v>
      </c>
      <c r="AM434" s="30">
        <f t="shared" ca="1" si="510"/>
        <v>0</v>
      </c>
      <c r="AN434" s="39"/>
      <c r="AO434" s="39"/>
      <c r="AP434" s="709">
        <f ca="1">IF($J$12="",0,IF(A434&lt;=$Y$3,IF(R433+SUM($M$126:M434)&gt;$Z$22,R433*10%,IF(R433+SUM($M$126:M434)&lt;=$Z$22,$Z$22-R433-SUM($M$126:M434))),0))</f>
        <v>0</v>
      </c>
      <c r="AQ434" s="319">
        <f t="shared" ca="1" si="540"/>
        <v>0</v>
      </c>
      <c r="AR434" s="319">
        <f ca="1">IF($J$12="",0,IF(U433&lt;0,0,IF(A434&lt;=$Y$3,IF(U433+SUM($M$126:M434)&gt;$Z$22,U433*10%,IF(U433+SUM($M$126:M434)&lt;=$Z$22,$AR$125-U433-SUM($M$126:M434))),0)))</f>
        <v>0</v>
      </c>
      <c r="AS434" s="39">
        <f t="shared" ca="1" si="541"/>
        <v>0</v>
      </c>
      <c r="AT434" s="723">
        <f t="shared" ca="1" si="511"/>
        <v>0</v>
      </c>
      <c r="AU434" s="320">
        <f t="shared" ca="1" si="512"/>
        <v>0</v>
      </c>
      <c r="AV434" s="320">
        <f t="shared" ca="1" si="513"/>
        <v>0</v>
      </c>
      <c r="AW434" s="320">
        <f t="shared" ca="1" si="514"/>
        <v>0</v>
      </c>
      <c r="AX434" s="320">
        <f t="shared" ca="1" si="515"/>
        <v>0</v>
      </c>
      <c r="AY434" s="320">
        <f t="shared" ca="1" si="542"/>
        <v>0</v>
      </c>
      <c r="AZ434" s="724">
        <f t="shared" ca="1" si="516"/>
        <v>0</v>
      </c>
      <c r="BA434" s="1259">
        <f t="shared" si="543"/>
        <v>0</v>
      </c>
      <c r="BB434" s="1250"/>
      <c r="BC434" s="715">
        <f t="shared" si="517"/>
        <v>0</v>
      </c>
      <c r="BD434" s="715">
        <f t="shared" si="518"/>
        <v>0</v>
      </c>
      <c r="BE434" s="715">
        <f t="shared" si="519"/>
        <v>0</v>
      </c>
      <c r="BF434" s="715">
        <f t="shared" si="544"/>
        <v>0</v>
      </c>
      <c r="BG434" s="732">
        <f t="shared" si="520"/>
        <v>0</v>
      </c>
      <c r="BH434" s="39"/>
      <c r="BI434" s="39"/>
      <c r="BJ434" s="39"/>
      <c r="BK434" s="39"/>
      <c r="BL434" s="39"/>
      <c r="BM434" s="30"/>
      <c r="BN434" s="422">
        <f t="shared" ca="1" si="521"/>
        <v>0</v>
      </c>
      <c r="BO434" s="422">
        <f t="shared" ca="1" si="522"/>
        <v>0</v>
      </c>
      <c r="BP434" s="422">
        <f t="shared" ca="1" si="523"/>
        <v>0</v>
      </c>
      <c r="BQ434" s="422">
        <f t="shared" ca="1" si="524"/>
        <v>0</v>
      </c>
      <c r="BR434" s="422">
        <f t="shared" ca="1" si="545"/>
        <v>0</v>
      </c>
      <c r="BS434" s="422">
        <f t="shared" ca="1" si="525"/>
        <v>0</v>
      </c>
      <c r="BT434" s="422">
        <f t="shared" si="526"/>
        <v>0</v>
      </c>
      <c r="BU434" s="422">
        <f t="shared" si="527"/>
        <v>0</v>
      </c>
      <c r="BV434" s="422">
        <f t="shared" si="528"/>
        <v>0</v>
      </c>
      <c r="BW434" s="422">
        <f t="shared" si="529"/>
        <v>0</v>
      </c>
      <c r="BX434" s="422">
        <f t="shared" si="546"/>
        <v>0</v>
      </c>
      <c r="BY434" s="422">
        <f t="shared" si="530"/>
        <v>0</v>
      </c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458"/>
      <c r="CL434" s="458"/>
      <c r="CM434" s="458"/>
      <c r="CN434" s="458"/>
      <c r="CO434" s="458"/>
      <c r="CP434" s="458"/>
      <c r="CQ434" s="458"/>
      <c r="CR434" s="458"/>
      <c r="CS434" s="458"/>
      <c r="CT434" s="458"/>
      <c r="CU434" s="458"/>
      <c r="CV434" s="458"/>
      <c r="CW434" s="458"/>
      <c r="CX434" s="458"/>
      <c r="CY434" s="458"/>
      <c r="CZ434" s="458"/>
      <c r="DA434" s="458"/>
      <c r="DB434" s="458"/>
      <c r="DC434" s="458"/>
      <c r="DD434" s="458"/>
      <c r="DE434" s="458"/>
      <c r="DF434" s="458"/>
      <c r="DG434" s="458"/>
      <c r="DH434" s="458"/>
      <c r="DI434" s="458"/>
      <c r="DJ434" s="458"/>
      <c r="DK434" s="458"/>
      <c r="DL434" s="458"/>
      <c r="DM434" s="458"/>
      <c r="DN434" s="458"/>
      <c r="DO434" s="458"/>
      <c r="DP434" s="458"/>
      <c r="DQ434" s="458"/>
      <c r="DR434" s="458"/>
      <c r="DS434" s="458"/>
      <c r="DT434" s="458"/>
      <c r="DU434" s="39"/>
      <c r="DV434" s="39"/>
      <c r="DW434" s="31">
        <f t="shared" si="566"/>
        <v>26</v>
      </c>
      <c r="DX434" s="459">
        <f t="shared" si="531"/>
        <v>310</v>
      </c>
      <c r="DY434" s="467">
        <f t="shared" si="547"/>
        <v>0</v>
      </c>
      <c r="DZ434" s="468">
        <f t="shared" si="548"/>
        <v>0</v>
      </c>
      <c r="EA434" s="467">
        <f t="shared" si="549"/>
        <v>0</v>
      </c>
      <c r="EB434" s="468"/>
      <c r="EC434" s="326"/>
      <c r="ED434" s="468"/>
      <c r="EE434" s="39"/>
      <c r="EF434" s="459">
        <f t="shared" si="550"/>
        <v>310</v>
      </c>
      <c r="EG434" s="407">
        <f t="shared" si="568"/>
        <v>0.03</v>
      </c>
      <c r="EH434" s="407">
        <f t="shared" si="568"/>
        <v>0.03</v>
      </c>
      <c r="EI434" s="407">
        <f t="shared" si="568"/>
        <v>0.03</v>
      </c>
      <c r="EJ434" s="407">
        <f t="shared" si="568"/>
        <v>0.03</v>
      </c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</row>
    <row r="435" spans="1:228" ht="12.75" hidden="1" customHeight="1" x14ac:dyDescent="0.2">
      <c r="A435" s="31">
        <f t="shared" si="565"/>
        <v>26</v>
      </c>
      <c r="B435" s="31"/>
      <c r="C435" s="31"/>
      <c r="D435" s="32">
        <f t="shared" si="532"/>
        <v>311</v>
      </c>
      <c r="E435" s="33">
        <f t="shared" ca="1" si="496"/>
        <v>0</v>
      </c>
      <c r="F435" s="33">
        <f t="shared" ca="1" si="497"/>
        <v>0</v>
      </c>
      <c r="G435" s="33">
        <f t="shared" ca="1" si="498"/>
        <v>0</v>
      </c>
      <c r="H435" s="33">
        <v>0</v>
      </c>
      <c r="I435" s="33">
        <v>0</v>
      </c>
      <c r="J435" s="33">
        <f t="shared" ca="1" si="554"/>
        <v>0</v>
      </c>
      <c r="K435" s="33">
        <f t="shared" ca="1" si="499"/>
        <v>0</v>
      </c>
      <c r="L435" s="33"/>
      <c r="M435" s="832">
        <v>0</v>
      </c>
      <c r="N435" s="33">
        <f>IF(M435&gt;0,#REF!,0)</f>
        <v>0</v>
      </c>
      <c r="O435" s="33">
        <f t="shared" ca="1" si="500"/>
        <v>0</v>
      </c>
      <c r="P435" s="833">
        <f t="shared" ca="1" si="533"/>
        <v>0</v>
      </c>
      <c r="Q435" s="834">
        <f t="shared" ca="1" si="534"/>
        <v>0</v>
      </c>
      <c r="R435" s="835">
        <f t="shared" ca="1" si="535"/>
        <v>0</v>
      </c>
      <c r="S435" s="836">
        <f t="shared" ca="1" si="536"/>
        <v>0</v>
      </c>
      <c r="T435" s="34">
        <f t="shared" ca="1" si="501"/>
        <v>0</v>
      </c>
      <c r="U435" s="835">
        <f t="shared" ca="1" si="537"/>
        <v>0</v>
      </c>
      <c r="V435" s="34">
        <f t="shared" si="563"/>
        <v>0</v>
      </c>
      <c r="W435" s="553">
        <f t="shared" si="564"/>
        <v>0</v>
      </c>
      <c r="X435" s="42">
        <f t="shared" si="538"/>
        <v>0.03</v>
      </c>
      <c r="Y435" s="43">
        <f t="shared" si="502"/>
        <v>2.4662697723036864E-3</v>
      </c>
      <c r="Z435" s="45">
        <f t="shared" si="569"/>
        <v>0.03</v>
      </c>
      <c r="AA435" s="43">
        <f t="shared" si="503"/>
        <v>2.4662697723036864E-3</v>
      </c>
      <c r="AB435" s="35">
        <f t="shared" si="567"/>
        <v>0.16</v>
      </c>
      <c r="AC435" s="35">
        <f t="shared" ca="1" si="567"/>
        <v>0.15470777428049154</v>
      </c>
      <c r="AD435" s="317">
        <f t="shared" ca="1" si="567"/>
        <v>0.15470777428049154</v>
      </c>
      <c r="AE435" s="39"/>
      <c r="AF435" s="318">
        <f t="shared" si="504"/>
        <v>0</v>
      </c>
      <c r="AG435" s="405">
        <f t="shared" ca="1" si="505"/>
        <v>0</v>
      </c>
      <c r="AH435" s="318">
        <f t="shared" si="506"/>
        <v>0</v>
      </c>
      <c r="AI435" s="405">
        <f t="shared" ca="1" si="507"/>
        <v>0</v>
      </c>
      <c r="AJ435" s="318">
        <f t="shared" si="508"/>
        <v>0</v>
      </c>
      <c r="AK435" s="405">
        <f t="shared" ca="1" si="509"/>
        <v>0</v>
      </c>
      <c r="AL435" s="35">
        <v>0</v>
      </c>
      <c r="AM435" s="30">
        <f t="shared" ca="1" si="510"/>
        <v>0</v>
      </c>
      <c r="AN435" s="39"/>
      <c r="AO435" s="39"/>
      <c r="AP435" s="709">
        <f ca="1">IF($J$12="",0,IF(A435&lt;=$Y$3,IF(R434+SUM($M$126:M435)&gt;$Z$22,R434*10%,IF(R434+SUM($M$126:M435)&lt;=$Z$22,$Z$22-R434-SUM($M$126:M435))),0))</f>
        <v>0</v>
      </c>
      <c r="AQ435" s="319">
        <f t="shared" ca="1" si="540"/>
        <v>0</v>
      </c>
      <c r="AR435" s="319">
        <f ca="1">IF($J$12="",0,IF(U434&lt;0,0,IF(A435&lt;=$Y$3,IF(U434+SUM($M$126:M435)&gt;$Z$22,U434*10%,IF(U434+SUM($M$126:M435)&lt;=$Z$22,$AR$125-U434-SUM($M$126:M435))),0)))</f>
        <v>0</v>
      </c>
      <c r="AS435" s="39">
        <f t="shared" ca="1" si="541"/>
        <v>0</v>
      </c>
      <c r="AT435" s="723">
        <f t="shared" ca="1" si="511"/>
        <v>0</v>
      </c>
      <c r="AU435" s="320">
        <f t="shared" ca="1" si="512"/>
        <v>0</v>
      </c>
      <c r="AV435" s="320">
        <f t="shared" ca="1" si="513"/>
        <v>0</v>
      </c>
      <c r="AW435" s="320">
        <f t="shared" ca="1" si="514"/>
        <v>0</v>
      </c>
      <c r="AX435" s="320">
        <f t="shared" ca="1" si="515"/>
        <v>0</v>
      </c>
      <c r="AY435" s="320">
        <f t="shared" ca="1" si="542"/>
        <v>0</v>
      </c>
      <c r="AZ435" s="724">
        <f t="shared" ca="1" si="516"/>
        <v>0</v>
      </c>
      <c r="BA435" s="1259">
        <f t="shared" si="543"/>
        <v>0</v>
      </c>
      <c r="BB435" s="1250"/>
      <c r="BC435" s="715">
        <f t="shared" si="517"/>
        <v>0</v>
      </c>
      <c r="BD435" s="715">
        <f t="shared" si="518"/>
        <v>0</v>
      </c>
      <c r="BE435" s="715">
        <f t="shared" si="519"/>
        <v>0</v>
      </c>
      <c r="BF435" s="715">
        <f t="shared" si="544"/>
        <v>0</v>
      </c>
      <c r="BG435" s="732">
        <f t="shared" si="520"/>
        <v>0</v>
      </c>
      <c r="BH435" s="39"/>
      <c r="BI435" s="39"/>
      <c r="BJ435" s="39"/>
      <c r="BK435" s="39"/>
      <c r="BL435" s="39"/>
      <c r="BM435" s="30"/>
      <c r="BN435" s="422">
        <f t="shared" ca="1" si="521"/>
        <v>0</v>
      </c>
      <c r="BO435" s="422">
        <f t="shared" ca="1" si="522"/>
        <v>0</v>
      </c>
      <c r="BP435" s="422">
        <f t="shared" ca="1" si="523"/>
        <v>0</v>
      </c>
      <c r="BQ435" s="422">
        <f t="shared" ca="1" si="524"/>
        <v>0</v>
      </c>
      <c r="BR435" s="422">
        <f t="shared" ca="1" si="545"/>
        <v>0</v>
      </c>
      <c r="BS435" s="422">
        <f t="shared" ca="1" si="525"/>
        <v>0</v>
      </c>
      <c r="BT435" s="422">
        <f t="shared" si="526"/>
        <v>0</v>
      </c>
      <c r="BU435" s="422">
        <f t="shared" si="527"/>
        <v>0</v>
      </c>
      <c r="BV435" s="422">
        <f t="shared" si="528"/>
        <v>0</v>
      </c>
      <c r="BW435" s="422">
        <f t="shared" si="529"/>
        <v>0</v>
      </c>
      <c r="BX435" s="422">
        <f t="shared" si="546"/>
        <v>0</v>
      </c>
      <c r="BY435" s="422">
        <f t="shared" si="530"/>
        <v>0</v>
      </c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458"/>
      <c r="CL435" s="458"/>
      <c r="CM435" s="458"/>
      <c r="CN435" s="458"/>
      <c r="CO435" s="458"/>
      <c r="CP435" s="458"/>
      <c r="CQ435" s="458"/>
      <c r="CR435" s="458"/>
      <c r="CS435" s="458"/>
      <c r="CT435" s="458"/>
      <c r="CU435" s="458"/>
      <c r="CV435" s="458"/>
      <c r="CW435" s="458"/>
      <c r="CX435" s="458"/>
      <c r="CY435" s="458"/>
      <c r="CZ435" s="458"/>
      <c r="DA435" s="458"/>
      <c r="DB435" s="458"/>
      <c r="DC435" s="458"/>
      <c r="DD435" s="458"/>
      <c r="DE435" s="458"/>
      <c r="DF435" s="458"/>
      <c r="DG435" s="458"/>
      <c r="DH435" s="458"/>
      <c r="DI435" s="458"/>
      <c r="DJ435" s="458"/>
      <c r="DK435" s="458"/>
      <c r="DL435" s="458"/>
      <c r="DM435" s="458"/>
      <c r="DN435" s="458"/>
      <c r="DO435" s="458"/>
      <c r="DP435" s="458"/>
      <c r="DQ435" s="458"/>
      <c r="DR435" s="458"/>
      <c r="DS435" s="458"/>
      <c r="DT435" s="458"/>
      <c r="DU435" s="39"/>
      <c r="DV435" s="39"/>
      <c r="DW435" s="31">
        <f t="shared" si="566"/>
        <v>26</v>
      </c>
      <c r="DX435" s="459">
        <f t="shared" si="531"/>
        <v>311</v>
      </c>
      <c r="DY435" s="467">
        <f t="shared" si="547"/>
        <v>0</v>
      </c>
      <c r="DZ435" s="468">
        <f t="shared" si="548"/>
        <v>0</v>
      </c>
      <c r="EA435" s="467">
        <f t="shared" si="549"/>
        <v>0</v>
      </c>
      <c r="EB435" s="468"/>
      <c r="EC435" s="326"/>
      <c r="ED435" s="468"/>
      <c r="EE435" s="39"/>
      <c r="EF435" s="459">
        <f t="shared" si="550"/>
        <v>311</v>
      </c>
      <c r="EG435" s="407">
        <f t="shared" si="568"/>
        <v>0.03</v>
      </c>
      <c r="EH435" s="407">
        <f t="shared" si="568"/>
        <v>0.03</v>
      </c>
      <c r="EI435" s="407">
        <f t="shared" si="568"/>
        <v>0.03</v>
      </c>
      <c r="EJ435" s="407">
        <f t="shared" si="568"/>
        <v>0.03</v>
      </c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</row>
    <row r="436" spans="1:228" ht="12.75" hidden="1" customHeight="1" x14ac:dyDescent="0.2">
      <c r="A436" s="31">
        <f t="shared" si="565"/>
        <v>26</v>
      </c>
      <c r="B436" s="31"/>
      <c r="C436" s="31"/>
      <c r="D436" s="32">
        <f t="shared" si="532"/>
        <v>312</v>
      </c>
      <c r="E436" s="33">
        <f t="shared" ca="1" si="496"/>
        <v>0</v>
      </c>
      <c r="F436" s="33">
        <f t="shared" ca="1" si="497"/>
        <v>0</v>
      </c>
      <c r="G436" s="33">
        <f t="shared" ca="1" si="498"/>
        <v>0</v>
      </c>
      <c r="H436" s="33">
        <v>0</v>
      </c>
      <c r="I436" s="33">
        <v>0</v>
      </c>
      <c r="J436" s="33">
        <f t="shared" ca="1" si="554"/>
        <v>0</v>
      </c>
      <c r="K436" s="33">
        <f t="shared" ca="1" si="499"/>
        <v>0</v>
      </c>
      <c r="L436" s="33"/>
      <c r="M436" s="832">
        <v>0</v>
      </c>
      <c r="N436" s="33">
        <f>IF(M436&gt;0,#REF!,0)</f>
        <v>0</v>
      </c>
      <c r="O436" s="33">
        <f t="shared" ca="1" si="500"/>
        <v>0</v>
      </c>
      <c r="P436" s="833">
        <f t="shared" ca="1" si="533"/>
        <v>0</v>
      </c>
      <c r="Q436" s="834">
        <f t="shared" ca="1" si="534"/>
        <v>0</v>
      </c>
      <c r="R436" s="835">
        <f t="shared" ca="1" si="535"/>
        <v>0</v>
      </c>
      <c r="S436" s="836">
        <f t="shared" ca="1" si="536"/>
        <v>0</v>
      </c>
      <c r="T436" s="34">
        <f t="shared" ca="1" si="501"/>
        <v>0</v>
      </c>
      <c r="U436" s="835">
        <f t="shared" ca="1" si="537"/>
        <v>0</v>
      </c>
      <c r="V436" s="34">
        <f t="shared" si="563"/>
        <v>0</v>
      </c>
      <c r="W436" s="553">
        <f t="shared" si="564"/>
        <v>0</v>
      </c>
      <c r="X436" s="42">
        <f t="shared" si="538"/>
        <v>0.03</v>
      </c>
      <c r="Y436" s="43">
        <f t="shared" si="502"/>
        <v>2.4662697723036864E-3</v>
      </c>
      <c r="Z436" s="45">
        <f t="shared" si="569"/>
        <v>0.03</v>
      </c>
      <c r="AA436" s="43">
        <f t="shared" si="503"/>
        <v>2.4662697723036864E-3</v>
      </c>
      <c r="AB436" s="35">
        <f t="shared" si="567"/>
        <v>0.16</v>
      </c>
      <c r="AC436" s="35">
        <f t="shared" ca="1" si="567"/>
        <v>0.15470777428049154</v>
      </c>
      <c r="AD436" s="317">
        <f t="shared" ca="1" si="567"/>
        <v>0.15470777428049154</v>
      </c>
      <c r="AE436" s="39"/>
      <c r="AF436" s="318">
        <f t="shared" si="504"/>
        <v>0</v>
      </c>
      <c r="AG436" s="405">
        <f t="shared" ca="1" si="505"/>
        <v>0</v>
      </c>
      <c r="AH436" s="318">
        <f t="shared" si="506"/>
        <v>0</v>
      </c>
      <c r="AI436" s="405">
        <f t="shared" ca="1" si="507"/>
        <v>0</v>
      </c>
      <c r="AJ436" s="318">
        <f t="shared" si="508"/>
        <v>0</v>
      </c>
      <c r="AK436" s="405">
        <f t="shared" ca="1" si="509"/>
        <v>0</v>
      </c>
      <c r="AL436" s="35">
        <v>0</v>
      </c>
      <c r="AM436" s="30">
        <f t="shared" ca="1" si="510"/>
        <v>0</v>
      </c>
      <c r="AN436" s="39"/>
      <c r="AO436" s="39"/>
      <c r="AP436" s="709">
        <f ca="1">IF($J$12="",0,IF(A436&lt;=$Y$3,IF(R435+SUM($M$126:M436)&gt;$Z$22,R435*10%,IF(R435+SUM($M$126:M436)&lt;=$Z$22,$Z$22-R435-SUM($M$126:M436))),0))</f>
        <v>0</v>
      </c>
      <c r="AQ436" s="319">
        <f t="shared" ca="1" si="540"/>
        <v>0</v>
      </c>
      <c r="AR436" s="319">
        <f ca="1">IF($J$12="",0,IF(U435&lt;0,0,IF(A436&lt;=$Y$3,IF(U435+SUM($M$126:M436)&gt;$Z$22,U435*10%,IF(U435+SUM($M$126:M436)&lt;=$Z$22,$AR$125-U435-SUM($M$126:M436))),0)))</f>
        <v>0</v>
      </c>
      <c r="AS436" s="39">
        <f t="shared" ca="1" si="541"/>
        <v>0</v>
      </c>
      <c r="AT436" s="723">
        <f t="shared" ca="1" si="511"/>
        <v>0</v>
      </c>
      <c r="AU436" s="320">
        <f t="shared" ca="1" si="512"/>
        <v>0</v>
      </c>
      <c r="AV436" s="320">
        <f t="shared" ca="1" si="513"/>
        <v>0</v>
      </c>
      <c r="AW436" s="320">
        <f t="shared" ca="1" si="514"/>
        <v>0</v>
      </c>
      <c r="AX436" s="320">
        <f t="shared" ca="1" si="515"/>
        <v>0</v>
      </c>
      <c r="AY436" s="320">
        <f t="shared" ca="1" si="542"/>
        <v>0</v>
      </c>
      <c r="AZ436" s="724">
        <f t="shared" ca="1" si="516"/>
        <v>0</v>
      </c>
      <c r="BA436" s="1259">
        <f t="shared" si="543"/>
        <v>0</v>
      </c>
      <c r="BB436" s="1250"/>
      <c r="BC436" s="715">
        <f t="shared" si="517"/>
        <v>0</v>
      </c>
      <c r="BD436" s="715">
        <f t="shared" si="518"/>
        <v>0</v>
      </c>
      <c r="BE436" s="715">
        <f t="shared" si="519"/>
        <v>0</v>
      </c>
      <c r="BF436" s="715">
        <f t="shared" si="544"/>
        <v>0</v>
      </c>
      <c r="BG436" s="732">
        <f t="shared" si="520"/>
        <v>0</v>
      </c>
      <c r="BH436" s="39"/>
      <c r="BI436" s="39"/>
      <c r="BJ436" s="39"/>
      <c r="BK436" s="39"/>
      <c r="BL436" s="39"/>
      <c r="BM436" s="30"/>
      <c r="BN436" s="422">
        <f t="shared" ca="1" si="521"/>
        <v>0</v>
      </c>
      <c r="BO436" s="422">
        <f t="shared" ca="1" si="522"/>
        <v>0</v>
      </c>
      <c r="BP436" s="422">
        <f t="shared" ca="1" si="523"/>
        <v>0</v>
      </c>
      <c r="BQ436" s="422">
        <f t="shared" ca="1" si="524"/>
        <v>0</v>
      </c>
      <c r="BR436" s="422">
        <f t="shared" ca="1" si="545"/>
        <v>0</v>
      </c>
      <c r="BS436" s="422">
        <f t="shared" ca="1" si="525"/>
        <v>0</v>
      </c>
      <c r="BT436" s="422">
        <f t="shared" si="526"/>
        <v>0</v>
      </c>
      <c r="BU436" s="422">
        <f t="shared" si="527"/>
        <v>0</v>
      </c>
      <c r="BV436" s="422">
        <f t="shared" si="528"/>
        <v>0</v>
      </c>
      <c r="BW436" s="422">
        <f t="shared" si="529"/>
        <v>0</v>
      </c>
      <c r="BX436" s="422">
        <f t="shared" si="546"/>
        <v>0</v>
      </c>
      <c r="BY436" s="422">
        <f t="shared" si="530"/>
        <v>0</v>
      </c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458"/>
      <c r="CL436" s="458"/>
      <c r="CM436" s="458"/>
      <c r="CN436" s="458"/>
      <c r="CO436" s="458"/>
      <c r="CP436" s="458"/>
      <c r="CQ436" s="458"/>
      <c r="CR436" s="458"/>
      <c r="CS436" s="458"/>
      <c r="CT436" s="458"/>
      <c r="CU436" s="458"/>
      <c r="CV436" s="458"/>
      <c r="CW436" s="458"/>
      <c r="CX436" s="458"/>
      <c r="CY436" s="458"/>
      <c r="CZ436" s="458"/>
      <c r="DA436" s="458"/>
      <c r="DB436" s="458"/>
      <c r="DC436" s="458"/>
      <c r="DD436" s="458"/>
      <c r="DE436" s="458"/>
      <c r="DF436" s="458"/>
      <c r="DG436" s="458"/>
      <c r="DH436" s="458"/>
      <c r="DI436" s="458"/>
      <c r="DJ436" s="458"/>
      <c r="DK436" s="458"/>
      <c r="DL436" s="458"/>
      <c r="DM436" s="458"/>
      <c r="DN436" s="458"/>
      <c r="DO436" s="458"/>
      <c r="DP436" s="458"/>
      <c r="DQ436" s="458"/>
      <c r="DR436" s="458"/>
      <c r="DS436" s="458"/>
      <c r="DT436" s="458"/>
      <c r="DU436" s="39"/>
      <c r="DV436" s="39"/>
      <c r="DW436" s="31">
        <f t="shared" si="566"/>
        <v>26</v>
      </c>
      <c r="DX436" s="459">
        <f t="shared" si="531"/>
        <v>312</v>
      </c>
      <c r="DY436" s="467">
        <f t="shared" si="547"/>
        <v>0</v>
      </c>
      <c r="DZ436" s="468">
        <f t="shared" si="548"/>
        <v>0</v>
      </c>
      <c r="EA436" s="467">
        <f t="shared" si="549"/>
        <v>0</v>
      </c>
      <c r="EB436" s="468"/>
      <c r="EC436" s="326"/>
      <c r="ED436" s="468"/>
      <c r="EE436" s="39"/>
      <c r="EF436" s="459">
        <f t="shared" si="550"/>
        <v>312</v>
      </c>
      <c r="EG436" s="407">
        <f t="shared" si="568"/>
        <v>0.03</v>
      </c>
      <c r="EH436" s="407">
        <f t="shared" si="568"/>
        <v>0.03</v>
      </c>
      <c r="EI436" s="407">
        <f t="shared" si="568"/>
        <v>0.03</v>
      </c>
      <c r="EJ436" s="407">
        <f t="shared" si="568"/>
        <v>0.03</v>
      </c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</row>
    <row r="437" spans="1:228" ht="12.75" hidden="1" customHeight="1" x14ac:dyDescent="0.2">
      <c r="A437" s="31">
        <f>A436+1</f>
        <v>27</v>
      </c>
      <c r="B437" s="31"/>
      <c r="C437" s="31">
        <v>30</v>
      </c>
      <c r="D437" s="32">
        <f t="shared" si="532"/>
        <v>313</v>
      </c>
      <c r="E437" s="33">
        <f t="shared" ca="1" si="496"/>
        <v>0</v>
      </c>
      <c r="F437" s="33">
        <f t="shared" ca="1" si="497"/>
        <v>0</v>
      </c>
      <c r="G437" s="33">
        <f t="shared" ca="1" si="498"/>
        <v>0</v>
      </c>
      <c r="H437" s="33">
        <v>0</v>
      </c>
      <c r="I437" s="33">
        <v>0</v>
      </c>
      <c r="J437" s="33">
        <f t="shared" ca="1" si="554"/>
        <v>0</v>
      </c>
      <c r="K437" s="33">
        <f t="shared" ca="1" si="499"/>
        <v>0</v>
      </c>
      <c r="L437" s="33"/>
      <c r="M437" s="832">
        <v>0</v>
      </c>
      <c r="N437" s="33">
        <f>IF(M437&gt;0,#REF!,0)</f>
        <v>0</v>
      </c>
      <c r="O437" s="33">
        <f t="shared" ca="1" si="500"/>
        <v>0</v>
      </c>
      <c r="P437" s="833">
        <f t="shared" ca="1" si="533"/>
        <v>0</v>
      </c>
      <c r="Q437" s="834">
        <f t="shared" ca="1" si="534"/>
        <v>0</v>
      </c>
      <c r="R437" s="835">
        <f t="shared" ca="1" si="535"/>
        <v>0</v>
      </c>
      <c r="S437" s="836">
        <f t="shared" ca="1" si="536"/>
        <v>0</v>
      </c>
      <c r="T437" s="34">
        <f t="shared" ca="1" si="501"/>
        <v>0</v>
      </c>
      <c r="U437" s="835">
        <f t="shared" ca="1" si="537"/>
        <v>0</v>
      </c>
      <c r="V437" s="34">
        <f t="shared" si="563"/>
        <v>0</v>
      </c>
      <c r="W437" s="553">
        <f t="shared" si="564"/>
        <v>0</v>
      </c>
      <c r="X437" s="42">
        <f t="shared" si="538"/>
        <v>0.03</v>
      </c>
      <c r="Y437" s="43">
        <f t="shared" si="502"/>
        <v>2.4662697723036864E-3</v>
      </c>
      <c r="Z437" s="45">
        <f t="shared" si="569"/>
        <v>0.03</v>
      </c>
      <c r="AA437" s="43">
        <f t="shared" si="503"/>
        <v>2.4662697723036864E-3</v>
      </c>
      <c r="AB437" s="35">
        <f t="shared" si="567"/>
        <v>0.16</v>
      </c>
      <c r="AC437" s="35">
        <f t="shared" ca="1" si="567"/>
        <v>0.15470777428049154</v>
      </c>
      <c r="AD437" s="317">
        <f t="shared" ca="1" si="567"/>
        <v>0.15470777428049154</v>
      </c>
      <c r="AE437" s="39"/>
      <c r="AF437" s="318">
        <f t="shared" si="504"/>
        <v>0</v>
      </c>
      <c r="AG437" s="405">
        <f t="shared" ca="1" si="505"/>
        <v>0</v>
      </c>
      <c r="AH437" s="318">
        <f t="shared" si="506"/>
        <v>0</v>
      </c>
      <c r="AI437" s="405">
        <f t="shared" ca="1" si="507"/>
        <v>0</v>
      </c>
      <c r="AJ437" s="318">
        <f t="shared" si="508"/>
        <v>0</v>
      </c>
      <c r="AK437" s="405">
        <f t="shared" ca="1" si="509"/>
        <v>0</v>
      </c>
      <c r="AL437" s="35">
        <v>0</v>
      </c>
      <c r="AM437" s="30">
        <f t="shared" ca="1" si="510"/>
        <v>0</v>
      </c>
      <c r="AN437" s="39"/>
      <c r="AO437" s="39"/>
      <c r="AP437" s="709">
        <f ca="1">IF($J$12="",0,IF(A437&lt;=$Y$3,IF(R436+SUM($M$126:M437)&gt;$Z$22,R436*10%,IF(R436+SUM($M$126:M437)&lt;=$Z$22,$Z$22-R436-SUM($M$126:M437))),0))</f>
        <v>0</v>
      </c>
      <c r="AQ437" s="319">
        <f t="shared" ca="1" si="540"/>
        <v>0</v>
      </c>
      <c r="AR437" s="319">
        <f ca="1">IF($J$12="",0,IF(U436&lt;0,0,IF(A437&lt;=$Y$3,IF(U436+SUM($M$126:M437)&gt;$Z$22,U436*10%,IF(U436+SUM($M$126:M437)&lt;=$Z$22,$AR$125-U436-SUM($M$126:M437))),0)))</f>
        <v>0</v>
      </c>
      <c r="AS437" s="39">
        <f t="shared" ca="1" si="541"/>
        <v>0</v>
      </c>
      <c r="AT437" s="723">
        <f t="shared" ca="1" si="511"/>
        <v>0</v>
      </c>
      <c r="AU437" s="320">
        <f t="shared" ca="1" si="512"/>
        <v>0</v>
      </c>
      <c r="AV437" s="320">
        <f t="shared" ca="1" si="513"/>
        <v>0</v>
      </c>
      <c r="AW437" s="320">
        <f t="shared" ca="1" si="514"/>
        <v>0</v>
      </c>
      <c r="AX437" s="320">
        <f t="shared" ca="1" si="515"/>
        <v>0</v>
      </c>
      <c r="AY437" s="320">
        <f t="shared" ca="1" si="542"/>
        <v>0</v>
      </c>
      <c r="AZ437" s="724">
        <f t="shared" ca="1" si="516"/>
        <v>0</v>
      </c>
      <c r="BA437" s="1259">
        <f t="shared" si="543"/>
        <v>0</v>
      </c>
      <c r="BB437" s="1250"/>
      <c r="BC437" s="715">
        <f t="shared" si="517"/>
        <v>0</v>
      </c>
      <c r="BD437" s="715">
        <f t="shared" si="518"/>
        <v>0</v>
      </c>
      <c r="BE437" s="715">
        <f t="shared" si="519"/>
        <v>0</v>
      </c>
      <c r="BF437" s="715">
        <f t="shared" si="544"/>
        <v>0</v>
      </c>
      <c r="BG437" s="732">
        <f t="shared" si="520"/>
        <v>0</v>
      </c>
      <c r="BH437" s="39"/>
      <c r="BI437" s="39"/>
      <c r="BJ437" s="39"/>
      <c r="BK437" s="39"/>
      <c r="BL437" s="39"/>
      <c r="BM437" s="30"/>
      <c r="BN437" s="422">
        <f t="shared" ca="1" si="521"/>
        <v>0</v>
      </c>
      <c r="BO437" s="422">
        <f t="shared" ca="1" si="522"/>
        <v>0</v>
      </c>
      <c r="BP437" s="422">
        <f t="shared" ca="1" si="523"/>
        <v>0</v>
      </c>
      <c r="BQ437" s="422">
        <f t="shared" ca="1" si="524"/>
        <v>0</v>
      </c>
      <c r="BR437" s="422">
        <f t="shared" ca="1" si="545"/>
        <v>0</v>
      </c>
      <c r="BS437" s="422">
        <f t="shared" ca="1" si="525"/>
        <v>0</v>
      </c>
      <c r="BT437" s="422">
        <f t="shared" si="526"/>
        <v>0</v>
      </c>
      <c r="BU437" s="422">
        <f t="shared" si="527"/>
        <v>0</v>
      </c>
      <c r="BV437" s="422">
        <f t="shared" si="528"/>
        <v>0</v>
      </c>
      <c r="BW437" s="422">
        <f t="shared" si="529"/>
        <v>0</v>
      </c>
      <c r="BX437" s="422">
        <f t="shared" si="546"/>
        <v>0</v>
      </c>
      <c r="BY437" s="422">
        <f t="shared" si="530"/>
        <v>0</v>
      </c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458"/>
      <c r="CL437" s="458"/>
      <c r="CM437" s="458"/>
      <c r="CN437" s="458"/>
      <c r="CO437" s="458"/>
      <c r="CP437" s="458"/>
      <c r="CQ437" s="458"/>
      <c r="CR437" s="458"/>
      <c r="CS437" s="458"/>
      <c r="CT437" s="458"/>
      <c r="CU437" s="458"/>
      <c r="CV437" s="458"/>
      <c r="CW437" s="458"/>
      <c r="CX437" s="458"/>
      <c r="CY437" s="458"/>
      <c r="CZ437" s="458"/>
      <c r="DA437" s="458"/>
      <c r="DB437" s="458"/>
      <c r="DC437" s="458"/>
      <c r="DD437" s="458"/>
      <c r="DE437" s="458"/>
      <c r="DF437" s="458"/>
      <c r="DG437" s="458"/>
      <c r="DH437" s="458"/>
      <c r="DI437" s="458"/>
      <c r="DJ437" s="458"/>
      <c r="DK437" s="458"/>
      <c r="DL437" s="458"/>
      <c r="DM437" s="458"/>
      <c r="DN437" s="458"/>
      <c r="DO437" s="458"/>
      <c r="DP437" s="458"/>
      <c r="DQ437" s="458"/>
      <c r="DR437" s="458"/>
      <c r="DS437" s="458"/>
      <c r="DT437" s="458"/>
      <c r="DU437" s="39"/>
      <c r="DV437" s="39"/>
      <c r="DW437" s="31">
        <f>DW436+1</f>
        <v>27</v>
      </c>
      <c r="DX437" s="459">
        <f t="shared" si="531"/>
        <v>313</v>
      </c>
      <c r="DY437" s="467">
        <f t="shared" si="547"/>
        <v>0</v>
      </c>
      <c r="DZ437" s="468">
        <f t="shared" si="548"/>
        <v>0</v>
      </c>
      <c r="EA437" s="467">
        <f t="shared" si="549"/>
        <v>0</v>
      </c>
      <c r="EB437" s="468"/>
      <c r="EC437" s="326"/>
      <c r="ED437" s="468"/>
      <c r="EE437" s="39"/>
      <c r="EF437" s="459">
        <f t="shared" si="550"/>
        <v>313</v>
      </c>
      <c r="EG437" s="407">
        <f t="shared" si="568"/>
        <v>0.03</v>
      </c>
      <c r="EH437" s="407">
        <f t="shared" si="568"/>
        <v>0.03</v>
      </c>
      <c r="EI437" s="407">
        <f t="shared" si="568"/>
        <v>0.03</v>
      </c>
      <c r="EJ437" s="407">
        <f t="shared" si="568"/>
        <v>0.03</v>
      </c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</row>
    <row r="438" spans="1:228" ht="12.75" hidden="1" customHeight="1" x14ac:dyDescent="0.2">
      <c r="A438" s="31">
        <f t="shared" ref="A438:A448" si="570">A437</f>
        <v>27</v>
      </c>
      <c r="B438" s="31"/>
      <c r="C438" s="31"/>
      <c r="D438" s="32">
        <f t="shared" si="532"/>
        <v>314</v>
      </c>
      <c r="E438" s="33">
        <f t="shared" ca="1" si="496"/>
        <v>0</v>
      </c>
      <c r="F438" s="33">
        <f t="shared" ca="1" si="497"/>
        <v>0</v>
      </c>
      <c r="G438" s="33">
        <f t="shared" ca="1" si="498"/>
        <v>0</v>
      </c>
      <c r="H438" s="33">
        <v>0</v>
      </c>
      <c r="I438" s="33">
        <v>0</v>
      </c>
      <c r="J438" s="33">
        <f t="shared" ca="1" si="554"/>
        <v>0</v>
      </c>
      <c r="K438" s="33">
        <f t="shared" ca="1" si="499"/>
        <v>0</v>
      </c>
      <c r="L438" s="33"/>
      <c r="M438" s="832">
        <v>0</v>
      </c>
      <c r="N438" s="33">
        <f>IF(M438&gt;0,#REF!,0)</f>
        <v>0</v>
      </c>
      <c r="O438" s="33">
        <f t="shared" ca="1" si="500"/>
        <v>0</v>
      </c>
      <c r="P438" s="833">
        <f t="shared" ca="1" si="533"/>
        <v>0</v>
      </c>
      <c r="Q438" s="834">
        <f t="shared" ca="1" si="534"/>
        <v>0</v>
      </c>
      <c r="R438" s="835">
        <f t="shared" ca="1" si="535"/>
        <v>0</v>
      </c>
      <c r="S438" s="836">
        <f t="shared" ca="1" si="536"/>
        <v>0</v>
      </c>
      <c r="T438" s="34">
        <f t="shared" ca="1" si="501"/>
        <v>0</v>
      </c>
      <c r="U438" s="835">
        <f t="shared" ca="1" si="537"/>
        <v>0</v>
      </c>
      <c r="V438" s="34">
        <f t="shared" si="563"/>
        <v>0</v>
      </c>
      <c r="W438" s="553">
        <f t="shared" si="564"/>
        <v>0</v>
      </c>
      <c r="X438" s="42">
        <f t="shared" si="538"/>
        <v>0.03</v>
      </c>
      <c r="Y438" s="43">
        <f t="shared" si="502"/>
        <v>2.4662697723036864E-3</v>
      </c>
      <c r="Z438" s="45">
        <f t="shared" si="569"/>
        <v>0.03</v>
      </c>
      <c r="AA438" s="43">
        <f t="shared" si="503"/>
        <v>2.4662697723036864E-3</v>
      </c>
      <c r="AB438" s="35">
        <f t="shared" si="567"/>
        <v>0.16</v>
      </c>
      <c r="AC438" s="35">
        <f t="shared" ca="1" si="567"/>
        <v>0.15470777428049154</v>
      </c>
      <c r="AD438" s="317">
        <f t="shared" ca="1" si="567"/>
        <v>0.15470777428049154</v>
      </c>
      <c r="AE438" s="39"/>
      <c r="AF438" s="318">
        <f t="shared" si="504"/>
        <v>0</v>
      </c>
      <c r="AG438" s="405">
        <f t="shared" ca="1" si="505"/>
        <v>0</v>
      </c>
      <c r="AH438" s="318">
        <f t="shared" si="506"/>
        <v>0</v>
      </c>
      <c r="AI438" s="405">
        <f t="shared" ca="1" si="507"/>
        <v>0</v>
      </c>
      <c r="AJ438" s="318">
        <f t="shared" si="508"/>
        <v>0</v>
      </c>
      <c r="AK438" s="405">
        <f t="shared" ca="1" si="509"/>
        <v>0</v>
      </c>
      <c r="AL438" s="35">
        <v>0</v>
      </c>
      <c r="AM438" s="30">
        <f t="shared" ca="1" si="510"/>
        <v>0</v>
      </c>
      <c r="AN438" s="39"/>
      <c r="AO438" s="39"/>
      <c r="AP438" s="709">
        <f ca="1">IF($J$12="",0,IF(A438&lt;=$Y$3,IF(R437+SUM($M$126:M438)&gt;$Z$22,R437*10%,IF(R437+SUM($M$126:M438)&lt;=$Z$22,$Z$22-R437-SUM($M$126:M438))),0))</f>
        <v>0</v>
      </c>
      <c r="AQ438" s="319">
        <f t="shared" ca="1" si="540"/>
        <v>0</v>
      </c>
      <c r="AR438" s="319">
        <f ca="1">IF($J$12="",0,IF(U437&lt;0,0,IF(A438&lt;=$Y$3,IF(U437+SUM($M$126:M438)&gt;$Z$22,U437*10%,IF(U437+SUM($M$126:M438)&lt;=$Z$22,$AR$125-U437-SUM($M$126:M438))),0)))</f>
        <v>0</v>
      </c>
      <c r="AS438" s="39">
        <f t="shared" ca="1" si="541"/>
        <v>0</v>
      </c>
      <c r="AT438" s="723">
        <f t="shared" ca="1" si="511"/>
        <v>0</v>
      </c>
      <c r="AU438" s="320">
        <f t="shared" ca="1" si="512"/>
        <v>0</v>
      </c>
      <c r="AV438" s="320">
        <f t="shared" ca="1" si="513"/>
        <v>0</v>
      </c>
      <c r="AW438" s="320">
        <f t="shared" ca="1" si="514"/>
        <v>0</v>
      </c>
      <c r="AX438" s="320">
        <f t="shared" ca="1" si="515"/>
        <v>0</v>
      </c>
      <c r="AY438" s="320">
        <f t="shared" ca="1" si="542"/>
        <v>0</v>
      </c>
      <c r="AZ438" s="724">
        <f t="shared" ca="1" si="516"/>
        <v>0</v>
      </c>
      <c r="BA438" s="1259">
        <f t="shared" si="543"/>
        <v>0</v>
      </c>
      <c r="BB438" s="1250"/>
      <c r="BC438" s="715">
        <f t="shared" si="517"/>
        <v>0</v>
      </c>
      <c r="BD438" s="715">
        <f t="shared" si="518"/>
        <v>0</v>
      </c>
      <c r="BE438" s="715">
        <f t="shared" si="519"/>
        <v>0</v>
      </c>
      <c r="BF438" s="715">
        <f t="shared" si="544"/>
        <v>0</v>
      </c>
      <c r="BG438" s="732">
        <f t="shared" si="520"/>
        <v>0</v>
      </c>
      <c r="BH438" s="39"/>
      <c r="BI438" s="39"/>
      <c r="BJ438" s="39"/>
      <c r="BK438" s="39"/>
      <c r="BL438" s="39"/>
      <c r="BM438" s="30"/>
      <c r="BN438" s="422">
        <f t="shared" ca="1" si="521"/>
        <v>0</v>
      </c>
      <c r="BO438" s="422">
        <f t="shared" ca="1" si="522"/>
        <v>0</v>
      </c>
      <c r="BP438" s="422">
        <f t="shared" ca="1" si="523"/>
        <v>0</v>
      </c>
      <c r="BQ438" s="422">
        <f t="shared" ca="1" si="524"/>
        <v>0</v>
      </c>
      <c r="BR438" s="422">
        <f t="shared" ca="1" si="545"/>
        <v>0</v>
      </c>
      <c r="BS438" s="422">
        <f t="shared" ca="1" si="525"/>
        <v>0</v>
      </c>
      <c r="BT438" s="422">
        <f t="shared" si="526"/>
        <v>0</v>
      </c>
      <c r="BU438" s="422">
        <f t="shared" si="527"/>
        <v>0</v>
      </c>
      <c r="BV438" s="422">
        <f t="shared" si="528"/>
        <v>0</v>
      </c>
      <c r="BW438" s="422">
        <f t="shared" si="529"/>
        <v>0</v>
      </c>
      <c r="BX438" s="422">
        <f t="shared" si="546"/>
        <v>0</v>
      </c>
      <c r="BY438" s="422">
        <f t="shared" si="530"/>
        <v>0</v>
      </c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458"/>
      <c r="CL438" s="458"/>
      <c r="CM438" s="458"/>
      <c r="CN438" s="458"/>
      <c r="CO438" s="458"/>
      <c r="CP438" s="458"/>
      <c r="CQ438" s="458"/>
      <c r="CR438" s="458"/>
      <c r="CS438" s="458"/>
      <c r="CT438" s="458"/>
      <c r="CU438" s="458"/>
      <c r="CV438" s="458"/>
      <c r="CW438" s="458"/>
      <c r="CX438" s="458"/>
      <c r="CY438" s="458"/>
      <c r="CZ438" s="458"/>
      <c r="DA438" s="458"/>
      <c r="DB438" s="458"/>
      <c r="DC438" s="458"/>
      <c r="DD438" s="458"/>
      <c r="DE438" s="458"/>
      <c r="DF438" s="458"/>
      <c r="DG438" s="458"/>
      <c r="DH438" s="458"/>
      <c r="DI438" s="458"/>
      <c r="DJ438" s="458"/>
      <c r="DK438" s="458"/>
      <c r="DL438" s="458"/>
      <c r="DM438" s="458"/>
      <c r="DN438" s="458"/>
      <c r="DO438" s="458"/>
      <c r="DP438" s="458"/>
      <c r="DQ438" s="458"/>
      <c r="DR438" s="458"/>
      <c r="DS438" s="458"/>
      <c r="DT438" s="458"/>
      <c r="DU438" s="39"/>
      <c r="DV438" s="39"/>
      <c r="DW438" s="31">
        <f t="shared" ref="DW438:DW448" si="571">DW437</f>
        <v>27</v>
      </c>
      <c r="DX438" s="459">
        <f t="shared" si="531"/>
        <v>314</v>
      </c>
      <c r="DY438" s="467">
        <f t="shared" si="547"/>
        <v>0</v>
      </c>
      <c r="DZ438" s="468">
        <f t="shared" si="548"/>
        <v>0</v>
      </c>
      <c r="EA438" s="467">
        <f t="shared" si="549"/>
        <v>0</v>
      </c>
      <c r="EB438" s="468"/>
      <c r="EC438" s="326"/>
      <c r="ED438" s="468"/>
      <c r="EE438" s="39"/>
      <c r="EF438" s="459">
        <f t="shared" si="550"/>
        <v>314</v>
      </c>
      <c r="EG438" s="407">
        <f t="shared" si="568"/>
        <v>0.03</v>
      </c>
      <c r="EH438" s="407">
        <f t="shared" si="568"/>
        <v>0.03</v>
      </c>
      <c r="EI438" s="407">
        <f t="shared" si="568"/>
        <v>0.03</v>
      </c>
      <c r="EJ438" s="407">
        <f t="shared" si="568"/>
        <v>0.03</v>
      </c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</row>
    <row r="439" spans="1:228" ht="12.75" hidden="1" customHeight="1" x14ac:dyDescent="0.2">
      <c r="A439" s="31">
        <f t="shared" si="570"/>
        <v>27</v>
      </c>
      <c r="B439" s="31"/>
      <c r="C439" s="31"/>
      <c r="D439" s="32">
        <f t="shared" si="532"/>
        <v>315</v>
      </c>
      <c r="E439" s="33">
        <f t="shared" ca="1" si="496"/>
        <v>0</v>
      </c>
      <c r="F439" s="33">
        <f t="shared" ca="1" si="497"/>
        <v>0</v>
      </c>
      <c r="G439" s="33">
        <f t="shared" ca="1" si="498"/>
        <v>0</v>
      </c>
      <c r="H439" s="33">
        <v>0</v>
      </c>
      <c r="I439" s="33">
        <v>0</v>
      </c>
      <c r="J439" s="33">
        <f t="shared" ca="1" si="554"/>
        <v>0</v>
      </c>
      <c r="K439" s="33">
        <f t="shared" ca="1" si="499"/>
        <v>0</v>
      </c>
      <c r="L439" s="33"/>
      <c r="M439" s="832">
        <v>0</v>
      </c>
      <c r="N439" s="33">
        <f>IF(M439&gt;0,#REF!,0)</f>
        <v>0</v>
      </c>
      <c r="O439" s="33">
        <f t="shared" ca="1" si="500"/>
        <v>0</v>
      </c>
      <c r="P439" s="833">
        <f t="shared" ca="1" si="533"/>
        <v>0</v>
      </c>
      <c r="Q439" s="834">
        <f t="shared" ca="1" si="534"/>
        <v>0</v>
      </c>
      <c r="R439" s="835">
        <f t="shared" ca="1" si="535"/>
        <v>0</v>
      </c>
      <c r="S439" s="836">
        <f t="shared" ca="1" si="536"/>
        <v>0</v>
      </c>
      <c r="T439" s="34">
        <f t="shared" ca="1" si="501"/>
        <v>0</v>
      </c>
      <c r="U439" s="835">
        <f t="shared" ca="1" si="537"/>
        <v>0</v>
      </c>
      <c r="V439" s="34">
        <f t="shared" si="563"/>
        <v>0</v>
      </c>
      <c r="W439" s="553">
        <f t="shared" si="564"/>
        <v>0</v>
      </c>
      <c r="X439" s="42">
        <f t="shared" si="538"/>
        <v>0.03</v>
      </c>
      <c r="Y439" s="43">
        <f t="shared" si="502"/>
        <v>2.4662697723036864E-3</v>
      </c>
      <c r="Z439" s="45">
        <f t="shared" si="569"/>
        <v>0.03</v>
      </c>
      <c r="AA439" s="43">
        <f t="shared" si="503"/>
        <v>2.4662697723036864E-3</v>
      </c>
      <c r="AB439" s="35">
        <f t="shared" si="567"/>
        <v>0.16</v>
      </c>
      <c r="AC439" s="35">
        <f t="shared" ca="1" si="567"/>
        <v>0.15470777428049154</v>
      </c>
      <c r="AD439" s="317">
        <f t="shared" ca="1" si="567"/>
        <v>0.15470777428049154</v>
      </c>
      <c r="AE439" s="39"/>
      <c r="AF439" s="318">
        <f t="shared" si="504"/>
        <v>0</v>
      </c>
      <c r="AG439" s="405">
        <f t="shared" ca="1" si="505"/>
        <v>0</v>
      </c>
      <c r="AH439" s="318">
        <f t="shared" si="506"/>
        <v>0</v>
      </c>
      <c r="AI439" s="405">
        <f t="shared" ca="1" si="507"/>
        <v>0</v>
      </c>
      <c r="AJ439" s="318">
        <f t="shared" si="508"/>
        <v>0</v>
      </c>
      <c r="AK439" s="405">
        <f t="shared" ca="1" si="509"/>
        <v>0</v>
      </c>
      <c r="AL439" s="35">
        <v>0</v>
      </c>
      <c r="AM439" s="30">
        <f t="shared" ca="1" si="510"/>
        <v>0</v>
      </c>
      <c r="AN439" s="39"/>
      <c r="AO439" s="39"/>
      <c r="AP439" s="709">
        <f ca="1">IF($J$12="",0,IF(A439&lt;=$Y$3,IF(R438+SUM($M$126:M439)&gt;$Z$22,R438*10%,IF(R438+SUM($M$126:M439)&lt;=$Z$22,$Z$22-R438-SUM($M$126:M439))),0))</f>
        <v>0</v>
      </c>
      <c r="AQ439" s="319">
        <f t="shared" ca="1" si="540"/>
        <v>0</v>
      </c>
      <c r="AR439" s="319">
        <f ca="1">IF($J$12="",0,IF(U438&lt;0,0,IF(A439&lt;=$Y$3,IF(U438+SUM($M$126:M439)&gt;$Z$22,U438*10%,IF(U438+SUM($M$126:M439)&lt;=$Z$22,$AR$125-U438-SUM($M$126:M439))),0)))</f>
        <v>0</v>
      </c>
      <c r="AS439" s="39">
        <f t="shared" ca="1" si="541"/>
        <v>0</v>
      </c>
      <c r="AT439" s="723">
        <f t="shared" ca="1" si="511"/>
        <v>0</v>
      </c>
      <c r="AU439" s="320">
        <f t="shared" ca="1" si="512"/>
        <v>0</v>
      </c>
      <c r="AV439" s="320">
        <f t="shared" ca="1" si="513"/>
        <v>0</v>
      </c>
      <c r="AW439" s="320">
        <f t="shared" ca="1" si="514"/>
        <v>0</v>
      </c>
      <c r="AX439" s="320">
        <f t="shared" ca="1" si="515"/>
        <v>0</v>
      </c>
      <c r="AY439" s="320">
        <f t="shared" ca="1" si="542"/>
        <v>0</v>
      </c>
      <c r="AZ439" s="724">
        <f t="shared" ca="1" si="516"/>
        <v>0</v>
      </c>
      <c r="BA439" s="1259">
        <f t="shared" si="543"/>
        <v>0</v>
      </c>
      <c r="BB439" s="1250"/>
      <c r="BC439" s="715">
        <f t="shared" si="517"/>
        <v>0</v>
      </c>
      <c r="BD439" s="715">
        <f t="shared" si="518"/>
        <v>0</v>
      </c>
      <c r="BE439" s="715">
        <f t="shared" si="519"/>
        <v>0</v>
      </c>
      <c r="BF439" s="715">
        <f t="shared" si="544"/>
        <v>0</v>
      </c>
      <c r="BG439" s="732">
        <f t="shared" si="520"/>
        <v>0</v>
      </c>
      <c r="BH439" s="39"/>
      <c r="BI439" s="39"/>
      <c r="BJ439" s="39"/>
      <c r="BK439" s="39"/>
      <c r="BL439" s="39"/>
      <c r="BM439" s="30"/>
      <c r="BN439" s="422">
        <f t="shared" ca="1" si="521"/>
        <v>0</v>
      </c>
      <c r="BO439" s="422">
        <f t="shared" ca="1" si="522"/>
        <v>0</v>
      </c>
      <c r="BP439" s="422">
        <f t="shared" ca="1" si="523"/>
        <v>0</v>
      </c>
      <c r="BQ439" s="422">
        <f t="shared" ca="1" si="524"/>
        <v>0</v>
      </c>
      <c r="BR439" s="422">
        <f t="shared" ca="1" si="545"/>
        <v>0</v>
      </c>
      <c r="BS439" s="422">
        <f t="shared" ca="1" si="525"/>
        <v>0</v>
      </c>
      <c r="BT439" s="422">
        <f t="shared" si="526"/>
        <v>0</v>
      </c>
      <c r="BU439" s="422">
        <f t="shared" si="527"/>
        <v>0</v>
      </c>
      <c r="BV439" s="422">
        <f t="shared" si="528"/>
        <v>0</v>
      </c>
      <c r="BW439" s="422">
        <f t="shared" si="529"/>
        <v>0</v>
      </c>
      <c r="BX439" s="422">
        <f t="shared" si="546"/>
        <v>0</v>
      </c>
      <c r="BY439" s="422">
        <f t="shared" si="530"/>
        <v>0</v>
      </c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458"/>
      <c r="CL439" s="458"/>
      <c r="CM439" s="458"/>
      <c r="CN439" s="458"/>
      <c r="CO439" s="458"/>
      <c r="CP439" s="458"/>
      <c r="CQ439" s="458"/>
      <c r="CR439" s="458"/>
      <c r="CS439" s="458"/>
      <c r="CT439" s="458"/>
      <c r="CU439" s="458"/>
      <c r="CV439" s="458"/>
      <c r="CW439" s="458"/>
      <c r="CX439" s="458"/>
      <c r="CY439" s="458"/>
      <c r="CZ439" s="458"/>
      <c r="DA439" s="458"/>
      <c r="DB439" s="458"/>
      <c r="DC439" s="458"/>
      <c r="DD439" s="458"/>
      <c r="DE439" s="458"/>
      <c r="DF439" s="458"/>
      <c r="DG439" s="458"/>
      <c r="DH439" s="458"/>
      <c r="DI439" s="458"/>
      <c r="DJ439" s="458"/>
      <c r="DK439" s="458"/>
      <c r="DL439" s="458"/>
      <c r="DM439" s="458"/>
      <c r="DN439" s="458"/>
      <c r="DO439" s="458"/>
      <c r="DP439" s="458"/>
      <c r="DQ439" s="458"/>
      <c r="DR439" s="458"/>
      <c r="DS439" s="458"/>
      <c r="DT439" s="458"/>
      <c r="DU439" s="39"/>
      <c r="DV439" s="39"/>
      <c r="DW439" s="31">
        <f t="shared" si="571"/>
        <v>27</v>
      </c>
      <c r="DX439" s="459">
        <f t="shared" si="531"/>
        <v>315</v>
      </c>
      <c r="DY439" s="467">
        <f t="shared" si="547"/>
        <v>0</v>
      </c>
      <c r="DZ439" s="468">
        <f t="shared" si="548"/>
        <v>0</v>
      </c>
      <c r="EA439" s="467">
        <f t="shared" si="549"/>
        <v>0</v>
      </c>
      <c r="EB439" s="468"/>
      <c r="EC439" s="326"/>
      <c r="ED439" s="468"/>
      <c r="EE439" s="39"/>
      <c r="EF439" s="459">
        <f t="shared" si="550"/>
        <v>315</v>
      </c>
      <c r="EG439" s="407">
        <f t="shared" si="568"/>
        <v>0.03</v>
      </c>
      <c r="EH439" s="407">
        <f t="shared" si="568"/>
        <v>0.03</v>
      </c>
      <c r="EI439" s="407">
        <f t="shared" si="568"/>
        <v>0.03</v>
      </c>
      <c r="EJ439" s="407">
        <f t="shared" si="568"/>
        <v>0.03</v>
      </c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</row>
    <row r="440" spans="1:228" ht="12.75" hidden="1" customHeight="1" x14ac:dyDescent="0.2">
      <c r="A440" s="31">
        <f t="shared" si="570"/>
        <v>27</v>
      </c>
      <c r="B440" s="31"/>
      <c r="C440" s="31"/>
      <c r="D440" s="32">
        <f t="shared" si="532"/>
        <v>316</v>
      </c>
      <c r="E440" s="33">
        <f t="shared" ca="1" si="496"/>
        <v>0</v>
      </c>
      <c r="F440" s="33">
        <f t="shared" ca="1" si="497"/>
        <v>0</v>
      </c>
      <c r="G440" s="33">
        <f t="shared" ca="1" si="498"/>
        <v>0</v>
      </c>
      <c r="H440" s="33">
        <v>0</v>
      </c>
      <c r="I440" s="33">
        <v>0</v>
      </c>
      <c r="J440" s="33">
        <f t="shared" ca="1" si="554"/>
        <v>0</v>
      </c>
      <c r="K440" s="33">
        <f t="shared" ca="1" si="499"/>
        <v>0</v>
      </c>
      <c r="L440" s="33"/>
      <c r="M440" s="832">
        <v>0</v>
      </c>
      <c r="N440" s="33">
        <f>IF(M440&gt;0,#REF!,0)</f>
        <v>0</v>
      </c>
      <c r="O440" s="33">
        <f t="shared" ca="1" si="500"/>
        <v>0</v>
      </c>
      <c r="P440" s="833">
        <f t="shared" ca="1" si="533"/>
        <v>0</v>
      </c>
      <c r="Q440" s="834">
        <f t="shared" ca="1" si="534"/>
        <v>0</v>
      </c>
      <c r="R440" s="835">
        <f t="shared" ca="1" si="535"/>
        <v>0</v>
      </c>
      <c r="S440" s="836">
        <f t="shared" ca="1" si="536"/>
        <v>0</v>
      </c>
      <c r="T440" s="34">
        <f t="shared" ca="1" si="501"/>
        <v>0</v>
      </c>
      <c r="U440" s="835">
        <f t="shared" ca="1" si="537"/>
        <v>0</v>
      </c>
      <c r="V440" s="34">
        <f t="shared" si="563"/>
        <v>0</v>
      </c>
      <c r="W440" s="553">
        <f t="shared" si="564"/>
        <v>0</v>
      </c>
      <c r="X440" s="42">
        <f t="shared" si="538"/>
        <v>0.03</v>
      </c>
      <c r="Y440" s="43">
        <f t="shared" si="502"/>
        <v>2.4662697723036864E-3</v>
      </c>
      <c r="Z440" s="45">
        <f t="shared" si="569"/>
        <v>0.03</v>
      </c>
      <c r="AA440" s="43">
        <f t="shared" si="503"/>
        <v>2.4662697723036864E-3</v>
      </c>
      <c r="AB440" s="35">
        <f t="shared" si="567"/>
        <v>0.16</v>
      </c>
      <c r="AC440" s="35">
        <f t="shared" ca="1" si="567"/>
        <v>0.15470777428049154</v>
      </c>
      <c r="AD440" s="317">
        <f t="shared" ca="1" si="567"/>
        <v>0.15470777428049154</v>
      </c>
      <c r="AE440" s="39"/>
      <c r="AF440" s="318">
        <f t="shared" si="504"/>
        <v>0</v>
      </c>
      <c r="AG440" s="405">
        <f t="shared" ca="1" si="505"/>
        <v>0</v>
      </c>
      <c r="AH440" s="318">
        <f t="shared" si="506"/>
        <v>0</v>
      </c>
      <c r="AI440" s="405">
        <f t="shared" ca="1" si="507"/>
        <v>0</v>
      </c>
      <c r="AJ440" s="318">
        <f t="shared" si="508"/>
        <v>0</v>
      </c>
      <c r="AK440" s="405">
        <f t="shared" ca="1" si="509"/>
        <v>0</v>
      </c>
      <c r="AL440" s="35">
        <v>0</v>
      </c>
      <c r="AM440" s="30">
        <f t="shared" ca="1" si="510"/>
        <v>0</v>
      </c>
      <c r="AN440" s="39"/>
      <c r="AO440" s="39"/>
      <c r="AP440" s="709">
        <f ca="1">IF($J$12="",0,IF(A440&lt;=$Y$3,IF(R439+SUM($M$126:M440)&gt;$Z$22,R439*10%,IF(R439+SUM($M$126:M440)&lt;=$Z$22,$Z$22-R439-SUM($M$126:M440))),0))</f>
        <v>0</v>
      </c>
      <c r="AQ440" s="319">
        <f t="shared" ca="1" si="540"/>
        <v>0</v>
      </c>
      <c r="AR440" s="319">
        <f ca="1">IF($J$12="",0,IF(U439&lt;0,0,IF(A440&lt;=$Y$3,IF(U439+SUM($M$126:M440)&gt;$Z$22,U439*10%,IF(U439+SUM($M$126:M440)&lt;=$Z$22,$AR$125-U439-SUM($M$126:M440))),0)))</f>
        <v>0</v>
      </c>
      <c r="AS440" s="39">
        <f t="shared" ca="1" si="541"/>
        <v>0</v>
      </c>
      <c r="AT440" s="723">
        <f t="shared" ca="1" si="511"/>
        <v>0</v>
      </c>
      <c r="AU440" s="320">
        <f t="shared" ca="1" si="512"/>
        <v>0</v>
      </c>
      <c r="AV440" s="320">
        <f t="shared" ca="1" si="513"/>
        <v>0</v>
      </c>
      <c r="AW440" s="320">
        <f t="shared" ca="1" si="514"/>
        <v>0</v>
      </c>
      <c r="AX440" s="320">
        <f t="shared" ca="1" si="515"/>
        <v>0</v>
      </c>
      <c r="AY440" s="320">
        <f t="shared" ca="1" si="542"/>
        <v>0</v>
      </c>
      <c r="AZ440" s="724">
        <f t="shared" ca="1" si="516"/>
        <v>0</v>
      </c>
      <c r="BA440" s="1259">
        <f t="shared" si="543"/>
        <v>0</v>
      </c>
      <c r="BB440" s="1250"/>
      <c r="BC440" s="715">
        <f t="shared" si="517"/>
        <v>0</v>
      </c>
      <c r="BD440" s="715">
        <f t="shared" si="518"/>
        <v>0</v>
      </c>
      <c r="BE440" s="715">
        <f t="shared" si="519"/>
        <v>0</v>
      </c>
      <c r="BF440" s="715">
        <f t="shared" si="544"/>
        <v>0</v>
      </c>
      <c r="BG440" s="732">
        <f t="shared" si="520"/>
        <v>0</v>
      </c>
      <c r="BH440" s="39"/>
      <c r="BI440" s="39"/>
      <c r="BJ440" s="39"/>
      <c r="BK440" s="39"/>
      <c r="BL440" s="39"/>
      <c r="BM440" s="30"/>
      <c r="BN440" s="422">
        <f t="shared" ca="1" si="521"/>
        <v>0</v>
      </c>
      <c r="BO440" s="422">
        <f t="shared" ca="1" si="522"/>
        <v>0</v>
      </c>
      <c r="BP440" s="422">
        <f t="shared" ca="1" si="523"/>
        <v>0</v>
      </c>
      <c r="BQ440" s="422">
        <f t="shared" ca="1" si="524"/>
        <v>0</v>
      </c>
      <c r="BR440" s="422">
        <f t="shared" ca="1" si="545"/>
        <v>0</v>
      </c>
      <c r="BS440" s="422">
        <f t="shared" ca="1" si="525"/>
        <v>0</v>
      </c>
      <c r="BT440" s="422">
        <f t="shared" si="526"/>
        <v>0</v>
      </c>
      <c r="BU440" s="422">
        <f t="shared" si="527"/>
        <v>0</v>
      </c>
      <c r="BV440" s="422">
        <f t="shared" si="528"/>
        <v>0</v>
      </c>
      <c r="BW440" s="422">
        <f t="shared" si="529"/>
        <v>0</v>
      </c>
      <c r="BX440" s="422">
        <f t="shared" si="546"/>
        <v>0</v>
      </c>
      <c r="BY440" s="422">
        <f t="shared" si="530"/>
        <v>0</v>
      </c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458"/>
      <c r="CL440" s="458"/>
      <c r="CM440" s="458"/>
      <c r="CN440" s="458"/>
      <c r="CO440" s="458"/>
      <c r="CP440" s="458"/>
      <c r="CQ440" s="458"/>
      <c r="CR440" s="458"/>
      <c r="CS440" s="458"/>
      <c r="CT440" s="458"/>
      <c r="CU440" s="458"/>
      <c r="CV440" s="458"/>
      <c r="CW440" s="458"/>
      <c r="CX440" s="458"/>
      <c r="CY440" s="458"/>
      <c r="CZ440" s="458"/>
      <c r="DA440" s="458"/>
      <c r="DB440" s="458"/>
      <c r="DC440" s="458"/>
      <c r="DD440" s="458"/>
      <c r="DE440" s="458"/>
      <c r="DF440" s="458"/>
      <c r="DG440" s="458"/>
      <c r="DH440" s="458"/>
      <c r="DI440" s="458"/>
      <c r="DJ440" s="458"/>
      <c r="DK440" s="458"/>
      <c r="DL440" s="458"/>
      <c r="DM440" s="458"/>
      <c r="DN440" s="458"/>
      <c r="DO440" s="458"/>
      <c r="DP440" s="458"/>
      <c r="DQ440" s="458"/>
      <c r="DR440" s="458"/>
      <c r="DS440" s="458"/>
      <c r="DT440" s="458"/>
      <c r="DU440" s="39"/>
      <c r="DV440" s="39"/>
      <c r="DW440" s="31">
        <f t="shared" si="571"/>
        <v>27</v>
      </c>
      <c r="DX440" s="459">
        <f t="shared" si="531"/>
        <v>316</v>
      </c>
      <c r="DY440" s="467">
        <f t="shared" si="547"/>
        <v>0</v>
      </c>
      <c r="DZ440" s="468">
        <f t="shared" si="548"/>
        <v>0</v>
      </c>
      <c r="EA440" s="467">
        <f t="shared" si="549"/>
        <v>0</v>
      </c>
      <c r="EB440" s="468"/>
      <c r="EC440" s="326"/>
      <c r="ED440" s="468"/>
      <c r="EE440" s="39"/>
      <c r="EF440" s="459">
        <f t="shared" si="550"/>
        <v>316</v>
      </c>
      <c r="EG440" s="407">
        <f t="shared" si="568"/>
        <v>0.03</v>
      </c>
      <c r="EH440" s="407">
        <f t="shared" si="568"/>
        <v>0.03</v>
      </c>
      <c r="EI440" s="407">
        <f t="shared" si="568"/>
        <v>0.03</v>
      </c>
      <c r="EJ440" s="407">
        <f t="shared" si="568"/>
        <v>0.03</v>
      </c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</row>
    <row r="441" spans="1:228" ht="12.75" hidden="1" customHeight="1" x14ac:dyDescent="0.2">
      <c r="A441" s="31">
        <f t="shared" si="570"/>
        <v>27</v>
      </c>
      <c r="B441" s="31"/>
      <c r="C441" s="31"/>
      <c r="D441" s="32">
        <f t="shared" si="532"/>
        <v>317</v>
      </c>
      <c r="E441" s="33">
        <f t="shared" ca="1" si="496"/>
        <v>0</v>
      </c>
      <c r="F441" s="33">
        <f t="shared" ca="1" si="497"/>
        <v>0</v>
      </c>
      <c r="G441" s="33">
        <f t="shared" ca="1" si="498"/>
        <v>0</v>
      </c>
      <c r="H441" s="33">
        <v>0</v>
      </c>
      <c r="I441" s="33">
        <v>0</v>
      </c>
      <c r="J441" s="33">
        <f t="shared" ca="1" si="554"/>
        <v>0</v>
      </c>
      <c r="K441" s="33">
        <f t="shared" ca="1" si="499"/>
        <v>0</v>
      </c>
      <c r="L441" s="33"/>
      <c r="M441" s="832">
        <v>0</v>
      </c>
      <c r="N441" s="33">
        <f>IF(M441&gt;0,#REF!,0)</f>
        <v>0</v>
      </c>
      <c r="O441" s="33">
        <f t="shared" ca="1" si="500"/>
        <v>0</v>
      </c>
      <c r="P441" s="833">
        <f t="shared" ca="1" si="533"/>
        <v>0</v>
      </c>
      <c r="Q441" s="834">
        <f t="shared" ca="1" si="534"/>
        <v>0</v>
      </c>
      <c r="R441" s="835">
        <f t="shared" ca="1" si="535"/>
        <v>0</v>
      </c>
      <c r="S441" s="836">
        <f t="shared" ca="1" si="536"/>
        <v>0</v>
      </c>
      <c r="T441" s="34">
        <f t="shared" ca="1" si="501"/>
        <v>0</v>
      </c>
      <c r="U441" s="835">
        <f t="shared" ca="1" si="537"/>
        <v>0</v>
      </c>
      <c r="V441" s="34">
        <f t="shared" si="563"/>
        <v>0</v>
      </c>
      <c r="W441" s="553">
        <f t="shared" si="564"/>
        <v>0</v>
      </c>
      <c r="X441" s="42">
        <f t="shared" si="538"/>
        <v>0.03</v>
      </c>
      <c r="Y441" s="43">
        <f t="shared" si="502"/>
        <v>2.4662697723036864E-3</v>
      </c>
      <c r="Z441" s="45">
        <f t="shared" si="569"/>
        <v>0.03</v>
      </c>
      <c r="AA441" s="43">
        <f t="shared" si="503"/>
        <v>2.4662697723036864E-3</v>
      </c>
      <c r="AB441" s="35">
        <f t="shared" si="567"/>
        <v>0.16</v>
      </c>
      <c r="AC441" s="35">
        <f t="shared" ca="1" si="567"/>
        <v>0.15470777428049154</v>
      </c>
      <c r="AD441" s="317">
        <f t="shared" ca="1" si="567"/>
        <v>0.15470777428049154</v>
      </c>
      <c r="AE441" s="39"/>
      <c r="AF441" s="318">
        <f t="shared" si="504"/>
        <v>0</v>
      </c>
      <c r="AG441" s="405">
        <f t="shared" ca="1" si="505"/>
        <v>0</v>
      </c>
      <c r="AH441" s="318">
        <f t="shared" si="506"/>
        <v>0</v>
      </c>
      <c r="AI441" s="405">
        <f t="shared" ca="1" si="507"/>
        <v>0</v>
      </c>
      <c r="AJ441" s="318">
        <f t="shared" si="508"/>
        <v>0</v>
      </c>
      <c r="AK441" s="405">
        <f t="shared" ca="1" si="509"/>
        <v>0</v>
      </c>
      <c r="AL441" s="35">
        <v>0</v>
      </c>
      <c r="AM441" s="30">
        <f t="shared" ca="1" si="510"/>
        <v>0</v>
      </c>
      <c r="AN441" s="39"/>
      <c r="AO441" s="39"/>
      <c r="AP441" s="709">
        <f ca="1">IF($J$12="",0,IF(A441&lt;=$Y$3,IF(R440+SUM($M$126:M441)&gt;$Z$22,R440*10%,IF(R440+SUM($M$126:M441)&lt;=$Z$22,$Z$22-R440-SUM($M$126:M441))),0))</f>
        <v>0</v>
      </c>
      <c r="AQ441" s="319">
        <f t="shared" ca="1" si="540"/>
        <v>0</v>
      </c>
      <c r="AR441" s="319">
        <f ca="1">IF($J$12="",0,IF(U440&lt;0,0,IF(A441&lt;=$Y$3,IF(U440+SUM($M$126:M441)&gt;$Z$22,U440*10%,IF(U440+SUM($M$126:M441)&lt;=$Z$22,$AR$125-U440-SUM($M$126:M441))),0)))</f>
        <v>0</v>
      </c>
      <c r="AS441" s="39">
        <f t="shared" ca="1" si="541"/>
        <v>0</v>
      </c>
      <c r="AT441" s="723">
        <f t="shared" ca="1" si="511"/>
        <v>0</v>
      </c>
      <c r="AU441" s="320">
        <f t="shared" ca="1" si="512"/>
        <v>0</v>
      </c>
      <c r="AV441" s="320">
        <f t="shared" ca="1" si="513"/>
        <v>0</v>
      </c>
      <c r="AW441" s="320">
        <f t="shared" ca="1" si="514"/>
        <v>0</v>
      </c>
      <c r="AX441" s="320">
        <f t="shared" ca="1" si="515"/>
        <v>0</v>
      </c>
      <c r="AY441" s="320">
        <f t="shared" ca="1" si="542"/>
        <v>0</v>
      </c>
      <c r="AZ441" s="724">
        <f t="shared" ca="1" si="516"/>
        <v>0</v>
      </c>
      <c r="BA441" s="1259">
        <f t="shared" si="543"/>
        <v>0</v>
      </c>
      <c r="BB441" s="1250"/>
      <c r="BC441" s="715">
        <f t="shared" si="517"/>
        <v>0</v>
      </c>
      <c r="BD441" s="715">
        <f t="shared" si="518"/>
        <v>0</v>
      </c>
      <c r="BE441" s="715">
        <f t="shared" si="519"/>
        <v>0</v>
      </c>
      <c r="BF441" s="715">
        <f t="shared" si="544"/>
        <v>0</v>
      </c>
      <c r="BG441" s="732">
        <f t="shared" si="520"/>
        <v>0</v>
      </c>
      <c r="BH441" s="39"/>
      <c r="BI441" s="39"/>
      <c r="BJ441" s="39"/>
      <c r="BK441" s="39"/>
      <c r="BL441" s="39"/>
      <c r="BM441" s="30"/>
      <c r="BN441" s="422">
        <f t="shared" ca="1" si="521"/>
        <v>0</v>
      </c>
      <c r="BO441" s="422">
        <f t="shared" ca="1" si="522"/>
        <v>0</v>
      </c>
      <c r="BP441" s="422">
        <f t="shared" ca="1" si="523"/>
        <v>0</v>
      </c>
      <c r="BQ441" s="422">
        <f t="shared" ca="1" si="524"/>
        <v>0</v>
      </c>
      <c r="BR441" s="422">
        <f t="shared" ca="1" si="545"/>
        <v>0</v>
      </c>
      <c r="BS441" s="422">
        <f t="shared" ca="1" si="525"/>
        <v>0</v>
      </c>
      <c r="BT441" s="422">
        <f t="shared" si="526"/>
        <v>0</v>
      </c>
      <c r="BU441" s="422">
        <f t="shared" si="527"/>
        <v>0</v>
      </c>
      <c r="BV441" s="422">
        <f t="shared" si="528"/>
        <v>0</v>
      </c>
      <c r="BW441" s="422">
        <f t="shared" si="529"/>
        <v>0</v>
      </c>
      <c r="BX441" s="422">
        <f t="shared" si="546"/>
        <v>0</v>
      </c>
      <c r="BY441" s="422">
        <f t="shared" si="530"/>
        <v>0</v>
      </c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458"/>
      <c r="CL441" s="458"/>
      <c r="CM441" s="458"/>
      <c r="CN441" s="458"/>
      <c r="CO441" s="458"/>
      <c r="CP441" s="458"/>
      <c r="CQ441" s="458"/>
      <c r="CR441" s="458"/>
      <c r="CS441" s="458"/>
      <c r="CT441" s="458"/>
      <c r="CU441" s="458"/>
      <c r="CV441" s="458"/>
      <c r="CW441" s="458"/>
      <c r="CX441" s="458"/>
      <c r="CY441" s="458"/>
      <c r="CZ441" s="458"/>
      <c r="DA441" s="458"/>
      <c r="DB441" s="458"/>
      <c r="DC441" s="458"/>
      <c r="DD441" s="458"/>
      <c r="DE441" s="458"/>
      <c r="DF441" s="458"/>
      <c r="DG441" s="458"/>
      <c r="DH441" s="458"/>
      <c r="DI441" s="458"/>
      <c r="DJ441" s="458"/>
      <c r="DK441" s="458"/>
      <c r="DL441" s="458"/>
      <c r="DM441" s="458"/>
      <c r="DN441" s="458"/>
      <c r="DO441" s="458"/>
      <c r="DP441" s="458"/>
      <c r="DQ441" s="458"/>
      <c r="DR441" s="458"/>
      <c r="DS441" s="458"/>
      <c r="DT441" s="458"/>
      <c r="DU441" s="39"/>
      <c r="DV441" s="39"/>
      <c r="DW441" s="31">
        <f t="shared" si="571"/>
        <v>27</v>
      </c>
      <c r="DX441" s="459">
        <f t="shared" si="531"/>
        <v>317</v>
      </c>
      <c r="DY441" s="467">
        <f t="shared" si="547"/>
        <v>0</v>
      </c>
      <c r="DZ441" s="468">
        <f t="shared" si="548"/>
        <v>0</v>
      </c>
      <c r="EA441" s="467">
        <f t="shared" si="549"/>
        <v>0</v>
      </c>
      <c r="EB441" s="468"/>
      <c r="EC441" s="326"/>
      <c r="ED441" s="468"/>
      <c r="EE441" s="39"/>
      <c r="EF441" s="459">
        <f t="shared" si="550"/>
        <v>317</v>
      </c>
      <c r="EG441" s="407">
        <f t="shared" si="568"/>
        <v>0.03</v>
      </c>
      <c r="EH441" s="407">
        <f t="shared" si="568"/>
        <v>0.03</v>
      </c>
      <c r="EI441" s="407">
        <f t="shared" si="568"/>
        <v>0.03</v>
      </c>
      <c r="EJ441" s="407">
        <f t="shared" si="568"/>
        <v>0.03</v>
      </c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</row>
    <row r="442" spans="1:228" ht="12.75" hidden="1" customHeight="1" x14ac:dyDescent="0.2">
      <c r="A442" s="31">
        <f t="shared" si="570"/>
        <v>27</v>
      </c>
      <c r="B442" s="31"/>
      <c r="C442" s="31"/>
      <c r="D442" s="32">
        <f t="shared" si="532"/>
        <v>318</v>
      </c>
      <c r="E442" s="33">
        <f t="shared" ca="1" si="496"/>
        <v>0</v>
      </c>
      <c r="F442" s="33">
        <f t="shared" ca="1" si="497"/>
        <v>0</v>
      </c>
      <c r="G442" s="33">
        <f t="shared" ca="1" si="498"/>
        <v>0</v>
      </c>
      <c r="H442" s="33">
        <v>0</v>
      </c>
      <c r="I442" s="33">
        <v>0</v>
      </c>
      <c r="J442" s="33">
        <f t="shared" ca="1" si="554"/>
        <v>0</v>
      </c>
      <c r="K442" s="33">
        <f t="shared" ca="1" si="499"/>
        <v>0</v>
      </c>
      <c r="L442" s="33"/>
      <c r="M442" s="832">
        <v>0</v>
      </c>
      <c r="N442" s="33">
        <f>IF(M442&gt;0,#REF!,0)</f>
        <v>0</v>
      </c>
      <c r="O442" s="33">
        <f t="shared" ca="1" si="500"/>
        <v>0</v>
      </c>
      <c r="P442" s="833">
        <f t="shared" ca="1" si="533"/>
        <v>0</v>
      </c>
      <c r="Q442" s="834">
        <f t="shared" ca="1" si="534"/>
        <v>0</v>
      </c>
      <c r="R442" s="835">
        <f t="shared" ca="1" si="535"/>
        <v>0</v>
      </c>
      <c r="S442" s="836">
        <f t="shared" ca="1" si="536"/>
        <v>0</v>
      </c>
      <c r="T442" s="34">
        <f t="shared" ca="1" si="501"/>
        <v>0</v>
      </c>
      <c r="U442" s="835">
        <f t="shared" ca="1" si="537"/>
        <v>0</v>
      </c>
      <c r="V442" s="34">
        <f t="shared" si="563"/>
        <v>0</v>
      </c>
      <c r="W442" s="553">
        <f t="shared" si="564"/>
        <v>0</v>
      </c>
      <c r="X442" s="42">
        <f t="shared" si="538"/>
        <v>0.03</v>
      </c>
      <c r="Y442" s="43">
        <f t="shared" si="502"/>
        <v>2.4662697723036864E-3</v>
      </c>
      <c r="Z442" s="45">
        <f t="shared" si="569"/>
        <v>0.03</v>
      </c>
      <c r="AA442" s="43">
        <f t="shared" si="503"/>
        <v>2.4662697723036864E-3</v>
      </c>
      <c r="AB442" s="35">
        <f t="shared" si="567"/>
        <v>0.16</v>
      </c>
      <c r="AC442" s="35">
        <f t="shared" ca="1" si="567"/>
        <v>0.15470777428049154</v>
      </c>
      <c r="AD442" s="317">
        <f t="shared" ca="1" si="567"/>
        <v>0.15470777428049154</v>
      </c>
      <c r="AE442" s="39"/>
      <c r="AF442" s="318">
        <f t="shared" si="504"/>
        <v>0</v>
      </c>
      <c r="AG442" s="405">
        <f t="shared" ca="1" si="505"/>
        <v>0</v>
      </c>
      <c r="AH442" s="318">
        <f t="shared" si="506"/>
        <v>0</v>
      </c>
      <c r="AI442" s="405">
        <f t="shared" ca="1" si="507"/>
        <v>0</v>
      </c>
      <c r="AJ442" s="318">
        <f t="shared" si="508"/>
        <v>0</v>
      </c>
      <c r="AK442" s="405">
        <f t="shared" ca="1" si="509"/>
        <v>0</v>
      </c>
      <c r="AL442" s="35">
        <v>0</v>
      </c>
      <c r="AM442" s="30">
        <f t="shared" ca="1" si="510"/>
        <v>0</v>
      </c>
      <c r="AN442" s="39"/>
      <c r="AO442" s="39"/>
      <c r="AP442" s="709">
        <f ca="1">IF($J$12="",0,IF(A442&lt;=$Y$3,IF(R441+SUM($M$126:M442)&gt;$Z$22,R441*10%,IF(R441+SUM($M$126:M442)&lt;=$Z$22,$Z$22-R441-SUM($M$126:M442))),0))</f>
        <v>0</v>
      </c>
      <c r="AQ442" s="319">
        <f t="shared" ca="1" si="540"/>
        <v>0</v>
      </c>
      <c r="AR442" s="319">
        <f ca="1">IF($J$12="",0,IF(U441&lt;0,0,IF(A442&lt;=$Y$3,IF(U441+SUM($M$126:M442)&gt;$Z$22,U441*10%,IF(U441+SUM($M$126:M442)&lt;=$Z$22,$AR$125-U441-SUM($M$126:M442))),0)))</f>
        <v>0</v>
      </c>
      <c r="AS442" s="39">
        <f t="shared" ca="1" si="541"/>
        <v>0</v>
      </c>
      <c r="AT442" s="723">
        <f t="shared" ca="1" si="511"/>
        <v>0</v>
      </c>
      <c r="AU442" s="320">
        <f t="shared" ca="1" si="512"/>
        <v>0</v>
      </c>
      <c r="AV442" s="320">
        <f t="shared" ca="1" si="513"/>
        <v>0</v>
      </c>
      <c r="AW442" s="320">
        <f t="shared" ca="1" si="514"/>
        <v>0</v>
      </c>
      <c r="AX442" s="320">
        <f t="shared" ca="1" si="515"/>
        <v>0</v>
      </c>
      <c r="AY442" s="320">
        <f t="shared" ca="1" si="542"/>
        <v>0</v>
      </c>
      <c r="AZ442" s="724">
        <f t="shared" ca="1" si="516"/>
        <v>0</v>
      </c>
      <c r="BA442" s="1259">
        <f t="shared" si="543"/>
        <v>0</v>
      </c>
      <c r="BB442" s="1250"/>
      <c r="BC442" s="715">
        <f t="shared" si="517"/>
        <v>0</v>
      </c>
      <c r="BD442" s="715">
        <f t="shared" si="518"/>
        <v>0</v>
      </c>
      <c r="BE442" s="715">
        <f t="shared" si="519"/>
        <v>0</v>
      </c>
      <c r="BF442" s="715">
        <f t="shared" si="544"/>
        <v>0</v>
      </c>
      <c r="BG442" s="732">
        <f t="shared" si="520"/>
        <v>0</v>
      </c>
      <c r="BH442" s="39"/>
      <c r="BI442" s="39"/>
      <c r="BJ442" s="39"/>
      <c r="BK442" s="39"/>
      <c r="BL442" s="39"/>
      <c r="BM442" s="30"/>
      <c r="BN442" s="422">
        <f t="shared" ca="1" si="521"/>
        <v>0</v>
      </c>
      <c r="BO442" s="422">
        <f t="shared" ca="1" si="522"/>
        <v>0</v>
      </c>
      <c r="BP442" s="422">
        <f t="shared" ca="1" si="523"/>
        <v>0</v>
      </c>
      <c r="BQ442" s="422">
        <f t="shared" ca="1" si="524"/>
        <v>0</v>
      </c>
      <c r="BR442" s="422">
        <f t="shared" ca="1" si="545"/>
        <v>0</v>
      </c>
      <c r="BS442" s="422">
        <f t="shared" ca="1" si="525"/>
        <v>0</v>
      </c>
      <c r="BT442" s="422">
        <f t="shared" si="526"/>
        <v>0</v>
      </c>
      <c r="BU442" s="422">
        <f t="shared" si="527"/>
        <v>0</v>
      </c>
      <c r="BV442" s="422">
        <f t="shared" si="528"/>
        <v>0</v>
      </c>
      <c r="BW442" s="422">
        <f t="shared" si="529"/>
        <v>0</v>
      </c>
      <c r="BX442" s="422">
        <f t="shared" si="546"/>
        <v>0</v>
      </c>
      <c r="BY442" s="422">
        <f t="shared" si="530"/>
        <v>0</v>
      </c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458"/>
      <c r="CL442" s="458"/>
      <c r="CM442" s="458"/>
      <c r="CN442" s="458"/>
      <c r="CO442" s="458"/>
      <c r="CP442" s="458"/>
      <c r="CQ442" s="458"/>
      <c r="CR442" s="458"/>
      <c r="CS442" s="458"/>
      <c r="CT442" s="458"/>
      <c r="CU442" s="458"/>
      <c r="CV442" s="458"/>
      <c r="CW442" s="458"/>
      <c r="CX442" s="458"/>
      <c r="CY442" s="458"/>
      <c r="CZ442" s="458"/>
      <c r="DA442" s="458"/>
      <c r="DB442" s="458"/>
      <c r="DC442" s="458"/>
      <c r="DD442" s="458"/>
      <c r="DE442" s="458"/>
      <c r="DF442" s="458"/>
      <c r="DG442" s="458"/>
      <c r="DH442" s="458"/>
      <c r="DI442" s="458"/>
      <c r="DJ442" s="458"/>
      <c r="DK442" s="458"/>
      <c r="DL442" s="458"/>
      <c r="DM442" s="458"/>
      <c r="DN442" s="458"/>
      <c r="DO442" s="458"/>
      <c r="DP442" s="458"/>
      <c r="DQ442" s="458"/>
      <c r="DR442" s="458"/>
      <c r="DS442" s="458"/>
      <c r="DT442" s="458"/>
      <c r="DU442" s="39"/>
      <c r="DV442" s="39"/>
      <c r="DW442" s="31">
        <f t="shared" si="571"/>
        <v>27</v>
      </c>
      <c r="DX442" s="459">
        <f t="shared" si="531"/>
        <v>318</v>
      </c>
      <c r="DY442" s="467">
        <f t="shared" si="547"/>
        <v>0</v>
      </c>
      <c r="DZ442" s="468">
        <f t="shared" si="548"/>
        <v>0</v>
      </c>
      <c r="EA442" s="467">
        <f t="shared" si="549"/>
        <v>0</v>
      </c>
      <c r="EB442" s="468"/>
      <c r="EC442" s="326"/>
      <c r="ED442" s="468"/>
      <c r="EE442" s="39"/>
      <c r="EF442" s="459">
        <f t="shared" si="550"/>
        <v>318</v>
      </c>
      <c r="EG442" s="407">
        <f t="shared" si="568"/>
        <v>0.03</v>
      </c>
      <c r="EH442" s="407">
        <f t="shared" si="568"/>
        <v>0.03</v>
      </c>
      <c r="EI442" s="407">
        <f t="shared" si="568"/>
        <v>0.03</v>
      </c>
      <c r="EJ442" s="407">
        <f t="shared" si="568"/>
        <v>0.03</v>
      </c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</row>
    <row r="443" spans="1:228" ht="12.75" hidden="1" customHeight="1" x14ac:dyDescent="0.2">
      <c r="A443" s="31">
        <f t="shared" si="570"/>
        <v>27</v>
      </c>
      <c r="B443" s="31"/>
      <c r="C443" s="31"/>
      <c r="D443" s="32">
        <f t="shared" si="532"/>
        <v>319</v>
      </c>
      <c r="E443" s="33">
        <f t="shared" ca="1" si="496"/>
        <v>0</v>
      </c>
      <c r="F443" s="33">
        <f t="shared" ca="1" si="497"/>
        <v>0</v>
      </c>
      <c r="G443" s="33">
        <f t="shared" ca="1" si="498"/>
        <v>0</v>
      </c>
      <c r="H443" s="33">
        <v>0</v>
      </c>
      <c r="I443" s="33">
        <v>0</v>
      </c>
      <c r="J443" s="33">
        <f t="shared" ca="1" si="554"/>
        <v>0</v>
      </c>
      <c r="K443" s="33">
        <f t="shared" ca="1" si="499"/>
        <v>0</v>
      </c>
      <c r="L443" s="33"/>
      <c r="M443" s="832">
        <v>0</v>
      </c>
      <c r="N443" s="33">
        <f>IF(M443&gt;0,#REF!,0)</f>
        <v>0</v>
      </c>
      <c r="O443" s="33">
        <f t="shared" ca="1" si="500"/>
        <v>0</v>
      </c>
      <c r="P443" s="833">
        <f t="shared" ca="1" si="533"/>
        <v>0</v>
      </c>
      <c r="Q443" s="834">
        <f t="shared" ca="1" si="534"/>
        <v>0</v>
      </c>
      <c r="R443" s="835">
        <f t="shared" ca="1" si="535"/>
        <v>0</v>
      </c>
      <c r="S443" s="836">
        <f t="shared" ca="1" si="536"/>
        <v>0</v>
      </c>
      <c r="T443" s="34">
        <f t="shared" ca="1" si="501"/>
        <v>0</v>
      </c>
      <c r="U443" s="835">
        <f t="shared" ca="1" si="537"/>
        <v>0</v>
      </c>
      <c r="V443" s="34">
        <f t="shared" si="563"/>
        <v>0</v>
      </c>
      <c r="W443" s="553">
        <f t="shared" si="564"/>
        <v>0</v>
      </c>
      <c r="X443" s="42">
        <f t="shared" si="538"/>
        <v>0.03</v>
      </c>
      <c r="Y443" s="43">
        <f t="shared" si="502"/>
        <v>2.4662697723036864E-3</v>
      </c>
      <c r="Z443" s="45">
        <f t="shared" si="569"/>
        <v>0.03</v>
      </c>
      <c r="AA443" s="43">
        <f t="shared" si="503"/>
        <v>2.4662697723036864E-3</v>
      </c>
      <c r="AB443" s="35">
        <f t="shared" si="567"/>
        <v>0.16</v>
      </c>
      <c r="AC443" s="35">
        <f t="shared" ca="1" si="567"/>
        <v>0.15470777428049154</v>
      </c>
      <c r="AD443" s="317">
        <f t="shared" ca="1" si="567"/>
        <v>0.15470777428049154</v>
      </c>
      <c r="AE443" s="39"/>
      <c r="AF443" s="318">
        <f t="shared" si="504"/>
        <v>0</v>
      </c>
      <c r="AG443" s="405">
        <f t="shared" ca="1" si="505"/>
        <v>0</v>
      </c>
      <c r="AH443" s="318">
        <f t="shared" si="506"/>
        <v>0</v>
      </c>
      <c r="AI443" s="405">
        <f t="shared" ca="1" si="507"/>
        <v>0</v>
      </c>
      <c r="AJ443" s="318">
        <f t="shared" si="508"/>
        <v>0</v>
      </c>
      <c r="AK443" s="405">
        <f t="shared" ca="1" si="509"/>
        <v>0</v>
      </c>
      <c r="AL443" s="35">
        <v>0</v>
      </c>
      <c r="AM443" s="30">
        <f t="shared" ca="1" si="510"/>
        <v>0</v>
      </c>
      <c r="AN443" s="39"/>
      <c r="AO443" s="39"/>
      <c r="AP443" s="709">
        <f ca="1">IF($J$12="",0,IF(A443&lt;=$Y$3,IF(R442+SUM($M$126:M443)&gt;$Z$22,R442*10%,IF(R442+SUM($M$126:M443)&lt;=$Z$22,$Z$22-R442-SUM($M$126:M443))),0))</f>
        <v>0</v>
      </c>
      <c r="AQ443" s="319">
        <f t="shared" ca="1" si="540"/>
        <v>0</v>
      </c>
      <c r="AR443" s="319">
        <f ca="1">IF($J$12="",0,IF(U442&lt;0,0,IF(A443&lt;=$Y$3,IF(U442+SUM($M$126:M443)&gt;$Z$22,U442*10%,IF(U442+SUM($M$126:M443)&lt;=$Z$22,$AR$125-U442-SUM($M$126:M443))),0)))</f>
        <v>0</v>
      </c>
      <c r="AS443" s="39">
        <f t="shared" ca="1" si="541"/>
        <v>0</v>
      </c>
      <c r="AT443" s="723">
        <f t="shared" ca="1" si="511"/>
        <v>0</v>
      </c>
      <c r="AU443" s="320">
        <f t="shared" ca="1" si="512"/>
        <v>0</v>
      </c>
      <c r="AV443" s="320">
        <f t="shared" ca="1" si="513"/>
        <v>0</v>
      </c>
      <c r="AW443" s="320">
        <f t="shared" ca="1" si="514"/>
        <v>0</v>
      </c>
      <c r="AX443" s="320">
        <f t="shared" ca="1" si="515"/>
        <v>0</v>
      </c>
      <c r="AY443" s="320">
        <f t="shared" ca="1" si="542"/>
        <v>0</v>
      </c>
      <c r="AZ443" s="724">
        <f t="shared" ca="1" si="516"/>
        <v>0</v>
      </c>
      <c r="BA443" s="1259">
        <f t="shared" si="543"/>
        <v>0</v>
      </c>
      <c r="BB443" s="1250"/>
      <c r="BC443" s="715">
        <f t="shared" si="517"/>
        <v>0</v>
      </c>
      <c r="BD443" s="715">
        <f t="shared" si="518"/>
        <v>0</v>
      </c>
      <c r="BE443" s="715">
        <f t="shared" si="519"/>
        <v>0</v>
      </c>
      <c r="BF443" s="715">
        <f t="shared" si="544"/>
        <v>0</v>
      </c>
      <c r="BG443" s="732">
        <f t="shared" si="520"/>
        <v>0</v>
      </c>
      <c r="BH443" s="39"/>
      <c r="BI443" s="39"/>
      <c r="BJ443" s="39"/>
      <c r="BK443" s="39"/>
      <c r="BL443" s="39"/>
      <c r="BM443" s="30"/>
      <c r="BN443" s="422">
        <f t="shared" ca="1" si="521"/>
        <v>0</v>
      </c>
      <c r="BO443" s="422">
        <f t="shared" ca="1" si="522"/>
        <v>0</v>
      </c>
      <c r="BP443" s="422">
        <f t="shared" ca="1" si="523"/>
        <v>0</v>
      </c>
      <c r="BQ443" s="422">
        <f t="shared" ca="1" si="524"/>
        <v>0</v>
      </c>
      <c r="BR443" s="422">
        <f t="shared" ca="1" si="545"/>
        <v>0</v>
      </c>
      <c r="BS443" s="422">
        <f t="shared" ca="1" si="525"/>
        <v>0</v>
      </c>
      <c r="BT443" s="422">
        <f t="shared" si="526"/>
        <v>0</v>
      </c>
      <c r="BU443" s="422">
        <f t="shared" si="527"/>
        <v>0</v>
      </c>
      <c r="BV443" s="422">
        <f t="shared" si="528"/>
        <v>0</v>
      </c>
      <c r="BW443" s="422">
        <f t="shared" si="529"/>
        <v>0</v>
      </c>
      <c r="BX443" s="422">
        <f t="shared" si="546"/>
        <v>0</v>
      </c>
      <c r="BY443" s="422">
        <f t="shared" si="530"/>
        <v>0</v>
      </c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458"/>
      <c r="CL443" s="458"/>
      <c r="CM443" s="458"/>
      <c r="CN443" s="458"/>
      <c r="CO443" s="458"/>
      <c r="CP443" s="458"/>
      <c r="CQ443" s="458"/>
      <c r="CR443" s="458"/>
      <c r="CS443" s="458"/>
      <c r="CT443" s="458"/>
      <c r="CU443" s="458"/>
      <c r="CV443" s="458"/>
      <c r="CW443" s="458"/>
      <c r="CX443" s="458"/>
      <c r="CY443" s="458"/>
      <c r="CZ443" s="458"/>
      <c r="DA443" s="458"/>
      <c r="DB443" s="458"/>
      <c r="DC443" s="458"/>
      <c r="DD443" s="458"/>
      <c r="DE443" s="458"/>
      <c r="DF443" s="458"/>
      <c r="DG443" s="458"/>
      <c r="DH443" s="458"/>
      <c r="DI443" s="458"/>
      <c r="DJ443" s="458"/>
      <c r="DK443" s="458"/>
      <c r="DL443" s="458"/>
      <c r="DM443" s="458"/>
      <c r="DN443" s="458"/>
      <c r="DO443" s="458"/>
      <c r="DP443" s="458"/>
      <c r="DQ443" s="458"/>
      <c r="DR443" s="458"/>
      <c r="DS443" s="458"/>
      <c r="DT443" s="458"/>
      <c r="DU443" s="39"/>
      <c r="DV443" s="39"/>
      <c r="DW443" s="31">
        <f t="shared" si="571"/>
        <v>27</v>
      </c>
      <c r="DX443" s="459">
        <f t="shared" si="531"/>
        <v>319</v>
      </c>
      <c r="DY443" s="467">
        <f t="shared" si="547"/>
        <v>0</v>
      </c>
      <c r="DZ443" s="468">
        <f t="shared" si="548"/>
        <v>0</v>
      </c>
      <c r="EA443" s="467">
        <f t="shared" si="549"/>
        <v>0</v>
      </c>
      <c r="EB443" s="468"/>
      <c r="EC443" s="326"/>
      <c r="ED443" s="468"/>
      <c r="EE443" s="39"/>
      <c r="EF443" s="459">
        <f t="shared" si="550"/>
        <v>319</v>
      </c>
      <c r="EG443" s="407">
        <f t="shared" si="568"/>
        <v>0.03</v>
      </c>
      <c r="EH443" s="407">
        <f t="shared" si="568"/>
        <v>0.03</v>
      </c>
      <c r="EI443" s="407">
        <f t="shared" si="568"/>
        <v>0.03</v>
      </c>
      <c r="EJ443" s="407">
        <f t="shared" si="568"/>
        <v>0.03</v>
      </c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</row>
    <row r="444" spans="1:228" ht="12.75" hidden="1" customHeight="1" x14ac:dyDescent="0.2">
      <c r="A444" s="31">
        <f t="shared" si="570"/>
        <v>27</v>
      </c>
      <c r="B444" s="31"/>
      <c r="C444" s="31"/>
      <c r="D444" s="32">
        <f t="shared" si="532"/>
        <v>320</v>
      </c>
      <c r="E444" s="33">
        <f t="shared" ca="1" si="496"/>
        <v>0</v>
      </c>
      <c r="F444" s="33">
        <f t="shared" ca="1" si="497"/>
        <v>0</v>
      </c>
      <c r="G444" s="33">
        <f t="shared" ca="1" si="498"/>
        <v>0</v>
      </c>
      <c r="H444" s="33">
        <v>0</v>
      </c>
      <c r="I444" s="33">
        <v>0</v>
      </c>
      <c r="J444" s="33">
        <f t="shared" ca="1" si="554"/>
        <v>0</v>
      </c>
      <c r="K444" s="33">
        <f t="shared" ca="1" si="499"/>
        <v>0</v>
      </c>
      <c r="L444" s="33"/>
      <c r="M444" s="832">
        <v>0</v>
      </c>
      <c r="N444" s="33">
        <f>IF(M444&gt;0,#REF!,0)</f>
        <v>0</v>
      </c>
      <c r="O444" s="33">
        <f t="shared" ca="1" si="500"/>
        <v>0</v>
      </c>
      <c r="P444" s="833">
        <f t="shared" ca="1" si="533"/>
        <v>0</v>
      </c>
      <c r="Q444" s="834">
        <f t="shared" ca="1" si="534"/>
        <v>0</v>
      </c>
      <c r="R444" s="835">
        <f t="shared" ca="1" si="535"/>
        <v>0</v>
      </c>
      <c r="S444" s="836">
        <f t="shared" ca="1" si="536"/>
        <v>0</v>
      </c>
      <c r="T444" s="34">
        <f t="shared" ca="1" si="501"/>
        <v>0</v>
      </c>
      <c r="U444" s="835">
        <f t="shared" ca="1" si="537"/>
        <v>0</v>
      </c>
      <c r="V444" s="34">
        <f t="shared" si="563"/>
        <v>0</v>
      </c>
      <c r="W444" s="553">
        <f t="shared" si="564"/>
        <v>0</v>
      </c>
      <c r="X444" s="42">
        <f t="shared" si="538"/>
        <v>0.03</v>
      </c>
      <c r="Y444" s="43">
        <f t="shared" si="502"/>
        <v>2.4662697723036864E-3</v>
      </c>
      <c r="Z444" s="45">
        <f t="shared" si="569"/>
        <v>0.03</v>
      </c>
      <c r="AA444" s="43">
        <f t="shared" si="503"/>
        <v>2.4662697723036864E-3</v>
      </c>
      <c r="AB444" s="35">
        <f t="shared" si="567"/>
        <v>0.16</v>
      </c>
      <c r="AC444" s="35">
        <f t="shared" ca="1" si="567"/>
        <v>0.15470777428049154</v>
      </c>
      <c r="AD444" s="317">
        <f t="shared" ca="1" si="567"/>
        <v>0.15470777428049154</v>
      </c>
      <c r="AE444" s="39"/>
      <c r="AF444" s="318">
        <f t="shared" si="504"/>
        <v>0</v>
      </c>
      <c r="AG444" s="405">
        <f t="shared" ca="1" si="505"/>
        <v>0</v>
      </c>
      <c r="AH444" s="318">
        <f t="shared" si="506"/>
        <v>0</v>
      </c>
      <c r="AI444" s="405">
        <f t="shared" ca="1" si="507"/>
        <v>0</v>
      </c>
      <c r="AJ444" s="318">
        <f t="shared" si="508"/>
        <v>0</v>
      </c>
      <c r="AK444" s="405">
        <f t="shared" ca="1" si="509"/>
        <v>0</v>
      </c>
      <c r="AL444" s="35">
        <v>0</v>
      </c>
      <c r="AM444" s="30">
        <f t="shared" ca="1" si="510"/>
        <v>0</v>
      </c>
      <c r="AN444" s="39"/>
      <c r="AO444" s="39"/>
      <c r="AP444" s="709">
        <f ca="1">IF($J$12="",0,IF(A444&lt;=$Y$3,IF(R443+SUM($M$126:M444)&gt;$Z$22,R443*10%,IF(R443+SUM($M$126:M444)&lt;=$Z$22,$Z$22-R443-SUM($M$126:M444))),0))</f>
        <v>0</v>
      </c>
      <c r="AQ444" s="319">
        <f t="shared" ca="1" si="540"/>
        <v>0</v>
      </c>
      <c r="AR444" s="319">
        <f ca="1">IF($J$12="",0,IF(U443&lt;0,0,IF(A444&lt;=$Y$3,IF(U443+SUM($M$126:M444)&gt;$Z$22,U443*10%,IF(U443+SUM($M$126:M444)&lt;=$Z$22,$AR$125-U443-SUM($M$126:M444))),0)))</f>
        <v>0</v>
      </c>
      <c r="AS444" s="39">
        <f t="shared" ca="1" si="541"/>
        <v>0</v>
      </c>
      <c r="AT444" s="723">
        <f t="shared" ca="1" si="511"/>
        <v>0</v>
      </c>
      <c r="AU444" s="320">
        <f t="shared" ca="1" si="512"/>
        <v>0</v>
      </c>
      <c r="AV444" s="320">
        <f t="shared" ca="1" si="513"/>
        <v>0</v>
      </c>
      <c r="AW444" s="320">
        <f t="shared" ca="1" si="514"/>
        <v>0</v>
      </c>
      <c r="AX444" s="320">
        <f t="shared" ca="1" si="515"/>
        <v>0</v>
      </c>
      <c r="AY444" s="320">
        <f t="shared" ca="1" si="542"/>
        <v>0</v>
      </c>
      <c r="AZ444" s="724">
        <f t="shared" ca="1" si="516"/>
        <v>0</v>
      </c>
      <c r="BA444" s="1259">
        <f t="shared" si="543"/>
        <v>0</v>
      </c>
      <c r="BB444" s="1250"/>
      <c r="BC444" s="715">
        <f t="shared" si="517"/>
        <v>0</v>
      </c>
      <c r="BD444" s="715">
        <f t="shared" si="518"/>
        <v>0</v>
      </c>
      <c r="BE444" s="715">
        <f t="shared" si="519"/>
        <v>0</v>
      </c>
      <c r="BF444" s="715">
        <f t="shared" si="544"/>
        <v>0</v>
      </c>
      <c r="BG444" s="732">
        <f t="shared" si="520"/>
        <v>0</v>
      </c>
      <c r="BH444" s="39"/>
      <c r="BI444" s="39"/>
      <c r="BJ444" s="39"/>
      <c r="BK444" s="39"/>
      <c r="BL444" s="39"/>
      <c r="BM444" s="30"/>
      <c r="BN444" s="422">
        <f t="shared" ca="1" si="521"/>
        <v>0</v>
      </c>
      <c r="BO444" s="422">
        <f t="shared" ca="1" si="522"/>
        <v>0</v>
      </c>
      <c r="BP444" s="422">
        <f t="shared" ca="1" si="523"/>
        <v>0</v>
      </c>
      <c r="BQ444" s="422">
        <f t="shared" ca="1" si="524"/>
        <v>0</v>
      </c>
      <c r="BR444" s="422">
        <f t="shared" ca="1" si="545"/>
        <v>0</v>
      </c>
      <c r="BS444" s="422">
        <f t="shared" ca="1" si="525"/>
        <v>0</v>
      </c>
      <c r="BT444" s="422">
        <f t="shared" si="526"/>
        <v>0</v>
      </c>
      <c r="BU444" s="422">
        <f t="shared" si="527"/>
        <v>0</v>
      </c>
      <c r="BV444" s="422">
        <f t="shared" si="528"/>
        <v>0</v>
      </c>
      <c r="BW444" s="422">
        <f t="shared" si="529"/>
        <v>0</v>
      </c>
      <c r="BX444" s="422">
        <f t="shared" si="546"/>
        <v>0</v>
      </c>
      <c r="BY444" s="422">
        <f t="shared" si="530"/>
        <v>0</v>
      </c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458"/>
      <c r="CL444" s="458"/>
      <c r="CM444" s="458"/>
      <c r="CN444" s="458"/>
      <c r="CO444" s="458"/>
      <c r="CP444" s="458"/>
      <c r="CQ444" s="458"/>
      <c r="CR444" s="458"/>
      <c r="CS444" s="458"/>
      <c r="CT444" s="458"/>
      <c r="CU444" s="458"/>
      <c r="CV444" s="458"/>
      <c r="CW444" s="458"/>
      <c r="CX444" s="458"/>
      <c r="CY444" s="458"/>
      <c r="CZ444" s="458"/>
      <c r="DA444" s="458"/>
      <c r="DB444" s="458"/>
      <c r="DC444" s="458"/>
      <c r="DD444" s="458"/>
      <c r="DE444" s="458"/>
      <c r="DF444" s="458"/>
      <c r="DG444" s="458"/>
      <c r="DH444" s="458"/>
      <c r="DI444" s="458"/>
      <c r="DJ444" s="458"/>
      <c r="DK444" s="458"/>
      <c r="DL444" s="458"/>
      <c r="DM444" s="458"/>
      <c r="DN444" s="458"/>
      <c r="DO444" s="458"/>
      <c r="DP444" s="458"/>
      <c r="DQ444" s="458"/>
      <c r="DR444" s="458"/>
      <c r="DS444" s="458"/>
      <c r="DT444" s="458"/>
      <c r="DU444" s="39"/>
      <c r="DV444" s="39"/>
      <c r="DW444" s="31">
        <f t="shared" si="571"/>
        <v>27</v>
      </c>
      <c r="DX444" s="459">
        <f t="shared" si="531"/>
        <v>320</v>
      </c>
      <c r="DY444" s="467">
        <f t="shared" si="547"/>
        <v>0</v>
      </c>
      <c r="DZ444" s="468">
        <f t="shared" si="548"/>
        <v>0</v>
      </c>
      <c r="EA444" s="467">
        <f t="shared" si="549"/>
        <v>0</v>
      </c>
      <c r="EB444" s="468"/>
      <c r="EC444" s="326"/>
      <c r="ED444" s="468"/>
      <c r="EE444" s="39"/>
      <c r="EF444" s="459">
        <f t="shared" si="550"/>
        <v>320</v>
      </c>
      <c r="EG444" s="407">
        <f t="shared" si="568"/>
        <v>0.03</v>
      </c>
      <c r="EH444" s="407">
        <f t="shared" si="568"/>
        <v>0.03</v>
      </c>
      <c r="EI444" s="407">
        <f t="shared" si="568"/>
        <v>0.03</v>
      </c>
      <c r="EJ444" s="407">
        <f t="shared" si="568"/>
        <v>0.03</v>
      </c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</row>
    <row r="445" spans="1:228" ht="12.75" hidden="1" customHeight="1" x14ac:dyDescent="0.2">
      <c r="A445" s="31">
        <f t="shared" si="570"/>
        <v>27</v>
      </c>
      <c r="B445" s="31"/>
      <c r="C445" s="31"/>
      <c r="D445" s="32">
        <f t="shared" si="532"/>
        <v>321</v>
      </c>
      <c r="E445" s="33">
        <f t="shared" ref="E445:E508" ca="1" si="572">IF(A445&gt;$Y$4,0,IF(MOD(D445-$D$125,$N$1073)=0,$Y$6,0))</f>
        <v>0</v>
      </c>
      <c r="F445" s="33">
        <f t="shared" ref="F445:F508" ca="1" si="573">IF(E445&gt;0,$AA$1082,0)</f>
        <v>0</v>
      </c>
      <c r="G445" s="33">
        <f t="shared" ref="G445:G508" ca="1" si="574">IF((E445+H445)/(1+AB445)&gt;F445,(E445+H445)/(1+AB445)-F445,0)</f>
        <v>0</v>
      </c>
      <c r="H445" s="33">
        <v>0</v>
      </c>
      <c r="I445" s="33">
        <v>0</v>
      </c>
      <c r="J445" s="33">
        <f t="shared" ca="1" si="554"/>
        <v>0</v>
      </c>
      <c r="K445" s="33">
        <f t="shared" ref="K445:K508" ca="1" si="575">ROUND($E445/(1+AB445)*AC445+(H445/(1+AB445)*AD445)+(I445/(1+AB445)*AD445),2)</f>
        <v>0</v>
      </c>
      <c r="L445" s="33"/>
      <c r="M445" s="832">
        <v>0</v>
      </c>
      <c r="N445" s="33">
        <f>IF(M445&gt;0,#REF!,0)</f>
        <v>0</v>
      </c>
      <c r="O445" s="33">
        <f t="shared" ref="O445:O508" ca="1" si="576">ROUND((E445+H445+I445)/(1+$AB445)-SUM(K445:N445),2)</f>
        <v>0</v>
      </c>
      <c r="P445" s="833">
        <f t="shared" ca="1" si="533"/>
        <v>0</v>
      </c>
      <c r="Q445" s="834">
        <f t="shared" ca="1" si="534"/>
        <v>0</v>
      </c>
      <c r="R445" s="835">
        <f t="shared" ca="1" si="535"/>
        <v>0</v>
      </c>
      <c r="S445" s="836">
        <f t="shared" ca="1" si="536"/>
        <v>0</v>
      </c>
      <c r="T445" s="34">
        <f t="shared" ref="T445:T508" ca="1" si="577">AM445</f>
        <v>0</v>
      </c>
      <c r="U445" s="835">
        <f t="shared" ca="1" si="537"/>
        <v>0</v>
      </c>
      <c r="V445" s="34">
        <f t="shared" si="563"/>
        <v>0</v>
      </c>
      <c r="W445" s="553">
        <f t="shared" si="564"/>
        <v>0</v>
      </c>
      <c r="X445" s="42">
        <f t="shared" si="538"/>
        <v>0.03</v>
      </c>
      <c r="Y445" s="43">
        <f t="shared" ref="Y445:Y508" si="578">(1+X445)^(1/12)-1</f>
        <v>2.4662697723036864E-3</v>
      </c>
      <c r="Z445" s="45">
        <f t="shared" si="569"/>
        <v>0.03</v>
      </c>
      <c r="AA445" s="43">
        <f t="shared" ref="AA445:AA508" si="579">(1+Z445)^(1/12)-1</f>
        <v>2.4662697723036864E-3</v>
      </c>
      <c r="AB445" s="35">
        <f t="shared" si="567"/>
        <v>0.16</v>
      </c>
      <c r="AC445" s="35">
        <f t="shared" ca="1" si="567"/>
        <v>0.15470777428049154</v>
      </c>
      <c r="AD445" s="317">
        <f t="shared" ca="1" si="567"/>
        <v>0.15470777428049154</v>
      </c>
      <c r="AE445" s="39"/>
      <c r="AF445" s="318">
        <f t="shared" ref="AF445:AF508" si="580">VLOOKUP($D445,$DX$125:$ED$904,2,FALSE)</f>
        <v>0</v>
      </c>
      <c r="AG445" s="405">
        <f t="shared" ref="AG445:AG508" ca="1" si="581">(($F445*AF445))/(1+$AB445)</f>
        <v>0</v>
      </c>
      <c r="AH445" s="318">
        <f t="shared" ref="AH445:AH508" si="582">VLOOKUP($D445,$DX$125:$ED$904,3,FALSE)</f>
        <v>0</v>
      </c>
      <c r="AI445" s="405">
        <f t="shared" ref="AI445:AI508" ca="1" si="583">(($F445*AH445))/(1+$AB445)</f>
        <v>0</v>
      </c>
      <c r="AJ445" s="318">
        <f t="shared" ref="AJ445:AJ508" si="584">VLOOKUP($D445,$DX$125:$ED$904,4,FALSE)</f>
        <v>0</v>
      </c>
      <c r="AK445" s="405">
        <f t="shared" ref="AK445:AK508" ca="1" si="585">(($F445*AJ445))/(1+$AB445)</f>
        <v>0</v>
      </c>
      <c r="AL445" s="35">
        <v>0</v>
      </c>
      <c r="AM445" s="30">
        <f t="shared" ref="AM445:AM508" ca="1" si="586">SUM(BN445:BY445)*(1-AL445)+J445</f>
        <v>0</v>
      </c>
      <c r="AN445" s="39"/>
      <c r="AO445" s="39"/>
      <c r="AP445" s="709">
        <f ca="1">IF($J$12="",0,IF(A445&lt;=$Y$3,IF(R444+SUM($M$126:M445)&gt;$Z$22,R444*10%,IF(R444+SUM($M$126:M445)&lt;=$Z$22,$Z$22-R444-SUM($M$126:M445))),0))</f>
        <v>0</v>
      </c>
      <c r="AQ445" s="319">
        <f t="shared" ca="1" si="540"/>
        <v>0</v>
      </c>
      <c r="AR445" s="319">
        <f ca="1">IF($J$12="",0,IF(U444&lt;0,0,IF(A445&lt;=$Y$3,IF(U444+SUM($M$126:M445)&gt;$Z$22,U444*10%,IF(U444+SUM($M$126:M445)&lt;=$Z$22,$AR$125-U444-SUM($M$126:M445))),0)))</f>
        <v>0</v>
      </c>
      <c r="AS445" s="39">
        <f t="shared" ca="1" si="541"/>
        <v>0</v>
      </c>
      <c r="AT445" s="723">
        <f t="shared" ref="AT445:AT508" ca="1" si="587">IF($G$1061="A",AP445,IF($G$1061="B",AQ445))</f>
        <v>0</v>
      </c>
      <c r="AU445" s="320">
        <f t="shared" ref="AU445:AU508" ca="1" si="588">IF($G$1061="A",AR445,IF($G$1061="B",AS445))</f>
        <v>0</v>
      </c>
      <c r="AV445" s="320">
        <f t="shared" ref="AV445:AV508" ca="1" si="589">IF($A445&lt;=$Z$14,$Z$23,0)</f>
        <v>0</v>
      </c>
      <c r="AW445" s="320">
        <f t="shared" ref="AW445:AW508" ca="1" si="590">IF($A445&lt;=$Z$15,$Z$24,0)</f>
        <v>0</v>
      </c>
      <c r="AX445" s="320">
        <f t="shared" ref="AX445:AX508" ca="1" si="591">IF($A445&lt;=$Z$16,$Z$25,0)</f>
        <v>0</v>
      </c>
      <c r="AY445" s="320">
        <f t="shared" ca="1" si="542"/>
        <v>0</v>
      </c>
      <c r="AZ445" s="724">
        <f t="shared" ref="AZ445:AZ508" ca="1" si="592">IF($A445&lt;=$Z$17,$Z$26,0)</f>
        <v>0</v>
      </c>
      <c r="BA445" s="1259">
        <f t="shared" si="543"/>
        <v>0</v>
      </c>
      <c r="BB445" s="1250"/>
      <c r="BC445" s="715">
        <f t="shared" ref="BC445:BC508" si="593">IF($A445&lt;=$AA$14,$AA$23,0)</f>
        <v>0</v>
      </c>
      <c r="BD445" s="715">
        <f t="shared" ref="BD445:BD508" si="594">IF($A445&lt;=$AA$15,$AA$24,0)</f>
        <v>0</v>
      </c>
      <c r="BE445" s="715">
        <f t="shared" ref="BE445:BE508" si="595">IF($A445&lt;=$AA$16,$AA$25,0)</f>
        <v>0</v>
      </c>
      <c r="BF445" s="715">
        <f t="shared" si="544"/>
        <v>0</v>
      </c>
      <c r="BG445" s="732">
        <f t="shared" ref="BG445:BG508" si="596">IF($A445&lt;=$AA$17,$AA$26,0)</f>
        <v>0</v>
      </c>
      <c r="BH445" s="39"/>
      <c r="BI445" s="39"/>
      <c r="BJ445" s="39"/>
      <c r="BK445" s="39"/>
      <c r="BL445" s="39"/>
      <c r="BM445" s="30"/>
      <c r="BN445" s="422">
        <f t="shared" ref="BN445:BN508" ca="1" si="597">IF($J$12="",0,IF($J$12+$A445-1&gt;99,0,IF(AU445&gt;0,VLOOKUP($J$12+$A445-1,$EW$126:$FA$225,$H$1076,FALSE)*(1+$F$20)*AU445/1000,0)/12))</f>
        <v>0</v>
      </c>
      <c r="BO445" s="422">
        <f t="shared" ref="BO445:BO508" ca="1" si="598">IF($J$12="",0,IF(AV445&gt;0,(VLOOKUP($J$12+$A445-1,$GI$126:$GM$225,$H$1076,FALSE)*(1+$F$21))*AV445/1000,0)/12)</f>
        <v>0</v>
      </c>
      <c r="BP445" s="422">
        <f t="shared" ref="BP445:BP508" ca="1" si="599">IF($J$12="",0,IF(AW445&gt;0,VLOOKUP($J$12+$A445-1,$FI$126:$FM$225,$H$1076,FALSE)*(1+$F$22)*AW445/1000,0)/12)</f>
        <v>0</v>
      </c>
      <c r="BQ445" s="422">
        <f t="shared" ref="BQ445:BQ508" ca="1" si="600">IF($J$12="",0,IF($J$12+$A445-1&gt;65,0,IF(AX445&gt;0,VLOOKUP($J$12+$A445-1,$FU$126:$FY$225,$H$1076,FALSE)*(1+$F$23)*AX445/1000,0)/12))</f>
        <v>0</v>
      </c>
      <c r="BR445" s="422">
        <f t="shared" ca="1" si="545"/>
        <v>0</v>
      </c>
      <c r="BS445" s="422">
        <f t="shared" ref="BS445:BS508" ca="1" si="601">IF($J$12="",0,IF(AZ445&gt;0,VLOOKUP($J$12+$A445-1,$GA$126:$GE$225,$H$1076,FALSE)*(1+$F$24)*AZ445/1000,0)/12)</f>
        <v>0</v>
      </c>
      <c r="BT445" s="422">
        <f t="shared" ref="BT445:BT508" si="602">IF($J$13="",0,IF($J$13+$A445-1&gt;99,0,IF(BA445&gt;0,VLOOKUP($J$13+$A445-1,$EW$126:$FA$225,$H$1077,FALSE)*(1+$H$20)*BA445/1000,0)/12))</f>
        <v>0</v>
      </c>
      <c r="BU445" s="422">
        <f t="shared" ref="BU445:BU508" si="603">IF($J$13="",0,IF(BC445&gt;0,(VLOOKUP($J$13+$A445-1,$GI$126:$GM$225,$H$1077,FALSE)*(1+$F$21))*BC445/1000,0)/12)</f>
        <v>0</v>
      </c>
      <c r="BV445" s="422">
        <f t="shared" ref="BV445:BV508" si="604">IF($J$13="",0,IF(BD445&gt;0,VLOOKUP($J$12+$A445-1,$FI$126:$FM$225,$H$1077,FALSE)*(1+$F$22)*BD445/1000,0)/12)</f>
        <v>0</v>
      </c>
      <c r="BW445" s="422">
        <f t="shared" ref="BW445:BW508" si="605">IF($J$13="",0,IF($J$13+$A445-1&gt;65,0,IF(BE445&gt;0,VLOOKUP($J$13+$A445-1,$FU$126:$FY$225,$H$1077,FALSE)*(1+$F$23)*BE445/1000,0)/12))</f>
        <v>0</v>
      </c>
      <c r="BX445" s="422">
        <f t="shared" si="546"/>
        <v>0</v>
      </c>
      <c r="BY445" s="422">
        <f t="shared" ref="BY445:BY508" si="606">IF($J$13="",0,IF(BG445&gt;0,VLOOKUP($J$13+$A445-1,$GA$126:$GE$225,$H$1077,FALSE)*(1+$F$24)*BG445/1000,0)/12)</f>
        <v>0</v>
      </c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458"/>
      <c r="CL445" s="458"/>
      <c r="CM445" s="458"/>
      <c r="CN445" s="458"/>
      <c r="CO445" s="458"/>
      <c r="CP445" s="458"/>
      <c r="CQ445" s="458"/>
      <c r="CR445" s="458"/>
      <c r="CS445" s="458"/>
      <c r="CT445" s="458"/>
      <c r="CU445" s="458"/>
      <c r="CV445" s="458"/>
      <c r="CW445" s="458"/>
      <c r="CX445" s="458"/>
      <c r="CY445" s="458"/>
      <c r="CZ445" s="458"/>
      <c r="DA445" s="458"/>
      <c r="DB445" s="458"/>
      <c r="DC445" s="458"/>
      <c r="DD445" s="458"/>
      <c r="DE445" s="458"/>
      <c r="DF445" s="458"/>
      <c r="DG445" s="458"/>
      <c r="DH445" s="458"/>
      <c r="DI445" s="458"/>
      <c r="DJ445" s="458"/>
      <c r="DK445" s="458"/>
      <c r="DL445" s="458"/>
      <c r="DM445" s="458"/>
      <c r="DN445" s="458"/>
      <c r="DO445" s="458"/>
      <c r="DP445" s="458"/>
      <c r="DQ445" s="458"/>
      <c r="DR445" s="458"/>
      <c r="DS445" s="458"/>
      <c r="DT445" s="458"/>
      <c r="DU445" s="39"/>
      <c r="DV445" s="39"/>
      <c r="DW445" s="31">
        <f t="shared" si="571"/>
        <v>27</v>
      </c>
      <c r="DX445" s="459">
        <f t="shared" ref="DX445:DX508" si="607">D445</f>
        <v>321</v>
      </c>
      <c r="DY445" s="467">
        <f t="shared" si="547"/>
        <v>0</v>
      </c>
      <c r="DZ445" s="468">
        <f t="shared" si="548"/>
        <v>0</v>
      </c>
      <c r="EA445" s="467">
        <f t="shared" si="549"/>
        <v>0</v>
      </c>
      <c r="EB445" s="468"/>
      <c r="EC445" s="326"/>
      <c r="ED445" s="468"/>
      <c r="EE445" s="39"/>
      <c r="EF445" s="459">
        <f t="shared" si="550"/>
        <v>321</v>
      </c>
      <c r="EG445" s="407">
        <f t="shared" si="568"/>
        <v>0.03</v>
      </c>
      <c r="EH445" s="407">
        <f t="shared" si="568"/>
        <v>0.03</v>
      </c>
      <c r="EI445" s="407">
        <f t="shared" si="568"/>
        <v>0.03</v>
      </c>
      <c r="EJ445" s="407">
        <f t="shared" si="568"/>
        <v>0.03</v>
      </c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</row>
    <row r="446" spans="1:228" ht="12.75" hidden="1" customHeight="1" x14ac:dyDescent="0.2">
      <c r="A446" s="31">
        <f t="shared" si="570"/>
        <v>27</v>
      </c>
      <c r="B446" s="31"/>
      <c r="C446" s="31"/>
      <c r="D446" s="32">
        <f t="shared" ref="D446:D509" si="608">D445+1</f>
        <v>322</v>
      </c>
      <c r="E446" s="33">
        <f t="shared" ca="1" si="572"/>
        <v>0</v>
      </c>
      <c r="F446" s="33">
        <f t="shared" ca="1" si="573"/>
        <v>0</v>
      </c>
      <c r="G446" s="33">
        <f t="shared" ca="1" si="574"/>
        <v>0</v>
      </c>
      <c r="H446" s="33">
        <v>0</v>
      </c>
      <c r="I446" s="33">
        <v>0</v>
      </c>
      <c r="J446" s="33">
        <f t="shared" ca="1" si="554"/>
        <v>0</v>
      </c>
      <c r="K446" s="33">
        <f t="shared" ca="1" si="575"/>
        <v>0</v>
      </c>
      <c r="L446" s="33"/>
      <c r="M446" s="832">
        <v>0</v>
      </c>
      <c r="N446" s="33">
        <f>IF(M446&gt;0,#REF!,0)</f>
        <v>0</v>
      </c>
      <c r="O446" s="33">
        <f t="shared" ca="1" si="576"/>
        <v>0</v>
      </c>
      <c r="P446" s="833">
        <f t="shared" ref="P446:P509" ca="1" si="609">IF(A446&gt;$Y$3,0,IF((O446+R445)*Y446&gt;0,ROUND(O446*Y446+R445*Y446,2),0))</f>
        <v>0</v>
      </c>
      <c r="Q446" s="834">
        <f t="shared" ref="Q446:Q509" ca="1" si="610">T446</f>
        <v>0</v>
      </c>
      <c r="R446" s="835">
        <f t="shared" ref="R446:R509" ca="1" si="611">IF(A446&gt;$Y$3,0,IF((R445+O446+P446-Q446)&gt;0,(R445+P446+O446-Q446),0))</f>
        <v>0</v>
      </c>
      <c r="S446" s="836">
        <f t="shared" ref="S446:S509" ca="1" si="612">IF(A446&gt;$Y$3,0,IF((O446+U445)*AA446&gt;0,ROUND((O446+U445)*AA446,2),0))</f>
        <v>0</v>
      </c>
      <c r="T446" s="34">
        <f t="shared" ca="1" si="577"/>
        <v>0</v>
      </c>
      <c r="U446" s="835">
        <f t="shared" ref="U446:U509" ca="1" si="613">IF(A446&gt;$Y$3,0,IF(U445+O446+S446-T446&gt;0,U445+O446+S446-T446,0))</f>
        <v>0</v>
      </c>
      <c r="V446" s="34">
        <f t="shared" si="563"/>
        <v>0</v>
      </c>
      <c r="W446" s="553">
        <f t="shared" si="564"/>
        <v>0</v>
      </c>
      <c r="X446" s="42">
        <f t="shared" ref="X446:X509" si="614">X445</f>
        <v>0.03</v>
      </c>
      <c r="Y446" s="43">
        <f t="shared" si="578"/>
        <v>2.4662697723036864E-3</v>
      </c>
      <c r="Z446" s="45">
        <f t="shared" si="569"/>
        <v>0.03</v>
      </c>
      <c r="AA446" s="43">
        <f t="shared" si="579"/>
        <v>2.4662697723036864E-3</v>
      </c>
      <c r="AB446" s="35">
        <f t="shared" ref="AB446:AD461" si="615">AB445</f>
        <v>0.16</v>
      </c>
      <c r="AC446" s="35">
        <f t="shared" ca="1" si="615"/>
        <v>0.15470777428049154</v>
      </c>
      <c r="AD446" s="317">
        <f t="shared" ca="1" si="615"/>
        <v>0.15470777428049154</v>
      </c>
      <c r="AE446" s="39"/>
      <c r="AF446" s="318">
        <f t="shared" si="580"/>
        <v>0</v>
      </c>
      <c r="AG446" s="405">
        <f t="shared" ca="1" si="581"/>
        <v>0</v>
      </c>
      <c r="AH446" s="318">
        <f t="shared" si="582"/>
        <v>0</v>
      </c>
      <c r="AI446" s="405">
        <f t="shared" ca="1" si="583"/>
        <v>0</v>
      </c>
      <c r="AJ446" s="318">
        <f t="shared" si="584"/>
        <v>0</v>
      </c>
      <c r="AK446" s="405">
        <f t="shared" ca="1" si="585"/>
        <v>0</v>
      </c>
      <c r="AL446" s="35">
        <v>0</v>
      </c>
      <c r="AM446" s="30">
        <f t="shared" ca="1" si="586"/>
        <v>0</v>
      </c>
      <c r="AN446" s="39"/>
      <c r="AO446" s="39"/>
      <c r="AP446" s="709">
        <f ca="1">IF($J$12="",0,IF(A446&lt;=$Y$3,IF(R445+SUM($M$126:M446)&gt;$Z$22,R445*10%,IF(R445+SUM($M$126:M446)&lt;=$Z$22,$Z$22-R445-SUM($M$126:M446))),0))</f>
        <v>0</v>
      </c>
      <c r="AQ446" s="319">
        <f t="shared" ref="AQ446:AQ509" ca="1" si="616">IF($J$12="",0,IF(A446&lt;=$Y$3,$Z$22,0))</f>
        <v>0</v>
      </c>
      <c r="AR446" s="319">
        <f ca="1">IF($J$12="",0,IF(U445&lt;0,0,IF(A446&lt;=$Y$3,IF(U445+SUM($M$126:M446)&gt;$Z$22,U445*10%,IF(U445+SUM($M$126:M446)&lt;=$Z$22,$AR$125-U445-SUM($M$126:M446))),0)))</f>
        <v>0</v>
      </c>
      <c r="AS446" s="39">
        <f t="shared" ref="AS446:AS509" ca="1" si="617">IF($J$12="",0,IF(U445&lt;0,0,IF(A446&lt;=$Y$3,$Z$22,0)))</f>
        <v>0</v>
      </c>
      <c r="AT446" s="723">
        <f t="shared" ca="1" si="587"/>
        <v>0</v>
      </c>
      <c r="AU446" s="320">
        <f t="shared" ca="1" si="588"/>
        <v>0</v>
      </c>
      <c r="AV446" s="320">
        <f t="shared" ca="1" si="589"/>
        <v>0</v>
      </c>
      <c r="AW446" s="320">
        <f t="shared" ca="1" si="590"/>
        <v>0</v>
      </c>
      <c r="AX446" s="320">
        <f t="shared" ca="1" si="591"/>
        <v>0</v>
      </c>
      <c r="AY446" s="320">
        <f t="shared" ref="AY446:AY509" ca="1" si="618">IF($E$23&gt;0,0,HLOOKUP($A446,$E$1016:$CA$1033,17,FALSE))</f>
        <v>0</v>
      </c>
      <c r="AZ446" s="724">
        <f t="shared" ca="1" si="592"/>
        <v>0</v>
      </c>
      <c r="BA446" s="1259">
        <f t="shared" ref="BA446:BA509" si="619">IF($A446&lt;=$AA$13,BA445,0)</f>
        <v>0</v>
      </c>
      <c r="BB446" s="1250"/>
      <c r="BC446" s="715">
        <f t="shared" si="593"/>
        <v>0</v>
      </c>
      <c r="BD446" s="715">
        <f t="shared" si="594"/>
        <v>0</v>
      </c>
      <c r="BE446" s="715">
        <f t="shared" si="595"/>
        <v>0</v>
      </c>
      <c r="BF446" s="715">
        <f t="shared" ref="BF446:BF509" si="620">IF($G$23&gt;0,0,HLOOKUP($A446,$E$1016:$CA$1033,18,FALSE))</f>
        <v>0</v>
      </c>
      <c r="BG446" s="732">
        <f t="shared" si="596"/>
        <v>0</v>
      </c>
      <c r="BH446" s="39"/>
      <c r="BI446" s="39"/>
      <c r="BJ446" s="39"/>
      <c r="BK446" s="39"/>
      <c r="BL446" s="39"/>
      <c r="BM446" s="30"/>
      <c r="BN446" s="422">
        <f t="shared" ca="1" si="597"/>
        <v>0</v>
      </c>
      <c r="BO446" s="422">
        <f t="shared" ca="1" si="598"/>
        <v>0</v>
      </c>
      <c r="BP446" s="422">
        <f t="shared" ca="1" si="599"/>
        <v>0</v>
      </c>
      <c r="BQ446" s="422">
        <f t="shared" ca="1" si="600"/>
        <v>0</v>
      </c>
      <c r="BR446" s="422">
        <f t="shared" ref="BR446:BR509" ca="1" si="621">IF(AY446&gt;0,VLOOKUP($J$12+$A446-1,$FO$126:$FS$225,$H$1076,FALSE)*(1+$Y$33)*AY446/1000,0)/12</f>
        <v>0</v>
      </c>
      <c r="BS446" s="422">
        <f t="shared" ca="1" si="601"/>
        <v>0</v>
      </c>
      <c r="BT446" s="422">
        <f t="shared" si="602"/>
        <v>0</v>
      </c>
      <c r="BU446" s="422">
        <f t="shared" si="603"/>
        <v>0</v>
      </c>
      <c r="BV446" s="422">
        <f t="shared" si="604"/>
        <v>0</v>
      </c>
      <c r="BW446" s="422">
        <f t="shared" si="605"/>
        <v>0</v>
      </c>
      <c r="BX446" s="422">
        <f t="shared" ref="BX446:BX509" si="622">IF(BF446&gt;0,VLOOKUP($J$13+$A446-1,$FO$126:$FS$225,$H$1077,FALSE)*(1+$Y$33)*BF446/1000,0)/12</f>
        <v>0</v>
      </c>
      <c r="BY446" s="422">
        <f t="shared" si="606"/>
        <v>0</v>
      </c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458"/>
      <c r="CL446" s="458"/>
      <c r="CM446" s="458"/>
      <c r="CN446" s="458"/>
      <c r="CO446" s="458"/>
      <c r="CP446" s="458"/>
      <c r="CQ446" s="458"/>
      <c r="CR446" s="458"/>
      <c r="CS446" s="458"/>
      <c r="CT446" s="458"/>
      <c r="CU446" s="458"/>
      <c r="CV446" s="458"/>
      <c r="CW446" s="458"/>
      <c r="CX446" s="458"/>
      <c r="CY446" s="458"/>
      <c r="CZ446" s="458"/>
      <c r="DA446" s="458"/>
      <c r="DB446" s="458"/>
      <c r="DC446" s="458"/>
      <c r="DD446" s="458"/>
      <c r="DE446" s="458"/>
      <c r="DF446" s="458"/>
      <c r="DG446" s="458"/>
      <c r="DH446" s="458"/>
      <c r="DI446" s="458"/>
      <c r="DJ446" s="458"/>
      <c r="DK446" s="458"/>
      <c r="DL446" s="458"/>
      <c r="DM446" s="458"/>
      <c r="DN446" s="458"/>
      <c r="DO446" s="458"/>
      <c r="DP446" s="458"/>
      <c r="DQ446" s="458"/>
      <c r="DR446" s="458"/>
      <c r="DS446" s="458"/>
      <c r="DT446" s="458"/>
      <c r="DU446" s="39"/>
      <c r="DV446" s="39"/>
      <c r="DW446" s="31">
        <f t="shared" si="571"/>
        <v>27</v>
      </c>
      <c r="DX446" s="459">
        <f t="shared" si="607"/>
        <v>322</v>
      </c>
      <c r="DY446" s="467">
        <f t="shared" ref="DY446:DY509" si="623">VLOOKUP($DW446,$AG$1054:$AN$1153,2,FALSE)</f>
        <v>0</v>
      </c>
      <c r="DZ446" s="468">
        <f t="shared" ref="DZ446:DZ509" si="624">VLOOKUP($DW446,$AG$1054:$AN$1153,3,FALSE)</f>
        <v>0</v>
      </c>
      <c r="EA446" s="467">
        <f t="shared" ref="EA446:EA509" si="625">VLOOKUP($DW446,$AG$1054:$AN$1153,4,FALSE)</f>
        <v>0</v>
      </c>
      <c r="EB446" s="468"/>
      <c r="EC446" s="326"/>
      <c r="ED446" s="468"/>
      <c r="EE446" s="39"/>
      <c r="EF446" s="459">
        <f t="shared" ref="EF446:EF509" si="626">D446</f>
        <v>322</v>
      </c>
      <c r="EG446" s="407">
        <f t="shared" si="568"/>
        <v>0.03</v>
      </c>
      <c r="EH446" s="407">
        <f t="shared" si="568"/>
        <v>0.03</v>
      </c>
      <c r="EI446" s="407">
        <f t="shared" si="568"/>
        <v>0.03</v>
      </c>
      <c r="EJ446" s="407">
        <f t="shared" si="568"/>
        <v>0.03</v>
      </c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</row>
    <row r="447" spans="1:228" ht="12.75" hidden="1" customHeight="1" x14ac:dyDescent="0.2">
      <c r="A447" s="31">
        <f t="shared" si="570"/>
        <v>27</v>
      </c>
      <c r="B447" s="31"/>
      <c r="C447" s="31"/>
      <c r="D447" s="32">
        <f t="shared" si="608"/>
        <v>323</v>
      </c>
      <c r="E447" s="33">
        <f t="shared" ca="1" si="572"/>
        <v>0</v>
      </c>
      <c r="F447" s="33">
        <f t="shared" ca="1" si="573"/>
        <v>0</v>
      </c>
      <c r="G447" s="33">
        <f t="shared" ca="1" si="574"/>
        <v>0</v>
      </c>
      <c r="H447" s="33">
        <v>0</v>
      </c>
      <c r="I447" s="33">
        <v>0</v>
      </c>
      <c r="J447" s="33">
        <f t="shared" ca="1" si="554"/>
        <v>0</v>
      </c>
      <c r="K447" s="33">
        <f t="shared" ca="1" si="575"/>
        <v>0</v>
      </c>
      <c r="L447" s="33"/>
      <c r="M447" s="832">
        <v>0</v>
      </c>
      <c r="N447" s="33">
        <f>IF(M447&gt;0,#REF!,0)</f>
        <v>0</v>
      </c>
      <c r="O447" s="33">
        <f t="shared" ca="1" si="576"/>
        <v>0</v>
      </c>
      <c r="P447" s="833">
        <f t="shared" ca="1" si="609"/>
        <v>0</v>
      </c>
      <c r="Q447" s="834">
        <f t="shared" ca="1" si="610"/>
        <v>0</v>
      </c>
      <c r="R447" s="835">
        <f t="shared" ca="1" si="611"/>
        <v>0</v>
      </c>
      <c r="S447" s="836">
        <f t="shared" ca="1" si="612"/>
        <v>0</v>
      </c>
      <c r="T447" s="34">
        <f t="shared" ca="1" si="577"/>
        <v>0</v>
      </c>
      <c r="U447" s="835">
        <f t="shared" ca="1" si="613"/>
        <v>0</v>
      </c>
      <c r="V447" s="34">
        <f t="shared" si="563"/>
        <v>0</v>
      </c>
      <c r="W447" s="553">
        <f t="shared" si="564"/>
        <v>0</v>
      </c>
      <c r="X447" s="42">
        <f t="shared" si="614"/>
        <v>0.03</v>
      </c>
      <c r="Y447" s="43">
        <f t="shared" si="578"/>
        <v>2.4662697723036864E-3</v>
      </c>
      <c r="Z447" s="45">
        <f t="shared" si="569"/>
        <v>0.03</v>
      </c>
      <c r="AA447" s="43">
        <f t="shared" si="579"/>
        <v>2.4662697723036864E-3</v>
      </c>
      <c r="AB447" s="35">
        <f t="shared" si="615"/>
        <v>0.16</v>
      </c>
      <c r="AC447" s="35">
        <f t="shared" ca="1" si="615"/>
        <v>0.15470777428049154</v>
      </c>
      <c r="AD447" s="317">
        <f t="shared" ca="1" si="615"/>
        <v>0.15470777428049154</v>
      </c>
      <c r="AE447" s="39"/>
      <c r="AF447" s="318">
        <f t="shared" si="580"/>
        <v>0</v>
      </c>
      <c r="AG447" s="405">
        <f t="shared" ca="1" si="581"/>
        <v>0</v>
      </c>
      <c r="AH447" s="318">
        <f t="shared" si="582"/>
        <v>0</v>
      </c>
      <c r="AI447" s="405">
        <f t="shared" ca="1" si="583"/>
        <v>0</v>
      </c>
      <c r="AJ447" s="318">
        <f t="shared" si="584"/>
        <v>0</v>
      </c>
      <c r="AK447" s="405">
        <f t="shared" ca="1" si="585"/>
        <v>0</v>
      </c>
      <c r="AL447" s="35">
        <v>0</v>
      </c>
      <c r="AM447" s="30">
        <f t="shared" ca="1" si="586"/>
        <v>0</v>
      </c>
      <c r="AN447" s="39"/>
      <c r="AO447" s="39"/>
      <c r="AP447" s="709">
        <f ca="1">IF($J$12="",0,IF(A447&lt;=$Y$3,IF(R446+SUM($M$126:M447)&gt;$Z$22,R446*10%,IF(R446+SUM($M$126:M447)&lt;=$Z$22,$Z$22-R446-SUM($M$126:M447))),0))</f>
        <v>0</v>
      </c>
      <c r="AQ447" s="319">
        <f t="shared" ca="1" si="616"/>
        <v>0</v>
      </c>
      <c r="AR447" s="319">
        <f ca="1">IF($J$12="",0,IF(U446&lt;0,0,IF(A447&lt;=$Y$3,IF(U446+SUM($M$126:M447)&gt;$Z$22,U446*10%,IF(U446+SUM($M$126:M447)&lt;=$Z$22,$AR$125-U446-SUM($M$126:M447))),0)))</f>
        <v>0</v>
      </c>
      <c r="AS447" s="39">
        <f t="shared" ca="1" si="617"/>
        <v>0</v>
      </c>
      <c r="AT447" s="723">
        <f t="shared" ca="1" si="587"/>
        <v>0</v>
      </c>
      <c r="AU447" s="320">
        <f t="shared" ca="1" si="588"/>
        <v>0</v>
      </c>
      <c r="AV447" s="320">
        <f t="shared" ca="1" si="589"/>
        <v>0</v>
      </c>
      <c r="AW447" s="320">
        <f t="shared" ca="1" si="590"/>
        <v>0</v>
      </c>
      <c r="AX447" s="320">
        <f t="shared" ca="1" si="591"/>
        <v>0</v>
      </c>
      <c r="AY447" s="320">
        <f t="shared" ca="1" si="618"/>
        <v>0</v>
      </c>
      <c r="AZ447" s="724">
        <f t="shared" ca="1" si="592"/>
        <v>0</v>
      </c>
      <c r="BA447" s="1259">
        <f t="shared" si="619"/>
        <v>0</v>
      </c>
      <c r="BB447" s="1250"/>
      <c r="BC447" s="715">
        <f t="shared" si="593"/>
        <v>0</v>
      </c>
      <c r="BD447" s="715">
        <f t="shared" si="594"/>
        <v>0</v>
      </c>
      <c r="BE447" s="715">
        <f t="shared" si="595"/>
        <v>0</v>
      </c>
      <c r="BF447" s="715">
        <f t="shared" si="620"/>
        <v>0</v>
      </c>
      <c r="BG447" s="732">
        <f t="shared" si="596"/>
        <v>0</v>
      </c>
      <c r="BH447" s="39"/>
      <c r="BI447" s="39"/>
      <c r="BJ447" s="39"/>
      <c r="BK447" s="39"/>
      <c r="BL447" s="39"/>
      <c r="BM447" s="30"/>
      <c r="BN447" s="422">
        <f t="shared" ca="1" si="597"/>
        <v>0</v>
      </c>
      <c r="BO447" s="422">
        <f t="shared" ca="1" si="598"/>
        <v>0</v>
      </c>
      <c r="BP447" s="422">
        <f t="shared" ca="1" si="599"/>
        <v>0</v>
      </c>
      <c r="BQ447" s="422">
        <f t="shared" ca="1" si="600"/>
        <v>0</v>
      </c>
      <c r="BR447" s="422">
        <f t="shared" ca="1" si="621"/>
        <v>0</v>
      </c>
      <c r="BS447" s="422">
        <f t="shared" ca="1" si="601"/>
        <v>0</v>
      </c>
      <c r="BT447" s="422">
        <f t="shared" si="602"/>
        <v>0</v>
      </c>
      <c r="BU447" s="422">
        <f t="shared" si="603"/>
        <v>0</v>
      </c>
      <c r="BV447" s="422">
        <f t="shared" si="604"/>
        <v>0</v>
      </c>
      <c r="BW447" s="422">
        <f t="shared" si="605"/>
        <v>0</v>
      </c>
      <c r="BX447" s="422">
        <f t="shared" si="622"/>
        <v>0</v>
      </c>
      <c r="BY447" s="422">
        <f t="shared" si="606"/>
        <v>0</v>
      </c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458"/>
      <c r="CL447" s="458"/>
      <c r="CM447" s="458"/>
      <c r="CN447" s="458"/>
      <c r="CO447" s="458"/>
      <c r="CP447" s="458"/>
      <c r="CQ447" s="458"/>
      <c r="CR447" s="458"/>
      <c r="CS447" s="458"/>
      <c r="CT447" s="458"/>
      <c r="CU447" s="458"/>
      <c r="CV447" s="458"/>
      <c r="CW447" s="458"/>
      <c r="CX447" s="458"/>
      <c r="CY447" s="458"/>
      <c r="CZ447" s="458"/>
      <c r="DA447" s="458"/>
      <c r="DB447" s="458"/>
      <c r="DC447" s="458"/>
      <c r="DD447" s="458"/>
      <c r="DE447" s="458"/>
      <c r="DF447" s="458"/>
      <c r="DG447" s="458"/>
      <c r="DH447" s="458"/>
      <c r="DI447" s="458"/>
      <c r="DJ447" s="458"/>
      <c r="DK447" s="458"/>
      <c r="DL447" s="458"/>
      <c r="DM447" s="458"/>
      <c r="DN447" s="458"/>
      <c r="DO447" s="458"/>
      <c r="DP447" s="458"/>
      <c r="DQ447" s="458"/>
      <c r="DR447" s="458"/>
      <c r="DS447" s="458"/>
      <c r="DT447" s="458"/>
      <c r="DU447" s="39"/>
      <c r="DV447" s="39"/>
      <c r="DW447" s="31">
        <f t="shared" si="571"/>
        <v>27</v>
      </c>
      <c r="DX447" s="459">
        <f t="shared" si="607"/>
        <v>323</v>
      </c>
      <c r="DY447" s="467">
        <f t="shared" si="623"/>
        <v>0</v>
      </c>
      <c r="DZ447" s="468">
        <f t="shared" si="624"/>
        <v>0</v>
      </c>
      <c r="EA447" s="467">
        <f t="shared" si="625"/>
        <v>0</v>
      </c>
      <c r="EB447" s="468"/>
      <c r="EC447" s="326"/>
      <c r="ED447" s="468"/>
      <c r="EE447" s="39"/>
      <c r="EF447" s="459">
        <f t="shared" si="626"/>
        <v>323</v>
      </c>
      <c r="EG447" s="407">
        <f t="shared" ref="EG447:EJ462" si="627">EG446</f>
        <v>0.03</v>
      </c>
      <c r="EH447" s="407">
        <f t="shared" si="627"/>
        <v>0.03</v>
      </c>
      <c r="EI447" s="407">
        <f t="shared" si="627"/>
        <v>0.03</v>
      </c>
      <c r="EJ447" s="407">
        <f t="shared" si="627"/>
        <v>0.03</v>
      </c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</row>
    <row r="448" spans="1:228" ht="12.75" hidden="1" customHeight="1" x14ac:dyDescent="0.2">
      <c r="A448" s="31">
        <f t="shared" si="570"/>
        <v>27</v>
      </c>
      <c r="B448" s="31"/>
      <c r="C448" s="31"/>
      <c r="D448" s="32">
        <f t="shared" si="608"/>
        <v>324</v>
      </c>
      <c r="E448" s="33">
        <f t="shared" ca="1" si="572"/>
        <v>0</v>
      </c>
      <c r="F448" s="33">
        <f t="shared" ca="1" si="573"/>
        <v>0</v>
      </c>
      <c r="G448" s="33">
        <f t="shared" ca="1" si="574"/>
        <v>0</v>
      </c>
      <c r="H448" s="33">
        <v>0</v>
      </c>
      <c r="I448" s="33">
        <v>0</v>
      </c>
      <c r="J448" s="33">
        <f t="shared" ca="1" si="554"/>
        <v>0</v>
      </c>
      <c r="K448" s="33">
        <f t="shared" ca="1" si="575"/>
        <v>0</v>
      </c>
      <c r="L448" s="33"/>
      <c r="M448" s="832">
        <v>0</v>
      </c>
      <c r="N448" s="33">
        <f>IF(M448&gt;0,#REF!,0)</f>
        <v>0</v>
      </c>
      <c r="O448" s="33">
        <f t="shared" ca="1" si="576"/>
        <v>0</v>
      </c>
      <c r="P448" s="833">
        <f t="shared" ca="1" si="609"/>
        <v>0</v>
      </c>
      <c r="Q448" s="834">
        <f t="shared" ca="1" si="610"/>
        <v>0</v>
      </c>
      <c r="R448" s="835">
        <f t="shared" ca="1" si="611"/>
        <v>0</v>
      </c>
      <c r="S448" s="836">
        <f t="shared" ca="1" si="612"/>
        <v>0</v>
      </c>
      <c r="T448" s="34">
        <f t="shared" ca="1" si="577"/>
        <v>0</v>
      </c>
      <c r="U448" s="835">
        <f t="shared" ca="1" si="613"/>
        <v>0</v>
      </c>
      <c r="V448" s="34">
        <f t="shared" si="563"/>
        <v>0</v>
      </c>
      <c r="W448" s="553">
        <f t="shared" si="564"/>
        <v>0</v>
      </c>
      <c r="X448" s="42">
        <f t="shared" si="614"/>
        <v>0.03</v>
      </c>
      <c r="Y448" s="43">
        <f t="shared" si="578"/>
        <v>2.4662697723036864E-3</v>
      </c>
      <c r="Z448" s="45">
        <f t="shared" si="569"/>
        <v>0.03</v>
      </c>
      <c r="AA448" s="43">
        <f t="shared" si="579"/>
        <v>2.4662697723036864E-3</v>
      </c>
      <c r="AB448" s="35">
        <f t="shared" si="615"/>
        <v>0.16</v>
      </c>
      <c r="AC448" s="35">
        <f t="shared" ca="1" si="615"/>
        <v>0.15470777428049154</v>
      </c>
      <c r="AD448" s="317">
        <f t="shared" ca="1" si="615"/>
        <v>0.15470777428049154</v>
      </c>
      <c r="AE448" s="39"/>
      <c r="AF448" s="318">
        <f t="shared" si="580"/>
        <v>0</v>
      </c>
      <c r="AG448" s="405">
        <f t="shared" ca="1" si="581"/>
        <v>0</v>
      </c>
      <c r="AH448" s="318">
        <f t="shared" si="582"/>
        <v>0</v>
      </c>
      <c r="AI448" s="405">
        <f t="shared" ca="1" si="583"/>
        <v>0</v>
      </c>
      <c r="AJ448" s="318">
        <f t="shared" si="584"/>
        <v>0</v>
      </c>
      <c r="AK448" s="405">
        <f t="shared" ca="1" si="585"/>
        <v>0</v>
      </c>
      <c r="AL448" s="35">
        <v>0</v>
      </c>
      <c r="AM448" s="30">
        <f t="shared" ca="1" si="586"/>
        <v>0</v>
      </c>
      <c r="AN448" s="39"/>
      <c r="AO448" s="39"/>
      <c r="AP448" s="709">
        <f ca="1">IF($J$12="",0,IF(A448&lt;=$Y$3,IF(R447+SUM($M$126:M448)&gt;$Z$22,R447*10%,IF(R447+SUM($M$126:M448)&lt;=$Z$22,$Z$22-R447-SUM($M$126:M448))),0))</f>
        <v>0</v>
      </c>
      <c r="AQ448" s="319">
        <f t="shared" ca="1" si="616"/>
        <v>0</v>
      </c>
      <c r="AR448" s="319">
        <f ca="1">IF($J$12="",0,IF(U447&lt;0,0,IF(A448&lt;=$Y$3,IF(U447+SUM($M$126:M448)&gt;$Z$22,U447*10%,IF(U447+SUM($M$126:M448)&lt;=$Z$22,$AR$125-U447-SUM($M$126:M448))),0)))</f>
        <v>0</v>
      </c>
      <c r="AS448" s="39">
        <f t="shared" ca="1" si="617"/>
        <v>0</v>
      </c>
      <c r="AT448" s="723">
        <f t="shared" ca="1" si="587"/>
        <v>0</v>
      </c>
      <c r="AU448" s="320">
        <f t="shared" ca="1" si="588"/>
        <v>0</v>
      </c>
      <c r="AV448" s="320">
        <f t="shared" ca="1" si="589"/>
        <v>0</v>
      </c>
      <c r="AW448" s="320">
        <f t="shared" ca="1" si="590"/>
        <v>0</v>
      </c>
      <c r="AX448" s="320">
        <f t="shared" ca="1" si="591"/>
        <v>0</v>
      </c>
      <c r="AY448" s="320">
        <f t="shared" ca="1" si="618"/>
        <v>0</v>
      </c>
      <c r="AZ448" s="724">
        <f t="shared" ca="1" si="592"/>
        <v>0</v>
      </c>
      <c r="BA448" s="1259">
        <f t="shared" si="619"/>
        <v>0</v>
      </c>
      <c r="BB448" s="1250"/>
      <c r="BC448" s="715">
        <f t="shared" si="593"/>
        <v>0</v>
      </c>
      <c r="BD448" s="715">
        <f t="shared" si="594"/>
        <v>0</v>
      </c>
      <c r="BE448" s="715">
        <f t="shared" si="595"/>
        <v>0</v>
      </c>
      <c r="BF448" s="715">
        <f t="shared" si="620"/>
        <v>0</v>
      </c>
      <c r="BG448" s="732">
        <f t="shared" si="596"/>
        <v>0</v>
      </c>
      <c r="BH448" s="39"/>
      <c r="BI448" s="39"/>
      <c r="BJ448" s="39"/>
      <c r="BK448" s="39"/>
      <c r="BL448" s="39"/>
      <c r="BM448" s="30"/>
      <c r="BN448" s="422">
        <f t="shared" ca="1" si="597"/>
        <v>0</v>
      </c>
      <c r="BO448" s="422">
        <f t="shared" ca="1" si="598"/>
        <v>0</v>
      </c>
      <c r="BP448" s="422">
        <f t="shared" ca="1" si="599"/>
        <v>0</v>
      </c>
      <c r="BQ448" s="422">
        <f t="shared" ca="1" si="600"/>
        <v>0</v>
      </c>
      <c r="BR448" s="422">
        <f t="shared" ca="1" si="621"/>
        <v>0</v>
      </c>
      <c r="BS448" s="422">
        <f t="shared" ca="1" si="601"/>
        <v>0</v>
      </c>
      <c r="BT448" s="422">
        <f t="shared" si="602"/>
        <v>0</v>
      </c>
      <c r="BU448" s="422">
        <f t="shared" si="603"/>
        <v>0</v>
      </c>
      <c r="BV448" s="422">
        <f t="shared" si="604"/>
        <v>0</v>
      </c>
      <c r="BW448" s="422">
        <f t="shared" si="605"/>
        <v>0</v>
      </c>
      <c r="BX448" s="422">
        <f t="shared" si="622"/>
        <v>0</v>
      </c>
      <c r="BY448" s="422">
        <f t="shared" si="606"/>
        <v>0</v>
      </c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458"/>
      <c r="CL448" s="458"/>
      <c r="CM448" s="458"/>
      <c r="CN448" s="458"/>
      <c r="CO448" s="458"/>
      <c r="CP448" s="458"/>
      <c r="CQ448" s="458"/>
      <c r="CR448" s="458"/>
      <c r="CS448" s="458"/>
      <c r="CT448" s="458"/>
      <c r="CU448" s="458"/>
      <c r="CV448" s="458"/>
      <c r="CW448" s="458"/>
      <c r="CX448" s="458"/>
      <c r="CY448" s="458"/>
      <c r="CZ448" s="458"/>
      <c r="DA448" s="458"/>
      <c r="DB448" s="458"/>
      <c r="DC448" s="458"/>
      <c r="DD448" s="458"/>
      <c r="DE448" s="458"/>
      <c r="DF448" s="458"/>
      <c r="DG448" s="458"/>
      <c r="DH448" s="458"/>
      <c r="DI448" s="458"/>
      <c r="DJ448" s="458"/>
      <c r="DK448" s="458"/>
      <c r="DL448" s="458"/>
      <c r="DM448" s="458"/>
      <c r="DN448" s="458"/>
      <c r="DO448" s="458"/>
      <c r="DP448" s="458"/>
      <c r="DQ448" s="458"/>
      <c r="DR448" s="458"/>
      <c r="DS448" s="458"/>
      <c r="DT448" s="458"/>
      <c r="DU448" s="39"/>
      <c r="DV448" s="39"/>
      <c r="DW448" s="31">
        <f t="shared" si="571"/>
        <v>27</v>
      </c>
      <c r="DX448" s="459">
        <f t="shared" si="607"/>
        <v>324</v>
      </c>
      <c r="DY448" s="467">
        <f t="shared" si="623"/>
        <v>0</v>
      </c>
      <c r="DZ448" s="468">
        <f t="shared" si="624"/>
        <v>0</v>
      </c>
      <c r="EA448" s="467">
        <f t="shared" si="625"/>
        <v>0</v>
      </c>
      <c r="EB448" s="468"/>
      <c r="EC448" s="326"/>
      <c r="ED448" s="468"/>
      <c r="EE448" s="39"/>
      <c r="EF448" s="459">
        <f t="shared" si="626"/>
        <v>324</v>
      </c>
      <c r="EG448" s="407">
        <f t="shared" si="627"/>
        <v>0.03</v>
      </c>
      <c r="EH448" s="407">
        <f t="shared" si="627"/>
        <v>0.03</v>
      </c>
      <c r="EI448" s="407">
        <f t="shared" si="627"/>
        <v>0.03</v>
      </c>
      <c r="EJ448" s="407">
        <f t="shared" si="627"/>
        <v>0.03</v>
      </c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</row>
    <row r="449" spans="1:228" ht="12.75" hidden="1" customHeight="1" x14ac:dyDescent="0.2">
      <c r="A449" s="31">
        <f>A448+1</f>
        <v>28</v>
      </c>
      <c r="B449" s="31"/>
      <c r="C449" s="31">
        <v>30</v>
      </c>
      <c r="D449" s="32">
        <f t="shared" si="608"/>
        <v>325</v>
      </c>
      <c r="E449" s="33">
        <f t="shared" ca="1" si="572"/>
        <v>0</v>
      </c>
      <c r="F449" s="33">
        <f t="shared" ca="1" si="573"/>
        <v>0</v>
      </c>
      <c r="G449" s="33">
        <f t="shared" ca="1" si="574"/>
        <v>0</v>
      </c>
      <c r="H449" s="33">
        <v>0</v>
      </c>
      <c r="I449" s="33">
        <v>0</v>
      </c>
      <c r="J449" s="33">
        <f t="shared" ca="1" si="554"/>
        <v>0</v>
      </c>
      <c r="K449" s="33">
        <f t="shared" ca="1" si="575"/>
        <v>0</v>
      </c>
      <c r="L449" s="33"/>
      <c r="M449" s="832">
        <v>0</v>
      </c>
      <c r="N449" s="33">
        <f>IF(M449&gt;0,#REF!,0)</f>
        <v>0</v>
      </c>
      <c r="O449" s="33">
        <f t="shared" ca="1" si="576"/>
        <v>0</v>
      </c>
      <c r="P449" s="833">
        <f t="shared" ca="1" si="609"/>
        <v>0</v>
      </c>
      <c r="Q449" s="834">
        <f t="shared" ca="1" si="610"/>
        <v>0</v>
      </c>
      <c r="R449" s="835">
        <f t="shared" ca="1" si="611"/>
        <v>0</v>
      </c>
      <c r="S449" s="836">
        <f t="shared" ca="1" si="612"/>
        <v>0</v>
      </c>
      <c r="T449" s="34">
        <f t="shared" ca="1" si="577"/>
        <v>0</v>
      </c>
      <c r="U449" s="835">
        <f t="shared" ca="1" si="613"/>
        <v>0</v>
      </c>
      <c r="V449" s="34">
        <f t="shared" si="563"/>
        <v>0</v>
      </c>
      <c r="W449" s="553">
        <f t="shared" si="564"/>
        <v>0</v>
      </c>
      <c r="X449" s="42">
        <f t="shared" si="614"/>
        <v>0.03</v>
      </c>
      <c r="Y449" s="43">
        <f t="shared" si="578"/>
        <v>2.4662697723036864E-3</v>
      </c>
      <c r="Z449" s="45">
        <f t="shared" si="569"/>
        <v>0.03</v>
      </c>
      <c r="AA449" s="43">
        <f t="shared" si="579"/>
        <v>2.4662697723036864E-3</v>
      </c>
      <c r="AB449" s="35">
        <f t="shared" si="615"/>
        <v>0.16</v>
      </c>
      <c r="AC449" s="35">
        <f t="shared" ca="1" si="615"/>
        <v>0.15470777428049154</v>
      </c>
      <c r="AD449" s="317">
        <f t="shared" ca="1" si="615"/>
        <v>0.15470777428049154</v>
      </c>
      <c r="AE449" s="39"/>
      <c r="AF449" s="318">
        <f t="shared" si="580"/>
        <v>0</v>
      </c>
      <c r="AG449" s="405">
        <f t="shared" ca="1" si="581"/>
        <v>0</v>
      </c>
      <c r="AH449" s="318">
        <f t="shared" si="582"/>
        <v>0</v>
      </c>
      <c r="AI449" s="405">
        <f t="shared" ca="1" si="583"/>
        <v>0</v>
      </c>
      <c r="AJ449" s="318">
        <f t="shared" si="584"/>
        <v>0</v>
      </c>
      <c r="AK449" s="405">
        <f t="shared" ca="1" si="585"/>
        <v>0</v>
      </c>
      <c r="AL449" s="35">
        <v>0</v>
      </c>
      <c r="AM449" s="30">
        <f t="shared" ca="1" si="586"/>
        <v>0</v>
      </c>
      <c r="AN449" s="39"/>
      <c r="AO449" s="39"/>
      <c r="AP449" s="709">
        <f ca="1">IF($J$12="",0,IF(A449&lt;=$Y$3,IF(R448+SUM($M$126:M449)&gt;$Z$22,R448*10%,IF(R448+SUM($M$126:M449)&lt;=$Z$22,$Z$22-R448-SUM($M$126:M449))),0))</f>
        <v>0</v>
      </c>
      <c r="AQ449" s="319">
        <f t="shared" ca="1" si="616"/>
        <v>0</v>
      </c>
      <c r="AR449" s="319">
        <f ca="1">IF($J$12="",0,IF(U448&lt;0,0,IF(A449&lt;=$Y$3,IF(U448+SUM($M$126:M449)&gt;$Z$22,U448*10%,IF(U448+SUM($M$126:M449)&lt;=$Z$22,$AR$125-U448-SUM($M$126:M449))),0)))</f>
        <v>0</v>
      </c>
      <c r="AS449" s="39">
        <f t="shared" ca="1" si="617"/>
        <v>0</v>
      </c>
      <c r="AT449" s="723">
        <f t="shared" ca="1" si="587"/>
        <v>0</v>
      </c>
      <c r="AU449" s="320">
        <f t="shared" ca="1" si="588"/>
        <v>0</v>
      </c>
      <c r="AV449" s="320">
        <f t="shared" ca="1" si="589"/>
        <v>0</v>
      </c>
      <c r="AW449" s="320">
        <f t="shared" ca="1" si="590"/>
        <v>0</v>
      </c>
      <c r="AX449" s="320">
        <f t="shared" ca="1" si="591"/>
        <v>0</v>
      </c>
      <c r="AY449" s="320">
        <f t="shared" ca="1" si="618"/>
        <v>0</v>
      </c>
      <c r="AZ449" s="724">
        <f t="shared" ca="1" si="592"/>
        <v>0</v>
      </c>
      <c r="BA449" s="1259">
        <f t="shared" si="619"/>
        <v>0</v>
      </c>
      <c r="BB449" s="1250"/>
      <c r="BC449" s="715">
        <f t="shared" si="593"/>
        <v>0</v>
      </c>
      <c r="BD449" s="715">
        <f t="shared" si="594"/>
        <v>0</v>
      </c>
      <c r="BE449" s="715">
        <f t="shared" si="595"/>
        <v>0</v>
      </c>
      <c r="BF449" s="715">
        <f t="shared" si="620"/>
        <v>0</v>
      </c>
      <c r="BG449" s="732">
        <f t="shared" si="596"/>
        <v>0</v>
      </c>
      <c r="BH449" s="39"/>
      <c r="BI449" s="39"/>
      <c r="BJ449" s="39"/>
      <c r="BK449" s="39"/>
      <c r="BL449" s="39"/>
      <c r="BM449" s="30"/>
      <c r="BN449" s="422">
        <f t="shared" ca="1" si="597"/>
        <v>0</v>
      </c>
      <c r="BO449" s="422">
        <f t="shared" ca="1" si="598"/>
        <v>0</v>
      </c>
      <c r="BP449" s="422">
        <f t="shared" ca="1" si="599"/>
        <v>0</v>
      </c>
      <c r="BQ449" s="422">
        <f t="shared" ca="1" si="600"/>
        <v>0</v>
      </c>
      <c r="BR449" s="422">
        <f t="shared" ca="1" si="621"/>
        <v>0</v>
      </c>
      <c r="BS449" s="422">
        <f t="shared" ca="1" si="601"/>
        <v>0</v>
      </c>
      <c r="BT449" s="422">
        <f t="shared" si="602"/>
        <v>0</v>
      </c>
      <c r="BU449" s="422">
        <f t="shared" si="603"/>
        <v>0</v>
      </c>
      <c r="BV449" s="422">
        <f t="shared" si="604"/>
        <v>0</v>
      </c>
      <c r="BW449" s="422">
        <f t="shared" si="605"/>
        <v>0</v>
      </c>
      <c r="BX449" s="422">
        <f t="shared" si="622"/>
        <v>0</v>
      </c>
      <c r="BY449" s="422">
        <f t="shared" si="606"/>
        <v>0</v>
      </c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458"/>
      <c r="CL449" s="458"/>
      <c r="CM449" s="458"/>
      <c r="CN449" s="458"/>
      <c r="CO449" s="458"/>
      <c r="CP449" s="458"/>
      <c r="CQ449" s="458"/>
      <c r="CR449" s="458"/>
      <c r="CS449" s="458"/>
      <c r="CT449" s="458"/>
      <c r="CU449" s="458"/>
      <c r="CV449" s="458"/>
      <c r="CW449" s="458"/>
      <c r="CX449" s="458"/>
      <c r="CY449" s="458"/>
      <c r="CZ449" s="458"/>
      <c r="DA449" s="458"/>
      <c r="DB449" s="458"/>
      <c r="DC449" s="458"/>
      <c r="DD449" s="458"/>
      <c r="DE449" s="458"/>
      <c r="DF449" s="458"/>
      <c r="DG449" s="458"/>
      <c r="DH449" s="458"/>
      <c r="DI449" s="458"/>
      <c r="DJ449" s="458"/>
      <c r="DK449" s="458"/>
      <c r="DL449" s="458"/>
      <c r="DM449" s="458"/>
      <c r="DN449" s="458"/>
      <c r="DO449" s="458"/>
      <c r="DP449" s="458"/>
      <c r="DQ449" s="458"/>
      <c r="DR449" s="458"/>
      <c r="DS449" s="458"/>
      <c r="DT449" s="458"/>
      <c r="DU449" s="39"/>
      <c r="DV449" s="39"/>
      <c r="DW449" s="31">
        <f>DW448+1</f>
        <v>28</v>
      </c>
      <c r="DX449" s="459">
        <f t="shared" si="607"/>
        <v>325</v>
      </c>
      <c r="DY449" s="467">
        <f t="shared" si="623"/>
        <v>0</v>
      </c>
      <c r="DZ449" s="468">
        <f t="shared" si="624"/>
        <v>0</v>
      </c>
      <c r="EA449" s="467">
        <f t="shared" si="625"/>
        <v>0</v>
      </c>
      <c r="EB449" s="468"/>
      <c r="EC449" s="326"/>
      <c r="ED449" s="468"/>
      <c r="EE449" s="39"/>
      <c r="EF449" s="459">
        <f t="shared" si="626"/>
        <v>325</v>
      </c>
      <c r="EG449" s="407">
        <f t="shared" si="627"/>
        <v>0.03</v>
      </c>
      <c r="EH449" s="407">
        <f t="shared" si="627"/>
        <v>0.03</v>
      </c>
      <c r="EI449" s="407">
        <f t="shared" si="627"/>
        <v>0.03</v>
      </c>
      <c r="EJ449" s="407">
        <f t="shared" si="627"/>
        <v>0.03</v>
      </c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</row>
    <row r="450" spans="1:228" ht="12.75" hidden="1" customHeight="1" x14ac:dyDescent="0.2">
      <c r="A450" s="31">
        <f t="shared" ref="A450:A460" si="628">A449</f>
        <v>28</v>
      </c>
      <c r="B450" s="31"/>
      <c r="C450" s="31"/>
      <c r="D450" s="32">
        <f t="shared" si="608"/>
        <v>326</v>
      </c>
      <c r="E450" s="33">
        <f t="shared" ca="1" si="572"/>
        <v>0</v>
      </c>
      <c r="F450" s="33">
        <f t="shared" ca="1" si="573"/>
        <v>0</v>
      </c>
      <c r="G450" s="33">
        <f t="shared" ca="1" si="574"/>
        <v>0</v>
      </c>
      <c r="H450" s="33">
        <v>0</v>
      </c>
      <c r="I450" s="33">
        <v>0</v>
      </c>
      <c r="J450" s="33">
        <f t="shared" ca="1" si="554"/>
        <v>0</v>
      </c>
      <c r="K450" s="33">
        <f t="shared" ca="1" si="575"/>
        <v>0</v>
      </c>
      <c r="L450" s="33"/>
      <c r="M450" s="832">
        <v>0</v>
      </c>
      <c r="N450" s="33">
        <f>IF(M450&gt;0,#REF!,0)</f>
        <v>0</v>
      </c>
      <c r="O450" s="33">
        <f t="shared" ca="1" si="576"/>
        <v>0</v>
      </c>
      <c r="P450" s="833">
        <f t="shared" ca="1" si="609"/>
        <v>0</v>
      </c>
      <c r="Q450" s="834">
        <f t="shared" ca="1" si="610"/>
        <v>0</v>
      </c>
      <c r="R450" s="835">
        <f t="shared" ca="1" si="611"/>
        <v>0</v>
      </c>
      <c r="S450" s="836">
        <f t="shared" ca="1" si="612"/>
        <v>0</v>
      </c>
      <c r="T450" s="34">
        <f t="shared" ca="1" si="577"/>
        <v>0</v>
      </c>
      <c r="U450" s="835">
        <f t="shared" ca="1" si="613"/>
        <v>0</v>
      </c>
      <c r="V450" s="34">
        <f t="shared" si="563"/>
        <v>0</v>
      </c>
      <c r="W450" s="553">
        <f t="shared" si="564"/>
        <v>0</v>
      </c>
      <c r="X450" s="42">
        <f t="shared" si="614"/>
        <v>0.03</v>
      </c>
      <c r="Y450" s="43">
        <f t="shared" si="578"/>
        <v>2.4662697723036864E-3</v>
      </c>
      <c r="Z450" s="45">
        <f t="shared" si="569"/>
        <v>0.03</v>
      </c>
      <c r="AA450" s="43">
        <f t="shared" si="579"/>
        <v>2.4662697723036864E-3</v>
      </c>
      <c r="AB450" s="35">
        <f t="shared" si="615"/>
        <v>0.16</v>
      </c>
      <c r="AC450" s="35">
        <f t="shared" ca="1" si="615"/>
        <v>0.15470777428049154</v>
      </c>
      <c r="AD450" s="317">
        <f t="shared" ca="1" si="615"/>
        <v>0.15470777428049154</v>
      </c>
      <c r="AE450" s="39"/>
      <c r="AF450" s="318">
        <f t="shared" si="580"/>
        <v>0</v>
      </c>
      <c r="AG450" s="405">
        <f t="shared" ca="1" si="581"/>
        <v>0</v>
      </c>
      <c r="AH450" s="318">
        <f t="shared" si="582"/>
        <v>0</v>
      </c>
      <c r="AI450" s="405">
        <f t="shared" ca="1" si="583"/>
        <v>0</v>
      </c>
      <c r="AJ450" s="318">
        <f t="shared" si="584"/>
        <v>0</v>
      </c>
      <c r="AK450" s="405">
        <f t="shared" ca="1" si="585"/>
        <v>0</v>
      </c>
      <c r="AL450" s="35">
        <v>0</v>
      </c>
      <c r="AM450" s="30">
        <f t="shared" ca="1" si="586"/>
        <v>0</v>
      </c>
      <c r="AN450" s="39"/>
      <c r="AO450" s="39"/>
      <c r="AP450" s="709">
        <f ca="1">IF($J$12="",0,IF(A450&lt;=$Y$3,IF(R449+SUM($M$126:M450)&gt;$Z$22,R449*10%,IF(R449+SUM($M$126:M450)&lt;=$Z$22,$Z$22-R449-SUM($M$126:M450))),0))</f>
        <v>0</v>
      </c>
      <c r="AQ450" s="319">
        <f t="shared" ca="1" si="616"/>
        <v>0</v>
      </c>
      <c r="AR450" s="319">
        <f ca="1">IF($J$12="",0,IF(U449&lt;0,0,IF(A450&lt;=$Y$3,IF(U449+SUM($M$126:M450)&gt;$Z$22,U449*10%,IF(U449+SUM($M$126:M450)&lt;=$Z$22,$AR$125-U449-SUM($M$126:M450))),0)))</f>
        <v>0</v>
      </c>
      <c r="AS450" s="39">
        <f t="shared" ca="1" si="617"/>
        <v>0</v>
      </c>
      <c r="AT450" s="723">
        <f t="shared" ca="1" si="587"/>
        <v>0</v>
      </c>
      <c r="AU450" s="320">
        <f t="shared" ca="1" si="588"/>
        <v>0</v>
      </c>
      <c r="AV450" s="320">
        <f t="shared" ca="1" si="589"/>
        <v>0</v>
      </c>
      <c r="AW450" s="320">
        <f t="shared" ca="1" si="590"/>
        <v>0</v>
      </c>
      <c r="AX450" s="320">
        <f t="shared" ca="1" si="591"/>
        <v>0</v>
      </c>
      <c r="AY450" s="320">
        <f t="shared" ca="1" si="618"/>
        <v>0</v>
      </c>
      <c r="AZ450" s="724">
        <f t="shared" ca="1" si="592"/>
        <v>0</v>
      </c>
      <c r="BA450" s="1259">
        <f t="shared" si="619"/>
        <v>0</v>
      </c>
      <c r="BB450" s="1250"/>
      <c r="BC450" s="715">
        <f t="shared" si="593"/>
        <v>0</v>
      </c>
      <c r="BD450" s="715">
        <f t="shared" si="594"/>
        <v>0</v>
      </c>
      <c r="BE450" s="715">
        <f t="shared" si="595"/>
        <v>0</v>
      </c>
      <c r="BF450" s="715">
        <f t="shared" si="620"/>
        <v>0</v>
      </c>
      <c r="BG450" s="732">
        <f t="shared" si="596"/>
        <v>0</v>
      </c>
      <c r="BH450" s="39"/>
      <c r="BI450" s="39"/>
      <c r="BJ450" s="39"/>
      <c r="BK450" s="39"/>
      <c r="BL450" s="39"/>
      <c r="BM450" s="30"/>
      <c r="BN450" s="422">
        <f t="shared" ca="1" si="597"/>
        <v>0</v>
      </c>
      <c r="BO450" s="422">
        <f t="shared" ca="1" si="598"/>
        <v>0</v>
      </c>
      <c r="BP450" s="422">
        <f t="shared" ca="1" si="599"/>
        <v>0</v>
      </c>
      <c r="BQ450" s="422">
        <f t="shared" ca="1" si="600"/>
        <v>0</v>
      </c>
      <c r="BR450" s="422">
        <f t="shared" ca="1" si="621"/>
        <v>0</v>
      </c>
      <c r="BS450" s="422">
        <f t="shared" ca="1" si="601"/>
        <v>0</v>
      </c>
      <c r="BT450" s="422">
        <f t="shared" si="602"/>
        <v>0</v>
      </c>
      <c r="BU450" s="422">
        <f t="shared" si="603"/>
        <v>0</v>
      </c>
      <c r="BV450" s="422">
        <f t="shared" si="604"/>
        <v>0</v>
      </c>
      <c r="BW450" s="422">
        <f t="shared" si="605"/>
        <v>0</v>
      </c>
      <c r="BX450" s="422">
        <f t="shared" si="622"/>
        <v>0</v>
      </c>
      <c r="BY450" s="422">
        <f t="shared" si="606"/>
        <v>0</v>
      </c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458"/>
      <c r="CL450" s="458"/>
      <c r="CM450" s="458"/>
      <c r="CN450" s="458"/>
      <c r="CO450" s="458"/>
      <c r="CP450" s="458"/>
      <c r="CQ450" s="458"/>
      <c r="CR450" s="458"/>
      <c r="CS450" s="458"/>
      <c r="CT450" s="458"/>
      <c r="CU450" s="458"/>
      <c r="CV450" s="458"/>
      <c r="CW450" s="458"/>
      <c r="CX450" s="458"/>
      <c r="CY450" s="458"/>
      <c r="CZ450" s="458"/>
      <c r="DA450" s="458"/>
      <c r="DB450" s="458"/>
      <c r="DC450" s="458"/>
      <c r="DD450" s="458"/>
      <c r="DE450" s="458"/>
      <c r="DF450" s="458"/>
      <c r="DG450" s="458"/>
      <c r="DH450" s="458"/>
      <c r="DI450" s="458"/>
      <c r="DJ450" s="458"/>
      <c r="DK450" s="458"/>
      <c r="DL450" s="458"/>
      <c r="DM450" s="458"/>
      <c r="DN450" s="458"/>
      <c r="DO450" s="458"/>
      <c r="DP450" s="458"/>
      <c r="DQ450" s="458"/>
      <c r="DR450" s="458"/>
      <c r="DS450" s="458"/>
      <c r="DT450" s="458"/>
      <c r="DU450" s="39"/>
      <c r="DV450" s="39"/>
      <c r="DW450" s="31">
        <f t="shared" ref="DW450:DW460" si="629">DW449</f>
        <v>28</v>
      </c>
      <c r="DX450" s="459">
        <f t="shared" si="607"/>
        <v>326</v>
      </c>
      <c r="DY450" s="467">
        <f t="shared" si="623"/>
        <v>0</v>
      </c>
      <c r="DZ450" s="468">
        <f t="shared" si="624"/>
        <v>0</v>
      </c>
      <c r="EA450" s="467">
        <f t="shared" si="625"/>
        <v>0</v>
      </c>
      <c r="EB450" s="468"/>
      <c r="EC450" s="326"/>
      <c r="ED450" s="468"/>
      <c r="EE450" s="39"/>
      <c r="EF450" s="459">
        <f t="shared" si="626"/>
        <v>326</v>
      </c>
      <c r="EG450" s="407">
        <f t="shared" si="627"/>
        <v>0.03</v>
      </c>
      <c r="EH450" s="407">
        <f t="shared" si="627"/>
        <v>0.03</v>
      </c>
      <c r="EI450" s="407">
        <f t="shared" si="627"/>
        <v>0.03</v>
      </c>
      <c r="EJ450" s="407">
        <f t="shared" si="627"/>
        <v>0.03</v>
      </c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</row>
    <row r="451" spans="1:228" ht="12.75" hidden="1" customHeight="1" x14ac:dyDescent="0.2">
      <c r="A451" s="31">
        <f t="shared" si="628"/>
        <v>28</v>
      </c>
      <c r="B451" s="31"/>
      <c r="C451" s="31"/>
      <c r="D451" s="32">
        <f t="shared" si="608"/>
        <v>327</v>
      </c>
      <c r="E451" s="33">
        <f t="shared" ca="1" si="572"/>
        <v>0</v>
      </c>
      <c r="F451" s="33">
        <f t="shared" ca="1" si="573"/>
        <v>0</v>
      </c>
      <c r="G451" s="33">
        <f t="shared" ca="1" si="574"/>
        <v>0</v>
      </c>
      <c r="H451" s="33">
        <v>0</v>
      </c>
      <c r="I451" s="33">
        <v>0</v>
      </c>
      <c r="J451" s="33">
        <f t="shared" ca="1" si="554"/>
        <v>0</v>
      </c>
      <c r="K451" s="33">
        <f t="shared" ca="1" si="575"/>
        <v>0</v>
      </c>
      <c r="L451" s="33"/>
      <c r="M451" s="832">
        <v>0</v>
      </c>
      <c r="N451" s="33">
        <f>IF(M451&gt;0,#REF!,0)</f>
        <v>0</v>
      </c>
      <c r="O451" s="33">
        <f t="shared" ca="1" si="576"/>
        <v>0</v>
      </c>
      <c r="P451" s="833">
        <f t="shared" ca="1" si="609"/>
        <v>0</v>
      </c>
      <c r="Q451" s="834">
        <f t="shared" ca="1" si="610"/>
        <v>0</v>
      </c>
      <c r="R451" s="835">
        <f t="shared" ca="1" si="611"/>
        <v>0</v>
      </c>
      <c r="S451" s="836">
        <f t="shared" ca="1" si="612"/>
        <v>0</v>
      </c>
      <c r="T451" s="34">
        <f t="shared" ca="1" si="577"/>
        <v>0</v>
      </c>
      <c r="U451" s="835">
        <f t="shared" ca="1" si="613"/>
        <v>0</v>
      </c>
      <c r="V451" s="34">
        <f t="shared" si="563"/>
        <v>0</v>
      </c>
      <c r="W451" s="553">
        <f t="shared" si="564"/>
        <v>0</v>
      </c>
      <c r="X451" s="42">
        <f t="shared" si="614"/>
        <v>0.03</v>
      </c>
      <c r="Y451" s="43">
        <f t="shared" si="578"/>
        <v>2.4662697723036864E-3</v>
      </c>
      <c r="Z451" s="45">
        <f t="shared" si="569"/>
        <v>0.03</v>
      </c>
      <c r="AA451" s="43">
        <f t="shared" si="579"/>
        <v>2.4662697723036864E-3</v>
      </c>
      <c r="AB451" s="35">
        <f t="shared" si="615"/>
        <v>0.16</v>
      </c>
      <c r="AC451" s="35">
        <f t="shared" ca="1" si="615"/>
        <v>0.15470777428049154</v>
      </c>
      <c r="AD451" s="317">
        <f t="shared" ca="1" si="615"/>
        <v>0.15470777428049154</v>
      </c>
      <c r="AE451" s="39"/>
      <c r="AF451" s="318">
        <f t="shared" si="580"/>
        <v>0</v>
      </c>
      <c r="AG451" s="405">
        <f t="shared" ca="1" si="581"/>
        <v>0</v>
      </c>
      <c r="AH451" s="318">
        <f t="shared" si="582"/>
        <v>0</v>
      </c>
      <c r="AI451" s="405">
        <f t="shared" ca="1" si="583"/>
        <v>0</v>
      </c>
      <c r="AJ451" s="318">
        <f t="shared" si="584"/>
        <v>0</v>
      </c>
      <c r="AK451" s="405">
        <f t="shared" ca="1" si="585"/>
        <v>0</v>
      </c>
      <c r="AL451" s="35">
        <v>0</v>
      </c>
      <c r="AM451" s="30">
        <f t="shared" ca="1" si="586"/>
        <v>0</v>
      </c>
      <c r="AN451" s="39"/>
      <c r="AO451" s="39"/>
      <c r="AP451" s="709">
        <f ca="1">IF($J$12="",0,IF(A451&lt;=$Y$3,IF(R450+SUM($M$126:M451)&gt;$Z$22,R450*10%,IF(R450+SUM($M$126:M451)&lt;=$Z$22,$Z$22-R450-SUM($M$126:M451))),0))</f>
        <v>0</v>
      </c>
      <c r="AQ451" s="319">
        <f t="shared" ca="1" si="616"/>
        <v>0</v>
      </c>
      <c r="AR451" s="319">
        <f ca="1">IF($J$12="",0,IF(U450&lt;0,0,IF(A451&lt;=$Y$3,IF(U450+SUM($M$126:M451)&gt;$Z$22,U450*10%,IF(U450+SUM($M$126:M451)&lt;=$Z$22,$AR$125-U450-SUM($M$126:M451))),0)))</f>
        <v>0</v>
      </c>
      <c r="AS451" s="39">
        <f t="shared" ca="1" si="617"/>
        <v>0</v>
      </c>
      <c r="AT451" s="723">
        <f t="shared" ca="1" si="587"/>
        <v>0</v>
      </c>
      <c r="AU451" s="320">
        <f t="shared" ca="1" si="588"/>
        <v>0</v>
      </c>
      <c r="AV451" s="320">
        <f t="shared" ca="1" si="589"/>
        <v>0</v>
      </c>
      <c r="AW451" s="320">
        <f t="shared" ca="1" si="590"/>
        <v>0</v>
      </c>
      <c r="AX451" s="320">
        <f t="shared" ca="1" si="591"/>
        <v>0</v>
      </c>
      <c r="AY451" s="320">
        <f t="shared" ca="1" si="618"/>
        <v>0</v>
      </c>
      <c r="AZ451" s="724">
        <f t="shared" ca="1" si="592"/>
        <v>0</v>
      </c>
      <c r="BA451" s="1259">
        <f t="shared" si="619"/>
        <v>0</v>
      </c>
      <c r="BB451" s="1250"/>
      <c r="BC451" s="715">
        <f t="shared" si="593"/>
        <v>0</v>
      </c>
      <c r="BD451" s="715">
        <f t="shared" si="594"/>
        <v>0</v>
      </c>
      <c r="BE451" s="715">
        <f t="shared" si="595"/>
        <v>0</v>
      </c>
      <c r="BF451" s="715">
        <f t="shared" si="620"/>
        <v>0</v>
      </c>
      <c r="BG451" s="732">
        <f t="shared" si="596"/>
        <v>0</v>
      </c>
      <c r="BH451" s="39"/>
      <c r="BI451" s="39"/>
      <c r="BJ451" s="39"/>
      <c r="BK451" s="39"/>
      <c r="BL451" s="39"/>
      <c r="BM451" s="30"/>
      <c r="BN451" s="422">
        <f t="shared" ca="1" si="597"/>
        <v>0</v>
      </c>
      <c r="BO451" s="422">
        <f t="shared" ca="1" si="598"/>
        <v>0</v>
      </c>
      <c r="BP451" s="422">
        <f t="shared" ca="1" si="599"/>
        <v>0</v>
      </c>
      <c r="BQ451" s="422">
        <f t="shared" ca="1" si="600"/>
        <v>0</v>
      </c>
      <c r="BR451" s="422">
        <f t="shared" ca="1" si="621"/>
        <v>0</v>
      </c>
      <c r="BS451" s="422">
        <f t="shared" ca="1" si="601"/>
        <v>0</v>
      </c>
      <c r="BT451" s="422">
        <f t="shared" si="602"/>
        <v>0</v>
      </c>
      <c r="BU451" s="422">
        <f t="shared" si="603"/>
        <v>0</v>
      </c>
      <c r="BV451" s="422">
        <f t="shared" si="604"/>
        <v>0</v>
      </c>
      <c r="BW451" s="422">
        <f t="shared" si="605"/>
        <v>0</v>
      </c>
      <c r="BX451" s="422">
        <f t="shared" si="622"/>
        <v>0</v>
      </c>
      <c r="BY451" s="422">
        <f t="shared" si="606"/>
        <v>0</v>
      </c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458"/>
      <c r="CL451" s="458"/>
      <c r="CM451" s="458"/>
      <c r="CN451" s="458"/>
      <c r="CO451" s="458"/>
      <c r="CP451" s="458"/>
      <c r="CQ451" s="458"/>
      <c r="CR451" s="458"/>
      <c r="CS451" s="458"/>
      <c r="CT451" s="458"/>
      <c r="CU451" s="458"/>
      <c r="CV451" s="458"/>
      <c r="CW451" s="458"/>
      <c r="CX451" s="458"/>
      <c r="CY451" s="458"/>
      <c r="CZ451" s="458"/>
      <c r="DA451" s="458"/>
      <c r="DB451" s="458"/>
      <c r="DC451" s="458"/>
      <c r="DD451" s="458"/>
      <c r="DE451" s="458"/>
      <c r="DF451" s="458"/>
      <c r="DG451" s="458"/>
      <c r="DH451" s="458"/>
      <c r="DI451" s="458"/>
      <c r="DJ451" s="458"/>
      <c r="DK451" s="458"/>
      <c r="DL451" s="458"/>
      <c r="DM451" s="458"/>
      <c r="DN451" s="458"/>
      <c r="DO451" s="458"/>
      <c r="DP451" s="458"/>
      <c r="DQ451" s="458"/>
      <c r="DR451" s="458"/>
      <c r="DS451" s="458"/>
      <c r="DT451" s="458"/>
      <c r="DU451" s="39"/>
      <c r="DV451" s="39"/>
      <c r="DW451" s="31">
        <f t="shared" si="629"/>
        <v>28</v>
      </c>
      <c r="DX451" s="459">
        <f t="shared" si="607"/>
        <v>327</v>
      </c>
      <c r="DY451" s="467">
        <f t="shared" si="623"/>
        <v>0</v>
      </c>
      <c r="DZ451" s="468">
        <f t="shared" si="624"/>
        <v>0</v>
      </c>
      <c r="EA451" s="467">
        <f t="shared" si="625"/>
        <v>0</v>
      </c>
      <c r="EB451" s="468"/>
      <c r="EC451" s="326"/>
      <c r="ED451" s="468"/>
      <c r="EE451" s="39"/>
      <c r="EF451" s="459">
        <f t="shared" si="626"/>
        <v>327</v>
      </c>
      <c r="EG451" s="407">
        <f t="shared" si="627"/>
        <v>0.03</v>
      </c>
      <c r="EH451" s="407">
        <f t="shared" si="627"/>
        <v>0.03</v>
      </c>
      <c r="EI451" s="407">
        <f t="shared" si="627"/>
        <v>0.03</v>
      </c>
      <c r="EJ451" s="407">
        <f t="shared" si="627"/>
        <v>0.03</v>
      </c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</row>
    <row r="452" spans="1:228" ht="12.75" hidden="1" customHeight="1" x14ac:dyDescent="0.2">
      <c r="A452" s="31">
        <f t="shared" si="628"/>
        <v>28</v>
      </c>
      <c r="B452" s="31"/>
      <c r="C452" s="31"/>
      <c r="D452" s="32">
        <f t="shared" si="608"/>
        <v>328</v>
      </c>
      <c r="E452" s="33">
        <f t="shared" ca="1" si="572"/>
        <v>0</v>
      </c>
      <c r="F452" s="33">
        <f t="shared" ca="1" si="573"/>
        <v>0</v>
      </c>
      <c r="G452" s="33">
        <f t="shared" ca="1" si="574"/>
        <v>0</v>
      </c>
      <c r="H452" s="33">
        <v>0</v>
      </c>
      <c r="I452" s="33">
        <v>0</v>
      </c>
      <c r="J452" s="33">
        <f t="shared" ca="1" si="554"/>
        <v>0</v>
      </c>
      <c r="K452" s="33">
        <f t="shared" ca="1" si="575"/>
        <v>0</v>
      </c>
      <c r="L452" s="33"/>
      <c r="M452" s="832">
        <v>0</v>
      </c>
      <c r="N452" s="33">
        <f>IF(M452&gt;0,#REF!,0)</f>
        <v>0</v>
      </c>
      <c r="O452" s="33">
        <f t="shared" ca="1" si="576"/>
        <v>0</v>
      </c>
      <c r="P452" s="833">
        <f t="shared" ca="1" si="609"/>
        <v>0</v>
      </c>
      <c r="Q452" s="834">
        <f t="shared" ca="1" si="610"/>
        <v>0</v>
      </c>
      <c r="R452" s="835">
        <f t="shared" ca="1" si="611"/>
        <v>0</v>
      </c>
      <c r="S452" s="836">
        <f t="shared" ca="1" si="612"/>
        <v>0</v>
      </c>
      <c r="T452" s="34">
        <f t="shared" ca="1" si="577"/>
        <v>0</v>
      </c>
      <c r="U452" s="835">
        <f t="shared" ca="1" si="613"/>
        <v>0</v>
      </c>
      <c r="V452" s="34">
        <f t="shared" si="563"/>
        <v>0</v>
      </c>
      <c r="W452" s="553">
        <f t="shared" si="564"/>
        <v>0</v>
      </c>
      <c r="X452" s="42">
        <f t="shared" si="614"/>
        <v>0.03</v>
      </c>
      <c r="Y452" s="43">
        <f t="shared" si="578"/>
        <v>2.4662697723036864E-3</v>
      </c>
      <c r="Z452" s="45">
        <f t="shared" si="569"/>
        <v>0.03</v>
      </c>
      <c r="AA452" s="43">
        <f t="shared" si="579"/>
        <v>2.4662697723036864E-3</v>
      </c>
      <c r="AB452" s="35">
        <f t="shared" si="615"/>
        <v>0.16</v>
      </c>
      <c r="AC452" s="35">
        <f t="shared" ca="1" si="615"/>
        <v>0.15470777428049154</v>
      </c>
      <c r="AD452" s="317">
        <f t="shared" ca="1" si="615"/>
        <v>0.15470777428049154</v>
      </c>
      <c r="AE452" s="39"/>
      <c r="AF452" s="318">
        <f t="shared" si="580"/>
        <v>0</v>
      </c>
      <c r="AG452" s="405">
        <f t="shared" ca="1" si="581"/>
        <v>0</v>
      </c>
      <c r="AH452" s="318">
        <f t="shared" si="582"/>
        <v>0</v>
      </c>
      <c r="AI452" s="405">
        <f t="shared" ca="1" si="583"/>
        <v>0</v>
      </c>
      <c r="AJ452" s="318">
        <f t="shared" si="584"/>
        <v>0</v>
      </c>
      <c r="AK452" s="405">
        <f t="shared" ca="1" si="585"/>
        <v>0</v>
      </c>
      <c r="AL452" s="35">
        <v>0</v>
      </c>
      <c r="AM452" s="30">
        <f t="shared" ca="1" si="586"/>
        <v>0</v>
      </c>
      <c r="AN452" s="39"/>
      <c r="AO452" s="39"/>
      <c r="AP452" s="709">
        <f ca="1">IF($J$12="",0,IF(A452&lt;=$Y$3,IF(R451+SUM($M$126:M452)&gt;$Z$22,R451*10%,IF(R451+SUM($M$126:M452)&lt;=$Z$22,$Z$22-R451-SUM($M$126:M452))),0))</f>
        <v>0</v>
      </c>
      <c r="AQ452" s="319">
        <f t="shared" ca="1" si="616"/>
        <v>0</v>
      </c>
      <c r="AR452" s="319">
        <f ca="1">IF($J$12="",0,IF(U451&lt;0,0,IF(A452&lt;=$Y$3,IF(U451+SUM($M$126:M452)&gt;$Z$22,U451*10%,IF(U451+SUM($M$126:M452)&lt;=$Z$22,$AR$125-U451-SUM($M$126:M452))),0)))</f>
        <v>0</v>
      </c>
      <c r="AS452" s="39">
        <f t="shared" ca="1" si="617"/>
        <v>0</v>
      </c>
      <c r="AT452" s="723">
        <f t="shared" ca="1" si="587"/>
        <v>0</v>
      </c>
      <c r="AU452" s="320">
        <f t="shared" ca="1" si="588"/>
        <v>0</v>
      </c>
      <c r="AV452" s="320">
        <f t="shared" ca="1" si="589"/>
        <v>0</v>
      </c>
      <c r="AW452" s="320">
        <f t="shared" ca="1" si="590"/>
        <v>0</v>
      </c>
      <c r="AX452" s="320">
        <f t="shared" ca="1" si="591"/>
        <v>0</v>
      </c>
      <c r="AY452" s="320">
        <f t="shared" ca="1" si="618"/>
        <v>0</v>
      </c>
      <c r="AZ452" s="724">
        <f t="shared" ca="1" si="592"/>
        <v>0</v>
      </c>
      <c r="BA452" s="1259">
        <f t="shared" si="619"/>
        <v>0</v>
      </c>
      <c r="BB452" s="1250"/>
      <c r="BC452" s="715">
        <f t="shared" si="593"/>
        <v>0</v>
      </c>
      <c r="BD452" s="715">
        <f t="shared" si="594"/>
        <v>0</v>
      </c>
      <c r="BE452" s="715">
        <f t="shared" si="595"/>
        <v>0</v>
      </c>
      <c r="BF452" s="715">
        <f t="shared" si="620"/>
        <v>0</v>
      </c>
      <c r="BG452" s="732">
        <f t="shared" si="596"/>
        <v>0</v>
      </c>
      <c r="BH452" s="39"/>
      <c r="BI452" s="39"/>
      <c r="BJ452" s="39"/>
      <c r="BK452" s="39"/>
      <c r="BL452" s="39"/>
      <c r="BM452" s="30"/>
      <c r="BN452" s="422">
        <f t="shared" ca="1" si="597"/>
        <v>0</v>
      </c>
      <c r="BO452" s="422">
        <f t="shared" ca="1" si="598"/>
        <v>0</v>
      </c>
      <c r="BP452" s="422">
        <f t="shared" ca="1" si="599"/>
        <v>0</v>
      </c>
      <c r="BQ452" s="422">
        <f t="shared" ca="1" si="600"/>
        <v>0</v>
      </c>
      <c r="BR452" s="422">
        <f t="shared" ca="1" si="621"/>
        <v>0</v>
      </c>
      <c r="BS452" s="422">
        <f t="shared" ca="1" si="601"/>
        <v>0</v>
      </c>
      <c r="BT452" s="422">
        <f t="shared" si="602"/>
        <v>0</v>
      </c>
      <c r="BU452" s="422">
        <f t="shared" si="603"/>
        <v>0</v>
      </c>
      <c r="BV452" s="422">
        <f t="shared" si="604"/>
        <v>0</v>
      </c>
      <c r="BW452" s="422">
        <f t="shared" si="605"/>
        <v>0</v>
      </c>
      <c r="BX452" s="422">
        <f t="shared" si="622"/>
        <v>0</v>
      </c>
      <c r="BY452" s="422">
        <f t="shared" si="606"/>
        <v>0</v>
      </c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458"/>
      <c r="CL452" s="458"/>
      <c r="CM452" s="458"/>
      <c r="CN452" s="458"/>
      <c r="CO452" s="458"/>
      <c r="CP452" s="458"/>
      <c r="CQ452" s="458"/>
      <c r="CR452" s="458"/>
      <c r="CS452" s="458"/>
      <c r="CT452" s="458"/>
      <c r="CU452" s="458"/>
      <c r="CV452" s="458"/>
      <c r="CW452" s="458"/>
      <c r="CX452" s="458"/>
      <c r="CY452" s="458"/>
      <c r="CZ452" s="458"/>
      <c r="DA452" s="458"/>
      <c r="DB452" s="458"/>
      <c r="DC452" s="458"/>
      <c r="DD452" s="458"/>
      <c r="DE452" s="458"/>
      <c r="DF452" s="458"/>
      <c r="DG452" s="458"/>
      <c r="DH452" s="458"/>
      <c r="DI452" s="458"/>
      <c r="DJ452" s="458"/>
      <c r="DK452" s="458"/>
      <c r="DL452" s="458"/>
      <c r="DM452" s="458"/>
      <c r="DN452" s="458"/>
      <c r="DO452" s="458"/>
      <c r="DP452" s="458"/>
      <c r="DQ452" s="458"/>
      <c r="DR452" s="458"/>
      <c r="DS452" s="458"/>
      <c r="DT452" s="458"/>
      <c r="DU452" s="39"/>
      <c r="DV452" s="39"/>
      <c r="DW452" s="31">
        <f t="shared" si="629"/>
        <v>28</v>
      </c>
      <c r="DX452" s="459">
        <f t="shared" si="607"/>
        <v>328</v>
      </c>
      <c r="DY452" s="467">
        <f t="shared" si="623"/>
        <v>0</v>
      </c>
      <c r="DZ452" s="468">
        <f t="shared" si="624"/>
        <v>0</v>
      </c>
      <c r="EA452" s="467">
        <f t="shared" si="625"/>
        <v>0</v>
      </c>
      <c r="EB452" s="468"/>
      <c r="EC452" s="326"/>
      <c r="ED452" s="468"/>
      <c r="EE452" s="39"/>
      <c r="EF452" s="459">
        <f t="shared" si="626"/>
        <v>328</v>
      </c>
      <c r="EG452" s="407">
        <f t="shared" si="627"/>
        <v>0.03</v>
      </c>
      <c r="EH452" s="407">
        <f t="shared" si="627"/>
        <v>0.03</v>
      </c>
      <c r="EI452" s="407">
        <f t="shared" si="627"/>
        <v>0.03</v>
      </c>
      <c r="EJ452" s="407">
        <f t="shared" si="627"/>
        <v>0.03</v>
      </c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</row>
    <row r="453" spans="1:228" ht="12.75" hidden="1" customHeight="1" x14ac:dyDescent="0.2">
      <c r="A453" s="31">
        <f t="shared" si="628"/>
        <v>28</v>
      </c>
      <c r="B453" s="31"/>
      <c r="C453" s="31"/>
      <c r="D453" s="32">
        <f t="shared" si="608"/>
        <v>329</v>
      </c>
      <c r="E453" s="33">
        <f t="shared" ca="1" si="572"/>
        <v>0</v>
      </c>
      <c r="F453" s="33">
        <f t="shared" ca="1" si="573"/>
        <v>0</v>
      </c>
      <c r="G453" s="33">
        <f t="shared" ca="1" si="574"/>
        <v>0</v>
      </c>
      <c r="H453" s="33">
        <v>0</v>
      </c>
      <c r="I453" s="33">
        <v>0</v>
      </c>
      <c r="J453" s="33">
        <f t="shared" ca="1" si="554"/>
        <v>0</v>
      </c>
      <c r="K453" s="33">
        <f t="shared" ca="1" si="575"/>
        <v>0</v>
      </c>
      <c r="L453" s="33"/>
      <c r="M453" s="832">
        <v>0</v>
      </c>
      <c r="N453" s="33">
        <f>IF(M453&gt;0,#REF!,0)</f>
        <v>0</v>
      </c>
      <c r="O453" s="33">
        <f t="shared" ca="1" si="576"/>
        <v>0</v>
      </c>
      <c r="P453" s="833">
        <f t="shared" ca="1" si="609"/>
        <v>0</v>
      </c>
      <c r="Q453" s="834">
        <f t="shared" ca="1" si="610"/>
        <v>0</v>
      </c>
      <c r="R453" s="835">
        <f t="shared" ca="1" si="611"/>
        <v>0</v>
      </c>
      <c r="S453" s="836">
        <f t="shared" ca="1" si="612"/>
        <v>0</v>
      </c>
      <c r="T453" s="34">
        <f t="shared" ca="1" si="577"/>
        <v>0</v>
      </c>
      <c r="U453" s="835">
        <f t="shared" ca="1" si="613"/>
        <v>0</v>
      </c>
      <c r="V453" s="34">
        <f t="shared" si="563"/>
        <v>0</v>
      </c>
      <c r="W453" s="553">
        <f t="shared" si="564"/>
        <v>0</v>
      </c>
      <c r="X453" s="42">
        <f t="shared" si="614"/>
        <v>0.03</v>
      </c>
      <c r="Y453" s="43">
        <f t="shared" si="578"/>
        <v>2.4662697723036864E-3</v>
      </c>
      <c r="Z453" s="45">
        <f t="shared" si="569"/>
        <v>0.03</v>
      </c>
      <c r="AA453" s="43">
        <f t="shared" si="579"/>
        <v>2.4662697723036864E-3</v>
      </c>
      <c r="AB453" s="35">
        <f t="shared" si="615"/>
        <v>0.16</v>
      </c>
      <c r="AC453" s="35">
        <f t="shared" ca="1" si="615"/>
        <v>0.15470777428049154</v>
      </c>
      <c r="AD453" s="317">
        <f t="shared" ca="1" si="615"/>
        <v>0.15470777428049154</v>
      </c>
      <c r="AE453" s="39"/>
      <c r="AF453" s="318">
        <f t="shared" si="580"/>
        <v>0</v>
      </c>
      <c r="AG453" s="405">
        <f t="shared" ca="1" si="581"/>
        <v>0</v>
      </c>
      <c r="AH453" s="318">
        <f t="shared" si="582"/>
        <v>0</v>
      </c>
      <c r="AI453" s="405">
        <f t="shared" ca="1" si="583"/>
        <v>0</v>
      </c>
      <c r="AJ453" s="318">
        <f t="shared" si="584"/>
        <v>0</v>
      </c>
      <c r="AK453" s="405">
        <f t="shared" ca="1" si="585"/>
        <v>0</v>
      </c>
      <c r="AL453" s="35">
        <v>0</v>
      </c>
      <c r="AM453" s="30">
        <f t="shared" ca="1" si="586"/>
        <v>0</v>
      </c>
      <c r="AN453" s="39"/>
      <c r="AO453" s="39"/>
      <c r="AP453" s="709">
        <f ca="1">IF($J$12="",0,IF(A453&lt;=$Y$3,IF(R452+SUM($M$126:M453)&gt;$Z$22,R452*10%,IF(R452+SUM($M$126:M453)&lt;=$Z$22,$Z$22-R452-SUM($M$126:M453))),0))</f>
        <v>0</v>
      </c>
      <c r="AQ453" s="319">
        <f t="shared" ca="1" si="616"/>
        <v>0</v>
      </c>
      <c r="AR453" s="319">
        <f ca="1">IF($J$12="",0,IF(U452&lt;0,0,IF(A453&lt;=$Y$3,IF(U452+SUM($M$126:M453)&gt;$Z$22,U452*10%,IF(U452+SUM($M$126:M453)&lt;=$Z$22,$AR$125-U452-SUM($M$126:M453))),0)))</f>
        <v>0</v>
      </c>
      <c r="AS453" s="39">
        <f t="shared" ca="1" si="617"/>
        <v>0</v>
      </c>
      <c r="AT453" s="723">
        <f t="shared" ca="1" si="587"/>
        <v>0</v>
      </c>
      <c r="AU453" s="320">
        <f t="shared" ca="1" si="588"/>
        <v>0</v>
      </c>
      <c r="AV453" s="320">
        <f t="shared" ca="1" si="589"/>
        <v>0</v>
      </c>
      <c r="AW453" s="320">
        <f t="shared" ca="1" si="590"/>
        <v>0</v>
      </c>
      <c r="AX453" s="320">
        <f t="shared" ca="1" si="591"/>
        <v>0</v>
      </c>
      <c r="AY453" s="320">
        <f t="shared" ca="1" si="618"/>
        <v>0</v>
      </c>
      <c r="AZ453" s="724">
        <f t="shared" ca="1" si="592"/>
        <v>0</v>
      </c>
      <c r="BA453" s="1259">
        <f t="shared" si="619"/>
        <v>0</v>
      </c>
      <c r="BB453" s="1250"/>
      <c r="BC453" s="715">
        <f t="shared" si="593"/>
        <v>0</v>
      </c>
      <c r="BD453" s="715">
        <f t="shared" si="594"/>
        <v>0</v>
      </c>
      <c r="BE453" s="715">
        <f t="shared" si="595"/>
        <v>0</v>
      </c>
      <c r="BF453" s="715">
        <f t="shared" si="620"/>
        <v>0</v>
      </c>
      <c r="BG453" s="732">
        <f t="shared" si="596"/>
        <v>0</v>
      </c>
      <c r="BH453" s="39"/>
      <c r="BI453" s="39"/>
      <c r="BJ453" s="39"/>
      <c r="BK453" s="39"/>
      <c r="BL453" s="39"/>
      <c r="BM453" s="30"/>
      <c r="BN453" s="422">
        <f t="shared" ca="1" si="597"/>
        <v>0</v>
      </c>
      <c r="BO453" s="422">
        <f t="shared" ca="1" si="598"/>
        <v>0</v>
      </c>
      <c r="BP453" s="422">
        <f t="shared" ca="1" si="599"/>
        <v>0</v>
      </c>
      <c r="BQ453" s="422">
        <f t="shared" ca="1" si="600"/>
        <v>0</v>
      </c>
      <c r="BR453" s="422">
        <f t="shared" ca="1" si="621"/>
        <v>0</v>
      </c>
      <c r="BS453" s="422">
        <f t="shared" ca="1" si="601"/>
        <v>0</v>
      </c>
      <c r="BT453" s="422">
        <f t="shared" si="602"/>
        <v>0</v>
      </c>
      <c r="BU453" s="422">
        <f t="shared" si="603"/>
        <v>0</v>
      </c>
      <c r="BV453" s="422">
        <f t="shared" si="604"/>
        <v>0</v>
      </c>
      <c r="BW453" s="422">
        <f t="shared" si="605"/>
        <v>0</v>
      </c>
      <c r="BX453" s="422">
        <f t="shared" si="622"/>
        <v>0</v>
      </c>
      <c r="BY453" s="422">
        <f t="shared" si="606"/>
        <v>0</v>
      </c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458"/>
      <c r="CL453" s="458"/>
      <c r="CM453" s="458"/>
      <c r="CN453" s="458"/>
      <c r="CO453" s="458"/>
      <c r="CP453" s="458"/>
      <c r="CQ453" s="458"/>
      <c r="CR453" s="458"/>
      <c r="CS453" s="458"/>
      <c r="CT453" s="458"/>
      <c r="CU453" s="458"/>
      <c r="CV453" s="458"/>
      <c r="CW453" s="458"/>
      <c r="CX453" s="458"/>
      <c r="CY453" s="458"/>
      <c r="CZ453" s="458"/>
      <c r="DA453" s="458"/>
      <c r="DB453" s="458"/>
      <c r="DC453" s="458"/>
      <c r="DD453" s="458"/>
      <c r="DE453" s="458"/>
      <c r="DF453" s="458"/>
      <c r="DG453" s="458"/>
      <c r="DH453" s="458"/>
      <c r="DI453" s="458"/>
      <c r="DJ453" s="458"/>
      <c r="DK453" s="458"/>
      <c r="DL453" s="458"/>
      <c r="DM453" s="458"/>
      <c r="DN453" s="458"/>
      <c r="DO453" s="458"/>
      <c r="DP453" s="458"/>
      <c r="DQ453" s="458"/>
      <c r="DR453" s="458"/>
      <c r="DS453" s="458"/>
      <c r="DT453" s="458"/>
      <c r="DU453" s="39"/>
      <c r="DV453" s="39"/>
      <c r="DW453" s="31">
        <f t="shared" si="629"/>
        <v>28</v>
      </c>
      <c r="DX453" s="459">
        <f t="shared" si="607"/>
        <v>329</v>
      </c>
      <c r="DY453" s="467">
        <f t="shared" si="623"/>
        <v>0</v>
      </c>
      <c r="DZ453" s="468">
        <f t="shared" si="624"/>
        <v>0</v>
      </c>
      <c r="EA453" s="467">
        <f t="shared" si="625"/>
        <v>0</v>
      </c>
      <c r="EB453" s="468"/>
      <c r="EC453" s="326"/>
      <c r="ED453" s="468"/>
      <c r="EE453" s="39"/>
      <c r="EF453" s="459">
        <f t="shared" si="626"/>
        <v>329</v>
      </c>
      <c r="EG453" s="407">
        <f t="shared" si="627"/>
        <v>0.03</v>
      </c>
      <c r="EH453" s="407">
        <f t="shared" si="627"/>
        <v>0.03</v>
      </c>
      <c r="EI453" s="407">
        <f t="shared" si="627"/>
        <v>0.03</v>
      </c>
      <c r="EJ453" s="407">
        <f t="shared" si="627"/>
        <v>0.03</v>
      </c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</row>
    <row r="454" spans="1:228" ht="12.75" hidden="1" customHeight="1" x14ac:dyDescent="0.2">
      <c r="A454" s="31">
        <f t="shared" si="628"/>
        <v>28</v>
      </c>
      <c r="B454" s="31"/>
      <c r="C454" s="31"/>
      <c r="D454" s="32">
        <f t="shared" si="608"/>
        <v>330</v>
      </c>
      <c r="E454" s="33">
        <f t="shared" ca="1" si="572"/>
        <v>0</v>
      </c>
      <c r="F454" s="33">
        <f t="shared" ca="1" si="573"/>
        <v>0</v>
      </c>
      <c r="G454" s="33">
        <f t="shared" ca="1" si="574"/>
        <v>0</v>
      </c>
      <c r="H454" s="33">
        <v>0</v>
      </c>
      <c r="I454" s="33">
        <v>0</v>
      </c>
      <c r="J454" s="33">
        <f t="shared" ca="1" si="554"/>
        <v>0</v>
      </c>
      <c r="K454" s="33">
        <f t="shared" ca="1" si="575"/>
        <v>0</v>
      </c>
      <c r="L454" s="33"/>
      <c r="M454" s="832">
        <v>0</v>
      </c>
      <c r="N454" s="33">
        <f>IF(M454&gt;0,#REF!,0)</f>
        <v>0</v>
      </c>
      <c r="O454" s="33">
        <f t="shared" ca="1" si="576"/>
        <v>0</v>
      </c>
      <c r="P454" s="833">
        <f t="shared" ca="1" si="609"/>
        <v>0</v>
      </c>
      <c r="Q454" s="834">
        <f t="shared" ca="1" si="610"/>
        <v>0</v>
      </c>
      <c r="R454" s="835">
        <f t="shared" ca="1" si="611"/>
        <v>0</v>
      </c>
      <c r="S454" s="836">
        <f t="shared" ca="1" si="612"/>
        <v>0</v>
      </c>
      <c r="T454" s="34">
        <f t="shared" ca="1" si="577"/>
        <v>0</v>
      </c>
      <c r="U454" s="835">
        <f t="shared" ca="1" si="613"/>
        <v>0</v>
      </c>
      <c r="V454" s="34">
        <f t="shared" si="563"/>
        <v>0</v>
      </c>
      <c r="W454" s="553">
        <f t="shared" si="564"/>
        <v>0</v>
      </c>
      <c r="X454" s="42">
        <f t="shared" si="614"/>
        <v>0.03</v>
      </c>
      <c r="Y454" s="43">
        <f t="shared" si="578"/>
        <v>2.4662697723036864E-3</v>
      </c>
      <c r="Z454" s="45">
        <f t="shared" si="569"/>
        <v>0.03</v>
      </c>
      <c r="AA454" s="43">
        <f t="shared" si="579"/>
        <v>2.4662697723036864E-3</v>
      </c>
      <c r="AB454" s="35">
        <f t="shared" si="615"/>
        <v>0.16</v>
      </c>
      <c r="AC454" s="35">
        <f t="shared" ca="1" si="615"/>
        <v>0.15470777428049154</v>
      </c>
      <c r="AD454" s="317">
        <f t="shared" ca="1" si="615"/>
        <v>0.15470777428049154</v>
      </c>
      <c r="AE454" s="39"/>
      <c r="AF454" s="318">
        <f t="shared" si="580"/>
        <v>0</v>
      </c>
      <c r="AG454" s="405">
        <f t="shared" ca="1" si="581"/>
        <v>0</v>
      </c>
      <c r="AH454" s="318">
        <f t="shared" si="582"/>
        <v>0</v>
      </c>
      <c r="AI454" s="405">
        <f t="shared" ca="1" si="583"/>
        <v>0</v>
      </c>
      <c r="AJ454" s="318">
        <f t="shared" si="584"/>
        <v>0</v>
      </c>
      <c r="AK454" s="405">
        <f t="shared" ca="1" si="585"/>
        <v>0</v>
      </c>
      <c r="AL454" s="35">
        <v>0</v>
      </c>
      <c r="AM454" s="30">
        <f t="shared" ca="1" si="586"/>
        <v>0</v>
      </c>
      <c r="AN454" s="39"/>
      <c r="AO454" s="39"/>
      <c r="AP454" s="709">
        <f ca="1">IF($J$12="",0,IF(A454&lt;=$Y$3,IF(R453+SUM($M$126:M454)&gt;$Z$22,R453*10%,IF(R453+SUM($M$126:M454)&lt;=$Z$22,$Z$22-R453-SUM($M$126:M454))),0))</f>
        <v>0</v>
      </c>
      <c r="AQ454" s="319">
        <f t="shared" ca="1" si="616"/>
        <v>0</v>
      </c>
      <c r="AR454" s="319">
        <f ca="1">IF($J$12="",0,IF(U453&lt;0,0,IF(A454&lt;=$Y$3,IF(U453+SUM($M$126:M454)&gt;$Z$22,U453*10%,IF(U453+SUM($M$126:M454)&lt;=$Z$22,$AR$125-U453-SUM($M$126:M454))),0)))</f>
        <v>0</v>
      </c>
      <c r="AS454" s="39">
        <f t="shared" ca="1" si="617"/>
        <v>0</v>
      </c>
      <c r="AT454" s="723">
        <f t="shared" ca="1" si="587"/>
        <v>0</v>
      </c>
      <c r="AU454" s="320">
        <f t="shared" ca="1" si="588"/>
        <v>0</v>
      </c>
      <c r="AV454" s="320">
        <f t="shared" ca="1" si="589"/>
        <v>0</v>
      </c>
      <c r="AW454" s="320">
        <f t="shared" ca="1" si="590"/>
        <v>0</v>
      </c>
      <c r="AX454" s="320">
        <f t="shared" ca="1" si="591"/>
        <v>0</v>
      </c>
      <c r="AY454" s="320">
        <f t="shared" ca="1" si="618"/>
        <v>0</v>
      </c>
      <c r="AZ454" s="724">
        <f t="shared" ca="1" si="592"/>
        <v>0</v>
      </c>
      <c r="BA454" s="1259">
        <f t="shared" si="619"/>
        <v>0</v>
      </c>
      <c r="BB454" s="1250"/>
      <c r="BC454" s="715">
        <f t="shared" si="593"/>
        <v>0</v>
      </c>
      <c r="BD454" s="715">
        <f t="shared" si="594"/>
        <v>0</v>
      </c>
      <c r="BE454" s="715">
        <f t="shared" si="595"/>
        <v>0</v>
      </c>
      <c r="BF454" s="715">
        <f t="shared" si="620"/>
        <v>0</v>
      </c>
      <c r="BG454" s="732">
        <f t="shared" si="596"/>
        <v>0</v>
      </c>
      <c r="BH454" s="39"/>
      <c r="BI454" s="39"/>
      <c r="BJ454" s="39"/>
      <c r="BK454" s="39"/>
      <c r="BL454" s="39"/>
      <c r="BM454" s="30"/>
      <c r="BN454" s="422">
        <f t="shared" ca="1" si="597"/>
        <v>0</v>
      </c>
      <c r="BO454" s="422">
        <f t="shared" ca="1" si="598"/>
        <v>0</v>
      </c>
      <c r="BP454" s="422">
        <f t="shared" ca="1" si="599"/>
        <v>0</v>
      </c>
      <c r="BQ454" s="422">
        <f t="shared" ca="1" si="600"/>
        <v>0</v>
      </c>
      <c r="BR454" s="422">
        <f t="shared" ca="1" si="621"/>
        <v>0</v>
      </c>
      <c r="BS454" s="422">
        <f t="shared" ca="1" si="601"/>
        <v>0</v>
      </c>
      <c r="BT454" s="422">
        <f t="shared" si="602"/>
        <v>0</v>
      </c>
      <c r="BU454" s="422">
        <f t="shared" si="603"/>
        <v>0</v>
      </c>
      <c r="BV454" s="422">
        <f t="shared" si="604"/>
        <v>0</v>
      </c>
      <c r="BW454" s="422">
        <f t="shared" si="605"/>
        <v>0</v>
      </c>
      <c r="BX454" s="422">
        <f t="shared" si="622"/>
        <v>0</v>
      </c>
      <c r="BY454" s="422">
        <f t="shared" si="606"/>
        <v>0</v>
      </c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458"/>
      <c r="CL454" s="458"/>
      <c r="CM454" s="458"/>
      <c r="CN454" s="458"/>
      <c r="CO454" s="458"/>
      <c r="CP454" s="458"/>
      <c r="CQ454" s="458"/>
      <c r="CR454" s="458"/>
      <c r="CS454" s="458"/>
      <c r="CT454" s="458"/>
      <c r="CU454" s="458"/>
      <c r="CV454" s="458"/>
      <c r="CW454" s="458"/>
      <c r="CX454" s="458"/>
      <c r="CY454" s="458"/>
      <c r="CZ454" s="458"/>
      <c r="DA454" s="458"/>
      <c r="DB454" s="458"/>
      <c r="DC454" s="458"/>
      <c r="DD454" s="458"/>
      <c r="DE454" s="458"/>
      <c r="DF454" s="458"/>
      <c r="DG454" s="458"/>
      <c r="DH454" s="458"/>
      <c r="DI454" s="458"/>
      <c r="DJ454" s="458"/>
      <c r="DK454" s="458"/>
      <c r="DL454" s="458"/>
      <c r="DM454" s="458"/>
      <c r="DN454" s="458"/>
      <c r="DO454" s="458"/>
      <c r="DP454" s="458"/>
      <c r="DQ454" s="458"/>
      <c r="DR454" s="458"/>
      <c r="DS454" s="458"/>
      <c r="DT454" s="458"/>
      <c r="DU454" s="39"/>
      <c r="DV454" s="39"/>
      <c r="DW454" s="31">
        <f t="shared" si="629"/>
        <v>28</v>
      </c>
      <c r="DX454" s="459">
        <f t="shared" si="607"/>
        <v>330</v>
      </c>
      <c r="DY454" s="467">
        <f t="shared" si="623"/>
        <v>0</v>
      </c>
      <c r="DZ454" s="468">
        <f t="shared" si="624"/>
        <v>0</v>
      </c>
      <c r="EA454" s="467">
        <f t="shared" si="625"/>
        <v>0</v>
      </c>
      <c r="EB454" s="468"/>
      <c r="EC454" s="326"/>
      <c r="ED454" s="468"/>
      <c r="EE454" s="39"/>
      <c r="EF454" s="459">
        <f t="shared" si="626"/>
        <v>330</v>
      </c>
      <c r="EG454" s="407">
        <f t="shared" si="627"/>
        <v>0.03</v>
      </c>
      <c r="EH454" s="407">
        <f t="shared" si="627"/>
        <v>0.03</v>
      </c>
      <c r="EI454" s="407">
        <f t="shared" si="627"/>
        <v>0.03</v>
      </c>
      <c r="EJ454" s="407">
        <f t="shared" si="627"/>
        <v>0.03</v>
      </c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</row>
    <row r="455" spans="1:228" ht="12.75" hidden="1" customHeight="1" x14ac:dyDescent="0.2">
      <c r="A455" s="31">
        <f t="shared" si="628"/>
        <v>28</v>
      </c>
      <c r="B455" s="31"/>
      <c r="C455" s="31"/>
      <c r="D455" s="32">
        <f t="shared" si="608"/>
        <v>331</v>
      </c>
      <c r="E455" s="33">
        <f t="shared" ca="1" si="572"/>
        <v>0</v>
      </c>
      <c r="F455" s="33">
        <f t="shared" ca="1" si="573"/>
        <v>0</v>
      </c>
      <c r="G455" s="33">
        <f t="shared" ca="1" si="574"/>
        <v>0</v>
      </c>
      <c r="H455" s="33">
        <v>0</v>
      </c>
      <c r="I455" s="33">
        <v>0</v>
      </c>
      <c r="J455" s="33">
        <f t="shared" ca="1" si="554"/>
        <v>0</v>
      </c>
      <c r="K455" s="33">
        <f t="shared" ca="1" si="575"/>
        <v>0</v>
      </c>
      <c r="L455" s="33"/>
      <c r="M455" s="832">
        <v>0</v>
      </c>
      <c r="N455" s="33">
        <f>IF(M455&gt;0,#REF!,0)</f>
        <v>0</v>
      </c>
      <c r="O455" s="33">
        <f t="shared" ca="1" si="576"/>
        <v>0</v>
      </c>
      <c r="P455" s="833">
        <f t="shared" ca="1" si="609"/>
        <v>0</v>
      </c>
      <c r="Q455" s="834">
        <f t="shared" ca="1" si="610"/>
        <v>0</v>
      </c>
      <c r="R455" s="835">
        <f t="shared" ca="1" si="611"/>
        <v>0</v>
      </c>
      <c r="S455" s="836">
        <f t="shared" ca="1" si="612"/>
        <v>0</v>
      </c>
      <c r="T455" s="34">
        <f t="shared" ca="1" si="577"/>
        <v>0</v>
      </c>
      <c r="U455" s="835">
        <f t="shared" ca="1" si="613"/>
        <v>0</v>
      </c>
      <c r="V455" s="34">
        <f t="shared" si="563"/>
        <v>0</v>
      </c>
      <c r="W455" s="553">
        <f t="shared" si="564"/>
        <v>0</v>
      </c>
      <c r="X455" s="42">
        <f t="shared" si="614"/>
        <v>0.03</v>
      </c>
      <c r="Y455" s="43">
        <f t="shared" si="578"/>
        <v>2.4662697723036864E-3</v>
      </c>
      <c r="Z455" s="45">
        <f t="shared" si="569"/>
        <v>0.03</v>
      </c>
      <c r="AA455" s="43">
        <f t="shared" si="579"/>
        <v>2.4662697723036864E-3</v>
      </c>
      <c r="AB455" s="35">
        <f t="shared" si="615"/>
        <v>0.16</v>
      </c>
      <c r="AC455" s="35">
        <f t="shared" ca="1" si="615"/>
        <v>0.15470777428049154</v>
      </c>
      <c r="AD455" s="317">
        <f t="shared" ca="1" si="615"/>
        <v>0.15470777428049154</v>
      </c>
      <c r="AE455" s="39"/>
      <c r="AF455" s="318">
        <f t="shared" si="580"/>
        <v>0</v>
      </c>
      <c r="AG455" s="405">
        <f t="shared" ca="1" si="581"/>
        <v>0</v>
      </c>
      <c r="AH455" s="318">
        <f t="shared" si="582"/>
        <v>0</v>
      </c>
      <c r="AI455" s="405">
        <f t="shared" ca="1" si="583"/>
        <v>0</v>
      </c>
      <c r="AJ455" s="318">
        <f t="shared" si="584"/>
        <v>0</v>
      </c>
      <c r="AK455" s="405">
        <f t="shared" ca="1" si="585"/>
        <v>0</v>
      </c>
      <c r="AL455" s="35">
        <v>0</v>
      </c>
      <c r="AM455" s="30">
        <f t="shared" ca="1" si="586"/>
        <v>0</v>
      </c>
      <c r="AN455" s="39"/>
      <c r="AO455" s="39"/>
      <c r="AP455" s="709">
        <f ca="1">IF($J$12="",0,IF(A455&lt;=$Y$3,IF(R454+SUM($M$126:M455)&gt;$Z$22,R454*10%,IF(R454+SUM($M$126:M455)&lt;=$Z$22,$Z$22-R454-SUM($M$126:M455))),0))</f>
        <v>0</v>
      </c>
      <c r="AQ455" s="319">
        <f t="shared" ca="1" si="616"/>
        <v>0</v>
      </c>
      <c r="AR455" s="319">
        <f ca="1">IF($J$12="",0,IF(U454&lt;0,0,IF(A455&lt;=$Y$3,IF(U454+SUM($M$126:M455)&gt;$Z$22,U454*10%,IF(U454+SUM($M$126:M455)&lt;=$Z$22,$AR$125-U454-SUM($M$126:M455))),0)))</f>
        <v>0</v>
      </c>
      <c r="AS455" s="39">
        <f t="shared" ca="1" si="617"/>
        <v>0</v>
      </c>
      <c r="AT455" s="723">
        <f t="shared" ca="1" si="587"/>
        <v>0</v>
      </c>
      <c r="AU455" s="320">
        <f t="shared" ca="1" si="588"/>
        <v>0</v>
      </c>
      <c r="AV455" s="320">
        <f t="shared" ca="1" si="589"/>
        <v>0</v>
      </c>
      <c r="AW455" s="320">
        <f t="shared" ca="1" si="590"/>
        <v>0</v>
      </c>
      <c r="AX455" s="320">
        <f t="shared" ca="1" si="591"/>
        <v>0</v>
      </c>
      <c r="AY455" s="320">
        <f t="shared" ca="1" si="618"/>
        <v>0</v>
      </c>
      <c r="AZ455" s="724">
        <f t="shared" ca="1" si="592"/>
        <v>0</v>
      </c>
      <c r="BA455" s="1259">
        <f t="shared" si="619"/>
        <v>0</v>
      </c>
      <c r="BB455" s="1250"/>
      <c r="BC455" s="715">
        <f t="shared" si="593"/>
        <v>0</v>
      </c>
      <c r="BD455" s="715">
        <f t="shared" si="594"/>
        <v>0</v>
      </c>
      <c r="BE455" s="715">
        <f t="shared" si="595"/>
        <v>0</v>
      </c>
      <c r="BF455" s="715">
        <f t="shared" si="620"/>
        <v>0</v>
      </c>
      <c r="BG455" s="732">
        <f t="shared" si="596"/>
        <v>0</v>
      </c>
      <c r="BH455" s="39"/>
      <c r="BI455" s="39"/>
      <c r="BJ455" s="39"/>
      <c r="BK455" s="39"/>
      <c r="BL455" s="39"/>
      <c r="BM455" s="30"/>
      <c r="BN455" s="422">
        <f t="shared" ca="1" si="597"/>
        <v>0</v>
      </c>
      <c r="BO455" s="422">
        <f t="shared" ca="1" si="598"/>
        <v>0</v>
      </c>
      <c r="BP455" s="422">
        <f t="shared" ca="1" si="599"/>
        <v>0</v>
      </c>
      <c r="BQ455" s="422">
        <f t="shared" ca="1" si="600"/>
        <v>0</v>
      </c>
      <c r="BR455" s="422">
        <f t="shared" ca="1" si="621"/>
        <v>0</v>
      </c>
      <c r="BS455" s="422">
        <f t="shared" ca="1" si="601"/>
        <v>0</v>
      </c>
      <c r="BT455" s="422">
        <f t="shared" si="602"/>
        <v>0</v>
      </c>
      <c r="BU455" s="422">
        <f t="shared" si="603"/>
        <v>0</v>
      </c>
      <c r="BV455" s="422">
        <f t="shared" si="604"/>
        <v>0</v>
      </c>
      <c r="BW455" s="422">
        <f t="shared" si="605"/>
        <v>0</v>
      </c>
      <c r="BX455" s="422">
        <f t="shared" si="622"/>
        <v>0</v>
      </c>
      <c r="BY455" s="422">
        <f t="shared" si="606"/>
        <v>0</v>
      </c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458"/>
      <c r="CL455" s="458"/>
      <c r="CM455" s="458"/>
      <c r="CN455" s="458"/>
      <c r="CO455" s="458"/>
      <c r="CP455" s="458"/>
      <c r="CQ455" s="458"/>
      <c r="CR455" s="458"/>
      <c r="CS455" s="458"/>
      <c r="CT455" s="458"/>
      <c r="CU455" s="458"/>
      <c r="CV455" s="458"/>
      <c r="CW455" s="458"/>
      <c r="CX455" s="458"/>
      <c r="CY455" s="458"/>
      <c r="CZ455" s="458"/>
      <c r="DA455" s="458"/>
      <c r="DB455" s="458"/>
      <c r="DC455" s="458"/>
      <c r="DD455" s="458"/>
      <c r="DE455" s="458"/>
      <c r="DF455" s="458"/>
      <c r="DG455" s="458"/>
      <c r="DH455" s="458"/>
      <c r="DI455" s="458"/>
      <c r="DJ455" s="458"/>
      <c r="DK455" s="458"/>
      <c r="DL455" s="458"/>
      <c r="DM455" s="458"/>
      <c r="DN455" s="458"/>
      <c r="DO455" s="458"/>
      <c r="DP455" s="458"/>
      <c r="DQ455" s="458"/>
      <c r="DR455" s="458"/>
      <c r="DS455" s="458"/>
      <c r="DT455" s="458"/>
      <c r="DU455" s="39"/>
      <c r="DV455" s="39"/>
      <c r="DW455" s="31">
        <f t="shared" si="629"/>
        <v>28</v>
      </c>
      <c r="DX455" s="459">
        <f t="shared" si="607"/>
        <v>331</v>
      </c>
      <c r="DY455" s="467">
        <f t="shared" si="623"/>
        <v>0</v>
      </c>
      <c r="DZ455" s="468">
        <f t="shared" si="624"/>
        <v>0</v>
      </c>
      <c r="EA455" s="467">
        <f t="shared" si="625"/>
        <v>0</v>
      </c>
      <c r="EB455" s="468"/>
      <c r="EC455" s="326"/>
      <c r="ED455" s="468"/>
      <c r="EE455" s="39"/>
      <c r="EF455" s="459">
        <f t="shared" si="626"/>
        <v>331</v>
      </c>
      <c r="EG455" s="407">
        <f t="shared" si="627"/>
        <v>0.03</v>
      </c>
      <c r="EH455" s="407">
        <f t="shared" si="627"/>
        <v>0.03</v>
      </c>
      <c r="EI455" s="407">
        <f t="shared" si="627"/>
        <v>0.03</v>
      </c>
      <c r="EJ455" s="407">
        <f t="shared" si="627"/>
        <v>0.03</v>
      </c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</row>
    <row r="456" spans="1:228" ht="12.75" hidden="1" customHeight="1" x14ac:dyDescent="0.2">
      <c r="A456" s="31">
        <f t="shared" si="628"/>
        <v>28</v>
      </c>
      <c r="B456" s="31"/>
      <c r="C456" s="31"/>
      <c r="D456" s="32">
        <f t="shared" si="608"/>
        <v>332</v>
      </c>
      <c r="E456" s="33">
        <f t="shared" ca="1" si="572"/>
        <v>0</v>
      </c>
      <c r="F456" s="33">
        <f t="shared" ca="1" si="573"/>
        <v>0</v>
      </c>
      <c r="G456" s="33">
        <f t="shared" ca="1" si="574"/>
        <v>0</v>
      </c>
      <c r="H456" s="33">
        <v>0</v>
      </c>
      <c r="I456" s="33">
        <v>0</v>
      </c>
      <c r="J456" s="33">
        <f t="shared" ca="1" si="554"/>
        <v>0</v>
      </c>
      <c r="K456" s="33">
        <f t="shared" ca="1" si="575"/>
        <v>0</v>
      </c>
      <c r="L456" s="33"/>
      <c r="M456" s="832">
        <v>0</v>
      </c>
      <c r="N456" s="33">
        <f>IF(M456&gt;0,#REF!,0)</f>
        <v>0</v>
      </c>
      <c r="O456" s="33">
        <f t="shared" ca="1" si="576"/>
        <v>0</v>
      </c>
      <c r="P456" s="833">
        <f t="shared" ca="1" si="609"/>
        <v>0</v>
      </c>
      <c r="Q456" s="834">
        <f t="shared" ca="1" si="610"/>
        <v>0</v>
      </c>
      <c r="R456" s="835">
        <f t="shared" ca="1" si="611"/>
        <v>0</v>
      </c>
      <c r="S456" s="836">
        <f t="shared" ca="1" si="612"/>
        <v>0</v>
      </c>
      <c r="T456" s="34">
        <f t="shared" ca="1" si="577"/>
        <v>0</v>
      </c>
      <c r="U456" s="835">
        <f t="shared" ca="1" si="613"/>
        <v>0</v>
      </c>
      <c r="V456" s="34">
        <f t="shared" si="563"/>
        <v>0</v>
      </c>
      <c r="W456" s="553">
        <f t="shared" si="564"/>
        <v>0</v>
      </c>
      <c r="X456" s="42">
        <f t="shared" si="614"/>
        <v>0.03</v>
      </c>
      <c r="Y456" s="43">
        <f t="shared" si="578"/>
        <v>2.4662697723036864E-3</v>
      </c>
      <c r="Z456" s="45">
        <f t="shared" si="569"/>
        <v>0.03</v>
      </c>
      <c r="AA456" s="43">
        <f t="shared" si="579"/>
        <v>2.4662697723036864E-3</v>
      </c>
      <c r="AB456" s="35">
        <f t="shared" si="615"/>
        <v>0.16</v>
      </c>
      <c r="AC456" s="35">
        <f t="shared" ca="1" si="615"/>
        <v>0.15470777428049154</v>
      </c>
      <c r="AD456" s="317">
        <f t="shared" ca="1" si="615"/>
        <v>0.15470777428049154</v>
      </c>
      <c r="AE456" s="39"/>
      <c r="AF456" s="318">
        <f t="shared" si="580"/>
        <v>0</v>
      </c>
      <c r="AG456" s="405">
        <f t="shared" ca="1" si="581"/>
        <v>0</v>
      </c>
      <c r="AH456" s="318">
        <f t="shared" si="582"/>
        <v>0</v>
      </c>
      <c r="AI456" s="405">
        <f t="shared" ca="1" si="583"/>
        <v>0</v>
      </c>
      <c r="AJ456" s="318">
        <f t="shared" si="584"/>
        <v>0</v>
      </c>
      <c r="AK456" s="405">
        <f t="shared" ca="1" si="585"/>
        <v>0</v>
      </c>
      <c r="AL456" s="35">
        <v>0</v>
      </c>
      <c r="AM456" s="30">
        <f t="shared" ca="1" si="586"/>
        <v>0</v>
      </c>
      <c r="AN456" s="39"/>
      <c r="AO456" s="39"/>
      <c r="AP456" s="709">
        <f ca="1">IF($J$12="",0,IF(A456&lt;=$Y$3,IF(R455+SUM($M$126:M456)&gt;$Z$22,R455*10%,IF(R455+SUM($M$126:M456)&lt;=$Z$22,$Z$22-R455-SUM($M$126:M456))),0))</f>
        <v>0</v>
      </c>
      <c r="AQ456" s="319">
        <f t="shared" ca="1" si="616"/>
        <v>0</v>
      </c>
      <c r="AR456" s="319">
        <f ca="1">IF($J$12="",0,IF(U455&lt;0,0,IF(A456&lt;=$Y$3,IF(U455+SUM($M$126:M456)&gt;$Z$22,U455*10%,IF(U455+SUM($M$126:M456)&lt;=$Z$22,$AR$125-U455-SUM($M$126:M456))),0)))</f>
        <v>0</v>
      </c>
      <c r="AS456" s="39">
        <f t="shared" ca="1" si="617"/>
        <v>0</v>
      </c>
      <c r="AT456" s="723">
        <f t="shared" ca="1" si="587"/>
        <v>0</v>
      </c>
      <c r="AU456" s="320">
        <f t="shared" ca="1" si="588"/>
        <v>0</v>
      </c>
      <c r="AV456" s="320">
        <f t="shared" ca="1" si="589"/>
        <v>0</v>
      </c>
      <c r="AW456" s="320">
        <f t="shared" ca="1" si="590"/>
        <v>0</v>
      </c>
      <c r="AX456" s="320">
        <f t="shared" ca="1" si="591"/>
        <v>0</v>
      </c>
      <c r="AY456" s="320">
        <f t="shared" ca="1" si="618"/>
        <v>0</v>
      </c>
      <c r="AZ456" s="724">
        <f t="shared" ca="1" si="592"/>
        <v>0</v>
      </c>
      <c r="BA456" s="1259">
        <f t="shared" si="619"/>
        <v>0</v>
      </c>
      <c r="BB456" s="1250"/>
      <c r="BC456" s="715">
        <f t="shared" si="593"/>
        <v>0</v>
      </c>
      <c r="BD456" s="715">
        <f t="shared" si="594"/>
        <v>0</v>
      </c>
      <c r="BE456" s="715">
        <f t="shared" si="595"/>
        <v>0</v>
      </c>
      <c r="BF456" s="715">
        <f t="shared" si="620"/>
        <v>0</v>
      </c>
      <c r="BG456" s="732">
        <f t="shared" si="596"/>
        <v>0</v>
      </c>
      <c r="BH456" s="39"/>
      <c r="BI456" s="39"/>
      <c r="BJ456" s="39"/>
      <c r="BK456" s="39"/>
      <c r="BL456" s="39"/>
      <c r="BM456" s="30"/>
      <c r="BN456" s="422">
        <f t="shared" ca="1" si="597"/>
        <v>0</v>
      </c>
      <c r="BO456" s="422">
        <f t="shared" ca="1" si="598"/>
        <v>0</v>
      </c>
      <c r="BP456" s="422">
        <f t="shared" ca="1" si="599"/>
        <v>0</v>
      </c>
      <c r="BQ456" s="422">
        <f t="shared" ca="1" si="600"/>
        <v>0</v>
      </c>
      <c r="BR456" s="422">
        <f t="shared" ca="1" si="621"/>
        <v>0</v>
      </c>
      <c r="BS456" s="422">
        <f t="shared" ca="1" si="601"/>
        <v>0</v>
      </c>
      <c r="BT456" s="422">
        <f t="shared" si="602"/>
        <v>0</v>
      </c>
      <c r="BU456" s="422">
        <f t="shared" si="603"/>
        <v>0</v>
      </c>
      <c r="BV456" s="422">
        <f t="shared" si="604"/>
        <v>0</v>
      </c>
      <c r="BW456" s="422">
        <f t="shared" si="605"/>
        <v>0</v>
      </c>
      <c r="BX456" s="422">
        <f t="shared" si="622"/>
        <v>0</v>
      </c>
      <c r="BY456" s="422">
        <f t="shared" si="606"/>
        <v>0</v>
      </c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458"/>
      <c r="CL456" s="458"/>
      <c r="CM456" s="458"/>
      <c r="CN456" s="458"/>
      <c r="CO456" s="458"/>
      <c r="CP456" s="458"/>
      <c r="CQ456" s="458"/>
      <c r="CR456" s="458"/>
      <c r="CS456" s="458"/>
      <c r="CT456" s="458"/>
      <c r="CU456" s="458"/>
      <c r="CV456" s="458"/>
      <c r="CW456" s="458"/>
      <c r="CX456" s="458"/>
      <c r="CY456" s="458"/>
      <c r="CZ456" s="458"/>
      <c r="DA456" s="458"/>
      <c r="DB456" s="458"/>
      <c r="DC456" s="458"/>
      <c r="DD456" s="458"/>
      <c r="DE456" s="458"/>
      <c r="DF456" s="458"/>
      <c r="DG456" s="458"/>
      <c r="DH456" s="458"/>
      <c r="DI456" s="458"/>
      <c r="DJ456" s="458"/>
      <c r="DK456" s="458"/>
      <c r="DL456" s="458"/>
      <c r="DM456" s="458"/>
      <c r="DN456" s="458"/>
      <c r="DO456" s="458"/>
      <c r="DP456" s="458"/>
      <c r="DQ456" s="458"/>
      <c r="DR456" s="458"/>
      <c r="DS456" s="458"/>
      <c r="DT456" s="458"/>
      <c r="DU456" s="39"/>
      <c r="DV456" s="39"/>
      <c r="DW456" s="31">
        <f t="shared" si="629"/>
        <v>28</v>
      </c>
      <c r="DX456" s="459">
        <f t="shared" si="607"/>
        <v>332</v>
      </c>
      <c r="DY456" s="467">
        <f t="shared" si="623"/>
        <v>0</v>
      </c>
      <c r="DZ456" s="468">
        <f t="shared" si="624"/>
        <v>0</v>
      </c>
      <c r="EA456" s="467">
        <f t="shared" si="625"/>
        <v>0</v>
      </c>
      <c r="EB456" s="468"/>
      <c r="EC456" s="326"/>
      <c r="ED456" s="468"/>
      <c r="EE456" s="39"/>
      <c r="EF456" s="459">
        <f t="shared" si="626"/>
        <v>332</v>
      </c>
      <c r="EG456" s="407">
        <f t="shared" si="627"/>
        <v>0.03</v>
      </c>
      <c r="EH456" s="407">
        <f t="shared" si="627"/>
        <v>0.03</v>
      </c>
      <c r="EI456" s="407">
        <f t="shared" si="627"/>
        <v>0.03</v>
      </c>
      <c r="EJ456" s="407">
        <f t="shared" si="627"/>
        <v>0.03</v>
      </c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</row>
    <row r="457" spans="1:228" ht="12.75" hidden="1" customHeight="1" x14ac:dyDescent="0.2">
      <c r="A457" s="31">
        <f t="shared" si="628"/>
        <v>28</v>
      </c>
      <c r="B457" s="31"/>
      <c r="C457" s="31"/>
      <c r="D457" s="32">
        <f t="shared" si="608"/>
        <v>333</v>
      </c>
      <c r="E457" s="33">
        <f t="shared" ca="1" si="572"/>
        <v>0</v>
      </c>
      <c r="F457" s="33">
        <f t="shared" ca="1" si="573"/>
        <v>0</v>
      </c>
      <c r="G457" s="33">
        <f t="shared" ca="1" si="574"/>
        <v>0</v>
      </c>
      <c r="H457" s="33">
        <v>0</v>
      </c>
      <c r="I457" s="33">
        <v>0</v>
      </c>
      <c r="J457" s="33">
        <f t="shared" ref="J457:J520" ca="1" si="630">IF(A457&gt;$Y$3,0,$J$124)</f>
        <v>0</v>
      </c>
      <c r="K457" s="33">
        <f t="shared" ca="1" si="575"/>
        <v>0</v>
      </c>
      <c r="L457" s="33"/>
      <c r="M457" s="832">
        <v>0</v>
      </c>
      <c r="N457" s="33">
        <f>IF(M457&gt;0,#REF!,0)</f>
        <v>0</v>
      </c>
      <c r="O457" s="33">
        <f t="shared" ca="1" si="576"/>
        <v>0</v>
      </c>
      <c r="P457" s="833">
        <f t="shared" ca="1" si="609"/>
        <v>0</v>
      </c>
      <c r="Q457" s="834">
        <f t="shared" ca="1" si="610"/>
        <v>0</v>
      </c>
      <c r="R457" s="835">
        <f t="shared" ca="1" si="611"/>
        <v>0</v>
      </c>
      <c r="S457" s="836">
        <f t="shared" ca="1" si="612"/>
        <v>0</v>
      </c>
      <c r="T457" s="34">
        <f t="shared" ca="1" si="577"/>
        <v>0</v>
      </c>
      <c r="U457" s="835">
        <f t="shared" ca="1" si="613"/>
        <v>0</v>
      </c>
      <c r="V457" s="34">
        <f t="shared" si="563"/>
        <v>0</v>
      </c>
      <c r="W457" s="553">
        <f t="shared" si="564"/>
        <v>0</v>
      </c>
      <c r="X457" s="42">
        <f t="shared" si="614"/>
        <v>0.03</v>
      </c>
      <c r="Y457" s="43">
        <f t="shared" si="578"/>
        <v>2.4662697723036864E-3</v>
      </c>
      <c r="Z457" s="45">
        <f t="shared" si="569"/>
        <v>0.03</v>
      </c>
      <c r="AA457" s="43">
        <f t="shared" si="579"/>
        <v>2.4662697723036864E-3</v>
      </c>
      <c r="AB457" s="35">
        <f t="shared" si="615"/>
        <v>0.16</v>
      </c>
      <c r="AC457" s="35">
        <f t="shared" ca="1" si="615"/>
        <v>0.15470777428049154</v>
      </c>
      <c r="AD457" s="317">
        <f t="shared" ca="1" si="615"/>
        <v>0.15470777428049154</v>
      </c>
      <c r="AE457" s="39"/>
      <c r="AF457" s="318">
        <f t="shared" si="580"/>
        <v>0</v>
      </c>
      <c r="AG457" s="405">
        <f t="shared" ca="1" si="581"/>
        <v>0</v>
      </c>
      <c r="AH457" s="318">
        <f t="shared" si="582"/>
        <v>0</v>
      </c>
      <c r="AI457" s="405">
        <f t="shared" ca="1" si="583"/>
        <v>0</v>
      </c>
      <c r="AJ457" s="318">
        <f t="shared" si="584"/>
        <v>0</v>
      </c>
      <c r="AK457" s="405">
        <f t="shared" ca="1" si="585"/>
        <v>0</v>
      </c>
      <c r="AL457" s="35">
        <v>0</v>
      </c>
      <c r="AM457" s="30">
        <f t="shared" ca="1" si="586"/>
        <v>0</v>
      </c>
      <c r="AN457" s="39"/>
      <c r="AO457" s="39"/>
      <c r="AP457" s="709">
        <f ca="1">IF($J$12="",0,IF(A457&lt;=$Y$3,IF(R456+SUM($M$126:M457)&gt;$Z$22,R456*10%,IF(R456+SUM($M$126:M457)&lt;=$Z$22,$Z$22-R456-SUM($M$126:M457))),0))</f>
        <v>0</v>
      </c>
      <c r="AQ457" s="319">
        <f t="shared" ca="1" si="616"/>
        <v>0</v>
      </c>
      <c r="AR457" s="319">
        <f ca="1">IF($J$12="",0,IF(U456&lt;0,0,IF(A457&lt;=$Y$3,IF(U456+SUM($M$126:M457)&gt;$Z$22,U456*10%,IF(U456+SUM($M$126:M457)&lt;=$Z$22,$AR$125-U456-SUM($M$126:M457))),0)))</f>
        <v>0</v>
      </c>
      <c r="AS457" s="39">
        <f t="shared" ca="1" si="617"/>
        <v>0</v>
      </c>
      <c r="AT457" s="723">
        <f t="shared" ca="1" si="587"/>
        <v>0</v>
      </c>
      <c r="AU457" s="320">
        <f t="shared" ca="1" si="588"/>
        <v>0</v>
      </c>
      <c r="AV457" s="320">
        <f t="shared" ca="1" si="589"/>
        <v>0</v>
      </c>
      <c r="AW457" s="320">
        <f t="shared" ca="1" si="590"/>
        <v>0</v>
      </c>
      <c r="AX457" s="320">
        <f t="shared" ca="1" si="591"/>
        <v>0</v>
      </c>
      <c r="AY457" s="320">
        <f t="shared" ca="1" si="618"/>
        <v>0</v>
      </c>
      <c r="AZ457" s="724">
        <f t="shared" ca="1" si="592"/>
        <v>0</v>
      </c>
      <c r="BA457" s="1259">
        <f t="shared" si="619"/>
        <v>0</v>
      </c>
      <c r="BB457" s="1250"/>
      <c r="BC457" s="715">
        <f t="shared" si="593"/>
        <v>0</v>
      </c>
      <c r="BD457" s="715">
        <f t="shared" si="594"/>
        <v>0</v>
      </c>
      <c r="BE457" s="715">
        <f t="shared" si="595"/>
        <v>0</v>
      </c>
      <c r="BF457" s="715">
        <f t="shared" si="620"/>
        <v>0</v>
      </c>
      <c r="BG457" s="732">
        <f t="shared" si="596"/>
        <v>0</v>
      </c>
      <c r="BH457" s="39"/>
      <c r="BI457" s="39"/>
      <c r="BJ457" s="39"/>
      <c r="BK457" s="39"/>
      <c r="BL457" s="39"/>
      <c r="BM457" s="30"/>
      <c r="BN457" s="422">
        <f t="shared" ca="1" si="597"/>
        <v>0</v>
      </c>
      <c r="BO457" s="422">
        <f t="shared" ca="1" si="598"/>
        <v>0</v>
      </c>
      <c r="BP457" s="422">
        <f t="shared" ca="1" si="599"/>
        <v>0</v>
      </c>
      <c r="BQ457" s="422">
        <f t="shared" ca="1" si="600"/>
        <v>0</v>
      </c>
      <c r="BR457" s="422">
        <f t="shared" ca="1" si="621"/>
        <v>0</v>
      </c>
      <c r="BS457" s="422">
        <f t="shared" ca="1" si="601"/>
        <v>0</v>
      </c>
      <c r="BT457" s="422">
        <f t="shared" si="602"/>
        <v>0</v>
      </c>
      <c r="BU457" s="422">
        <f t="shared" si="603"/>
        <v>0</v>
      </c>
      <c r="BV457" s="422">
        <f t="shared" si="604"/>
        <v>0</v>
      </c>
      <c r="BW457" s="422">
        <f t="shared" si="605"/>
        <v>0</v>
      </c>
      <c r="BX457" s="422">
        <f t="shared" si="622"/>
        <v>0</v>
      </c>
      <c r="BY457" s="422">
        <f t="shared" si="606"/>
        <v>0</v>
      </c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458"/>
      <c r="CL457" s="458"/>
      <c r="CM457" s="458"/>
      <c r="CN457" s="458"/>
      <c r="CO457" s="458"/>
      <c r="CP457" s="458"/>
      <c r="CQ457" s="458"/>
      <c r="CR457" s="458"/>
      <c r="CS457" s="458"/>
      <c r="CT457" s="458"/>
      <c r="CU457" s="458"/>
      <c r="CV457" s="458"/>
      <c r="CW457" s="458"/>
      <c r="CX457" s="458"/>
      <c r="CY457" s="458"/>
      <c r="CZ457" s="458"/>
      <c r="DA457" s="458"/>
      <c r="DB457" s="458"/>
      <c r="DC457" s="458"/>
      <c r="DD457" s="458"/>
      <c r="DE457" s="458"/>
      <c r="DF457" s="458"/>
      <c r="DG457" s="458"/>
      <c r="DH457" s="458"/>
      <c r="DI457" s="458"/>
      <c r="DJ457" s="458"/>
      <c r="DK457" s="458"/>
      <c r="DL457" s="458"/>
      <c r="DM457" s="458"/>
      <c r="DN457" s="458"/>
      <c r="DO457" s="458"/>
      <c r="DP457" s="458"/>
      <c r="DQ457" s="458"/>
      <c r="DR457" s="458"/>
      <c r="DS457" s="458"/>
      <c r="DT457" s="458"/>
      <c r="DU457" s="39"/>
      <c r="DV457" s="39"/>
      <c r="DW457" s="31">
        <f t="shared" si="629"/>
        <v>28</v>
      </c>
      <c r="DX457" s="459">
        <f t="shared" si="607"/>
        <v>333</v>
      </c>
      <c r="DY457" s="467">
        <f t="shared" si="623"/>
        <v>0</v>
      </c>
      <c r="DZ457" s="468">
        <f t="shared" si="624"/>
        <v>0</v>
      </c>
      <c r="EA457" s="467">
        <f t="shared" si="625"/>
        <v>0</v>
      </c>
      <c r="EB457" s="468"/>
      <c r="EC457" s="326"/>
      <c r="ED457" s="468"/>
      <c r="EE457" s="39"/>
      <c r="EF457" s="459">
        <f t="shared" si="626"/>
        <v>333</v>
      </c>
      <c r="EG457" s="407">
        <f t="shared" si="627"/>
        <v>0.03</v>
      </c>
      <c r="EH457" s="407">
        <f t="shared" si="627"/>
        <v>0.03</v>
      </c>
      <c r="EI457" s="407">
        <f t="shared" si="627"/>
        <v>0.03</v>
      </c>
      <c r="EJ457" s="407">
        <f t="shared" si="627"/>
        <v>0.03</v>
      </c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</row>
    <row r="458" spans="1:228" ht="12.75" hidden="1" customHeight="1" x14ac:dyDescent="0.2">
      <c r="A458" s="31">
        <f t="shared" si="628"/>
        <v>28</v>
      </c>
      <c r="B458" s="31"/>
      <c r="C458" s="31"/>
      <c r="D458" s="32">
        <f t="shared" si="608"/>
        <v>334</v>
      </c>
      <c r="E458" s="33">
        <f t="shared" ca="1" si="572"/>
        <v>0</v>
      </c>
      <c r="F458" s="33">
        <f t="shared" ca="1" si="573"/>
        <v>0</v>
      </c>
      <c r="G458" s="33">
        <f t="shared" ca="1" si="574"/>
        <v>0</v>
      </c>
      <c r="H458" s="33">
        <v>0</v>
      </c>
      <c r="I458" s="33">
        <v>0</v>
      </c>
      <c r="J458" s="33">
        <f t="shared" ca="1" si="630"/>
        <v>0</v>
      </c>
      <c r="K458" s="33">
        <f t="shared" ca="1" si="575"/>
        <v>0</v>
      </c>
      <c r="L458" s="33"/>
      <c r="M458" s="832">
        <v>0</v>
      </c>
      <c r="N458" s="33">
        <f>IF(M458&gt;0,#REF!,0)</f>
        <v>0</v>
      </c>
      <c r="O458" s="33">
        <f t="shared" ca="1" si="576"/>
        <v>0</v>
      </c>
      <c r="P458" s="833">
        <f t="shared" ca="1" si="609"/>
        <v>0</v>
      </c>
      <c r="Q458" s="834">
        <f t="shared" ca="1" si="610"/>
        <v>0</v>
      </c>
      <c r="R458" s="835">
        <f t="shared" ca="1" si="611"/>
        <v>0</v>
      </c>
      <c r="S458" s="836">
        <f t="shared" ca="1" si="612"/>
        <v>0</v>
      </c>
      <c r="T458" s="34">
        <f t="shared" ca="1" si="577"/>
        <v>0</v>
      </c>
      <c r="U458" s="835">
        <f t="shared" ca="1" si="613"/>
        <v>0</v>
      </c>
      <c r="V458" s="34">
        <f t="shared" si="563"/>
        <v>0</v>
      </c>
      <c r="W458" s="553">
        <f t="shared" si="564"/>
        <v>0</v>
      </c>
      <c r="X458" s="42">
        <f t="shared" si="614"/>
        <v>0.03</v>
      </c>
      <c r="Y458" s="43">
        <f t="shared" si="578"/>
        <v>2.4662697723036864E-3</v>
      </c>
      <c r="Z458" s="45">
        <f t="shared" si="569"/>
        <v>0.03</v>
      </c>
      <c r="AA458" s="43">
        <f t="shared" si="579"/>
        <v>2.4662697723036864E-3</v>
      </c>
      <c r="AB458" s="35">
        <f t="shared" si="615"/>
        <v>0.16</v>
      </c>
      <c r="AC458" s="35">
        <f t="shared" ca="1" si="615"/>
        <v>0.15470777428049154</v>
      </c>
      <c r="AD458" s="317">
        <f t="shared" ca="1" si="615"/>
        <v>0.15470777428049154</v>
      </c>
      <c r="AE458" s="39"/>
      <c r="AF458" s="318">
        <f t="shared" si="580"/>
        <v>0</v>
      </c>
      <c r="AG458" s="405">
        <f t="shared" ca="1" si="581"/>
        <v>0</v>
      </c>
      <c r="AH458" s="318">
        <f t="shared" si="582"/>
        <v>0</v>
      </c>
      <c r="AI458" s="405">
        <f t="shared" ca="1" si="583"/>
        <v>0</v>
      </c>
      <c r="AJ458" s="318">
        <f t="shared" si="584"/>
        <v>0</v>
      </c>
      <c r="AK458" s="405">
        <f t="shared" ca="1" si="585"/>
        <v>0</v>
      </c>
      <c r="AL458" s="35">
        <v>0</v>
      </c>
      <c r="AM458" s="30">
        <f t="shared" ca="1" si="586"/>
        <v>0</v>
      </c>
      <c r="AN458" s="39"/>
      <c r="AO458" s="39"/>
      <c r="AP458" s="709">
        <f ca="1">IF($J$12="",0,IF(A458&lt;=$Y$3,IF(R457+SUM($M$126:M458)&gt;$Z$22,R457*10%,IF(R457+SUM($M$126:M458)&lt;=$Z$22,$Z$22-R457-SUM($M$126:M458))),0))</f>
        <v>0</v>
      </c>
      <c r="AQ458" s="319">
        <f t="shared" ca="1" si="616"/>
        <v>0</v>
      </c>
      <c r="AR458" s="319">
        <f ca="1">IF($J$12="",0,IF(U457&lt;0,0,IF(A458&lt;=$Y$3,IF(U457+SUM($M$126:M458)&gt;$Z$22,U457*10%,IF(U457+SUM($M$126:M458)&lt;=$Z$22,$AR$125-U457-SUM($M$126:M458))),0)))</f>
        <v>0</v>
      </c>
      <c r="AS458" s="39">
        <f t="shared" ca="1" si="617"/>
        <v>0</v>
      </c>
      <c r="AT458" s="723">
        <f t="shared" ca="1" si="587"/>
        <v>0</v>
      </c>
      <c r="AU458" s="320">
        <f t="shared" ca="1" si="588"/>
        <v>0</v>
      </c>
      <c r="AV458" s="320">
        <f t="shared" ca="1" si="589"/>
        <v>0</v>
      </c>
      <c r="AW458" s="320">
        <f t="shared" ca="1" si="590"/>
        <v>0</v>
      </c>
      <c r="AX458" s="320">
        <f t="shared" ca="1" si="591"/>
        <v>0</v>
      </c>
      <c r="AY458" s="320">
        <f t="shared" ca="1" si="618"/>
        <v>0</v>
      </c>
      <c r="AZ458" s="724">
        <f t="shared" ca="1" si="592"/>
        <v>0</v>
      </c>
      <c r="BA458" s="1259">
        <f t="shared" si="619"/>
        <v>0</v>
      </c>
      <c r="BB458" s="1250"/>
      <c r="BC458" s="715">
        <f t="shared" si="593"/>
        <v>0</v>
      </c>
      <c r="BD458" s="715">
        <f t="shared" si="594"/>
        <v>0</v>
      </c>
      <c r="BE458" s="715">
        <f t="shared" si="595"/>
        <v>0</v>
      </c>
      <c r="BF458" s="715">
        <f t="shared" si="620"/>
        <v>0</v>
      </c>
      <c r="BG458" s="732">
        <f t="shared" si="596"/>
        <v>0</v>
      </c>
      <c r="BH458" s="39"/>
      <c r="BI458" s="39"/>
      <c r="BJ458" s="39"/>
      <c r="BK458" s="39"/>
      <c r="BL458" s="39"/>
      <c r="BM458" s="30"/>
      <c r="BN458" s="422">
        <f t="shared" ca="1" si="597"/>
        <v>0</v>
      </c>
      <c r="BO458" s="422">
        <f t="shared" ca="1" si="598"/>
        <v>0</v>
      </c>
      <c r="BP458" s="422">
        <f t="shared" ca="1" si="599"/>
        <v>0</v>
      </c>
      <c r="BQ458" s="422">
        <f t="shared" ca="1" si="600"/>
        <v>0</v>
      </c>
      <c r="BR458" s="422">
        <f t="shared" ca="1" si="621"/>
        <v>0</v>
      </c>
      <c r="BS458" s="422">
        <f t="shared" ca="1" si="601"/>
        <v>0</v>
      </c>
      <c r="BT458" s="422">
        <f t="shared" si="602"/>
        <v>0</v>
      </c>
      <c r="BU458" s="422">
        <f t="shared" si="603"/>
        <v>0</v>
      </c>
      <c r="BV458" s="422">
        <f t="shared" si="604"/>
        <v>0</v>
      </c>
      <c r="BW458" s="422">
        <f t="shared" si="605"/>
        <v>0</v>
      </c>
      <c r="BX458" s="422">
        <f t="shared" si="622"/>
        <v>0</v>
      </c>
      <c r="BY458" s="422">
        <f t="shared" si="606"/>
        <v>0</v>
      </c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458"/>
      <c r="CL458" s="458"/>
      <c r="CM458" s="458"/>
      <c r="CN458" s="458"/>
      <c r="CO458" s="458"/>
      <c r="CP458" s="458"/>
      <c r="CQ458" s="458"/>
      <c r="CR458" s="458"/>
      <c r="CS458" s="458"/>
      <c r="CT458" s="458"/>
      <c r="CU458" s="458"/>
      <c r="CV458" s="458"/>
      <c r="CW458" s="458"/>
      <c r="CX458" s="458"/>
      <c r="CY458" s="458"/>
      <c r="CZ458" s="458"/>
      <c r="DA458" s="458"/>
      <c r="DB458" s="458"/>
      <c r="DC458" s="458"/>
      <c r="DD458" s="458"/>
      <c r="DE458" s="458"/>
      <c r="DF458" s="458"/>
      <c r="DG458" s="458"/>
      <c r="DH458" s="458"/>
      <c r="DI458" s="458"/>
      <c r="DJ458" s="458"/>
      <c r="DK458" s="458"/>
      <c r="DL458" s="458"/>
      <c r="DM458" s="458"/>
      <c r="DN458" s="458"/>
      <c r="DO458" s="458"/>
      <c r="DP458" s="458"/>
      <c r="DQ458" s="458"/>
      <c r="DR458" s="458"/>
      <c r="DS458" s="458"/>
      <c r="DT458" s="458"/>
      <c r="DU458" s="39"/>
      <c r="DV458" s="39"/>
      <c r="DW458" s="31">
        <f t="shared" si="629"/>
        <v>28</v>
      </c>
      <c r="DX458" s="459">
        <f t="shared" si="607"/>
        <v>334</v>
      </c>
      <c r="DY458" s="467">
        <f t="shared" si="623"/>
        <v>0</v>
      </c>
      <c r="DZ458" s="468">
        <f t="shared" si="624"/>
        <v>0</v>
      </c>
      <c r="EA458" s="467">
        <f t="shared" si="625"/>
        <v>0</v>
      </c>
      <c r="EB458" s="468"/>
      <c r="EC458" s="326"/>
      <c r="ED458" s="468"/>
      <c r="EE458" s="39"/>
      <c r="EF458" s="459">
        <f t="shared" si="626"/>
        <v>334</v>
      </c>
      <c r="EG458" s="407">
        <f t="shared" si="627"/>
        <v>0.03</v>
      </c>
      <c r="EH458" s="407">
        <f t="shared" si="627"/>
        <v>0.03</v>
      </c>
      <c r="EI458" s="407">
        <f t="shared" si="627"/>
        <v>0.03</v>
      </c>
      <c r="EJ458" s="407">
        <f t="shared" si="627"/>
        <v>0.03</v>
      </c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</row>
    <row r="459" spans="1:228" ht="12.75" hidden="1" customHeight="1" x14ac:dyDescent="0.2">
      <c r="A459" s="31">
        <f t="shared" si="628"/>
        <v>28</v>
      </c>
      <c r="B459" s="31"/>
      <c r="C459" s="31"/>
      <c r="D459" s="32">
        <f t="shared" si="608"/>
        <v>335</v>
      </c>
      <c r="E459" s="33">
        <f t="shared" ca="1" si="572"/>
        <v>0</v>
      </c>
      <c r="F459" s="33">
        <f t="shared" ca="1" si="573"/>
        <v>0</v>
      </c>
      <c r="G459" s="33">
        <f t="shared" ca="1" si="574"/>
        <v>0</v>
      </c>
      <c r="H459" s="33">
        <v>0</v>
      </c>
      <c r="I459" s="33">
        <v>0</v>
      </c>
      <c r="J459" s="33">
        <f t="shared" ca="1" si="630"/>
        <v>0</v>
      </c>
      <c r="K459" s="33">
        <f t="shared" ca="1" si="575"/>
        <v>0</v>
      </c>
      <c r="L459" s="33"/>
      <c r="M459" s="832">
        <v>0</v>
      </c>
      <c r="N459" s="33">
        <f>IF(M459&gt;0,#REF!,0)</f>
        <v>0</v>
      </c>
      <c r="O459" s="33">
        <f t="shared" ca="1" si="576"/>
        <v>0</v>
      </c>
      <c r="P459" s="833">
        <f t="shared" ca="1" si="609"/>
        <v>0</v>
      </c>
      <c r="Q459" s="834">
        <f t="shared" ca="1" si="610"/>
        <v>0</v>
      </c>
      <c r="R459" s="835">
        <f t="shared" ca="1" si="611"/>
        <v>0</v>
      </c>
      <c r="S459" s="836">
        <f t="shared" ca="1" si="612"/>
        <v>0</v>
      </c>
      <c r="T459" s="34">
        <f t="shared" ca="1" si="577"/>
        <v>0</v>
      </c>
      <c r="U459" s="835">
        <f t="shared" ca="1" si="613"/>
        <v>0</v>
      </c>
      <c r="V459" s="34">
        <f t="shared" si="563"/>
        <v>0</v>
      </c>
      <c r="W459" s="553">
        <f t="shared" si="564"/>
        <v>0</v>
      </c>
      <c r="X459" s="42">
        <f t="shared" si="614"/>
        <v>0.03</v>
      </c>
      <c r="Y459" s="43">
        <f t="shared" si="578"/>
        <v>2.4662697723036864E-3</v>
      </c>
      <c r="Z459" s="45">
        <f t="shared" si="569"/>
        <v>0.03</v>
      </c>
      <c r="AA459" s="43">
        <f t="shared" si="579"/>
        <v>2.4662697723036864E-3</v>
      </c>
      <c r="AB459" s="35">
        <f t="shared" si="615"/>
        <v>0.16</v>
      </c>
      <c r="AC459" s="35">
        <f t="shared" ca="1" si="615"/>
        <v>0.15470777428049154</v>
      </c>
      <c r="AD459" s="317">
        <f t="shared" ca="1" si="615"/>
        <v>0.15470777428049154</v>
      </c>
      <c r="AE459" s="39"/>
      <c r="AF459" s="318">
        <f t="shared" si="580"/>
        <v>0</v>
      </c>
      <c r="AG459" s="405">
        <f t="shared" ca="1" si="581"/>
        <v>0</v>
      </c>
      <c r="AH459" s="318">
        <f t="shared" si="582"/>
        <v>0</v>
      </c>
      <c r="AI459" s="405">
        <f t="shared" ca="1" si="583"/>
        <v>0</v>
      </c>
      <c r="AJ459" s="318">
        <f t="shared" si="584"/>
        <v>0</v>
      </c>
      <c r="AK459" s="405">
        <f t="shared" ca="1" si="585"/>
        <v>0</v>
      </c>
      <c r="AL459" s="35">
        <v>0</v>
      </c>
      <c r="AM459" s="30">
        <f t="shared" ca="1" si="586"/>
        <v>0</v>
      </c>
      <c r="AN459" s="39"/>
      <c r="AO459" s="39"/>
      <c r="AP459" s="709">
        <f ca="1">IF($J$12="",0,IF(A459&lt;=$Y$3,IF(R458+SUM($M$126:M459)&gt;$Z$22,R458*10%,IF(R458+SUM($M$126:M459)&lt;=$Z$22,$Z$22-R458-SUM($M$126:M459))),0))</f>
        <v>0</v>
      </c>
      <c r="AQ459" s="319">
        <f t="shared" ca="1" si="616"/>
        <v>0</v>
      </c>
      <c r="AR459" s="319">
        <f ca="1">IF($J$12="",0,IF(U458&lt;0,0,IF(A459&lt;=$Y$3,IF(U458+SUM($M$126:M459)&gt;$Z$22,U458*10%,IF(U458+SUM($M$126:M459)&lt;=$Z$22,$AR$125-U458-SUM($M$126:M459))),0)))</f>
        <v>0</v>
      </c>
      <c r="AS459" s="39">
        <f t="shared" ca="1" si="617"/>
        <v>0</v>
      </c>
      <c r="AT459" s="723">
        <f t="shared" ca="1" si="587"/>
        <v>0</v>
      </c>
      <c r="AU459" s="320">
        <f t="shared" ca="1" si="588"/>
        <v>0</v>
      </c>
      <c r="AV459" s="320">
        <f t="shared" ca="1" si="589"/>
        <v>0</v>
      </c>
      <c r="AW459" s="320">
        <f t="shared" ca="1" si="590"/>
        <v>0</v>
      </c>
      <c r="AX459" s="320">
        <f t="shared" ca="1" si="591"/>
        <v>0</v>
      </c>
      <c r="AY459" s="320">
        <f t="shared" ca="1" si="618"/>
        <v>0</v>
      </c>
      <c r="AZ459" s="724">
        <f t="shared" ca="1" si="592"/>
        <v>0</v>
      </c>
      <c r="BA459" s="1259">
        <f t="shared" si="619"/>
        <v>0</v>
      </c>
      <c r="BB459" s="1250"/>
      <c r="BC459" s="715">
        <f t="shared" si="593"/>
        <v>0</v>
      </c>
      <c r="BD459" s="715">
        <f t="shared" si="594"/>
        <v>0</v>
      </c>
      <c r="BE459" s="715">
        <f t="shared" si="595"/>
        <v>0</v>
      </c>
      <c r="BF459" s="715">
        <f t="shared" si="620"/>
        <v>0</v>
      </c>
      <c r="BG459" s="732">
        <f t="shared" si="596"/>
        <v>0</v>
      </c>
      <c r="BH459" s="39"/>
      <c r="BI459" s="39"/>
      <c r="BJ459" s="39"/>
      <c r="BK459" s="39"/>
      <c r="BL459" s="39"/>
      <c r="BM459" s="30"/>
      <c r="BN459" s="422">
        <f t="shared" ca="1" si="597"/>
        <v>0</v>
      </c>
      <c r="BO459" s="422">
        <f t="shared" ca="1" si="598"/>
        <v>0</v>
      </c>
      <c r="BP459" s="422">
        <f t="shared" ca="1" si="599"/>
        <v>0</v>
      </c>
      <c r="BQ459" s="422">
        <f t="shared" ca="1" si="600"/>
        <v>0</v>
      </c>
      <c r="BR459" s="422">
        <f t="shared" ca="1" si="621"/>
        <v>0</v>
      </c>
      <c r="BS459" s="422">
        <f t="shared" ca="1" si="601"/>
        <v>0</v>
      </c>
      <c r="BT459" s="422">
        <f t="shared" si="602"/>
        <v>0</v>
      </c>
      <c r="BU459" s="422">
        <f t="shared" si="603"/>
        <v>0</v>
      </c>
      <c r="BV459" s="422">
        <f t="shared" si="604"/>
        <v>0</v>
      </c>
      <c r="BW459" s="422">
        <f t="shared" si="605"/>
        <v>0</v>
      </c>
      <c r="BX459" s="422">
        <f t="shared" si="622"/>
        <v>0</v>
      </c>
      <c r="BY459" s="422">
        <f t="shared" si="606"/>
        <v>0</v>
      </c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458"/>
      <c r="CL459" s="458"/>
      <c r="CM459" s="458"/>
      <c r="CN459" s="458"/>
      <c r="CO459" s="458"/>
      <c r="CP459" s="458"/>
      <c r="CQ459" s="458"/>
      <c r="CR459" s="458"/>
      <c r="CS459" s="458"/>
      <c r="CT459" s="458"/>
      <c r="CU459" s="458"/>
      <c r="CV459" s="458"/>
      <c r="CW459" s="458"/>
      <c r="CX459" s="458"/>
      <c r="CY459" s="458"/>
      <c r="CZ459" s="458"/>
      <c r="DA459" s="458"/>
      <c r="DB459" s="458"/>
      <c r="DC459" s="458"/>
      <c r="DD459" s="458"/>
      <c r="DE459" s="458"/>
      <c r="DF459" s="458"/>
      <c r="DG459" s="458"/>
      <c r="DH459" s="458"/>
      <c r="DI459" s="458"/>
      <c r="DJ459" s="458"/>
      <c r="DK459" s="458"/>
      <c r="DL459" s="458"/>
      <c r="DM459" s="458"/>
      <c r="DN459" s="458"/>
      <c r="DO459" s="458"/>
      <c r="DP459" s="458"/>
      <c r="DQ459" s="458"/>
      <c r="DR459" s="458"/>
      <c r="DS459" s="458"/>
      <c r="DT459" s="458"/>
      <c r="DU459" s="39"/>
      <c r="DV459" s="39"/>
      <c r="DW459" s="31">
        <f t="shared" si="629"/>
        <v>28</v>
      </c>
      <c r="DX459" s="459">
        <f t="shared" si="607"/>
        <v>335</v>
      </c>
      <c r="DY459" s="467">
        <f t="shared" si="623"/>
        <v>0</v>
      </c>
      <c r="DZ459" s="468">
        <f t="shared" si="624"/>
        <v>0</v>
      </c>
      <c r="EA459" s="467">
        <f t="shared" si="625"/>
        <v>0</v>
      </c>
      <c r="EB459" s="468"/>
      <c r="EC459" s="326"/>
      <c r="ED459" s="468"/>
      <c r="EE459" s="39"/>
      <c r="EF459" s="459">
        <f t="shared" si="626"/>
        <v>335</v>
      </c>
      <c r="EG459" s="407">
        <f t="shared" si="627"/>
        <v>0.03</v>
      </c>
      <c r="EH459" s="407">
        <f t="shared" si="627"/>
        <v>0.03</v>
      </c>
      <c r="EI459" s="407">
        <f t="shared" si="627"/>
        <v>0.03</v>
      </c>
      <c r="EJ459" s="407">
        <f t="shared" si="627"/>
        <v>0.03</v>
      </c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</row>
    <row r="460" spans="1:228" ht="12.75" hidden="1" customHeight="1" x14ac:dyDescent="0.2">
      <c r="A460" s="31">
        <f t="shared" si="628"/>
        <v>28</v>
      </c>
      <c r="B460" s="31"/>
      <c r="C460" s="31"/>
      <c r="D460" s="32">
        <f t="shared" si="608"/>
        <v>336</v>
      </c>
      <c r="E460" s="33">
        <f t="shared" ca="1" si="572"/>
        <v>0</v>
      </c>
      <c r="F460" s="33">
        <f t="shared" ca="1" si="573"/>
        <v>0</v>
      </c>
      <c r="G460" s="33">
        <f t="shared" ca="1" si="574"/>
        <v>0</v>
      </c>
      <c r="H460" s="33">
        <v>0</v>
      </c>
      <c r="I460" s="33">
        <v>0</v>
      </c>
      <c r="J460" s="33">
        <f t="shared" ca="1" si="630"/>
        <v>0</v>
      </c>
      <c r="K460" s="33">
        <f t="shared" ca="1" si="575"/>
        <v>0</v>
      </c>
      <c r="L460" s="33"/>
      <c r="M460" s="832">
        <v>0</v>
      </c>
      <c r="N460" s="33">
        <f>IF(M460&gt;0,#REF!,0)</f>
        <v>0</v>
      </c>
      <c r="O460" s="33">
        <f t="shared" ca="1" si="576"/>
        <v>0</v>
      </c>
      <c r="P460" s="833">
        <f t="shared" ca="1" si="609"/>
        <v>0</v>
      </c>
      <c r="Q460" s="834">
        <f t="shared" ca="1" si="610"/>
        <v>0</v>
      </c>
      <c r="R460" s="835">
        <f t="shared" ca="1" si="611"/>
        <v>0</v>
      </c>
      <c r="S460" s="836">
        <f t="shared" ca="1" si="612"/>
        <v>0</v>
      </c>
      <c r="T460" s="34">
        <f t="shared" ca="1" si="577"/>
        <v>0</v>
      </c>
      <c r="U460" s="835">
        <f t="shared" ca="1" si="613"/>
        <v>0</v>
      </c>
      <c r="V460" s="34">
        <f t="shared" si="563"/>
        <v>0</v>
      </c>
      <c r="W460" s="553">
        <f t="shared" si="564"/>
        <v>0</v>
      </c>
      <c r="X460" s="42">
        <f t="shared" si="614"/>
        <v>0.03</v>
      </c>
      <c r="Y460" s="43">
        <f t="shared" si="578"/>
        <v>2.4662697723036864E-3</v>
      </c>
      <c r="Z460" s="45">
        <f t="shared" si="569"/>
        <v>0.03</v>
      </c>
      <c r="AA460" s="43">
        <f t="shared" si="579"/>
        <v>2.4662697723036864E-3</v>
      </c>
      <c r="AB460" s="35">
        <f t="shared" si="615"/>
        <v>0.16</v>
      </c>
      <c r="AC460" s="35">
        <f t="shared" ca="1" si="615"/>
        <v>0.15470777428049154</v>
      </c>
      <c r="AD460" s="317">
        <f t="shared" ca="1" si="615"/>
        <v>0.15470777428049154</v>
      </c>
      <c r="AE460" s="39"/>
      <c r="AF460" s="318">
        <f t="shared" si="580"/>
        <v>0</v>
      </c>
      <c r="AG460" s="405">
        <f t="shared" ca="1" si="581"/>
        <v>0</v>
      </c>
      <c r="AH460" s="318">
        <f t="shared" si="582"/>
        <v>0</v>
      </c>
      <c r="AI460" s="405">
        <f t="shared" ca="1" si="583"/>
        <v>0</v>
      </c>
      <c r="AJ460" s="318">
        <f t="shared" si="584"/>
        <v>0</v>
      </c>
      <c r="AK460" s="405">
        <f t="shared" ca="1" si="585"/>
        <v>0</v>
      </c>
      <c r="AL460" s="35">
        <v>0</v>
      </c>
      <c r="AM460" s="30">
        <f t="shared" ca="1" si="586"/>
        <v>0</v>
      </c>
      <c r="AN460" s="39"/>
      <c r="AO460" s="39"/>
      <c r="AP460" s="709">
        <f ca="1">IF($J$12="",0,IF(A460&lt;=$Y$3,IF(R459+SUM($M$126:M460)&gt;$Z$22,R459*10%,IF(R459+SUM($M$126:M460)&lt;=$Z$22,$Z$22-R459-SUM($M$126:M460))),0))</f>
        <v>0</v>
      </c>
      <c r="AQ460" s="319">
        <f t="shared" ca="1" si="616"/>
        <v>0</v>
      </c>
      <c r="AR460" s="319">
        <f ca="1">IF($J$12="",0,IF(U459&lt;0,0,IF(A460&lt;=$Y$3,IF(U459+SUM($M$126:M460)&gt;$Z$22,U459*10%,IF(U459+SUM($M$126:M460)&lt;=$Z$22,$AR$125-U459-SUM($M$126:M460))),0)))</f>
        <v>0</v>
      </c>
      <c r="AS460" s="39">
        <f t="shared" ca="1" si="617"/>
        <v>0</v>
      </c>
      <c r="AT460" s="723">
        <f t="shared" ca="1" si="587"/>
        <v>0</v>
      </c>
      <c r="AU460" s="320">
        <f t="shared" ca="1" si="588"/>
        <v>0</v>
      </c>
      <c r="AV460" s="320">
        <f t="shared" ca="1" si="589"/>
        <v>0</v>
      </c>
      <c r="AW460" s="320">
        <f t="shared" ca="1" si="590"/>
        <v>0</v>
      </c>
      <c r="AX460" s="320">
        <f t="shared" ca="1" si="591"/>
        <v>0</v>
      </c>
      <c r="AY460" s="320">
        <f t="shared" ca="1" si="618"/>
        <v>0</v>
      </c>
      <c r="AZ460" s="724">
        <f t="shared" ca="1" si="592"/>
        <v>0</v>
      </c>
      <c r="BA460" s="1259">
        <f t="shared" si="619"/>
        <v>0</v>
      </c>
      <c r="BB460" s="1250"/>
      <c r="BC460" s="715">
        <f t="shared" si="593"/>
        <v>0</v>
      </c>
      <c r="BD460" s="715">
        <f t="shared" si="594"/>
        <v>0</v>
      </c>
      <c r="BE460" s="715">
        <f t="shared" si="595"/>
        <v>0</v>
      </c>
      <c r="BF460" s="715">
        <f t="shared" si="620"/>
        <v>0</v>
      </c>
      <c r="BG460" s="732">
        <f t="shared" si="596"/>
        <v>0</v>
      </c>
      <c r="BH460" s="39"/>
      <c r="BI460" s="39"/>
      <c r="BJ460" s="39"/>
      <c r="BK460" s="39"/>
      <c r="BL460" s="39"/>
      <c r="BM460" s="30"/>
      <c r="BN460" s="422">
        <f t="shared" ca="1" si="597"/>
        <v>0</v>
      </c>
      <c r="BO460" s="422">
        <f t="shared" ca="1" si="598"/>
        <v>0</v>
      </c>
      <c r="BP460" s="422">
        <f t="shared" ca="1" si="599"/>
        <v>0</v>
      </c>
      <c r="BQ460" s="422">
        <f t="shared" ca="1" si="600"/>
        <v>0</v>
      </c>
      <c r="BR460" s="422">
        <f t="shared" ca="1" si="621"/>
        <v>0</v>
      </c>
      <c r="BS460" s="422">
        <f t="shared" ca="1" si="601"/>
        <v>0</v>
      </c>
      <c r="BT460" s="422">
        <f t="shared" si="602"/>
        <v>0</v>
      </c>
      <c r="BU460" s="422">
        <f t="shared" si="603"/>
        <v>0</v>
      </c>
      <c r="BV460" s="422">
        <f t="shared" si="604"/>
        <v>0</v>
      </c>
      <c r="BW460" s="422">
        <f t="shared" si="605"/>
        <v>0</v>
      </c>
      <c r="BX460" s="422">
        <f t="shared" si="622"/>
        <v>0</v>
      </c>
      <c r="BY460" s="422">
        <f t="shared" si="606"/>
        <v>0</v>
      </c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458"/>
      <c r="CL460" s="458"/>
      <c r="CM460" s="458"/>
      <c r="CN460" s="458"/>
      <c r="CO460" s="458"/>
      <c r="CP460" s="458"/>
      <c r="CQ460" s="458"/>
      <c r="CR460" s="458"/>
      <c r="CS460" s="458"/>
      <c r="CT460" s="458"/>
      <c r="CU460" s="458"/>
      <c r="CV460" s="458"/>
      <c r="CW460" s="458"/>
      <c r="CX460" s="458"/>
      <c r="CY460" s="458"/>
      <c r="CZ460" s="458"/>
      <c r="DA460" s="458"/>
      <c r="DB460" s="458"/>
      <c r="DC460" s="458"/>
      <c r="DD460" s="458"/>
      <c r="DE460" s="458"/>
      <c r="DF460" s="458"/>
      <c r="DG460" s="458"/>
      <c r="DH460" s="458"/>
      <c r="DI460" s="458"/>
      <c r="DJ460" s="458"/>
      <c r="DK460" s="458"/>
      <c r="DL460" s="458"/>
      <c r="DM460" s="458"/>
      <c r="DN460" s="458"/>
      <c r="DO460" s="458"/>
      <c r="DP460" s="458"/>
      <c r="DQ460" s="458"/>
      <c r="DR460" s="458"/>
      <c r="DS460" s="458"/>
      <c r="DT460" s="458"/>
      <c r="DU460" s="39"/>
      <c r="DV460" s="39"/>
      <c r="DW460" s="31">
        <f t="shared" si="629"/>
        <v>28</v>
      </c>
      <c r="DX460" s="459">
        <f t="shared" si="607"/>
        <v>336</v>
      </c>
      <c r="DY460" s="467">
        <f t="shared" si="623"/>
        <v>0</v>
      </c>
      <c r="DZ460" s="468">
        <f t="shared" si="624"/>
        <v>0</v>
      </c>
      <c r="EA460" s="467">
        <f t="shared" si="625"/>
        <v>0</v>
      </c>
      <c r="EB460" s="468"/>
      <c r="EC460" s="326"/>
      <c r="ED460" s="468"/>
      <c r="EE460" s="39"/>
      <c r="EF460" s="459">
        <f t="shared" si="626"/>
        <v>336</v>
      </c>
      <c r="EG460" s="407">
        <f t="shared" si="627"/>
        <v>0.03</v>
      </c>
      <c r="EH460" s="407">
        <f t="shared" si="627"/>
        <v>0.03</v>
      </c>
      <c r="EI460" s="407">
        <f t="shared" si="627"/>
        <v>0.03</v>
      </c>
      <c r="EJ460" s="407">
        <f t="shared" si="627"/>
        <v>0.03</v>
      </c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</row>
    <row r="461" spans="1:228" ht="12.75" hidden="1" customHeight="1" x14ac:dyDescent="0.2">
      <c r="A461" s="31">
        <f>+A460+1</f>
        <v>29</v>
      </c>
      <c r="B461" s="31"/>
      <c r="C461" s="31">
        <v>30</v>
      </c>
      <c r="D461" s="32">
        <f t="shared" si="608"/>
        <v>337</v>
      </c>
      <c r="E461" s="33">
        <f t="shared" ca="1" si="572"/>
        <v>0</v>
      </c>
      <c r="F461" s="33">
        <f t="shared" ca="1" si="573"/>
        <v>0</v>
      </c>
      <c r="G461" s="33">
        <f t="shared" ca="1" si="574"/>
        <v>0</v>
      </c>
      <c r="H461" s="33">
        <v>0</v>
      </c>
      <c r="I461" s="33">
        <v>0</v>
      </c>
      <c r="J461" s="33">
        <f t="shared" ca="1" si="630"/>
        <v>0</v>
      </c>
      <c r="K461" s="33">
        <f t="shared" ca="1" si="575"/>
        <v>0</v>
      </c>
      <c r="L461" s="33"/>
      <c r="M461" s="832">
        <v>0</v>
      </c>
      <c r="N461" s="33">
        <f>IF(M461&gt;0,#REF!,0)</f>
        <v>0</v>
      </c>
      <c r="O461" s="33">
        <f t="shared" ca="1" si="576"/>
        <v>0</v>
      </c>
      <c r="P461" s="833">
        <f t="shared" ca="1" si="609"/>
        <v>0</v>
      </c>
      <c r="Q461" s="834">
        <f t="shared" ca="1" si="610"/>
        <v>0</v>
      </c>
      <c r="R461" s="835">
        <f t="shared" ca="1" si="611"/>
        <v>0</v>
      </c>
      <c r="S461" s="836">
        <f t="shared" ca="1" si="612"/>
        <v>0</v>
      </c>
      <c r="T461" s="34">
        <f t="shared" ca="1" si="577"/>
        <v>0</v>
      </c>
      <c r="U461" s="835">
        <f t="shared" ca="1" si="613"/>
        <v>0</v>
      </c>
      <c r="V461" s="34">
        <f t="shared" si="563"/>
        <v>0</v>
      </c>
      <c r="W461" s="553">
        <f t="shared" si="564"/>
        <v>0</v>
      </c>
      <c r="X461" s="42">
        <f t="shared" si="614"/>
        <v>0.03</v>
      </c>
      <c r="Y461" s="43">
        <f t="shared" si="578"/>
        <v>2.4662697723036864E-3</v>
      </c>
      <c r="Z461" s="45">
        <f t="shared" si="569"/>
        <v>0.03</v>
      </c>
      <c r="AA461" s="43">
        <f t="shared" si="579"/>
        <v>2.4662697723036864E-3</v>
      </c>
      <c r="AB461" s="35">
        <f t="shared" si="615"/>
        <v>0.16</v>
      </c>
      <c r="AC461" s="35">
        <f t="shared" ca="1" si="615"/>
        <v>0.15470777428049154</v>
      </c>
      <c r="AD461" s="317">
        <f t="shared" ca="1" si="615"/>
        <v>0.15470777428049154</v>
      </c>
      <c r="AE461" s="39"/>
      <c r="AF461" s="318">
        <f t="shared" si="580"/>
        <v>0</v>
      </c>
      <c r="AG461" s="405">
        <f t="shared" ca="1" si="581"/>
        <v>0</v>
      </c>
      <c r="AH461" s="318">
        <f t="shared" si="582"/>
        <v>0</v>
      </c>
      <c r="AI461" s="405">
        <f t="shared" ca="1" si="583"/>
        <v>0</v>
      </c>
      <c r="AJ461" s="318">
        <f t="shared" si="584"/>
        <v>0</v>
      </c>
      <c r="AK461" s="405">
        <f t="shared" ca="1" si="585"/>
        <v>0</v>
      </c>
      <c r="AL461" s="35">
        <v>0</v>
      </c>
      <c r="AM461" s="30">
        <f t="shared" ca="1" si="586"/>
        <v>0</v>
      </c>
      <c r="AN461" s="39"/>
      <c r="AO461" s="39"/>
      <c r="AP461" s="709">
        <f ca="1">IF($J$12="",0,IF(A461&lt;=$Y$3,IF(R460+SUM($M$126:M461)&gt;$Z$22,R460*10%,IF(R460+SUM($M$126:M461)&lt;=$Z$22,$Z$22-R460-SUM($M$126:M461))),0))</f>
        <v>0</v>
      </c>
      <c r="AQ461" s="319">
        <f t="shared" ca="1" si="616"/>
        <v>0</v>
      </c>
      <c r="AR461" s="319">
        <f ca="1">IF($J$12="",0,IF(U460&lt;0,0,IF(A461&lt;=$Y$3,IF(U460+SUM($M$126:M461)&gt;$Z$22,U460*10%,IF(U460+SUM($M$126:M461)&lt;=$Z$22,$AR$125-U460-SUM($M$126:M461))),0)))</f>
        <v>0</v>
      </c>
      <c r="AS461" s="39">
        <f t="shared" ca="1" si="617"/>
        <v>0</v>
      </c>
      <c r="AT461" s="723">
        <f t="shared" ca="1" si="587"/>
        <v>0</v>
      </c>
      <c r="AU461" s="320">
        <f t="shared" ca="1" si="588"/>
        <v>0</v>
      </c>
      <c r="AV461" s="320">
        <f t="shared" ca="1" si="589"/>
        <v>0</v>
      </c>
      <c r="AW461" s="320">
        <f t="shared" ca="1" si="590"/>
        <v>0</v>
      </c>
      <c r="AX461" s="320">
        <f t="shared" ca="1" si="591"/>
        <v>0</v>
      </c>
      <c r="AY461" s="320">
        <f t="shared" ca="1" si="618"/>
        <v>0</v>
      </c>
      <c r="AZ461" s="724">
        <f t="shared" ca="1" si="592"/>
        <v>0</v>
      </c>
      <c r="BA461" s="1259">
        <f t="shared" si="619"/>
        <v>0</v>
      </c>
      <c r="BB461" s="1250"/>
      <c r="BC461" s="715">
        <f t="shared" si="593"/>
        <v>0</v>
      </c>
      <c r="BD461" s="715">
        <f t="shared" si="594"/>
        <v>0</v>
      </c>
      <c r="BE461" s="715">
        <f t="shared" si="595"/>
        <v>0</v>
      </c>
      <c r="BF461" s="715">
        <f t="shared" si="620"/>
        <v>0</v>
      </c>
      <c r="BG461" s="732">
        <f t="shared" si="596"/>
        <v>0</v>
      </c>
      <c r="BH461" s="39"/>
      <c r="BI461" s="39"/>
      <c r="BJ461" s="39"/>
      <c r="BK461" s="39"/>
      <c r="BL461" s="39"/>
      <c r="BM461" s="30"/>
      <c r="BN461" s="422">
        <f t="shared" ca="1" si="597"/>
        <v>0</v>
      </c>
      <c r="BO461" s="422">
        <f t="shared" ca="1" si="598"/>
        <v>0</v>
      </c>
      <c r="BP461" s="422">
        <f t="shared" ca="1" si="599"/>
        <v>0</v>
      </c>
      <c r="BQ461" s="422">
        <f t="shared" ca="1" si="600"/>
        <v>0</v>
      </c>
      <c r="BR461" s="422">
        <f t="shared" ca="1" si="621"/>
        <v>0</v>
      </c>
      <c r="BS461" s="422">
        <f t="shared" ca="1" si="601"/>
        <v>0</v>
      </c>
      <c r="BT461" s="422">
        <f t="shared" si="602"/>
        <v>0</v>
      </c>
      <c r="BU461" s="422">
        <f t="shared" si="603"/>
        <v>0</v>
      </c>
      <c r="BV461" s="422">
        <f t="shared" si="604"/>
        <v>0</v>
      </c>
      <c r="BW461" s="422">
        <f t="shared" si="605"/>
        <v>0</v>
      </c>
      <c r="BX461" s="422">
        <f t="shared" si="622"/>
        <v>0</v>
      </c>
      <c r="BY461" s="422">
        <f t="shared" si="606"/>
        <v>0</v>
      </c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458"/>
      <c r="CL461" s="458"/>
      <c r="CM461" s="458"/>
      <c r="CN461" s="458"/>
      <c r="CO461" s="458"/>
      <c r="CP461" s="458"/>
      <c r="CQ461" s="458"/>
      <c r="CR461" s="458"/>
      <c r="CS461" s="458"/>
      <c r="CT461" s="458"/>
      <c r="CU461" s="458"/>
      <c r="CV461" s="458"/>
      <c r="CW461" s="458"/>
      <c r="CX461" s="458"/>
      <c r="CY461" s="458"/>
      <c r="CZ461" s="458"/>
      <c r="DA461" s="458"/>
      <c r="DB461" s="458"/>
      <c r="DC461" s="458"/>
      <c r="DD461" s="458"/>
      <c r="DE461" s="458"/>
      <c r="DF461" s="458"/>
      <c r="DG461" s="458"/>
      <c r="DH461" s="458"/>
      <c r="DI461" s="458"/>
      <c r="DJ461" s="458"/>
      <c r="DK461" s="458"/>
      <c r="DL461" s="458"/>
      <c r="DM461" s="458"/>
      <c r="DN461" s="458"/>
      <c r="DO461" s="458"/>
      <c r="DP461" s="458"/>
      <c r="DQ461" s="458"/>
      <c r="DR461" s="458"/>
      <c r="DS461" s="458"/>
      <c r="DT461" s="458"/>
      <c r="DU461" s="39"/>
      <c r="DV461" s="39"/>
      <c r="DW461" s="31">
        <f>+DW460+1</f>
        <v>29</v>
      </c>
      <c r="DX461" s="459">
        <f t="shared" si="607"/>
        <v>337</v>
      </c>
      <c r="DY461" s="467">
        <f t="shared" si="623"/>
        <v>0</v>
      </c>
      <c r="DZ461" s="468">
        <f t="shared" si="624"/>
        <v>0</v>
      </c>
      <c r="EA461" s="467">
        <f t="shared" si="625"/>
        <v>0</v>
      </c>
      <c r="EB461" s="468"/>
      <c r="EC461" s="326"/>
      <c r="ED461" s="468"/>
      <c r="EE461" s="39"/>
      <c r="EF461" s="459">
        <f t="shared" si="626"/>
        <v>337</v>
      </c>
      <c r="EG461" s="407">
        <f t="shared" si="627"/>
        <v>0.03</v>
      </c>
      <c r="EH461" s="407">
        <f t="shared" si="627"/>
        <v>0.03</v>
      </c>
      <c r="EI461" s="407">
        <f t="shared" si="627"/>
        <v>0.03</v>
      </c>
      <c r="EJ461" s="407">
        <f t="shared" si="627"/>
        <v>0.03</v>
      </c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</row>
    <row r="462" spans="1:228" ht="12.75" hidden="1" customHeight="1" x14ac:dyDescent="0.2">
      <c r="A462" s="31">
        <f t="shared" ref="A462:A472" si="631">A461</f>
        <v>29</v>
      </c>
      <c r="B462" s="31"/>
      <c r="C462" s="31"/>
      <c r="D462" s="32">
        <f t="shared" si="608"/>
        <v>338</v>
      </c>
      <c r="E462" s="33">
        <f t="shared" ca="1" si="572"/>
        <v>0</v>
      </c>
      <c r="F462" s="33">
        <f t="shared" ca="1" si="573"/>
        <v>0</v>
      </c>
      <c r="G462" s="33">
        <f t="shared" ca="1" si="574"/>
        <v>0</v>
      </c>
      <c r="H462" s="33">
        <v>0</v>
      </c>
      <c r="I462" s="33">
        <v>0</v>
      </c>
      <c r="J462" s="33">
        <f t="shared" ca="1" si="630"/>
        <v>0</v>
      </c>
      <c r="K462" s="33">
        <f t="shared" ca="1" si="575"/>
        <v>0</v>
      </c>
      <c r="L462" s="33"/>
      <c r="M462" s="832">
        <v>0</v>
      </c>
      <c r="N462" s="33">
        <f>IF(M462&gt;0,#REF!,0)</f>
        <v>0</v>
      </c>
      <c r="O462" s="33">
        <f t="shared" ca="1" si="576"/>
        <v>0</v>
      </c>
      <c r="P462" s="833">
        <f t="shared" ca="1" si="609"/>
        <v>0</v>
      </c>
      <c r="Q462" s="834">
        <f t="shared" ca="1" si="610"/>
        <v>0</v>
      </c>
      <c r="R462" s="835">
        <f t="shared" ca="1" si="611"/>
        <v>0</v>
      </c>
      <c r="S462" s="836">
        <f t="shared" ca="1" si="612"/>
        <v>0</v>
      </c>
      <c r="T462" s="34">
        <f t="shared" ca="1" si="577"/>
        <v>0</v>
      </c>
      <c r="U462" s="835">
        <f t="shared" ca="1" si="613"/>
        <v>0</v>
      </c>
      <c r="V462" s="34">
        <f t="shared" si="563"/>
        <v>0</v>
      </c>
      <c r="W462" s="553">
        <f t="shared" si="564"/>
        <v>0</v>
      </c>
      <c r="X462" s="42">
        <f t="shared" si="614"/>
        <v>0.03</v>
      </c>
      <c r="Y462" s="43">
        <f t="shared" si="578"/>
        <v>2.4662697723036864E-3</v>
      </c>
      <c r="Z462" s="45">
        <f t="shared" si="569"/>
        <v>0.03</v>
      </c>
      <c r="AA462" s="43">
        <f t="shared" si="579"/>
        <v>2.4662697723036864E-3</v>
      </c>
      <c r="AB462" s="35">
        <f t="shared" ref="AB462:AD477" si="632">AB461</f>
        <v>0.16</v>
      </c>
      <c r="AC462" s="35">
        <f t="shared" ca="1" si="632"/>
        <v>0.15470777428049154</v>
      </c>
      <c r="AD462" s="317">
        <f t="shared" ca="1" si="632"/>
        <v>0.15470777428049154</v>
      </c>
      <c r="AE462" s="39"/>
      <c r="AF462" s="318">
        <f t="shared" si="580"/>
        <v>0</v>
      </c>
      <c r="AG462" s="405">
        <f t="shared" ca="1" si="581"/>
        <v>0</v>
      </c>
      <c r="AH462" s="318">
        <f t="shared" si="582"/>
        <v>0</v>
      </c>
      <c r="AI462" s="405">
        <f t="shared" ca="1" si="583"/>
        <v>0</v>
      </c>
      <c r="AJ462" s="318">
        <f t="shared" si="584"/>
        <v>0</v>
      </c>
      <c r="AK462" s="405">
        <f t="shared" ca="1" si="585"/>
        <v>0</v>
      </c>
      <c r="AL462" s="35">
        <v>0</v>
      </c>
      <c r="AM462" s="30">
        <f t="shared" ca="1" si="586"/>
        <v>0</v>
      </c>
      <c r="AN462" s="39"/>
      <c r="AO462" s="39"/>
      <c r="AP462" s="709">
        <f ca="1">IF($J$12="",0,IF(A462&lt;=$Y$3,IF(R461+SUM($M$126:M462)&gt;$Z$22,R461*10%,IF(R461+SUM($M$126:M462)&lt;=$Z$22,$Z$22-R461-SUM($M$126:M462))),0))</f>
        <v>0</v>
      </c>
      <c r="AQ462" s="319">
        <f t="shared" ca="1" si="616"/>
        <v>0</v>
      </c>
      <c r="AR462" s="319">
        <f ca="1">IF($J$12="",0,IF(U461&lt;0,0,IF(A462&lt;=$Y$3,IF(U461+SUM($M$126:M462)&gt;$Z$22,U461*10%,IF(U461+SUM($M$126:M462)&lt;=$Z$22,$AR$125-U461-SUM($M$126:M462))),0)))</f>
        <v>0</v>
      </c>
      <c r="AS462" s="39">
        <f t="shared" ca="1" si="617"/>
        <v>0</v>
      </c>
      <c r="AT462" s="723">
        <f t="shared" ca="1" si="587"/>
        <v>0</v>
      </c>
      <c r="AU462" s="320">
        <f t="shared" ca="1" si="588"/>
        <v>0</v>
      </c>
      <c r="AV462" s="320">
        <f t="shared" ca="1" si="589"/>
        <v>0</v>
      </c>
      <c r="AW462" s="320">
        <f t="shared" ca="1" si="590"/>
        <v>0</v>
      </c>
      <c r="AX462" s="320">
        <f t="shared" ca="1" si="591"/>
        <v>0</v>
      </c>
      <c r="AY462" s="320">
        <f t="shared" ca="1" si="618"/>
        <v>0</v>
      </c>
      <c r="AZ462" s="724">
        <f t="shared" ca="1" si="592"/>
        <v>0</v>
      </c>
      <c r="BA462" s="1259">
        <f t="shared" si="619"/>
        <v>0</v>
      </c>
      <c r="BB462" s="1250"/>
      <c r="BC462" s="715">
        <f t="shared" si="593"/>
        <v>0</v>
      </c>
      <c r="BD462" s="715">
        <f t="shared" si="594"/>
        <v>0</v>
      </c>
      <c r="BE462" s="715">
        <f t="shared" si="595"/>
        <v>0</v>
      </c>
      <c r="BF462" s="715">
        <f t="shared" si="620"/>
        <v>0</v>
      </c>
      <c r="BG462" s="732">
        <f t="shared" si="596"/>
        <v>0</v>
      </c>
      <c r="BH462" s="39"/>
      <c r="BI462" s="39"/>
      <c r="BJ462" s="39"/>
      <c r="BK462" s="39"/>
      <c r="BL462" s="39"/>
      <c r="BM462" s="30"/>
      <c r="BN462" s="422">
        <f t="shared" ca="1" si="597"/>
        <v>0</v>
      </c>
      <c r="BO462" s="422">
        <f t="shared" ca="1" si="598"/>
        <v>0</v>
      </c>
      <c r="BP462" s="422">
        <f t="shared" ca="1" si="599"/>
        <v>0</v>
      </c>
      <c r="BQ462" s="422">
        <f t="shared" ca="1" si="600"/>
        <v>0</v>
      </c>
      <c r="BR462" s="422">
        <f t="shared" ca="1" si="621"/>
        <v>0</v>
      </c>
      <c r="BS462" s="422">
        <f t="shared" ca="1" si="601"/>
        <v>0</v>
      </c>
      <c r="BT462" s="422">
        <f t="shared" si="602"/>
        <v>0</v>
      </c>
      <c r="BU462" s="422">
        <f t="shared" si="603"/>
        <v>0</v>
      </c>
      <c r="BV462" s="422">
        <f t="shared" si="604"/>
        <v>0</v>
      </c>
      <c r="BW462" s="422">
        <f t="shared" si="605"/>
        <v>0</v>
      </c>
      <c r="BX462" s="422">
        <f t="shared" si="622"/>
        <v>0</v>
      </c>
      <c r="BY462" s="422">
        <f t="shared" si="606"/>
        <v>0</v>
      </c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458"/>
      <c r="CL462" s="458"/>
      <c r="CM462" s="458"/>
      <c r="CN462" s="458"/>
      <c r="CO462" s="458"/>
      <c r="CP462" s="458"/>
      <c r="CQ462" s="458"/>
      <c r="CR462" s="458"/>
      <c r="CS462" s="458"/>
      <c r="CT462" s="458"/>
      <c r="CU462" s="458"/>
      <c r="CV462" s="458"/>
      <c r="CW462" s="458"/>
      <c r="CX462" s="458"/>
      <c r="CY462" s="458"/>
      <c r="CZ462" s="458"/>
      <c r="DA462" s="458"/>
      <c r="DB462" s="458"/>
      <c r="DC462" s="458"/>
      <c r="DD462" s="458"/>
      <c r="DE462" s="458"/>
      <c r="DF462" s="458"/>
      <c r="DG462" s="458"/>
      <c r="DH462" s="458"/>
      <c r="DI462" s="458"/>
      <c r="DJ462" s="458"/>
      <c r="DK462" s="458"/>
      <c r="DL462" s="458"/>
      <c r="DM462" s="458"/>
      <c r="DN462" s="458"/>
      <c r="DO462" s="458"/>
      <c r="DP462" s="458"/>
      <c r="DQ462" s="458"/>
      <c r="DR462" s="458"/>
      <c r="DS462" s="458"/>
      <c r="DT462" s="458"/>
      <c r="DU462" s="39"/>
      <c r="DV462" s="39"/>
      <c r="DW462" s="31">
        <f t="shared" ref="DW462:DW472" si="633">DW461</f>
        <v>29</v>
      </c>
      <c r="DX462" s="459">
        <f t="shared" si="607"/>
        <v>338</v>
      </c>
      <c r="DY462" s="467">
        <f t="shared" si="623"/>
        <v>0</v>
      </c>
      <c r="DZ462" s="468">
        <f t="shared" si="624"/>
        <v>0</v>
      </c>
      <c r="EA462" s="467">
        <f t="shared" si="625"/>
        <v>0</v>
      </c>
      <c r="EB462" s="468"/>
      <c r="EC462" s="326"/>
      <c r="ED462" s="468"/>
      <c r="EE462" s="39"/>
      <c r="EF462" s="459">
        <f t="shared" si="626"/>
        <v>338</v>
      </c>
      <c r="EG462" s="407">
        <f t="shared" si="627"/>
        <v>0.03</v>
      </c>
      <c r="EH462" s="407">
        <f t="shared" si="627"/>
        <v>0.03</v>
      </c>
      <c r="EI462" s="407">
        <f t="shared" si="627"/>
        <v>0.03</v>
      </c>
      <c r="EJ462" s="407">
        <f t="shared" si="627"/>
        <v>0.03</v>
      </c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</row>
    <row r="463" spans="1:228" ht="12.75" hidden="1" customHeight="1" x14ac:dyDescent="0.2">
      <c r="A463" s="31">
        <f t="shared" si="631"/>
        <v>29</v>
      </c>
      <c r="B463" s="31"/>
      <c r="C463" s="31"/>
      <c r="D463" s="32">
        <f t="shared" si="608"/>
        <v>339</v>
      </c>
      <c r="E463" s="33">
        <f t="shared" ca="1" si="572"/>
        <v>0</v>
      </c>
      <c r="F463" s="33">
        <f t="shared" ca="1" si="573"/>
        <v>0</v>
      </c>
      <c r="G463" s="33">
        <f t="shared" ca="1" si="574"/>
        <v>0</v>
      </c>
      <c r="H463" s="33">
        <v>0</v>
      </c>
      <c r="I463" s="33">
        <v>0</v>
      </c>
      <c r="J463" s="33">
        <f t="shared" ca="1" si="630"/>
        <v>0</v>
      </c>
      <c r="K463" s="33">
        <f t="shared" ca="1" si="575"/>
        <v>0</v>
      </c>
      <c r="L463" s="33"/>
      <c r="M463" s="832">
        <v>0</v>
      </c>
      <c r="N463" s="33">
        <f>IF(M463&gt;0,#REF!,0)</f>
        <v>0</v>
      </c>
      <c r="O463" s="33">
        <f t="shared" ca="1" si="576"/>
        <v>0</v>
      </c>
      <c r="P463" s="833">
        <f t="shared" ca="1" si="609"/>
        <v>0</v>
      </c>
      <c r="Q463" s="834">
        <f t="shared" ca="1" si="610"/>
        <v>0</v>
      </c>
      <c r="R463" s="835">
        <f t="shared" ca="1" si="611"/>
        <v>0</v>
      </c>
      <c r="S463" s="836">
        <f t="shared" ca="1" si="612"/>
        <v>0</v>
      </c>
      <c r="T463" s="34">
        <f t="shared" ca="1" si="577"/>
        <v>0</v>
      </c>
      <c r="U463" s="835">
        <f t="shared" ca="1" si="613"/>
        <v>0</v>
      </c>
      <c r="V463" s="34">
        <f t="shared" si="563"/>
        <v>0</v>
      </c>
      <c r="W463" s="553">
        <f t="shared" si="564"/>
        <v>0</v>
      </c>
      <c r="X463" s="42">
        <f t="shared" si="614"/>
        <v>0.03</v>
      </c>
      <c r="Y463" s="43">
        <f t="shared" si="578"/>
        <v>2.4662697723036864E-3</v>
      </c>
      <c r="Z463" s="45">
        <f t="shared" si="569"/>
        <v>0.03</v>
      </c>
      <c r="AA463" s="43">
        <f t="shared" si="579"/>
        <v>2.4662697723036864E-3</v>
      </c>
      <c r="AB463" s="35">
        <f t="shared" si="632"/>
        <v>0.16</v>
      </c>
      <c r="AC463" s="35">
        <f t="shared" ca="1" si="632"/>
        <v>0.15470777428049154</v>
      </c>
      <c r="AD463" s="317">
        <f t="shared" ca="1" si="632"/>
        <v>0.15470777428049154</v>
      </c>
      <c r="AE463" s="39"/>
      <c r="AF463" s="318">
        <f t="shared" si="580"/>
        <v>0</v>
      </c>
      <c r="AG463" s="405">
        <f t="shared" ca="1" si="581"/>
        <v>0</v>
      </c>
      <c r="AH463" s="318">
        <f t="shared" si="582"/>
        <v>0</v>
      </c>
      <c r="AI463" s="405">
        <f t="shared" ca="1" si="583"/>
        <v>0</v>
      </c>
      <c r="AJ463" s="318">
        <f t="shared" si="584"/>
        <v>0</v>
      </c>
      <c r="AK463" s="405">
        <f t="shared" ca="1" si="585"/>
        <v>0</v>
      </c>
      <c r="AL463" s="35">
        <v>0</v>
      </c>
      <c r="AM463" s="30">
        <f t="shared" ca="1" si="586"/>
        <v>0</v>
      </c>
      <c r="AN463" s="39"/>
      <c r="AO463" s="39"/>
      <c r="AP463" s="709">
        <f ca="1">IF($J$12="",0,IF(A463&lt;=$Y$3,IF(R462+SUM($M$126:M463)&gt;$Z$22,R462*10%,IF(R462+SUM($M$126:M463)&lt;=$Z$22,$Z$22-R462-SUM($M$126:M463))),0))</f>
        <v>0</v>
      </c>
      <c r="AQ463" s="319">
        <f t="shared" ca="1" si="616"/>
        <v>0</v>
      </c>
      <c r="AR463" s="319">
        <f ca="1">IF($J$12="",0,IF(U462&lt;0,0,IF(A463&lt;=$Y$3,IF(U462+SUM($M$126:M463)&gt;$Z$22,U462*10%,IF(U462+SUM($M$126:M463)&lt;=$Z$22,$AR$125-U462-SUM($M$126:M463))),0)))</f>
        <v>0</v>
      </c>
      <c r="AS463" s="39">
        <f t="shared" ca="1" si="617"/>
        <v>0</v>
      </c>
      <c r="AT463" s="723">
        <f t="shared" ca="1" si="587"/>
        <v>0</v>
      </c>
      <c r="AU463" s="320">
        <f t="shared" ca="1" si="588"/>
        <v>0</v>
      </c>
      <c r="AV463" s="320">
        <f t="shared" ca="1" si="589"/>
        <v>0</v>
      </c>
      <c r="AW463" s="320">
        <f t="shared" ca="1" si="590"/>
        <v>0</v>
      </c>
      <c r="AX463" s="320">
        <f t="shared" ca="1" si="591"/>
        <v>0</v>
      </c>
      <c r="AY463" s="320">
        <f t="shared" ca="1" si="618"/>
        <v>0</v>
      </c>
      <c r="AZ463" s="724">
        <f t="shared" ca="1" si="592"/>
        <v>0</v>
      </c>
      <c r="BA463" s="1259">
        <f t="shared" si="619"/>
        <v>0</v>
      </c>
      <c r="BB463" s="1250"/>
      <c r="BC463" s="715">
        <f t="shared" si="593"/>
        <v>0</v>
      </c>
      <c r="BD463" s="715">
        <f t="shared" si="594"/>
        <v>0</v>
      </c>
      <c r="BE463" s="715">
        <f t="shared" si="595"/>
        <v>0</v>
      </c>
      <c r="BF463" s="715">
        <f t="shared" si="620"/>
        <v>0</v>
      </c>
      <c r="BG463" s="732">
        <f t="shared" si="596"/>
        <v>0</v>
      </c>
      <c r="BH463" s="39"/>
      <c r="BI463" s="39"/>
      <c r="BJ463" s="39"/>
      <c r="BK463" s="39"/>
      <c r="BL463" s="39"/>
      <c r="BM463" s="30"/>
      <c r="BN463" s="422">
        <f t="shared" ca="1" si="597"/>
        <v>0</v>
      </c>
      <c r="BO463" s="422">
        <f t="shared" ca="1" si="598"/>
        <v>0</v>
      </c>
      <c r="BP463" s="422">
        <f t="shared" ca="1" si="599"/>
        <v>0</v>
      </c>
      <c r="BQ463" s="422">
        <f t="shared" ca="1" si="600"/>
        <v>0</v>
      </c>
      <c r="BR463" s="422">
        <f t="shared" ca="1" si="621"/>
        <v>0</v>
      </c>
      <c r="BS463" s="422">
        <f t="shared" ca="1" si="601"/>
        <v>0</v>
      </c>
      <c r="BT463" s="422">
        <f t="shared" si="602"/>
        <v>0</v>
      </c>
      <c r="BU463" s="422">
        <f t="shared" si="603"/>
        <v>0</v>
      </c>
      <c r="BV463" s="422">
        <f t="shared" si="604"/>
        <v>0</v>
      </c>
      <c r="BW463" s="422">
        <f t="shared" si="605"/>
        <v>0</v>
      </c>
      <c r="BX463" s="422">
        <f t="shared" si="622"/>
        <v>0</v>
      </c>
      <c r="BY463" s="422">
        <f t="shared" si="606"/>
        <v>0</v>
      </c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458"/>
      <c r="CL463" s="458"/>
      <c r="CM463" s="458"/>
      <c r="CN463" s="458"/>
      <c r="CO463" s="458"/>
      <c r="CP463" s="458"/>
      <c r="CQ463" s="458"/>
      <c r="CR463" s="458"/>
      <c r="CS463" s="458"/>
      <c r="CT463" s="458"/>
      <c r="CU463" s="458"/>
      <c r="CV463" s="458"/>
      <c r="CW463" s="458"/>
      <c r="CX463" s="458"/>
      <c r="CY463" s="458"/>
      <c r="CZ463" s="458"/>
      <c r="DA463" s="458"/>
      <c r="DB463" s="458"/>
      <c r="DC463" s="458"/>
      <c r="DD463" s="458"/>
      <c r="DE463" s="458"/>
      <c r="DF463" s="458"/>
      <c r="DG463" s="458"/>
      <c r="DH463" s="458"/>
      <c r="DI463" s="458"/>
      <c r="DJ463" s="458"/>
      <c r="DK463" s="458"/>
      <c r="DL463" s="458"/>
      <c r="DM463" s="458"/>
      <c r="DN463" s="458"/>
      <c r="DO463" s="458"/>
      <c r="DP463" s="458"/>
      <c r="DQ463" s="458"/>
      <c r="DR463" s="458"/>
      <c r="DS463" s="458"/>
      <c r="DT463" s="458"/>
      <c r="DU463" s="39"/>
      <c r="DV463" s="39"/>
      <c r="DW463" s="31">
        <f t="shared" si="633"/>
        <v>29</v>
      </c>
      <c r="DX463" s="459">
        <f t="shared" si="607"/>
        <v>339</v>
      </c>
      <c r="DY463" s="467">
        <f t="shared" si="623"/>
        <v>0</v>
      </c>
      <c r="DZ463" s="468">
        <f t="shared" si="624"/>
        <v>0</v>
      </c>
      <c r="EA463" s="467">
        <f t="shared" si="625"/>
        <v>0</v>
      </c>
      <c r="EB463" s="468"/>
      <c r="EC463" s="326"/>
      <c r="ED463" s="468"/>
      <c r="EE463" s="39"/>
      <c r="EF463" s="459">
        <f t="shared" si="626"/>
        <v>339</v>
      </c>
      <c r="EG463" s="407">
        <f t="shared" ref="EG463:EJ478" si="634">EG462</f>
        <v>0.03</v>
      </c>
      <c r="EH463" s="407">
        <f t="shared" si="634"/>
        <v>0.03</v>
      </c>
      <c r="EI463" s="407">
        <f t="shared" si="634"/>
        <v>0.03</v>
      </c>
      <c r="EJ463" s="407">
        <f t="shared" si="634"/>
        <v>0.03</v>
      </c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</row>
    <row r="464" spans="1:228" ht="12.75" hidden="1" customHeight="1" x14ac:dyDescent="0.2">
      <c r="A464" s="31">
        <f t="shared" si="631"/>
        <v>29</v>
      </c>
      <c r="B464" s="31"/>
      <c r="C464" s="31"/>
      <c r="D464" s="32">
        <f t="shared" si="608"/>
        <v>340</v>
      </c>
      <c r="E464" s="33">
        <f t="shared" ca="1" si="572"/>
        <v>0</v>
      </c>
      <c r="F464" s="33">
        <f t="shared" ca="1" si="573"/>
        <v>0</v>
      </c>
      <c r="G464" s="33">
        <f t="shared" ca="1" si="574"/>
        <v>0</v>
      </c>
      <c r="H464" s="33">
        <v>0</v>
      </c>
      <c r="I464" s="33">
        <v>0</v>
      </c>
      <c r="J464" s="33">
        <f t="shared" ca="1" si="630"/>
        <v>0</v>
      </c>
      <c r="K464" s="33">
        <f t="shared" ca="1" si="575"/>
        <v>0</v>
      </c>
      <c r="L464" s="33"/>
      <c r="M464" s="832">
        <v>0</v>
      </c>
      <c r="N464" s="33">
        <f>IF(M464&gt;0,#REF!,0)</f>
        <v>0</v>
      </c>
      <c r="O464" s="33">
        <f t="shared" ca="1" si="576"/>
        <v>0</v>
      </c>
      <c r="P464" s="833">
        <f t="shared" ca="1" si="609"/>
        <v>0</v>
      </c>
      <c r="Q464" s="834">
        <f t="shared" ca="1" si="610"/>
        <v>0</v>
      </c>
      <c r="R464" s="835">
        <f t="shared" ca="1" si="611"/>
        <v>0</v>
      </c>
      <c r="S464" s="836">
        <f t="shared" ca="1" si="612"/>
        <v>0</v>
      </c>
      <c r="T464" s="34">
        <f t="shared" ca="1" si="577"/>
        <v>0</v>
      </c>
      <c r="U464" s="835">
        <f t="shared" ca="1" si="613"/>
        <v>0</v>
      </c>
      <c r="V464" s="34">
        <f t="shared" si="563"/>
        <v>0</v>
      </c>
      <c r="W464" s="553">
        <f t="shared" si="564"/>
        <v>0</v>
      </c>
      <c r="X464" s="42">
        <f t="shared" si="614"/>
        <v>0.03</v>
      </c>
      <c r="Y464" s="43">
        <f t="shared" si="578"/>
        <v>2.4662697723036864E-3</v>
      </c>
      <c r="Z464" s="45">
        <f t="shared" si="569"/>
        <v>0.03</v>
      </c>
      <c r="AA464" s="43">
        <f t="shared" si="579"/>
        <v>2.4662697723036864E-3</v>
      </c>
      <c r="AB464" s="35">
        <f t="shared" si="632"/>
        <v>0.16</v>
      </c>
      <c r="AC464" s="35">
        <f t="shared" ca="1" si="632"/>
        <v>0.15470777428049154</v>
      </c>
      <c r="AD464" s="317">
        <f t="shared" ca="1" si="632"/>
        <v>0.15470777428049154</v>
      </c>
      <c r="AE464" s="39"/>
      <c r="AF464" s="318">
        <f t="shared" si="580"/>
        <v>0</v>
      </c>
      <c r="AG464" s="405">
        <f t="shared" ca="1" si="581"/>
        <v>0</v>
      </c>
      <c r="AH464" s="318">
        <f t="shared" si="582"/>
        <v>0</v>
      </c>
      <c r="AI464" s="405">
        <f t="shared" ca="1" si="583"/>
        <v>0</v>
      </c>
      <c r="AJ464" s="318">
        <f t="shared" si="584"/>
        <v>0</v>
      </c>
      <c r="AK464" s="405">
        <f t="shared" ca="1" si="585"/>
        <v>0</v>
      </c>
      <c r="AL464" s="35">
        <v>0</v>
      </c>
      <c r="AM464" s="30">
        <f t="shared" ca="1" si="586"/>
        <v>0</v>
      </c>
      <c r="AN464" s="39"/>
      <c r="AO464" s="39"/>
      <c r="AP464" s="709">
        <f ca="1">IF($J$12="",0,IF(A464&lt;=$Y$3,IF(R463+SUM($M$126:M464)&gt;$Z$22,R463*10%,IF(R463+SUM($M$126:M464)&lt;=$Z$22,$Z$22-R463-SUM($M$126:M464))),0))</f>
        <v>0</v>
      </c>
      <c r="AQ464" s="319">
        <f t="shared" ca="1" si="616"/>
        <v>0</v>
      </c>
      <c r="AR464" s="319">
        <f ca="1">IF($J$12="",0,IF(U463&lt;0,0,IF(A464&lt;=$Y$3,IF(U463+SUM($M$126:M464)&gt;$Z$22,U463*10%,IF(U463+SUM($M$126:M464)&lt;=$Z$22,$AR$125-U463-SUM($M$126:M464))),0)))</f>
        <v>0</v>
      </c>
      <c r="AS464" s="39">
        <f t="shared" ca="1" si="617"/>
        <v>0</v>
      </c>
      <c r="AT464" s="723">
        <f t="shared" ca="1" si="587"/>
        <v>0</v>
      </c>
      <c r="AU464" s="320">
        <f t="shared" ca="1" si="588"/>
        <v>0</v>
      </c>
      <c r="AV464" s="320">
        <f t="shared" ca="1" si="589"/>
        <v>0</v>
      </c>
      <c r="AW464" s="320">
        <f t="shared" ca="1" si="590"/>
        <v>0</v>
      </c>
      <c r="AX464" s="320">
        <f t="shared" ca="1" si="591"/>
        <v>0</v>
      </c>
      <c r="AY464" s="320">
        <f t="shared" ca="1" si="618"/>
        <v>0</v>
      </c>
      <c r="AZ464" s="724">
        <f t="shared" ca="1" si="592"/>
        <v>0</v>
      </c>
      <c r="BA464" s="1259">
        <f t="shared" si="619"/>
        <v>0</v>
      </c>
      <c r="BB464" s="1250"/>
      <c r="BC464" s="715">
        <f t="shared" si="593"/>
        <v>0</v>
      </c>
      <c r="BD464" s="715">
        <f t="shared" si="594"/>
        <v>0</v>
      </c>
      <c r="BE464" s="715">
        <f t="shared" si="595"/>
        <v>0</v>
      </c>
      <c r="BF464" s="715">
        <f t="shared" si="620"/>
        <v>0</v>
      </c>
      <c r="BG464" s="732">
        <f t="shared" si="596"/>
        <v>0</v>
      </c>
      <c r="BH464" s="39"/>
      <c r="BI464" s="39"/>
      <c r="BJ464" s="39"/>
      <c r="BK464" s="39"/>
      <c r="BL464" s="39"/>
      <c r="BM464" s="30"/>
      <c r="BN464" s="422">
        <f t="shared" ca="1" si="597"/>
        <v>0</v>
      </c>
      <c r="BO464" s="422">
        <f t="shared" ca="1" si="598"/>
        <v>0</v>
      </c>
      <c r="BP464" s="422">
        <f t="shared" ca="1" si="599"/>
        <v>0</v>
      </c>
      <c r="BQ464" s="422">
        <f t="shared" ca="1" si="600"/>
        <v>0</v>
      </c>
      <c r="BR464" s="422">
        <f t="shared" ca="1" si="621"/>
        <v>0</v>
      </c>
      <c r="BS464" s="422">
        <f t="shared" ca="1" si="601"/>
        <v>0</v>
      </c>
      <c r="BT464" s="422">
        <f t="shared" si="602"/>
        <v>0</v>
      </c>
      <c r="BU464" s="422">
        <f t="shared" si="603"/>
        <v>0</v>
      </c>
      <c r="BV464" s="422">
        <f t="shared" si="604"/>
        <v>0</v>
      </c>
      <c r="BW464" s="422">
        <f t="shared" si="605"/>
        <v>0</v>
      </c>
      <c r="BX464" s="422">
        <f t="shared" si="622"/>
        <v>0</v>
      </c>
      <c r="BY464" s="422">
        <f t="shared" si="606"/>
        <v>0</v>
      </c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458"/>
      <c r="CL464" s="458"/>
      <c r="CM464" s="458"/>
      <c r="CN464" s="458"/>
      <c r="CO464" s="458"/>
      <c r="CP464" s="458"/>
      <c r="CQ464" s="458"/>
      <c r="CR464" s="458"/>
      <c r="CS464" s="458"/>
      <c r="CT464" s="458"/>
      <c r="CU464" s="458"/>
      <c r="CV464" s="458"/>
      <c r="CW464" s="458"/>
      <c r="CX464" s="458"/>
      <c r="CY464" s="458"/>
      <c r="CZ464" s="458"/>
      <c r="DA464" s="458"/>
      <c r="DB464" s="458"/>
      <c r="DC464" s="458"/>
      <c r="DD464" s="458"/>
      <c r="DE464" s="458"/>
      <c r="DF464" s="458"/>
      <c r="DG464" s="458"/>
      <c r="DH464" s="458"/>
      <c r="DI464" s="458"/>
      <c r="DJ464" s="458"/>
      <c r="DK464" s="458"/>
      <c r="DL464" s="458"/>
      <c r="DM464" s="458"/>
      <c r="DN464" s="458"/>
      <c r="DO464" s="458"/>
      <c r="DP464" s="458"/>
      <c r="DQ464" s="458"/>
      <c r="DR464" s="458"/>
      <c r="DS464" s="458"/>
      <c r="DT464" s="458"/>
      <c r="DU464" s="39"/>
      <c r="DV464" s="39"/>
      <c r="DW464" s="31">
        <f t="shared" si="633"/>
        <v>29</v>
      </c>
      <c r="DX464" s="459">
        <f t="shared" si="607"/>
        <v>340</v>
      </c>
      <c r="DY464" s="467">
        <f t="shared" si="623"/>
        <v>0</v>
      </c>
      <c r="DZ464" s="468">
        <f t="shared" si="624"/>
        <v>0</v>
      </c>
      <c r="EA464" s="467">
        <f t="shared" si="625"/>
        <v>0</v>
      </c>
      <c r="EB464" s="468"/>
      <c r="EC464" s="326"/>
      <c r="ED464" s="468"/>
      <c r="EE464" s="39"/>
      <c r="EF464" s="459">
        <f t="shared" si="626"/>
        <v>340</v>
      </c>
      <c r="EG464" s="407">
        <f t="shared" si="634"/>
        <v>0.03</v>
      </c>
      <c r="EH464" s="407">
        <f t="shared" si="634"/>
        <v>0.03</v>
      </c>
      <c r="EI464" s="407">
        <f t="shared" si="634"/>
        <v>0.03</v>
      </c>
      <c r="EJ464" s="407">
        <f t="shared" si="634"/>
        <v>0.03</v>
      </c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</row>
    <row r="465" spans="1:228" ht="12.75" hidden="1" customHeight="1" x14ac:dyDescent="0.2">
      <c r="A465" s="31">
        <f t="shared" si="631"/>
        <v>29</v>
      </c>
      <c r="B465" s="31"/>
      <c r="C465" s="31"/>
      <c r="D465" s="32">
        <f t="shared" si="608"/>
        <v>341</v>
      </c>
      <c r="E465" s="33">
        <f t="shared" ca="1" si="572"/>
        <v>0</v>
      </c>
      <c r="F465" s="33">
        <f t="shared" ca="1" si="573"/>
        <v>0</v>
      </c>
      <c r="G465" s="33">
        <f t="shared" ca="1" si="574"/>
        <v>0</v>
      </c>
      <c r="H465" s="33">
        <v>0</v>
      </c>
      <c r="I465" s="33">
        <v>0</v>
      </c>
      <c r="J465" s="33">
        <f t="shared" ca="1" si="630"/>
        <v>0</v>
      </c>
      <c r="K465" s="33">
        <f t="shared" ca="1" si="575"/>
        <v>0</v>
      </c>
      <c r="L465" s="33"/>
      <c r="M465" s="832">
        <v>0</v>
      </c>
      <c r="N465" s="33">
        <f>IF(M465&gt;0,#REF!,0)</f>
        <v>0</v>
      </c>
      <c r="O465" s="33">
        <f t="shared" ca="1" si="576"/>
        <v>0</v>
      </c>
      <c r="P465" s="833">
        <f t="shared" ca="1" si="609"/>
        <v>0</v>
      </c>
      <c r="Q465" s="834">
        <f t="shared" ca="1" si="610"/>
        <v>0</v>
      </c>
      <c r="R465" s="835">
        <f t="shared" ca="1" si="611"/>
        <v>0</v>
      </c>
      <c r="S465" s="836">
        <f t="shared" ca="1" si="612"/>
        <v>0</v>
      </c>
      <c r="T465" s="34">
        <f t="shared" ca="1" si="577"/>
        <v>0</v>
      </c>
      <c r="U465" s="835">
        <f t="shared" ca="1" si="613"/>
        <v>0</v>
      </c>
      <c r="V465" s="34">
        <f t="shared" si="563"/>
        <v>0</v>
      </c>
      <c r="W465" s="553">
        <f t="shared" si="564"/>
        <v>0</v>
      </c>
      <c r="X465" s="42">
        <f t="shared" si="614"/>
        <v>0.03</v>
      </c>
      <c r="Y465" s="43">
        <f t="shared" si="578"/>
        <v>2.4662697723036864E-3</v>
      </c>
      <c r="Z465" s="45">
        <f t="shared" si="569"/>
        <v>0.03</v>
      </c>
      <c r="AA465" s="43">
        <f t="shared" si="579"/>
        <v>2.4662697723036864E-3</v>
      </c>
      <c r="AB465" s="35">
        <f t="shared" si="632"/>
        <v>0.16</v>
      </c>
      <c r="AC465" s="35">
        <f t="shared" ca="1" si="632"/>
        <v>0.15470777428049154</v>
      </c>
      <c r="AD465" s="317">
        <f t="shared" ca="1" si="632"/>
        <v>0.15470777428049154</v>
      </c>
      <c r="AE465" s="39"/>
      <c r="AF465" s="318">
        <f t="shared" si="580"/>
        <v>0</v>
      </c>
      <c r="AG465" s="405">
        <f t="shared" ca="1" si="581"/>
        <v>0</v>
      </c>
      <c r="AH465" s="318">
        <f t="shared" si="582"/>
        <v>0</v>
      </c>
      <c r="AI465" s="405">
        <f t="shared" ca="1" si="583"/>
        <v>0</v>
      </c>
      <c r="AJ465" s="318">
        <f t="shared" si="584"/>
        <v>0</v>
      </c>
      <c r="AK465" s="405">
        <f t="shared" ca="1" si="585"/>
        <v>0</v>
      </c>
      <c r="AL465" s="35">
        <v>0</v>
      </c>
      <c r="AM465" s="30">
        <f t="shared" ca="1" si="586"/>
        <v>0</v>
      </c>
      <c r="AN465" s="39"/>
      <c r="AO465" s="39"/>
      <c r="AP465" s="709">
        <f ca="1">IF($J$12="",0,IF(A465&lt;=$Y$3,IF(R464+SUM($M$126:M465)&gt;$Z$22,R464*10%,IF(R464+SUM($M$126:M465)&lt;=$Z$22,$Z$22-R464-SUM($M$126:M465))),0))</f>
        <v>0</v>
      </c>
      <c r="AQ465" s="319">
        <f t="shared" ca="1" si="616"/>
        <v>0</v>
      </c>
      <c r="AR465" s="319">
        <f ca="1">IF($J$12="",0,IF(U464&lt;0,0,IF(A465&lt;=$Y$3,IF(U464+SUM($M$126:M465)&gt;$Z$22,U464*10%,IF(U464+SUM($M$126:M465)&lt;=$Z$22,$AR$125-U464-SUM($M$126:M465))),0)))</f>
        <v>0</v>
      </c>
      <c r="AS465" s="39">
        <f t="shared" ca="1" si="617"/>
        <v>0</v>
      </c>
      <c r="AT465" s="723">
        <f t="shared" ca="1" si="587"/>
        <v>0</v>
      </c>
      <c r="AU465" s="320">
        <f t="shared" ca="1" si="588"/>
        <v>0</v>
      </c>
      <c r="AV465" s="320">
        <f t="shared" ca="1" si="589"/>
        <v>0</v>
      </c>
      <c r="AW465" s="320">
        <f t="shared" ca="1" si="590"/>
        <v>0</v>
      </c>
      <c r="AX465" s="320">
        <f t="shared" ca="1" si="591"/>
        <v>0</v>
      </c>
      <c r="AY465" s="320">
        <f t="shared" ca="1" si="618"/>
        <v>0</v>
      </c>
      <c r="AZ465" s="724">
        <f t="shared" ca="1" si="592"/>
        <v>0</v>
      </c>
      <c r="BA465" s="1259">
        <f t="shared" si="619"/>
        <v>0</v>
      </c>
      <c r="BB465" s="1250"/>
      <c r="BC465" s="715">
        <f t="shared" si="593"/>
        <v>0</v>
      </c>
      <c r="BD465" s="715">
        <f t="shared" si="594"/>
        <v>0</v>
      </c>
      <c r="BE465" s="715">
        <f t="shared" si="595"/>
        <v>0</v>
      </c>
      <c r="BF465" s="715">
        <f t="shared" si="620"/>
        <v>0</v>
      </c>
      <c r="BG465" s="732">
        <f t="shared" si="596"/>
        <v>0</v>
      </c>
      <c r="BH465" s="39"/>
      <c r="BI465" s="39"/>
      <c r="BJ465" s="39"/>
      <c r="BK465" s="39"/>
      <c r="BL465" s="39"/>
      <c r="BM465" s="30"/>
      <c r="BN465" s="422">
        <f t="shared" ca="1" si="597"/>
        <v>0</v>
      </c>
      <c r="BO465" s="422">
        <f t="shared" ca="1" si="598"/>
        <v>0</v>
      </c>
      <c r="BP465" s="422">
        <f t="shared" ca="1" si="599"/>
        <v>0</v>
      </c>
      <c r="BQ465" s="422">
        <f t="shared" ca="1" si="600"/>
        <v>0</v>
      </c>
      <c r="BR465" s="422">
        <f t="shared" ca="1" si="621"/>
        <v>0</v>
      </c>
      <c r="BS465" s="422">
        <f t="shared" ca="1" si="601"/>
        <v>0</v>
      </c>
      <c r="BT465" s="422">
        <f t="shared" si="602"/>
        <v>0</v>
      </c>
      <c r="BU465" s="422">
        <f t="shared" si="603"/>
        <v>0</v>
      </c>
      <c r="BV465" s="422">
        <f t="shared" si="604"/>
        <v>0</v>
      </c>
      <c r="BW465" s="422">
        <f t="shared" si="605"/>
        <v>0</v>
      </c>
      <c r="BX465" s="422">
        <f t="shared" si="622"/>
        <v>0</v>
      </c>
      <c r="BY465" s="422">
        <f t="shared" si="606"/>
        <v>0</v>
      </c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458"/>
      <c r="CL465" s="458"/>
      <c r="CM465" s="458"/>
      <c r="CN465" s="458"/>
      <c r="CO465" s="458"/>
      <c r="CP465" s="458"/>
      <c r="CQ465" s="458"/>
      <c r="CR465" s="458"/>
      <c r="CS465" s="458"/>
      <c r="CT465" s="458"/>
      <c r="CU465" s="458"/>
      <c r="CV465" s="458"/>
      <c r="CW465" s="458"/>
      <c r="CX465" s="458"/>
      <c r="CY465" s="458"/>
      <c r="CZ465" s="458"/>
      <c r="DA465" s="458"/>
      <c r="DB465" s="458"/>
      <c r="DC465" s="458"/>
      <c r="DD465" s="458"/>
      <c r="DE465" s="458"/>
      <c r="DF465" s="458"/>
      <c r="DG465" s="458"/>
      <c r="DH465" s="458"/>
      <c r="DI465" s="458"/>
      <c r="DJ465" s="458"/>
      <c r="DK465" s="458"/>
      <c r="DL465" s="458"/>
      <c r="DM465" s="458"/>
      <c r="DN465" s="458"/>
      <c r="DO465" s="458"/>
      <c r="DP465" s="458"/>
      <c r="DQ465" s="458"/>
      <c r="DR465" s="458"/>
      <c r="DS465" s="458"/>
      <c r="DT465" s="458"/>
      <c r="DU465" s="39"/>
      <c r="DV465" s="39"/>
      <c r="DW465" s="31">
        <f t="shared" si="633"/>
        <v>29</v>
      </c>
      <c r="DX465" s="459">
        <f t="shared" si="607"/>
        <v>341</v>
      </c>
      <c r="DY465" s="467">
        <f t="shared" si="623"/>
        <v>0</v>
      </c>
      <c r="DZ465" s="468">
        <f t="shared" si="624"/>
        <v>0</v>
      </c>
      <c r="EA465" s="467">
        <f t="shared" si="625"/>
        <v>0</v>
      </c>
      <c r="EB465" s="468"/>
      <c r="EC465" s="326"/>
      <c r="ED465" s="468"/>
      <c r="EE465" s="39"/>
      <c r="EF465" s="459">
        <f t="shared" si="626"/>
        <v>341</v>
      </c>
      <c r="EG465" s="407">
        <f t="shared" si="634"/>
        <v>0.03</v>
      </c>
      <c r="EH465" s="407">
        <f t="shared" si="634"/>
        <v>0.03</v>
      </c>
      <c r="EI465" s="407">
        <f t="shared" si="634"/>
        <v>0.03</v>
      </c>
      <c r="EJ465" s="407">
        <f t="shared" si="634"/>
        <v>0.03</v>
      </c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</row>
    <row r="466" spans="1:228" ht="12.75" hidden="1" customHeight="1" x14ac:dyDescent="0.2">
      <c r="A466" s="31">
        <f t="shared" si="631"/>
        <v>29</v>
      </c>
      <c r="B466" s="31"/>
      <c r="C466" s="31"/>
      <c r="D466" s="32">
        <f t="shared" si="608"/>
        <v>342</v>
      </c>
      <c r="E466" s="33">
        <f t="shared" ca="1" si="572"/>
        <v>0</v>
      </c>
      <c r="F466" s="33">
        <f t="shared" ca="1" si="573"/>
        <v>0</v>
      </c>
      <c r="G466" s="33">
        <f t="shared" ca="1" si="574"/>
        <v>0</v>
      </c>
      <c r="H466" s="33">
        <v>0</v>
      </c>
      <c r="I466" s="33">
        <v>0</v>
      </c>
      <c r="J466" s="33">
        <f t="shared" ca="1" si="630"/>
        <v>0</v>
      </c>
      <c r="K466" s="33">
        <f t="shared" ca="1" si="575"/>
        <v>0</v>
      </c>
      <c r="L466" s="33"/>
      <c r="M466" s="832">
        <v>0</v>
      </c>
      <c r="N466" s="33">
        <f>IF(M466&gt;0,#REF!,0)</f>
        <v>0</v>
      </c>
      <c r="O466" s="33">
        <f t="shared" ca="1" si="576"/>
        <v>0</v>
      </c>
      <c r="P466" s="833">
        <f t="shared" ca="1" si="609"/>
        <v>0</v>
      </c>
      <c r="Q466" s="834">
        <f t="shared" ca="1" si="610"/>
        <v>0</v>
      </c>
      <c r="R466" s="835">
        <f t="shared" ca="1" si="611"/>
        <v>0</v>
      </c>
      <c r="S466" s="836">
        <f t="shared" ca="1" si="612"/>
        <v>0</v>
      </c>
      <c r="T466" s="34">
        <f t="shared" ca="1" si="577"/>
        <v>0</v>
      </c>
      <c r="U466" s="835">
        <f t="shared" ca="1" si="613"/>
        <v>0</v>
      </c>
      <c r="V466" s="34">
        <f t="shared" si="563"/>
        <v>0</v>
      </c>
      <c r="W466" s="553">
        <f t="shared" si="564"/>
        <v>0</v>
      </c>
      <c r="X466" s="42">
        <f t="shared" si="614"/>
        <v>0.03</v>
      </c>
      <c r="Y466" s="43">
        <f t="shared" si="578"/>
        <v>2.4662697723036864E-3</v>
      </c>
      <c r="Z466" s="45">
        <f t="shared" si="569"/>
        <v>0.03</v>
      </c>
      <c r="AA466" s="43">
        <f t="shared" si="579"/>
        <v>2.4662697723036864E-3</v>
      </c>
      <c r="AB466" s="35">
        <f t="shared" si="632"/>
        <v>0.16</v>
      </c>
      <c r="AC466" s="35">
        <f t="shared" ca="1" si="632"/>
        <v>0.15470777428049154</v>
      </c>
      <c r="AD466" s="317">
        <f t="shared" ca="1" si="632"/>
        <v>0.15470777428049154</v>
      </c>
      <c r="AE466" s="39"/>
      <c r="AF466" s="318">
        <f t="shared" si="580"/>
        <v>0</v>
      </c>
      <c r="AG466" s="405">
        <f t="shared" ca="1" si="581"/>
        <v>0</v>
      </c>
      <c r="AH466" s="318">
        <f t="shared" si="582"/>
        <v>0</v>
      </c>
      <c r="AI466" s="405">
        <f t="shared" ca="1" si="583"/>
        <v>0</v>
      </c>
      <c r="AJ466" s="318">
        <f t="shared" si="584"/>
        <v>0</v>
      </c>
      <c r="AK466" s="405">
        <f t="shared" ca="1" si="585"/>
        <v>0</v>
      </c>
      <c r="AL466" s="35">
        <v>0</v>
      </c>
      <c r="AM466" s="30">
        <f t="shared" ca="1" si="586"/>
        <v>0</v>
      </c>
      <c r="AN466" s="39"/>
      <c r="AO466" s="39"/>
      <c r="AP466" s="709">
        <f ca="1">IF($J$12="",0,IF(A466&lt;=$Y$3,IF(R465+SUM($M$126:M466)&gt;$Z$22,R465*10%,IF(R465+SUM($M$126:M466)&lt;=$Z$22,$Z$22-R465-SUM($M$126:M466))),0))</f>
        <v>0</v>
      </c>
      <c r="AQ466" s="319">
        <f t="shared" ca="1" si="616"/>
        <v>0</v>
      </c>
      <c r="AR466" s="319">
        <f ca="1">IF($J$12="",0,IF(U465&lt;0,0,IF(A466&lt;=$Y$3,IF(U465+SUM($M$126:M466)&gt;$Z$22,U465*10%,IF(U465+SUM($M$126:M466)&lt;=$Z$22,$AR$125-U465-SUM($M$126:M466))),0)))</f>
        <v>0</v>
      </c>
      <c r="AS466" s="39">
        <f t="shared" ca="1" si="617"/>
        <v>0</v>
      </c>
      <c r="AT466" s="723">
        <f t="shared" ca="1" si="587"/>
        <v>0</v>
      </c>
      <c r="AU466" s="320">
        <f t="shared" ca="1" si="588"/>
        <v>0</v>
      </c>
      <c r="AV466" s="320">
        <f t="shared" ca="1" si="589"/>
        <v>0</v>
      </c>
      <c r="AW466" s="320">
        <f t="shared" ca="1" si="590"/>
        <v>0</v>
      </c>
      <c r="AX466" s="320">
        <f t="shared" ca="1" si="591"/>
        <v>0</v>
      </c>
      <c r="AY466" s="320">
        <f t="shared" ca="1" si="618"/>
        <v>0</v>
      </c>
      <c r="AZ466" s="724">
        <f t="shared" ca="1" si="592"/>
        <v>0</v>
      </c>
      <c r="BA466" s="1259">
        <f t="shared" si="619"/>
        <v>0</v>
      </c>
      <c r="BB466" s="1250"/>
      <c r="BC466" s="715">
        <f t="shared" si="593"/>
        <v>0</v>
      </c>
      <c r="BD466" s="715">
        <f t="shared" si="594"/>
        <v>0</v>
      </c>
      <c r="BE466" s="715">
        <f t="shared" si="595"/>
        <v>0</v>
      </c>
      <c r="BF466" s="715">
        <f t="shared" si="620"/>
        <v>0</v>
      </c>
      <c r="BG466" s="732">
        <f t="shared" si="596"/>
        <v>0</v>
      </c>
      <c r="BH466" s="39"/>
      <c r="BI466" s="39"/>
      <c r="BJ466" s="39"/>
      <c r="BK466" s="39"/>
      <c r="BL466" s="39"/>
      <c r="BM466" s="30"/>
      <c r="BN466" s="422">
        <f t="shared" ca="1" si="597"/>
        <v>0</v>
      </c>
      <c r="BO466" s="422">
        <f t="shared" ca="1" si="598"/>
        <v>0</v>
      </c>
      <c r="BP466" s="422">
        <f t="shared" ca="1" si="599"/>
        <v>0</v>
      </c>
      <c r="BQ466" s="422">
        <f t="shared" ca="1" si="600"/>
        <v>0</v>
      </c>
      <c r="BR466" s="422">
        <f t="shared" ca="1" si="621"/>
        <v>0</v>
      </c>
      <c r="BS466" s="422">
        <f t="shared" ca="1" si="601"/>
        <v>0</v>
      </c>
      <c r="BT466" s="422">
        <f t="shared" si="602"/>
        <v>0</v>
      </c>
      <c r="BU466" s="422">
        <f t="shared" si="603"/>
        <v>0</v>
      </c>
      <c r="BV466" s="422">
        <f t="shared" si="604"/>
        <v>0</v>
      </c>
      <c r="BW466" s="422">
        <f t="shared" si="605"/>
        <v>0</v>
      </c>
      <c r="BX466" s="422">
        <f t="shared" si="622"/>
        <v>0</v>
      </c>
      <c r="BY466" s="422">
        <f t="shared" si="606"/>
        <v>0</v>
      </c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458"/>
      <c r="CL466" s="458"/>
      <c r="CM466" s="458"/>
      <c r="CN466" s="458"/>
      <c r="CO466" s="458"/>
      <c r="CP466" s="458"/>
      <c r="CQ466" s="458"/>
      <c r="CR466" s="458"/>
      <c r="CS466" s="458"/>
      <c r="CT466" s="458"/>
      <c r="CU466" s="458"/>
      <c r="CV466" s="458"/>
      <c r="CW466" s="458"/>
      <c r="CX466" s="458"/>
      <c r="CY466" s="458"/>
      <c r="CZ466" s="458"/>
      <c r="DA466" s="458"/>
      <c r="DB466" s="458"/>
      <c r="DC466" s="458"/>
      <c r="DD466" s="458"/>
      <c r="DE466" s="458"/>
      <c r="DF466" s="458"/>
      <c r="DG466" s="458"/>
      <c r="DH466" s="458"/>
      <c r="DI466" s="458"/>
      <c r="DJ466" s="458"/>
      <c r="DK466" s="458"/>
      <c r="DL466" s="458"/>
      <c r="DM466" s="458"/>
      <c r="DN466" s="458"/>
      <c r="DO466" s="458"/>
      <c r="DP466" s="458"/>
      <c r="DQ466" s="458"/>
      <c r="DR466" s="458"/>
      <c r="DS466" s="458"/>
      <c r="DT466" s="458"/>
      <c r="DU466" s="39"/>
      <c r="DV466" s="39"/>
      <c r="DW466" s="31">
        <f t="shared" si="633"/>
        <v>29</v>
      </c>
      <c r="DX466" s="459">
        <f t="shared" si="607"/>
        <v>342</v>
      </c>
      <c r="DY466" s="467">
        <f t="shared" si="623"/>
        <v>0</v>
      </c>
      <c r="DZ466" s="468">
        <f t="shared" si="624"/>
        <v>0</v>
      </c>
      <c r="EA466" s="467">
        <f t="shared" si="625"/>
        <v>0</v>
      </c>
      <c r="EB466" s="468"/>
      <c r="EC466" s="326"/>
      <c r="ED466" s="468"/>
      <c r="EE466" s="39"/>
      <c r="EF466" s="459">
        <f t="shared" si="626"/>
        <v>342</v>
      </c>
      <c r="EG466" s="407">
        <f t="shared" si="634"/>
        <v>0.03</v>
      </c>
      <c r="EH466" s="407">
        <f t="shared" si="634"/>
        <v>0.03</v>
      </c>
      <c r="EI466" s="407">
        <f t="shared" si="634"/>
        <v>0.03</v>
      </c>
      <c r="EJ466" s="407">
        <f t="shared" si="634"/>
        <v>0.03</v>
      </c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</row>
    <row r="467" spans="1:228" ht="12.75" hidden="1" customHeight="1" x14ac:dyDescent="0.2">
      <c r="A467" s="31">
        <f t="shared" si="631"/>
        <v>29</v>
      </c>
      <c r="B467" s="31"/>
      <c r="C467" s="31"/>
      <c r="D467" s="32">
        <f t="shared" si="608"/>
        <v>343</v>
      </c>
      <c r="E467" s="33">
        <f t="shared" ca="1" si="572"/>
        <v>0</v>
      </c>
      <c r="F467" s="33">
        <f t="shared" ca="1" si="573"/>
        <v>0</v>
      </c>
      <c r="G467" s="33">
        <f t="shared" ca="1" si="574"/>
        <v>0</v>
      </c>
      <c r="H467" s="33">
        <v>0</v>
      </c>
      <c r="I467" s="33">
        <v>0</v>
      </c>
      <c r="J467" s="33">
        <f t="shared" ca="1" si="630"/>
        <v>0</v>
      </c>
      <c r="K467" s="33">
        <f t="shared" ca="1" si="575"/>
        <v>0</v>
      </c>
      <c r="L467" s="33"/>
      <c r="M467" s="832">
        <v>0</v>
      </c>
      <c r="N467" s="33">
        <f>IF(M467&gt;0,#REF!,0)</f>
        <v>0</v>
      </c>
      <c r="O467" s="33">
        <f t="shared" ca="1" si="576"/>
        <v>0</v>
      </c>
      <c r="P467" s="833">
        <f t="shared" ca="1" si="609"/>
        <v>0</v>
      </c>
      <c r="Q467" s="834">
        <f t="shared" ca="1" si="610"/>
        <v>0</v>
      </c>
      <c r="R467" s="835">
        <f t="shared" ca="1" si="611"/>
        <v>0</v>
      </c>
      <c r="S467" s="836">
        <f t="shared" ca="1" si="612"/>
        <v>0</v>
      </c>
      <c r="T467" s="34">
        <f t="shared" ca="1" si="577"/>
        <v>0</v>
      </c>
      <c r="U467" s="835">
        <f t="shared" ca="1" si="613"/>
        <v>0</v>
      </c>
      <c r="V467" s="34">
        <f t="shared" si="563"/>
        <v>0</v>
      </c>
      <c r="W467" s="553">
        <f t="shared" si="564"/>
        <v>0</v>
      </c>
      <c r="X467" s="42">
        <f t="shared" si="614"/>
        <v>0.03</v>
      </c>
      <c r="Y467" s="43">
        <f t="shared" si="578"/>
        <v>2.4662697723036864E-3</v>
      </c>
      <c r="Z467" s="45">
        <f t="shared" si="569"/>
        <v>0.03</v>
      </c>
      <c r="AA467" s="43">
        <f t="shared" si="579"/>
        <v>2.4662697723036864E-3</v>
      </c>
      <c r="AB467" s="35">
        <f t="shared" si="632"/>
        <v>0.16</v>
      </c>
      <c r="AC467" s="35">
        <f t="shared" ca="1" si="632"/>
        <v>0.15470777428049154</v>
      </c>
      <c r="AD467" s="317">
        <f t="shared" ca="1" si="632"/>
        <v>0.15470777428049154</v>
      </c>
      <c r="AE467" s="39"/>
      <c r="AF467" s="318">
        <f t="shared" si="580"/>
        <v>0</v>
      </c>
      <c r="AG467" s="405">
        <f t="shared" ca="1" si="581"/>
        <v>0</v>
      </c>
      <c r="AH467" s="318">
        <f t="shared" si="582"/>
        <v>0</v>
      </c>
      <c r="AI467" s="405">
        <f t="shared" ca="1" si="583"/>
        <v>0</v>
      </c>
      <c r="AJ467" s="318">
        <f t="shared" si="584"/>
        <v>0</v>
      </c>
      <c r="AK467" s="405">
        <f t="shared" ca="1" si="585"/>
        <v>0</v>
      </c>
      <c r="AL467" s="35">
        <v>0</v>
      </c>
      <c r="AM467" s="30">
        <f t="shared" ca="1" si="586"/>
        <v>0</v>
      </c>
      <c r="AN467" s="39"/>
      <c r="AO467" s="39"/>
      <c r="AP467" s="709">
        <f ca="1">IF($J$12="",0,IF(A467&lt;=$Y$3,IF(R466+SUM($M$126:M467)&gt;$Z$22,R466*10%,IF(R466+SUM($M$126:M467)&lt;=$Z$22,$Z$22-R466-SUM($M$126:M467))),0))</f>
        <v>0</v>
      </c>
      <c r="AQ467" s="319">
        <f t="shared" ca="1" si="616"/>
        <v>0</v>
      </c>
      <c r="AR467" s="319">
        <f ca="1">IF($J$12="",0,IF(U466&lt;0,0,IF(A467&lt;=$Y$3,IF(U466+SUM($M$126:M467)&gt;$Z$22,U466*10%,IF(U466+SUM($M$126:M467)&lt;=$Z$22,$AR$125-U466-SUM($M$126:M467))),0)))</f>
        <v>0</v>
      </c>
      <c r="AS467" s="39">
        <f t="shared" ca="1" si="617"/>
        <v>0</v>
      </c>
      <c r="AT467" s="723">
        <f t="shared" ca="1" si="587"/>
        <v>0</v>
      </c>
      <c r="AU467" s="320">
        <f t="shared" ca="1" si="588"/>
        <v>0</v>
      </c>
      <c r="AV467" s="320">
        <f t="shared" ca="1" si="589"/>
        <v>0</v>
      </c>
      <c r="AW467" s="320">
        <f t="shared" ca="1" si="590"/>
        <v>0</v>
      </c>
      <c r="AX467" s="320">
        <f t="shared" ca="1" si="591"/>
        <v>0</v>
      </c>
      <c r="AY467" s="320">
        <f t="shared" ca="1" si="618"/>
        <v>0</v>
      </c>
      <c r="AZ467" s="724">
        <f t="shared" ca="1" si="592"/>
        <v>0</v>
      </c>
      <c r="BA467" s="1259">
        <f t="shared" si="619"/>
        <v>0</v>
      </c>
      <c r="BB467" s="1250"/>
      <c r="BC467" s="715">
        <f t="shared" si="593"/>
        <v>0</v>
      </c>
      <c r="BD467" s="715">
        <f t="shared" si="594"/>
        <v>0</v>
      </c>
      <c r="BE467" s="715">
        <f t="shared" si="595"/>
        <v>0</v>
      </c>
      <c r="BF467" s="715">
        <f t="shared" si="620"/>
        <v>0</v>
      </c>
      <c r="BG467" s="732">
        <f t="shared" si="596"/>
        <v>0</v>
      </c>
      <c r="BH467" s="39"/>
      <c r="BI467" s="39"/>
      <c r="BJ467" s="39"/>
      <c r="BK467" s="39"/>
      <c r="BL467" s="39"/>
      <c r="BM467" s="30"/>
      <c r="BN467" s="422">
        <f t="shared" ca="1" si="597"/>
        <v>0</v>
      </c>
      <c r="BO467" s="422">
        <f t="shared" ca="1" si="598"/>
        <v>0</v>
      </c>
      <c r="BP467" s="422">
        <f t="shared" ca="1" si="599"/>
        <v>0</v>
      </c>
      <c r="BQ467" s="422">
        <f t="shared" ca="1" si="600"/>
        <v>0</v>
      </c>
      <c r="BR467" s="422">
        <f t="shared" ca="1" si="621"/>
        <v>0</v>
      </c>
      <c r="BS467" s="422">
        <f t="shared" ca="1" si="601"/>
        <v>0</v>
      </c>
      <c r="BT467" s="422">
        <f t="shared" si="602"/>
        <v>0</v>
      </c>
      <c r="BU467" s="422">
        <f t="shared" si="603"/>
        <v>0</v>
      </c>
      <c r="BV467" s="422">
        <f t="shared" si="604"/>
        <v>0</v>
      </c>
      <c r="BW467" s="422">
        <f t="shared" si="605"/>
        <v>0</v>
      </c>
      <c r="BX467" s="422">
        <f t="shared" si="622"/>
        <v>0</v>
      </c>
      <c r="BY467" s="422">
        <f t="shared" si="606"/>
        <v>0</v>
      </c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458"/>
      <c r="CL467" s="458"/>
      <c r="CM467" s="458"/>
      <c r="CN467" s="458"/>
      <c r="CO467" s="458"/>
      <c r="CP467" s="458"/>
      <c r="CQ467" s="458"/>
      <c r="CR467" s="458"/>
      <c r="CS467" s="458"/>
      <c r="CT467" s="458"/>
      <c r="CU467" s="458"/>
      <c r="CV467" s="458"/>
      <c r="CW467" s="458"/>
      <c r="CX467" s="458"/>
      <c r="CY467" s="458"/>
      <c r="CZ467" s="458"/>
      <c r="DA467" s="458"/>
      <c r="DB467" s="458"/>
      <c r="DC467" s="458"/>
      <c r="DD467" s="458"/>
      <c r="DE467" s="458"/>
      <c r="DF467" s="458"/>
      <c r="DG467" s="458"/>
      <c r="DH467" s="458"/>
      <c r="DI467" s="458"/>
      <c r="DJ467" s="458"/>
      <c r="DK467" s="458"/>
      <c r="DL467" s="458"/>
      <c r="DM467" s="458"/>
      <c r="DN467" s="458"/>
      <c r="DO467" s="458"/>
      <c r="DP467" s="458"/>
      <c r="DQ467" s="458"/>
      <c r="DR467" s="458"/>
      <c r="DS467" s="458"/>
      <c r="DT467" s="458"/>
      <c r="DU467" s="39"/>
      <c r="DV467" s="39"/>
      <c r="DW467" s="31">
        <f t="shared" si="633"/>
        <v>29</v>
      </c>
      <c r="DX467" s="459">
        <f t="shared" si="607"/>
        <v>343</v>
      </c>
      <c r="DY467" s="467">
        <f t="shared" si="623"/>
        <v>0</v>
      </c>
      <c r="DZ467" s="468">
        <f t="shared" si="624"/>
        <v>0</v>
      </c>
      <c r="EA467" s="467">
        <f t="shared" si="625"/>
        <v>0</v>
      </c>
      <c r="EB467" s="468"/>
      <c r="EC467" s="326"/>
      <c r="ED467" s="468"/>
      <c r="EE467" s="39"/>
      <c r="EF467" s="459">
        <f t="shared" si="626"/>
        <v>343</v>
      </c>
      <c r="EG467" s="407">
        <f t="shared" si="634"/>
        <v>0.03</v>
      </c>
      <c r="EH467" s="407">
        <f t="shared" si="634"/>
        <v>0.03</v>
      </c>
      <c r="EI467" s="407">
        <f t="shared" si="634"/>
        <v>0.03</v>
      </c>
      <c r="EJ467" s="407">
        <f t="shared" si="634"/>
        <v>0.03</v>
      </c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</row>
    <row r="468" spans="1:228" ht="12.75" hidden="1" customHeight="1" x14ac:dyDescent="0.2">
      <c r="A468" s="31">
        <f t="shared" si="631"/>
        <v>29</v>
      </c>
      <c r="B468" s="31"/>
      <c r="C468" s="31"/>
      <c r="D468" s="32">
        <f t="shared" si="608"/>
        <v>344</v>
      </c>
      <c r="E468" s="33">
        <f t="shared" ca="1" si="572"/>
        <v>0</v>
      </c>
      <c r="F468" s="33">
        <f t="shared" ca="1" si="573"/>
        <v>0</v>
      </c>
      <c r="G468" s="33">
        <f t="shared" ca="1" si="574"/>
        <v>0</v>
      </c>
      <c r="H468" s="33">
        <v>0</v>
      </c>
      <c r="I468" s="33">
        <v>0</v>
      </c>
      <c r="J468" s="33">
        <f t="shared" ca="1" si="630"/>
        <v>0</v>
      </c>
      <c r="K468" s="33">
        <f t="shared" ca="1" si="575"/>
        <v>0</v>
      </c>
      <c r="L468" s="33"/>
      <c r="M468" s="832">
        <v>0</v>
      </c>
      <c r="N468" s="33">
        <f>IF(M468&gt;0,#REF!,0)</f>
        <v>0</v>
      </c>
      <c r="O468" s="33">
        <f t="shared" ca="1" si="576"/>
        <v>0</v>
      </c>
      <c r="P468" s="833">
        <f t="shared" ca="1" si="609"/>
        <v>0</v>
      </c>
      <c r="Q468" s="834">
        <f t="shared" ca="1" si="610"/>
        <v>0</v>
      </c>
      <c r="R468" s="835">
        <f t="shared" ca="1" si="611"/>
        <v>0</v>
      </c>
      <c r="S468" s="836">
        <f t="shared" ca="1" si="612"/>
        <v>0</v>
      </c>
      <c r="T468" s="34">
        <f t="shared" ca="1" si="577"/>
        <v>0</v>
      </c>
      <c r="U468" s="835">
        <f t="shared" ca="1" si="613"/>
        <v>0</v>
      </c>
      <c r="V468" s="34">
        <f t="shared" si="563"/>
        <v>0</v>
      </c>
      <c r="W468" s="553">
        <f t="shared" si="564"/>
        <v>0</v>
      </c>
      <c r="X468" s="42">
        <f t="shared" si="614"/>
        <v>0.03</v>
      </c>
      <c r="Y468" s="43">
        <f t="shared" si="578"/>
        <v>2.4662697723036864E-3</v>
      </c>
      <c r="Z468" s="45">
        <f t="shared" si="569"/>
        <v>0.03</v>
      </c>
      <c r="AA468" s="43">
        <f t="shared" si="579"/>
        <v>2.4662697723036864E-3</v>
      </c>
      <c r="AB468" s="35">
        <f t="shared" si="632"/>
        <v>0.16</v>
      </c>
      <c r="AC468" s="35">
        <f t="shared" ca="1" si="632"/>
        <v>0.15470777428049154</v>
      </c>
      <c r="AD468" s="317">
        <f t="shared" ca="1" si="632"/>
        <v>0.15470777428049154</v>
      </c>
      <c r="AE468" s="39"/>
      <c r="AF468" s="318">
        <f t="shared" si="580"/>
        <v>0</v>
      </c>
      <c r="AG468" s="405">
        <f t="shared" ca="1" si="581"/>
        <v>0</v>
      </c>
      <c r="AH468" s="318">
        <f t="shared" si="582"/>
        <v>0</v>
      </c>
      <c r="AI468" s="405">
        <f t="shared" ca="1" si="583"/>
        <v>0</v>
      </c>
      <c r="AJ468" s="318">
        <f t="shared" si="584"/>
        <v>0</v>
      </c>
      <c r="AK468" s="405">
        <f t="shared" ca="1" si="585"/>
        <v>0</v>
      </c>
      <c r="AL468" s="35">
        <v>0</v>
      </c>
      <c r="AM468" s="30">
        <f t="shared" ca="1" si="586"/>
        <v>0</v>
      </c>
      <c r="AN468" s="39"/>
      <c r="AO468" s="39"/>
      <c r="AP468" s="709">
        <f ca="1">IF($J$12="",0,IF(A468&lt;=$Y$3,IF(R467+SUM($M$126:M468)&gt;$Z$22,R467*10%,IF(R467+SUM($M$126:M468)&lt;=$Z$22,$Z$22-R467-SUM($M$126:M468))),0))</f>
        <v>0</v>
      </c>
      <c r="AQ468" s="319">
        <f t="shared" ca="1" si="616"/>
        <v>0</v>
      </c>
      <c r="AR468" s="319">
        <f ca="1">IF($J$12="",0,IF(U467&lt;0,0,IF(A468&lt;=$Y$3,IF(U467+SUM($M$126:M468)&gt;$Z$22,U467*10%,IF(U467+SUM($M$126:M468)&lt;=$Z$22,$AR$125-U467-SUM($M$126:M468))),0)))</f>
        <v>0</v>
      </c>
      <c r="AS468" s="39">
        <f t="shared" ca="1" si="617"/>
        <v>0</v>
      </c>
      <c r="AT468" s="723">
        <f t="shared" ca="1" si="587"/>
        <v>0</v>
      </c>
      <c r="AU468" s="320">
        <f t="shared" ca="1" si="588"/>
        <v>0</v>
      </c>
      <c r="AV468" s="320">
        <f t="shared" ca="1" si="589"/>
        <v>0</v>
      </c>
      <c r="AW468" s="320">
        <f t="shared" ca="1" si="590"/>
        <v>0</v>
      </c>
      <c r="AX468" s="320">
        <f t="shared" ca="1" si="591"/>
        <v>0</v>
      </c>
      <c r="AY468" s="320">
        <f t="shared" ca="1" si="618"/>
        <v>0</v>
      </c>
      <c r="AZ468" s="724">
        <f t="shared" ca="1" si="592"/>
        <v>0</v>
      </c>
      <c r="BA468" s="1259">
        <f t="shared" si="619"/>
        <v>0</v>
      </c>
      <c r="BB468" s="1250"/>
      <c r="BC468" s="715">
        <f t="shared" si="593"/>
        <v>0</v>
      </c>
      <c r="BD468" s="715">
        <f t="shared" si="594"/>
        <v>0</v>
      </c>
      <c r="BE468" s="715">
        <f t="shared" si="595"/>
        <v>0</v>
      </c>
      <c r="BF468" s="715">
        <f t="shared" si="620"/>
        <v>0</v>
      </c>
      <c r="BG468" s="732">
        <f t="shared" si="596"/>
        <v>0</v>
      </c>
      <c r="BH468" s="39"/>
      <c r="BI468" s="39"/>
      <c r="BJ468" s="39"/>
      <c r="BK468" s="39"/>
      <c r="BL468" s="39"/>
      <c r="BM468" s="30"/>
      <c r="BN468" s="422">
        <f t="shared" ca="1" si="597"/>
        <v>0</v>
      </c>
      <c r="BO468" s="422">
        <f t="shared" ca="1" si="598"/>
        <v>0</v>
      </c>
      <c r="BP468" s="422">
        <f t="shared" ca="1" si="599"/>
        <v>0</v>
      </c>
      <c r="BQ468" s="422">
        <f t="shared" ca="1" si="600"/>
        <v>0</v>
      </c>
      <c r="BR468" s="422">
        <f t="shared" ca="1" si="621"/>
        <v>0</v>
      </c>
      <c r="BS468" s="422">
        <f t="shared" ca="1" si="601"/>
        <v>0</v>
      </c>
      <c r="BT468" s="422">
        <f t="shared" si="602"/>
        <v>0</v>
      </c>
      <c r="BU468" s="422">
        <f t="shared" si="603"/>
        <v>0</v>
      </c>
      <c r="BV468" s="422">
        <f t="shared" si="604"/>
        <v>0</v>
      </c>
      <c r="BW468" s="422">
        <f t="shared" si="605"/>
        <v>0</v>
      </c>
      <c r="BX468" s="422">
        <f t="shared" si="622"/>
        <v>0</v>
      </c>
      <c r="BY468" s="422">
        <f t="shared" si="606"/>
        <v>0</v>
      </c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458"/>
      <c r="CL468" s="458"/>
      <c r="CM468" s="458"/>
      <c r="CN468" s="458"/>
      <c r="CO468" s="458"/>
      <c r="CP468" s="458"/>
      <c r="CQ468" s="458"/>
      <c r="CR468" s="458"/>
      <c r="CS468" s="458"/>
      <c r="CT468" s="458"/>
      <c r="CU468" s="458"/>
      <c r="CV468" s="458"/>
      <c r="CW468" s="458"/>
      <c r="CX468" s="458"/>
      <c r="CY468" s="458"/>
      <c r="CZ468" s="458"/>
      <c r="DA468" s="458"/>
      <c r="DB468" s="458"/>
      <c r="DC468" s="458"/>
      <c r="DD468" s="458"/>
      <c r="DE468" s="458"/>
      <c r="DF468" s="458"/>
      <c r="DG468" s="458"/>
      <c r="DH468" s="458"/>
      <c r="DI468" s="458"/>
      <c r="DJ468" s="458"/>
      <c r="DK468" s="458"/>
      <c r="DL468" s="458"/>
      <c r="DM468" s="458"/>
      <c r="DN468" s="458"/>
      <c r="DO468" s="458"/>
      <c r="DP468" s="458"/>
      <c r="DQ468" s="458"/>
      <c r="DR468" s="458"/>
      <c r="DS468" s="458"/>
      <c r="DT468" s="458"/>
      <c r="DU468" s="39"/>
      <c r="DV468" s="39"/>
      <c r="DW468" s="31">
        <f t="shared" si="633"/>
        <v>29</v>
      </c>
      <c r="DX468" s="459">
        <f t="shared" si="607"/>
        <v>344</v>
      </c>
      <c r="DY468" s="467">
        <f t="shared" si="623"/>
        <v>0</v>
      </c>
      <c r="DZ468" s="468">
        <f t="shared" si="624"/>
        <v>0</v>
      </c>
      <c r="EA468" s="467">
        <f t="shared" si="625"/>
        <v>0</v>
      </c>
      <c r="EB468" s="468"/>
      <c r="EC468" s="326"/>
      <c r="ED468" s="468"/>
      <c r="EE468" s="39"/>
      <c r="EF468" s="459">
        <f t="shared" si="626"/>
        <v>344</v>
      </c>
      <c r="EG468" s="407">
        <f t="shared" si="634"/>
        <v>0.03</v>
      </c>
      <c r="EH468" s="407">
        <f t="shared" si="634"/>
        <v>0.03</v>
      </c>
      <c r="EI468" s="407">
        <f t="shared" si="634"/>
        <v>0.03</v>
      </c>
      <c r="EJ468" s="407">
        <f t="shared" si="634"/>
        <v>0.03</v>
      </c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</row>
    <row r="469" spans="1:228" ht="12.75" hidden="1" customHeight="1" x14ac:dyDescent="0.2">
      <c r="A469" s="31">
        <f t="shared" si="631"/>
        <v>29</v>
      </c>
      <c r="B469" s="31"/>
      <c r="C469" s="31"/>
      <c r="D469" s="32">
        <f t="shared" si="608"/>
        <v>345</v>
      </c>
      <c r="E469" s="33">
        <f t="shared" ca="1" si="572"/>
        <v>0</v>
      </c>
      <c r="F469" s="33">
        <f t="shared" ca="1" si="573"/>
        <v>0</v>
      </c>
      <c r="G469" s="33">
        <f t="shared" ca="1" si="574"/>
        <v>0</v>
      </c>
      <c r="H469" s="33">
        <v>0</v>
      </c>
      <c r="I469" s="33">
        <v>0</v>
      </c>
      <c r="J469" s="33">
        <f t="shared" ca="1" si="630"/>
        <v>0</v>
      </c>
      <c r="K469" s="33">
        <f t="shared" ca="1" si="575"/>
        <v>0</v>
      </c>
      <c r="L469" s="33"/>
      <c r="M469" s="832">
        <v>0</v>
      </c>
      <c r="N469" s="33">
        <f>IF(M469&gt;0,#REF!,0)</f>
        <v>0</v>
      </c>
      <c r="O469" s="33">
        <f t="shared" ca="1" si="576"/>
        <v>0</v>
      </c>
      <c r="P469" s="833">
        <f t="shared" ca="1" si="609"/>
        <v>0</v>
      </c>
      <c r="Q469" s="834">
        <f t="shared" ca="1" si="610"/>
        <v>0</v>
      </c>
      <c r="R469" s="835">
        <f t="shared" ca="1" si="611"/>
        <v>0</v>
      </c>
      <c r="S469" s="836">
        <f t="shared" ca="1" si="612"/>
        <v>0</v>
      </c>
      <c r="T469" s="34">
        <f t="shared" ca="1" si="577"/>
        <v>0</v>
      </c>
      <c r="U469" s="835">
        <f t="shared" ca="1" si="613"/>
        <v>0</v>
      </c>
      <c r="V469" s="34">
        <f t="shared" si="563"/>
        <v>0</v>
      </c>
      <c r="W469" s="553">
        <f t="shared" si="564"/>
        <v>0</v>
      </c>
      <c r="X469" s="42">
        <f t="shared" si="614"/>
        <v>0.03</v>
      </c>
      <c r="Y469" s="43">
        <f t="shared" si="578"/>
        <v>2.4662697723036864E-3</v>
      </c>
      <c r="Z469" s="45">
        <f t="shared" si="569"/>
        <v>0.03</v>
      </c>
      <c r="AA469" s="43">
        <f t="shared" si="579"/>
        <v>2.4662697723036864E-3</v>
      </c>
      <c r="AB469" s="35">
        <f t="shared" si="632"/>
        <v>0.16</v>
      </c>
      <c r="AC469" s="35">
        <f t="shared" ca="1" si="632"/>
        <v>0.15470777428049154</v>
      </c>
      <c r="AD469" s="317">
        <f t="shared" ca="1" si="632"/>
        <v>0.15470777428049154</v>
      </c>
      <c r="AE469" s="39"/>
      <c r="AF469" s="318">
        <f t="shared" si="580"/>
        <v>0</v>
      </c>
      <c r="AG469" s="405">
        <f t="shared" ca="1" si="581"/>
        <v>0</v>
      </c>
      <c r="AH469" s="318">
        <f t="shared" si="582"/>
        <v>0</v>
      </c>
      <c r="AI469" s="405">
        <f t="shared" ca="1" si="583"/>
        <v>0</v>
      </c>
      <c r="AJ469" s="318">
        <f t="shared" si="584"/>
        <v>0</v>
      </c>
      <c r="AK469" s="405">
        <f t="shared" ca="1" si="585"/>
        <v>0</v>
      </c>
      <c r="AL469" s="35">
        <v>0</v>
      </c>
      <c r="AM469" s="30">
        <f t="shared" ca="1" si="586"/>
        <v>0</v>
      </c>
      <c r="AN469" s="39"/>
      <c r="AO469" s="39"/>
      <c r="AP469" s="709">
        <f ca="1">IF($J$12="",0,IF(A469&lt;=$Y$3,IF(R468+SUM($M$126:M469)&gt;$Z$22,R468*10%,IF(R468+SUM($M$126:M469)&lt;=$Z$22,$Z$22-R468-SUM($M$126:M469))),0))</f>
        <v>0</v>
      </c>
      <c r="AQ469" s="319">
        <f t="shared" ca="1" si="616"/>
        <v>0</v>
      </c>
      <c r="AR469" s="319">
        <f ca="1">IF($J$12="",0,IF(U468&lt;0,0,IF(A469&lt;=$Y$3,IF(U468+SUM($M$126:M469)&gt;$Z$22,U468*10%,IF(U468+SUM($M$126:M469)&lt;=$Z$22,$AR$125-U468-SUM($M$126:M469))),0)))</f>
        <v>0</v>
      </c>
      <c r="AS469" s="39">
        <f t="shared" ca="1" si="617"/>
        <v>0</v>
      </c>
      <c r="AT469" s="723">
        <f t="shared" ca="1" si="587"/>
        <v>0</v>
      </c>
      <c r="AU469" s="320">
        <f t="shared" ca="1" si="588"/>
        <v>0</v>
      </c>
      <c r="AV469" s="320">
        <f t="shared" ca="1" si="589"/>
        <v>0</v>
      </c>
      <c r="AW469" s="320">
        <f t="shared" ca="1" si="590"/>
        <v>0</v>
      </c>
      <c r="AX469" s="320">
        <f t="shared" ca="1" si="591"/>
        <v>0</v>
      </c>
      <c r="AY469" s="320">
        <f t="shared" ca="1" si="618"/>
        <v>0</v>
      </c>
      <c r="AZ469" s="724">
        <f t="shared" ca="1" si="592"/>
        <v>0</v>
      </c>
      <c r="BA469" s="1259">
        <f t="shared" si="619"/>
        <v>0</v>
      </c>
      <c r="BB469" s="1250"/>
      <c r="BC469" s="715">
        <f t="shared" si="593"/>
        <v>0</v>
      </c>
      <c r="BD469" s="715">
        <f t="shared" si="594"/>
        <v>0</v>
      </c>
      <c r="BE469" s="715">
        <f t="shared" si="595"/>
        <v>0</v>
      </c>
      <c r="BF469" s="715">
        <f t="shared" si="620"/>
        <v>0</v>
      </c>
      <c r="BG469" s="732">
        <f t="shared" si="596"/>
        <v>0</v>
      </c>
      <c r="BH469" s="39"/>
      <c r="BI469" s="39"/>
      <c r="BJ469" s="39"/>
      <c r="BK469" s="39"/>
      <c r="BL469" s="39"/>
      <c r="BM469" s="30"/>
      <c r="BN469" s="422">
        <f t="shared" ca="1" si="597"/>
        <v>0</v>
      </c>
      <c r="BO469" s="422">
        <f t="shared" ca="1" si="598"/>
        <v>0</v>
      </c>
      <c r="BP469" s="422">
        <f t="shared" ca="1" si="599"/>
        <v>0</v>
      </c>
      <c r="BQ469" s="422">
        <f t="shared" ca="1" si="600"/>
        <v>0</v>
      </c>
      <c r="BR469" s="422">
        <f t="shared" ca="1" si="621"/>
        <v>0</v>
      </c>
      <c r="BS469" s="422">
        <f t="shared" ca="1" si="601"/>
        <v>0</v>
      </c>
      <c r="BT469" s="422">
        <f t="shared" si="602"/>
        <v>0</v>
      </c>
      <c r="BU469" s="422">
        <f t="shared" si="603"/>
        <v>0</v>
      </c>
      <c r="BV469" s="422">
        <f t="shared" si="604"/>
        <v>0</v>
      </c>
      <c r="BW469" s="422">
        <f t="shared" si="605"/>
        <v>0</v>
      </c>
      <c r="BX469" s="422">
        <f t="shared" si="622"/>
        <v>0</v>
      </c>
      <c r="BY469" s="422">
        <f t="shared" si="606"/>
        <v>0</v>
      </c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458"/>
      <c r="CL469" s="458"/>
      <c r="CM469" s="458"/>
      <c r="CN469" s="458"/>
      <c r="CO469" s="458"/>
      <c r="CP469" s="458"/>
      <c r="CQ469" s="458"/>
      <c r="CR469" s="458"/>
      <c r="CS469" s="458"/>
      <c r="CT469" s="458"/>
      <c r="CU469" s="458"/>
      <c r="CV469" s="458"/>
      <c r="CW469" s="458"/>
      <c r="CX469" s="458"/>
      <c r="CY469" s="458"/>
      <c r="CZ469" s="458"/>
      <c r="DA469" s="458"/>
      <c r="DB469" s="458"/>
      <c r="DC469" s="458"/>
      <c r="DD469" s="458"/>
      <c r="DE469" s="458"/>
      <c r="DF469" s="458"/>
      <c r="DG469" s="458"/>
      <c r="DH469" s="458"/>
      <c r="DI469" s="458"/>
      <c r="DJ469" s="458"/>
      <c r="DK469" s="458"/>
      <c r="DL469" s="458"/>
      <c r="DM469" s="458"/>
      <c r="DN469" s="458"/>
      <c r="DO469" s="458"/>
      <c r="DP469" s="458"/>
      <c r="DQ469" s="458"/>
      <c r="DR469" s="458"/>
      <c r="DS469" s="458"/>
      <c r="DT469" s="458"/>
      <c r="DU469" s="39"/>
      <c r="DV469" s="39"/>
      <c r="DW469" s="31">
        <f t="shared" si="633"/>
        <v>29</v>
      </c>
      <c r="DX469" s="459">
        <f t="shared" si="607"/>
        <v>345</v>
      </c>
      <c r="DY469" s="467">
        <f t="shared" si="623"/>
        <v>0</v>
      </c>
      <c r="DZ469" s="468">
        <f t="shared" si="624"/>
        <v>0</v>
      </c>
      <c r="EA469" s="467">
        <f t="shared" si="625"/>
        <v>0</v>
      </c>
      <c r="EB469" s="468"/>
      <c r="EC469" s="326"/>
      <c r="ED469" s="468"/>
      <c r="EE469" s="39"/>
      <c r="EF469" s="459">
        <f t="shared" si="626"/>
        <v>345</v>
      </c>
      <c r="EG469" s="407">
        <f t="shared" si="634"/>
        <v>0.03</v>
      </c>
      <c r="EH469" s="407">
        <f t="shared" si="634"/>
        <v>0.03</v>
      </c>
      <c r="EI469" s="407">
        <f t="shared" si="634"/>
        <v>0.03</v>
      </c>
      <c r="EJ469" s="407">
        <f t="shared" si="634"/>
        <v>0.03</v>
      </c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</row>
    <row r="470" spans="1:228" ht="12.75" hidden="1" customHeight="1" x14ac:dyDescent="0.2">
      <c r="A470" s="31">
        <f t="shared" si="631"/>
        <v>29</v>
      </c>
      <c r="B470" s="31"/>
      <c r="C470" s="31"/>
      <c r="D470" s="32">
        <f t="shared" si="608"/>
        <v>346</v>
      </c>
      <c r="E470" s="33">
        <f t="shared" ca="1" si="572"/>
        <v>0</v>
      </c>
      <c r="F470" s="33">
        <f t="shared" ca="1" si="573"/>
        <v>0</v>
      </c>
      <c r="G470" s="33">
        <f t="shared" ca="1" si="574"/>
        <v>0</v>
      </c>
      <c r="H470" s="33">
        <v>0</v>
      </c>
      <c r="I470" s="33">
        <v>0</v>
      </c>
      <c r="J470" s="33">
        <f t="shared" ca="1" si="630"/>
        <v>0</v>
      </c>
      <c r="K470" s="33">
        <f t="shared" ca="1" si="575"/>
        <v>0</v>
      </c>
      <c r="L470" s="33"/>
      <c r="M470" s="832">
        <v>0</v>
      </c>
      <c r="N470" s="33">
        <f>IF(M470&gt;0,#REF!,0)</f>
        <v>0</v>
      </c>
      <c r="O470" s="33">
        <f t="shared" ca="1" si="576"/>
        <v>0</v>
      </c>
      <c r="P470" s="833">
        <f t="shared" ca="1" si="609"/>
        <v>0</v>
      </c>
      <c r="Q470" s="834">
        <f t="shared" ca="1" si="610"/>
        <v>0</v>
      </c>
      <c r="R470" s="835">
        <f t="shared" ca="1" si="611"/>
        <v>0</v>
      </c>
      <c r="S470" s="836">
        <f t="shared" ca="1" si="612"/>
        <v>0</v>
      </c>
      <c r="T470" s="34">
        <f t="shared" ca="1" si="577"/>
        <v>0</v>
      </c>
      <c r="U470" s="835">
        <f t="shared" ca="1" si="613"/>
        <v>0</v>
      </c>
      <c r="V470" s="34">
        <f t="shared" si="563"/>
        <v>0</v>
      </c>
      <c r="W470" s="553">
        <f t="shared" si="564"/>
        <v>0</v>
      </c>
      <c r="X470" s="42">
        <f t="shared" si="614"/>
        <v>0.03</v>
      </c>
      <c r="Y470" s="43">
        <f t="shared" si="578"/>
        <v>2.4662697723036864E-3</v>
      </c>
      <c r="Z470" s="45">
        <f t="shared" si="569"/>
        <v>0.03</v>
      </c>
      <c r="AA470" s="43">
        <f t="shared" si="579"/>
        <v>2.4662697723036864E-3</v>
      </c>
      <c r="AB470" s="35">
        <f t="shared" si="632"/>
        <v>0.16</v>
      </c>
      <c r="AC470" s="35">
        <f t="shared" ca="1" si="632"/>
        <v>0.15470777428049154</v>
      </c>
      <c r="AD470" s="317">
        <f t="shared" ca="1" si="632"/>
        <v>0.15470777428049154</v>
      </c>
      <c r="AE470" s="39"/>
      <c r="AF470" s="318">
        <f t="shared" si="580"/>
        <v>0</v>
      </c>
      <c r="AG470" s="405">
        <f t="shared" ca="1" si="581"/>
        <v>0</v>
      </c>
      <c r="AH470" s="318">
        <f t="shared" si="582"/>
        <v>0</v>
      </c>
      <c r="AI470" s="405">
        <f t="shared" ca="1" si="583"/>
        <v>0</v>
      </c>
      <c r="AJ470" s="318">
        <f t="shared" si="584"/>
        <v>0</v>
      </c>
      <c r="AK470" s="405">
        <f t="shared" ca="1" si="585"/>
        <v>0</v>
      </c>
      <c r="AL470" s="35">
        <v>0</v>
      </c>
      <c r="AM470" s="30">
        <f t="shared" ca="1" si="586"/>
        <v>0</v>
      </c>
      <c r="AN470" s="39"/>
      <c r="AO470" s="39"/>
      <c r="AP470" s="709">
        <f ca="1">IF($J$12="",0,IF(A470&lt;=$Y$3,IF(R469+SUM($M$126:M470)&gt;$Z$22,R469*10%,IF(R469+SUM($M$126:M470)&lt;=$Z$22,$Z$22-R469-SUM($M$126:M470))),0))</f>
        <v>0</v>
      </c>
      <c r="AQ470" s="319">
        <f t="shared" ca="1" si="616"/>
        <v>0</v>
      </c>
      <c r="AR470" s="319">
        <f ca="1">IF($J$12="",0,IF(U469&lt;0,0,IF(A470&lt;=$Y$3,IF(U469+SUM($M$126:M470)&gt;$Z$22,U469*10%,IF(U469+SUM($M$126:M470)&lt;=$Z$22,$AR$125-U469-SUM($M$126:M470))),0)))</f>
        <v>0</v>
      </c>
      <c r="AS470" s="39">
        <f t="shared" ca="1" si="617"/>
        <v>0</v>
      </c>
      <c r="AT470" s="723">
        <f t="shared" ca="1" si="587"/>
        <v>0</v>
      </c>
      <c r="AU470" s="320">
        <f t="shared" ca="1" si="588"/>
        <v>0</v>
      </c>
      <c r="AV470" s="320">
        <f t="shared" ca="1" si="589"/>
        <v>0</v>
      </c>
      <c r="AW470" s="320">
        <f t="shared" ca="1" si="590"/>
        <v>0</v>
      </c>
      <c r="AX470" s="320">
        <f t="shared" ca="1" si="591"/>
        <v>0</v>
      </c>
      <c r="AY470" s="320">
        <f t="shared" ca="1" si="618"/>
        <v>0</v>
      </c>
      <c r="AZ470" s="724">
        <f t="shared" ca="1" si="592"/>
        <v>0</v>
      </c>
      <c r="BA470" s="1259">
        <f t="shared" si="619"/>
        <v>0</v>
      </c>
      <c r="BB470" s="1250"/>
      <c r="BC470" s="715">
        <f t="shared" si="593"/>
        <v>0</v>
      </c>
      <c r="BD470" s="715">
        <f t="shared" si="594"/>
        <v>0</v>
      </c>
      <c r="BE470" s="715">
        <f t="shared" si="595"/>
        <v>0</v>
      </c>
      <c r="BF470" s="715">
        <f t="shared" si="620"/>
        <v>0</v>
      </c>
      <c r="BG470" s="732">
        <f t="shared" si="596"/>
        <v>0</v>
      </c>
      <c r="BH470" s="39"/>
      <c r="BI470" s="39"/>
      <c r="BJ470" s="39"/>
      <c r="BK470" s="39"/>
      <c r="BL470" s="39"/>
      <c r="BM470" s="30"/>
      <c r="BN470" s="422">
        <f t="shared" ca="1" si="597"/>
        <v>0</v>
      </c>
      <c r="BO470" s="422">
        <f t="shared" ca="1" si="598"/>
        <v>0</v>
      </c>
      <c r="BP470" s="422">
        <f t="shared" ca="1" si="599"/>
        <v>0</v>
      </c>
      <c r="BQ470" s="422">
        <f t="shared" ca="1" si="600"/>
        <v>0</v>
      </c>
      <c r="BR470" s="422">
        <f t="shared" ca="1" si="621"/>
        <v>0</v>
      </c>
      <c r="BS470" s="422">
        <f t="shared" ca="1" si="601"/>
        <v>0</v>
      </c>
      <c r="BT470" s="422">
        <f t="shared" si="602"/>
        <v>0</v>
      </c>
      <c r="BU470" s="422">
        <f t="shared" si="603"/>
        <v>0</v>
      </c>
      <c r="BV470" s="422">
        <f t="shared" si="604"/>
        <v>0</v>
      </c>
      <c r="BW470" s="422">
        <f t="shared" si="605"/>
        <v>0</v>
      </c>
      <c r="BX470" s="422">
        <f t="shared" si="622"/>
        <v>0</v>
      </c>
      <c r="BY470" s="422">
        <f t="shared" si="606"/>
        <v>0</v>
      </c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458"/>
      <c r="CL470" s="458"/>
      <c r="CM470" s="458"/>
      <c r="CN470" s="458"/>
      <c r="CO470" s="458"/>
      <c r="CP470" s="458"/>
      <c r="CQ470" s="458"/>
      <c r="CR470" s="458"/>
      <c r="CS470" s="458"/>
      <c r="CT470" s="458"/>
      <c r="CU470" s="458"/>
      <c r="CV470" s="458"/>
      <c r="CW470" s="458"/>
      <c r="CX470" s="458"/>
      <c r="CY470" s="458"/>
      <c r="CZ470" s="458"/>
      <c r="DA470" s="458"/>
      <c r="DB470" s="458"/>
      <c r="DC470" s="458"/>
      <c r="DD470" s="458"/>
      <c r="DE470" s="458"/>
      <c r="DF470" s="458"/>
      <c r="DG470" s="458"/>
      <c r="DH470" s="458"/>
      <c r="DI470" s="458"/>
      <c r="DJ470" s="458"/>
      <c r="DK470" s="458"/>
      <c r="DL470" s="458"/>
      <c r="DM470" s="458"/>
      <c r="DN470" s="458"/>
      <c r="DO470" s="458"/>
      <c r="DP470" s="458"/>
      <c r="DQ470" s="458"/>
      <c r="DR470" s="458"/>
      <c r="DS470" s="458"/>
      <c r="DT470" s="458"/>
      <c r="DU470" s="39"/>
      <c r="DV470" s="39"/>
      <c r="DW470" s="31">
        <f t="shared" si="633"/>
        <v>29</v>
      </c>
      <c r="DX470" s="459">
        <f t="shared" si="607"/>
        <v>346</v>
      </c>
      <c r="DY470" s="467">
        <f t="shared" si="623"/>
        <v>0</v>
      </c>
      <c r="DZ470" s="468">
        <f t="shared" si="624"/>
        <v>0</v>
      </c>
      <c r="EA470" s="467">
        <f t="shared" si="625"/>
        <v>0</v>
      </c>
      <c r="EB470" s="468"/>
      <c r="EC470" s="326"/>
      <c r="ED470" s="468"/>
      <c r="EE470" s="39"/>
      <c r="EF470" s="459">
        <f t="shared" si="626"/>
        <v>346</v>
      </c>
      <c r="EG470" s="407">
        <f t="shared" si="634"/>
        <v>0.03</v>
      </c>
      <c r="EH470" s="407">
        <f t="shared" si="634"/>
        <v>0.03</v>
      </c>
      <c r="EI470" s="407">
        <f t="shared" si="634"/>
        <v>0.03</v>
      </c>
      <c r="EJ470" s="407">
        <f t="shared" si="634"/>
        <v>0.03</v>
      </c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</row>
    <row r="471" spans="1:228" ht="12.75" hidden="1" customHeight="1" x14ac:dyDescent="0.2">
      <c r="A471" s="31">
        <f t="shared" si="631"/>
        <v>29</v>
      </c>
      <c r="B471" s="31"/>
      <c r="C471" s="31"/>
      <c r="D471" s="32">
        <f t="shared" si="608"/>
        <v>347</v>
      </c>
      <c r="E471" s="33">
        <f t="shared" ca="1" si="572"/>
        <v>0</v>
      </c>
      <c r="F471" s="33">
        <f t="shared" ca="1" si="573"/>
        <v>0</v>
      </c>
      <c r="G471" s="33">
        <f t="shared" ca="1" si="574"/>
        <v>0</v>
      </c>
      <c r="H471" s="33">
        <v>0</v>
      </c>
      <c r="I471" s="33">
        <v>0</v>
      </c>
      <c r="J471" s="33">
        <f t="shared" ca="1" si="630"/>
        <v>0</v>
      </c>
      <c r="K471" s="33">
        <f t="shared" ca="1" si="575"/>
        <v>0</v>
      </c>
      <c r="L471" s="33"/>
      <c r="M471" s="832">
        <v>0</v>
      </c>
      <c r="N471" s="33">
        <f>IF(M471&gt;0,#REF!,0)</f>
        <v>0</v>
      </c>
      <c r="O471" s="33">
        <f t="shared" ca="1" si="576"/>
        <v>0</v>
      </c>
      <c r="P471" s="833">
        <f t="shared" ca="1" si="609"/>
        <v>0</v>
      </c>
      <c r="Q471" s="834">
        <f t="shared" ca="1" si="610"/>
        <v>0</v>
      </c>
      <c r="R471" s="835">
        <f t="shared" ca="1" si="611"/>
        <v>0</v>
      </c>
      <c r="S471" s="836">
        <f t="shared" ca="1" si="612"/>
        <v>0</v>
      </c>
      <c r="T471" s="34">
        <f t="shared" ca="1" si="577"/>
        <v>0</v>
      </c>
      <c r="U471" s="835">
        <f t="shared" ca="1" si="613"/>
        <v>0</v>
      </c>
      <c r="V471" s="34">
        <f t="shared" si="563"/>
        <v>0</v>
      </c>
      <c r="W471" s="553">
        <f t="shared" si="564"/>
        <v>0</v>
      </c>
      <c r="X471" s="42">
        <f t="shared" si="614"/>
        <v>0.03</v>
      </c>
      <c r="Y471" s="43">
        <f t="shared" si="578"/>
        <v>2.4662697723036864E-3</v>
      </c>
      <c r="Z471" s="45">
        <f t="shared" si="569"/>
        <v>0.03</v>
      </c>
      <c r="AA471" s="43">
        <f t="shared" si="579"/>
        <v>2.4662697723036864E-3</v>
      </c>
      <c r="AB471" s="35">
        <f t="shared" si="632"/>
        <v>0.16</v>
      </c>
      <c r="AC471" s="35">
        <f t="shared" ca="1" si="632"/>
        <v>0.15470777428049154</v>
      </c>
      <c r="AD471" s="317">
        <f t="shared" ca="1" si="632"/>
        <v>0.15470777428049154</v>
      </c>
      <c r="AE471" s="39"/>
      <c r="AF471" s="318">
        <f t="shared" si="580"/>
        <v>0</v>
      </c>
      <c r="AG471" s="405">
        <f t="shared" ca="1" si="581"/>
        <v>0</v>
      </c>
      <c r="AH471" s="318">
        <f t="shared" si="582"/>
        <v>0</v>
      </c>
      <c r="AI471" s="405">
        <f t="shared" ca="1" si="583"/>
        <v>0</v>
      </c>
      <c r="AJ471" s="318">
        <f t="shared" si="584"/>
        <v>0</v>
      </c>
      <c r="AK471" s="405">
        <f t="shared" ca="1" si="585"/>
        <v>0</v>
      </c>
      <c r="AL471" s="35">
        <v>0</v>
      </c>
      <c r="AM471" s="30">
        <f t="shared" ca="1" si="586"/>
        <v>0</v>
      </c>
      <c r="AN471" s="39"/>
      <c r="AO471" s="39"/>
      <c r="AP471" s="709">
        <f ca="1">IF($J$12="",0,IF(A471&lt;=$Y$3,IF(R470+SUM($M$126:M471)&gt;$Z$22,R470*10%,IF(R470+SUM($M$126:M471)&lt;=$Z$22,$Z$22-R470-SUM($M$126:M471))),0))</f>
        <v>0</v>
      </c>
      <c r="AQ471" s="319">
        <f t="shared" ca="1" si="616"/>
        <v>0</v>
      </c>
      <c r="AR471" s="319">
        <f ca="1">IF($J$12="",0,IF(U470&lt;0,0,IF(A471&lt;=$Y$3,IF(U470+SUM($M$126:M471)&gt;$Z$22,U470*10%,IF(U470+SUM($M$126:M471)&lt;=$Z$22,$AR$125-U470-SUM($M$126:M471))),0)))</f>
        <v>0</v>
      </c>
      <c r="AS471" s="39">
        <f t="shared" ca="1" si="617"/>
        <v>0</v>
      </c>
      <c r="AT471" s="723">
        <f t="shared" ca="1" si="587"/>
        <v>0</v>
      </c>
      <c r="AU471" s="320">
        <f t="shared" ca="1" si="588"/>
        <v>0</v>
      </c>
      <c r="AV471" s="320">
        <f t="shared" ca="1" si="589"/>
        <v>0</v>
      </c>
      <c r="AW471" s="320">
        <f t="shared" ca="1" si="590"/>
        <v>0</v>
      </c>
      <c r="AX471" s="320">
        <f t="shared" ca="1" si="591"/>
        <v>0</v>
      </c>
      <c r="AY471" s="320">
        <f t="shared" ca="1" si="618"/>
        <v>0</v>
      </c>
      <c r="AZ471" s="724">
        <f t="shared" ca="1" si="592"/>
        <v>0</v>
      </c>
      <c r="BA471" s="1259">
        <f t="shared" si="619"/>
        <v>0</v>
      </c>
      <c r="BB471" s="1250"/>
      <c r="BC471" s="715">
        <f t="shared" si="593"/>
        <v>0</v>
      </c>
      <c r="BD471" s="715">
        <f t="shared" si="594"/>
        <v>0</v>
      </c>
      <c r="BE471" s="715">
        <f t="shared" si="595"/>
        <v>0</v>
      </c>
      <c r="BF471" s="715">
        <f t="shared" si="620"/>
        <v>0</v>
      </c>
      <c r="BG471" s="732">
        <f t="shared" si="596"/>
        <v>0</v>
      </c>
      <c r="BH471" s="39"/>
      <c r="BI471" s="39"/>
      <c r="BJ471" s="39"/>
      <c r="BK471" s="39"/>
      <c r="BL471" s="39"/>
      <c r="BM471" s="30"/>
      <c r="BN471" s="422">
        <f t="shared" ca="1" si="597"/>
        <v>0</v>
      </c>
      <c r="BO471" s="422">
        <f t="shared" ca="1" si="598"/>
        <v>0</v>
      </c>
      <c r="BP471" s="422">
        <f t="shared" ca="1" si="599"/>
        <v>0</v>
      </c>
      <c r="BQ471" s="422">
        <f t="shared" ca="1" si="600"/>
        <v>0</v>
      </c>
      <c r="BR471" s="422">
        <f t="shared" ca="1" si="621"/>
        <v>0</v>
      </c>
      <c r="BS471" s="422">
        <f t="shared" ca="1" si="601"/>
        <v>0</v>
      </c>
      <c r="BT471" s="422">
        <f t="shared" si="602"/>
        <v>0</v>
      </c>
      <c r="BU471" s="422">
        <f t="shared" si="603"/>
        <v>0</v>
      </c>
      <c r="BV471" s="422">
        <f t="shared" si="604"/>
        <v>0</v>
      </c>
      <c r="BW471" s="422">
        <f t="shared" si="605"/>
        <v>0</v>
      </c>
      <c r="BX471" s="422">
        <f t="shared" si="622"/>
        <v>0</v>
      </c>
      <c r="BY471" s="422">
        <f t="shared" si="606"/>
        <v>0</v>
      </c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458"/>
      <c r="CL471" s="458"/>
      <c r="CM471" s="458"/>
      <c r="CN471" s="458"/>
      <c r="CO471" s="458"/>
      <c r="CP471" s="458"/>
      <c r="CQ471" s="458"/>
      <c r="CR471" s="458"/>
      <c r="CS471" s="458"/>
      <c r="CT471" s="458"/>
      <c r="CU471" s="458"/>
      <c r="CV471" s="458"/>
      <c r="CW471" s="458"/>
      <c r="CX471" s="458"/>
      <c r="CY471" s="458"/>
      <c r="CZ471" s="458"/>
      <c r="DA471" s="458"/>
      <c r="DB471" s="458"/>
      <c r="DC471" s="458"/>
      <c r="DD471" s="458"/>
      <c r="DE471" s="458"/>
      <c r="DF471" s="458"/>
      <c r="DG471" s="458"/>
      <c r="DH471" s="458"/>
      <c r="DI471" s="458"/>
      <c r="DJ471" s="458"/>
      <c r="DK471" s="458"/>
      <c r="DL471" s="458"/>
      <c r="DM471" s="458"/>
      <c r="DN471" s="458"/>
      <c r="DO471" s="458"/>
      <c r="DP471" s="458"/>
      <c r="DQ471" s="458"/>
      <c r="DR471" s="458"/>
      <c r="DS471" s="458"/>
      <c r="DT471" s="458"/>
      <c r="DU471" s="39"/>
      <c r="DV471" s="39"/>
      <c r="DW471" s="31">
        <f t="shared" si="633"/>
        <v>29</v>
      </c>
      <c r="DX471" s="459">
        <f t="shared" si="607"/>
        <v>347</v>
      </c>
      <c r="DY471" s="467">
        <f t="shared" si="623"/>
        <v>0</v>
      </c>
      <c r="DZ471" s="468">
        <f t="shared" si="624"/>
        <v>0</v>
      </c>
      <c r="EA471" s="467">
        <f t="shared" si="625"/>
        <v>0</v>
      </c>
      <c r="EB471" s="468"/>
      <c r="EC471" s="326"/>
      <c r="ED471" s="468"/>
      <c r="EE471" s="39"/>
      <c r="EF471" s="459">
        <f t="shared" si="626"/>
        <v>347</v>
      </c>
      <c r="EG471" s="407">
        <f t="shared" si="634"/>
        <v>0.03</v>
      </c>
      <c r="EH471" s="407">
        <f t="shared" si="634"/>
        <v>0.03</v>
      </c>
      <c r="EI471" s="407">
        <f t="shared" si="634"/>
        <v>0.03</v>
      </c>
      <c r="EJ471" s="407">
        <f t="shared" si="634"/>
        <v>0.03</v>
      </c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</row>
    <row r="472" spans="1:228" ht="12.75" hidden="1" customHeight="1" x14ac:dyDescent="0.2">
      <c r="A472" s="31">
        <f t="shared" si="631"/>
        <v>29</v>
      </c>
      <c r="B472" s="31"/>
      <c r="C472" s="31"/>
      <c r="D472" s="32">
        <f t="shared" si="608"/>
        <v>348</v>
      </c>
      <c r="E472" s="33">
        <f t="shared" ca="1" si="572"/>
        <v>0</v>
      </c>
      <c r="F472" s="33">
        <f t="shared" ca="1" si="573"/>
        <v>0</v>
      </c>
      <c r="G472" s="33">
        <f t="shared" ca="1" si="574"/>
        <v>0</v>
      </c>
      <c r="H472" s="33">
        <v>0</v>
      </c>
      <c r="I472" s="33">
        <v>0</v>
      </c>
      <c r="J472" s="33">
        <f t="shared" ca="1" si="630"/>
        <v>0</v>
      </c>
      <c r="K472" s="33">
        <f t="shared" ca="1" si="575"/>
        <v>0</v>
      </c>
      <c r="L472" s="33"/>
      <c r="M472" s="832">
        <v>0</v>
      </c>
      <c r="N472" s="33">
        <f>IF(M472&gt;0,#REF!,0)</f>
        <v>0</v>
      </c>
      <c r="O472" s="33">
        <f t="shared" ca="1" si="576"/>
        <v>0</v>
      </c>
      <c r="P472" s="833">
        <f t="shared" ca="1" si="609"/>
        <v>0</v>
      </c>
      <c r="Q472" s="834">
        <f t="shared" ca="1" si="610"/>
        <v>0</v>
      </c>
      <c r="R472" s="835">
        <f t="shared" ca="1" si="611"/>
        <v>0</v>
      </c>
      <c r="S472" s="836">
        <f t="shared" ca="1" si="612"/>
        <v>0</v>
      </c>
      <c r="T472" s="34">
        <f t="shared" ca="1" si="577"/>
        <v>0</v>
      </c>
      <c r="U472" s="835">
        <f t="shared" ca="1" si="613"/>
        <v>0</v>
      </c>
      <c r="V472" s="34">
        <f t="shared" si="563"/>
        <v>0</v>
      </c>
      <c r="W472" s="553">
        <f t="shared" si="564"/>
        <v>0</v>
      </c>
      <c r="X472" s="42">
        <f t="shared" si="614"/>
        <v>0.03</v>
      </c>
      <c r="Y472" s="43">
        <f t="shared" si="578"/>
        <v>2.4662697723036864E-3</v>
      </c>
      <c r="Z472" s="45">
        <f t="shared" si="569"/>
        <v>0.03</v>
      </c>
      <c r="AA472" s="43">
        <f t="shared" si="579"/>
        <v>2.4662697723036864E-3</v>
      </c>
      <c r="AB472" s="35">
        <f t="shared" si="632"/>
        <v>0.16</v>
      </c>
      <c r="AC472" s="35">
        <f t="shared" ca="1" si="632"/>
        <v>0.15470777428049154</v>
      </c>
      <c r="AD472" s="317">
        <f t="shared" ca="1" si="632"/>
        <v>0.15470777428049154</v>
      </c>
      <c r="AE472" s="39"/>
      <c r="AF472" s="318">
        <f t="shared" si="580"/>
        <v>0</v>
      </c>
      <c r="AG472" s="405">
        <f t="shared" ca="1" si="581"/>
        <v>0</v>
      </c>
      <c r="AH472" s="318">
        <f t="shared" si="582"/>
        <v>0</v>
      </c>
      <c r="AI472" s="405">
        <f t="shared" ca="1" si="583"/>
        <v>0</v>
      </c>
      <c r="AJ472" s="318">
        <f t="shared" si="584"/>
        <v>0</v>
      </c>
      <c r="AK472" s="405">
        <f t="shared" ca="1" si="585"/>
        <v>0</v>
      </c>
      <c r="AL472" s="35">
        <v>0</v>
      </c>
      <c r="AM472" s="30">
        <f t="shared" ca="1" si="586"/>
        <v>0</v>
      </c>
      <c r="AN472" s="39"/>
      <c r="AO472" s="39"/>
      <c r="AP472" s="709">
        <f ca="1">IF($J$12="",0,IF(A472&lt;=$Y$3,IF(R471+SUM($M$126:M472)&gt;$Z$22,R471*10%,IF(R471+SUM($M$126:M472)&lt;=$Z$22,$Z$22-R471-SUM($M$126:M472))),0))</f>
        <v>0</v>
      </c>
      <c r="AQ472" s="319">
        <f t="shared" ca="1" si="616"/>
        <v>0</v>
      </c>
      <c r="AR472" s="319">
        <f ca="1">IF($J$12="",0,IF(U471&lt;0,0,IF(A472&lt;=$Y$3,IF(U471+SUM($M$126:M472)&gt;$Z$22,U471*10%,IF(U471+SUM($M$126:M472)&lt;=$Z$22,$AR$125-U471-SUM($M$126:M472))),0)))</f>
        <v>0</v>
      </c>
      <c r="AS472" s="39">
        <f t="shared" ca="1" si="617"/>
        <v>0</v>
      </c>
      <c r="AT472" s="723">
        <f t="shared" ca="1" si="587"/>
        <v>0</v>
      </c>
      <c r="AU472" s="320">
        <f t="shared" ca="1" si="588"/>
        <v>0</v>
      </c>
      <c r="AV472" s="320">
        <f t="shared" ca="1" si="589"/>
        <v>0</v>
      </c>
      <c r="AW472" s="320">
        <f t="shared" ca="1" si="590"/>
        <v>0</v>
      </c>
      <c r="AX472" s="320">
        <f t="shared" ca="1" si="591"/>
        <v>0</v>
      </c>
      <c r="AY472" s="320">
        <f t="shared" ca="1" si="618"/>
        <v>0</v>
      </c>
      <c r="AZ472" s="724">
        <f t="shared" ca="1" si="592"/>
        <v>0</v>
      </c>
      <c r="BA472" s="1259">
        <f t="shared" si="619"/>
        <v>0</v>
      </c>
      <c r="BB472" s="1250"/>
      <c r="BC472" s="715">
        <f t="shared" si="593"/>
        <v>0</v>
      </c>
      <c r="BD472" s="715">
        <f t="shared" si="594"/>
        <v>0</v>
      </c>
      <c r="BE472" s="715">
        <f t="shared" si="595"/>
        <v>0</v>
      </c>
      <c r="BF472" s="715">
        <f t="shared" si="620"/>
        <v>0</v>
      </c>
      <c r="BG472" s="732">
        <f t="shared" si="596"/>
        <v>0</v>
      </c>
      <c r="BH472" s="39"/>
      <c r="BI472" s="39"/>
      <c r="BJ472" s="39"/>
      <c r="BK472" s="39"/>
      <c r="BL472" s="39"/>
      <c r="BM472" s="30"/>
      <c r="BN472" s="422">
        <f t="shared" ca="1" si="597"/>
        <v>0</v>
      </c>
      <c r="BO472" s="422">
        <f t="shared" ca="1" si="598"/>
        <v>0</v>
      </c>
      <c r="BP472" s="422">
        <f t="shared" ca="1" si="599"/>
        <v>0</v>
      </c>
      <c r="BQ472" s="422">
        <f t="shared" ca="1" si="600"/>
        <v>0</v>
      </c>
      <c r="BR472" s="422">
        <f t="shared" ca="1" si="621"/>
        <v>0</v>
      </c>
      <c r="BS472" s="422">
        <f t="shared" ca="1" si="601"/>
        <v>0</v>
      </c>
      <c r="BT472" s="422">
        <f t="shared" si="602"/>
        <v>0</v>
      </c>
      <c r="BU472" s="422">
        <f t="shared" si="603"/>
        <v>0</v>
      </c>
      <c r="BV472" s="422">
        <f t="shared" si="604"/>
        <v>0</v>
      </c>
      <c r="BW472" s="422">
        <f t="shared" si="605"/>
        <v>0</v>
      </c>
      <c r="BX472" s="422">
        <f t="shared" si="622"/>
        <v>0</v>
      </c>
      <c r="BY472" s="422">
        <f t="shared" si="606"/>
        <v>0</v>
      </c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458"/>
      <c r="CL472" s="458"/>
      <c r="CM472" s="458"/>
      <c r="CN472" s="458"/>
      <c r="CO472" s="458"/>
      <c r="CP472" s="458"/>
      <c r="CQ472" s="458"/>
      <c r="CR472" s="458"/>
      <c r="CS472" s="458"/>
      <c r="CT472" s="458"/>
      <c r="CU472" s="458"/>
      <c r="CV472" s="458"/>
      <c r="CW472" s="458"/>
      <c r="CX472" s="458"/>
      <c r="CY472" s="458"/>
      <c r="CZ472" s="458"/>
      <c r="DA472" s="458"/>
      <c r="DB472" s="458"/>
      <c r="DC472" s="458"/>
      <c r="DD472" s="458"/>
      <c r="DE472" s="458"/>
      <c r="DF472" s="458"/>
      <c r="DG472" s="458"/>
      <c r="DH472" s="458"/>
      <c r="DI472" s="458"/>
      <c r="DJ472" s="458"/>
      <c r="DK472" s="458"/>
      <c r="DL472" s="458"/>
      <c r="DM472" s="458"/>
      <c r="DN472" s="458"/>
      <c r="DO472" s="458"/>
      <c r="DP472" s="458"/>
      <c r="DQ472" s="458"/>
      <c r="DR472" s="458"/>
      <c r="DS472" s="458"/>
      <c r="DT472" s="458"/>
      <c r="DU472" s="39"/>
      <c r="DV472" s="39"/>
      <c r="DW472" s="31">
        <f t="shared" si="633"/>
        <v>29</v>
      </c>
      <c r="DX472" s="459">
        <f t="shared" si="607"/>
        <v>348</v>
      </c>
      <c r="DY472" s="467">
        <f t="shared" si="623"/>
        <v>0</v>
      </c>
      <c r="DZ472" s="468">
        <f t="shared" si="624"/>
        <v>0</v>
      </c>
      <c r="EA472" s="467">
        <f t="shared" si="625"/>
        <v>0</v>
      </c>
      <c r="EB472" s="468"/>
      <c r="EC472" s="326"/>
      <c r="ED472" s="468"/>
      <c r="EE472" s="39"/>
      <c r="EF472" s="459">
        <f t="shared" si="626"/>
        <v>348</v>
      </c>
      <c r="EG472" s="407">
        <f t="shared" si="634"/>
        <v>0.03</v>
      </c>
      <c r="EH472" s="407">
        <f t="shared" si="634"/>
        <v>0.03</v>
      </c>
      <c r="EI472" s="407">
        <f t="shared" si="634"/>
        <v>0.03</v>
      </c>
      <c r="EJ472" s="407">
        <f t="shared" si="634"/>
        <v>0.03</v>
      </c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</row>
    <row r="473" spans="1:228" ht="12.75" hidden="1" customHeight="1" x14ac:dyDescent="0.2">
      <c r="A473" s="31">
        <f>A472+1</f>
        <v>30</v>
      </c>
      <c r="B473" s="31"/>
      <c r="C473" s="31">
        <v>30</v>
      </c>
      <c r="D473" s="32">
        <f t="shared" si="608"/>
        <v>349</v>
      </c>
      <c r="E473" s="33">
        <f t="shared" ca="1" si="572"/>
        <v>0</v>
      </c>
      <c r="F473" s="33">
        <f t="shared" ca="1" si="573"/>
        <v>0</v>
      </c>
      <c r="G473" s="33">
        <f t="shared" ca="1" si="574"/>
        <v>0</v>
      </c>
      <c r="H473" s="33">
        <v>0</v>
      </c>
      <c r="I473" s="33">
        <v>0</v>
      </c>
      <c r="J473" s="33">
        <f t="shared" ca="1" si="630"/>
        <v>0</v>
      </c>
      <c r="K473" s="33">
        <f t="shared" ca="1" si="575"/>
        <v>0</v>
      </c>
      <c r="L473" s="33"/>
      <c r="M473" s="832">
        <v>0</v>
      </c>
      <c r="N473" s="33">
        <f>IF(M473&gt;0,#REF!,0)</f>
        <v>0</v>
      </c>
      <c r="O473" s="33">
        <f t="shared" ca="1" si="576"/>
        <v>0</v>
      </c>
      <c r="P473" s="833">
        <f t="shared" ca="1" si="609"/>
        <v>0</v>
      </c>
      <c r="Q473" s="834">
        <f t="shared" ca="1" si="610"/>
        <v>0</v>
      </c>
      <c r="R473" s="835">
        <f t="shared" ca="1" si="611"/>
        <v>0</v>
      </c>
      <c r="S473" s="836">
        <f t="shared" ca="1" si="612"/>
        <v>0</v>
      </c>
      <c r="T473" s="34">
        <f t="shared" ca="1" si="577"/>
        <v>0</v>
      </c>
      <c r="U473" s="835">
        <f t="shared" ca="1" si="613"/>
        <v>0</v>
      </c>
      <c r="V473" s="34">
        <f t="shared" si="563"/>
        <v>0</v>
      </c>
      <c r="W473" s="553">
        <f t="shared" si="564"/>
        <v>0</v>
      </c>
      <c r="X473" s="42">
        <f t="shared" si="614"/>
        <v>0.03</v>
      </c>
      <c r="Y473" s="43">
        <f t="shared" si="578"/>
        <v>2.4662697723036864E-3</v>
      </c>
      <c r="Z473" s="45">
        <f t="shared" si="569"/>
        <v>0.03</v>
      </c>
      <c r="AA473" s="43">
        <f t="shared" si="579"/>
        <v>2.4662697723036864E-3</v>
      </c>
      <c r="AB473" s="35">
        <f t="shared" si="632"/>
        <v>0.16</v>
      </c>
      <c r="AC473" s="35">
        <f t="shared" ca="1" si="632"/>
        <v>0.15470777428049154</v>
      </c>
      <c r="AD473" s="317">
        <f t="shared" ca="1" si="632"/>
        <v>0.15470777428049154</v>
      </c>
      <c r="AE473" s="39"/>
      <c r="AF473" s="318">
        <f t="shared" si="580"/>
        <v>0</v>
      </c>
      <c r="AG473" s="405">
        <f t="shared" ca="1" si="581"/>
        <v>0</v>
      </c>
      <c r="AH473" s="318">
        <f t="shared" si="582"/>
        <v>0</v>
      </c>
      <c r="AI473" s="405">
        <f t="shared" ca="1" si="583"/>
        <v>0</v>
      </c>
      <c r="AJ473" s="318">
        <f t="shared" si="584"/>
        <v>0</v>
      </c>
      <c r="AK473" s="405">
        <f t="shared" ca="1" si="585"/>
        <v>0</v>
      </c>
      <c r="AL473" s="35">
        <v>0</v>
      </c>
      <c r="AM473" s="30">
        <f t="shared" ca="1" si="586"/>
        <v>0</v>
      </c>
      <c r="AN473" s="39"/>
      <c r="AO473" s="39"/>
      <c r="AP473" s="709">
        <f ca="1">IF($J$12="",0,IF(A473&lt;=$Y$3,IF(R472+SUM($M$126:M473)&gt;$Z$22,R472*10%,IF(R472+SUM($M$126:M473)&lt;=$Z$22,$Z$22-R472-SUM($M$126:M473))),0))</f>
        <v>0</v>
      </c>
      <c r="AQ473" s="319">
        <f t="shared" ca="1" si="616"/>
        <v>0</v>
      </c>
      <c r="AR473" s="319">
        <f ca="1">IF($J$12="",0,IF(U472&lt;0,0,IF(A473&lt;=$Y$3,IF(U472+SUM($M$126:M473)&gt;$Z$22,U472*10%,IF(U472+SUM($M$126:M473)&lt;=$Z$22,$AR$125-U472-SUM($M$126:M473))),0)))</f>
        <v>0</v>
      </c>
      <c r="AS473" s="39">
        <f t="shared" ca="1" si="617"/>
        <v>0</v>
      </c>
      <c r="AT473" s="723">
        <f t="shared" ca="1" si="587"/>
        <v>0</v>
      </c>
      <c r="AU473" s="320">
        <f t="shared" ca="1" si="588"/>
        <v>0</v>
      </c>
      <c r="AV473" s="320">
        <f t="shared" ca="1" si="589"/>
        <v>0</v>
      </c>
      <c r="AW473" s="320">
        <f t="shared" ca="1" si="590"/>
        <v>0</v>
      </c>
      <c r="AX473" s="320">
        <f t="shared" ca="1" si="591"/>
        <v>0</v>
      </c>
      <c r="AY473" s="320">
        <f t="shared" ca="1" si="618"/>
        <v>0</v>
      </c>
      <c r="AZ473" s="724">
        <f t="shared" ca="1" si="592"/>
        <v>0</v>
      </c>
      <c r="BA473" s="1259">
        <f t="shared" si="619"/>
        <v>0</v>
      </c>
      <c r="BB473" s="1250"/>
      <c r="BC473" s="715">
        <f t="shared" si="593"/>
        <v>0</v>
      </c>
      <c r="BD473" s="715">
        <f t="shared" si="594"/>
        <v>0</v>
      </c>
      <c r="BE473" s="715">
        <f t="shared" si="595"/>
        <v>0</v>
      </c>
      <c r="BF473" s="715">
        <f t="shared" si="620"/>
        <v>0</v>
      </c>
      <c r="BG473" s="732">
        <f t="shared" si="596"/>
        <v>0</v>
      </c>
      <c r="BH473" s="39"/>
      <c r="BI473" s="39"/>
      <c r="BJ473" s="39"/>
      <c r="BK473" s="39"/>
      <c r="BL473" s="39"/>
      <c r="BM473" s="30"/>
      <c r="BN473" s="422">
        <f t="shared" ca="1" si="597"/>
        <v>0</v>
      </c>
      <c r="BO473" s="422">
        <f t="shared" ca="1" si="598"/>
        <v>0</v>
      </c>
      <c r="BP473" s="422">
        <f t="shared" ca="1" si="599"/>
        <v>0</v>
      </c>
      <c r="BQ473" s="422">
        <f t="shared" ca="1" si="600"/>
        <v>0</v>
      </c>
      <c r="BR473" s="422">
        <f t="shared" ca="1" si="621"/>
        <v>0</v>
      </c>
      <c r="BS473" s="422">
        <f t="shared" ca="1" si="601"/>
        <v>0</v>
      </c>
      <c r="BT473" s="422">
        <f t="shared" si="602"/>
        <v>0</v>
      </c>
      <c r="BU473" s="422">
        <f t="shared" si="603"/>
        <v>0</v>
      </c>
      <c r="BV473" s="422">
        <f t="shared" si="604"/>
        <v>0</v>
      </c>
      <c r="BW473" s="422">
        <f t="shared" si="605"/>
        <v>0</v>
      </c>
      <c r="BX473" s="422">
        <f t="shared" si="622"/>
        <v>0</v>
      </c>
      <c r="BY473" s="422">
        <f t="shared" si="606"/>
        <v>0</v>
      </c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458"/>
      <c r="CL473" s="458"/>
      <c r="CM473" s="458"/>
      <c r="CN473" s="458"/>
      <c r="CO473" s="458"/>
      <c r="CP473" s="458"/>
      <c r="CQ473" s="458"/>
      <c r="CR473" s="458"/>
      <c r="CS473" s="458"/>
      <c r="CT473" s="458"/>
      <c r="CU473" s="458"/>
      <c r="CV473" s="458"/>
      <c r="CW473" s="458"/>
      <c r="CX473" s="458"/>
      <c r="CY473" s="458"/>
      <c r="CZ473" s="458"/>
      <c r="DA473" s="458"/>
      <c r="DB473" s="458"/>
      <c r="DC473" s="458"/>
      <c r="DD473" s="458"/>
      <c r="DE473" s="458"/>
      <c r="DF473" s="458"/>
      <c r="DG473" s="458"/>
      <c r="DH473" s="458"/>
      <c r="DI473" s="458"/>
      <c r="DJ473" s="458"/>
      <c r="DK473" s="458"/>
      <c r="DL473" s="458"/>
      <c r="DM473" s="458"/>
      <c r="DN473" s="458"/>
      <c r="DO473" s="458"/>
      <c r="DP473" s="458"/>
      <c r="DQ473" s="458"/>
      <c r="DR473" s="458"/>
      <c r="DS473" s="458"/>
      <c r="DT473" s="458"/>
      <c r="DU473" s="39"/>
      <c r="DV473" s="39"/>
      <c r="DW473" s="31">
        <f>DW472+1</f>
        <v>30</v>
      </c>
      <c r="DX473" s="459">
        <f t="shared" si="607"/>
        <v>349</v>
      </c>
      <c r="DY473" s="467">
        <f t="shared" si="623"/>
        <v>0</v>
      </c>
      <c r="DZ473" s="468">
        <f t="shared" si="624"/>
        <v>0</v>
      </c>
      <c r="EA473" s="467">
        <f t="shared" si="625"/>
        <v>0</v>
      </c>
      <c r="EB473" s="468"/>
      <c r="EC473" s="326"/>
      <c r="ED473" s="468"/>
      <c r="EE473" s="39"/>
      <c r="EF473" s="459">
        <f t="shared" si="626"/>
        <v>349</v>
      </c>
      <c r="EG473" s="407">
        <f t="shared" si="634"/>
        <v>0.03</v>
      </c>
      <c r="EH473" s="407">
        <f t="shared" si="634"/>
        <v>0.03</v>
      </c>
      <c r="EI473" s="407">
        <f t="shared" si="634"/>
        <v>0.03</v>
      </c>
      <c r="EJ473" s="407">
        <f t="shared" si="634"/>
        <v>0.03</v>
      </c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</row>
    <row r="474" spans="1:228" ht="12.75" hidden="1" customHeight="1" x14ac:dyDescent="0.2">
      <c r="A474" s="31">
        <f t="shared" ref="A474:A484" si="635">A473</f>
        <v>30</v>
      </c>
      <c r="B474" s="31"/>
      <c r="C474" s="31"/>
      <c r="D474" s="32">
        <f t="shared" si="608"/>
        <v>350</v>
      </c>
      <c r="E474" s="33">
        <f t="shared" ca="1" si="572"/>
        <v>0</v>
      </c>
      <c r="F474" s="33">
        <f t="shared" ca="1" si="573"/>
        <v>0</v>
      </c>
      <c r="G474" s="33">
        <f t="shared" ca="1" si="574"/>
        <v>0</v>
      </c>
      <c r="H474" s="33">
        <v>0</v>
      </c>
      <c r="I474" s="33">
        <v>0</v>
      </c>
      <c r="J474" s="33">
        <f t="shared" ca="1" si="630"/>
        <v>0</v>
      </c>
      <c r="K474" s="33">
        <f t="shared" ca="1" si="575"/>
        <v>0</v>
      </c>
      <c r="L474" s="33"/>
      <c r="M474" s="832">
        <v>0</v>
      </c>
      <c r="N474" s="33">
        <f>IF(M474&gt;0,#REF!,0)</f>
        <v>0</v>
      </c>
      <c r="O474" s="33">
        <f t="shared" ca="1" si="576"/>
        <v>0</v>
      </c>
      <c r="P474" s="833">
        <f t="shared" ca="1" si="609"/>
        <v>0</v>
      </c>
      <c r="Q474" s="834">
        <f t="shared" ca="1" si="610"/>
        <v>0</v>
      </c>
      <c r="R474" s="835">
        <f t="shared" ca="1" si="611"/>
        <v>0</v>
      </c>
      <c r="S474" s="836">
        <f t="shared" ca="1" si="612"/>
        <v>0</v>
      </c>
      <c r="T474" s="34">
        <f t="shared" ca="1" si="577"/>
        <v>0</v>
      </c>
      <c r="U474" s="835">
        <f t="shared" ca="1" si="613"/>
        <v>0</v>
      </c>
      <c r="V474" s="34">
        <f t="shared" si="563"/>
        <v>0</v>
      </c>
      <c r="W474" s="553">
        <f t="shared" si="564"/>
        <v>0</v>
      </c>
      <c r="X474" s="42">
        <f t="shared" si="614"/>
        <v>0.03</v>
      </c>
      <c r="Y474" s="43">
        <f t="shared" si="578"/>
        <v>2.4662697723036864E-3</v>
      </c>
      <c r="Z474" s="45">
        <f t="shared" si="569"/>
        <v>0.03</v>
      </c>
      <c r="AA474" s="43">
        <f t="shared" si="579"/>
        <v>2.4662697723036864E-3</v>
      </c>
      <c r="AB474" s="35">
        <f t="shared" si="632"/>
        <v>0.16</v>
      </c>
      <c r="AC474" s="35">
        <f t="shared" ca="1" si="632"/>
        <v>0.15470777428049154</v>
      </c>
      <c r="AD474" s="317">
        <f t="shared" ca="1" si="632"/>
        <v>0.15470777428049154</v>
      </c>
      <c r="AE474" s="39"/>
      <c r="AF474" s="318">
        <f t="shared" si="580"/>
        <v>0</v>
      </c>
      <c r="AG474" s="405">
        <f t="shared" ca="1" si="581"/>
        <v>0</v>
      </c>
      <c r="AH474" s="318">
        <f t="shared" si="582"/>
        <v>0</v>
      </c>
      <c r="AI474" s="405">
        <f t="shared" ca="1" si="583"/>
        <v>0</v>
      </c>
      <c r="AJ474" s="318">
        <f t="shared" si="584"/>
        <v>0</v>
      </c>
      <c r="AK474" s="405">
        <f t="shared" ca="1" si="585"/>
        <v>0</v>
      </c>
      <c r="AL474" s="35">
        <v>0</v>
      </c>
      <c r="AM474" s="30">
        <f t="shared" ca="1" si="586"/>
        <v>0</v>
      </c>
      <c r="AN474" s="39"/>
      <c r="AO474" s="39"/>
      <c r="AP474" s="709">
        <f ca="1">IF($J$12="",0,IF(A474&lt;=$Y$3,IF(R473+SUM($M$126:M474)&gt;$Z$22,R473*10%,IF(R473+SUM($M$126:M474)&lt;=$Z$22,$Z$22-R473-SUM($M$126:M474))),0))</f>
        <v>0</v>
      </c>
      <c r="AQ474" s="319">
        <f t="shared" ca="1" si="616"/>
        <v>0</v>
      </c>
      <c r="AR474" s="319">
        <f ca="1">IF($J$12="",0,IF(U473&lt;0,0,IF(A474&lt;=$Y$3,IF(U473+SUM($M$126:M474)&gt;$Z$22,U473*10%,IF(U473+SUM($M$126:M474)&lt;=$Z$22,$AR$125-U473-SUM($M$126:M474))),0)))</f>
        <v>0</v>
      </c>
      <c r="AS474" s="39">
        <f t="shared" ca="1" si="617"/>
        <v>0</v>
      </c>
      <c r="AT474" s="723">
        <f t="shared" ca="1" si="587"/>
        <v>0</v>
      </c>
      <c r="AU474" s="320">
        <f t="shared" ca="1" si="588"/>
        <v>0</v>
      </c>
      <c r="AV474" s="320">
        <f t="shared" ca="1" si="589"/>
        <v>0</v>
      </c>
      <c r="AW474" s="320">
        <f t="shared" ca="1" si="590"/>
        <v>0</v>
      </c>
      <c r="AX474" s="320">
        <f t="shared" ca="1" si="591"/>
        <v>0</v>
      </c>
      <c r="AY474" s="320">
        <f t="shared" ca="1" si="618"/>
        <v>0</v>
      </c>
      <c r="AZ474" s="724">
        <f t="shared" ca="1" si="592"/>
        <v>0</v>
      </c>
      <c r="BA474" s="1259">
        <f t="shared" si="619"/>
        <v>0</v>
      </c>
      <c r="BB474" s="1250"/>
      <c r="BC474" s="715">
        <f t="shared" si="593"/>
        <v>0</v>
      </c>
      <c r="BD474" s="715">
        <f t="shared" si="594"/>
        <v>0</v>
      </c>
      <c r="BE474" s="715">
        <f t="shared" si="595"/>
        <v>0</v>
      </c>
      <c r="BF474" s="715">
        <f t="shared" si="620"/>
        <v>0</v>
      </c>
      <c r="BG474" s="732">
        <f t="shared" si="596"/>
        <v>0</v>
      </c>
      <c r="BH474" s="39"/>
      <c r="BI474" s="39"/>
      <c r="BJ474" s="39"/>
      <c r="BK474" s="39"/>
      <c r="BL474" s="39"/>
      <c r="BM474" s="30"/>
      <c r="BN474" s="422">
        <f t="shared" ca="1" si="597"/>
        <v>0</v>
      </c>
      <c r="BO474" s="422">
        <f t="shared" ca="1" si="598"/>
        <v>0</v>
      </c>
      <c r="BP474" s="422">
        <f t="shared" ca="1" si="599"/>
        <v>0</v>
      </c>
      <c r="BQ474" s="422">
        <f t="shared" ca="1" si="600"/>
        <v>0</v>
      </c>
      <c r="BR474" s="422">
        <f t="shared" ca="1" si="621"/>
        <v>0</v>
      </c>
      <c r="BS474" s="422">
        <f t="shared" ca="1" si="601"/>
        <v>0</v>
      </c>
      <c r="BT474" s="422">
        <f t="shared" si="602"/>
        <v>0</v>
      </c>
      <c r="BU474" s="422">
        <f t="shared" si="603"/>
        <v>0</v>
      </c>
      <c r="BV474" s="422">
        <f t="shared" si="604"/>
        <v>0</v>
      </c>
      <c r="BW474" s="422">
        <f t="shared" si="605"/>
        <v>0</v>
      </c>
      <c r="BX474" s="422">
        <f t="shared" si="622"/>
        <v>0</v>
      </c>
      <c r="BY474" s="422">
        <f t="shared" si="606"/>
        <v>0</v>
      </c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458"/>
      <c r="CL474" s="458"/>
      <c r="CM474" s="458"/>
      <c r="CN474" s="458"/>
      <c r="CO474" s="458"/>
      <c r="CP474" s="458"/>
      <c r="CQ474" s="458"/>
      <c r="CR474" s="458"/>
      <c r="CS474" s="458"/>
      <c r="CT474" s="458"/>
      <c r="CU474" s="458"/>
      <c r="CV474" s="458"/>
      <c r="CW474" s="458"/>
      <c r="CX474" s="458"/>
      <c r="CY474" s="458"/>
      <c r="CZ474" s="458"/>
      <c r="DA474" s="458"/>
      <c r="DB474" s="458"/>
      <c r="DC474" s="458"/>
      <c r="DD474" s="458"/>
      <c r="DE474" s="458"/>
      <c r="DF474" s="458"/>
      <c r="DG474" s="458"/>
      <c r="DH474" s="458"/>
      <c r="DI474" s="458"/>
      <c r="DJ474" s="458"/>
      <c r="DK474" s="458"/>
      <c r="DL474" s="458"/>
      <c r="DM474" s="458"/>
      <c r="DN474" s="458"/>
      <c r="DO474" s="458"/>
      <c r="DP474" s="458"/>
      <c r="DQ474" s="458"/>
      <c r="DR474" s="458"/>
      <c r="DS474" s="458"/>
      <c r="DT474" s="458"/>
      <c r="DU474" s="39"/>
      <c r="DV474" s="39"/>
      <c r="DW474" s="31">
        <f t="shared" ref="DW474:DW484" si="636">DW473</f>
        <v>30</v>
      </c>
      <c r="DX474" s="459">
        <f t="shared" si="607"/>
        <v>350</v>
      </c>
      <c r="DY474" s="467">
        <f t="shared" si="623"/>
        <v>0</v>
      </c>
      <c r="DZ474" s="468">
        <f t="shared" si="624"/>
        <v>0</v>
      </c>
      <c r="EA474" s="467">
        <f t="shared" si="625"/>
        <v>0</v>
      </c>
      <c r="EB474" s="468"/>
      <c r="EC474" s="326"/>
      <c r="ED474" s="468"/>
      <c r="EE474" s="39"/>
      <c r="EF474" s="459">
        <f t="shared" si="626"/>
        <v>350</v>
      </c>
      <c r="EG474" s="407">
        <f t="shared" si="634"/>
        <v>0.03</v>
      </c>
      <c r="EH474" s="407">
        <f t="shared" si="634"/>
        <v>0.03</v>
      </c>
      <c r="EI474" s="407">
        <f t="shared" si="634"/>
        <v>0.03</v>
      </c>
      <c r="EJ474" s="407">
        <f t="shared" si="634"/>
        <v>0.03</v>
      </c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</row>
    <row r="475" spans="1:228" ht="12.75" hidden="1" customHeight="1" x14ac:dyDescent="0.2">
      <c r="A475" s="31">
        <f t="shared" si="635"/>
        <v>30</v>
      </c>
      <c r="B475" s="31"/>
      <c r="C475" s="31"/>
      <c r="D475" s="32">
        <f t="shared" si="608"/>
        <v>351</v>
      </c>
      <c r="E475" s="33">
        <f t="shared" ca="1" si="572"/>
        <v>0</v>
      </c>
      <c r="F475" s="33">
        <f t="shared" ca="1" si="573"/>
        <v>0</v>
      </c>
      <c r="G475" s="33">
        <f t="shared" ca="1" si="574"/>
        <v>0</v>
      </c>
      <c r="H475" s="33">
        <v>0</v>
      </c>
      <c r="I475" s="33">
        <v>0</v>
      </c>
      <c r="J475" s="33">
        <f t="shared" ca="1" si="630"/>
        <v>0</v>
      </c>
      <c r="K475" s="33">
        <f t="shared" ca="1" si="575"/>
        <v>0</v>
      </c>
      <c r="L475" s="33"/>
      <c r="M475" s="832">
        <v>0</v>
      </c>
      <c r="N475" s="33">
        <f>IF(M475&gt;0,#REF!,0)</f>
        <v>0</v>
      </c>
      <c r="O475" s="33">
        <f t="shared" ca="1" si="576"/>
        <v>0</v>
      </c>
      <c r="P475" s="833">
        <f t="shared" ca="1" si="609"/>
        <v>0</v>
      </c>
      <c r="Q475" s="834">
        <f t="shared" ca="1" si="610"/>
        <v>0</v>
      </c>
      <c r="R475" s="835">
        <f t="shared" ca="1" si="611"/>
        <v>0</v>
      </c>
      <c r="S475" s="836">
        <f t="shared" ca="1" si="612"/>
        <v>0</v>
      </c>
      <c r="T475" s="34">
        <f t="shared" ca="1" si="577"/>
        <v>0</v>
      </c>
      <c r="U475" s="835">
        <f t="shared" ca="1" si="613"/>
        <v>0</v>
      </c>
      <c r="V475" s="34">
        <f t="shared" si="563"/>
        <v>0</v>
      </c>
      <c r="W475" s="553">
        <f t="shared" si="564"/>
        <v>0</v>
      </c>
      <c r="X475" s="42">
        <f t="shared" si="614"/>
        <v>0.03</v>
      </c>
      <c r="Y475" s="43">
        <f t="shared" si="578"/>
        <v>2.4662697723036864E-3</v>
      </c>
      <c r="Z475" s="45">
        <f t="shared" si="569"/>
        <v>0.03</v>
      </c>
      <c r="AA475" s="43">
        <f t="shared" si="579"/>
        <v>2.4662697723036864E-3</v>
      </c>
      <c r="AB475" s="35">
        <f t="shared" si="632"/>
        <v>0.16</v>
      </c>
      <c r="AC475" s="35">
        <f t="shared" ca="1" si="632"/>
        <v>0.15470777428049154</v>
      </c>
      <c r="AD475" s="317">
        <f t="shared" ca="1" si="632"/>
        <v>0.15470777428049154</v>
      </c>
      <c r="AE475" s="39"/>
      <c r="AF475" s="318">
        <f t="shared" si="580"/>
        <v>0</v>
      </c>
      <c r="AG475" s="405">
        <f t="shared" ca="1" si="581"/>
        <v>0</v>
      </c>
      <c r="AH475" s="318">
        <f t="shared" si="582"/>
        <v>0</v>
      </c>
      <c r="AI475" s="405">
        <f t="shared" ca="1" si="583"/>
        <v>0</v>
      </c>
      <c r="AJ475" s="318">
        <f t="shared" si="584"/>
        <v>0</v>
      </c>
      <c r="AK475" s="405">
        <f t="shared" ca="1" si="585"/>
        <v>0</v>
      </c>
      <c r="AL475" s="35">
        <v>0</v>
      </c>
      <c r="AM475" s="30">
        <f t="shared" ca="1" si="586"/>
        <v>0</v>
      </c>
      <c r="AN475" s="39"/>
      <c r="AO475" s="39"/>
      <c r="AP475" s="709">
        <f ca="1">IF($J$12="",0,IF(A475&lt;=$Y$3,IF(R474+SUM($M$126:M475)&gt;$Z$22,R474*10%,IF(R474+SUM($M$126:M475)&lt;=$Z$22,$Z$22-R474-SUM($M$126:M475))),0))</f>
        <v>0</v>
      </c>
      <c r="AQ475" s="319">
        <f t="shared" ca="1" si="616"/>
        <v>0</v>
      </c>
      <c r="AR475" s="319">
        <f ca="1">IF($J$12="",0,IF(U474&lt;0,0,IF(A475&lt;=$Y$3,IF(U474+SUM($M$126:M475)&gt;$Z$22,U474*10%,IF(U474+SUM($M$126:M475)&lt;=$Z$22,$AR$125-U474-SUM($M$126:M475))),0)))</f>
        <v>0</v>
      </c>
      <c r="AS475" s="39">
        <f t="shared" ca="1" si="617"/>
        <v>0</v>
      </c>
      <c r="AT475" s="723">
        <f t="shared" ca="1" si="587"/>
        <v>0</v>
      </c>
      <c r="AU475" s="320">
        <f t="shared" ca="1" si="588"/>
        <v>0</v>
      </c>
      <c r="AV475" s="320">
        <f t="shared" ca="1" si="589"/>
        <v>0</v>
      </c>
      <c r="AW475" s="320">
        <f t="shared" ca="1" si="590"/>
        <v>0</v>
      </c>
      <c r="AX475" s="320">
        <f t="shared" ca="1" si="591"/>
        <v>0</v>
      </c>
      <c r="AY475" s="320">
        <f t="shared" ca="1" si="618"/>
        <v>0</v>
      </c>
      <c r="AZ475" s="724">
        <f t="shared" ca="1" si="592"/>
        <v>0</v>
      </c>
      <c r="BA475" s="1259">
        <f t="shared" si="619"/>
        <v>0</v>
      </c>
      <c r="BB475" s="1250"/>
      <c r="BC475" s="715">
        <f t="shared" si="593"/>
        <v>0</v>
      </c>
      <c r="BD475" s="715">
        <f t="shared" si="594"/>
        <v>0</v>
      </c>
      <c r="BE475" s="715">
        <f t="shared" si="595"/>
        <v>0</v>
      </c>
      <c r="BF475" s="715">
        <f t="shared" si="620"/>
        <v>0</v>
      </c>
      <c r="BG475" s="732">
        <f t="shared" si="596"/>
        <v>0</v>
      </c>
      <c r="BH475" s="39"/>
      <c r="BI475" s="39"/>
      <c r="BJ475" s="39"/>
      <c r="BK475" s="39"/>
      <c r="BL475" s="39"/>
      <c r="BM475" s="30"/>
      <c r="BN475" s="422">
        <f t="shared" ca="1" si="597"/>
        <v>0</v>
      </c>
      <c r="BO475" s="422">
        <f t="shared" ca="1" si="598"/>
        <v>0</v>
      </c>
      <c r="BP475" s="422">
        <f t="shared" ca="1" si="599"/>
        <v>0</v>
      </c>
      <c r="BQ475" s="422">
        <f t="shared" ca="1" si="600"/>
        <v>0</v>
      </c>
      <c r="BR475" s="422">
        <f t="shared" ca="1" si="621"/>
        <v>0</v>
      </c>
      <c r="BS475" s="422">
        <f t="shared" ca="1" si="601"/>
        <v>0</v>
      </c>
      <c r="BT475" s="422">
        <f t="shared" si="602"/>
        <v>0</v>
      </c>
      <c r="BU475" s="422">
        <f t="shared" si="603"/>
        <v>0</v>
      </c>
      <c r="BV475" s="422">
        <f t="shared" si="604"/>
        <v>0</v>
      </c>
      <c r="BW475" s="422">
        <f t="shared" si="605"/>
        <v>0</v>
      </c>
      <c r="BX475" s="422">
        <f t="shared" si="622"/>
        <v>0</v>
      </c>
      <c r="BY475" s="422">
        <f t="shared" si="606"/>
        <v>0</v>
      </c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458"/>
      <c r="CL475" s="458"/>
      <c r="CM475" s="458"/>
      <c r="CN475" s="458"/>
      <c r="CO475" s="458"/>
      <c r="CP475" s="458"/>
      <c r="CQ475" s="458"/>
      <c r="CR475" s="458"/>
      <c r="CS475" s="458"/>
      <c r="CT475" s="458"/>
      <c r="CU475" s="458"/>
      <c r="CV475" s="458"/>
      <c r="CW475" s="458"/>
      <c r="CX475" s="458"/>
      <c r="CY475" s="458"/>
      <c r="CZ475" s="458"/>
      <c r="DA475" s="458"/>
      <c r="DB475" s="458"/>
      <c r="DC475" s="458"/>
      <c r="DD475" s="458"/>
      <c r="DE475" s="458"/>
      <c r="DF475" s="458"/>
      <c r="DG475" s="458"/>
      <c r="DH475" s="458"/>
      <c r="DI475" s="458"/>
      <c r="DJ475" s="458"/>
      <c r="DK475" s="458"/>
      <c r="DL475" s="458"/>
      <c r="DM475" s="458"/>
      <c r="DN475" s="458"/>
      <c r="DO475" s="458"/>
      <c r="DP475" s="458"/>
      <c r="DQ475" s="458"/>
      <c r="DR475" s="458"/>
      <c r="DS475" s="458"/>
      <c r="DT475" s="458"/>
      <c r="DU475" s="39"/>
      <c r="DV475" s="39"/>
      <c r="DW475" s="31">
        <f t="shared" si="636"/>
        <v>30</v>
      </c>
      <c r="DX475" s="459">
        <f t="shared" si="607"/>
        <v>351</v>
      </c>
      <c r="DY475" s="467">
        <f t="shared" si="623"/>
        <v>0</v>
      </c>
      <c r="DZ475" s="468">
        <f t="shared" si="624"/>
        <v>0</v>
      </c>
      <c r="EA475" s="467">
        <f t="shared" si="625"/>
        <v>0</v>
      </c>
      <c r="EB475" s="468"/>
      <c r="EC475" s="326"/>
      <c r="ED475" s="468"/>
      <c r="EE475" s="39"/>
      <c r="EF475" s="459">
        <f t="shared" si="626"/>
        <v>351</v>
      </c>
      <c r="EG475" s="407">
        <f t="shared" si="634"/>
        <v>0.03</v>
      </c>
      <c r="EH475" s="407">
        <f t="shared" si="634"/>
        <v>0.03</v>
      </c>
      <c r="EI475" s="407">
        <f t="shared" si="634"/>
        <v>0.03</v>
      </c>
      <c r="EJ475" s="407">
        <f t="shared" si="634"/>
        <v>0.03</v>
      </c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</row>
    <row r="476" spans="1:228" ht="12.75" hidden="1" customHeight="1" x14ac:dyDescent="0.2">
      <c r="A476" s="31">
        <f t="shared" si="635"/>
        <v>30</v>
      </c>
      <c r="B476" s="31"/>
      <c r="C476" s="31"/>
      <c r="D476" s="32">
        <f t="shared" si="608"/>
        <v>352</v>
      </c>
      <c r="E476" s="33">
        <f t="shared" ca="1" si="572"/>
        <v>0</v>
      </c>
      <c r="F476" s="33">
        <f t="shared" ca="1" si="573"/>
        <v>0</v>
      </c>
      <c r="G476" s="33">
        <f t="shared" ca="1" si="574"/>
        <v>0</v>
      </c>
      <c r="H476" s="33">
        <v>0</v>
      </c>
      <c r="I476" s="33">
        <v>0</v>
      </c>
      <c r="J476" s="33">
        <f t="shared" ca="1" si="630"/>
        <v>0</v>
      </c>
      <c r="K476" s="33">
        <f t="shared" ca="1" si="575"/>
        <v>0</v>
      </c>
      <c r="L476" s="33"/>
      <c r="M476" s="832">
        <v>0</v>
      </c>
      <c r="N476" s="33">
        <f>IF(M476&gt;0,#REF!,0)</f>
        <v>0</v>
      </c>
      <c r="O476" s="33">
        <f t="shared" ca="1" si="576"/>
        <v>0</v>
      </c>
      <c r="P476" s="833">
        <f t="shared" ca="1" si="609"/>
        <v>0</v>
      </c>
      <c r="Q476" s="834">
        <f t="shared" ca="1" si="610"/>
        <v>0</v>
      </c>
      <c r="R476" s="835">
        <f t="shared" ca="1" si="611"/>
        <v>0</v>
      </c>
      <c r="S476" s="836">
        <f t="shared" ca="1" si="612"/>
        <v>0</v>
      </c>
      <c r="T476" s="34">
        <f t="shared" ca="1" si="577"/>
        <v>0</v>
      </c>
      <c r="U476" s="835">
        <f t="shared" ca="1" si="613"/>
        <v>0</v>
      </c>
      <c r="V476" s="34">
        <f t="shared" si="563"/>
        <v>0</v>
      </c>
      <c r="W476" s="553">
        <f t="shared" si="564"/>
        <v>0</v>
      </c>
      <c r="X476" s="42">
        <f t="shared" si="614"/>
        <v>0.03</v>
      </c>
      <c r="Y476" s="43">
        <f t="shared" si="578"/>
        <v>2.4662697723036864E-3</v>
      </c>
      <c r="Z476" s="45">
        <f t="shared" si="569"/>
        <v>0.03</v>
      </c>
      <c r="AA476" s="43">
        <f t="shared" si="579"/>
        <v>2.4662697723036864E-3</v>
      </c>
      <c r="AB476" s="35">
        <f t="shared" si="632"/>
        <v>0.16</v>
      </c>
      <c r="AC476" s="35">
        <f t="shared" ca="1" si="632"/>
        <v>0.15470777428049154</v>
      </c>
      <c r="AD476" s="317">
        <f t="shared" ca="1" si="632"/>
        <v>0.15470777428049154</v>
      </c>
      <c r="AE476" s="39"/>
      <c r="AF476" s="318">
        <f t="shared" si="580"/>
        <v>0</v>
      </c>
      <c r="AG476" s="405">
        <f t="shared" ca="1" si="581"/>
        <v>0</v>
      </c>
      <c r="AH476" s="318">
        <f t="shared" si="582"/>
        <v>0</v>
      </c>
      <c r="AI476" s="405">
        <f t="shared" ca="1" si="583"/>
        <v>0</v>
      </c>
      <c r="AJ476" s="318">
        <f t="shared" si="584"/>
        <v>0</v>
      </c>
      <c r="AK476" s="405">
        <f t="shared" ca="1" si="585"/>
        <v>0</v>
      </c>
      <c r="AL476" s="35">
        <v>0</v>
      </c>
      <c r="AM476" s="30">
        <f t="shared" ca="1" si="586"/>
        <v>0</v>
      </c>
      <c r="AN476" s="39"/>
      <c r="AO476" s="39"/>
      <c r="AP476" s="709">
        <f ca="1">IF($J$12="",0,IF(A476&lt;=$Y$3,IF(R475+SUM($M$126:M476)&gt;$Z$22,R475*10%,IF(R475+SUM($M$126:M476)&lt;=$Z$22,$Z$22-R475-SUM($M$126:M476))),0))</f>
        <v>0</v>
      </c>
      <c r="AQ476" s="319">
        <f t="shared" ca="1" si="616"/>
        <v>0</v>
      </c>
      <c r="AR476" s="319">
        <f ca="1">IF($J$12="",0,IF(U475&lt;0,0,IF(A476&lt;=$Y$3,IF(U475+SUM($M$126:M476)&gt;$Z$22,U475*10%,IF(U475+SUM($M$126:M476)&lt;=$Z$22,$AR$125-U475-SUM($M$126:M476))),0)))</f>
        <v>0</v>
      </c>
      <c r="AS476" s="39">
        <f t="shared" ca="1" si="617"/>
        <v>0</v>
      </c>
      <c r="AT476" s="723">
        <f t="shared" ca="1" si="587"/>
        <v>0</v>
      </c>
      <c r="AU476" s="320">
        <f t="shared" ca="1" si="588"/>
        <v>0</v>
      </c>
      <c r="AV476" s="320">
        <f t="shared" ca="1" si="589"/>
        <v>0</v>
      </c>
      <c r="AW476" s="320">
        <f t="shared" ca="1" si="590"/>
        <v>0</v>
      </c>
      <c r="AX476" s="320">
        <f t="shared" ca="1" si="591"/>
        <v>0</v>
      </c>
      <c r="AY476" s="320">
        <f t="shared" ca="1" si="618"/>
        <v>0</v>
      </c>
      <c r="AZ476" s="724">
        <f t="shared" ca="1" si="592"/>
        <v>0</v>
      </c>
      <c r="BA476" s="1259">
        <f t="shared" si="619"/>
        <v>0</v>
      </c>
      <c r="BB476" s="1250"/>
      <c r="BC476" s="715">
        <f t="shared" si="593"/>
        <v>0</v>
      </c>
      <c r="BD476" s="715">
        <f t="shared" si="594"/>
        <v>0</v>
      </c>
      <c r="BE476" s="715">
        <f t="shared" si="595"/>
        <v>0</v>
      </c>
      <c r="BF476" s="715">
        <f t="shared" si="620"/>
        <v>0</v>
      </c>
      <c r="BG476" s="732">
        <f t="shared" si="596"/>
        <v>0</v>
      </c>
      <c r="BH476" s="39"/>
      <c r="BI476" s="39"/>
      <c r="BJ476" s="39"/>
      <c r="BK476" s="39"/>
      <c r="BL476" s="39"/>
      <c r="BM476" s="30"/>
      <c r="BN476" s="422">
        <f t="shared" ca="1" si="597"/>
        <v>0</v>
      </c>
      <c r="BO476" s="422">
        <f t="shared" ca="1" si="598"/>
        <v>0</v>
      </c>
      <c r="BP476" s="422">
        <f t="shared" ca="1" si="599"/>
        <v>0</v>
      </c>
      <c r="BQ476" s="422">
        <f t="shared" ca="1" si="600"/>
        <v>0</v>
      </c>
      <c r="BR476" s="422">
        <f t="shared" ca="1" si="621"/>
        <v>0</v>
      </c>
      <c r="BS476" s="422">
        <f t="shared" ca="1" si="601"/>
        <v>0</v>
      </c>
      <c r="BT476" s="422">
        <f t="shared" si="602"/>
        <v>0</v>
      </c>
      <c r="BU476" s="422">
        <f t="shared" si="603"/>
        <v>0</v>
      </c>
      <c r="BV476" s="422">
        <f t="shared" si="604"/>
        <v>0</v>
      </c>
      <c r="BW476" s="422">
        <f t="shared" si="605"/>
        <v>0</v>
      </c>
      <c r="BX476" s="422">
        <f t="shared" si="622"/>
        <v>0</v>
      </c>
      <c r="BY476" s="422">
        <f t="shared" si="606"/>
        <v>0</v>
      </c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458"/>
      <c r="CL476" s="458"/>
      <c r="CM476" s="458"/>
      <c r="CN476" s="458"/>
      <c r="CO476" s="458"/>
      <c r="CP476" s="458"/>
      <c r="CQ476" s="458"/>
      <c r="CR476" s="458"/>
      <c r="CS476" s="458"/>
      <c r="CT476" s="458"/>
      <c r="CU476" s="458"/>
      <c r="CV476" s="458"/>
      <c r="CW476" s="458"/>
      <c r="CX476" s="458"/>
      <c r="CY476" s="458"/>
      <c r="CZ476" s="458"/>
      <c r="DA476" s="458"/>
      <c r="DB476" s="458"/>
      <c r="DC476" s="458"/>
      <c r="DD476" s="458"/>
      <c r="DE476" s="458"/>
      <c r="DF476" s="458"/>
      <c r="DG476" s="458"/>
      <c r="DH476" s="458"/>
      <c r="DI476" s="458"/>
      <c r="DJ476" s="458"/>
      <c r="DK476" s="458"/>
      <c r="DL476" s="458"/>
      <c r="DM476" s="458"/>
      <c r="DN476" s="458"/>
      <c r="DO476" s="458"/>
      <c r="DP476" s="458"/>
      <c r="DQ476" s="458"/>
      <c r="DR476" s="458"/>
      <c r="DS476" s="458"/>
      <c r="DT476" s="458"/>
      <c r="DU476" s="39"/>
      <c r="DV476" s="39"/>
      <c r="DW476" s="31">
        <f t="shared" si="636"/>
        <v>30</v>
      </c>
      <c r="DX476" s="459">
        <f t="shared" si="607"/>
        <v>352</v>
      </c>
      <c r="DY476" s="467">
        <f t="shared" si="623"/>
        <v>0</v>
      </c>
      <c r="DZ476" s="468">
        <f t="shared" si="624"/>
        <v>0</v>
      </c>
      <c r="EA476" s="467">
        <f t="shared" si="625"/>
        <v>0</v>
      </c>
      <c r="EB476" s="468"/>
      <c r="EC476" s="326"/>
      <c r="ED476" s="468"/>
      <c r="EE476" s="39"/>
      <c r="EF476" s="459">
        <f t="shared" si="626"/>
        <v>352</v>
      </c>
      <c r="EG476" s="407">
        <f t="shared" si="634"/>
        <v>0.03</v>
      </c>
      <c r="EH476" s="407">
        <f t="shared" si="634"/>
        <v>0.03</v>
      </c>
      <c r="EI476" s="407">
        <f t="shared" si="634"/>
        <v>0.03</v>
      </c>
      <c r="EJ476" s="407">
        <f t="shared" si="634"/>
        <v>0.03</v>
      </c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</row>
    <row r="477" spans="1:228" ht="12.75" hidden="1" customHeight="1" x14ac:dyDescent="0.2">
      <c r="A477" s="31">
        <f t="shared" si="635"/>
        <v>30</v>
      </c>
      <c r="B477" s="31"/>
      <c r="C477" s="31"/>
      <c r="D477" s="32">
        <f t="shared" si="608"/>
        <v>353</v>
      </c>
      <c r="E477" s="33">
        <f t="shared" ca="1" si="572"/>
        <v>0</v>
      </c>
      <c r="F477" s="33">
        <f t="shared" ca="1" si="573"/>
        <v>0</v>
      </c>
      <c r="G477" s="33">
        <f t="shared" ca="1" si="574"/>
        <v>0</v>
      </c>
      <c r="H477" s="33">
        <v>0</v>
      </c>
      <c r="I477" s="33">
        <v>0</v>
      </c>
      <c r="J477" s="33">
        <f t="shared" ca="1" si="630"/>
        <v>0</v>
      </c>
      <c r="K477" s="33">
        <f t="shared" ca="1" si="575"/>
        <v>0</v>
      </c>
      <c r="L477" s="33"/>
      <c r="M477" s="832">
        <v>0</v>
      </c>
      <c r="N477" s="33">
        <f>IF(M477&gt;0,#REF!,0)</f>
        <v>0</v>
      </c>
      <c r="O477" s="33">
        <f t="shared" ca="1" si="576"/>
        <v>0</v>
      </c>
      <c r="P477" s="833">
        <f t="shared" ca="1" si="609"/>
        <v>0</v>
      </c>
      <c r="Q477" s="834">
        <f t="shared" ca="1" si="610"/>
        <v>0</v>
      </c>
      <c r="R477" s="835">
        <f t="shared" ca="1" si="611"/>
        <v>0</v>
      </c>
      <c r="S477" s="836">
        <f t="shared" ca="1" si="612"/>
        <v>0</v>
      </c>
      <c r="T477" s="34">
        <f t="shared" ca="1" si="577"/>
        <v>0</v>
      </c>
      <c r="U477" s="835">
        <f t="shared" ca="1" si="613"/>
        <v>0</v>
      </c>
      <c r="V477" s="34">
        <f t="shared" si="563"/>
        <v>0</v>
      </c>
      <c r="W477" s="553">
        <f t="shared" si="564"/>
        <v>0</v>
      </c>
      <c r="X477" s="42">
        <f t="shared" si="614"/>
        <v>0.03</v>
      </c>
      <c r="Y477" s="43">
        <f t="shared" si="578"/>
        <v>2.4662697723036864E-3</v>
      </c>
      <c r="Z477" s="45">
        <f t="shared" si="569"/>
        <v>0.03</v>
      </c>
      <c r="AA477" s="43">
        <f t="shared" si="579"/>
        <v>2.4662697723036864E-3</v>
      </c>
      <c r="AB477" s="35">
        <f t="shared" si="632"/>
        <v>0.16</v>
      </c>
      <c r="AC477" s="35">
        <f t="shared" ca="1" si="632"/>
        <v>0.15470777428049154</v>
      </c>
      <c r="AD477" s="317">
        <f t="shared" ca="1" si="632"/>
        <v>0.15470777428049154</v>
      </c>
      <c r="AE477" s="39"/>
      <c r="AF477" s="318">
        <f t="shared" si="580"/>
        <v>0</v>
      </c>
      <c r="AG477" s="405">
        <f t="shared" ca="1" si="581"/>
        <v>0</v>
      </c>
      <c r="AH477" s="318">
        <f t="shared" si="582"/>
        <v>0</v>
      </c>
      <c r="AI477" s="405">
        <f t="shared" ca="1" si="583"/>
        <v>0</v>
      </c>
      <c r="AJ477" s="318">
        <f t="shared" si="584"/>
        <v>0</v>
      </c>
      <c r="AK477" s="405">
        <f t="shared" ca="1" si="585"/>
        <v>0</v>
      </c>
      <c r="AL477" s="35">
        <v>0</v>
      </c>
      <c r="AM477" s="30">
        <f t="shared" ca="1" si="586"/>
        <v>0</v>
      </c>
      <c r="AN477" s="39"/>
      <c r="AO477" s="39"/>
      <c r="AP477" s="709">
        <f ca="1">IF($J$12="",0,IF(A477&lt;=$Y$3,IF(R476+SUM($M$126:M477)&gt;$Z$22,R476*10%,IF(R476+SUM($M$126:M477)&lt;=$Z$22,$Z$22-R476-SUM($M$126:M477))),0))</f>
        <v>0</v>
      </c>
      <c r="AQ477" s="319">
        <f t="shared" ca="1" si="616"/>
        <v>0</v>
      </c>
      <c r="AR477" s="319">
        <f ca="1">IF($J$12="",0,IF(U476&lt;0,0,IF(A477&lt;=$Y$3,IF(U476+SUM($M$126:M477)&gt;$Z$22,U476*10%,IF(U476+SUM($M$126:M477)&lt;=$Z$22,$AR$125-U476-SUM($M$126:M477))),0)))</f>
        <v>0</v>
      </c>
      <c r="AS477" s="39">
        <f t="shared" ca="1" si="617"/>
        <v>0</v>
      </c>
      <c r="AT477" s="723">
        <f t="shared" ca="1" si="587"/>
        <v>0</v>
      </c>
      <c r="AU477" s="320">
        <f t="shared" ca="1" si="588"/>
        <v>0</v>
      </c>
      <c r="AV477" s="320">
        <f t="shared" ca="1" si="589"/>
        <v>0</v>
      </c>
      <c r="AW477" s="320">
        <f t="shared" ca="1" si="590"/>
        <v>0</v>
      </c>
      <c r="AX477" s="320">
        <f t="shared" ca="1" si="591"/>
        <v>0</v>
      </c>
      <c r="AY477" s="320">
        <f t="shared" ca="1" si="618"/>
        <v>0</v>
      </c>
      <c r="AZ477" s="724">
        <f t="shared" ca="1" si="592"/>
        <v>0</v>
      </c>
      <c r="BA477" s="1259">
        <f t="shared" si="619"/>
        <v>0</v>
      </c>
      <c r="BB477" s="1250"/>
      <c r="BC477" s="715">
        <f t="shared" si="593"/>
        <v>0</v>
      </c>
      <c r="BD477" s="715">
        <f t="shared" si="594"/>
        <v>0</v>
      </c>
      <c r="BE477" s="715">
        <f t="shared" si="595"/>
        <v>0</v>
      </c>
      <c r="BF477" s="715">
        <f t="shared" si="620"/>
        <v>0</v>
      </c>
      <c r="BG477" s="732">
        <f t="shared" si="596"/>
        <v>0</v>
      </c>
      <c r="BH477" s="39"/>
      <c r="BI477" s="39"/>
      <c r="BJ477" s="39"/>
      <c r="BK477" s="39"/>
      <c r="BL477" s="39"/>
      <c r="BM477" s="30"/>
      <c r="BN477" s="422">
        <f t="shared" ca="1" si="597"/>
        <v>0</v>
      </c>
      <c r="BO477" s="422">
        <f t="shared" ca="1" si="598"/>
        <v>0</v>
      </c>
      <c r="BP477" s="422">
        <f t="shared" ca="1" si="599"/>
        <v>0</v>
      </c>
      <c r="BQ477" s="422">
        <f t="shared" ca="1" si="600"/>
        <v>0</v>
      </c>
      <c r="BR477" s="422">
        <f t="shared" ca="1" si="621"/>
        <v>0</v>
      </c>
      <c r="BS477" s="422">
        <f t="shared" ca="1" si="601"/>
        <v>0</v>
      </c>
      <c r="BT477" s="422">
        <f t="shared" si="602"/>
        <v>0</v>
      </c>
      <c r="BU477" s="422">
        <f t="shared" si="603"/>
        <v>0</v>
      </c>
      <c r="BV477" s="422">
        <f t="shared" si="604"/>
        <v>0</v>
      </c>
      <c r="BW477" s="422">
        <f t="shared" si="605"/>
        <v>0</v>
      </c>
      <c r="BX477" s="422">
        <f t="shared" si="622"/>
        <v>0</v>
      </c>
      <c r="BY477" s="422">
        <f t="shared" si="606"/>
        <v>0</v>
      </c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458"/>
      <c r="CL477" s="458"/>
      <c r="CM477" s="458"/>
      <c r="CN477" s="458"/>
      <c r="CO477" s="458"/>
      <c r="CP477" s="458"/>
      <c r="CQ477" s="458"/>
      <c r="CR477" s="458"/>
      <c r="CS477" s="458"/>
      <c r="CT477" s="458"/>
      <c r="CU477" s="458"/>
      <c r="CV477" s="458"/>
      <c r="CW477" s="458"/>
      <c r="CX477" s="458"/>
      <c r="CY477" s="458"/>
      <c r="CZ477" s="458"/>
      <c r="DA477" s="458"/>
      <c r="DB477" s="458"/>
      <c r="DC477" s="458"/>
      <c r="DD477" s="458"/>
      <c r="DE477" s="458"/>
      <c r="DF477" s="458"/>
      <c r="DG477" s="458"/>
      <c r="DH477" s="458"/>
      <c r="DI477" s="458"/>
      <c r="DJ477" s="458"/>
      <c r="DK477" s="458"/>
      <c r="DL477" s="458"/>
      <c r="DM477" s="458"/>
      <c r="DN477" s="458"/>
      <c r="DO477" s="458"/>
      <c r="DP477" s="458"/>
      <c r="DQ477" s="458"/>
      <c r="DR477" s="458"/>
      <c r="DS477" s="458"/>
      <c r="DT477" s="458"/>
      <c r="DU477" s="39"/>
      <c r="DV477" s="39"/>
      <c r="DW477" s="31">
        <f t="shared" si="636"/>
        <v>30</v>
      </c>
      <c r="DX477" s="459">
        <f t="shared" si="607"/>
        <v>353</v>
      </c>
      <c r="DY477" s="467">
        <f t="shared" si="623"/>
        <v>0</v>
      </c>
      <c r="DZ477" s="468">
        <f t="shared" si="624"/>
        <v>0</v>
      </c>
      <c r="EA477" s="467">
        <f t="shared" si="625"/>
        <v>0</v>
      </c>
      <c r="EB477" s="468"/>
      <c r="EC477" s="326"/>
      <c r="ED477" s="468"/>
      <c r="EE477" s="39"/>
      <c r="EF477" s="459">
        <f t="shared" si="626"/>
        <v>353</v>
      </c>
      <c r="EG477" s="407">
        <f t="shared" si="634"/>
        <v>0.03</v>
      </c>
      <c r="EH477" s="407">
        <f t="shared" si="634"/>
        <v>0.03</v>
      </c>
      <c r="EI477" s="407">
        <f t="shared" si="634"/>
        <v>0.03</v>
      </c>
      <c r="EJ477" s="407">
        <f t="shared" si="634"/>
        <v>0.03</v>
      </c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</row>
    <row r="478" spans="1:228" ht="12.75" hidden="1" customHeight="1" x14ac:dyDescent="0.2">
      <c r="A478" s="31">
        <f t="shared" si="635"/>
        <v>30</v>
      </c>
      <c r="B478" s="31"/>
      <c r="C478" s="31"/>
      <c r="D478" s="32">
        <f t="shared" si="608"/>
        <v>354</v>
      </c>
      <c r="E478" s="33">
        <f t="shared" ca="1" si="572"/>
        <v>0</v>
      </c>
      <c r="F478" s="33">
        <f t="shared" ca="1" si="573"/>
        <v>0</v>
      </c>
      <c r="G478" s="33">
        <f t="shared" ca="1" si="574"/>
        <v>0</v>
      </c>
      <c r="H478" s="33">
        <v>0</v>
      </c>
      <c r="I478" s="33">
        <v>0</v>
      </c>
      <c r="J478" s="33">
        <f t="shared" ca="1" si="630"/>
        <v>0</v>
      </c>
      <c r="K478" s="33">
        <f t="shared" ca="1" si="575"/>
        <v>0</v>
      </c>
      <c r="L478" s="33"/>
      <c r="M478" s="832">
        <v>0</v>
      </c>
      <c r="N478" s="33">
        <f>IF(M478&gt;0,#REF!,0)</f>
        <v>0</v>
      </c>
      <c r="O478" s="33">
        <f t="shared" ca="1" si="576"/>
        <v>0</v>
      </c>
      <c r="P478" s="833">
        <f t="shared" ca="1" si="609"/>
        <v>0</v>
      </c>
      <c r="Q478" s="834">
        <f t="shared" ca="1" si="610"/>
        <v>0</v>
      </c>
      <c r="R478" s="835">
        <f t="shared" ca="1" si="611"/>
        <v>0</v>
      </c>
      <c r="S478" s="836">
        <f t="shared" ca="1" si="612"/>
        <v>0</v>
      </c>
      <c r="T478" s="34">
        <f t="shared" ca="1" si="577"/>
        <v>0</v>
      </c>
      <c r="U478" s="835">
        <f t="shared" ca="1" si="613"/>
        <v>0</v>
      </c>
      <c r="V478" s="34">
        <f t="shared" si="563"/>
        <v>0</v>
      </c>
      <c r="W478" s="553">
        <f t="shared" si="564"/>
        <v>0</v>
      </c>
      <c r="X478" s="42">
        <f t="shared" si="614"/>
        <v>0.03</v>
      </c>
      <c r="Y478" s="43">
        <f t="shared" si="578"/>
        <v>2.4662697723036864E-3</v>
      </c>
      <c r="Z478" s="45">
        <f t="shared" si="569"/>
        <v>0.03</v>
      </c>
      <c r="AA478" s="43">
        <f t="shared" si="579"/>
        <v>2.4662697723036864E-3</v>
      </c>
      <c r="AB478" s="35">
        <f t="shared" ref="AB478:AD493" si="637">AB477</f>
        <v>0.16</v>
      </c>
      <c r="AC478" s="35">
        <f t="shared" ca="1" si="637"/>
        <v>0.15470777428049154</v>
      </c>
      <c r="AD478" s="317">
        <f t="shared" ca="1" si="637"/>
        <v>0.15470777428049154</v>
      </c>
      <c r="AE478" s="39"/>
      <c r="AF478" s="318">
        <f t="shared" si="580"/>
        <v>0</v>
      </c>
      <c r="AG478" s="405">
        <f t="shared" ca="1" si="581"/>
        <v>0</v>
      </c>
      <c r="AH478" s="318">
        <f t="shared" si="582"/>
        <v>0</v>
      </c>
      <c r="AI478" s="405">
        <f t="shared" ca="1" si="583"/>
        <v>0</v>
      </c>
      <c r="AJ478" s="318">
        <f t="shared" si="584"/>
        <v>0</v>
      </c>
      <c r="AK478" s="405">
        <f t="shared" ca="1" si="585"/>
        <v>0</v>
      </c>
      <c r="AL478" s="35">
        <v>0</v>
      </c>
      <c r="AM478" s="30">
        <f t="shared" ca="1" si="586"/>
        <v>0</v>
      </c>
      <c r="AN478" s="39"/>
      <c r="AO478" s="39"/>
      <c r="AP478" s="709">
        <f ca="1">IF($J$12="",0,IF(A478&lt;=$Y$3,IF(R477+SUM($M$126:M478)&gt;$Z$22,R477*10%,IF(R477+SUM($M$126:M478)&lt;=$Z$22,$Z$22-R477-SUM($M$126:M478))),0))</f>
        <v>0</v>
      </c>
      <c r="AQ478" s="319">
        <f t="shared" ca="1" si="616"/>
        <v>0</v>
      </c>
      <c r="AR478" s="319">
        <f ca="1">IF($J$12="",0,IF(U477&lt;0,0,IF(A478&lt;=$Y$3,IF(U477+SUM($M$126:M478)&gt;$Z$22,U477*10%,IF(U477+SUM($M$126:M478)&lt;=$Z$22,$AR$125-U477-SUM($M$126:M478))),0)))</f>
        <v>0</v>
      </c>
      <c r="AS478" s="39">
        <f t="shared" ca="1" si="617"/>
        <v>0</v>
      </c>
      <c r="AT478" s="723">
        <f t="shared" ca="1" si="587"/>
        <v>0</v>
      </c>
      <c r="AU478" s="320">
        <f t="shared" ca="1" si="588"/>
        <v>0</v>
      </c>
      <c r="AV478" s="320">
        <f t="shared" ca="1" si="589"/>
        <v>0</v>
      </c>
      <c r="AW478" s="320">
        <f t="shared" ca="1" si="590"/>
        <v>0</v>
      </c>
      <c r="AX478" s="320">
        <f t="shared" ca="1" si="591"/>
        <v>0</v>
      </c>
      <c r="AY478" s="320">
        <f t="shared" ca="1" si="618"/>
        <v>0</v>
      </c>
      <c r="AZ478" s="724">
        <f t="shared" ca="1" si="592"/>
        <v>0</v>
      </c>
      <c r="BA478" s="1259">
        <f t="shared" si="619"/>
        <v>0</v>
      </c>
      <c r="BB478" s="1250"/>
      <c r="BC478" s="715">
        <f t="shared" si="593"/>
        <v>0</v>
      </c>
      <c r="BD478" s="715">
        <f t="shared" si="594"/>
        <v>0</v>
      </c>
      <c r="BE478" s="715">
        <f t="shared" si="595"/>
        <v>0</v>
      </c>
      <c r="BF478" s="715">
        <f t="shared" si="620"/>
        <v>0</v>
      </c>
      <c r="BG478" s="732">
        <f t="shared" si="596"/>
        <v>0</v>
      </c>
      <c r="BH478" s="39"/>
      <c r="BI478" s="39"/>
      <c r="BJ478" s="39"/>
      <c r="BK478" s="39"/>
      <c r="BL478" s="39"/>
      <c r="BM478" s="30"/>
      <c r="BN478" s="422">
        <f t="shared" ca="1" si="597"/>
        <v>0</v>
      </c>
      <c r="BO478" s="422">
        <f t="shared" ca="1" si="598"/>
        <v>0</v>
      </c>
      <c r="BP478" s="422">
        <f t="shared" ca="1" si="599"/>
        <v>0</v>
      </c>
      <c r="BQ478" s="422">
        <f t="shared" ca="1" si="600"/>
        <v>0</v>
      </c>
      <c r="BR478" s="422">
        <f t="shared" ca="1" si="621"/>
        <v>0</v>
      </c>
      <c r="BS478" s="422">
        <f t="shared" ca="1" si="601"/>
        <v>0</v>
      </c>
      <c r="BT478" s="422">
        <f t="shared" si="602"/>
        <v>0</v>
      </c>
      <c r="BU478" s="422">
        <f t="shared" si="603"/>
        <v>0</v>
      </c>
      <c r="BV478" s="422">
        <f t="shared" si="604"/>
        <v>0</v>
      </c>
      <c r="BW478" s="422">
        <f t="shared" si="605"/>
        <v>0</v>
      </c>
      <c r="BX478" s="422">
        <f t="shared" si="622"/>
        <v>0</v>
      </c>
      <c r="BY478" s="422">
        <f t="shared" si="606"/>
        <v>0</v>
      </c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458"/>
      <c r="CL478" s="458"/>
      <c r="CM478" s="458"/>
      <c r="CN478" s="458"/>
      <c r="CO478" s="458"/>
      <c r="CP478" s="458"/>
      <c r="CQ478" s="458"/>
      <c r="CR478" s="458"/>
      <c r="CS478" s="458"/>
      <c r="CT478" s="458"/>
      <c r="CU478" s="458"/>
      <c r="CV478" s="458"/>
      <c r="CW478" s="458"/>
      <c r="CX478" s="458"/>
      <c r="CY478" s="458"/>
      <c r="CZ478" s="458"/>
      <c r="DA478" s="458"/>
      <c r="DB478" s="458"/>
      <c r="DC478" s="458"/>
      <c r="DD478" s="458"/>
      <c r="DE478" s="458"/>
      <c r="DF478" s="458"/>
      <c r="DG478" s="458"/>
      <c r="DH478" s="458"/>
      <c r="DI478" s="458"/>
      <c r="DJ478" s="458"/>
      <c r="DK478" s="458"/>
      <c r="DL478" s="458"/>
      <c r="DM478" s="458"/>
      <c r="DN478" s="458"/>
      <c r="DO478" s="458"/>
      <c r="DP478" s="458"/>
      <c r="DQ478" s="458"/>
      <c r="DR478" s="458"/>
      <c r="DS478" s="458"/>
      <c r="DT478" s="458"/>
      <c r="DU478" s="39"/>
      <c r="DV478" s="39"/>
      <c r="DW478" s="31">
        <f t="shared" si="636"/>
        <v>30</v>
      </c>
      <c r="DX478" s="459">
        <f t="shared" si="607"/>
        <v>354</v>
      </c>
      <c r="DY478" s="467">
        <f t="shared" si="623"/>
        <v>0</v>
      </c>
      <c r="DZ478" s="468">
        <f t="shared" si="624"/>
        <v>0</v>
      </c>
      <c r="EA478" s="467">
        <f t="shared" si="625"/>
        <v>0</v>
      </c>
      <c r="EB478" s="468"/>
      <c r="EC478" s="326"/>
      <c r="ED478" s="468"/>
      <c r="EE478" s="39"/>
      <c r="EF478" s="459">
        <f t="shared" si="626"/>
        <v>354</v>
      </c>
      <c r="EG478" s="407">
        <f t="shared" si="634"/>
        <v>0.03</v>
      </c>
      <c r="EH478" s="407">
        <f t="shared" si="634"/>
        <v>0.03</v>
      </c>
      <c r="EI478" s="407">
        <f t="shared" si="634"/>
        <v>0.03</v>
      </c>
      <c r="EJ478" s="407">
        <f t="shared" si="634"/>
        <v>0.03</v>
      </c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</row>
    <row r="479" spans="1:228" ht="12.75" hidden="1" customHeight="1" x14ac:dyDescent="0.2">
      <c r="A479" s="31">
        <f t="shared" si="635"/>
        <v>30</v>
      </c>
      <c r="B479" s="31"/>
      <c r="C479" s="31"/>
      <c r="D479" s="32">
        <f t="shared" si="608"/>
        <v>355</v>
      </c>
      <c r="E479" s="33">
        <f t="shared" ca="1" si="572"/>
        <v>0</v>
      </c>
      <c r="F479" s="33">
        <f t="shared" ca="1" si="573"/>
        <v>0</v>
      </c>
      <c r="G479" s="33">
        <f t="shared" ca="1" si="574"/>
        <v>0</v>
      </c>
      <c r="H479" s="33">
        <v>0</v>
      </c>
      <c r="I479" s="33">
        <v>0</v>
      </c>
      <c r="J479" s="33">
        <f t="shared" ca="1" si="630"/>
        <v>0</v>
      </c>
      <c r="K479" s="33">
        <f t="shared" ca="1" si="575"/>
        <v>0</v>
      </c>
      <c r="L479" s="33"/>
      <c r="M479" s="832">
        <v>0</v>
      </c>
      <c r="N479" s="33">
        <f>IF(M479&gt;0,#REF!,0)</f>
        <v>0</v>
      </c>
      <c r="O479" s="33">
        <f t="shared" ca="1" si="576"/>
        <v>0</v>
      </c>
      <c r="P479" s="833">
        <f t="shared" ca="1" si="609"/>
        <v>0</v>
      </c>
      <c r="Q479" s="834">
        <f t="shared" ca="1" si="610"/>
        <v>0</v>
      </c>
      <c r="R479" s="835">
        <f t="shared" ca="1" si="611"/>
        <v>0</v>
      </c>
      <c r="S479" s="836">
        <f t="shared" ca="1" si="612"/>
        <v>0</v>
      </c>
      <c r="T479" s="34">
        <f t="shared" ca="1" si="577"/>
        <v>0</v>
      </c>
      <c r="U479" s="835">
        <f t="shared" ca="1" si="613"/>
        <v>0</v>
      </c>
      <c r="V479" s="34">
        <f t="shared" si="563"/>
        <v>0</v>
      </c>
      <c r="W479" s="553">
        <f t="shared" si="564"/>
        <v>0</v>
      </c>
      <c r="X479" s="42">
        <f t="shared" si="614"/>
        <v>0.03</v>
      </c>
      <c r="Y479" s="43">
        <f t="shared" si="578"/>
        <v>2.4662697723036864E-3</v>
      </c>
      <c r="Z479" s="45">
        <f t="shared" si="569"/>
        <v>0.03</v>
      </c>
      <c r="AA479" s="43">
        <f t="shared" si="579"/>
        <v>2.4662697723036864E-3</v>
      </c>
      <c r="AB479" s="35">
        <f t="shared" si="637"/>
        <v>0.16</v>
      </c>
      <c r="AC479" s="35">
        <f t="shared" ca="1" si="637"/>
        <v>0.15470777428049154</v>
      </c>
      <c r="AD479" s="317">
        <f t="shared" ca="1" si="637"/>
        <v>0.15470777428049154</v>
      </c>
      <c r="AE479" s="39"/>
      <c r="AF479" s="318">
        <f t="shared" si="580"/>
        <v>0</v>
      </c>
      <c r="AG479" s="405">
        <f t="shared" ca="1" si="581"/>
        <v>0</v>
      </c>
      <c r="AH479" s="318">
        <f t="shared" si="582"/>
        <v>0</v>
      </c>
      <c r="AI479" s="405">
        <f t="shared" ca="1" si="583"/>
        <v>0</v>
      </c>
      <c r="AJ479" s="318">
        <f t="shared" si="584"/>
        <v>0</v>
      </c>
      <c r="AK479" s="405">
        <f t="shared" ca="1" si="585"/>
        <v>0</v>
      </c>
      <c r="AL479" s="35">
        <v>0</v>
      </c>
      <c r="AM479" s="30">
        <f t="shared" ca="1" si="586"/>
        <v>0</v>
      </c>
      <c r="AN479" s="39"/>
      <c r="AO479" s="39"/>
      <c r="AP479" s="709">
        <f ca="1">IF($J$12="",0,IF(A479&lt;=$Y$3,IF(R478+SUM($M$126:M479)&gt;$Z$22,R478*10%,IF(R478+SUM($M$126:M479)&lt;=$Z$22,$Z$22-R478-SUM($M$126:M479))),0))</f>
        <v>0</v>
      </c>
      <c r="AQ479" s="319">
        <f t="shared" ca="1" si="616"/>
        <v>0</v>
      </c>
      <c r="AR479" s="319">
        <f ca="1">IF($J$12="",0,IF(U478&lt;0,0,IF(A479&lt;=$Y$3,IF(U478+SUM($M$126:M479)&gt;$Z$22,U478*10%,IF(U478+SUM($M$126:M479)&lt;=$Z$22,$AR$125-U478-SUM($M$126:M479))),0)))</f>
        <v>0</v>
      </c>
      <c r="AS479" s="39">
        <f t="shared" ca="1" si="617"/>
        <v>0</v>
      </c>
      <c r="AT479" s="723">
        <f t="shared" ca="1" si="587"/>
        <v>0</v>
      </c>
      <c r="AU479" s="320">
        <f t="shared" ca="1" si="588"/>
        <v>0</v>
      </c>
      <c r="AV479" s="320">
        <f t="shared" ca="1" si="589"/>
        <v>0</v>
      </c>
      <c r="AW479" s="320">
        <f t="shared" ca="1" si="590"/>
        <v>0</v>
      </c>
      <c r="AX479" s="320">
        <f t="shared" ca="1" si="591"/>
        <v>0</v>
      </c>
      <c r="AY479" s="320">
        <f t="shared" ca="1" si="618"/>
        <v>0</v>
      </c>
      <c r="AZ479" s="724">
        <f t="shared" ca="1" si="592"/>
        <v>0</v>
      </c>
      <c r="BA479" s="1259">
        <f t="shared" si="619"/>
        <v>0</v>
      </c>
      <c r="BB479" s="1250"/>
      <c r="BC479" s="715">
        <f t="shared" si="593"/>
        <v>0</v>
      </c>
      <c r="BD479" s="715">
        <f t="shared" si="594"/>
        <v>0</v>
      </c>
      <c r="BE479" s="715">
        <f t="shared" si="595"/>
        <v>0</v>
      </c>
      <c r="BF479" s="715">
        <f t="shared" si="620"/>
        <v>0</v>
      </c>
      <c r="BG479" s="732">
        <f t="shared" si="596"/>
        <v>0</v>
      </c>
      <c r="BH479" s="39"/>
      <c r="BI479" s="39"/>
      <c r="BJ479" s="39"/>
      <c r="BK479" s="39"/>
      <c r="BL479" s="39"/>
      <c r="BM479" s="30"/>
      <c r="BN479" s="422">
        <f t="shared" ca="1" si="597"/>
        <v>0</v>
      </c>
      <c r="BO479" s="422">
        <f t="shared" ca="1" si="598"/>
        <v>0</v>
      </c>
      <c r="BP479" s="422">
        <f t="shared" ca="1" si="599"/>
        <v>0</v>
      </c>
      <c r="BQ479" s="422">
        <f t="shared" ca="1" si="600"/>
        <v>0</v>
      </c>
      <c r="BR479" s="422">
        <f t="shared" ca="1" si="621"/>
        <v>0</v>
      </c>
      <c r="BS479" s="422">
        <f t="shared" ca="1" si="601"/>
        <v>0</v>
      </c>
      <c r="BT479" s="422">
        <f t="shared" si="602"/>
        <v>0</v>
      </c>
      <c r="BU479" s="422">
        <f t="shared" si="603"/>
        <v>0</v>
      </c>
      <c r="BV479" s="422">
        <f t="shared" si="604"/>
        <v>0</v>
      </c>
      <c r="BW479" s="422">
        <f t="shared" si="605"/>
        <v>0</v>
      </c>
      <c r="BX479" s="422">
        <f t="shared" si="622"/>
        <v>0</v>
      </c>
      <c r="BY479" s="422">
        <f t="shared" si="606"/>
        <v>0</v>
      </c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458"/>
      <c r="CL479" s="458"/>
      <c r="CM479" s="458"/>
      <c r="CN479" s="458"/>
      <c r="CO479" s="458"/>
      <c r="CP479" s="458"/>
      <c r="CQ479" s="458"/>
      <c r="CR479" s="458"/>
      <c r="CS479" s="458"/>
      <c r="CT479" s="458"/>
      <c r="CU479" s="458"/>
      <c r="CV479" s="458"/>
      <c r="CW479" s="458"/>
      <c r="CX479" s="458"/>
      <c r="CY479" s="458"/>
      <c r="CZ479" s="458"/>
      <c r="DA479" s="458"/>
      <c r="DB479" s="458"/>
      <c r="DC479" s="458"/>
      <c r="DD479" s="458"/>
      <c r="DE479" s="458"/>
      <c r="DF479" s="458"/>
      <c r="DG479" s="458"/>
      <c r="DH479" s="458"/>
      <c r="DI479" s="458"/>
      <c r="DJ479" s="458"/>
      <c r="DK479" s="458"/>
      <c r="DL479" s="458"/>
      <c r="DM479" s="458"/>
      <c r="DN479" s="458"/>
      <c r="DO479" s="458"/>
      <c r="DP479" s="458"/>
      <c r="DQ479" s="458"/>
      <c r="DR479" s="458"/>
      <c r="DS479" s="458"/>
      <c r="DT479" s="458"/>
      <c r="DU479" s="39"/>
      <c r="DV479" s="39"/>
      <c r="DW479" s="31">
        <f t="shared" si="636"/>
        <v>30</v>
      </c>
      <c r="DX479" s="459">
        <f t="shared" si="607"/>
        <v>355</v>
      </c>
      <c r="DY479" s="467">
        <f t="shared" si="623"/>
        <v>0</v>
      </c>
      <c r="DZ479" s="468">
        <f t="shared" si="624"/>
        <v>0</v>
      </c>
      <c r="EA479" s="467">
        <f t="shared" si="625"/>
        <v>0</v>
      </c>
      <c r="EB479" s="468"/>
      <c r="EC479" s="326"/>
      <c r="ED479" s="468"/>
      <c r="EE479" s="39"/>
      <c r="EF479" s="459">
        <f t="shared" si="626"/>
        <v>355</v>
      </c>
      <c r="EG479" s="407">
        <f t="shared" ref="EG479:EJ494" si="638">EG478</f>
        <v>0.03</v>
      </c>
      <c r="EH479" s="407">
        <f t="shared" si="638"/>
        <v>0.03</v>
      </c>
      <c r="EI479" s="407">
        <f t="shared" si="638"/>
        <v>0.03</v>
      </c>
      <c r="EJ479" s="407">
        <f t="shared" si="638"/>
        <v>0.03</v>
      </c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</row>
    <row r="480" spans="1:228" ht="12.75" hidden="1" customHeight="1" x14ac:dyDescent="0.2">
      <c r="A480" s="31">
        <f t="shared" si="635"/>
        <v>30</v>
      </c>
      <c r="B480" s="31"/>
      <c r="C480" s="31"/>
      <c r="D480" s="32">
        <f t="shared" si="608"/>
        <v>356</v>
      </c>
      <c r="E480" s="33">
        <f t="shared" ca="1" si="572"/>
        <v>0</v>
      </c>
      <c r="F480" s="33">
        <f t="shared" ca="1" si="573"/>
        <v>0</v>
      </c>
      <c r="G480" s="33">
        <f t="shared" ca="1" si="574"/>
        <v>0</v>
      </c>
      <c r="H480" s="33">
        <v>0</v>
      </c>
      <c r="I480" s="33">
        <v>0</v>
      </c>
      <c r="J480" s="33">
        <f t="shared" ca="1" si="630"/>
        <v>0</v>
      </c>
      <c r="K480" s="33">
        <f t="shared" ca="1" si="575"/>
        <v>0</v>
      </c>
      <c r="L480" s="33"/>
      <c r="M480" s="832">
        <v>0</v>
      </c>
      <c r="N480" s="33">
        <f>IF(M480&gt;0,#REF!,0)</f>
        <v>0</v>
      </c>
      <c r="O480" s="33">
        <f t="shared" ca="1" si="576"/>
        <v>0</v>
      </c>
      <c r="P480" s="833">
        <f t="shared" ca="1" si="609"/>
        <v>0</v>
      </c>
      <c r="Q480" s="653">
        <f t="shared" ca="1" si="610"/>
        <v>0</v>
      </c>
      <c r="R480" s="835">
        <f t="shared" ca="1" si="611"/>
        <v>0</v>
      </c>
      <c r="S480" s="836">
        <f t="shared" ca="1" si="612"/>
        <v>0</v>
      </c>
      <c r="T480" s="34">
        <f t="shared" ca="1" si="577"/>
        <v>0</v>
      </c>
      <c r="U480" s="835">
        <f t="shared" ca="1" si="613"/>
        <v>0</v>
      </c>
      <c r="V480" s="34">
        <f t="shared" si="563"/>
        <v>0</v>
      </c>
      <c r="W480" s="553">
        <f t="shared" si="564"/>
        <v>0</v>
      </c>
      <c r="X480" s="42">
        <f t="shared" si="614"/>
        <v>0.03</v>
      </c>
      <c r="Y480" s="43">
        <f t="shared" si="578"/>
        <v>2.4662697723036864E-3</v>
      </c>
      <c r="Z480" s="45">
        <f t="shared" si="569"/>
        <v>0.03</v>
      </c>
      <c r="AA480" s="43">
        <f t="shared" si="579"/>
        <v>2.4662697723036864E-3</v>
      </c>
      <c r="AB480" s="35">
        <f t="shared" si="637"/>
        <v>0.16</v>
      </c>
      <c r="AC480" s="35">
        <f t="shared" ca="1" si="637"/>
        <v>0.15470777428049154</v>
      </c>
      <c r="AD480" s="317">
        <f t="shared" ca="1" si="637"/>
        <v>0.15470777428049154</v>
      </c>
      <c r="AE480" s="39"/>
      <c r="AF480" s="318">
        <f t="shared" si="580"/>
        <v>0</v>
      </c>
      <c r="AG480" s="405">
        <f t="shared" ca="1" si="581"/>
        <v>0</v>
      </c>
      <c r="AH480" s="318">
        <f t="shared" si="582"/>
        <v>0</v>
      </c>
      <c r="AI480" s="405">
        <f t="shared" ca="1" si="583"/>
        <v>0</v>
      </c>
      <c r="AJ480" s="318">
        <f t="shared" si="584"/>
        <v>0</v>
      </c>
      <c r="AK480" s="405">
        <f t="shared" ca="1" si="585"/>
        <v>0</v>
      </c>
      <c r="AL480" s="35">
        <v>0</v>
      </c>
      <c r="AM480" s="30">
        <f t="shared" ca="1" si="586"/>
        <v>0</v>
      </c>
      <c r="AN480" s="39"/>
      <c r="AO480" s="39"/>
      <c r="AP480" s="709">
        <f ca="1">IF($J$12="",0,IF(A480&lt;=$Y$3,IF(R479+SUM($M$126:M480)&gt;$Z$22,R479*10%,IF(R479+SUM($M$126:M480)&lt;=$Z$22,$Z$22-R479-SUM($M$126:M480))),0))</f>
        <v>0</v>
      </c>
      <c r="AQ480" s="319">
        <f t="shared" ca="1" si="616"/>
        <v>0</v>
      </c>
      <c r="AR480" s="319">
        <f ca="1">IF($J$12="",0,IF(U479&lt;0,0,IF(A480&lt;=$Y$3,IF(U479+SUM($M$126:M480)&gt;$Z$22,U479*10%,IF(U479+SUM($M$126:M480)&lt;=$Z$22,$AR$125-U479-SUM($M$126:M480))),0)))</f>
        <v>0</v>
      </c>
      <c r="AS480" s="39">
        <f t="shared" ca="1" si="617"/>
        <v>0</v>
      </c>
      <c r="AT480" s="723">
        <f t="shared" ca="1" si="587"/>
        <v>0</v>
      </c>
      <c r="AU480" s="320">
        <f t="shared" ca="1" si="588"/>
        <v>0</v>
      </c>
      <c r="AV480" s="320">
        <f t="shared" ca="1" si="589"/>
        <v>0</v>
      </c>
      <c r="AW480" s="320">
        <f t="shared" ca="1" si="590"/>
        <v>0</v>
      </c>
      <c r="AX480" s="320">
        <f t="shared" ca="1" si="591"/>
        <v>0</v>
      </c>
      <c r="AY480" s="320">
        <f t="shared" ca="1" si="618"/>
        <v>0</v>
      </c>
      <c r="AZ480" s="724">
        <f t="shared" ca="1" si="592"/>
        <v>0</v>
      </c>
      <c r="BA480" s="1259">
        <f t="shared" si="619"/>
        <v>0</v>
      </c>
      <c r="BB480" s="1250"/>
      <c r="BC480" s="715">
        <f t="shared" si="593"/>
        <v>0</v>
      </c>
      <c r="BD480" s="715">
        <f t="shared" si="594"/>
        <v>0</v>
      </c>
      <c r="BE480" s="715">
        <f t="shared" si="595"/>
        <v>0</v>
      </c>
      <c r="BF480" s="715">
        <f t="shared" si="620"/>
        <v>0</v>
      </c>
      <c r="BG480" s="732">
        <f t="shared" si="596"/>
        <v>0</v>
      </c>
      <c r="BH480" s="39"/>
      <c r="BI480" s="39"/>
      <c r="BJ480" s="39"/>
      <c r="BK480" s="39"/>
      <c r="BL480" s="39"/>
      <c r="BM480" s="30"/>
      <c r="BN480" s="422">
        <f t="shared" ca="1" si="597"/>
        <v>0</v>
      </c>
      <c r="BO480" s="422">
        <f t="shared" ca="1" si="598"/>
        <v>0</v>
      </c>
      <c r="BP480" s="422">
        <f t="shared" ca="1" si="599"/>
        <v>0</v>
      </c>
      <c r="BQ480" s="422">
        <f t="shared" ca="1" si="600"/>
        <v>0</v>
      </c>
      <c r="BR480" s="422">
        <f t="shared" ca="1" si="621"/>
        <v>0</v>
      </c>
      <c r="BS480" s="422">
        <f t="shared" ca="1" si="601"/>
        <v>0</v>
      </c>
      <c r="BT480" s="422">
        <f t="shared" si="602"/>
        <v>0</v>
      </c>
      <c r="BU480" s="422">
        <f t="shared" si="603"/>
        <v>0</v>
      </c>
      <c r="BV480" s="422">
        <f t="shared" si="604"/>
        <v>0</v>
      </c>
      <c r="BW480" s="422">
        <f t="shared" si="605"/>
        <v>0</v>
      </c>
      <c r="BX480" s="422">
        <f t="shared" si="622"/>
        <v>0</v>
      </c>
      <c r="BY480" s="422">
        <f t="shared" si="606"/>
        <v>0</v>
      </c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458"/>
      <c r="CL480" s="458"/>
      <c r="CM480" s="458"/>
      <c r="CN480" s="458"/>
      <c r="CO480" s="458"/>
      <c r="CP480" s="458"/>
      <c r="CQ480" s="458"/>
      <c r="CR480" s="458"/>
      <c r="CS480" s="458"/>
      <c r="CT480" s="458"/>
      <c r="CU480" s="458"/>
      <c r="CV480" s="458"/>
      <c r="CW480" s="458"/>
      <c r="CX480" s="458"/>
      <c r="CY480" s="458"/>
      <c r="CZ480" s="458"/>
      <c r="DA480" s="458"/>
      <c r="DB480" s="458"/>
      <c r="DC480" s="458"/>
      <c r="DD480" s="458"/>
      <c r="DE480" s="458"/>
      <c r="DF480" s="458"/>
      <c r="DG480" s="458"/>
      <c r="DH480" s="458"/>
      <c r="DI480" s="458"/>
      <c r="DJ480" s="458"/>
      <c r="DK480" s="458"/>
      <c r="DL480" s="458"/>
      <c r="DM480" s="458"/>
      <c r="DN480" s="458"/>
      <c r="DO480" s="458"/>
      <c r="DP480" s="458"/>
      <c r="DQ480" s="458"/>
      <c r="DR480" s="458"/>
      <c r="DS480" s="458"/>
      <c r="DT480" s="458"/>
      <c r="DU480" s="39"/>
      <c r="DV480" s="39"/>
      <c r="DW480" s="31">
        <f t="shared" si="636"/>
        <v>30</v>
      </c>
      <c r="DX480" s="459">
        <f t="shared" si="607"/>
        <v>356</v>
      </c>
      <c r="DY480" s="467">
        <f t="shared" si="623"/>
        <v>0</v>
      </c>
      <c r="DZ480" s="468">
        <f t="shared" si="624"/>
        <v>0</v>
      </c>
      <c r="EA480" s="467">
        <f t="shared" si="625"/>
        <v>0</v>
      </c>
      <c r="EB480" s="468"/>
      <c r="EC480" s="326"/>
      <c r="ED480" s="468"/>
      <c r="EE480" s="39"/>
      <c r="EF480" s="459">
        <f t="shared" si="626"/>
        <v>356</v>
      </c>
      <c r="EG480" s="407">
        <f t="shared" si="638"/>
        <v>0.03</v>
      </c>
      <c r="EH480" s="407">
        <f t="shared" si="638"/>
        <v>0.03</v>
      </c>
      <c r="EI480" s="407">
        <f t="shared" si="638"/>
        <v>0.03</v>
      </c>
      <c r="EJ480" s="407">
        <f t="shared" si="638"/>
        <v>0.03</v>
      </c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</row>
    <row r="481" spans="1:228" ht="12.75" hidden="1" customHeight="1" x14ac:dyDescent="0.2">
      <c r="A481" s="31">
        <f t="shared" si="635"/>
        <v>30</v>
      </c>
      <c r="B481" s="31"/>
      <c r="C481" s="31"/>
      <c r="D481" s="32">
        <f t="shared" si="608"/>
        <v>357</v>
      </c>
      <c r="E481" s="33">
        <f t="shared" ca="1" si="572"/>
        <v>0</v>
      </c>
      <c r="F481" s="33">
        <f t="shared" ca="1" si="573"/>
        <v>0</v>
      </c>
      <c r="G481" s="33">
        <f t="shared" ca="1" si="574"/>
        <v>0</v>
      </c>
      <c r="H481" s="33">
        <v>0</v>
      </c>
      <c r="I481" s="33">
        <v>0</v>
      </c>
      <c r="J481" s="33">
        <f t="shared" ca="1" si="630"/>
        <v>0</v>
      </c>
      <c r="K481" s="33">
        <f t="shared" ca="1" si="575"/>
        <v>0</v>
      </c>
      <c r="L481" s="33"/>
      <c r="M481" s="832">
        <v>0</v>
      </c>
      <c r="N481" s="33">
        <f>IF(M481&gt;0,#REF!,0)</f>
        <v>0</v>
      </c>
      <c r="O481" s="33">
        <f t="shared" ca="1" si="576"/>
        <v>0</v>
      </c>
      <c r="P481" s="833">
        <f t="shared" ca="1" si="609"/>
        <v>0</v>
      </c>
      <c r="Q481" s="834">
        <f t="shared" ca="1" si="610"/>
        <v>0</v>
      </c>
      <c r="R481" s="835">
        <f t="shared" ca="1" si="611"/>
        <v>0</v>
      </c>
      <c r="S481" s="836">
        <f t="shared" ca="1" si="612"/>
        <v>0</v>
      </c>
      <c r="T481" s="34">
        <f t="shared" ca="1" si="577"/>
        <v>0</v>
      </c>
      <c r="U481" s="835">
        <f t="shared" ca="1" si="613"/>
        <v>0</v>
      </c>
      <c r="V481" s="34">
        <f t="shared" ref="V481:V544" si="639">IF(D481&gt;180,0,$AB$1071*2.25*((180-D481+0)/180))</f>
        <v>0</v>
      </c>
      <c r="W481" s="553">
        <f t="shared" si="564"/>
        <v>0</v>
      </c>
      <c r="X481" s="42">
        <f t="shared" si="614"/>
        <v>0.03</v>
      </c>
      <c r="Y481" s="43">
        <f t="shared" si="578"/>
        <v>2.4662697723036864E-3</v>
      </c>
      <c r="Z481" s="45">
        <f t="shared" si="569"/>
        <v>0.03</v>
      </c>
      <c r="AA481" s="43">
        <f t="shared" si="579"/>
        <v>2.4662697723036864E-3</v>
      </c>
      <c r="AB481" s="35">
        <f t="shared" si="637"/>
        <v>0.16</v>
      </c>
      <c r="AC481" s="35">
        <f t="shared" ca="1" si="637"/>
        <v>0.15470777428049154</v>
      </c>
      <c r="AD481" s="317">
        <f t="shared" ca="1" si="637"/>
        <v>0.15470777428049154</v>
      </c>
      <c r="AE481" s="39"/>
      <c r="AF481" s="318">
        <f t="shared" si="580"/>
        <v>0</v>
      </c>
      <c r="AG481" s="405">
        <f t="shared" ca="1" si="581"/>
        <v>0</v>
      </c>
      <c r="AH481" s="318">
        <f t="shared" si="582"/>
        <v>0</v>
      </c>
      <c r="AI481" s="405">
        <f t="shared" ca="1" si="583"/>
        <v>0</v>
      </c>
      <c r="AJ481" s="318">
        <f t="shared" si="584"/>
        <v>0</v>
      </c>
      <c r="AK481" s="405">
        <f t="shared" ca="1" si="585"/>
        <v>0</v>
      </c>
      <c r="AL481" s="35">
        <v>0</v>
      </c>
      <c r="AM481" s="30">
        <f t="shared" ca="1" si="586"/>
        <v>0</v>
      </c>
      <c r="AN481" s="39"/>
      <c r="AO481" s="39"/>
      <c r="AP481" s="709">
        <f ca="1">IF($J$12="",0,IF(A481&lt;=$Y$3,IF(R480+SUM($M$126:M481)&gt;$Z$22,R480*10%,IF(R480+SUM($M$126:M481)&lt;=$Z$22,$Z$22-R480-SUM($M$126:M481))),0))</f>
        <v>0</v>
      </c>
      <c r="AQ481" s="319">
        <f t="shared" ca="1" si="616"/>
        <v>0</v>
      </c>
      <c r="AR481" s="319">
        <f ca="1">IF($J$12="",0,IF(U480&lt;0,0,IF(A481&lt;=$Y$3,IF(U480+SUM($M$126:M481)&gt;$Z$22,U480*10%,IF(U480+SUM($M$126:M481)&lt;=$Z$22,$AR$125-U480-SUM($M$126:M481))),0)))</f>
        <v>0</v>
      </c>
      <c r="AS481" s="39">
        <f t="shared" ca="1" si="617"/>
        <v>0</v>
      </c>
      <c r="AT481" s="723">
        <f t="shared" ca="1" si="587"/>
        <v>0</v>
      </c>
      <c r="AU481" s="320">
        <f t="shared" ca="1" si="588"/>
        <v>0</v>
      </c>
      <c r="AV481" s="320">
        <f t="shared" ca="1" si="589"/>
        <v>0</v>
      </c>
      <c r="AW481" s="320">
        <f t="shared" ca="1" si="590"/>
        <v>0</v>
      </c>
      <c r="AX481" s="320">
        <f t="shared" ca="1" si="591"/>
        <v>0</v>
      </c>
      <c r="AY481" s="320">
        <f t="shared" ca="1" si="618"/>
        <v>0</v>
      </c>
      <c r="AZ481" s="724">
        <f t="shared" ca="1" si="592"/>
        <v>0</v>
      </c>
      <c r="BA481" s="1259">
        <f t="shared" si="619"/>
        <v>0</v>
      </c>
      <c r="BB481" s="1250"/>
      <c r="BC481" s="715">
        <f t="shared" si="593"/>
        <v>0</v>
      </c>
      <c r="BD481" s="715">
        <f t="shared" si="594"/>
        <v>0</v>
      </c>
      <c r="BE481" s="715">
        <f t="shared" si="595"/>
        <v>0</v>
      </c>
      <c r="BF481" s="715">
        <f t="shared" si="620"/>
        <v>0</v>
      </c>
      <c r="BG481" s="732">
        <f t="shared" si="596"/>
        <v>0</v>
      </c>
      <c r="BH481" s="39"/>
      <c r="BI481" s="39"/>
      <c r="BJ481" s="39"/>
      <c r="BK481" s="39"/>
      <c r="BL481" s="39"/>
      <c r="BM481" s="30"/>
      <c r="BN481" s="422">
        <f t="shared" ca="1" si="597"/>
        <v>0</v>
      </c>
      <c r="BO481" s="422">
        <f t="shared" ca="1" si="598"/>
        <v>0</v>
      </c>
      <c r="BP481" s="422">
        <f t="shared" ca="1" si="599"/>
        <v>0</v>
      </c>
      <c r="BQ481" s="422">
        <f t="shared" ca="1" si="600"/>
        <v>0</v>
      </c>
      <c r="BR481" s="422">
        <f t="shared" ca="1" si="621"/>
        <v>0</v>
      </c>
      <c r="BS481" s="422">
        <f t="shared" ca="1" si="601"/>
        <v>0</v>
      </c>
      <c r="BT481" s="422">
        <f t="shared" si="602"/>
        <v>0</v>
      </c>
      <c r="BU481" s="422">
        <f t="shared" si="603"/>
        <v>0</v>
      </c>
      <c r="BV481" s="422">
        <f t="shared" si="604"/>
        <v>0</v>
      </c>
      <c r="BW481" s="422">
        <f t="shared" si="605"/>
        <v>0</v>
      </c>
      <c r="BX481" s="422">
        <f t="shared" si="622"/>
        <v>0</v>
      </c>
      <c r="BY481" s="422">
        <f t="shared" si="606"/>
        <v>0</v>
      </c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458"/>
      <c r="CL481" s="458"/>
      <c r="CM481" s="458"/>
      <c r="CN481" s="458"/>
      <c r="CO481" s="458"/>
      <c r="CP481" s="458"/>
      <c r="CQ481" s="458"/>
      <c r="CR481" s="458"/>
      <c r="CS481" s="458"/>
      <c r="CT481" s="458"/>
      <c r="CU481" s="458"/>
      <c r="CV481" s="458"/>
      <c r="CW481" s="458"/>
      <c r="CX481" s="458"/>
      <c r="CY481" s="458"/>
      <c r="CZ481" s="458"/>
      <c r="DA481" s="458"/>
      <c r="DB481" s="458"/>
      <c r="DC481" s="458"/>
      <c r="DD481" s="458"/>
      <c r="DE481" s="458"/>
      <c r="DF481" s="458"/>
      <c r="DG481" s="458"/>
      <c r="DH481" s="458"/>
      <c r="DI481" s="458"/>
      <c r="DJ481" s="458"/>
      <c r="DK481" s="458"/>
      <c r="DL481" s="458"/>
      <c r="DM481" s="458"/>
      <c r="DN481" s="458"/>
      <c r="DO481" s="458"/>
      <c r="DP481" s="458"/>
      <c r="DQ481" s="458"/>
      <c r="DR481" s="458"/>
      <c r="DS481" s="458"/>
      <c r="DT481" s="458"/>
      <c r="DU481" s="39"/>
      <c r="DV481" s="39"/>
      <c r="DW481" s="31">
        <f t="shared" si="636"/>
        <v>30</v>
      </c>
      <c r="DX481" s="459">
        <f t="shared" si="607"/>
        <v>357</v>
      </c>
      <c r="DY481" s="467">
        <f t="shared" si="623"/>
        <v>0</v>
      </c>
      <c r="DZ481" s="468">
        <f t="shared" si="624"/>
        <v>0</v>
      </c>
      <c r="EA481" s="467">
        <f t="shared" si="625"/>
        <v>0</v>
      </c>
      <c r="EB481" s="468"/>
      <c r="EC481" s="326"/>
      <c r="ED481" s="468"/>
      <c r="EE481" s="39"/>
      <c r="EF481" s="459">
        <f t="shared" si="626"/>
        <v>357</v>
      </c>
      <c r="EG481" s="407">
        <f t="shared" si="638"/>
        <v>0.03</v>
      </c>
      <c r="EH481" s="407">
        <f t="shared" si="638"/>
        <v>0.03</v>
      </c>
      <c r="EI481" s="407">
        <f t="shared" si="638"/>
        <v>0.03</v>
      </c>
      <c r="EJ481" s="407">
        <f t="shared" si="638"/>
        <v>0.03</v>
      </c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</row>
    <row r="482" spans="1:228" ht="12.75" hidden="1" customHeight="1" x14ac:dyDescent="0.2">
      <c r="A482" s="31">
        <f t="shared" si="635"/>
        <v>30</v>
      </c>
      <c r="B482" s="31"/>
      <c r="C482" s="31"/>
      <c r="D482" s="32">
        <f t="shared" si="608"/>
        <v>358</v>
      </c>
      <c r="E482" s="33">
        <f t="shared" ca="1" si="572"/>
        <v>0</v>
      </c>
      <c r="F482" s="33">
        <f t="shared" ca="1" si="573"/>
        <v>0</v>
      </c>
      <c r="G482" s="33">
        <f t="shared" ca="1" si="574"/>
        <v>0</v>
      </c>
      <c r="H482" s="33">
        <v>0</v>
      </c>
      <c r="I482" s="33">
        <v>0</v>
      </c>
      <c r="J482" s="33">
        <f t="shared" ca="1" si="630"/>
        <v>0</v>
      </c>
      <c r="K482" s="33">
        <f t="shared" ca="1" si="575"/>
        <v>0</v>
      </c>
      <c r="L482" s="33"/>
      <c r="M482" s="832">
        <v>0</v>
      </c>
      <c r="N482" s="33">
        <f>IF(M482&gt;0,#REF!,0)</f>
        <v>0</v>
      </c>
      <c r="O482" s="33">
        <f t="shared" ca="1" si="576"/>
        <v>0</v>
      </c>
      <c r="P482" s="833">
        <f t="shared" ca="1" si="609"/>
        <v>0</v>
      </c>
      <c r="Q482" s="834">
        <f t="shared" ca="1" si="610"/>
        <v>0</v>
      </c>
      <c r="R482" s="835">
        <f t="shared" ca="1" si="611"/>
        <v>0</v>
      </c>
      <c r="S482" s="836">
        <f t="shared" ca="1" si="612"/>
        <v>0</v>
      </c>
      <c r="T482" s="34">
        <f t="shared" ca="1" si="577"/>
        <v>0</v>
      </c>
      <c r="U482" s="835">
        <f t="shared" ca="1" si="613"/>
        <v>0</v>
      </c>
      <c r="V482" s="34">
        <f t="shared" si="639"/>
        <v>0</v>
      </c>
      <c r="W482" s="553">
        <f t="shared" ref="W482:W545" si="640">ROUND(IF(D482&gt;180,0,2.25*((180-D482+0)/180)),3)</f>
        <v>0</v>
      </c>
      <c r="X482" s="42">
        <f t="shared" si="614"/>
        <v>0.03</v>
      </c>
      <c r="Y482" s="43">
        <f t="shared" si="578"/>
        <v>2.4662697723036864E-3</v>
      </c>
      <c r="Z482" s="45">
        <f t="shared" si="569"/>
        <v>0.03</v>
      </c>
      <c r="AA482" s="43">
        <f t="shared" si="579"/>
        <v>2.4662697723036864E-3</v>
      </c>
      <c r="AB482" s="35">
        <f t="shared" si="637"/>
        <v>0.16</v>
      </c>
      <c r="AC482" s="35">
        <f t="shared" ca="1" si="637"/>
        <v>0.15470777428049154</v>
      </c>
      <c r="AD482" s="317">
        <f t="shared" ca="1" si="637"/>
        <v>0.15470777428049154</v>
      </c>
      <c r="AE482" s="39"/>
      <c r="AF482" s="318">
        <f t="shared" si="580"/>
        <v>0</v>
      </c>
      <c r="AG482" s="405">
        <f t="shared" ca="1" si="581"/>
        <v>0</v>
      </c>
      <c r="AH482" s="318">
        <f t="shared" si="582"/>
        <v>0</v>
      </c>
      <c r="AI482" s="405">
        <f t="shared" ca="1" si="583"/>
        <v>0</v>
      </c>
      <c r="AJ482" s="318">
        <f t="shared" si="584"/>
        <v>0</v>
      </c>
      <c r="AK482" s="405">
        <f t="shared" ca="1" si="585"/>
        <v>0</v>
      </c>
      <c r="AL482" s="35">
        <v>0</v>
      </c>
      <c r="AM482" s="30">
        <f t="shared" ca="1" si="586"/>
        <v>0</v>
      </c>
      <c r="AN482" s="39"/>
      <c r="AO482" s="39"/>
      <c r="AP482" s="709">
        <f ca="1">IF($J$12="",0,IF(A482&lt;=$Y$3,IF(R481+SUM($M$126:M482)&gt;$Z$22,R481*10%,IF(R481+SUM($M$126:M482)&lt;=$Z$22,$Z$22-R481-SUM($M$126:M482))),0))</f>
        <v>0</v>
      </c>
      <c r="AQ482" s="319">
        <f t="shared" ca="1" si="616"/>
        <v>0</v>
      </c>
      <c r="AR482" s="319">
        <f ca="1">IF($J$12="",0,IF(U481&lt;0,0,IF(A482&lt;=$Y$3,IF(U481+SUM($M$126:M482)&gt;$Z$22,U481*10%,IF(U481+SUM($M$126:M482)&lt;=$Z$22,$AR$125-U481-SUM($M$126:M482))),0)))</f>
        <v>0</v>
      </c>
      <c r="AS482" s="39">
        <f t="shared" ca="1" si="617"/>
        <v>0</v>
      </c>
      <c r="AT482" s="723">
        <f t="shared" ca="1" si="587"/>
        <v>0</v>
      </c>
      <c r="AU482" s="320">
        <f t="shared" ca="1" si="588"/>
        <v>0</v>
      </c>
      <c r="AV482" s="320">
        <f t="shared" ca="1" si="589"/>
        <v>0</v>
      </c>
      <c r="AW482" s="320">
        <f t="shared" ca="1" si="590"/>
        <v>0</v>
      </c>
      <c r="AX482" s="320">
        <f t="shared" ca="1" si="591"/>
        <v>0</v>
      </c>
      <c r="AY482" s="320">
        <f t="shared" ca="1" si="618"/>
        <v>0</v>
      </c>
      <c r="AZ482" s="724">
        <f t="shared" ca="1" si="592"/>
        <v>0</v>
      </c>
      <c r="BA482" s="1259">
        <f t="shared" si="619"/>
        <v>0</v>
      </c>
      <c r="BB482" s="1250"/>
      <c r="BC482" s="715">
        <f t="shared" si="593"/>
        <v>0</v>
      </c>
      <c r="BD482" s="715">
        <f t="shared" si="594"/>
        <v>0</v>
      </c>
      <c r="BE482" s="715">
        <f t="shared" si="595"/>
        <v>0</v>
      </c>
      <c r="BF482" s="715">
        <f t="shared" si="620"/>
        <v>0</v>
      </c>
      <c r="BG482" s="732">
        <f t="shared" si="596"/>
        <v>0</v>
      </c>
      <c r="BH482" s="39"/>
      <c r="BI482" s="39"/>
      <c r="BJ482" s="39"/>
      <c r="BK482" s="39"/>
      <c r="BL482" s="39"/>
      <c r="BM482" s="30"/>
      <c r="BN482" s="422">
        <f t="shared" ca="1" si="597"/>
        <v>0</v>
      </c>
      <c r="BO482" s="422">
        <f t="shared" ca="1" si="598"/>
        <v>0</v>
      </c>
      <c r="BP482" s="422">
        <f t="shared" ca="1" si="599"/>
        <v>0</v>
      </c>
      <c r="BQ482" s="422">
        <f t="shared" ca="1" si="600"/>
        <v>0</v>
      </c>
      <c r="BR482" s="422">
        <f t="shared" ca="1" si="621"/>
        <v>0</v>
      </c>
      <c r="BS482" s="422">
        <f t="shared" ca="1" si="601"/>
        <v>0</v>
      </c>
      <c r="BT482" s="422">
        <f t="shared" si="602"/>
        <v>0</v>
      </c>
      <c r="BU482" s="422">
        <f t="shared" si="603"/>
        <v>0</v>
      </c>
      <c r="BV482" s="422">
        <f t="shared" si="604"/>
        <v>0</v>
      </c>
      <c r="BW482" s="422">
        <f t="shared" si="605"/>
        <v>0</v>
      </c>
      <c r="BX482" s="422">
        <f t="shared" si="622"/>
        <v>0</v>
      </c>
      <c r="BY482" s="422">
        <f t="shared" si="606"/>
        <v>0</v>
      </c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458"/>
      <c r="CL482" s="458"/>
      <c r="CM482" s="458"/>
      <c r="CN482" s="458"/>
      <c r="CO482" s="458"/>
      <c r="CP482" s="458"/>
      <c r="CQ482" s="458"/>
      <c r="CR482" s="458"/>
      <c r="CS482" s="458"/>
      <c r="CT482" s="458"/>
      <c r="CU482" s="458"/>
      <c r="CV482" s="458"/>
      <c r="CW482" s="458"/>
      <c r="CX482" s="458"/>
      <c r="CY482" s="458"/>
      <c r="CZ482" s="458"/>
      <c r="DA482" s="458"/>
      <c r="DB482" s="458"/>
      <c r="DC482" s="458"/>
      <c r="DD482" s="458"/>
      <c r="DE482" s="458"/>
      <c r="DF482" s="458"/>
      <c r="DG482" s="458"/>
      <c r="DH482" s="458"/>
      <c r="DI482" s="458"/>
      <c r="DJ482" s="458"/>
      <c r="DK482" s="458"/>
      <c r="DL482" s="458"/>
      <c r="DM482" s="458"/>
      <c r="DN482" s="458"/>
      <c r="DO482" s="458"/>
      <c r="DP482" s="458"/>
      <c r="DQ482" s="458"/>
      <c r="DR482" s="458"/>
      <c r="DS482" s="458"/>
      <c r="DT482" s="458"/>
      <c r="DU482" s="39"/>
      <c r="DV482" s="39"/>
      <c r="DW482" s="31">
        <f t="shared" si="636"/>
        <v>30</v>
      </c>
      <c r="DX482" s="459">
        <f t="shared" si="607"/>
        <v>358</v>
      </c>
      <c r="DY482" s="467">
        <f t="shared" si="623"/>
        <v>0</v>
      </c>
      <c r="DZ482" s="468">
        <f t="shared" si="624"/>
        <v>0</v>
      </c>
      <c r="EA482" s="467">
        <f t="shared" si="625"/>
        <v>0</v>
      </c>
      <c r="EB482" s="468"/>
      <c r="EC482" s="326"/>
      <c r="ED482" s="468"/>
      <c r="EE482" s="39"/>
      <c r="EF482" s="459">
        <f t="shared" si="626"/>
        <v>358</v>
      </c>
      <c r="EG482" s="407">
        <f t="shared" si="638"/>
        <v>0.03</v>
      </c>
      <c r="EH482" s="407">
        <f t="shared" si="638"/>
        <v>0.03</v>
      </c>
      <c r="EI482" s="407">
        <f t="shared" si="638"/>
        <v>0.03</v>
      </c>
      <c r="EJ482" s="407">
        <f t="shared" si="638"/>
        <v>0.03</v>
      </c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</row>
    <row r="483" spans="1:228" ht="12.75" hidden="1" customHeight="1" x14ac:dyDescent="0.2">
      <c r="A483" s="31">
        <f t="shared" si="635"/>
        <v>30</v>
      </c>
      <c r="B483" s="31"/>
      <c r="C483" s="31"/>
      <c r="D483" s="32">
        <f t="shared" si="608"/>
        <v>359</v>
      </c>
      <c r="E483" s="33">
        <f t="shared" ca="1" si="572"/>
        <v>0</v>
      </c>
      <c r="F483" s="33">
        <f t="shared" ca="1" si="573"/>
        <v>0</v>
      </c>
      <c r="G483" s="33">
        <f t="shared" ca="1" si="574"/>
        <v>0</v>
      </c>
      <c r="H483" s="33">
        <v>0</v>
      </c>
      <c r="I483" s="33">
        <v>0</v>
      </c>
      <c r="J483" s="33">
        <f t="shared" ca="1" si="630"/>
        <v>0</v>
      </c>
      <c r="K483" s="33">
        <f t="shared" ca="1" si="575"/>
        <v>0</v>
      </c>
      <c r="L483" s="33"/>
      <c r="M483" s="832">
        <v>0</v>
      </c>
      <c r="N483" s="33">
        <f>IF(M483&gt;0,#REF!,0)</f>
        <v>0</v>
      </c>
      <c r="O483" s="33">
        <f t="shared" ca="1" si="576"/>
        <v>0</v>
      </c>
      <c r="P483" s="833">
        <f t="shared" ca="1" si="609"/>
        <v>0</v>
      </c>
      <c r="Q483" s="834">
        <f t="shared" ca="1" si="610"/>
        <v>0</v>
      </c>
      <c r="R483" s="835">
        <f t="shared" ca="1" si="611"/>
        <v>0</v>
      </c>
      <c r="S483" s="836">
        <f t="shared" ca="1" si="612"/>
        <v>0</v>
      </c>
      <c r="T483" s="34">
        <f t="shared" ca="1" si="577"/>
        <v>0</v>
      </c>
      <c r="U483" s="835">
        <f t="shared" ca="1" si="613"/>
        <v>0</v>
      </c>
      <c r="V483" s="34">
        <f t="shared" si="639"/>
        <v>0</v>
      </c>
      <c r="W483" s="553">
        <f t="shared" si="640"/>
        <v>0</v>
      </c>
      <c r="X483" s="42">
        <f t="shared" si="614"/>
        <v>0.03</v>
      </c>
      <c r="Y483" s="43">
        <f t="shared" si="578"/>
        <v>2.4662697723036864E-3</v>
      </c>
      <c r="Z483" s="45">
        <f t="shared" si="569"/>
        <v>0.03</v>
      </c>
      <c r="AA483" s="43">
        <f t="shared" si="579"/>
        <v>2.4662697723036864E-3</v>
      </c>
      <c r="AB483" s="35">
        <f t="shared" si="637"/>
        <v>0.16</v>
      </c>
      <c r="AC483" s="35">
        <f t="shared" ca="1" si="637"/>
        <v>0.15470777428049154</v>
      </c>
      <c r="AD483" s="317">
        <f t="shared" ca="1" si="637"/>
        <v>0.15470777428049154</v>
      </c>
      <c r="AE483" s="39"/>
      <c r="AF483" s="318">
        <f t="shared" si="580"/>
        <v>0</v>
      </c>
      <c r="AG483" s="405">
        <f t="shared" ca="1" si="581"/>
        <v>0</v>
      </c>
      <c r="AH483" s="318">
        <f t="shared" si="582"/>
        <v>0</v>
      </c>
      <c r="AI483" s="405">
        <f t="shared" ca="1" si="583"/>
        <v>0</v>
      </c>
      <c r="AJ483" s="318">
        <f t="shared" si="584"/>
        <v>0</v>
      </c>
      <c r="AK483" s="405">
        <f t="shared" ca="1" si="585"/>
        <v>0</v>
      </c>
      <c r="AL483" s="35">
        <v>0</v>
      </c>
      <c r="AM483" s="30">
        <f t="shared" ca="1" si="586"/>
        <v>0</v>
      </c>
      <c r="AN483" s="39"/>
      <c r="AO483" s="39"/>
      <c r="AP483" s="709">
        <f ca="1">IF($J$12="",0,IF(A483&lt;=$Y$3,IF(R482+SUM($M$126:M483)&gt;$Z$22,R482*10%,IF(R482+SUM($M$126:M483)&lt;=$Z$22,$Z$22-R482-SUM($M$126:M483))),0))</f>
        <v>0</v>
      </c>
      <c r="AQ483" s="319">
        <f t="shared" ca="1" si="616"/>
        <v>0</v>
      </c>
      <c r="AR483" s="319">
        <f ca="1">IF($J$12="",0,IF(U482&lt;0,0,IF(A483&lt;=$Y$3,IF(U482+SUM($M$126:M483)&gt;$Z$22,U482*10%,IF(U482+SUM($M$126:M483)&lt;=$Z$22,$AR$125-U482-SUM($M$126:M483))),0)))</f>
        <v>0</v>
      </c>
      <c r="AS483" s="39">
        <f t="shared" ca="1" si="617"/>
        <v>0</v>
      </c>
      <c r="AT483" s="723">
        <f t="shared" ca="1" si="587"/>
        <v>0</v>
      </c>
      <c r="AU483" s="320">
        <f t="shared" ca="1" si="588"/>
        <v>0</v>
      </c>
      <c r="AV483" s="320">
        <f t="shared" ca="1" si="589"/>
        <v>0</v>
      </c>
      <c r="AW483" s="320">
        <f t="shared" ca="1" si="590"/>
        <v>0</v>
      </c>
      <c r="AX483" s="320">
        <f t="shared" ca="1" si="591"/>
        <v>0</v>
      </c>
      <c r="AY483" s="320">
        <f t="shared" ca="1" si="618"/>
        <v>0</v>
      </c>
      <c r="AZ483" s="724">
        <f t="shared" ca="1" si="592"/>
        <v>0</v>
      </c>
      <c r="BA483" s="1259">
        <f t="shared" si="619"/>
        <v>0</v>
      </c>
      <c r="BB483" s="1250"/>
      <c r="BC483" s="715">
        <f t="shared" si="593"/>
        <v>0</v>
      </c>
      <c r="BD483" s="715">
        <f t="shared" si="594"/>
        <v>0</v>
      </c>
      <c r="BE483" s="715">
        <f t="shared" si="595"/>
        <v>0</v>
      </c>
      <c r="BF483" s="715">
        <f t="shared" si="620"/>
        <v>0</v>
      </c>
      <c r="BG483" s="732">
        <f t="shared" si="596"/>
        <v>0</v>
      </c>
      <c r="BH483" s="39"/>
      <c r="BI483" s="39"/>
      <c r="BJ483" s="39"/>
      <c r="BK483" s="39"/>
      <c r="BL483" s="39"/>
      <c r="BM483" s="30"/>
      <c r="BN483" s="422">
        <f t="shared" ca="1" si="597"/>
        <v>0</v>
      </c>
      <c r="BO483" s="422">
        <f t="shared" ca="1" si="598"/>
        <v>0</v>
      </c>
      <c r="BP483" s="422">
        <f t="shared" ca="1" si="599"/>
        <v>0</v>
      </c>
      <c r="BQ483" s="422">
        <f t="shared" ca="1" si="600"/>
        <v>0</v>
      </c>
      <c r="BR483" s="422">
        <f t="shared" ca="1" si="621"/>
        <v>0</v>
      </c>
      <c r="BS483" s="422">
        <f t="shared" ca="1" si="601"/>
        <v>0</v>
      </c>
      <c r="BT483" s="422">
        <f t="shared" si="602"/>
        <v>0</v>
      </c>
      <c r="BU483" s="422">
        <f t="shared" si="603"/>
        <v>0</v>
      </c>
      <c r="BV483" s="422">
        <f t="shared" si="604"/>
        <v>0</v>
      </c>
      <c r="BW483" s="422">
        <f t="shared" si="605"/>
        <v>0</v>
      </c>
      <c r="BX483" s="422">
        <f t="shared" si="622"/>
        <v>0</v>
      </c>
      <c r="BY483" s="422">
        <f t="shared" si="606"/>
        <v>0</v>
      </c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458"/>
      <c r="CL483" s="458"/>
      <c r="CM483" s="458"/>
      <c r="CN483" s="458"/>
      <c r="CO483" s="458"/>
      <c r="CP483" s="458"/>
      <c r="CQ483" s="458"/>
      <c r="CR483" s="458"/>
      <c r="CS483" s="458"/>
      <c r="CT483" s="458"/>
      <c r="CU483" s="458"/>
      <c r="CV483" s="458"/>
      <c r="CW483" s="458"/>
      <c r="CX483" s="458"/>
      <c r="CY483" s="458"/>
      <c r="CZ483" s="458"/>
      <c r="DA483" s="458"/>
      <c r="DB483" s="458"/>
      <c r="DC483" s="458"/>
      <c r="DD483" s="458"/>
      <c r="DE483" s="458"/>
      <c r="DF483" s="458"/>
      <c r="DG483" s="458"/>
      <c r="DH483" s="458"/>
      <c r="DI483" s="458"/>
      <c r="DJ483" s="458"/>
      <c r="DK483" s="458"/>
      <c r="DL483" s="458"/>
      <c r="DM483" s="458"/>
      <c r="DN483" s="458"/>
      <c r="DO483" s="458"/>
      <c r="DP483" s="458"/>
      <c r="DQ483" s="458"/>
      <c r="DR483" s="458"/>
      <c r="DS483" s="458"/>
      <c r="DT483" s="458"/>
      <c r="DU483" s="39"/>
      <c r="DV483" s="39"/>
      <c r="DW483" s="31">
        <f t="shared" si="636"/>
        <v>30</v>
      </c>
      <c r="DX483" s="459">
        <f t="shared" si="607"/>
        <v>359</v>
      </c>
      <c r="DY483" s="467">
        <f t="shared" si="623"/>
        <v>0</v>
      </c>
      <c r="DZ483" s="468">
        <f t="shared" si="624"/>
        <v>0</v>
      </c>
      <c r="EA483" s="467">
        <f t="shared" si="625"/>
        <v>0</v>
      </c>
      <c r="EB483" s="468"/>
      <c r="EC483" s="326"/>
      <c r="ED483" s="468"/>
      <c r="EE483" s="39"/>
      <c r="EF483" s="459">
        <f t="shared" si="626"/>
        <v>359</v>
      </c>
      <c r="EG483" s="407">
        <f t="shared" si="638"/>
        <v>0.03</v>
      </c>
      <c r="EH483" s="407">
        <f t="shared" si="638"/>
        <v>0.03</v>
      </c>
      <c r="EI483" s="407">
        <f t="shared" si="638"/>
        <v>0.03</v>
      </c>
      <c r="EJ483" s="407">
        <f t="shared" si="638"/>
        <v>0.03</v>
      </c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U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</row>
    <row r="484" spans="1:228" ht="12.75" hidden="1" customHeight="1" x14ac:dyDescent="0.2">
      <c r="A484" s="31">
        <f t="shared" si="635"/>
        <v>30</v>
      </c>
      <c r="B484" s="31"/>
      <c r="C484" s="31"/>
      <c r="D484" s="32">
        <f t="shared" si="608"/>
        <v>360</v>
      </c>
      <c r="E484" s="33">
        <f t="shared" ca="1" si="572"/>
        <v>0</v>
      </c>
      <c r="F484" s="33">
        <f t="shared" ca="1" si="573"/>
        <v>0</v>
      </c>
      <c r="G484" s="33">
        <f t="shared" ca="1" si="574"/>
        <v>0</v>
      </c>
      <c r="H484" s="33">
        <v>0</v>
      </c>
      <c r="I484" s="33">
        <v>0</v>
      </c>
      <c r="J484" s="33">
        <f t="shared" ca="1" si="630"/>
        <v>0</v>
      </c>
      <c r="K484" s="33">
        <f t="shared" ca="1" si="575"/>
        <v>0</v>
      </c>
      <c r="L484" s="33"/>
      <c r="M484" s="832">
        <v>0</v>
      </c>
      <c r="N484" s="33">
        <f>IF(M484&gt;0,#REF!,0)</f>
        <v>0</v>
      </c>
      <c r="O484" s="33">
        <f t="shared" ca="1" si="576"/>
        <v>0</v>
      </c>
      <c r="P484" s="833">
        <f t="shared" ca="1" si="609"/>
        <v>0</v>
      </c>
      <c r="Q484" s="834">
        <f t="shared" ca="1" si="610"/>
        <v>0</v>
      </c>
      <c r="R484" s="835">
        <f t="shared" ca="1" si="611"/>
        <v>0</v>
      </c>
      <c r="S484" s="836">
        <f t="shared" ca="1" si="612"/>
        <v>0</v>
      </c>
      <c r="T484" s="34">
        <f t="shared" ca="1" si="577"/>
        <v>0</v>
      </c>
      <c r="U484" s="835">
        <f t="shared" ca="1" si="613"/>
        <v>0</v>
      </c>
      <c r="V484" s="34">
        <f t="shared" si="639"/>
        <v>0</v>
      </c>
      <c r="W484" s="553">
        <f t="shared" si="640"/>
        <v>0</v>
      </c>
      <c r="X484" s="42">
        <f t="shared" si="614"/>
        <v>0.03</v>
      </c>
      <c r="Y484" s="43">
        <f t="shared" si="578"/>
        <v>2.4662697723036864E-3</v>
      </c>
      <c r="Z484" s="45">
        <f t="shared" si="569"/>
        <v>0.03</v>
      </c>
      <c r="AA484" s="43">
        <f t="shared" si="579"/>
        <v>2.4662697723036864E-3</v>
      </c>
      <c r="AB484" s="35">
        <f t="shared" si="637"/>
        <v>0.16</v>
      </c>
      <c r="AC484" s="35">
        <f t="shared" ca="1" si="637"/>
        <v>0.15470777428049154</v>
      </c>
      <c r="AD484" s="317">
        <f t="shared" ca="1" si="637"/>
        <v>0.15470777428049154</v>
      </c>
      <c r="AE484" s="39"/>
      <c r="AF484" s="318">
        <f t="shared" si="580"/>
        <v>0</v>
      </c>
      <c r="AG484" s="405">
        <f t="shared" ca="1" si="581"/>
        <v>0</v>
      </c>
      <c r="AH484" s="318">
        <f t="shared" si="582"/>
        <v>0</v>
      </c>
      <c r="AI484" s="405">
        <f t="shared" ca="1" si="583"/>
        <v>0</v>
      </c>
      <c r="AJ484" s="318">
        <f t="shared" si="584"/>
        <v>0</v>
      </c>
      <c r="AK484" s="405">
        <f t="shared" ca="1" si="585"/>
        <v>0</v>
      </c>
      <c r="AL484" s="35">
        <v>0</v>
      </c>
      <c r="AM484" s="30">
        <f t="shared" ca="1" si="586"/>
        <v>0</v>
      </c>
      <c r="AN484" s="39"/>
      <c r="AO484" s="39"/>
      <c r="AP484" s="709">
        <f ca="1">IF($J$12="",0,IF(A484&lt;=$Y$3,IF(R483+SUM($M$126:M484)&gt;$Z$22,R483*10%,IF(R483+SUM($M$126:M484)&lt;=$Z$22,$Z$22-R483-SUM($M$126:M484))),0))</f>
        <v>0</v>
      </c>
      <c r="AQ484" s="319">
        <f t="shared" ca="1" si="616"/>
        <v>0</v>
      </c>
      <c r="AR484" s="319">
        <f ca="1">IF($J$12="",0,IF(U483&lt;0,0,IF(A484&lt;=$Y$3,IF(U483+SUM($M$126:M484)&gt;$Z$22,U483*10%,IF(U483+SUM($M$126:M484)&lt;=$Z$22,$AR$125-U483-SUM($M$126:M484))),0)))</f>
        <v>0</v>
      </c>
      <c r="AS484" s="39">
        <f t="shared" ca="1" si="617"/>
        <v>0</v>
      </c>
      <c r="AT484" s="723">
        <f t="shared" ca="1" si="587"/>
        <v>0</v>
      </c>
      <c r="AU484" s="320">
        <f t="shared" ca="1" si="588"/>
        <v>0</v>
      </c>
      <c r="AV484" s="320">
        <f t="shared" ca="1" si="589"/>
        <v>0</v>
      </c>
      <c r="AW484" s="320">
        <f t="shared" ca="1" si="590"/>
        <v>0</v>
      </c>
      <c r="AX484" s="320">
        <f t="shared" ca="1" si="591"/>
        <v>0</v>
      </c>
      <c r="AY484" s="320">
        <f t="shared" ca="1" si="618"/>
        <v>0</v>
      </c>
      <c r="AZ484" s="724">
        <f t="shared" ca="1" si="592"/>
        <v>0</v>
      </c>
      <c r="BA484" s="1259">
        <f t="shared" si="619"/>
        <v>0</v>
      </c>
      <c r="BB484" s="1250"/>
      <c r="BC484" s="715">
        <f t="shared" si="593"/>
        <v>0</v>
      </c>
      <c r="BD484" s="715">
        <f t="shared" si="594"/>
        <v>0</v>
      </c>
      <c r="BE484" s="715">
        <f t="shared" si="595"/>
        <v>0</v>
      </c>
      <c r="BF484" s="715">
        <f t="shared" si="620"/>
        <v>0</v>
      </c>
      <c r="BG484" s="732">
        <f t="shared" si="596"/>
        <v>0</v>
      </c>
      <c r="BH484" s="39"/>
      <c r="BI484" s="39"/>
      <c r="BJ484" s="39"/>
      <c r="BK484" s="39"/>
      <c r="BL484" s="39"/>
      <c r="BM484" s="30"/>
      <c r="BN484" s="422">
        <f t="shared" ca="1" si="597"/>
        <v>0</v>
      </c>
      <c r="BO484" s="422">
        <f t="shared" ca="1" si="598"/>
        <v>0</v>
      </c>
      <c r="BP484" s="422">
        <f t="shared" ca="1" si="599"/>
        <v>0</v>
      </c>
      <c r="BQ484" s="422">
        <f t="shared" ca="1" si="600"/>
        <v>0</v>
      </c>
      <c r="BR484" s="422">
        <f t="shared" ca="1" si="621"/>
        <v>0</v>
      </c>
      <c r="BS484" s="422">
        <f t="shared" ca="1" si="601"/>
        <v>0</v>
      </c>
      <c r="BT484" s="422">
        <f t="shared" si="602"/>
        <v>0</v>
      </c>
      <c r="BU484" s="422">
        <f t="shared" si="603"/>
        <v>0</v>
      </c>
      <c r="BV484" s="422">
        <f t="shared" si="604"/>
        <v>0</v>
      </c>
      <c r="BW484" s="422">
        <f t="shared" si="605"/>
        <v>0</v>
      </c>
      <c r="BX484" s="422">
        <f t="shared" si="622"/>
        <v>0</v>
      </c>
      <c r="BY484" s="422">
        <f t="shared" si="606"/>
        <v>0</v>
      </c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458"/>
      <c r="CL484" s="458"/>
      <c r="CM484" s="458"/>
      <c r="CN484" s="458"/>
      <c r="CO484" s="458"/>
      <c r="CP484" s="458"/>
      <c r="CQ484" s="458"/>
      <c r="CR484" s="458"/>
      <c r="CS484" s="458"/>
      <c r="CT484" s="458"/>
      <c r="CU484" s="458"/>
      <c r="CV484" s="458"/>
      <c r="CW484" s="458"/>
      <c r="CX484" s="458"/>
      <c r="CY484" s="458"/>
      <c r="CZ484" s="458"/>
      <c r="DA484" s="458"/>
      <c r="DB484" s="458"/>
      <c r="DC484" s="458"/>
      <c r="DD484" s="458"/>
      <c r="DE484" s="458"/>
      <c r="DF484" s="458"/>
      <c r="DG484" s="458"/>
      <c r="DH484" s="458"/>
      <c r="DI484" s="458"/>
      <c r="DJ484" s="458"/>
      <c r="DK484" s="458"/>
      <c r="DL484" s="458"/>
      <c r="DM484" s="458"/>
      <c r="DN484" s="458"/>
      <c r="DO484" s="458"/>
      <c r="DP484" s="458"/>
      <c r="DQ484" s="458"/>
      <c r="DR484" s="458"/>
      <c r="DS484" s="458"/>
      <c r="DT484" s="458"/>
      <c r="DU484" s="39"/>
      <c r="DV484" s="39"/>
      <c r="DW484" s="31">
        <f t="shared" si="636"/>
        <v>30</v>
      </c>
      <c r="DX484" s="459">
        <f t="shared" si="607"/>
        <v>360</v>
      </c>
      <c r="DY484" s="467">
        <f t="shared" si="623"/>
        <v>0</v>
      </c>
      <c r="DZ484" s="468">
        <f t="shared" si="624"/>
        <v>0</v>
      </c>
      <c r="EA484" s="467">
        <f t="shared" si="625"/>
        <v>0</v>
      </c>
      <c r="EB484" s="468"/>
      <c r="EC484" s="326"/>
      <c r="ED484" s="468"/>
      <c r="EE484" s="39"/>
      <c r="EF484" s="459">
        <f t="shared" si="626"/>
        <v>360</v>
      </c>
      <c r="EG484" s="407">
        <f t="shared" si="638"/>
        <v>0.03</v>
      </c>
      <c r="EH484" s="407">
        <f t="shared" si="638"/>
        <v>0.03</v>
      </c>
      <c r="EI484" s="407">
        <f t="shared" si="638"/>
        <v>0.03</v>
      </c>
      <c r="EJ484" s="407">
        <f t="shared" si="638"/>
        <v>0.03</v>
      </c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U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</row>
    <row r="485" spans="1:228" ht="12.75" hidden="1" customHeight="1" x14ac:dyDescent="0.2">
      <c r="A485" s="31">
        <f>A484+1</f>
        <v>31</v>
      </c>
      <c r="B485" s="31"/>
      <c r="C485" s="31">
        <v>30</v>
      </c>
      <c r="D485" s="32">
        <f t="shared" si="608"/>
        <v>361</v>
      </c>
      <c r="E485" s="33">
        <f t="shared" ca="1" si="572"/>
        <v>0</v>
      </c>
      <c r="F485" s="33">
        <f t="shared" ca="1" si="573"/>
        <v>0</v>
      </c>
      <c r="G485" s="33">
        <f t="shared" ca="1" si="574"/>
        <v>0</v>
      </c>
      <c r="H485" s="33">
        <v>0</v>
      </c>
      <c r="I485" s="33">
        <v>0</v>
      </c>
      <c r="J485" s="33">
        <f t="shared" ca="1" si="630"/>
        <v>0</v>
      </c>
      <c r="K485" s="33">
        <f t="shared" ca="1" si="575"/>
        <v>0</v>
      </c>
      <c r="L485" s="33"/>
      <c r="M485" s="832">
        <v>0</v>
      </c>
      <c r="N485" s="33">
        <f>IF(M485&gt;0,#REF!,0)</f>
        <v>0</v>
      </c>
      <c r="O485" s="33">
        <f t="shared" ca="1" si="576"/>
        <v>0</v>
      </c>
      <c r="P485" s="833">
        <f t="shared" ca="1" si="609"/>
        <v>0</v>
      </c>
      <c r="Q485" s="834">
        <f t="shared" ca="1" si="610"/>
        <v>0</v>
      </c>
      <c r="R485" s="835">
        <f t="shared" ca="1" si="611"/>
        <v>0</v>
      </c>
      <c r="S485" s="836">
        <f t="shared" ca="1" si="612"/>
        <v>0</v>
      </c>
      <c r="T485" s="34">
        <f t="shared" ca="1" si="577"/>
        <v>0</v>
      </c>
      <c r="U485" s="835">
        <f t="shared" ca="1" si="613"/>
        <v>0</v>
      </c>
      <c r="V485" s="34">
        <f t="shared" si="639"/>
        <v>0</v>
      </c>
      <c r="W485" s="553">
        <f t="shared" si="640"/>
        <v>0</v>
      </c>
      <c r="X485" s="42">
        <f t="shared" si="614"/>
        <v>0.03</v>
      </c>
      <c r="Y485" s="43">
        <f t="shared" si="578"/>
        <v>2.4662697723036864E-3</v>
      </c>
      <c r="Z485" s="45">
        <f t="shared" si="569"/>
        <v>0.03</v>
      </c>
      <c r="AA485" s="43">
        <f t="shared" si="579"/>
        <v>2.4662697723036864E-3</v>
      </c>
      <c r="AB485" s="35">
        <f t="shared" si="637"/>
        <v>0.16</v>
      </c>
      <c r="AC485" s="35">
        <f t="shared" ca="1" si="637"/>
        <v>0.15470777428049154</v>
      </c>
      <c r="AD485" s="317">
        <f t="shared" ca="1" si="637"/>
        <v>0.15470777428049154</v>
      </c>
      <c r="AE485" s="39"/>
      <c r="AF485" s="318">
        <f t="shared" si="580"/>
        <v>0</v>
      </c>
      <c r="AG485" s="405">
        <f t="shared" ca="1" si="581"/>
        <v>0</v>
      </c>
      <c r="AH485" s="318">
        <f t="shared" si="582"/>
        <v>0</v>
      </c>
      <c r="AI485" s="405">
        <f t="shared" ca="1" si="583"/>
        <v>0</v>
      </c>
      <c r="AJ485" s="318">
        <f t="shared" si="584"/>
        <v>0</v>
      </c>
      <c r="AK485" s="405">
        <f t="shared" ca="1" si="585"/>
        <v>0</v>
      </c>
      <c r="AL485" s="35">
        <v>0</v>
      </c>
      <c r="AM485" s="30">
        <f t="shared" ca="1" si="586"/>
        <v>0</v>
      </c>
      <c r="AN485" s="39"/>
      <c r="AO485" s="39"/>
      <c r="AP485" s="709">
        <f ca="1">IF($J$12="",0,IF(A485&lt;=$Y$3,IF(R484+SUM($M$126:M485)&gt;$Z$22,R484*10%,IF(R484+SUM($M$126:M485)&lt;=$Z$22,$Z$22-R484-SUM($M$126:M485))),0))</f>
        <v>0</v>
      </c>
      <c r="AQ485" s="319">
        <f t="shared" ca="1" si="616"/>
        <v>0</v>
      </c>
      <c r="AR485" s="319">
        <f ca="1">IF($J$12="",0,IF(U484&lt;0,0,IF(A485&lt;=$Y$3,IF(U484+SUM($M$126:M485)&gt;$Z$22,U484*10%,IF(U484+SUM($M$126:M485)&lt;=$Z$22,$AR$125-U484-SUM($M$126:M485))),0)))</f>
        <v>0</v>
      </c>
      <c r="AS485" s="39">
        <f t="shared" ca="1" si="617"/>
        <v>0</v>
      </c>
      <c r="AT485" s="723">
        <f t="shared" ca="1" si="587"/>
        <v>0</v>
      </c>
      <c r="AU485" s="320">
        <f t="shared" ca="1" si="588"/>
        <v>0</v>
      </c>
      <c r="AV485" s="320">
        <f t="shared" ca="1" si="589"/>
        <v>0</v>
      </c>
      <c r="AW485" s="320">
        <f t="shared" ca="1" si="590"/>
        <v>0</v>
      </c>
      <c r="AX485" s="320">
        <f t="shared" ca="1" si="591"/>
        <v>0</v>
      </c>
      <c r="AY485" s="320">
        <f t="shared" ca="1" si="618"/>
        <v>0</v>
      </c>
      <c r="AZ485" s="724">
        <f t="shared" ca="1" si="592"/>
        <v>0</v>
      </c>
      <c r="BA485" s="1259">
        <f t="shared" si="619"/>
        <v>0</v>
      </c>
      <c r="BB485" s="1250"/>
      <c r="BC485" s="715">
        <f t="shared" si="593"/>
        <v>0</v>
      </c>
      <c r="BD485" s="715">
        <f t="shared" si="594"/>
        <v>0</v>
      </c>
      <c r="BE485" s="715">
        <f t="shared" si="595"/>
        <v>0</v>
      </c>
      <c r="BF485" s="715">
        <f t="shared" si="620"/>
        <v>0</v>
      </c>
      <c r="BG485" s="732">
        <f t="shared" si="596"/>
        <v>0</v>
      </c>
      <c r="BH485" s="39"/>
      <c r="BI485" s="39"/>
      <c r="BJ485" s="39"/>
      <c r="BK485" s="39"/>
      <c r="BL485" s="39"/>
      <c r="BM485" s="30"/>
      <c r="BN485" s="422">
        <f t="shared" ca="1" si="597"/>
        <v>0</v>
      </c>
      <c r="BO485" s="422">
        <f t="shared" ca="1" si="598"/>
        <v>0</v>
      </c>
      <c r="BP485" s="422">
        <f t="shared" ca="1" si="599"/>
        <v>0</v>
      </c>
      <c r="BQ485" s="422">
        <f t="shared" ca="1" si="600"/>
        <v>0</v>
      </c>
      <c r="BR485" s="422">
        <f t="shared" ca="1" si="621"/>
        <v>0</v>
      </c>
      <c r="BS485" s="422">
        <f t="shared" ca="1" si="601"/>
        <v>0</v>
      </c>
      <c r="BT485" s="422">
        <f t="shared" si="602"/>
        <v>0</v>
      </c>
      <c r="BU485" s="422">
        <f t="shared" si="603"/>
        <v>0</v>
      </c>
      <c r="BV485" s="422">
        <f t="shared" si="604"/>
        <v>0</v>
      </c>
      <c r="BW485" s="422">
        <f t="shared" si="605"/>
        <v>0</v>
      </c>
      <c r="BX485" s="422">
        <f t="shared" si="622"/>
        <v>0</v>
      </c>
      <c r="BY485" s="422">
        <f t="shared" si="606"/>
        <v>0</v>
      </c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458"/>
      <c r="CL485" s="458"/>
      <c r="CM485" s="458"/>
      <c r="CN485" s="458"/>
      <c r="CO485" s="458"/>
      <c r="CP485" s="458"/>
      <c r="CQ485" s="458"/>
      <c r="CR485" s="458"/>
      <c r="CS485" s="458"/>
      <c r="CT485" s="458"/>
      <c r="CU485" s="458"/>
      <c r="CV485" s="458"/>
      <c r="CW485" s="458"/>
      <c r="CX485" s="458"/>
      <c r="CY485" s="458"/>
      <c r="CZ485" s="458"/>
      <c r="DA485" s="458"/>
      <c r="DB485" s="458"/>
      <c r="DC485" s="458"/>
      <c r="DD485" s="458"/>
      <c r="DE485" s="458"/>
      <c r="DF485" s="458"/>
      <c r="DG485" s="458"/>
      <c r="DH485" s="458"/>
      <c r="DI485" s="458"/>
      <c r="DJ485" s="458"/>
      <c r="DK485" s="458"/>
      <c r="DL485" s="458"/>
      <c r="DM485" s="458"/>
      <c r="DN485" s="458"/>
      <c r="DO485" s="458"/>
      <c r="DP485" s="458"/>
      <c r="DQ485" s="458"/>
      <c r="DR485" s="458"/>
      <c r="DS485" s="458"/>
      <c r="DT485" s="458"/>
      <c r="DU485" s="39"/>
      <c r="DV485" s="39"/>
      <c r="DW485" s="31">
        <f>DW484+1</f>
        <v>31</v>
      </c>
      <c r="DX485" s="459">
        <f t="shared" si="607"/>
        <v>361</v>
      </c>
      <c r="DY485" s="467">
        <f t="shared" si="623"/>
        <v>0</v>
      </c>
      <c r="DZ485" s="468">
        <f t="shared" si="624"/>
        <v>0</v>
      </c>
      <c r="EA485" s="467">
        <f t="shared" si="625"/>
        <v>0</v>
      </c>
      <c r="EB485" s="468"/>
      <c r="EC485" s="326"/>
      <c r="ED485" s="468"/>
      <c r="EE485" s="39"/>
      <c r="EF485" s="459">
        <f t="shared" si="626"/>
        <v>361</v>
      </c>
      <c r="EG485" s="407">
        <f t="shared" si="638"/>
        <v>0.03</v>
      </c>
      <c r="EH485" s="407">
        <f t="shared" si="638"/>
        <v>0.03</v>
      </c>
      <c r="EI485" s="407">
        <f t="shared" si="638"/>
        <v>0.03</v>
      </c>
      <c r="EJ485" s="407">
        <f t="shared" si="638"/>
        <v>0.03</v>
      </c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U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</row>
    <row r="486" spans="1:228" ht="12.75" hidden="1" customHeight="1" x14ac:dyDescent="0.2">
      <c r="A486" s="31">
        <f t="shared" ref="A486:A496" si="641">A485</f>
        <v>31</v>
      </c>
      <c r="B486" s="31"/>
      <c r="C486" s="31"/>
      <c r="D486" s="32">
        <f t="shared" si="608"/>
        <v>362</v>
      </c>
      <c r="E486" s="33">
        <f t="shared" ca="1" si="572"/>
        <v>0</v>
      </c>
      <c r="F486" s="33">
        <f t="shared" ca="1" si="573"/>
        <v>0</v>
      </c>
      <c r="G486" s="33">
        <f t="shared" ca="1" si="574"/>
        <v>0</v>
      </c>
      <c r="H486" s="33">
        <v>0</v>
      </c>
      <c r="I486" s="33">
        <v>0</v>
      </c>
      <c r="J486" s="33">
        <f t="shared" ca="1" si="630"/>
        <v>0</v>
      </c>
      <c r="K486" s="33">
        <f t="shared" ca="1" si="575"/>
        <v>0</v>
      </c>
      <c r="L486" s="33"/>
      <c r="M486" s="832">
        <v>0</v>
      </c>
      <c r="N486" s="33">
        <f>IF(M486&gt;0,#REF!,0)</f>
        <v>0</v>
      </c>
      <c r="O486" s="33">
        <f t="shared" ca="1" si="576"/>
        <v>0</v>
      </c>
      <c r="P486" s="833">
        <f t="shared" ca="1" si="609"/>
        <v>0</v>
      </c>
      <c r="Q486" s="834">
        <f t="shared" ca="1" si="610"/>
        <v>0</v>
      </c>
      <c r="R486" s="835">
        <f t="shared" ca="1" si="611"/>
        <v>0</v>
      </c>
      <c r="S486" s="836">
        <f t="shared" ca="1" si="612"/>
        <v>0</v>
      </c>
      <c r="T486" s="34">
        <f t="shared" ca="1" si="577"/>
        <v>0</v>
      </c>
      <c r="U486" s="835">
        <f t="shared" ca="1" si="613"/>
        <v>0</v>
      </c>
      <c r="V486" s="34">
        <f t="shared" si="639"/>
        <v>0</v>
      </c>
      <c r="W486" s="553">
        <f t="shared" si="640"/>
        <v>0</v>
      </c>
      <c r="X486" s="42">
        <f t="shared" si="614"/>
        <v>0.03</v>
      </c>
      <c r="Y486" s="43">
        <f t="shared" si="578"/>
        <v>2.4662697723036864E-3</v>
      </c>
      <c r="Z486" s="45">
        <f t="shared" si="569"/>
        <v>0.03</v>
      </c>
      <c r="AA486" s="43">
        <f t="shared" si="579"/>
        <v>2.4662697723036864E-3</v>
      </c>
      <c r="AB486" s="35">
        <f t="shared" si="637"/>
        <v>0.16</v>
      </c>
      <c r="AC486" s="35">
        <f t="shared" ca="1" si="637"/>
        <v>0.15470777428049154</v>
      </c>
      <c r="AD486" s="317">
        <f t="shared" ca="1" si="637"/>
        <v>0.15470777428049154</v>
      </c>
      <c r="AE486" s="39"/>
      <c r="AF486" s="318">
        <f t="shared" si="580"/>
        <v>0</v>
      </c>
      <c r="AG486" s="405">
        <f t="shared" ca="1" si="581"/>
        <v>0</v>
      </c>
      <c r="AH486" s="318">
        <f t="shared" si="582"/>
        <v>0</v>
      </c>
      <c r="AI486" s="405">
        <f t="shared" ca="1" si="583"/>
        <v>0</v>
      </c>
      <c r="AJ486" s="318">
        <f t="shared" si="584"/>
        <v>0</v>
      </c>
      <c r="AK486" s="405">
        <f t="shared" ca="1" si="585"/>
        <v>0</v>
      </c>
      <c r="AL486" s="35">
        <v>0</v>
      </c>
      <c r="AM486" s="30">
        <f t="shared" ca="1" si="586"/>
        <v>0</v>
      </c>
      <c r="AN486" s="39"/>
      <c r="AO486" s="39"/>
      <c r="AP486" s="709">
        <f ca="1">IF($J$12="",0,IF(A486&lt;=$Y$3,IF(R485+SUM($M$126:M486)&gt;$Z$22,R485*10%,IF(R485+SUM($M$126:M486)&lt;=$Z$22,$Z$22-R485-SUM($M$126:M486))),0))</f>
        <v>0</v>
      </c>
      <c r="AQ486" s="319">
        <f t="shared" ca="1" si="616"/>
        <v>0</v>
      </c>
      <c r="AR486" s="319">
        <f ca="1">IF($J$12="",0,IF(U485&lt;0,0,IF(A486&lt;=$Y$3,IF(U485+SUM($M$126:M486)&gt;$Z$22,U485*10%,IF(U485+SUM($M$126:M486)&lt;=$Z$22,$AR$125-U485-SUM($M$126:M486))),0)))</f>
        <v>0</v>
      </c>
      <c r="AS486" s="39">
        <f t="shared" ca="1" si="617"/>
        <v>0</v>
      </c>
      <c r="AT486" s="723">
        <f t="shared" ca="1" si="587"/>
        <v>0</v>
      </c>
      <c r="AU486" s="320">
        <f t="shared" ca="1" si="588"/>
        <v>0</v>
      </c>
      <c r="AV486" s="320">
        <f t="shared" ca="1" si="589"/>
        <v>0</v>
      </c>
      <c r="AW486" s="320">
        <f t="shared" ca="1" si="590"/>
        <v>0</v>
      </c>
      <c r="AX486" s="320">
        <f t="shared" ca="1" si="591"/>
        <v>0</v>
      </c>
      <c r="AY486" s="320">
        <f t="shared" ca="1" si="618"/>
        <v>0</v>
      </c>
      <c r="AZ486" s="724">
        <f t="shared" ca="1" si="592"/>
        <v>0</v>
      </c>
      <c r="BA486" s="1259">
        <f t="shared" si="619"/>
        <v>0</v>
      </c>
      <c r="BB486" s="1250"/>
      <c r="BC486" s="715">
        <f t="shared" si="593"/>
        <v>0</v>
      </c>
      <c r="BD486" s="715">
        <f t="shared" si="594"/>
        <v>0</v>
      </c>
      <c r="BE486" s="715">
        <f t="shared" si="595"/>
        <v>0</v>
      </c>
      <c r="BF486" s="715">
        <f t="shared" si="620"/>
        <v>0</v>
      </c>
      <c r="BG486" s="732">
        <f t="shared" si="596"/>
        <v>0</v>
      </c>
      <c r="BH486" s="39"/>
      <c r="BI486" s="39"/>
      <c r="BJ486" s="39"/>
      <c r="BK486" s="39"/>
      <c r="BL486" s="39"/>
      <c r="BM486" s="30"/>
      <c r="BN486" s="422">
        <f t="shared" ca="1" si="597"/>
        <v>0</v>
      </c>
      <c r="BO486" s="422">
        <f t="shared" ca="1" si="598"/>
        <v>0</v>
      </c>
      <c r="BP486" s="422">
        <f t="shared" ca="1" si="599"/>
        <v>0</v>
      </c>
      <c r="BQ486" s="422">
        <f t="shared" ca="1" si="600"/>
        <v>0</v>
      </c>
      <c r="BR486" s="422">
        <f t="shared" ca="1" si="621"/>
        <v>0</v>
      </c>
      <c r="BS486" s="422">
        <f t="shared" ca="1" si="601"/>
        <v>0</v>
      </c>
      <c r="BT486" s="422">
        <f t="shared" si="602"/>
        <v>0</v>
      </c>
      <c r="BU486" s="422">
        <f t="shared" si="603"/>
        <v>0</v>
      </c>
      <c r="BV486" s="422">
        <f t="shared" si="604"/>
        <v>0</v>
      </c>
      <c r="BW486" s="422">
        <f t="shared" si="605"/>
        <v>0</v>
      </c>
      <c r="BX486" s="422">
        <f t="shared" si="622"/>
        <v>0</v>
      </c>
      <c r="BY486" s="422">
        <f t="shared" si="606"/>
        <v>0</v>
      </c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458"/>
      <c r="CL486" s="458"/>
      <c r="CM486" s="458"/>
      <c r="CN486" s="458"/>
      <c r="CO486" s="458"/>
      <c r="CP486" s="458"/>
      <c r="CQ486" s="458"/>
      <c r="CR486" s="458"/>
      <c r="CS486" s="458"/>
      <c r="CT486" s="458"/>
      <c r="CU486" s="458"/>
      <c r="CV486" s="458"/>
      <c r="CW486" s="458"/>
      <c r="CX486" s="458"/>
      <c r="CY486" s="458"/>
      <c r="CZ486" s="458"/>
      <c r="DA486" s="458"/>
      <c r="DB486" s="458"/>
      <c r="DC486" s="458"/>
      <c r="DD486" s="458"/>
      <c r="DE486" s="458"/>
      <c r="DF486" s="458"/>
      <c r="DG486" s="458"/>
      <c r="DH486" s="458"/>
      <c r="DI486" s="458"/>
      <c r="DJ486" s="458"/>
      <c r="DK486" s="458"/>
      <c r="DL486" s="458"/>
      <c r="DM486" s="458"/>
      <c r="DN486" s="458"/>
      <c r="DO486" s="458"/>
      <c r="DP486" s="458"/>
      <c r="DQ486" s="458"/>
      <c r="DR486" s="458"/>
      <c r="DS486" s="458"/>
      <c r="DT486" s="458"/>
      <c r="DU486" s="39"/>
      <c r="DV486" s="39"/>
      <c r="DW486" s="31">
        <f t="shared" ref="DW486:DW496" si="642">DW485</f>
        <v>31</v>
      </c>
      <c r="DX486" s="459">
        <f t="shared" si="607"/>
        <v>362</v>
      </c>
      <c r="DY486" s="467">
        <f t="shared" si="623"/>
        <v>0</v>
      </c>
      <c r="DZ486" s="468">
        <f t="shared" si="624"/>
        <v>0</v>
      </c>
      <c r="EA486" s="467">
        <f t="shared" si="625"/>
        <v>0</v>
      </c>
      <c r="EB486" s="468"/>
      <c r="EC486" s="326"/>
      <c r="ED486" s="468"/>
      <c r="EE486" s="39"/>
      <c r="EF486" s="459">
        <f t="shared" si="626"/>
        <v>362</v>
      </c>
      <c r="EG486" s="407">
        <f t="shared" si="638"/>
        <v>0.03</v>
      </c>
      <c r="EH486" s="407">
        <f t="shared" si="638"/>
        <v>0.03</v>
      </c>
      <c r="EI486" s="407">
        <f t="shared" si="638"/>
        <v>0.03</v>
      </c>
      <c r="EJ486" s="407">
        <f t="shared" si="638"/>
        <v>0.03</v>
      </c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U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</row>
    <row r="487" spans="1:228" ht="12.75" hidden="1" customHeight="1" x14ac:dyDescent="0.2">
      <c r="A487" s="31">
        <f t="shared" si="641"/>
        <v>31</v>
      </c>
      <c r="B487" s="31"/>
      <c r="C487" s="31"/>
      <c r="D487" s="32">
        <f t="shared" si="608"/>
        <v>363</v>
      </c>
      <c r="E487" s="33">
        <f t="shared" ca="1" si="572"/>
        <v>0</v>
      </c>
      <c r="F487" s="33">
        <f t="shared" ca="1" si="573"/>
        <v>0</v>
      </c>
      <c r="G487" s="33">
        <f t="shared" ca="1" si="574"/>
        <v>0</v>
      </c>
      <c r="H487" s="33">
        <v>0</v>
      </c>
      <c r="I487" s="33">
        <v>0</v>
      </c>
      <c r="J487" s="33">
        <f t="shared" ca="1" si="630"/>
        <v>0</v>
      </c>
      <c r="K487" s="33">
        <f t="shared" ca="1" si="575"/>
        <v>0</v>
      </c>
      <c r="L487" s="33"/>
      <c r="M487" s="832">
        <v>0</v>
      </c>
      <c r="N487" s="33">
        <f>IF(M487&gt;0,#REF!,0)</f>
        <v>0</v>
      </c>
      <c r="O487" s="33">
        <f t="shared" ca="1" si="576"/>
        <v>0</v>
      </c>
      <c r="P487" s="833">
        <f t="shared" ca="1" si="609"/>
        <v>0</v>
      </c>
      <c r="Q487" s="834">
        <f t="shared" ca="1" si="610"/>
        <v>0</v>
      </c>
      <c r="R487" s="835">
        <f t="shared" ca="1" si="611"/>
        <v>0</v>
      </c>
      <c r="S487" s="836">
        <f t="shared" ca="1" si="612"/>
        <v>0</v>
      </c>
      <c r="T487" s="34">
        <f t="shared" ca="1" si="577"/>
        <v>0</v>
      </c>
      <c r="U487" s="835">
        <f t="shared" ca="1" si="613"/>
        <v>0</v>
      </c>
      <c r="V487" s="34">
        <f t="shared" si="639"/>
        <v>0</v>
      </c>
      <c r="W487" s="553">
        <f t="shared" si="640"/>
        <v>0</v>
      </c>
      <c r="X487" s="42">
        <f t="shared" si="614"/>
        <v>0.03</v>
      </c>
      <c r="Y487" s="43">
        <f t="shared" si="578"/>
        <v>2.4662697723036864E-3</v>
      </c>
      <c r="Z487" s="45">
        <f t="shared" si="569"/>
        <v>0.03</v>
      </c>
      <c r="AA487" s="43">
        <f t="shared" si="579"/>
        <v>2.4662697723036864E-3</v>
      </c>
      <c r="AB487" s="35">
        <f t="shared" si="637"/>
        <v>0.16</v>
      </c>
      <c r="AC487" s="35">
        <f t="shared" ca="1" si="637"/>
        <v>0.15470777428049154</v>
      </c>
      <c r="AD487" s="317">
        <f t="shared" ca="1" si="637"/>
        <v>0.15470777428049154</v>
      </c>
      <c r="AE487" s="39"/>
      <c r="AF487" s="318">
        <f t="shared" si="580"/>
        <v>0</v>
      </c>
      <c r="AG487" s="405">
        <f t="shared" ca="1" si="581"/>
        <v>0</v>
      </c>
      <c r="AH487" s="318">
        <f t="shared" si="582"/>
        <v>0</v>
      </c>
      <c r="AI487" s="405">
        <f t="shared" ca="1" si="583"/>
        <v>0</v>
      </c>
      <c r="AJ487" s="318">
        <f t="shared" si="584"/>
        <v>0</v>
      </c>
      <c r="AK487" s="405">
        <f t="shared" ca="1" si="585"/>
        <v>0</v>
      </c>
      <c r="AL487" s="35">
        <v>0</v>
      </c>
      <c r="AM487" s="30">
        <f t="shared" ca="1" si="586"/>
        <v>0</v>
      </c>
      <c r="AN487" s="39"/>
      <c r="AO487" s="39"/>
      <c r="AP487" s="709">
        <f ca="1">IF($J$12="",0,IF(A487&lt;=$Y$3,IF(R486+SUM($M$126:M487)&gt;$Z$22,R486*10%,IF(R486+SUM($M$126:M487)&lt;=$Z$22,$Z$22-R486-SUM($M$126:M487))),0))</f>
        <v>0</v>
      </c>
      <c r="AQ487" s="319">
        <f t="shared" ca="1" si="616"/>
        <v>0</v>
      </c>
      <c r="AR487" s="319">
        <f ca="1">IF($J$12="",0,IF(U486&lt;0,0,IF(A487&lt;=$Y$3,IF(U486+SUM($M$126:M487)&gt;$Z$22,U486*10%,IF(U486+SUM($M$126:M487)&lt;=$Z$22,$AR$125-U486-SUM($M$126:M487))),0)))</f>
        <v>0</v>
      </c>
      <c r="AS487" s="39">
        <f t="shared" ca="1" si="617"/>
        <v>0</v>
      </c>
      <c r="AT487" s="723">
        <f t="shared" ca="1" si="587"/>
        <v>0</v>
      </c>
      <c r="AU487" s="320">
        <f t="shared" ca="1" si="588"/>
        <v>0</v>
      </c>
      <c r="AV487" s="320">
        <f t="shared" ca="1" si="589"/>
        <v>0</v>
      </c>
      <c r="AW487" s="320">
        <f t="shared" ca="1" si="590"/>
        <v>0</v>
      </c>
      <c r="AX487" s="320">
        <f t="shared" ca="1" si="591"/>
        <v>0</v>
      </c>
      <c r="AY487" s="320">
        <f t="shared" ca="1" si="618"/>
        <v>0</v>
      </c>
      <c r="AZ487" s="724">
        <f t="shared" ca="1" si="592"/>
        <v>0</v>
      </c>
      <c r="BA487" s="1259">
        <f t="shared" si="619"/>
        <v>0</v>
      </c>
      <c r="BB487" s="1250"/>
      <c r="BC487" s="715">
        <f t="shared" si="593"/>
        <v>0</v>
      </c>
      <c r="BD487" s="715">
        <f t="shared" si="594"/>
        <v>0</v>
      </c>
      <c r="BE487" s="715">
        <f t="shared" si="595"/>
        <v>0</v>
      </c>
      <c r="BF487" s="715">
        <f t="shared" si="620"/>
        <v>0</v>
      </c>
      <c r="BG487" s="732">
        <f t="shared" si="596"/>
        <v>0</v>
      </c>
      <c r="BH487" s="39"/>
      <c r="BI487" s="39"/>
      <c r="BJ487" s="39"/>
      <c r="BK487" s="39"/>
      <c r="BL487" s="39"/>
      <c r="BM487" s="30"/>
      <c r="BN487" s="422">
        <f t="shared" ca="1" si="597"/>
        <v>0</v>
      </c>
      <c r="BO487" s="422">
        <f t="shared" ca="1" si="598"/>
        <v>0</v>
      </c>
      <c r="BP487" s="422">
        <f t="shared" ca="1" si="599"/>
        <v>0</v>
      </c>
      <c r="BQ487" s="422">
        <f t="shared" ca="1" si="600"/>
        <v>0</v>
      </c>
      <c r="BR487" s="422">
        <f t="shared" ca="1" si="621"/>
        <v>0</v>
      </c>
      <c r="BS487" s="422">
        <f t="shared" ca="1" si="601"/>
        <v>0</v>
      </c>
      <c r="BT487" s="422">
        <f t="shared" si="602"/>
        <v>0</v>
      </c>
      <c r="BU487" s="422">
        <f t="shared" si="603"/>
        <v>0</v>
      </c>
      <c r="BV487" s="422">
        <f t="shared" si="604"/>
        <v>0</v>
      </c>
      <c r="BW487" s="422">
        <f t="shared" si="605"/>
        <v>0</v>
      </c>
      <c r="BX487" s="422">
        <f t="shared" si="622"/>
        <v>0</v>
      </c>
      <c r="BY487" s="422">
        <f t="shared" si="606"/>
        <v>0</v>
      </c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458"/>
      <c r="CL487" s="458"/>
      <c r="CM487" s="458"/>
      <c r="CN487" s="458"/>
      <c r="CO487" s="458"/>
      <c r="CP487" s="458"/>
      <c r="CQ487" s="458"/>
      <c r="CR487" s="458"/>
      <c r="CS487" s="458"/>
      <c r="CT487" s="458"/>
      <c r="CU487" s="458"/>
      <c r="CV487" s="458"/>
      <c r="CW487" s="458"/>
      <c r="CX487" s="458"/>
      <c r="CY487" s="458"/>
      <c r="CZ487" s="458"/>
      <c r="DA487" s="458"/>
      <c r="DB487" s="458"/>
      <c r="DC487" s="458"/>
      <c r="DD487" s="458"/>
      <c r="DE487" s="458"/>
      <c r="DF487" s="458"/>
      <c r="DG487" s="458"/>
      <c r="DH487" s="458"/>
      <c r="DI487" s="458"/>
      <c r="DJ487" s="458"/>
      <c r="DK487" s="458"/>
      <c r="DL487" s="458"/>
      <c r="DM487" s="458"/>
      <c r="DN487" s="458"/>
      <c r="DO487" s="458"/>
      <c r="DP487" s="458"/>
      <c r="DQ487" s="458"/>
      <c r="DR487" s="458"/>
      <c r="DS487" s="458"/>
      <c r="DT487" s="458"/>
      <c r="DU487" s="39"/>
      <c r="DV487" s="39"/>
      <c r="DW487" s="31">
        <f t="shared" si="642"/>
        <v>31</v>
      </c>
      <c r="DX487" s="459">
        <f t="shared" si="607"/>
        <v>363</v>
      </c>
      <c r="DY487" s="467">
        <f t="shared" si="623"/>
        <v>0</v>
      </c>
      <c r="DZ487" s="468">
        <f t="shared" si="624"/>
        <v>0</v>
      </c>
      <c r="EA487" s="467">
        <f t="shared" si="625"/>
        <v>0</v>
      </c>
      <c r="EB487" s="468"/>
      <c r="EC487" s="326"/>
      <c r="ED487" s="468"/>
      <c r="EE487" s="39"/>
      <c r="EF487" s="459">
        <f t="shared" si="626"/>
        <v>363</v>
      </c>
      <c r="EG487" s="407">
        <f t="shared" si="638"/>
        <v>0.03</v>
      </c>
      <c r="EH487" s="407">
        <f t="shared" si="638"/>
        <v>0.03</v>
      </c>
      <c r="EI487" s="407">
        <f t="shared" si="638"/>
        <v>0.03</v>
      </c>
      <c r="EJ487" s="407">
        <f t="shared" si="638"/>
        <v>0.03</v>
      </c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U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</row>
    <row r="488" spans="1:228" ht="12.75" hidden="1" customHeight="1" x14ac:dyDescent="0.2">
      <c r="A488" s="31">
        <f t="shared" si="641"/>
        <v>31</v>
      </c>
      <c r="B488" s="31"/>
      <c r="C488" s="31"/>
      <c r="D488" s="32">
        <f t="shared" si="608"/>
        <v>364</v>
      </c>
      <c r="E488" s="33">
        <f t="shared" ca="1" si="572"/>
        <v>0</v>
      </c>
      <c r="F488" s="33">
        <f t="shared" ca="1" si="573"/>
        <v>0</v>
      </c>
      <c r="G488" s="33">
        <f t="shared" ca="1" si="574"/>
        <v>0</v>
      </c>
      <c r="H488" s="33">
        <v>0</v>
      </c>
      <c r="I488" s="33">
        <v>0</v>
      </c>
      <c r="J488" s="33">
        <f t="shared" ca="1" si="630"/>
        <v>0</v>
      </c>
      <c r="K488" s="33">
        <f t="shared" ca="1" si="575"/>
        <v>0</v>
      </c>
      <c r="L488" s="33"/>
      <c r="M488" s="832">
        <v>0</v>
      </c>
      <c r="N488" s="33">
        <f>IF(M488&gt;0,#REF!,0)</f>
        <v>0</v>
      </c>
      <c r="O488" s="33">
        <f t="shared" ca="1" si="576"/>
        <v>0</v>
      </c>
      <c r="P488" s="833">
        <f t="shared" ca="1" si="609"/>
        <v>0</v>
      </c>
      <c r="Q488" s="834">
        <f t="shared" ca="1" si="610"/>
        <v>0</v>
      </c>
      <c r="R488" s="835">
        <f t="shared" ca="1" si="611"/>
        <v>0</v>
      </c>
      <c r="S488" s="836">
        <f t="shared" ca="1" si="612"/>
        <v>0</v>
      </c>
      <c r="T488" s="34">
        <f t="shared" ca="1" si="577"/>
        <v>0</v>
      </c>
      <c r="U488" s="835">
        <f t="shared" ca="1" si="613"/>
        <v>0</v>
      </c>
      <c r="V488" s="34">
        <f t="shared" si="639"/>
        <v>0</v>
      </c>
      <c r="W488" s="553">
        <f t="shared" si="640"/>
        <v>0</v>
      </c>
      <c r="X488" s="42">
        <f t="shared" si="614"/>
        <v>0.03</v>
      </c>
      <c r="Y488" s="43">
        <f t="shared" si="578"/>
        <v>2.4662697723036864E-3</v>
      </c>
      <c r="Z488" s="45">
        <f t="shared" si="569"/>
        <v>0.03</v>
      </c>
      <c r="AA488" s="43">
        <f t="shared" si="579"/>
        <v>2.4662697723036864E-3</v>
      </c>
      <c r="AB488" s="35">
        <f t="shared" si="637"/>
        <v>0.16</v>
      </c>
      <c r="AC488" s="35">
        <f t="shared" ca="1" si="637"/>
        <v>0.15470777428049154</v>
      </c>
      <c r="AD488" s="317">
        <f t="shared" ca="1" si="637"/>
        <v>0.15470777428049154</v>
      </c>
      <c r="AE488" s="39"/>
      <c r="AF488" s="318">
        <f t="shared" si="580"/>
        <v>0</v>
      </c>
      <c r="AG488" s="405">
        <f t="shared" ca="1" si="581"/>
        <v>0</v>
      </c>
      <c r="AH488" s="318">
        <f t="shared" si="582"/>
        <v>0</v>
      </c>
      <c r="AI488" s="405">
        <f t="shared" ca="1" si="583"/>
        <v>0</v>
      </c>
      <c r="AJ488" s="318">
        <f t="shared" si="584"/>
        <v>0</v>
      </c>
      <c r="AK488" s="405">
        <f t="shared" ca="1" si="585"/>
        <v>0</v>
      </c>
      <c r="AL488" s="35">
        <v>0</v>
      </c>
      <c r="AM488" s="30">
        <f t="shared" ca="1" si="586"/>
        <v>0</v>
      </c>
      <c r="AN488" s="39"/>
      <c r="AO488" s="39"/>
      <c r="AP488" s="709">
        <f ca="1">IF($J$12="",0,IF(A488&lt;=$Y$3,IF(R487+SUM($M$126:M488)&gt;$Z$22,R487*10%,IF(R487+SUM($M$126:M488)&lt;=$Z$22,$Z$22-R487-SUM($M$126:M488))),0))</f>
        <v>0</v>
      </c>
      <c r="AQ488" s="319">
        <f t="shared" ca="1" si="616"/>
        <v>0</v>
      </c>
      <c r="AR488" s="319">
        <f ca="1">IF($J$12="",0,IF(U487&lt;0,0,IF(A488&lt;=$Y$3,IF(U487+SUM($M$126:M488)&gt;$Z$22,U487*10%,IF(U487+SUM($M$126:M488)&lt;=$Z$22,$AR$125-U487-SUM($M$126:M488))),0)))</f>
        <v>0</v>
      </c>
      <c r="AS488" s="39">
        <f t="shared" ca="1" si="617"/>
        <v>0</v>
      </c>
      <c r="AT488" s="723">
        <f t="shared" ca="1" si="587"/>
        <v>0</v>
      </c>
      <c r="AU488" s="320">
        <f t="shared" ca="1" si="588"/>
        <v>0</v>
      </c>
      <c r="AV488" s="320">
        <f t="shared" ca="1" si="589"/>
        <v>0</v>
      </c>
      <c r="AW488" s="320">
        <f t="shared" ca="1" si="590"/>
        <v>0</v>
      </c>
      <c r="AX488" s="320">
        <f t="shared" ca="1" si="591"/>
        <v>0</v>
      </c>
      <c r="AY488" s="320">
        <f t="shared" ca="1" si="618"/>
        <v>0</v>
      </c>
      <c r="AZ488" s="724">
        <f t="shared" ca="1" si="592"/>
        <v>0</v>
      </c>
      <c r="BA488" s="1259">
        <f t="shared" si="619"/>
        <v>0</v>
      </c>
      <c r="BB488" s="1250"/>
      <c r="BC488" s="715">
        <f t="shared" si="593"/>
        <v>0</v>
      </c>
      <c r="BD488" s="715">
        <f t="shared" si="594"/>
        <v>0</v>
      </c>
      <c r="BE488" s="715">
        <f t="shared" si="595"/>
        <v>0</v>
      </c>
      <c r="BF488" s="715">
        <f t="shared" si="620"/>
        <v>0</v>
      </c>
      <c r="BG488" s="732">
        <f t="shared" si="596"/>
        <v>0</v>
      </c>
      <c r="BH488" s="39"/>
      <c r="BI488" s="39"/>
      <c r="BJ488" s="39"/>
      <c r="BK488" s="39"/>
      <c r="BL488" s="39"/>
      <c r="BM488" s="30"/>
      <c r="BN488" s="422">
        <f t="shared" ca="1" si="597"/>
        <v>0</v>
      </c>
      <c r="BO488" s="422">
        <f t="shared" ca="1" si="598"/>
        <v>0</v>
      </c>
      <c r="BP488" s="422">
        <f t="shared" ca="1" si="599"/>
        <v>0</v>
      </c>
      <c r="BQ488" s="422">
        <f t="shared" ca="1" si="600"/>
        <v>0</v>
      </c>
      <c r="BR488" s="422">
        <f t="shared" ca="1" si="621"/>
        <v>0</v>
      </c>
      <c r="BS488" s="422">
        <f t="shared" ca="1" si="601"/>
        <v>0</v>
      </c>
      <c r="BT488" s="422">
        <f t="shared" si="602"/>
        <v>0</v>
      </c>
      <c r="BU488" s="422">
        <f t="shared" si="603"/>
        <v>0</v>
      </c>
      <c r="BV488" s="422">
        <f t="shared" si="604"/>
        <v>0</v>
      </c>
      <c r="BW488" s="422">
        <f t="shared" si="605"/>
        <v>0</v>
      </c>
      <c r="BX488" s="422">
        <f t="shared" si="622"/>
        <v>0</v>
      </c>
      <c r="BY488" s="422">
        <f t="shared" si="606"/>
        <v>0</v>
      </c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458"/>
      <c r="CL488" s="458"/>
      <c r="CM488" s="458"/>
      <c r="CN488" s="458"/>
      <c r="CO488" s="458"/>
      <c r="CP488" s="458"/>
      <c r="CQ488" s="458"/>
      <c r="CR488" s="458"/>
      <c r="CS488" s="458"/>
      <c r="CT488" s="458"/>
      <c r="CU488" s="458"/>
      <c r="CV488" s="458"/>
      <c r="CW488" s="458"/>
      <c r="CX488" s="458"/>
      <c r="CY488" s="458"/>
      <c r="CZ488" s="458"/>
      <c r="DA488" s="458"/>
      <c r="DB488" s="458"/>
      <c r="DC488" s="458"/>
      <c r="DD488" s="458"/>
      <c r="DE488" s="458"/>
      <c r="DF488" s="458"/>
      <c r="DG488" s="458"/>
      <c r="DH488" s="458"/>
      <c r="DI488" s="458"/>
      <c r="DJ488" s="458"/>
      <c r="DK488" s="458"/>
      <c r="DL488" s="458"/>
      <c r="DM488" s="458"/>
      <c r="DN488" s="458"/>
      <c r="DO488" s="458"/>
      <c r="DP488" s="458"/>
      <c r="DQ488" s="458"/>
      <c r="DR488" s="458"/>
      <c r="DS488" s="458"/>
      <c r="DT488" s="458"/>
      <c r="DU488" s="39"/>
      <c r="DV488" s="39"/>
      <c r="DW488" s="31">
        <f t="shared" si="642"/>
        <v>31</v>
      </c>
      <c r="DX488" s="459">
        <f t="shared" si="607"/>
        <v>364</v>
      </c>
      <c r="DY488" s="467">
        <f t="shared" si="623"/>
        <v>0</v>
      </c>
      <c r="DZ488" s="468">
        <f t="shared" si="624"/>
        <v>0</v>
      </c>
      <c r="EA488" s="467">
        <f t="shared" si="625"/>
        <v>0</v>
      </c>
      <c r="EB488" s="468"/>
      <c r="EC488" s="326"/>
      <c r="ED488" s="468"/>
      <c r="EE488" s="39"/>
      <c r="EF488" s="459">
        <f t="shared" si="626"/>
        <v>364</v>
      </c>
      <c r="EG488" s="407">
        <f t="shared" si="638"/>
        <v>0.03</v>
      </c>
      <c r="EH488" s="407">
        <f t="shared" si="638"/>
        <v>0.03</v>
      </c>
      <c r="EI488" s="407">
        <f t="shared" si="638"/>
        <v>0.03</v>
      </c>
      <c r="EJ488" s="407">
        <f t="shared" si="638"/>
        <v>0.03</v>
      </c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U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</row>
    <row r="489" spans="1:228" ht="12.75" hidden="1" customHeight="1" x14ac:dyDescent="0.2">
      <c r="A489" s="31">
        <f t="shared" si="641"/>
        <v>31</v>
      </c>
      <c r="B489" s="31"/>
      <c r="C489" s="31"/>
      <c r="D489" s="32">
        <f t="shared" si="608"/>
        <v>365</v>
      </c>
      <c r="E489" s="33">
        <f t="shared" ca="1" si="572"/>
        <v>0</v>
      </c>
      <c r="F489" s="33">
        <f t="shared" ca="1" si="573"/>
        <v>0</v>
      </c>
      <c r="G489" s="33">
        <f t="shared" ca="1" si="574"/>
        <v>0</v>
      </c>
      <c r="H489" s="33">
        <v>0</v>
      </c>
      <c r="I489" s="33">
        <v>0</v>
      </c>
      <c r="J489" s="33">
        <f t="shared" ca="1" si="630"/>
        <v>0</v>
      </c>
      <c r="K489" s="33">
        <f t="shared" ca="1" si="575"/>
        <v>0</v>
      </c>
      <c r="L489" s="33"/>
      <c r="M489" s="832">
        <v>0</v>
      </c>
      <c r="N489" s="33">
        <f>IF(M489&gt;0,#REF!,0)</f>
        <v>0</v>
      </c>
      <c r="O489" s="33">
        <f t="shared" ca="1" si="576"/>
        <v>0</v>
      </c>
      <c r="P489" s="833">
        <f t="shared" ca="1" si="609"/>
        <v>0</v>
      </c>
      <c r="Q489" s="834">
        <f t="shared" ca="1" si="610"/>
        <v>0</v>
      </c>
      <c r="R489" s="835">
        <f t="shared" ca="1" si="611"/>
        <v>0</v>
      </c>
      <c r="S489" s="836">
        <f t="shared" ca="1" si="612"/>
        <v>0</v>
      </c>
      <c r="T489" s="34">
        <f t="shared" ca="1" si="577"/>
        <v>0</v>
      </c>
      <c r="U489" s="835">
        <f t="shared" ca="1" si="613"/>
        <v>0</v>
      </c>
      <c r="V489" s="34">
        <f t="shared" si="639"/>
        <v>0</v>
      </c>
      <c r="W489" s="553">
        <f t="shared" si="640"/>
        <v>0</v>
      </c>
      <c r="X489" s="42">
        <f t="shared" si="614"/>
        <v>0.03</v>
      </c>
      <c r="Y489" s="43">
        <f t="shared" si="578"/>
        <v>2.4662697723036864E-3</v>
      </c>
      <c r="Z489" s="45">
        <f t="shared" si="569"/>
        <v>0.03</v>
      </c>
      <c r="AA489" s="43">
        <f t="shared" si="579"/>
        <v>2.4662697723036864E-3</v>
      </c>
      <c r="AB489" s="35">
        <f t="shared" si="637"/>
        <v>0.16</v>
      </c>
      <c r="AC489" s="35">
        <f t="shared" ca="1" si="637"/>
        <v>0.15470777428049154</v>
      </c>
      <c r="AD489" s="317">
        <f t="shared" ca="1" si="637"/>
        <v>0.15470777428049154</v>
      </c>
      <c r="AE489" s="39"/>
      <c r="AF489" s="318">
        <f t="shared" si="580"/>
        <v>0</v>
      </c>
      <c r="AG489" s="405">
        <f t="shared" ca="1" si="581"/>
        <v>0</v>
      </c>
      <c r="AH489" s="318">
        <f t="shared" si="582"/>
        <v>0</v>
      </c>
      <c r="AI489" s="405">
        <f t="shared" ca="1" si="583"/>
        <v>0</v>
      </c>
      <c r="AJ489" s="318">
        <f t="shared" si="584"/>
        <v>0</v>
      </c>
      <c r="AK489" s="405">
        <f t="shared" ca="1" si="585"/>
        <v>0</v>
      </c>
      <c r="AL489" s="35">
        <v>0</v>
      </c>
      <c r="AM489" s="30">
        <f t="shared" ca="1" si="586"/>
        <v>0</v>
      </c>
      <c r="AN489" s="39"/>
      <c r="AO489" s="39"/>
      <c r="AP489" s="709">
        <f ca="1">IF($J$12="",0,IF(A489&lt;=$Y$3,IF(R488+SUM($M$126:M489)&gt;$Z$22,R488*10%,IF(R488+SUM($M$126:M489)&lt;=$Z$22,$Z$22-R488-SUM($M$126:M489))),0))</f>
        <v>0</v>
      </c>
      <c r="AQ489" s="319">
        <f t="shared" ca="1" si="616"/>
        <v>0</v>
      </c>
      <c r="AR489" s="319">
        <f ca="1">IF($J$12="",0,IF(U488&lt;0,0,IF(A489&lt;=$Y$3,IF(U488+SUM($M$126:M489)&gt;$Z$22,U488*10%,IF(U488+SUM($M$126:M489)&lt;=$Z$22,$AR$125-U488-SUM($M$126:M489))),0)))</f>
        <v>0</v>
      </c>
      <c r="AS489" s="39">
        <f t="shared" ca="1" si="617"/>
        <v>0</v>
      </c>
      <c r="AT489" s="723">
        <f t="shared" ca="1" si="587"/>
        <v>0</v>
      </c>
      <c r="AU489" s="320">
        <f t="shared" ca="1" si="588"/>
        <v>0</v>
      </c>
      <c r="AV489" s="320">
        <f t="shared" ca="1" si="589"/>
        <v>0</v>
      </c>
      <c r="AW489" s="320">
        <f t="shared" ca="1" si="590"/>
        <v>0</v>
      </c>
      <c r="AX489" s="320">
        <f t="shared" ca="1" si="591"/>
        <v>0</v>
      </c>
      <c r="AY489" s="320">
        <f t="shared" ca="1" si="618"/>
        <v>0</v>
      </c>
      <c r="AZ489" s="724">
        <f t="shared" ca="1" si="592"/>
        <v>0</v>
      </c>
      <c r="BA489" s="1259">
        <f t="shared" si="619"/>
        <v>0</v>
      </c>
      <c r="BB489" s="1250"/>
      <c r="BC489" s="715">
        <f t="shared" si="593"/>
        <v>0</v>
      </c>
      <c r="BD489" s="715">
        <f t="shared" si="594"/>
        <v>0</v>
      </c>
      <c r="BE489" s="715">
        <f t="shared" si="595"/>
        <v>0</v>
      </c>
      <c r="BF489" s="715">
        <f t="shared" si="620"/>
        <v>0</v>
      </c>
      <c r="BG489" s="732">
        <f t="shared" si="596"/>
        <v>0</v>
      </c>
      <c r="BH489" s="39"/>
      <c r="BI489" s="39"/>
      <c r="BJ489" s="39"/>
      <c r="BK489" s="39"/>
      <c r="BL489" s="39"/>
      <c r="BM489" s="30"/>
      <c r="BN489" s="422">
        <f t="shared" ca="1" si="597"/>
        <v>0</v>
      </c>
      <c r="BO489" s="422">
        <f t="shared" ca="1" si="598"/>
        <v>0</v>
      </c>
      <c r="BP489" s="422">
        <f t="shared" ca="1" si="599"/>
        <v>0</v>
      </c>
      <c r="BQ489" s="422">
        <f t="shared" ca="1" si="600"/>
        <v>0</v>
      </c>
      <c r="BR489" s="422">
        <f t="shared" ca="1" si="621"/>
        <v>0</v>
      </c>
      <c r="BS489" s="422">
        <f t="shared" ca="1" si="601"/>
        <v>0</v>
      </c>
      <c r="BT489" s="422">
        <f t="shared" si="602"/>
        <v>0</v>
      </c>
      <c r="BU489" s="422">
        <f t="shared" si="603"/>
        <v>0</v>
      </c>
      <c r="BV489" s="422">
        <f t="shared" si="604"/>
        <v>0</v>
      </c>
      <c r="BW489" s="422">
        <f t="shared" si="605"/>
        <v>0</v>
      </c>
      <c r="BX489" s="422">
        <f t="shared" si="622"/>
        <v>0</v>
      </c>
      <c r="BY489" s="422">
        <f t="shared" si="606"/>
        <v>0</v>
      </c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458"/>
      <c r="CL489" s="458"/>
      <c r="CM489" s="458"/>
      <c r="CN489" s="458"/>
      <c r="CO489" s="458"/>
      <c r="CP489" s="458"/>
      <c r="CQ489" s="458"/>
      <c r="CR489" s="458"/>
      <c r="CS489" s="458"/>
      <c r="CT489" s="458"/>
      <c r="CU489" s="458"/>
      <c r="CV489" s="458"/>
      <c r="CW489" s="458"/>
      <c r="CX489" s="458"/>
      <c r="CY489" s="458"/>
      <c r="CZ489" s="458"/>
      <c r="DA489" s="458"/>
      <c r="DB489" s="458"/>
      <c r="DC489" s="458"/>
      <c r="DD489" s="458"/>
      <c r="DE489" s="458"/>
      <c r="DF489" s="458"/>
      <c r="DG489" s="458"/>
      <c r="DH489" s="458"/>
      <c r="DI489" s="458"/>
      <c r="DJ489" s="458"/>
      <c r="DK489" s="458"/>
      <c r="DL489" s="458"/>
      <c r="DM489" s="458"/>
      <c r="DN489" s="458"/>
      <c r="DO489" s="458"/>
      <c r="DP489" s="458"/>
      <c r="DQ489" s="458"/>
      <c r="DR489" s="458"/>
      <c r="DS489" s="458"/>
      <c r="DT489" s="458"/>
      <c r="DU489" s="39"/>
      <c r="DV489" s="39"/>
      <c r="DW489" s="31">
        <f t="shared" si="642"/>
        <v>31</v>
      </c>
      <c r="DX489" s="459">
        <f t="shared" si="607"/>
        <v>365</v>
      </c>
      <c r="DY489" s="467">
        <f t="shared" si="623"/>
        <v>0</v>
      </c>
      <c r="DZ489" s="468">
        <f t="shared" si="624"/>
        <v>0</v>
      </c>
      <c r="EA489" s="467">
        <f t="shared" si="625"/>
        <v>0</v>
      </c>
      <c r="EB489" s="468"/>
      <c r="EC489" s="326"/>
      <c r="ED489" s="468"/>
      <c r="EE489" s="39"/>
      <c r="EF489" s="459">
        <f t="shared" si="626"/>
        <v>365</v>
      </c>
      <c r="EG489" s="407">
        <f t="shared" si="638"/>
        <v>0.03</v>
      </c>
      <c r="EH489" s="407">
        <f t="shared" si="638"/>
        <v>0.03</v>
      </c>
      <c r="EI489" s="407">
        <f t="shared" si="638"/>
        <v>0.03</v>
      </c>
      <c r="EJ489" s="407">
        <f t="shared" si="638"/>
        <v>0.03</v>
      </c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U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</row>
    <row r="490" spans="1:228" ht="12.75" hidden="1" customHeight="1" x14ac:dyDescent="0.2">
      <c r="A490" s="31">
        <f t="shared" si="641"/>
        <v>31</v>
      </c>
      <c r="B490" s="31"/>
      <c r="C490" s="31"/>
      <c r="D490" s="32">
        <f t="shared" si="608"/>
        <v>366</v>
      </c>
      <c r="E490" s="33">
        <f t="shared" ca="1" si="572"/>
        <v>0</v>
      </c>
      <c r="F490" s="33">
        <f t="shared" ca="1" si="573"/>
        <v>0</v>
      </c>
      <c r="G490" s="33">
        <f t="shared" ca="1" si="574"/>
        <v>0</v>
      </c>
      <c r="H490" s="33">
        <v>0</v>
      </c>
      <c r="I490" s="33">
        <v>0</v>
      </c>
      <c r="J490" s="33">
        <f t="shared" ca="1" si="630"/>
        <v>0</v>
      </c>
      <c r="K490" s="33">
        <f t="shared" ca="1" si="575"/>
        <v>0</v>
      </c>
      <c r="L490" s="33"/>
      <c r="M490" s="832">
        <v>0</v>
      </c>
      <c r="N490" s="33">
        <f>IF(M490&gt;0,#REF!,0)</f>
        <v>0</v>
      </c>
      <c r="O490" s="33">
        <f t="shared" ca="1" si="576"/>
        <v>0</v>
      </c>
      <c r="P490" s="833">
        <f t="shared" ca="1" si="609"/>
        <v>0</v>
      </c>
      <c r="Q490" s="834">
        <f t="shared" ca="1" si="610"/>
        <v>0</v>
      </c>
      <c r="R490" s="835">
        <f t="shared" ca="1" si="611"/>
        <v>0</v>
      </c>
      <c r="S490" s="836">
        <f t="shared" ca="1" si="612"/>
        <v>0</v>
      </c>
      <c r="T490" s="34">
        <f t="shared" ca="1" si="577"/>
        <v>0</v>
      </c>
      <c r="U490" s="835">
        <f t="shared" ca="1" si="613"/>
        <v>0</v>
      </c>
      <c r="V490" s="34">
        <f t="shared" si="639"/>
        <v>0</v>
      </c>
      <c r="W490" s="553">
        <f t="shared" si="640"/>
        <v>0</v>
      </c>
      <c r="X490" s="42">
        <f t="shared" si="614"/>
        <v>0.03</v>
      </c>
      <c r="Y490" s="43">
        <f t="shared" si="578"/>
        <v>2.4662697723036864E-3</v>
      </c>
      <c r="Z490" s="45">
        <f t="shared" si="569"/>
        <v>0.03</v>
      </c>
      <c r="AA490" s="43">
        <f t="shared" si="579"/>
        <v>2.4662697723036864E-3</v>
      </c>
      <c r="AB490" s="35">
        <f t="shared" si="637"/>
        <v>0.16</v>
      </c>
      <c r="AC490" s="35">
        <f t="shared" ca="1" si="637"/>
        <v>0.15470777428049154</v>
      </c>
      <c r="AD490" s="317">
        <f t="shared" ca="1" si="637"/>
        <v>0.15470777428049154</v>
      </c>
      <c r="AE490" s="39"/>
      <c r="AF490" s="318">
        <f t="shared" si="580"/>
        <v>0</v>
      </c>
      <c r="AG490" s="405">
        <f t="shared" ca="1" si="581"/>
        <v>0</v>
      </c>
      <c r="AH490" s="318">
        <f t="shared" si="582"/>
        <v>0</v>
      </c>
      <c r="AI490" s="405">
        <f t="shared" ca="1" si="583"/>
        <v>0</v>
      </c>
      <c r="AJ490" s="318">
        <f t="shared" si="584"/>
        <v>0</v>
      </c>
      <c r="AK490" s="405">
        <f t="shared" ca="1" si="585"/>
        <v>0</v>
      </c>
      <c r="AL490" s="35">
        <v>0</v>
      </c>
      <c r="AM490" s="30">
        <f t="shared" ca="1" si="586"/>
        <v>0</v>
      </c>
      <c r="AN490" s="39"/>
      <c r="AO490" s="39"/>
      <c r="AP490" s="709">
        <f ca="1">IF($J$12="",0,IF(A490&lt;=$Y$3,IF(R489+SUM($M$126:M490)&gt;$Z$22,R489*10%,IF(R489+SUM($M$126:M490)&lt;=$Z$22,$Z$22-R489-SUM($M$126:M490))),0))</f>
        <v>0</v>
      </c>
      <c r="AQ490" s="319">
        <f t="shared" ca="1" si="616"/>
        <v>0</v>
      </c>
      <c r="AR490" s="319">
        <f ca="1">IF($J$12="",0,IF(U489&lt;0,0,IF(A490&lt;=$Y$3,IF(U489+SUM($M$126:M490)&gt;$Z$22,U489*10%,IF(U489+SUM($M$126:M490)&lt;=$Z$22,$AR$125-U489-SUM($M$126:M490))),0)))</f>
        <v>0</v>
      </c>
      <c r="AS490" s="39">
        <f t="shared" ca="1" si="617"/>
        <v>0</v>
      </c>
      <c r="AT490" s="723">
        <f t="shared" ca="1" si="587"/>
        <v>0</v>
      </c>
      <c r="AU490" s="320">
        <f t="shared" ca="1" si="588"/>
        <v>0</v>
      </c>
      <c r="AV490" s="320">
        <f t="shared" ca="1" si="589"/>
        <v>0</v>
      </c>
      <c r="AW490" s="320">
        <f t="shared" ca="1" si="590"/>
        <v>0</v>
      </c>
      <c r="AX490" s="320">
        <f t="shared" ca="1" si="591"/>
        <v>0</v>
      </c>
      <c r="AY490" s="320">
        <f t="shared" ca="1" si="618"/>
        <v>0</v>
      </c>
      <c r="AZ490" s="724">
        <f t="shared" ca="1" si="592"/>
        <v>0</v>
      </c>
      <c r="BA490" s="1259">
        <f t="shared" si="619"/>
        <v>0</v>
      </c>
      <c r="BB490" s="1250"/>
      <c r="BC490" s="715">
        <f t="shared" si="593"/>
        <v>0</v>
      </c>
      <c r="BD490" s="715">
        <f t="shared" si="594"/>
        <v>0</v>
      </c>
      <c r="BE490" s="715">
        <f t="shared" si="595"/>
        <v>0</v>
      </c>
      <c r="BF490" s="715">
        <f t="shared" si="620"/>
        <v>0</v>
      </c>
      <c r="BG490" s="732">
        <f t="shared" si="596"/>
        <v>0</v>
      </c>
      <c r="BH490" s="39"/>
      <c r="BI490" s="39"/>
      <c r="BJ490" s="39"/>
      <c r="BK490" s="39"/>
      <c r="BL490" s="39"/>
      <c r="BM490" s="30"/>
      <c r="BN490" s="422">
        <f t="shared" ca="1" si="597"/>
        <v>0</v>
      </c>
      <c r="BO490" s="422">
        <f t="shared" ca="1" si="598"/>
        <v>0</v>
      </c>
      <c r="BP490" s="422">
        <f t="shared" ca="1" si="599"/>
        <v>0</v>
      </c>
      <c r="BQ490" s="422">
        <f t="shared" ca="1" si="600"/>
        <v>0</v>
      </c>
      <c r="BR490" s="422">
        <f t="shared" ca="1" si="621"/>
        <v>0</v>
      </c>
      <c r="BS490" s="422">
        <f t="shared" ca="1" si="601"/>
        <v>0</v>
      </c>
      <c r="BT490" s="422">
        <f t="shared" si="602"/>
        <v>0</v>
      </c>
      <c r="BU490" s="422">
        <f t="shared" si="603"/>
        <v>0</v>
      </c>
      <c r="BV490" s="422">
        <f t="shared" si="604"/>
        <v>0</v>
      </c>
      <c r="BW490" s="422">
        <f t="shared" si="605"/>
        <v>0</v>
      </c>
      <c r="BX490" s="422">
        <f t="shared" si="622"/>
        <v>0</v>
      </c>
      <c r="BY490" s="422">
        <f t="shared" si="606"/>
        <v>0</v>
      </c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458"/>
      <c r="CL490" s="458"/>
      <c r="CM490" s="458"/>
      <c r="CN490" s="458"/>
      <c r="CO490" s="458"/>
      <c r="CP490" s="458"/>
      <c r="CQ490" s="458"/>
      <c r="CR490" s="458"/>
      <c r="CS490" s="458"/>
      <c r="CT490" s="458"/>
      <c r="CU490" s="458"/>
      <c r="CV490" s="458"/>
      <c r="CW490" s="458"/>
      <c r="CX490" s="458"/>
      <c r="CY490" s="458"/>
      <c r="CZ490" s="458"/>
      <c r="DA490" s="458"/>
      <c r="DB490" s="458"/>
      <c r="DC490" s="458"/>
      <c r="DD490" s="458"/>
      <c r="DE490" s="458"/>
      <c r="DF490" s="458"/>
      <c r="DG490" s="458"/>
      <c r="DH490" s="458"/>
      <c r="DI490" s="458"/>
      <c r="DJ490" s="458"/>
      <c r="DK490" s="458"/>
      <c r="DL490" s="458"/>
      <c r="DM490" s="458"/>
      <c r="DN490" s="458"/>
      <c r="DO490" s="458"/>
      <c r="DP490" s="458"/>
      <c r="DQ490" s="458"/>
      <c r="DR490" s="458"/>
      <c r="DS490" s="458"/>
      <c r="DT490" s="458"/>
      <c r="DU490" s="39"/>
      <c r="DV490" s="39"/>
      <c r="DW490" s="31">
        <f t="shared" si="642"/>
        <v>31</v>
      </c>
      <c r="DX490" s="459">
        <f t="shared" si="607"/>
        <v>366</v>
      </c>
      <c r="DY490" s="467">
        <f t="shared" si="623"/>
        <v>0</v>
      </c>
      <c r="DZ490" s="468">
        <f t="shared" si="624"/>
        <v>0</v>
      </c>
      <c r="EA490" s="467">
        <f t="shared" si="625"/>
        <v>0</v>
      </c>
      <c r="EB490" s="468"/>
      <c r="EC490" s="326"/>
      <c r="ED490" s="468"/>
      <c r="EE490" s="39"/>
      <c r="EF490" s="459">
        <f t="shared" si="626"/>
        <v>366</v>
      </c>
      <c r="EG490" s="407">
        <f t="shared" si="638"/>
        <v>0.03</v>
      </c>
      <c r="EH490" s="407">
        <f t="shared" si="638"/>
        <v>0.03</v>
      </c>
      <c r="EI490" s="407">
        <f t="shared" si="638"/>
        <v>0.03</v>
      </c>
      <c r="EJ490" s="407">
        <f t="shared" si="638"/>
        <v>0.03</v>
      </c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U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</row>
    <row r="491" spans="1:228" ht="12.75" hidden="1" customHeight="1" x14ac:dyDescent="0.2">
      <c r="A491" s="31">
        <f t="shared" si="641"/>
        <v>31</v>
      </c>
      <c r="B491" s="31"/>
      <c r="C491" s="31"/>
      <c r="D491" s="32">
        <f t="shared" si="608"/>
        <v>367</v>
      </c>
      <c r="E491" s="33">
        <f t="shared" ca="1" si="572"/>
        <v>0</v>
      </c>
      <c r="F491" s="33">
        <f t="shared" ca="1" si="573"/>
        <v>0</v>
      </c>
      <c r="G491" s="33">
        <f t="shared" ca="1" si="574"/>
        <v>0</v>
      </c>
      <c r="H491" s="33">
        <v>0</v>
      </c>
      <c r="I491" s="33">
        <v>0</v>
      </c>
      <c r="J491" s="33">
        <f t="shared" ca="1" si="630"/>
        <v>0</v>
      </c>
      <c r="K491" s="33">
        <f t="shared" ca="1" si="575"/>
        <v>0</v>
      </c>
      <c r="L491" s="33"/>
      <c r="M491" s="832">
        <v>0</v>
      </c>
      <c r="N491" s="33">
        <f>IF(M491&gt;0,#REF!,0)</f>
        <v>0</v>
      </c>
      <c r="O491" s="33">
        <f t="shared" ca="1" si="576"/>
        <v>0</v>
      </c>
      <c r="P491" s="833">
        <f t="shared" ca="1" si="609"/>
        <v>0</v>
      </c>
      <c r="Q491" s="834">
        <f t="shared" ca="1" si="610"/>
        <v>0</v>
      </c>
      <c r="R491" s="835">
        <f t="shared" ca="1" si="611"/>
        <v>0</v>
      </c>
      <c r="S491" s="836">
        <f t="shared" ca="1" si="612"/>
        <v>0</v>
      </c>
      <c r="T491" s="34">
        <f t="shared" ca="1" si="577"/>
        <v>0</v>
      </c>
      <c r="U491" s="835">
        <f t="shared" ca="1" si="613"/>
        <v>0</v>
      </c>
      <c r="V491" s="34">
        <f t="shared" si="639"/>
        <v>0</v>
      </c>
      <c r="W491" s="553">
        <f t="shared" si="640"/>
        <v>0</v>
      </c>
      <c r="X491" s="42">
        <f t="shared" si="614"/>
        <v>0.03</v>
      </c>
      <c r="Y491" s="43">
        <f t="shared" si="578"/>
        <v>2.4662697723036864E-3</v>
      </c>
      <c r="Z491" s="45">
        <f t="shared" si="569"/>
        <v>0.03</v>
      </c>
      <c r="AA491" s="43">
        <f t="shared" si="579"/>
        <v>2.4662697723036864E-3</v>
      </c>
      <c r="AB491" s="35">
        <f t="shared" si="637"/>
        <v>0.16</v>
      </c>
      <c r="AC491" s="35">
        <f t="shared" ca="1" si="637"/>
        <v>0.15470777428049154</v>
      </c>
      <c r="AD491" s="317">
        <f t="shared" ca="1" si="637"/>
        <v>0.15470777428049154</v>
      </c>
      <c r="AE491" s="39"/>
      <c r="AF491" s="318">
        <f t="shared" si="580"/>
        <v>0</v>
      </c>
      <c r="AG491" s="405">
        <f t="shared" ca="1" si="581"/>
        <v>0</v>
      </c>
      <c r="AH491" s="318">
        <f t="shared" si="582"/>
        <v>0</v>
      </c>
      <c r="AI491" s="405">
        <f t="shared" ca="1" si="583"/>
        <v>0</v>
      </c>
      <c r="AJ491" s="318">
        <f t="shared" si="584"/>
        <v>0</v>
      </c>
      <c r="AK491" s="405">
        <f t="shared" ca="1" si="585"/>
        <v>0</v>
      </c>
      <c r="AL491" s="35">
        <v>0</v>
      </c>
      <c r="AM491" s="30">
        <f t="shared" ca="1" si="586"/>
        <v>0</v>
      </c>
      <c r="AN491" s="39"/>
      <c r="AO491" s="39"/>
      <c r="AP491" s="709">
        <f ca="1">IF($J$12="",0,IF(A491&lt;=$Y$3,IF(R490+SUM($M$126:M491)&gt;$Z$22,R490*10%,IF(R490+SUM($M$126:M491)&lt;=$Z$22,$Z$22-R490-SUM($M$126:M491))),0))</f>
        <v>0</v>
      </c>
      <c r="AQ491" s="319">
        <f t="shared" ca="1" si="616"/>
        <v>0</v>
      </c>
      <c r="AR491" s="319">
        <f ca="1">IF($J$12="",0,IF(U490&lt;0,0,IF(A491&lt;=$Y$3,IF(U490+SUM($M$126:M491)&gt;$Z$22,U490*10%,IF(U490+SUM($M$126:M491)&lt;=$Z$22,$AR$125-U490-SUM($M$126:M491))),0)))</f>
        <v>0</v>
      </c>
      <c r="AS491" s="39">
        <f t="shared" ca="1" si="617"/>
        <v>0</v>
      </c>
      <c r="AT491" s="723">
        <f t="shared" ca="1" si="587"/>
        <v>0</v>
      </c>
      <c r="AU491" s="320">
        <f t="shared" ca="1" si="588"/>
        <v>0</v>
      </c>
      <c r="AV491" s="320">
        <f t="shared" ca="1" si="589"/>
        <v>0</v>
      </c>
      <c r="AW491" s="320">
        <f t="shared" ca="1" si="590"/>
        <v>0</v>
      </c>
      <c r="AX491" s="320">
        <f t="shared" ca="1" si="591"/>
        <v>0</v>
      </c>
      <c r="AY491" s="320">
        <f t="shared" ca="1" si="618"/>
        <v>0</v>
      </c>
      <c r="AZ491" s="724">
        <f t="shared" ca="1" si="592"/>
        <v>0</v>
      </c>
      <c r="BA491" s="1259">
        <f t="shared" si="619"/>
        <v>0</v>
      </c>
      <c r="BB491" s="1250"/>
      <c r="BC491" s="715">
        <f t="shared" si="593"/>
        <v>0</v>
      </c>
      <c r="BD491" s="715">
        <f t="shared" si="594"/>
        <v>0</v>
      </c>
      <c r="BE491" s="715">
        <f t="shared" si="595"/>
        <v>0</v>
      </c>
      <c r="BF491" s="715">
        <f t="shared" si="620"/>
        <v>0</v>
      </c>
      <c r="BG491" s="732">
        <f t="shared" si="596"/>
        <v>0</v>
      </c>
      <c r="BH491" s="39"/>
      <c r="BI491" s="39"/>
      <c r="BJ491" s="39"/>
      <c r="BK491" s="39"/>
      <c r="BL491" s="39"/>
      <c r="BM491" s="30"/>
      <c r="BN491" s="422">
        <f t="shared" ca="1" si="597"/>
        <v>0</v>
      </c>
      <c r="BO491" s="422">
        <f t="shared" ca="1" si="598"/>
        <v>0</v>
      </c>
      <c r="BP491" s="422">
        <f t="shared" ca="1" si="599"/>
        <v>0</v>
      </c>
      <c r="BQ491" s="422">
        <f t="shared" ca="1" si="600"/>
        <v>0</v>
      </c>
      <c r="BR491" s="422">
        <f t="shared" ca="1" si="621"/>
        <v>0</v>
      </c>
      <c r="BS491" s="422">
        <f t="shared" ca="1" si="601"/>
        <v>0</v>
      </c>
      <c r="BT491" s="422">
        <f t="shared" si="602"/>
        <v>0</v>
      </c>
      <c r="BU491" s="422">
        <f t="shared" si="603"/>
        <v>0</v>
      </c>
      <c r="BV491" s="422">
        <f t="shared" si="604"/>
        <v>0</v>
      </c>
      <c r="BW491" s="422">
        <f t="shared" si="605"/>
        <v>0</v>
      </c>
      <c r="BX491" s="422">
        <f t="shared" si="622"/>
        <v>0</v>
      </c>
      <c r="BY491" s="422">
        <f t="shared" si="606"/>
        <v>0</v>
      </c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458"/>
      <c r="CL491" s="458"/>
      <c r="CM491" s="458"/>
      <c r="CN491" s="458"/>
      <c r="CO491" s="458"/>
      <c r="CP491" s="458"/>
      <c r="CQ491" s="458"/>
      <c r="CR491" s="458"/>
      <c r="CS491" s="458"/>
      <c r="CT491" s="458"/>
      <c r="CU491" s="458"/>
      <c r="CV491" s="458"/>
      <c r="CW491" s="458"/>
      <c r="CX491" s="458"/>
      <c r="CY491" s="458"/>
      <c r="CZ491" s="458"/>
      <c r="DA491" s="458"/>
      <c r="DB491" s="458"/>
      <c r="DC491" s="458"/>
      <c r="DD491" s="458"/>
      <c r="DE491" s="458"/>
      <c r="DF491" s="458"/>
      <c r="DG491" s="458"/>
      <c r="DH491" s="458"/>
      <c r="DI491" s="458"/>
      <c r="DJ491" s="458"/>
      <c r="DK491" s="458"/>
      <c r="DL491" s="458"/>
      <c r="DM491" s="458"/>
      <c r="DN491" s="458"/>
      <c r="DO491" s="458"/>
      <c r="DP491" s="458"/>
      <c r="DQ491" s="458"/>
      <c r="DR491" s="458"/>
      <c r="DS491" s="458"/>
      <c r="DT491" s="458"/>
      <c r="DU491" s="39"/>
      <c r="DV491" s="39"/>
      <c r="DW491" s="31">
        <f t="shared" si="642"/>
        <v>31</v>
      </c>
      <c r="DX491" s="459">
        <f t="shared" si="607"/>
        <v>367</v>
      </c>
      <c r="DY491" s="467">
        <f t="shared" si="623"/>
        <v>0</v>
      </c>
      <c r="DZ491" s="468">
        <f t="shared" si="624"/>
        <v>0</v>
      </c>
      <c r="EA491" s="467">
        <f t="shared" si="625"/>
        <v>0</v>
      </c>
      <c r="EB491" s="468"/>
      <c r="EC491" s="326"/>
      <c r="ED491" s="468"/>
      <c r="EE491" s="39"/>
      <c r="EF491" s="459">
        <f t="shared" si="626"/>
        <v>367</v>
      </c>
      <c r="EG491" s="407">
        <f t="shared" si="638"/>
        <v>0.03</v>
      </c>
      <c r="EH491" s="407">
        <f t="shared" si="638"/>
        <v>0.03</v>
      </c>
      <c r="EI491" s="407">
        <f t="shared" si="638"/>
        <v>0.03</v>
      </c>
      <c r="EJ491" s="407">
        <f t="shared" si="638"/>
        <v>0.03</v>
      </c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U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</row>
    <row r="492" spans="1:228" ht="12.75" hidden="1" customHeight="1" x14ac:dyDescent="0.2">
      <c r="A492" s="31">
        <f t="shared" si="641"/>
        <v>31</v>
      </c>
      <c r="B492" s="31"/>
      <c r="C492" s="31"/>
      <c r="D492" s="32">
        <f t="shared" si="608"/>
        <v>368</v>
      </c>
      <c r="E492" s="33">
        <f t="shared" ca="1" si="572"/>
        <v>0</v>
      </c>
      <c r="F492" s="33">
        <f t="shared" ca="1" si="573"/>
        <v>0</v>
      </c>
      <c r="G492" s="33">
        <f t="shared" ca="1" si="574"/>
        <v>0</v>
      </c>
      <c r="H492" s="33">
        <v>0</v>
      </c>
      <c r="I492" s="33">
        <v>0</v>
      </c>
      <c r="J492" s="33">
        <f t="shared" ca="1" si="630"/>
        <v>0</v>
      </c>
      <c r="K492" s="33">
        <f t="shared" ca="1" si="575"/>
        <v>0</v>
      </c>
      <c r="L492" s="33"/>
      <c r="M492" s="832">
        <v>0</v>
      </c>
      <c r="N492" s="33">
        <f>IF(M492&gt;0,#REF!,0)</f>
        <v>0</v>
      </c>
      <c r="O492" s="33">
        <f t="shared" ca="1" si="576"/>
        <v>0</v>
      </c>
      <c r="P492" s="833">
        <f t="shared" ca="1" si="609"/>
        <v>0</v>
      </c>
      <c r="Q492" s="834">
        <f t="shared" ca="1" si="610"/>
        <v>0</v>
      </c>
      <c r="R492" s="835">
        <f t="shared" ca="1" si="611"/>
        <v>0</v>
      </c>
      <c r="S492" s="836">
        <f t="shared" ca="1" si="612"/>
        <v>0</v>
      </c>
      <c r="T492" s="34">
        <f t="shared" ca="1" si="577"/>
        <v>0</v>
      </c>
      <c r="U492" s="835">
        <f t="shared" ca="1" si="613"/>
        <v>0</v>
      </c>
      <c r="V492" s="34">
        <f t="shared" si="639"/>
        <v>0</v>
      </c>
      <c r="W492" s="553">
        <f t="shared" si="640"/>
        <v>0</v>
      </c>
      <c r="X492" s="42">
        <f t="shared" si="614"/>
        <v>0.03</v>
      </c>
      <c r="Y492" s="43">
        <f t="shared" si="578"/>
        <v>2.4662697723036864E-3</v>
      </c>
      <c r="Z492" s="45">
        <f t="shared" si="569"/>
        <v>0.03</v>
      </c>
      <c r="AA492" s="43">
        <f t="shared" si="579"/>
        <v>2.4662697723036864E-3</v>
      </c>
      <c r="AB492" s="35">
        <f t="shared" si="637"/>
        <v>0.16</v>
      </c>
      <c r="AC492" s="35">
        <f t="shared" ca="1" si="637"/>
        <v>0.15470777428049154</v>
      </c>
      <c r="AD492" s="317">
        <f t="shared" ca="1" si="637"/>
        <v>0.15470777428049154</v>
      </c>
      <c r="AE492" s="39"/>
      <c r="AF492" s="318">
        <f t="shared" si="580"/>
        <v>0</v>
      </c>
      <c r="AG492" s="405">
        <f t="shared" ca="1" si="581"/>
        <v>0</v>
      </c>
      <c r="AH492" s="318">
        <f t="shared" si="582"/>
        <v>0</v>
      </c>
      <c r="AI492" s="405">
        <f t="shared" ca="1" si="583"/>
        <v>0</v>
      </c>
      <c r="AJ492" s="318">
        <f t="shared" si="584"/>
        <v>0</v>
      </c>
      <c r="AK492" s="405">
        <f t="shared" ca="1" si="585"/>
        <v>0</v>
      </c>
      <c r="AL492" s="35">
        <v>0</v>
      </c>
      <c r="AM492" s="30">
        <f t="shared" ca="1" si="586"/>
        <v>0</v>
      </c>
      <c r="AN492" s="39"/>
      <c r="AO492" s="39"/>
      <c r="AP492" s="709">
        <f ca="1">IF($J$12="",0,IF(A492&lt;=$Y$3,IF(R491+SUM($M$126:M492)&gt;$Z$22,R491*10%,IF(R491+SUM($M$126:M492)&lt;=$Z$22,$Z$22-R491-SUM($M$126:M492))),0))</f>
        <v>0</v>
      </c>
      <c r="AQ492" s="319">
        <f t="shared" ca="1" si="616"/>
        <v>0</v>
      </c>
      <c r="AR492" s="319">
        <f ca="1">IF($J$12="",0,IF(U491&lt;0,0,IF(A492&lt;=$Y$3,IF(U491+SUM($M$126:M492)&gt;$Z$22,U491*10%,IF(U491+SUM($M$126:M492)&lt;=$Z$22,$AR$125-U491-SUM($M$126:M492))),0)))</f>
        <v>0</v>
      </c>
      <c r="AS492" s="39">
        <f t="shared" ca="1" si="617"/>
        <v>0</v>
      </c>
      <c r="AT492" s="723">
        <f t="shared" ca="1" si="587"/>
        <v>0</v>
      </c>
      <c r="AU492" s="320">
        <f t="shared" ca="1" si="588"/>
        <v>0</v>
      </c>
      <c r="AV492" s="320">
        <f t="shared" ca="1" si="589"/>
        <v>0</v>
      </c>
      <c r="AW492" s="320">
        <f t="shared" ca="1" si="590"/>
        <v>0</v>
      </c>
      <c r="AX492" s="320">
        <f t="shared" ca="1" si="591"/>
        <v>0</v>
      </c>
      <c r="AY492" s="320">
        <f t="shared" ca="1" si="618"/>
        <v>0</v>
      </c>
      <c r="AZ492" s="724">
        <f t="shared" ca="1" si="592"/>
        <v>0</v>
      </c>
      <c r="BA492" s="1259">
        <f t="shared" si="619"/>
        <v>0</v>
      </c>
      <c r="BB492" s="1250"/>
      <c r="BC492" s="715">
        <f t="shared" si="593"/>
        <v>0</v>
      </c>
      <c r="BD492" s="715">
        <f t="shared" si="594"/>
        <v>0</v>
      </c>
      <c r="BE492" s="715">
        <f t="shared" si="595"/>
        <v>0</v>
      </c>
      <c r="BF492" s="715">
        <f t="shared" si="620"/>
        <v>0</v>
      </c>
      <c r="BG492" s="732">
        <f t="shared" si="596"/>
        <v>0</v>
      </c>
      <c r="BH492" s="39"/>
      <c r="BI492" s="39"/>
      <c r="BJ492" s="39"/>
      <c r="BK492" s="39"/>
      <c r="BL492" s="39"/>
      <c r="BM492" s="30"/>
      <c r="BN492" s="422">
        <f t="shared" ca="1" si="597"/>
        <v>0</v>
      </c>
      <c r="BO492" s="422">
        <f t="shared" ca="1" si="598"/>
        <v>0</v>
      </c>
      <c r="BP492" s="422">
        <f t="shared" ca="1" si="599"/>
        <v>0</v>
      </c>
      <c r="BQ492" s="422">
        <f t="shared" ca="1" si="600"/>
        <v>0</v>
      </c>
      <c r="BR492" s="422">
        <f t="shared" ca="1" si="621"/>
        <v>0</v>
      </c>
      <c r="BS492" s="422">
        <f t="shared" ca="1" si="601"/>
        <v>0</v>
      </c>
      <c r="BT492" s="422">
        <f t="shared" si="602"/>
        <v>0</v>
      </c>
      <c r="BU492" s="422">
        <f t="shared" si="603"/>
        <v>0</v>
      </c>
      <c r="BV492" s="422">
        <f t="shared" si="604"/>
        <v>0</v>
      </c>
      <c r="BW492" s="422">
        <f t="shared" si="605"/>
        <v>0</v>
      </c>
      <c r="BX492" s="422">
        <f t="shared" si="622"/>
        <v>0</v>
      </c>
      <c r="BY492" s="422">
        <f t="shared" si="606"/>
        <v>0</v>
      </c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458"/>
      <c r="CL492" s="458"/>
      <c r="CM492" s="458"/>
      <c r="CN492" s="458"/>
      <c r="CO492" s="458"/>
      <c r="CP492" s="458"/>
      <c r="CQ492" s="458"/>
      <c r="CR492" s="458"/>
      <c r="CS492" s="458"/>
      <c r="CT492" s="458"/>
      <c r="CU492" s="458"/>
      <c r="CV492" s="458"/>
      <c r="CW492" s="458"/>
      <c r="CX492" s="458"/>
      <c r="CY492" s="458"/>
      <c r="CZ492" s="458"/>
      <c r="DA492" s="458"/>
      <c r="DB492" s="458"/>
      <c r="DC492" s="458"/>
      <c r="DD492" s="458"/>
      <c r="DE492" s="458"/>
      <c r="DF492" s="458"/>
      <c r="DG492" s="458"/>
      <c r="DH492" s="458"/>
      <c r="DI492" s="458"/>
      <c r="DJ492" s="458"/>
      <c r="DK492" s="458"/>
      <c r="DL492" s="458"/>
      <c r="DM492" s="458"/>
      <c r="DN492" s="458"/>
      <c r="DO492" s="458"/>
      <c r="DP492" s="458"/>
      <c r="DQ492" s="458"/>
      <c r="DR492" s="458"/>
      <c r="DS492" s="458"/>
      <c r="DT492" s="458"/>
      <c r="DU492" s="39"/>
      <c r="DV492" s="39"/>
      <c r="DW492" s="31">
        <f t="shared" si="642"/>
        <v>31</v>
      </c>
      <c r="DX492" s="459">
        <f t="shared" si="607"/>
        <v>368</v>
      </c>
      <c r="DY492" s="467">
        <f t="shared" si="623"/>
        <v>0</v>
      </c>
      <c r="DZ492" s="468">
        <f t="shared" si="624"/>
        <v>0</v>
      </c>
      <c r="EA492" s="467">
        <f t="shared" si="625"/>
        <v>0</v>
      </c>
      <c r="EB492" s="468"/>
      <c r="EC492" s="326"/>
      <c r="ED492" s="468"/>
      <c r="EE492" s="39"/>
      <c r="EF492" s="459">
        <f t="shared" si="626"/>
        <v>368</v>
      </c>
      <c r="EG492" s="407">
        <f t="shared" si="638"/>
        <v>0.03</v>
      </c>
      <c r="EH492" s="407">
        <f t="shared" si="638"/>
        <v>0.03</v>
      </c>
      <c r="EI492" s="407">
        <f t="shared" si="638"/>
        <v>0.03</v>
      </c>
      <c r="EJ492" s="407">
        <f t="shared" si="638"/>
        <v>0.03</v>
      </c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U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</row>
    <row r="493" spans="1:228" ht="12.75" hidden="1" customHeight="1" x14ac:dyDescent="0.2">
      <c r="A493" s="31">
        <f t="shared" si="641"/>
        <v>31</v>
      </c>
      <c r="B493" s="31"/>
      <c r="C493" s="31"/>
      <c r="D493" s="32">
        <f t="shared" si="608"/>
        <v>369</v>
      </c>
      <c r="E493" s="33">
        <f t="shared" ca="1" si="572"/>
        <v>0</v>
      </c>
      <c r="F493" s="33">
        <f t="shared" ca="1" si="573"/>
        <v>0</v>
      </c>
      <c r="G493" s="33">
        <f t="shared" ca="1" si="574"/>
        <v>0</v>
      </c>
      <c r="H493" s="33">
        <v>0</v>
      </c>
      <c r="I493" s="33">
        <v>0</v>
      </c>
      <c r="J493" s="33">
        <f t="shared" ca="1" si="630"/>
        <v>0</v>
      </c>
      <c r="K493" s="33">
        <f t="shared" ca="1" si="575"/>
        <v>0</v>
      </c>
      <c r="L493" s="33"/>
      <c r="M493" s="832">
        <v>0</v>
      </c>
      <c r="N493" s="33">
        <f>IF(M493&gt;0,#REF!,0)</f>
        <v>0</v>
      </c>
      <c r="O493" s="33">
        <f t="shared" ca="1" si="576"/>
        <v>0</v>
      </c>
      <c r="P493" s="833">
        <f t="shared" ca="1" si="609"/>
        <v>0</v>
      </c>
      <c r="Q493" s="834">
        <f t="shared" ca="1" si="610"/>
        <v>0</v>
      </c>
      <c r="R493" s="835">
        <f t="shared" ca="1" si="611"/>
        <v>0</v>
      </c>
      <c r="S493" s="836">
        <f t="shared" ca="1" si="612"/>
        <v>0</v>
      </c>
      <c r="T493" s="34">
        <f t="shared" ca="1" si="577"/>
        <v>0</v>
      </c>
      <c r="U493" s="835">
        <f t="shared" ca="1" si="613"/>
        <v>0</v>
      </c>
      <c r="V493" s="34">
        <f t="shared" si="639"/>
        <v>0</v>
      </c>
      <c r="W493" s="553">
        <f t="shared" si="640"/>
        <v>0</v>
      </c>
      <c r="X493" s="42">
        <f t="shared" si="614"/>
        <v>0.03</v>
      </c>
      <c r="Y493" s="43">
        <f t="shared" si="578"/>
        <v>2.4662697723036864E-3</v>
      </c>
      <c r="Z493" s="45">
        <f t="shared" si="569"/>
        <v>0.03</v>
      </c>
      <c r="AA493" s="43">
        <f t="shared" si="579"/>
        <v>2.4662697723036864E-3</v>
      </c>
      <c r="AB493" s="35">
        <f t="shared" si="637"/>
        <v>0.16</v>
      </c>
      <c r="AC493" s="35">
        <f t="shared" ca="1" si="637"/>
        <v>0.15470777428049154</v>
      </c>
      <c r="AD493" s="317">
        <f t="shared" ca="1" si="637"/>
        <v>0.15470777428049154</v>
      </c>
      <c r="AE493" s="39"/>
      <c r="AF493" s="318">
        <f t="shared" si="580"/>
        <v>0</v>
      </c>
      <c r="AG493" s="405">
        <f t="shared" ca="1" si="581"/>
        <v>0</v>
      </c>
      <c r="AH493" s="318">
        <f t="shared" si="582"/>
        <v>0</v>
      </c>
      <c r="AI493" s="405">
        <f t="shared" ca="1" si="583"/>
        <v>0</v>
      </c>
      <c r="AJ493" s="318">
        <f t="shared" si="584"/>
        <v>0</v>
      </c>
      <c r="AK493" s="405">
        <f t="shared" ca="1" si="585"/>
        <v>0</v>
      </c>
      <c r="AL493" s="35">
        <v>0</v>
      </c>
      <c r="AM493" s="30">
        <f t="shared" ca="1" si="586"/>
        <v>0</v>
      </c>
      <c r="AN493" s="39"/>
      <c r="AO493" s="39"/>
      <c r="AP493" s="709">
        <f ca="1">IF($J$12="",0,IF(A493&lt;=$Y$3,IF(R492+SUM($M$126:M493)&gt;$Z$22,R492*10%,IF(R492+SUM($M$126:M493)&lt;=$Z$22,$Z$22-R492-SUM($M$126:M493))),0))</f>
        <v>0</v>
      </c>
      <c r="AQ493" s="319">
        <f t="shared" ca="1" si="616"/>
        <v>0</v>
      </c>
      <c r="AR493" s="319">
        <f ca="1">IF($J$12="",0,IF(U492&lt;0,0,IF(A493&lt;=$Y$3,IF(U492+SUM($M$126:M493)&gt;$Z$22,U492*10%,IF(U492+SUM($M$126:M493)&lt;=$Z$22,$AR$125-U492-SUM($M$126:M493))),0)))</f>
        <v>0</v>
      </c>
      <c r="AS493" s="39">
        <f t="shared" ca="1" si="617"/>
        <v>0</v>
      </c>
      <c r="AT493" s="723">
        <f t="shared" ca="1" si="587"/>
        <v>0</v>
      </c>
      <c r="AU493" s="320">
        <f t="shared" ca="1" si="588"/>
        <v>0</v>
      </c>
      <c r="AV493" s="320">
        <f t="shared" ca="1" si="589"/>
        <v>0</v>
      </c>
      <c r="AW493" s="320">
        <f t="shared" ca="1" si="590"/>
        <v>0</v>
      </c>
      <c r="AX493" s="320">
        <f t="shared" ca="1" si="591"/>
        <v>0</v>
      </c>
      <c r="AY493" s="320">
        <f t="shared" ca="1" si="618"/>
        <v>0</v>
      </c>
      <c r="AZ493" s="724">
        <f t="shared" ca="1" si="592"/>
        <v>0</v>
      </c>
      <c r="BA493" s="1259">
        <f t="shared" si="619"/>
        <v>0</v>
      </c>
      <c r="BB493" s="1250"/>
      <c r="BC493" s="715">
        <f t="shared" si="593"/>
        <v>0</v>
      </c>
      <c r="BD493" s="715">
        <f t="shared" si="594"/>
        <v>0</v>
      </c>
      <c r="BE493" s="715">
        <f t="shared" si="595"/>
        <v>0</v>
      </c>
      <c r="BF493" s="715">
        <f t="shared" si="620"/>
        <v>0</v>
      </c>
      <c r="BG493" s="732">
        <f t="shared" si="596"/>
        <v>0</v>
      </c>
      <c r="BH493" s="39"/>
      <c r="BI493" s="39"/>
      <c r="BJ493" s="39"/>
      <c r="BK493" s="39"/>
      <c r="BL493" s="39"/>
      <c r="BM493" s="30"/>
      <c r="BN493" s="422">
        <f t="shared" ca="1" si="597"/>
        <v>0</v>
      </c>
      <c r="BO493" s="422">
        <f t="shared" ca="1" si="598"/>
        <v>0</v>
      </c>
      <c r="BP493" s="422">
        <f t="shared" ca="1" si="599"/>
        <v>0</v>
      </c>
      <c r="BQ493" s="422">
        <f t="shared" ca="1" si="600"/>
        <v>0</v>
      </c>
      <c r="BR493" s="422">
        <f t="shared" ca="1" si="621"/>
        <v>0</v>
      </c>
      <c r="BS493" s="422">
        <f t="shared" ca="1" si="601"/>
        <v>0</v>
      </c>
      <c r="BT493" s="422">
        <f t="shared" si="602"/>
        <v>0</v>
      </c>
      <c r="BU493" s="422">
        <f t="shared" si="603"/>
        <v>0</v>
      </c>
      <c r="BV493" s="422">
        <f t="shared" si="604"/>
        <v>0</v>
      </c>
      <c r="BW493" s="422">
        <f t="shared" si="605"/>
        <v>0</v>
      </c>
      <c r="BX493" s="422">
        <f t="shared" si="622"/>
        <v>0</v>
      </c>
      <c r="BY493" s="422">
        <f t="shared" si="606"/>
        <v>0</v>
      </c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458"/>
      <c r="CL493" s="458"/>
      <c r="CM493" s="458"/>
      <c r="CN493" s="458"/>
      <c r="CO493" s="458"/>
      <c r="CP493" s="458"/>
      <c r="CQ493" s="458"/>
      <c r="CR493" s="458"/>
      <c r="CS493" s="458"/>
      <c r="CT493" s="458"/>
      <c r="CU493" s="458"/>
      <c r="CV493" s="458"/>
      <c r="CW493" s="458"/>
      <c r="CX493" s="458"/>
      <c r="CY493" s="458"/>
      <c r="CZ493" s="458"/>
      <c r="DA493" s="458"/>
      <c r="DB493" s="458"/>
      <c r="DC493" s="458"/>
      <c r="DD493" s="458"/>
      <c r="DE493" s="458"/>
      <c r="DF493" s="458"/>
      <c r="DG493" s="458"/>
      <c r="DH493" s="458"/>
      <c r="DI493" s="458"/>
      <c r="DJ493" s="458"/>
      <c r="DK493" s="458"/>
      <c r="DL493" s="458"/>
      <c r="DM493" s="458"/>
      <c r="DN493" s="458"/>
      <c r="DO493" s="458"/>
      <c r="DP493" s="458"/>
      <c r="DQ493" s="458"/>
      <c r="DR493" s="458"/>
      <c r="DS493" s="458"/>
      <c r="DT493" s="458"/>
      <c r="DU493" s="39"/>
      <c r="DV493" s="39"/>
      <c r="DW493" s="31">
        <f t="shared" si="642"/>
        <v>31</v>
      </c>
      <c r="DX493" s="459">
        <f t="shared" si="607"/>
        <v>369</v>
      </c>
      <c r="DY493" s="467">
        <f t="shared" si="623"/>
        <v>0</v>
      </c>
      <c r="DZ493" s="468">
        <f t="shared" si="624"/>
        <v>0</v>
      </c>
      <c r="EA493" s="467">
        <f t="shared" si="625"/>
        <v>0</v>
      </c>
      <c r="EB493" s="468"/>
      <c r="EC493" s="326"/>
      <c r="ED493" s="468"/>
      <c r="EE493" s="39"/>
      <c r="EF493" s="459">
        <f t="shared" si="626"/>
        <v>369</v>
      </c>
      <c r="EG493" s="407">
        <f t="shared" si="638"/>
        <v>0.03</v>
      </c>
      <c r="EH493" s="407">
        <f t="shared" si="638"/>
        <v>0.03</v>
      </c>
      <c r="EI493" s="407">
        <f t="shared" si="638"/>
        <v>0.03</v>
      </c>
      <c r="EJ493" s="407">
        <f t="shared" si="638"/>
        <v>0.03</v>
      </c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U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</row>
    <row r="494" spans="1:228" ht="12.75" hidden="1" customHeight="1" x14ac:dyDescent="0.2">
      <c r="A494" s="31">
        <f t="shared" si="641"/>
        <v>31</v>
      </c>
      <c r="B494" s="31"/>
      <c r="C494" s="31"/>
      <c r="D494" s="32">
        <f t="shared" si="608"/>
        <v>370</v>
      </c>
      <c r="E494" s="33">
        <f t="shared" ca="1" si="572"/>
        <v>0</v>
      </c>
      <c r="F494" s="33">
        <f t="shared" ca="1" si="573"/>
        <v>0</v>
      </c>
      <c r="G494" s="33">
        <f t="shared" ca="1" si="574"/>
        <v>0</v>
      </c>
      <c r="H494" s="33">
        <v>0</v>
      </c>
      <c r="I494" s="33">
        <v>0</v>
      </c>
      <c r="J494" s="33">
        <f t="shared" ca="1" si="630"/>
        <v>0</v>
      </c>
      <c r="K494" s="33">
        <f t="shared" ca="1" si="575"/>
        <v>0</v>
      </c>
      <c r="L494" s="33"/>
      <c r="M494" s="832">
        <v>0</v>
      </c>
      <c r="N494" s="33">
        <f>IF(M494&gt;0,#REF!,0)</f>
        <v>0</v>
      </c>
      <c r="O494" s="33">
        <f t="shared" ca="1" si="576"/>
        <v>0</v>
      </c>
      <c r="P494" s="833">
        <f t="shared" ca="1" si="609"/>
        <v>0</v>
      </c>
      <c r="Q494" s="834">
        <f t="shared" ca="1" si="610"/>
        <v>0</v>
      </c>
      <c r="R494" s="835">
        <f t="shared" ca="1" si="611"/>
        <v>0</v>
      </c>
      <c r="S494" s="836">
        <f t="shared" ca="1" si="612"/>
        <v>0</v>
      </c>
      <c r="T494" s="34">
        <f t="shared" ca="1" si="577"/>
        <v>0</v>
      </c>
      <c r="U494" s="835">
        <f t="shared" ca="1" si="613"/>
        <v>0</v>
      </c>
      <c r="V494" s="34">
        <f t="shared" si="639"/>
        <v>0</v>
      </c>
      <c r="W494" s="553">
        <f t="shared" si="640"/>
        <v>0</v>
      </c>
      <c r="X494" s="42">
        <f t="shared" si="614"/>
        <v>0.03</v>
      </c>
      <c r="Y494" s="43">
        <f t="shared" si="578"/>
        <v>2.4662697723036864E-3</v>
      </c>
      <c r="Z494" s="45">
        <f t="shared" si="569"/>
        <v>0.03</v>
      </c>
      <c r="AA494" s="43">
        <f t="shared" si="579"/>
        <v>2.4662697723036864E-3</v>
      </c>
      <c r="AB494" s="35">
        <f t="shared" ref="AB494:AD509" si="643">AB493</f>
        <v>0.16</v>
      </c>
      <c r="AC494" s="35">
        <f t="shared" ca="1" si="643"/>
        <v>0.15470777428049154</v>
      </c>
      <c r="AD494" s="317">
        <f t="shared" ca="1" si="643"/>
        <v>0.15470777428049154</v>
      </c>
      <c r="AE494" s="39"/>
      <c r="AF494" s="318">
        <f t="shared" si="580"/>
        <v>0</v>
      </c>
      <c r="AG494" s="405">
        <f t="shared" ca="1" si="581"/>
        <v>0</v>
      </c>
      <c r="AH494" s="318">
        <f t="shared" si="582"/>
        <v>0</v>
      </c>
      <c r="AI494" s="405">
        <f t="shared" ca="1" si="583"/>
        <v>0</v>
      </c>
      <c r="AJ494" s="318">
        <f t="shared" si="584"/>
        <v>0</v>
      </c>
      <c r="AK494" s="405">
        <f t="shared" ca="1" si="585"/>
        <v>0</v>
      </c>
      <c r="AL494" s="35">
        <v>0</v>
      </c>
      <c r="AM494" s="30">
        <f t="shared" ca="1" si="586"/>
        <v>0</v>
      </c>
      <c r="AN494" s="39"/>
      <c r="AO494" s="39"/>
      <c r="AP494" s="709">
        <f ca="1">IF($J$12="",0,IF(A494&lt;=$Y$3,IF(R493+SUM($M$126:M494)&gt;$Z$22,R493*10%,IF(R493+SUM($M$126:M494)&lt;=$Z$22,$Z$22-R493-SUM($M$126:M494))),0))</f>
        <v>0</v>
      </c>
      <c r="AQ494" s="319">
        <f t="shared" ca="1" si="616"/>
        <v>0</v>
      </c>
      <c r="AR494" s="319">
        <f ca="1">IF($J$12="",0,IF(U493&lt;0,0,IF(A494&lt;=$Y$3,IF(U493+SUM($M$126:M494)&gt;$Z$22,U493*10%,IF(U493+SUM($M$126:M494)&lt;=$Z$22,$AR$125-U493-SUM($M$126:M494))),0)))</f>
        <v>0</v>
      </c>
      <c r="AS494" s="39">
        <f t="shared" ca="1" si="617"/>
        <v>0</v>
      </c>
      <c r="AT494" s="723">
        <f t="shared" ca="1" si="587"/>
        <v>0</v>
      </c>
      <c r="AU494" s="320">
        <f t="shared" ca="1" si="588"/>
        <v>0</v>
      </c>
      <c r="AV494" s="320">
        <f t="shared" ca="1" si="589"/>
        <v>0</v>
      </c>
      <c r="AW494" s="320">
        <f t="shared" ca="1" si="590"/>
        <v>0</v>
      </c>
      <c r="AX494" s="320">
        <f t="shared" ca="1" si="591"/>
        <v>0</v>
      </c>
      <c r="AY494" s="320">
        <f t="shared" ca="1" si="618"/>
        <v>0</v>
      </c>
      <c r="AZ494" s="724">
        <f t="shared" ca="1" si="592"/>
        <v>0</v>
      </c>
      <c r="BA494" s="1259">
        <f t="shared" si="619"/>
        <v>0</v>
      </c>
      <c r="BB494" s="1250"/>
      <c r="BC494" s="715">
        <f t="shared" si="593"/>
        <v>0</v>
      </c>
      <c r="BD494" s="715">
        <f t="shared" si="594"/>
        <v>0</v>
      </c>
      <c r="BE494" s="715">
        <f t="shared" si="595"/>
        <v>0</v>
      </c>
      <c r="BF494" s="715">
        <f t="shared" si="620"/>
        <v>0</v>
      </c>
      <c r="BG494" s="732">
        <f t="shared" si="596"/>
        <v>0</v>
      </c>
      <c r="BH494" s="39"/>
      <c r="BI494" s="39"/>
      <c r="BJ494" s="39"/>
      <c r="BK494" s="39"/>
      <c r="BL494" s="39"/>
      <c r="BM494" s="30"/>
      <c r="BN494" s="422">
        <f t="shared" ca="1" si="597"/>
        <v>0</v>
      </c>
      <c r="BO494" s="422">
        <f t="shared" ca="1" si="598"/>
        <v>0</v>
      </c>
      <c r="BP494" s="422">
        <f t="shared" ca="1" si="599"/>
        <v>0</v>
      </c>
      <c r="BQ494" s="422">
        <f t="shared" ca="1" si="600"/>
        <v>0</v>
      </c>
      <c r="BR494" s="422">
        <f t="shared" ca="1" si="621"/>
        <v>0</v>
      </c>
      <c r="BS494" s="422">
        <f t="shared" ca="1" si="601"/>
        <v>0</v>
      </c>
      <c r="BT494" s="422">
        <f t="shared" si="602"/>
        <v>0</v>
      </c>
      <c r="BU494" s="422">
        <f t="shared" si="603"/>
        <v>0</v>
      </c>
      <c r="BV494" s="422">
        <f t="shared" si="604"/>
        <v>0</v>
      </c>
      <c r="BW494" s="422">
        <f t="shared" si="605"/>
        <v>0</v>
      </c>
      <c r="BX494" s="422">
        <f t="shared" si="622"/>
        <v>0</v>
      </c>
      <c r="BY494" s="422">
        <f t="shared" si="606"/>
        <v>0</v>
      </c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458"/>
      <c r="CL494" s="458"/>
      <c r="CM494" s="458"/>
      <c r="CN494" s="458"/>
      <c r="CO494" s="458"/>
      <c r="CP494" s="458"/>
      <c r="CQ494" s="458"/>
      <c r="CR494" s="458"/>
      <c r="CS494" s="458"/>
      <c r="CT494" s="458"/>
      <c r="CU494" s="458"/>
      <c r="CV494" s="458"/>
      <c r="CW494" s="458"/>
      <c r="CX494" s="458"/>
      <c r="CY494" s="458"/>
      <c r="CZ494" s="458"/>
      <c r="DA494" s="458"/>
      <c r="DB494" s="458"/>
      <c r="DC494" s="458"/>
      <c r="DD494" s="458"/>
      <c r="DE494" s="458"/>
      <c r="DF494" s="458"/>
      <c r="DG494" s="458"/>
      <c r="DH494" s="458"/>
      <c r="DI494" s="458"/>
      <c r="DJ494" s="458"/>
      <c r="DK494" s="458"/>
      <c r="DL494" s="458"/>
      <c r="DM494" s="458"/>
      <c r="DN494" s="458"/>
      <c r="DO494" s="458"/>
      <c r="DP494" s="458"/>
      <c r="DQ494" s="458"/>
      <c r="DR494" s="458"/>
      <c r="DS494" s="458"/>
      <c r="DT494" s="458"/>
      <c r="DU494" s="39"/>
      <c r="DV494" s="39"/>
      <c r="DW494" s="31">
        <f t="shared" si="642"/>
        <v>31</v>
      </c>
      <c r="DX494" s="459">
        <f t="shared" si="607"/>
        <v>370</v>
      </c>
      <c r="DY494" s="467">
        <f t="shared" si="623"/>
        <v>0</v>
      </c>
      <c r="DZ494" s="468">
        <f t="shared" si="624"/>
        <v>0</v>
      </c>
      <c r="EA494" s="467">
        <f t="shared" si="625"/>
        <v>0</v>
      </c>
      <c r="EB494" s="468"/>
      <c r="EC494" s="326"/>
      <c r="ED494" s="468"/>
      <c r="EE494" s="39"/>
      <c r="EF494" s="459">
        <f t="shared" si="626"/>
        <v>370</v>
      </c>
      <c r="EG494" s="407">
        <f t="shared" si="638"/>
        <v>0.03</v>
      </c>
      <c r="EH494" s="407">
        <f t="shared" si="638"/>
        <v>0.03</v>
      </c>
      <c r="EI494" s="407">
        <f t="shared" si="638"/>
        <v>0.03</v>
      </c>
      <c r="EJ494" s="407">
        <f t="shared" si="638"/>
        <v>0.03</v>
      </c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39"/>
      <c r="GJ494" s="39"/>
      <c r="GK494" s="39"/>
      <c r="GL494" s="39"/>
      <c r="GM494" s="39"/>
      <c r="GN494" s="39"/>
      <c r="GO494" s="39"/>
      <c r="GP494" s="39"/>
      <c r="GQ494" s="39"/>
      <c r="GR494" s="39"/>
      <c r="GS494" s="39"/>
      <c r="GT494" s="39"/>
      <c r="GU494" s="39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</row>
    <row r="495" spans="1:228" ht="12.75" hidden="1" customHeight="1" x14ac:dyDescent="0.2">
      <c r="A495" s="31">
        <f t="shared" si="641"/>
        <v>31</v>
      </c>
      <c r="B495" s="31"/>
      <c r="C495" s="31"/>
      <c r="D495" s="32">
        <f t="shared" si="608"/>
        <v>371</v>
      </c>
      <c r="E495" s="33">
        <f t="shared" ca="1" si="572"/>
        <v>0</v>
      </c>
      <c r="F495" s="33">
        <f t="shared" ca="1" si="573"/>
        <v>0</v>
      </c>
      <c r="G495" s="33">
        <f t="shared" ca="1" si="574"/>
        <v>0</v>
      </c>
      <c r="H495" s="33">
        <v>0</v>
      </c>
      <c r="I495" s="33">
        <v>0</v>
      </c>
      <c r="J495" s="33">
        <f t="shared" ca="1" si="630"/>
        <v>0</v>
      </c>
      <c r="K495" s="33">
        <f t="shared" ca="1" si="575"/>
        <v>0</v>
      </c>
      <c r="L495" s="33"/>
      <c r="M495" s="832">
        <v>0</v>
      </c>
      <c r="N495" s="33">
        <f>IF(M495&gt;0,#REF!,0)</f>
        <v>0</v>
      </c>
      <c r="O495" s="33">
        <f t="shared" ca="1" si="576"/>
        <v>0</v>
      </c>
      <c r="P495" s="833">
        <f t="shared" ca="1" si="609"/>
        <v>0</v>
      </c>
      <c r="Q495" s="834">
        <f t="shared" ca="1" si="610"/>
        <v>0</v>
      </c>
      <c r="R495" s="835">
        <f t="shared" ca="1" si="611"/>
        <v>0</v>
      </c>
      <c r="S495" s="836">
        <f t="shared" ca="1" si="612"/>
        <v>0</v>
      </c>
      <c r="T495" s="34">
        <f t="shared" ca="1" si="577"/>
        <v>0</v>
      </c>
      <c r="U495" s="835">
        <f t="shared" ca="1" si="613"/>
        <v>0</v>
      </c>
      <c r="V495" s="34">
        <f t="shared" si="639"/>
        <v>0</v>
      </c>
      <c r="W495" s="553">
        <f t="shared" si="640"/>
        <v>0</v>
      </c>
      <c r="X495" s="42">
        <f t="shared" si="614"/>
        <v>0.03</v>
      </c>
      <c r="Y495" s="43">
        <f t="shared" si="578"/>
        <v>2.4662697723036864E-3</v>
      </c>
      <c r="Z495" s="45">
        <f t="shared" si="569"/>
        <v>0.03</v>
      </c>
      <c r="AA495" s="43">
        <f t="shared" si="579"/>
        <v>2.4662697723036864E-3</v>
      </c>
      <c r="AB495" s="35">
        <f t="shared" si="643"/>
        <v>0.16</v>
      </c>
      <c r="AC495" s="35">
        <f t="shared" ca="1" si="643"/>
        <v>0.15470777428049154</v>
      </c>
      <c r="AD495" s="317">
        <f t="shared" ca="1" si="643"/>
        <v>0.15470777428049154</v>
      </c>
      <c r="AE495" s="39"/>
      <c r="AF495" s="318">
        <f t="shared" si="580"/>
        <v>0</v>
      </c>
      <c r="AG495" s="405">
        <f t="shared" ca="1" si="581"/>
        <v>0</v>
      </c>
      <c r="AH495" s="318">
        <f t="shared" si="582"/>
        <v>0</v>
      </c>
      <c r="AI495" s="405">
        <f t="shared" ca="1" si="583"/>
        <v>0</v>
      </c>
      <c r="AJ495" s="318">
        <f t="shared" si="584"/>
        <v>0</v>
      </c>
      <c r="AK495" s="405">
        <f t="shared" ca="1" si="585"/>
        <v>0</v>
      </c>
      <c r="AL495" s="35">
        <v>0</v>
      </c>
      <c r="AM495" s="30">
        <f t="shared" ca="1" si="586"/>
        <v>0</v>
      </c>
      <c r="AN495" s="39"/>
      <c r="AO495" s="39"/>
      <c r="AP495" s="709">
        <f ca="1">IF($J$12="",0,IF(A495&lt;=$Y$3,IF(R494+SUM($M$126:M495)&gt;$Z$22,R494*10%,IF(R494+SUM($M$126:M495)&lt;=$Z$22,$Z$22-R494-SUM($M$126:M495))),0))</f>
        <v>0</v>
      </c>
      <c r="AQ495" s="319">
        <f t="shared" ca="1" si="616"/>
        <v>0</v>
      </c>
      <c r="AR495" s="319">
        <f ca="1">IF($J$12="",0,IF(U494&lt;0,0,IF(A495&lt;=$Y$3,IF(U494+SUM($M$126:M495)&gt;$Z$22,U494*10%,IF(U494+SUM($M$126:M495)&lt;=$Z$22,$AR$125-U494-SUM($M$126:M495))),0)))</f>
        <v>0</v>
      </c>
      <c r="AS495" s="39">
        <f t="shared" ca="1" si="617"/>
        <v>0</v>
      </c>
      <c r="AT495" s="723">
        <f t="shared" ca="1" si="587"/>
        <v>0</v>
      </c>
      <c r="AU495" s="320">
        <f t="shared" ca="1" si="588"/>
        <v>0</v>
      </c>
      <c r="AV495" s="320">
        <f t="shared" ca="1" si="589"/>
        <v>0</v>
      </c>
      <c r="AW495" s="320">
        <f t="shared" ca="1" si="590"/>
        <v>0</v>
      </c>
      <c r="AX495" s="320">
        <f t="shared" ca="1" si="591"/>
        <v>0</v>
      </c>
      <c r="AY495" s="320">
        <f t="shared" ca="1" si="618"/>
        <v>0</v>
      </c>
      <c r="AZ495" s="724">
        <f t="shared" ca="1" si="592"/>
        <v>0</v>
      </c>
      <c r="BA495" s="1259">
        <f t="shared" si="619"/>
        <v>0</v>
      </c>
      <c r="BB495" s="1250"/>
      <c r="BC495" s="715">
        <f t="shared" si="593"/>
        <v>0</v>
      </c>
      <c r="BD495" s="715">
        <f t="shared" si="594"/>
        <v>0</v>
      </c>
      <c r="BE495" s="715">
        <f t="shared" si="595"/>
        <v>0</v>
      </c>
      <c r="BF495" s="715">
        <f t="shared" si="620"/>
        <v>0</v>
      </c>
      <c r="BG495" s="732">
        <f t="shared" si="596"/>
        <v>0</v>
      </c>
      <c r="BH495" s="39"/>
      <c r="BI495" s="39"/>
      <c r="BJ495" s="39"/>
      <c r="BK495" s="39"/>
      <c r="BL495" s="39"/>
      <c r="BM495" s="30"/>
      <c r="BN495" s="422">
        <f t="shared" ca="1" si="597"/>
        <v>0</v>
      </c>
      <c r="BO495" s="422">
        <f t="shared" ca="1" si="598"/>
        <v>0</v>
      </c>
      <c r="BP495" s="422">
        <f t="shared" ca="1" si="599"/>
        <v>0</v>
      </c>
      <c r="BQ495" s="422">
        <f t="shared" ca="1" si="600"/>
        <v>0</v>
      </c>
      <c r="BR495" s="422">
        <f t="shared" ca="1" si="621"/>
        <v>0</v>
      </c>
      <c r="BS495" s="422">
        <f t="shared" ca="1" si="601"/>
        <v>0</v>
      </c>
      <c r="BT495" s="422">
        <f t="shared" si="602"/>
        <v>0</v>
      </c>
      <c r="BU495" s="422">
        <f t="shared" si="603"/>
        <v>0</v>
      </c>
      <c r="BV495" s="422">
        <f t="shared" si="604"/>
        <v>0</v>
      </c>
      <c r="BW495" s="422">
        <f t="shared" si="605"/>
        <v>0</v>
      </c>
      <c r="BX495" s="422">
        <f t="shared" si="622"/>
        <v>0</v>
      </c>
      <c r="BY495" s="422">
        <f t="shared" si="606"/>
        <v>0</v>
      </c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458"/>
      <c r="CL495" s="458"/>
      <c r="CM495" s="458"/>
      <c r="CN495" s="458"/>
      <c r="CO495" s="458"/>
      <c r="CP495" s="458"/>
      <c r="CQ495" s="458"/>
      <c r="CR495" s="458"/>
      <c r="CS495" s="458"/>
      <c r="CT495" s="458"/>
      <c r="CU495" s="458"/>
      <c r="CV495" s="458"/>
      <c r="CW495" s="458"/>
      <c r="CX495" s="458"/>
      <c r="CY495" s="458"/>
      <c r="CZ495" s="458"/>
      <c r="DA495" s="458"/>
      <c r="DB495" s="458"/>
      <c r="DC495" s="458"/>
      <c r="DD495" s="458"/>
      <c r="DE495" s="458"/>
      <c r="DF495" s="458"/>
      <c r="DG495" s="458"/>
      <c r="DH495" s="458"/>
      <c r="DI495" s="458"/>
      <c r="DJ495" s="458"/>
      <c r="DK495" s="458"/>
      <c r="DL495" s="458"/>
      <c r="DM495" s="458"/>
      <c r="DN495" s="458"/>
      <c r="DO495" s="458"/>
      <c r="DP495" s="458"/>
      <c r="DQ495" s="458"/>
      <c r="DR495" s="458"/>
      <c r="DS495" s="458"/>
      <c r="DT495" s="458"/>
      <c r="DU495" s="39"/>
      <c r="DV495" s="39"/>
      <c r="DW495" s="31">
        <f t="shared" si="642"/>
        <v>31</v>
      </c>
      <c r="DX495" s="459">
        <f t="shared" si="607"/>
        <v>371</v>
      </c>
      <c r="DY495" s="467">
        <f t="shared" si="623"/>
        <v>0</v>
      </c>
      <c r="DZ495" s="468">
        <f t="shared" si="624"/>
        <v>0</v>
      </c>
      <c r="EA495" s="467">
        <f t="shared" si="625"/>
        <v>0</v>
      </c>
      <c r="EB495" s="468"/>
      <c r="EC495" s="326"/>
      <c r="ED495" s="468"/>
      <c r="EE495" s="39"/>
      <c r="EF495" s="459">
        <f t="shared" si="626"/>
        <v>371</v>
      </c>
      <c r="EG495" s="407">
        <f t="shared" ref="EG495:EJ510" si="644">EG494</f>
        <v>0.03</v>
      </c>
      <c r="EH495" s="407">
        <f t="shared" si="644"/>
        <v>0.03</v>
      </c>
      <c r="EI495" s="407">
        <f t="shared" si="644"/>
        <v>0.03</v>
      </c>
      <c r="EJ495" s="407">
        <f t="shared" si="644"/>
        <v>0.03</v>
      </c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39"/>
      <c r="GJ495" s="39"/>
      <c r="GK495" s="39"/>
      <c r="GL495" s="39"/>
      <c r="GM495" s="39"/>
      <c r="GN495" s="39"/>
      <c r="GO495" s="39"/>
      <c r="GP495" s="39"/>
      <c r="GQ495" s="39"/>
      <c r="GR495" s="39"/>
      <c r="GS495" s="39"/>
      <c r="GT495" s="39"/>
      <c r="GU495" s="39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</row>
    <row r="496" spans="1:228" ht="12.75" hidden="1" customHeight="1" x14ac:dyDescent="0.2">
      <c r="A496" s="31">
        <f t="shared" si="641"/>
        <v>31</v>
      </c>
      <c r="B496" s="31"/>
      <c r="C496" s="31"/>
      <c r="D496" s="32">
        <f t="shared" si="608"/>
        <v>372</v>
      </c>
      <c r="E496" s="33">
        <f t="shared" ca="1" si="572"/>
        <v>0</v>
      </c>
      <c r="F496" s="33">
        <f t="shared" ca="1" si="573"/>
        <v>0</v>
      </c>
      <c r="G496" s="33">
        <f t="shared" ca="1" si="574"/>
        <v>0</v>
      </c>
      <c r="H496" s="33">
        <v>0</v>
      </c>
      <c r="I496" s="33">
        <v>0</v>
      </c>
      <c r="J496" s="33">
        <f t="shared" ca="1" si="630"/>
        <v>0</v>
      </c>
      <c r="K496" s="33">
        <f t="shared" ca="1" si="575"/>
        <v>0</v>
      </c>
      <c r="L496" s="33"/>
      <c r="M496" s="832">
        <v>0</v>
      </c>
      <c r="N496" s="33">
        <f>IF(M496&gt;0,#REF!,0)</f>
        <v>0</v>
      </c>
      <c r="O496" s="33">
        <f t="shared" ca="1" si="576"/>
        <v>0</v>
      </c>
      <c r="P496" s="833">
        <f t="shared" ca="1" si="609"/>
        <v>0</v>
      </c>
      <c r="Q496" s="834">
        <f t="shared" ca="1" si="610"/>
        <v>0</v>
      </c>
      <c r="R496" s="835">
        <f t="shared" ca="1" si="611"/>
        <v>0</v>
      </c>
      <c r="S496" s="836">
        <f t="shared" ca="1" si="612"/>
        <v>0</v>
      </c>
      <c r="T496" s="34">
        <f t="shared" ca="1" si="577"/>
        <v>0</v>
      </c>
      <c r="U496" s="835">
        <f t="shared" ca="1" si="613"/>
        <v>0</v>
      </c>
      <c r="V496" s="34">
        <f t="shared" si="639"/>
        <v>0</v>
      </c>
      <c r="W496" s="553">
        <f t="shared" si="640"/>
        <v>0</v>
      </c>
      <c r="X496" s="42">
        <f t="shared" si="614"/>
        <v>0.03</v>
      </c>
      <c r="Y496" s="43">
        <f t="shared" si="578"/>
        <v>2.4662697723036864E-3</v>
      </c>
      <c r="Z496" s="45">
        <f t="shared" si="569"/>
        <v>0.03</v>
      </c>
      <c r="AA496" s="43">
        <f t="shared" si="579"/>
        <v>2.4662697723036864E-3</v>
      </c>
      <c r="AB496" s="35">
        <f t="shared" si="643"/>
        <v>0.16</v>
      </c>
      <c r="AC496" s="35">
        <f t="shared" ca="1" si="643"/>
        <v>0.15470777428049154</v>
      </c>
      <c r="AD496" s="317">
        <f t="shared" ca="1" si="643"/>
        <v>0.15470777428049154</v>
      </c>
      <c r="AE496" s="39"/>
      <c r="AF496" s="318">
        <f t="shared" si="580"/>
        <v>0</v>
      </c>
      <c r="AG496" s="405">
        <f t="shared" ca="1" si="581"/>
        <v>0</v>
      </c>
      <c r="AH496" s="318">
        <f t="shared" si="582"/>
        <v>0</v>
      </c>
      <c r="AI496" s="405">
        <f t="shared" ca="1" si="583"/>
        <v>0</v>
      </c>
      <c r="AJ496" s="318">
        <f t="shared" si="584"/>
        <v>0</v>
      </c>
      <c r="AK496" s="405">
        <f t="shared" ca="1" si="585"/>
        <v>0</v>
      </c>
      <c r="AL496" s="35">
        <v>0</v>
      </c>
      <c r="AM496" s="30">
        <f t="shared" ca="1" si="586"/>
        <v>0</v>
      </c>
      <c r="AN496" s="39"/>
      <c r="AO496" s="39"/>
      <c r="AP496" s="709">
        <f ca="1">IF($J$12="",0,IF(A496&lt;=$Y$3,IF(R495+SUM($M$126:M496)&gt;$Z$22,R495*10%,IF(R495+SUM($M$126:M496)&lt;=$Z$22,$Z$22-R495-SUM($M$126:M496))),0))</f>
        <v>0</v>
      </c>
      <c r="AQ496" s="319">
        <f t="shared" ca="1" si="616"/>
        <v>0</v>
      </c>
      <c r="AR496" s="319">
        <f ca="1">IF($J$12="",0,IF(U495&lt;0,0,IF(A496&lt;=$Y$3,IF(U495+SUM($M$126:M496)&gt;$Z$22,U495*10%,IF(U495+SUM($M$126:M496)&lt;=$Z$22,$AR$125-U495-SUM($M$126:M496))),0)))</f>
        <v>0</v>
      </c>
      <c r="AS496" s="39">
        <f t="shared" ca="1" si="617"/>
        <v>0</v>
      </c>
      <c r="AT496" s="723">
        <f t="shared" ca="1" si="587"/>
        <v>0</v>
      </c>
      <c r="AU496" s="320">
        <f t="shared" ca="1" si="588"/>
        <v>0</v>
      </c>
      <c r="AV496" s="320">
        <f t="shared" ca="1" si="589"/>
        <v>0</v>
      </c>
      <c r="AW496" s="320">
        <f t="shared" ca="1" si="590"/>
        <v>0</v>
      </c>
      <c r="AX496" s="320">
        <f t="shared" ca="1" si="591"/>
        <v>0</v>
      </c>
      <c r="AY496" s="320">
        <f t="shared" ca="1" si="618"/>
        <v>0</v>
      </c>
      <c r="AZ496" s="724">
        <f t="shared" ca="1" si="592"/>
        <v>0</v>
      </c>
      <c r="BA496" s="1259">
        <f t="shared" si="619"/>
        <v>0</v>
      </c>
      <c r="BB496" s="1250"/>
      <c r="BC496" s="715">
        <f t="shared" si="593"/>
        <v>0</v>
      </c>
      <c r="BD496" s="715">
        <f t="shared" si="594"/>
        <v>0</v>
      </c>
      <c r="BE496" s="715">
        <f t="shared" si="595"/>
        <v>0</v>
      </c>
      <c r="BF496" s="715">
        <f t="shared" si="620"/>
        <v>0</v>
      </c>
      <c r="BG496" s="732">
        <f t="shared" si="596"/>
        <v>0</v>
      </c>
      <c r="BH496" s="39"/>
      <c r="BI496" s="39"/>
      <c r="BJ496" s="39"/>
      <c r="BK496" s="39"/>
      <c r="BL496" s="39"/>
      <c r="BM496" s="30"/>
      <c r="BN496" s="422">
        <f t="shared" ca="1" si="597"/>
        <v>0</v>
      </c>
      <c r="BO496" s="422">
        <f t="shared" ca="1" si="598"/>
        <v>0</v>
      </c>
      <c r="BP496" s="422">
        <f t="shared" ca="1" si="599"/>
        <v>0</v>
      </c>
      <c r="BQ496" s="422">
        <f t="shared" ca="1" si="600"/>
        <v>0</v>
      </c>
      <c r="BR496" s="422">
        <f t="shared" ca="1" si="621"/>
        <v>0</v>
      </c>
      <c r="BS496" s="422">
        <f t="shared" ca="1" si="601"/>
        <v>0</v>
      </c>
      <c r="BT496" s="422">
        <f t="shared" si="602"/>
        <v>0</v>
      </c>
      <c r="BU496" s="422">
        <f t="shared" si="603"/>
        <v>0</v>
      </c>
      <c r="BV496" s="422">
        <f t="shared" si="604"/>
        <v>0</v>
      </c>
      <c r="BW496" s="422">
        <f t="shared" si="605"/>
        <v>0</v>
      </c>
      <c r="BX496" s="422">
        <f t="shared" si="622"/>
        <v>0</v>
      </c>
      <c r="BY496" s="422">
        <f t="shared" si="606"/>
        <v>0</v>
      </c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458"/>
      <c r="CL496" s="458"/>
      <c r="CM496" s="458"/>
      <c r="CN496" s="458"/>
      <c r="CO496" s="458"/>
      <c r="CP496" s="458"/>
      <c r="CQ496" s="458"/>
      <c r="CR496" s="458"/>
      <c r="CS496" s="458"/>
      <c r="CT496" s="458"/>
      <c r="CU496" s="458"/>
      <c r="CV496" s="458"/>
      <c r="CW496" s="458"/>
      <c r="CX496" s="458"/>
      <c r="CY496" s="458"/>
      <c r="CZ496" s="458"/>
      <c r="DA496" s="458"/>
      <c r="DB496" s="458"/>
      <c r="DC496" s="458"/>
      <c r="DD496" s="458"/>
      <c r="DE496" s="458"/>
      <c r="DF496" s="458"/>
      <c r="DG496" s="458"/>
      <c r="DH496" s="458"/>
      <c r="DI496" s="458"/>
      <c r="DJ496" s="458"/>
      <c r="DK496" s="458"/>
      <c r="DL496" s="458"/>
      <c r="DM496" s="458"/>
      <c r="DN496" s="458"/>
      <c r="DO496" s="458"/>
      <c r="DP496" s="458"/>
      <c r="DQ496" s="458"/>
      <c r="DR496" s="458"/>
      <c r="DS496" s="458"/>
      <c r="DT496" s="458"/>
      <c r="DU496" s="39"/>
      <c r="DV496" s="39"/>
      <c r="DW496" s="31">
        <f t="shared" si="642"/>
        <v>31</v>
      </c>
      <c r="DX496" s="459">
        <f t="shared" si="607"/>
        <v>372</v>
      </c>
      <c r="DY496" s="467">
        <f t="shared" si="623"/>
        <v>0</v>
      </c>
      <c r="DZ496" s="468">
        <f t="shared" si="624"/>
        <v>0</v>
      </c>
      <c r="EA496" s="467">
        <f t="shared" si="625"/>
        <v>0</v>
      </c>
      <c r="EB496" s="468"/>
      <c r="EC496" s="326"/>
      <c r="ED496" s="468"/>
      <c r="EE496" s="39"/>
      <c r="EF496" s="459">
        <f t="shared" si="626"/>
        <v>372</v>
      </c>
      <c r="EG496" s="407">
        <f t="shared" si="644"/>
        <v>0.03</v>
      </c>
      <c r="EH496" s="407">
        <f t="shared" si="644"/>
        <v>0.03</v>
      </c>
      <c r="EI496" s="407">
        <f t="shared" si="644"/>
        <v>0.03</v>
      </c>
      <c r="EJ496" s="407">
        <f t="shared" si="644"/>
        <v>0.03</v>
      </c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39"/>
      <c r="GJ496" s="39"/>
      <c r="GK496" s="39"/>
      <c r="GL496" s="39"/>
      <c r="GM496" s="39"/>
      <c r="GN496" s="39"/>
      <c r="GO496" s="39"/>
      <c r="GP496" s="39"/>
      <c r="GQ496" s="39"/>
      <c r="GR496" s="39"/>
      <c r="GS496" s="39"/>
      <c r="GT496" s="39"/>
      <c r="GU496" s="39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</row>
    <row r="497" spans="1:228" ht="12.75" hidden="1" customHeight="1" x14ac:dyDescent="0.2">
      <c r="A497" s="31">
        <f>A496+1</f>
        <v>32</v>
      </c>
      <c r="B497" s="31"/>
      <c r="C497" s="31">
        <v>30</v>
      </c>
      <c r="D497" s="32">
        <f t="shared" si="608"/>
        <v>373</v>
      </c>
      <c r="E497" s="33">
        <f t="shared" ca="1" si="572"/>
        <v>0</v>
      </c>
      <c r="F497" s="33">
        <f t="shared" ca="1" si="573"/>
        <v>0</v>
      </c>
      <c r="G497" s="33">
        <f t="shared" ca="1" si="574"/>
        <v>0</v>
      </c>
      <c r="H497" s="33">
        <v>0</v>
      </c>
      <c r="I497" s="33">
        <v>0</v>
      </c>
      <c r="J497" s="33">
        <f t="shared" ca="1" si="630"/>
        <v>0</v>
      </c>
      <c r="K497" s="33">
        <f t="shared" ca="1" si="575"/>
        <v>0</v>
      </c>
      <c r="L497" s="33"/>
      <c r="M497" s="832">
        <v>0</v>
      </c>
      <c r="N497" s="33">
        <f>IF(M497&gt;0,#REF!,0)</f>
        <v>0</v>
      </c>
      <c r="O497" s="33">
        <f t="shared" ca="1" si="576"/>
        <v>0</v>
      </c>
      <c r="P497" s="833">
        <f t="shared" ca="1" si="609"/>
        <v>0</v>
      </c>
      <c r="Q497" s="834">
        <f t="shared" ca="1" si="610"/>
        <v>0</v>
      </c>
      <c r="R497" s="835">
        <f t="shared" ca="1" si="611"/>
        <v>0</v>
      </c>
      <c r="S497" s="836">
        <f t="shared" ca="1" si="612"/>
        <v>0</v>
      </c>
      <c r="T497" s="34">
        <f t="shared" ca="1" si="577"/>
        <v>0</v>
      </c>
      <c r="U497" s="835">
        <f t="shared" ca="1" si="613"/>
        <v>0</v>
      </c>
      <c r="V497" s="34">
        <f t="shared" si="639"/>
        <v>0</v>
      </c>
      <c r="W497" s="553">
        <f t="shared" si="640"/>
        <v>0</v>
      </c>
      <c r="X497" s="42">
        <f t="shared" si="614"/>
        <v>0.03</v>
      </c>
      <c r="Y497" s="43">
        <f t="shared" si="578"/>
        <v>2.4662697723036864E-3</v>
      </c>
      <c r="Z497" s="45">
        <f t="shared" si="569"/>
        <v>0.03</v>
      </c>
      <c r="AA497" s="43">
        <f t="shared" si="579"/>
        <v>2.4662697723036864E-3</v>
      </c>
      <c r="AB497" s="35">
        <f t="shared" si="643"/>
        <v>0.16</v>
      </c>
      <c r="AC497" s="35">
        <f t="shared" ca="1" si="643"/>
        <v>0.15470777428049154</v>
      </c>
      <c r="AD497" s="317">
        <f t="shared" ca="1" si="643"/>
        <v>0.15470777428049154</v>
      </c>
      <c r="AE497" s="39"/>
      <c r="AF497" s="318">
        <f t="shared" si="580"/>
        <v>0</v>
      </c>
      <c r="AG497" s="405">
        <f t="shared" ca="1" si="581"/>
        <v>0</v>
      </c>
      <c r="AH497" s="318">
        <f t="shared" si="582"/>
        <v>0</v>
      </c>
      <c r="AI497" s="405">
        <f t="shared" ca="1" si="583"/>
        <v>0</v>
      </c>
      <c r="AJ497" s="318">
        <f t="shared" si="584"/>
        <v>0</v>
      </c>
      <c r="AK497" s="405">
        <f t="shared" ca="1" si="585"/>
        <v>0</v>
      </c>
      <c r="AL497" s="35">
        <v>0</v>
      </c>
      <c r="AM497" s="30">
        <f t="shared" ca="1" si="586"/>
        <v>0</v>
      </c>
      <c r="AN497" s="39"/>
      <c r="AO497" s="39"/>
      <c r="AP497" s="709">
        <f ca="1">IF($J$12="",0,IF(A497&lt;=$Y$3,IF(R496+SUM($M$126:M497)&gt;$Z$22,R496*10%,IF(R496+SUM($M$126:M497)&lt;=$Z$22,$Z$22-R496-SUM($M$126:M497))),0))</f>
        <v>0</v>
      </c>
      <c r="AQ497" s="319">
        <f t="shared" ca="1" si="616"/>
        <v>0</v>
      </c>
      <c r="AR497" s="319">
        <f ca="1">IF($J$12="",0,IF(U496&lt;0,0,IF(A497&lt;=$Y$3,IF(U496+SUM($M$126:M497)&gt;$Z$22,U496*10%,IF(U496+SUM($M$126:M497)&lt;=$Z$22,$AR$125-U496-SUM($M$126:M497))),0)))</f>
        <v>0</v>
      </c>
      <c r="AS497" s="39">
        <f t="shared" ca="1" si="617"/>
        <v>0</v>
      </c>
      <c r="AT497" s="723">
        <f t="shared" ca="1" si="587"/>
        <v>0</v>
      </c>
      <c r="AU497" s="320">
        <f t="shared" ca="1" si="588"/>
        <v>0</v>
      </c>
      <c r="AV497" s="320">
        <f t="shared" ca="1" si="589"/>
        <v>0</v>
      </c>
      <c r="AW497" s="320">
        <f t="shared" ca="1" si="590"/>
        <v>0</v>
      </c>
      <c r="AX497" s="320">
        <f t="shared" ca="1" si="591"/>
        <v>0</v>
      </c>
      <c r="AY497" s="320">
        <f t="shared" ca="1" si="618"/>
        <v>0</v>
      </c>
      <c r="AZ497" s="724">
        <f t="shared" ca="1" si="592"/>
        <v>0</v>
      </c>
      <c r="BA497" s="1259">
        <f t="shared" si="619"/>
        <v>0</v>
      </c>
      <c r="BB497" s="1250"/>
      <c r="BC497" s="715">
        <f t="shared" si="593"/>
        <v>0</v>
      </c>
      <c r="BD497" s="715">
        <f t="shared" si="594"/>
        <v>0</v>
      </c>
      <c r="BE497" s="715">
        <f t="shared" si="595"/>
        <v>0</v>
      </c>
      <c r="BF497" s="715">
        <f t="shared" si="620"/>
        <v>0</v>
      </c>
      <c r="BG497" s="732">
        <f t="shared" si="596"/>
        <v>0</v>
      </c>
      <c r="BH497" s="39"/>
      <c r="BI497" s="39"/>
      <c r="BJ497" s="39"/>
      <c r="BK497" s="39"/>
      <c r="BL497" s="39"/>
      <c r="BM497" s="30"/>
      <c r="BN497" s="422">
        <f t="shared" ca="1" si="597"/>
        <v>0</v>
      </c>
      <c r="BO497" s="422">
        <f t="shared" ca="1" si="598"/>
        <v>0</v>
      </c>
      <c r="BP497" s="422">
        <f t="shared" ca="1" si="599"/>
        <v>0</v>
      </c>
      <c r="BQ497" s="422">
        <f t="shared" ca="1" si="600"/>
        <v>0</v>
      </c>
      <c r="BR497" s="422">
        <f t="shared" ca="1" si="621"/>
        <v>0</v>
      </c>
      <c r="BS497" s="422">
        <f t="shared" ca="1" si="601"/>
        <v>0</v>
      </c>
      <c r="BT497" s="422">
        <f t="shared" si="602"/>
        <v>0</v>
      </c>
      <c r="BU497" s="422">
        <f t="shared" si="603"/>
        <v>0</v>
      </c>
      <c r="BV497" s="422">
        <f t="shared" si="604"/>
        <v>0</v>
      </c>
      <c r="BW497" s="422">
        <f t="shared" si="605"/>
        <v>0</v>
      </c>
      <c r="BX497" s="422">
        <f t="shared" si="622"/>
        <v>0</v>
      </c>
      <c r="BY497" s="422">
        <f t="shared" si="606"/>
        <v>0</v>
      </c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458"/>
      <c r="CL497" s="458"/>
      <c r="CM497" s="458"/>
      <c r="CN497" s="458"/>
      <c r="CO497" s="458"/>
      <c r="CP497" s="458"/>
      <c r="CQ497" s="458"/>
      <c r="CR497" s="458"/>
      <c r="CS497" s="458"/>
      <c r="CT497" s="458"/>
      <c r="CU497" s="458"/>
      <c r="CV497" s="458"/>
      <c r="CW497" s="458"/>
      <c r="CX497" s="458"/>
      <c r="CY497" s="458"/>
      <c r="CZ497" s="458"/>
      <c r="DA497" s="458"/>
      <c r="DB497" s="458"/>
      <c r="DC497" s="458"/>
      <c r="DD497" s="458"/>
      <c r="DE497" s="458"/>
      <c r="DF497" s="458"/>
      <c r="DG497" s="458"/>
      <c r="DH497" s="458"/>
      <c r="DI497" s="458"/>
      <c r="DJ497" s="458"/>
      <c r="DK497" s="458"/>
      <c r="DL497" s="458"/>
      <c r="DM497" s="458"/>
      <c r="DN497" s="458"/>
      <c r="DO497" s="458"/>
      <c r="DP497" s="458"/>
      <c r="DQ497" s="458"/>
      <c r="DR497" s="458"/>
      <c r="DS497" s="458"/>
      <c r="DT497" s="458"/>
      <c r="DU497" s="39"/>
      <c r="DV497" s="39"/>
      <c r="DW497" s="31">
        <f>DW496+1</f>
        <v>32</v>
      </c>
      <c r="DX497" s="459">
        <f t="shared" si="607"/>
        <v>373</v>
      </c>
      <c r="DY497" s="467">
        <f t="shared" si="623"/>
        <v>0</v>
      </c>
      <c r="DZ497" s="468">
        <f t="shared" si="624"/>
        <v>0</v>
      </c>
      <c r="EA497" s="467">
        <f t="shared" si="625"/>
        <v>0</v>
      </c>
      <c r="EB497" s="468"/>
      <c r="EC497" s="326"/>
      <c r="ED497" s="468"/>
      <c r="EE497" s="39"/>
      <c r="EF497" s="459">
        <f t="shared" si="626"/>
        <v>373</v>
      </c>
      <c r="EG497" s="407">
        <f t="shared" si="644"/>
        <v>0.03</v>
      </c>
      <c r="EH497" s="407">
        <f t="shared" si="644"/>
        <v>0.03</v>
      </c>
      <c r="EI497" s="407">
        <f t="shared" si="644"/>
        <v>0.03</v>
      </c>
      <c r="EJ497" s="407">
        <f t="shared" si="644"/>
        <v>0.03</v>
      </c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39"/>
      <c r="GJ497" s="39"/>
      <c r="GK497" s="39"/>
      <c r="GL497" s="39"/>
      <c r="GM497" s="39"/>
      <c r="GN497" s="39"/>
      <c r="GO497" s="39"/>
      <c r="GP497" s="39"/>
      <c r="GQ497" s="39"/>
      <c r="GR497" s="39"/>
      <c r="GS497" s="39"/>
      <c r="GT497" s="39"/>
      <c r="GU497" s="39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</row>
    <row r="498" spans="1:228" ht="12.75" hidden="1" customHeight="1" x14ac:dyDescent="0.2">
      <c r="A498" s="31">
        <f t="shared" ref="A498:A508" si="645">A497</f>
        <v>32</v>
      </c>
      <c r="B498" s="31"/>
      <c r="C498" s="31"/>
      <c r="D498" s="32">
        <f t="shared" si="608"/>
        <v>374</v>
      </c>
      <c r="E498" s="33">
        <f t="shared" ca="1" si="572"/>
        <v>0</v>
      </c>
      <c r="F498" s="33">
        <f t="shared" ca="1" si="573"/>
        <v>0</v>
      </c>
      <c r="G498" s="33">
        <f t="shared" ca="1" si="574"/>
        <v>0</v>
      </c>
      <c r="H498" s="33">
        <v>0</v>
      </c>
      <c r="I498" s="33">
        <v>0</v>
      </c>
      <c r="J498" s="33">
        <f t="shared" ca="1" si="630"/>
        <v>0</v>
      </c>
      <c r="K498" s="33">
        <f t="shared" ca="1" si="575"/>
        <v>0</v>
      </c>
      <c r="L498" s="33"/>
      <c r="M498" s="832">
        <v>0</v>
      </c>
      <c r="N498" s="33">
        <f>IF(M498&gt;0,#REF!,0)</f>
        <v>0</v>
      </c>
      <c r="O498" s="33">
        <f t="shared" ca="1" si="576"/>
        <v>0</v>
      </c>
      <c r="P498" s="833">
        <f t="shared" ca="1" si="609"/>
        <v>0</v>
      </c>
      <c r="Q498" s="834">
        <f t="shared" ca="1" si="610"/>
        <v>0</v>
      </c>
      <c r="R498" s="835">
        <f t="shared" ca="1" si="611"/>
        <v>0</v>
      </c>
      <c r="S498" s="836">
        <f t="shared" ca="1" si="612"/>
        <v>0</v>
      </c>
      <c r="T498" s="34">
        <f t="shared" ca="1" si="577"/>
        <v>0</v>
      </c>
      <c r="U498" s="835">
        <f t="shared" ca="1" si="613"/>
        <v>0</v>
      </c>
      <c r="V498" s="34">
        <f t="shared" si="639"/>
        <v>0</v>
      </c>
      <c r="W498" s="553">
        <f t="shared" si="640"/>
        <v>0</v>
      </c>
      <c r="X498" s="42">
        <f t="shared" si="614"/>
        <v>0.03</v>
      </c>
      <c r="Y498" s="43">
        <f t="shared" si="578"/>
        <v>2.4662697723036864E-3</v>
      </c>
      <c r="Z498" s="45">
        <f t="shared" ref="Z498:Z561" si="646">Z497</f>
        <v>0.03</v>
      </c>
      <c r="AA498" s="43">
        <f t="shared" si="579"/>
        <v>2.4662697723036864E-3</v>
      </c>
      <c r="AB498" s="35">
        <f t="shared" si="643"/>
        <v>0.16</v>
      </c>
      <c r="AC498" s="35">
        <f t="shared" ca="1" si="643"/>
        <v>0.15470777428049154</v>
      </c>
      <c r="AD498" s="317">
        <f t="shared" ca="1" si="643"/>
        <v>0.15470777428049154</v>
      </c>
      <c r="AE498" s="39"/>
      <c r="AF498" s="318">
        <f t="shared" si="580"/>
        <v>0</v>
      </c>
      <c r="AG498" s="405">
        <f t="shared" ca="1" si="581"/>
        <v>0</v>
      </c>
      <c r="AH498" s="318">
        <f t="shared" si="582"/>
        <v>0</v>
      </c>
      <c r="AI498" s="405">
        <f t="shared" ca="1" si="583"/>
        <v>0</v>
      </c>
      <c r="AJ498" s="318">
        <f t="shared" si="584"/>
        <v>0</v>
      </c>
      <c r="AK498" s="405">
        <f t="shared" ca="1" si="585"/>
        <v>0</v>
      </c>
      <c r="AL498" s="35">
        <v>0</v>
      </c>
      <c r="AM498" s="30">
        <f t="shared" ca="1" si="586"/>
        <v>0</v>
      </c>
      <c r="AN498" s="39"/>
      <c r="AO498" s="39"/>
      <c r="AP498" s="709">
        <f ca="1">IF($J$12="",0,IF(A498&lt;=$Y$3,IF(R497+SUM($M$126:M498)&gt;$Z$22,R497*10%,IF(R497+SUM($M$126:M498)&lt;=$Z$22,$Z$22-R497-SUM($M$126:M498))),0))</f>
        <v>0</v>
      </c>
      <c r="AQ498" s="319">
        <f t="shared" ca="1" si="616"/>
        <v>0</v>
      </c>
      <c r="AR498" s="319">
        <f ca="1">IF($J$12="",0,IF(U497&lt;0,0,IF(A498&lt;=$Y$3,IF(U497+SUM($M$126:M498)&gt;$Z$22,U497*10%,IF(U497+SUM($M$126:M498)&lt;=$Z$22,$AR$125-U497-SUM($M$126:M498))),0)))</f>
        <v>0</v>
      </c>
      <c r="AS498" s="39">
        <f t="shared" ca="1" si="617"/>
        <v>0</v>
      </c>
      <c r="AT498" s="723">
        <f t="shared" ca="1" si="587"/>
        <v>0</v>
      </c>
      <c r="AU498" s="320">
        <f t="shared" ca="1" si="588"/>
        <v>0</v>
      </c>
      <c r="AV498" s="320">
        <f t="shared" ca="1" si="589"/>
        <v>0</v>
      </c>
      <c r="AW498" s="320">
        <f t="shared" ca="1" si="590"/>
        <v>0</v>
      </c>
      <c r="AX498" s="320">
        <f t="shared" ca="1" si="591"/>
        <v>0</v>
      </c>
      <c r="AY498" s="320">
        <f t="shared" ca="1" si="618"/>
        <v>0</v>
      </c>
      <c r="AZ498" s="724">
        <f t="shared" ca="1" si="592"/>
        <v>0</v>
      </c>
      <c r="BA498" s="1259">
        <f t="shared" si="619"/>
        <v>0</v>
      </c>
      <c r="BB498" s="1250"/>
      <c r="BC498" s="715">
        <f t="shared" si="593"/>
        <v>0</v>
      </c>
      <c r="BD498" s="715">
        <f t="shared" si="594"/>
        <v>0</v>
      </c>
      <c r="BE498" s="715">
        <f t="shared" si="595"/>
        <v>0</v>
      </c>
      <c r="BF498" s="715">
        <f t="shared" si="620"/>
        <v>0</v>
      </c>
      <c r="BG498" s="732">
        <f t="shared" si="596"/>
        <v>0</v>
      </c>
      <c r="BH498" s="39"/>
      <c r="BI498" s="39"/>
      <c r="BJ498" s="39"/>
      <c r="BK498" s="39"/>
      <c r="BL498" s="39"/>
      <c r="BM498" s="30"/>
      <c r="BN498" s="422">
        <f t="shared" ca="1" si="597"/>
        <v>0</v>
      </c>
      <c r="BO498" s="422">
        <f t="shared" ca="1" si="598"/>
        <v>0</v>
      </c>
      <c r="BP498" s="422">
        <f t="shared" ca="1" si="599"/>
        <v>0</v>
      </c>
      <c r="BQ498" s="422">
        <f t="shared" ca="1" si="600"/>
        <v>0</v>
      </c>
      <c r="BR498" s="422">
        <f t="shared" ca="1" si="621"/>
        <v>0</v>
      </c>
      <c r="BS498" s="422">
        <f t="shared" ca="1" si="601"/>
        <v>0</v>
      </c>
      <c r="BT498" s="422">
        <f t="shared" si="602"/>
        <v>0</v>
      </c>
      <c r="BU498" s="422">
        <f t="shared" si="603"/>
        <v>0</v>
      </c>
      <c r="BV498" s="422">
        <f t="shared" si="604"/>
        <v>0</v>
      </c>
      <c r="BW498" s="422">
        <f t="shared" si="605"/>
        <v>0</v>
      </c>
      <c r="BX498" s="422">
        <f t="shared" si="622"/>
        <v>0</v>
      </c>
      <c r="BY498" s="422">
        <f t="shared" si="606"/>
        <v>0</v>
      </c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458"/>
      <c r="CL498" s="458"/>
      <c r="CM498" s="458"/>
      <c r="CN498" s="458"/>
      <c r="CO498" s="458"/>
      <c r="CP498" s="458"/>
      <c r="CQ498" s="458"/>
      <c r="CR498" s="458"/>
      <c r="CS498" s="458"/>
      <c r="CT498" s="458"/>
      <c r="CU498" s="458"/>
      <c r="CV498" s="458"/>
      <c r="CW498" s="458"/>
      <c r="CX498" s="458"/>
      <c r="CY498" s="458"/>
      <c r="CZ498" s="458"/>
      <c r="DA498" s="458"/>
      <c r="DB498" s="458"/>
      <c r="DC498" s="458"/>
      <c r="DD498" s="458"/>
      <c r="DE498" s="458"/>
      <c r="DF498" s="458"/>
      <c r="DG498" s="458"/>
      <c r="DH498" s="458"/>
      <c r="DI498" s="458"/>
      <c r="DJ498" s="458"/>
      <c r="DK498" s="458"/>
      <c r="DL498" s="458"/>
      <c r="DM498" s="458"/>
      <c r="DN498" s="458"/>
      <c r="DO498" s="458"/>
      <c r="DP498" s="458"/>
      <c r="DQ498" s="458"/>
      <c r="DR498" s="458"/>
      <c r="DS498" s="458"/>
      <c r="DT498" s="458"/>
      <c r="DU498" s="39"/>
      <c r="DV498" s="39"/>
      <c r="DW498" s="31">
        <f t="shared" ref="DW498:DW508" si="647">DW497</f>
        <v>32</v>
      </c>
      <c r="DX498" s="459">
        <f t="shared" si="607"/>
        <v>374</v>
      </c>
      <c r="DY498" s="467">
        <f t="shared" si="623"/>
        <v>0</v>
      </c>
      <c r="DZ498" s="468">
        <f t="shared" si="624"/>
        <v>0</v>
      </c>
      <c r="EA498" s="467">
        <f t="shared" si="625"/>
        <v>0</v>
      </c>
      <c r="EB498" s="468"/>
      <c r="EC498" s="326"/>
      <c r="ED498" s="468"/>
      <c r="EE498" s="39"/>
      <c r="EF498" s="459">
        <f t="shared" si="626"/>
        <v>374</v>
      </c>
      <c r="EG498" s="407">
        <f t="shared" si="644"/>
        <v>0.03</v>
      </c>
      <c r="EH498" s="407">
        <f t="shared" si="644"/>
        <v>0.03</v>
      </c>
      <c r="EI498" s="407">
        <f t="shared" si="644"/>
        <v>0.03</v>
      </c>
      <c r="EJ498" s="407">
        <f t="shared" si="644"/>
        <v>0.03</v>
      </c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39"/>
      <c r="GJ498" s="39"/>
      <c r="GK498" s="39"/>
      <c r="GL498" s="39"/>
      <c r="GM498" s="39"/>
      <c r="GN498" s="39"/>
      <c r="GO498" s="39"/>
      <c r="GP498" s="39"/>
      <c r="GQ498" s="39"/>
      <c r="GR498" s="39"/>
      <c r="GS498" s="39"/>
      <c r="GT498" s="39"/>
      <c r="GU498" s="39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</row>
    <row r="499" spans="1:228" ht="12.75" hidden="1" customHeight="1" x14ac:dyDescent="0.2">
      <c r="A499" s="31">
        <f t="shared" si="645"/>
        <v>32</v>
      </c>
      <c r="B499" s="31"/>
      <c r="C499" s="31"/>
      <c r="D499" s="32">
        <f t="shared" si="608"/>
        <v>375</v>
      </c>
      <c r="E499" s="33">
        <f t="shared" ca="1" si="572"/>
        <v>0</v>
      </c>
      <c r="F499" s="33">
        <f t="shared" ca="1" si="573"/>
        <v>0</v>
      </c>
      <c r="G499" s="33">
        <f t="shared" ca="1" si="574"/>
        <v>0</v>
      </c>
      <c r="H499" s="33">
        <v>0</v>
      </c>
      <c r="I499" s="33">
        <v>0</v>
      </c>
      <c r="J499" s="33">
        <f t="shared" ca="1" si="630"/>
        <v>0</v>
      </c>
      <c r="K499" s="33">
        <f t="shared" ca="1" si="575"/>
        <v>0</v>
      </c>
      <c r="L499" s="33"/>
      <c r="M499" s="832">
        <v>0</v>
      </c>
      <c r="N499" s="33">
        <f>IF(M499&gt;0,#REF!,0)</f>
        <v>0</v>
      </c>
      <c r="O499" s="33">
        <f t="shared" ca="1" si="576"/>
        <v>0</v>
      </c>
      <c r="P499" s="833">
        <f t="shared" ca="1" si="609"/>
        <v>0</v>
      </c>
      <c r="Q499" s="834">
        <f t="shared" ca="1" si="610"/>
        <v>0</v>
      </c>
      <c r="R499" s="835">
        <f t="shared" ca="1" si="611"/>
        <v>0</v>
      </c>
      <c r="S499" s="836">
        <f t="shared" ca="1" si="612"/>
        <v>0</v>
      </c>
      <c r="T499" s="34">
        <f t="shared" ca="1" si="577"/>
        <v>0</v>
      </c>
      <c r="U499" s="835">
        <f t="shared" ca="1" si="613"/>
        <v>0</v>
      </c>
      <c r="V499" s="34">
        <f t="shared" si="639"/>
        <v>0</v>
      </c>
      <c r="W499" s="553">
        <f t="shared" si="640"/>
        <v>0</v>
      </c>
      <c r="X499" s="42">
        <f t="shared" si="614"/>
        <v>0.03</v>
      </c>
      <c r="Y499" s="43">
        <f t="shared" si="578"/>
        <v>2.4662697723036864E-3</v>
      </c>
      <c r="Z499" s="45">
        <f t="shared" si="646"/>
        <v>0.03</v>
      </c>
      <c r="AA499" s="43">
        <f t="shared" si="579"/>
        <v>2.4662697723036864E-3</v>
      </c>
      <c r="AB499" s="35">
        <f t="shared" si="643"/>
        <v>0.16</v>
      </c>
      <c r="AC499" s="35">
        <f t="shared" ca="1" si="643"/>
        <v>0.15470777428049154</v>
      </c>
      <c r="AD499" s="317">
        <f t="shared" ca="1" si="643"/>
        <v>0.15470777428049154</v>
      </c>
      <c r="AE499" s="39"/>
      <c r="AF499" s="318">
        <f t="shared" si="580"/>
        <v>0</v>
      </c>
      <c r="AG499" s="405">
        <f t="shared" ca="1" si="581"/>
        <v>0</v>
      </c>
      <c r="AH499" s="318">
        <f t="shared" si="582"/>
        <v>0</v>
      </c>
      <c r="AI499" s="405">
        <f t="shared" ca="1" si="583"/>
        <v>0</v>
      </c>
      <c r="AJ499" s="318">
        <f t="shared" si="584"/>
        <v>0</v>
      </c>
      <c r="AK499" s="405">
        <f t="shared" ca="1" si="585"/>
        <v>0</v>
      </c>
      <c r="AL499" s="35">
        <v>0</v>
      </c>
      <c r="AM499" s="30">
        <f t="shared" ca="1" si="586"/>
        <v>0</v>
      </c>
      <c r="AN499" s="39"/>
      <c r="AO499" s="39"/>
      <c r="AP499" s="709">
        <f ca="1">IF($J$12="",0,IF(A499&lt;=$Y$3,IF(R498+SUM($M$126:M499)&gt;$Z$22,R498*10%,IF(R498+SUM($M$126:M499)&lt;=$Z$22,$Z$22-R498-SUM($M$126:M499))),0))</f>
        <v>0</v>
      </c>
      <c r="AQ499" s="319">
        <f t="shared" ca="1" si="616"/>
        <v>0</v>
      </c>
      <c r="AR499" s="319">
        <f ca="1">IF($J$12="",0,IF(U498&lt;0,0,IF(A499&lt;=$Y$3,IF(U498+SUM($M$126:M499)&gt;$Z$22,U498*10%,IF(U498+SUM($M$126:M499)&lt;=$Z$22,$AR$125-U498-SUM($M$126:M499))),0)))</f>
        <v>0</v>
      </c>
      <c r="AS499" s="39">
        <f t="shared" ca="1" si="617"/>
        <v>0</v>
      </c>
      <c r="AT499" s="723">
        <f t="shared" ca="1" si="587"/>
        <v>0</v>
      </c>
      <c r="AU499" s="320">
        <f t="shared" ca="1" si="588"/>
        <v>0</v>
      </c>
      <c r="AV499" s="320">
        <f t="shared" ca="1" si="589"/>
        <v>0</v>
      </c>
      <c r="AW499" s="320">
        <f t="shared" ca="1" si="590"/>
        <v>0</v>
      </c>
      <c r="AX499" s="320">
        <f t="shared" ca="1" si="591"/>
        <v>0</v>
      </c>
      <c r="AY499" s="320">
        <f t="shared" ca="1" si="618"/>
        <v>0</v>
      </c>
      <c r="AZ499" s="724">
        <f t="shared" ca="1" si="592"/>
        <v>0</v>
      </c>
      <c r="BA499" s="1259">
        <f t="shared" si="619"/>
        <v>0</v>
      </c>
      <c r="BB499" s="1250"/>
      <c r="BC499" s="715">
        <f t="shared" si="593"/>
        <v>0</v>
      </c>
      <c r="BD499" s="715">
        <f t="shared" si="594"/>
        <v>0</v>
      </c>
      <c r="BE499" s="715">
        <f t="shared" si="595"/>
        <v>0</v>
      </c>
      <c r="BF499" s="715">
        <f t="shared" si="620"/>
        <v>0</v>
      </c>
      <c r="BG499" s="732">
        <f t="shared" si="596"/>
        <v>0</v>
      </c>
      <c r="BH499" s="39"/>
      <c r="BI499" s="39"/>
      <c r="BJ499" s="39"/>
      <c r="BK499" s="39"/>
      <c r="BL499" s="39"/>
      <c r="BM499" s="30"/>
      <c r="BN499" s="422">
        <f t="shared" ca="1" si="597"/>
        <v>0</v>
      </c>
      <c r="BO499" s="422">
        <f t="shared" ca="1" si="598"/>
        <v>0</v>
      </c>
      <c r="BP499" s="422">
        <f t="shared" ca="1" si="599"/>
        <v>0</v>
      </c>
      <c r="BQ499" s="422">
        <f t="shared" ca="1" si="600"/>
        <v>0</v>
      </c>
      <c r="BR499" s="422">
        <f t="shared" ca="1" si="621"/>
        <v>0</v>
      </c>
      <c r="BS499" s="422">
        <f t="shared" ca="1" si="601"/>
        <v>0</v>
      </c>
      <c r="BT499" s="422">
        <f t="shared" si="602"/>
        <v>0</v>
      </c>
      <c r="BU499" s="422">
        <f t="shared" si="603"/>
        <v>0</v>
      </c>
      <c r="BV499" s="422">
        <f t="shared" si="604"/>
        <v>0</v>
      </c>
      <c r="BW499" s="422">
        <f t="shared" si="605"/>
        <v>0</v>
      </c>
      <c r="BX499" s="422">
        <f t="shared" si="622"/>
        <v>0</v>
      </c>
      <c r="BY499" s="422">
        <f t="shared" si="606"/>
        <v>0</v>
      </c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458"/>
      <c r="CL499" s="458"/>
      <c r="CM499" s="458"/>
      <c r="CN499" s="458"/>
      <c r="CO499" s="458"/>
      <c r="CP499" s="458"/>
      <c r="CQ499" s="458"/>
      <c r="CR499" s="458"/>
      <c r="CS499" s="458"/>
      <c r="CT499" s="458"/>
      <c r="CU499" s="458"/>
      <c r="CV499" s="458"/>
      <c r="CW499" s="458"/>
      <c r="CX499" s="458"/>
      <c r="CY499" s="458"/>
      <c r="CZ499" s="458"/>
      <c r="DA499" s="458"/>
      <c r="DB499" s="458"/>
      <c r="DC499" s="458"/>
      <c r="DD499" s="458"/>
      <c r="DE499" s="458"/>
      <c r="DF499" s="458"/>
      <c r="DG499" s="458"/>
      <c r="DH499" s="458"/>
      <c r="DI499" s="458"/>
      <c r="DJ499" s="458"/>
      <c r="DK499" s="458"/>
      <c r="DL499" s="458"/>
      <c r="DM499" s="458"/>
      <c r="DN499" s="458"/>
      <c r="DO499" s="458"/>
      <c r="DP499" s="458"/>
      <c r="DQ499" s="458"/>
      <c r="DR499" s="458"/>
      <c r="DS499" s="458"/>
      <c r="DT499" s="458"/>
      <c r="DU499" s="39"/>
      <c r="DV499" s="39"/>
      <c r="DW499" s="31">
        <f t="shared" si="647"/>
        <v>32</v>
      </c>
      <c r="DX499" s="459">
        <f t="shared" si="607"/>
        <v>375</v>
      </c>
      <c r="DY499" s="467">
        <f t="shared" si="623"/>
        <v>0</v>
      </c>
      <c r="DZ499" s="468">
        <f t="shared" si="624"/>
        <v>0</v>
      </c>
      <c r="EA499" s="467">
        <f t="shared" si="625"/>
        <v>0</v>
      </c>
      <c r="EB499" s="468"/>
      <c r="EC499" s="326"/>
      <c r="ED499" s="468"/>
      <c r="EE499" s="39"/>
      <c r="EF499" s="459">
        <f t="shared" si="626"/>
        <v>375</v>
      </c>
      <c r="EG499" s="407">
        <f t="shared" si="644"/>
        <v>0.03</v>
      </c>
      <c r="EH499" s="407">
        <f t="shared" si="644"/>
        <v>0.03</v>
      </c>
      <c r="EI499" s="407">
        <f t="shared" si="644"/>
        <v>0.03</v>
      </c>
      <c r="EJ499" s="407">
        <f t="shared" si="644"/>
        <v>0.03</v>
      </c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39"/>
      <c r="GJ499" s="39"/>
      <c r="GK499" s="39"/>
      <c r="GL499" s="39"/>
      <c r="GM499" s="39"/>
      <c r="GN499" s="39"/>
      <c r="GO499" s="39"/>
      <c r="GP499" s="39"/>
      <c r="GQ499" s="39"/>
      <c r="GR499" s="39"/>
      <c r="GS499" s="39"/>
      <c r="GT499" s="39"/>
      <c r="GU499" s="39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</row>
    <row r="500" spans="1:228" ht="12.75" hidden="1" customHeight="1" x14ac:dyDescent="0.2">
      <c r="A500" s="31">
        <f t="shared" si="645"/>
        <v>32</v>
      </c>
      <c r="B500" s="31"/>
      <c r="C500" s="31"/>
      <c r="D500" s="32">
        <f t="shared" si="608"/>
        <v>376</v>
      </c>
      <c r="E500" s="33">
        <f t="shared" ca="1" si="572"/>
        <v>0</v>
      </c>
      <c r="F500" s="33">
        <f t="shared" ca="1" si="573"/>
        <v>0</v>
      </c>
      <c r="G500" s="33">
        <f t="shared" ca="1" si="574"/>
        <v>0</v>
      </c>
      <c r="H500" s="33">
        <v>0</v>
      </c>
      <c r="I500" s="33">
        <v>0</v>
      </c>
      <c r="J500" s="33">
        <f t="shared" ca="1" si="630"/>
        <v>0</v>
      </c>
      <c r="K500" s="33">
        <f t="shared" ca="1" si="575"/>
        <v>0</v>
      </c>
      <c r="L500" s="33"/>
      <c r="M500" s="832">
        <v>0</v>
      </c>
      <c r="N500" s="33">
        <f>IF(M500&gt;0,#REF!,0)</f>
        <v>0</v>
      </c>
      <c r="O500" s="33">
        <f t="shared" ca="1" si="576"/>
        <v>0</v>
      </c>
      <c r="P500" s="833">
        <f t="shared" ca="1" si="609"/>
        <v>0</v>
      </c>
      <c r="Q500" s="834">
        <f t="shared" ca="1" si="610"/>
        <v>0</v>
      </c>
      <c r="R500" s="835">
        <f t="shared" ca="1" si="611"/>
        <v>0</v>
      </c>
      <c r="S500" s="836">
        <f t="shared" ca="1" si="612"/>
        <v>0</v>
      </c>
      <c r="T500" s="34">
        <f t="shared" ca="1" si="577"/>
        <v>0</v>
      </c>
      <c r="U500" s="835">
        <f t="shared" ca="1" si="613"/>
        <v>0</v>
      </c>
      <c r="V500" s="34">
        <f t="shared" si="639"/>
        <v>0</v>
      </c>
      <c r="W500" s="553">
        <f t="shared" si="640"/>
        <v>0</v>
      </c>
      <c r="X500" s="42">
        <f t="shared" si="614"/>
        <v>0.03</v>
      </c>
      <c r="Y500" s="43">
        <f t="shared" si="578"/>
        <v>2.4662697723036864E-3</v>
      </c>
      <c r="Z500" s="45">
        <f t="shared" si="646"/>
        <v>0.03</v>
      </c>
      <c r="AA500" s="43">
        <f t="shared" si="579"/>
        <v>2.4662697723036864E-3</v>
      </c>
      <c r="AB500" s="35">
        <f t="shared" si="643"/>
        <v>0.16</v>
      </c>
      <c r="AC500" s="35">
        <f t="shared" ca="1" si="643"/>
        <v>0.15470777428049154</v>
      </c>
      <c r="AD500" s="317">
        <f t="shared" ca="1" si="643"/>
        <v>0.15470777428049154</v>
      </c>
      <c r="AE500" s="39"/>
      <c r="AF500" s="318">
        <f t="shared" si="580"/>
        <v>0</v>
      </c>
      <c r="AG500" s="405">
        <f t="shared" ca="1" si="581"/>
        <v>0</v>
      </c>
      <c r="AH500" s="318">
        <f t="shared" si="582"/>
        <v>0</v>
      </c>
      <c r="AI500" s="405">
        <f t="shared" ca="1" si="583"/>
        <v>0</v>
      </c>
      <c r="AJ500" s="318">
        <f t="shared" si="584"/>
        <v>0</v>
      </c>
      <c r="AK500" s="405">
        <f t="shared" ca="1" si="585"/>
        <v>0</v>
      </c>
      <c r="AL500" s="35">
        <v>0</v>
      </c>
      <c r="AM500" s="30">
        <f t="shared" ca="1" si="586"/>
        <v>0</v>
      </c>
      <c r="AN500" s="39"/>
      <c r="AO500" s="39"/>
      <c r="AP500" s="709">
        <f ca="1">IF($J$12="",0,IF(A500&lt;=$Y$3,IF(R499+SUM($M$126:M500)&gt;$Z$22,R499*10%,IF(R499+SUM($M$126:M500)&lt;=$Z$22,$Z$22-R499-SUM($M$126:M500))),0))</f>
        <v>0</v>
      </c>
      <c r="AQ500" s="319">
        <f t="shared" ca="1" si="616"/>
        <v>0</v>
      </c>
      <c r="AR500" s="319">
        <f ca="1">IF($J$12="",0,IF(U499&lt;0,0,IF(A500&lt;=$Y$3,IF(U499+SUM($M$126:M500)&gt;$Z$22,U499*10%,IF(U499+SUM($M$126:M500)&lt;=$Z$22,$AR$125-U499-SUM($M$126:M500))),0)))</f>
        <v>0</v>
      </c>
      <c r="AS500" s="39">
        <f t="shared" ca="1" si="617"/>
        <v>0</v>
      </c>
      <c r="AT500" s="723">
        <f t="shared" ca="1" si="587"/>
        <v>0</v>
      </c>
      <c r="AU500" s="320">
        <f t="shared" ca="1" si="588"/>
        <v>0</v>
      </c>
      <c r="AV500" s="320">
        <f t="shared" ca="1" si="589"/>
        <v>0</v>
      </c>
      <c r="AW500" s="320">
        <f t="shared" ca="1" si="590"/>
        <v>0</v>
      </c>
      <c r="AX500" s="320">
        <f t="shared" ca="1" si="591"/>
        <v>0</v>
      </c>
      <c r="AY500" s="320">
        <f t="shared" ca="1" si="618"/>
        <v>0</v>
      </c>
      <c r="AZ500" s="724">
        <f t="shared" ca="1" si="592"/>
        <v>0</v>
      </c>
      <c r="BA500" s="1259">
        <f t="shared" si="619"/>
        <v>0</v>
      </c>
      <c r="BB500" s="1250"/>
      <c r="BC500" s="715">
        <f t="shared" si="593"/>
        <v>0</v>
      </c>
      <c r="BD500" s="715">
        <f t="shared" si="594"/>
        <v>0</v>
      </c>
      <c r="BE500" s="715">
        <f t="shared" si="595"/>
        <v>0</v>
      </c>
      <c r="BF500" s="715">
        <f t="shared" si="620"/>
        <v>0</v>
      </c>
      <c r="BG500" s="732">
        <f t="shared" si="596"/>
        <v>0</v>
      </c>
      <c r="BH500" s="39"/>
      <c r="BI500" s="39"/>
      <c r="BJ500" s="39"/>
      <c r="BK500" s="39"/>
      <c r="BL500" s="39"/>
      <c r="BM500" s="30"/>
      <c r="BN500" s="422">
        <f t="shared" ca="1" si="597"/>
        <v>0</v>
      </c>
      <c r="BO500" s="422">
        <f t="shared" ca="1" si="598"/>
        <v>0</v>
      </c>
      <c r="BP500" s="422">
        <f t="shared" ca="1" si="599"/>
        <v>0</v>
      </c>
      <c r="BQ500" s="422">
        <f t="shared" ca="1" si="600"/>
        <v>0</v>
      </c>
      <c r="BR500" s="422">
        <f t="shared" ca="1" si="621"/>
        <v>0</v>
      </c>
      <c r="BS500" s="422">
        <f t="shared" ca="1" si="601"/>
        <v>0</v>
      </c>
      <c r="BT500" s="422">
        <f t="shared" si="602"/>
        <v>0</v>
      </c>
      <c r="BU500" s="422">
        <f t="shared" si="603"/>
        <v>0</v>
      </c>
      <c r="BV500" s="422">
        <f t="shared" si="604"/>
        <v>0</v>
      </c>
      <c r="BW500" s="422">
        <f t="shared" si="605"/>
        <v>0</v>
      </c>
      <c r="BX500" s="422">
        <f t="shared" si="622"/>
        <v>0</v>
      </c>
      <c r="BY500" s="422">
        <f t="shared" si="606"/>
        <v>0</v>
      </c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458"/>
      <c r="CL500" s="458"/>
      <c r="CM500" s="458"/>
      <c r="CN500" s="458"/>
      <c r="CO500" s="458"/>
      <c r="CP500" s="458"/>
      <c r="CQ500" s="458"/>
      <c r="CR500" s="458"/>
      <c r="CS500" s="458"/>
      <c r="CT500" s="458"/>
      <c r="CU500" s="458"/>
      <c r="CV500" s="458"/>
      <c r="CW500" s="458"/>
      <c r="CX500" s="458"/>
      <c r="CY500" s="458"/>
      <c r="CZ500" s="458"/>
      <c r="DA500" s="458"/>
      <c r="DB500" s="458"/>
      <c r="DC500" s="458"/>
      <c r="DD500" s="458"/>
      <c r="DE500" s="458"/>
      <c r="DF500" s="458"/>
      <c r="DG500" s="458"/>
      <c r="DH500" s="458"/>
      <c r="DI500" s="458"/>
      <c r="DJ500" s="458"/>
      <c r="DK500" s="458"/>
      <c r="DL500" s="458"/>
      <c r="DM500" s="458"/>
      <c r="DN500" s="458"/>
      <c r="DO500" s="458"/>
      <c r="DP500" s="458"/>
      <c r="DQ500" s="458"/>
      <c r="DR500" s="458"/>
      <c r="DS500" s="458"/>
      <c r="DT500" s="458"/>
      <c r="DU500" s="39"/>
      <c r="DV500" s="39"/>
      <c r="DW500" s="31">
        <f t="shared" si="647"/>
        <v>32</v>
      </c>
      <c r="DX500" s="459">
        <f t="shared" si="607"/>
        <v>376</v>
      </c>
      <c r="DY500" s="467">
        <f t="shared" si="623"/>
        <v>0</v>
      </c>
      <c r="DZ500" s="468">
        <f t="shared" si="624"/>
        <v>0</v>
      </c>
      <c r="EA500" s="467">
        <f t="shared" si="625"/>
        <v>0</v>
      </c>
      <c r="EB500" s="468"/>
      <c r="EC500" s="326"/>
      <c r="ED500" s="468"/>
      <c r="EE500" s="39"/>
      <c r="EF500" s="459">
        <f t="shared" si="626"/>
        <v>376</v>
      </c>
      <c r="EG500" s="407">
        <f t="shared" si="644"/>
        <v>0.03</v>
      </c>
      <c r="EH500" s="407">
        <f t="shared" si="644"/>
        <v>0.03</v>
      </c>
      <c r="EI500" s="407">
        <f t="shared" si="644"/>
        <v>0.03</v>
      </c>
      <c r="EJ500" s="407">
        <f t="shared" si="644"/>
        <v>0.03</v>
      </c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39"/>
      <c r="GJ500" s="39"/>
      <c r="GK500" s="39"/>
      <c r="GL500" s="39"/>
      <c r="GM500" s="39"/>
      <c r="GN500" s="39"/>
      <c r="GO500" s="39"/>
      <c r="GP500" s="39"/>
      <c r="GQ500" s="39"/>
      <c r="GR500" s="39"/>
      <c r="GS500" s="39"/>
      <c r="GT500" s="39"/>
      <c r="GU500" s="39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</row>
    <row r="501" spans="1:228" ht="12.75" hidden="1" customHeight="1" x14ac:dyDescent="0.2">
      <c r="A501" s="31">
        <f t="shared" si="645"/>
        <v>32</v>
      </c>
      <c r="B501" s="31"/>
      <c r="C501" s="31"/>
      <c r="D501" s="32">
        <f t="shared" si="608"/>
        <v>377</v>
      </c>
      <c r="E501" s="33">
        <f t="shared" ca="1" si="572"/>
        <v>0</v>
      </c>
      <c r="F501" s="33">
        <f t="shared" ca="1" si="573"/>
        <v>0</v>
      </c>
      <c r="G501" s="33">
        <f t="shared" ca="1" si="574"/>
        <v>0</v>
      </c>
      <c r="H501" s="33">
        <v>0</v>
      </c>
      <c r="I501" s="33">
        <v>0</v>
      </c>
      <c r="J501" s="33">
        <f t="shared" ca="1" si="630"/>
        <v>0</v>
      </c>
      <c r="K501" s="33">
        <f t="shared" ca="1" si="575"/>
        <v>0</v>
      </c>
      <c r="L501" s="33"/>
      <c r="M501" s="832">
        <v>0</v>
      </c>
      <c r="N501" s="33">
        <f>IF(M501&gt;0,#REF!,0)</f>
        <v>0</v>
      </c>
      <c r="O501" s="33">
        <f t="shared" ca="1" si="576"/>
        <v>0</v>
      </c>
      <c r="P501" s="833">
        <f t="shared" ca="1" si="609"/>
        <v>0</v>
      </c>
      <c r="Q501" s="834">
        <f t="shared" ca="1" si="610"/>
        <v>0</v>
      </c>
      <c r="R501" s="835">
        <f t="shared" ca="1" si="611"/>
        <v>0</v>
      </c>
      <c r="S501" s="836">
        <f t="shared" ca="1" si="612"/>
        <v>0</v>
      </c>
      <c r="T501" s="34">
        <f t="shared" ca="1" si="577"/>
        <v>0</v>
      </c>
      <c r="U501" s="835">
        <f t="shared" ca="1" si="613"/>
        <v>0</v>
      </c>
      <c r="V501" s="34">
        <f t="shared" si="639"/>
        <v>0</v>
      </c>
      <c r="W501" s="553">
        <f t="shared" si="640"/>
        <v>0</v>
      </c>
      <c r="X501" s="42">
        <f t="shared" si="614"/>
        <v>0.03</v>
      </c>
      <c r="Y501" s="43">
        <f t="shared" si="578"/>
        <v>2.4662697723036864E-3</v>
      </c>
      <c r="Z501" s="45">
        <f t="shared" si="646"/>
        <v>0.03</v>
      </c>
      <c r="AA501" s="43">
        <f t="shared" si="579"/>
        <v>2.4662697723036864E-3</v>
      </c>
      <c r="AB501" s="35">
        <f t="shared" si="643"/>
        <v>0.16</v>
      </c>
      <c r="AC501" s="35">
        <f t="shared" ca="1" si="643"/>
        <v>0.15470777428049154</v>
      </c>
      <c r="AD501" s="317">
        <f t="shared" ca="1" si="643"/>
        <v>0.15470777428049154</v>
      </c>
      <c r="AE501" s="39"/>
      <c r="AF501" s="318">
        <f t="shared" si="580"/>
        <v>0</v>
      </c>
      <c r="AG501" s="405">
        <f t="shared" ca="1" si="581"/>
        <v>0</v>
      </c>
      <c r="AH501" s="318">
        <f t="shared" si="582"/>
        <v>0</v>
      </c>
      <c r="AI501" s="405">
        <f t="shared" ca="1" si="583"/>
        <v>0</v>
      </c>
      <c r="AJ501" s="318">
        <f t="shared" si="584"/>
        <v>0</v>
      </c>
      <c r="AK501" s="405">
        <f t="shared" ca="1" si="585"/>
        <v>0</v>
      </c>
      <c r="AL501" s="35">
        <v>0</v>
      </c>
      <c r="AM501" s="30">
        <f t="shared" ca="1" si="586"/>
        <v>0</v>
      </c>
      <c r="AN501" s="39"/>
      <c r="AO501" s="39"/>
      <c r="AP501" s="709">
        <f ca="1">IF($J$12="",0,IF(A501&lt;=$Y$3,IF(R500+SUM($M$126:M501)&gt;$Z$22,R500*10%,IF(R500+SUM($M$126:M501)&lt;=$Z$22,$Z$22-R500-SUM($M$126:M501))),0))</f>
        <v>0</v>
      </c>
      <c r="AQ501" s="319">
        <f t="shared" ca="1" si="616"/>
        <v>0</v>
      </c>
      <c r="AR501" s="319">
        <f ca="1">IF($J$12="",0,IF(U500&lt;0,0,IF(A501&lt;=$Y$3,IF(U500+SUM($M$126:M501)&gt;$Z$22,U500*10%,IF(U500+SUM($M$126:M501)&lt;=$Z$22,$AR$125-U500-SUM($M$126:M501))),0)))</f>
        <v>0</v>
      </c>
      <c r="AS501" s="39">
        <f t="shared" ca="1" si="617"/>
        <v>0</v>
      </c>
      <c r="AT501" s="723">
        <f t="shared" ca="1" si="587"/>
        <v>0</v>
      </c>
      <c r="AU501" s="320">
        <f t="shared" ca="1" si="588"/>
        <v>0</v>
      </c>
      <c r="AV501" s="320">
        <f t="shared" ca="1" si="589"/>
        <v>0</v>
      </c>
      <c r="AW501" s="320">
        <f t="shared" ca="1" si="590"/>
        <v>0</v>
      </c>
      <c r="AX501" s="320">
        <f t="shared" ca="1" si="591"/>
        <v>0</v>
      </c>
      <c r="AY501" s="320">
        <f t="shared" ca="1" si="618"/>
        <v>0</v>
      </c>
      <c r="AZ501" s="724">
        <f t="shared" ca="1" si="592"/>
        <v>0</v>
      </c>
      <c r="BA501" s="1259">
        <f t="shared" si="619"/>
        <v>0</v>
      </c>
      <c r="BB501" s="1250"/>
      <c r="BC501" s="715">
        <f t="shared" si="593"/>
        <v>0</v>
      </c>
      <c r="BD501" s="715">
        <f t="shared" si="594"/>
        <v>0</v>
      </c>
      <c r="BE501" s="715">
        <f t="shared" si="595"/>
        <v>0</v>
      </c>
      <c r="BF501" s="715">
        <f t="shared" si="620"/>
        <v>0</v>
      </c>
      <c r="BG501" s="732">
        <f t="shared" si="596"/>
        <v>0</v>
      </c>
      <c r="BH501" s="39"/>
      <c r="BI501" s="39"/>
      <c r="BJ501" s="39"/>
      <c r="BK501" s="39"/>
      <c r="BL501" s="39"/>
      <c r="BM501" s="30"/>
      <c r="BN501" s="422">
        <f t="shared" ca="1" si="597"/>
        <v>0</v>
      </c>
      <c r="BO501" s="422">
        <f t="shared" ca="1" si="598"/>
        <v>0</v>
      </c>
      <c r="BP501" s="422">
        <f t="shared" ca="1" si="599"/>
        <v>0</v>
      </c>
      <c r="BQ501" s="422">
        <f t="shared" ca="1" si="600"/>
        <v>0</v>
      </c>
      <c r="BR501" s="422">
        <f t="shared" ca="1" si="621"/>
        <v>0</v>
      </c>
      <c r="BS501" s="422">
        <f t="shared" ca="1" si="601"/>
        <v>0</v>
      </c>
      <c r="BT501" s="422">
        <f t="shared" si="602"/>
        <v>0</v>
      </c>
      <c r="BU501" s="422">
        <f t="shared" si="603"/>
        <v>0</v>
      </c>
      <c r="BV501" s="422">
        <f t="shared" si="604"/>
        <v>0</v>
      </c>
      <c r="BW501" s="422">
        <f t="shared" si="605"/>
        <v>0</v>
      </c>
      <c r="BX501" s="422">
        <f t="shared" si="622"/>
        <v>0</v>
      </c>
      <c r="BY501" s="422">
        <f t="shared" si="606"/>
        <v>0</v>
      </c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458"/>
      <c r="CL501" s="458"/>
      <c r="CM501" s="458"/>
      <c r="CN501" s="458"/>
      <c r="CO501" s="458"/>
      <c r="CP501" s="458"/>
      <c r="CQ501" s="458"/>
      <c r="CR501" s="458"/>
      <c r="CS501" s="458"/>
      <c r="CT501" s="458"/>
      <c r="CU501" s="458"/>
      <c r="CV501" s="458"/>
      <c r="CW501" s="458"/>
      <c r="CX501" s="458"/>
      <c r="CY501" s="458"/>
      <c r="CZ501" s="458"/>
      <c r="DA501" s="458"/>
      <c r="DB501" s="458"/>
      <c r="DC501" s="458"/>
      <c r="DD501" s="458"/>
      <c r="DE501" s="458"/>
      <c r="DF501" s="458"/>
      <c r="DG501" s="458"/>
      <c r="DH501" s="458"/>
      <c r="DI501" s="458"/>
      <c r="DJ501" s="458"/>
      <c r="DK501" s="458"/>
      <c r="DL501" s="458"/>
      <c r="DM501" s="458"/>
      <c r="DN501" s="458"/>
      <c r="DO501" s="458"/>
      <c r="DP501" s="458"/>
      <c r="DQ501" s="458"/>
      <c r="DR501" s="458"/>
      <c r="DS501" s="458"/>
      <c r="DT501" s="458"/>
      <c r="DU501" s="39"/>
      <c r="DV501" s="39"/>
      <c r="DW501" s="31">
        <f t="shared" si="647"/>
        <v>32</v>
      </c>
      <c r="DX501" s="459">
        <f t="shared" si="607"/>
        <v>377</v>
      </c>
      <c r="DY501" s="467">
        <f t="shared" si="623"/>
        <v>0</v>
      </c>
      <c r="DZ501" s="468">
        <f t="shared" si="624"/>
        <v>0</v>
      </c>
      <c r="EA501" s="467">
        <f t="shared" si="625"/>
        <v>0</v>
      </c>
      <c r="EB501" s="468"/>
      <c r="EC501" s="326"/>
      <c r="ED501" s="468"/>
      <c r="EE501" s="39"/>
      <c r="EF501" s="459">
        <f t="shared" si="626"/>
        <v>377</v>
      </c>
      <c r="EG501" s="407">
        <f t="shared" si="644"/>
        <v>0.03</v>
      </c>
      <c r="EH501" s="407">
        <f t="shared" si="644"/>
        <v>0.03</v>
      </c>
      <c r="EI501" s="407">
        <f t="shared" si="644"/>
        <v>0.03</v>
      </c>
      <c r="EJ501" s="407">
        <f t="shared" si="644"/>
        <v>0.03</v>
      </c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39"/>
      <c r="GJ501" s="39"/>
      <c r="GK501" s="39"/>
      <c r="GL501" s="39"/>
      <c r="GM501" s="39"/>
      <c r="GN501" s="39"/>
      <c r="GO501" s="39"/>
      <c r="GP501" s="39"/>
      <c r="GQ501" s="39"/>
      <c r="GR501" s="39"/>
      <c r="GS501" s="39"/>
      <c r="GT501" s="39"/>
      <c r="GU501" s="39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</row>
    <row r="502" spans="1:228" ht="12.75" hidden="1" customHeight="1" x14ac:dyDescent="0.2">
      <c r="A502" s="31">
        <f t="shared" si="645"/>
        <v>32</v>
      </c>
      <c r="B502" s="31"/>
      <c r="C502" s="31"/>
      <c r="D502" s="32">
        <f t="shared" si="608"/>
        <v>378</v>
      </c>
      <c r="E502" s="33">
        <f t="shared" ca="1" si="572"/>
        <v>0</v>
      </c>
      <c r="F502" s="33">
        <f t="shared" ca="1" si="573"/>
        <v>0</v>
      </c>
      <c r="G502" s="33">
        <f t="shared" ca="1" si="574"/>
        <v>0</v>
      </c>
      <c r="H502" s="33">
        <v>0</v>
      </c>
      <c r="I502" s="33">
        <v>0</v>
      </c>
      <c r="J502" s="33">
        <f t="shared" ca="1" si="630"/>
        <v>0</v>
      </c>
      <c r="K502" s="33">
        <f t="shared" ca="1" si="575"/>
        <v>0</v>
      </c>
      <c r="L502" s="33"/>
      <c r="M502" s="832">
        <v>0</v>
      </c>
      <c r="N502" s="33">
        <f>IF(M502&gt;0,#REF!,0)</f>
        <v>0</v>
      </c>
      <c r="O502" s="33">
        <f t="shared" ca="1" si="576"/>
        <v>0</v>
      </c>
      <c r="P502" s="833">
        <f t="shared" ca="1" si="609"/>
        <v>0</v>
      </c>
      <c r="Q502" s="834">
        <f t="shared" ca="1" si="610"/>
        <v>0</v>
      </c>
      <c r="R502" s="835">
        <f t="shared" ca="1" si="611"/>
        <v>0</v>
      </c>
      <c r="S502" s="836">
        <f t="shared" ca="1" si="612"/>
        <v>0</v>
      </c>
      <c r="T502" s="34">
        <f t="shared" ca="1" si="577"/>
        <v>0</v>
      </c>
      <c r="U502" s="835">
        <f t="shared" ca="1" si="613"/>
        <v>0</v>
      </c>
      <c r="V502" s="34">
        <f t="shared" si="639"/>
        <v>0</v>
      </c>
      <c r="W502" s="553">
        <f t="shared" si="640"/>
        <v>0</v>
      </c>
      <c r="X502" s="42">
        <f t="shared" si="614"/>
        <v>0.03</v>
      </c>
      <c r="Y502" s="43">
        <f t="shared" si="578"/>
        <v>2.4662697723036864E-3</v>
      </c>
      <c r="Z502" s="45">
        <f t="shared" si="646"/>
        <v>0.03</v>
      </c>
      <c r="AA502" s="43">
        <f t="shared" si="579"/>
        <v>2.4662697723036864E-3</v>
      </c>
      <c r="AB502" s="35">
        <f t="shared" si="643"/>
        <v>0.16</v>
      </c>
      <c r="AC502" s="35">
        <f t="shared" ca="1" si="643"/>
        <v>0.15470777428049154</v>
      </c>
      <c r="AD502" s="317">
        <f t="shared" ca="1" si="643"/>
        <v>0.15470777428049154</v>
      </c>
      <c r="AE502" s="39"/>
      <c r="AF502" s="318">
        <f t="shared" si="580"/>
        <v>0</v>
      </c>
      <c r="AG502" s="405">
        <f t="shared" ca="1" si="581"/>
        <v>0</v>
      </c>
      <c r="AH502" s="318">
        <f t="shared" si="582"/>
        <v>0</v>
      </c>
      <c r="AI502" s="405">
        <f t="shared" ca="1" si="583"/>
        <v>0</v>
      </c>
      <c r="AJ502" s="318">
        <f t="shared" si="584"/>
        <v>0</v>
      </c>
      <c r="AK502" s="405">
        <f t="shared" ca="1" si="585"/>
        <v>0</v>
      </c>
      <c r="AL502" s="35">
        <v>0</v>
      </c>
      <c r="AM502" s="30">
        <f t="shared" ca="1" si="586"/>
        <v>0</v>
      </c>
      <c r="AN502" s="39"/>
      <c r="AO502" s="39"/>
      <c r="AP502" s="709">
        <f ca="1">IF($J$12="",0,IF(A502&lt;=$Y$3,IF(R501+SUM($M$126:M502)&gt;$Z$22,R501*10%,IF(R501+SUM($M$126:M502)&lt;=$Z$22,$Z$22-R501-SUM($M$126:M502))),0))</f>
        <v>0</v>
      </c>
      <c r="AQ502" s="319">
        <f t="shared" ca="1" si="616"/>
        <v>0</v>
      </c>
      <c r="AR502" s="319">
        <f ca="1">IF($J$12="",0,IF(U501&lt;0,0,IF(A502&lt;=$Y$3,IF(U501+SUM($M$126:M502)&gt;$Z$22,U501*10%,IF(U501+SUM($M$126:M502)&lt;=$Z$22,$AR$125-U501-SUM($M$126:M502))),0)))</f>
        <v>0</v>
      </c>
      <c r="AS502" s="39">
        <f t="shared" ca="1" si="617"/>
        <v>0</v>
      </c>
      <c r="AT502" s="723">
        <f t="shared" ca="1" si="587"/>
        <v>0</v>
      </c>
      <c r="AU502" s="320">
        <f t="shared" ca="1" si="588"/>
        <v>0</v>
      </c>
      <c r="AV502" s="320">
        <f t="shared" ca="1" si="589"/>
        <v>0</v>
      </c>
      <c r="AW502" s="320">
        <f t="shared" ca="1" si="590"/>
        <v>0</v>
      </c>
      <c r="AX502" s="320">
        <f t="shared" ca="1" si="591"/>
        <v>0</v>
      </c>
      <c r="AY502" s="320">
        <f t="shared" ca="1" si="618"/>
        <v>0</v>
      </c>
      <c r="AZ502" s="724">
        <f t="shared" ca="1" si="592"/>
        <v>0</v>
      </c>
      <c r="BA502" s="1259">
        <f t="shared" si="619"/>
        <v>0</v>
      </c>
      <c r="BB502" s="1250"/>
      <c r="BC502" s="715">
        <f t="shared" si="593"/>
        <v>0</v>
      </c>
      <c r="BD502" s="715">
        <f t="shared" si="594"/>
        <v>0</v>
      </c>
      <c r="BE502" s="715">
        <f t="shared" si="595"/>
        <v>0</v>
      </c>
      <c r="BF502" s="715">
        <f t="shared" si="620"/>
        <v>0</v>
      </c>
      <c r="BG502" s="732">
        <f t="shared" si="596"/>
        <v>0</v>
      </c>
      <c r="BH502" s="39"/>
      <c r="BI502" s="39"/>
      <c r="BJ502" s="39"/>
      <c r="BK502" s="39"/>
      <c r="BL502" s="39"/>
      <c r="BM502" s="30"/>
      <c r="BN502" s="422">
        <f t="shared" ca="1" si="597"/>
        <v>0</v>
      </c>
      <c r="BO502" s="422">
        <f t="shared" ca="1" si="598"/>
        <v>0</v>
      </c>
      <c r="BP502" s="422">
        <f t="shared" ca="1" si="599"/>
        <v>0</v>
      </c>
      <c r="BQ502" s="422">
        <f t="shared" ca="1" si="600"/>
        <v>0</v>
      </c>
      <c r="BR502" s="422">
        <f t="shared" ca="1" si="621"/>
        <v>0</v>
      </c>
      <c r="BS502" s="422">
        <f t="shared" ca="1" si="601"/>
        <v>0</v>
      </c>
      <c r="BT502" s="422">
        <f t="shared" si="602"/>
        <v>0</v>
      </c>
      <c r="BU502" s="422">
        <f t="shared" si="603"/>
        <v>0</v>
      </c>
      <c r="BV502" s="422">
        <f t="shared" si="604"/>
        <v>0</v>
      </c>
      <c r="BW502" s="422">
        <f t="shared" si="605"/>
        <v>0</v>
      </c>
      <c r="BX502" s="422">
        <f t="shared" si="622"/>
        <v>0</v>
      </c>
      <c r="BY502" s="422">
        <f t="shared" si="606"/>
        <v>0</v>
      </c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458"/>
      <c r="CL502" s="458"/>
      <c r="CM502" s="458"/>
      <c r="CN502" s="458"/>
      <c r="CO502" s="458"/>
      <c r="CP502" s="458"/>
      <c r="CQ502" s="458"/>
      <c r="CR502" s="458"/>
      <c r="CS502" s="458"/>
      <c r="CT502" s="458"/>
      <c r="CU502" s="458"/>
      <c r="CV502" s="458"/>
      <c r="CW502" s="458"/>
      <c r="CX502" s="458"/>
      <c r="CY502" s="458"/>
      <c r="CZ502" s="458"/>
      <c r="DA502" s="458"/>
      <c r="DB502" s="458"/>
      <c r="DC502" s="458"/>
      <c r="DD502" s="458"/>
      <c r="DE502" s="458"/>
      <c r="DF502" s="458"/>
      <c r="DG502" s="458"/>
      <c r="DH502" s="458"/>
      <c r="DI502" s="458"/>
      <c r="DJ502" s="458"/>
      <c r="DK502" s="458"/>
      <c r="DL502" s="458"/>
      <c r="DM502" s="458"/>
      <c r="DN502" s="458"/>
      <c r="DO502" s="458"/>
      <c r="DP502" s="458"/>
      <c r="DQ502" s="458"/>
      <c r="DR502" s="458"/>
      <c r="DS502" s="458"/>
      <c r="DT502" s="458"/>
      <c r="DU502" s="39"/>
      <c r="DV502" s="39"/>
      <c r="DW502" s="31">
        <f t="shared" si="647"/>
        <v>32</v>
      </c>
      <c r="DX502" s="459">
        <f t="shared" si="607"/>
        <v>378</v>
      </c>
      <c r="DY502" s="467">
        <f t="shared" si="623"/>
        <v>0</v>
      </c>
      <c r="DZ502" s="468">
        <f t="shared" si="624"/>
        <v>0</v>
      </c>
      <c r="EA502" s="467">
        <f t="shared" si="625"/>
        <v>0</v>
      </c>
      <c r="EB502" s="468"/>
      <c r="EC502" s="326"/>
      <c r="ED502" s="468"/>
      <c r="EE502" s="39"/>
      <c r="EF502" s="459">
        <f t="shared" si="626"/>
        <v>378</v>
      </c>
      <c r="EG502" s="407">
        <f t="shared" si="644"/>
        <v>0.03</v>
      </c>
      <c r="EH502" s="407">
        <f t="shared" si="644"/>
        <v>0.03</v>
      </c>
      <c r="EI502" s="407">
        <f t="shared" si="644"/>
        <v>0.03</v>
      </c>
      <c r="EJ502" s="407">
        <f t="shared" si="644"/>
        <v>0.03</v>
      </c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39"/>
      <c r="GJ502" s="39"/>
      <c r="GK502" s="39"/>
      <c r="GL502" s="39"/>
      <c r="GM502" s="39"/>
      <c r="GN502" s="39"/>
      <c r="GO502" s="39"/>
      <c r="GP502" s="39"/>
      <c r="GQ502" s="39"/>
      <c r="GR502" s="39"/>
      <c r="GS502" s="39"/>
      <c r="GT502" s="39"/>
      <c r="GU502" s="39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</row>
    <row r="503" spans="1:228" ht="12.75" hidden="1" customHeight="1" x14ac:dyDescent="0.2">
      <c r="A503" s="31">
        <f t="shared" si="645"/>
        <v>32</v>
      </c>
      <c r="B503" s="31"/>
      <c r="C503" s="31"/>
      <c r="D503" s="32">
        <f t="shared" si="608"/>
        <v>379</v>
      </c>
      <c r="E503" s="33">
        <f t="shared" ca="1" si="572"/>
        <v>0</v>
      </c>
      <c r="F503" s="33">
        <f t="shared" ca="1" si="573"/>
        <v>0</v>
      </c>
      <c r="G503" s="33">
        <f t="shared" ca="1" si="574"/>
        <v>0</v>
      </c>
      <c r="H503" s="33">
        <v>0</v>
      </c>
      <c r="I503" s="33">
        <v>0</v>
      </c>
      <c r="J503" s="33">
        <f t="shared" ca="1" si="630"/>
        <v>0</v>
      </c>
      <c r="K503" s="33">
        <f t="shared" ca="1" si="575"/>
        <v>0</v>
      </c>
      <c r="L503" s="33"/>
      <c r="M503" s="832">
        <v>0</v>
      </c>
      <c r="N503" s="33">
        <f>IF(M503&gt;0,#REF!,0)</f>
        <v>0</v>
      </c>
      <c r="O503" s="33">
        <f t="shared" ca="1" si="576"/>
        <v>0</v>
      </c>
      <c r="P503" s="833">
        <f t="shared" ca="1" si="609"/>
        <v>0</v>
      </c>
      <c r="Q503" s="834">
        <f t="shared" ca="1" si="610"/>
        <v>0</v>
      </c>
      <c r="R503" s="835">
        <f t="shared" ca="1" si="611"/>
        <v>0</v>
      </c>
      <c r="S503" s="836">
        <f t="shared" ca="1" si="612"/>
        <v>0</v>
      </c>
      <c r="T503" s="34">
        <f t="shared" ca="1" si="577"/>
        <v>0</v>
      </c>
      <c r="U503" s="835">
        <f t="shared" ca="1" si="613"/>
        <v>0</v>
      </c>
      <c r="V503" s="34">
        <f t="shared" si="639"/>
        <v>0</v>
      </c>
      <c r="W503" s="553">
        <f t="shared" si="640"/>
        <v>0</v>
      </c>
      <c r="X503" s="42">
        <f t="shared" si="614"/>
        <v>0.03</v>
      </c>
      <c r="Y503" s="43">
        <f t="shared" si="578"/>
        <v>2.4662697723036864E-3</v>
      </c>
      <c r="Z503" s="45">
        <f t="shared" si="646"/>
        <v>0.03</v>
      </c>
      <c r="AA503" s="43">
        <f t="shared" si="579"/>
        <v>2.4662697723036864E-3</v>
      </c>
      <c r="AB503" s="35">
        <f t="shared" si="643"/>
        <v>0.16</v>
      </c>
      <c r="AC503" s="35">
        <f t="shared" ca="1" si="643"/>
        <v>0.15470777428049154</v>
      </c>
      <c r="AD503" s="317">
        <f t="shared" ca="1" si="643"/>
        <v>0.15470777428049154</v>
      </c>
      <c r="AE503" s="39"/>
      <c r="AF503" s="318">
        <f t="shared" si="580"/>
        <v>0</v>
      </c>
      <c r="AG503" s="405">
        <f t="shared" ca="1" si="581"/>
        <v>0</v>
      </c>
      <c r="AH503" s="318">
        <f t="shared" si="582"/>
        <v>0</v>
      </c>
      <c r="AI503" s="405">
        <f t="shared" ca="1" si="583"/>
        <v>0</v>
      </c>
      <c r="AJ503" s="318">
        <f t="shared" si="584"/>
        <v>0</v>
      </c>
      <c r="AK503" s="405">
        <f t="shared" ca="1" si="585"/>
        <v>0</v>
      </c>
      <c r="AL503" s="35">
        <v>0</v>
      </c>
      <c r="AM503" s="30">
        <f t="shared" ca="1" si="586"/>
        <v>0</v>
      </c>
      <c r="AN503" s="39"/>
      <c r="AO503" s="39"/>
      <c r="AP503" s="709">
        <f ca="1">IF($J$12="",0,IF(A503&lt;=$Y$3,IF(R502+SUM($M$126:M503)&gt;$Z$22,R502*10%,IF(R502+SUM($M$126:M503)&lt;=$Z$22,$Z$22-R502-SUM($M$126:M503))),0))</f>
        <v>0</v>
      </c>
      <c r="AQ503" s="319">
        <f t="shared" ca="1" si="616"/>
        <v>0</v>
      </c>
      <c r="AR503" s="319">
        <f ca="1">IF($J$12="",0,IF(U502&lt;0,0,IF(A503&lt;=$Y$3,IF(U502+SUM($M$126:M503)&gt;$Z$22,U502*10%,IF(U502+SUM($M$126:M503)&lt;=$Z$22,$AR$125-U502-SUM($M$126:M503))),0)))</f>
        <v>0</v>
      </c>
      <c r="AS503" s="39">
        <f t="shared" ca="1" si="617"/>
        <v>0</v>
      </c>
      <c r="AT503" s="723">
        <f t="shared" ca="1" si="587"/>
        <v>0</v>
      </c>
      <c r="AU503" s="320">
        <f t="shared" ca="1" si="588"/>
        <v>0</v>
      </c>
      <c r="AV503" s="320">
        <f t="shared" ca="1" si="589"/>
        <v>0</v>
      </c>
      <c r="AW503" s="320">
        <f t="shared" ca="1" si="590"/>
        <v>0</v>
      </c>
      <c r="AX503" s="320">
        <f t="shared" ca="1" si="591"/>
        <v>0</v>
      </c>
      <c r="AY503" s="320">
        <f t="shared" ca="1" si="618"/>
        <v>0</v>
      </c>
      <c r="AZ503" s="724">
        <f t="shared" ca="1" si="592"/>
        <v>0</v>
      </c>
      <c r="BA503" s="1259">
        <f t="shared" si="619"/>
        <v>0</v>
      </c>
      <c r="BB503" s="1250"/>
      <c r="BC503" s="715">
        <f t="shared" si="593"/>
        <v>0</v>
      </c>
      <c r="BD503" s="715">
        <f t="shared" si="594"/>
        <v>0</v>
      </c>
      <c r="BE503" s="715">
        <f t="shared" si="595"/>
        <v>0</v>
      </c>
      <c r="BF503" s="715">
        <f t="shared" si="620"/>
        <v>0</v>
      </c>
      <c r="BG503" s="732">
        <f t="shared" si="596"/>
        <v>0</v>
      </c>
      <c r="BH503" s="39"/>
      <c r="BI503" s="39"/>
      <c r="BJ503" s="39"/>
      <c r="BK503" s="39"/>
      <c r="BL503" s="39"/>
      <c r="BM503" s="30"/>
      <c r="BN503" s="422">
        <f t="shared" ca="1" si="597"/>
        <v>0</v>
      </c>
      <c r="BO503" s="422">
        <f t="shared" ca="1" si="598"/>
        <v>0</v>
      </c>
      <c r="BP503" s="422">
        <f t="shared" ca="1" si="599"/>
        <v>0</v>
      </c>
      <c r="BQ503" s="422">
        <f t="shared" ca="1" si="600"/>
        <v>0</v>
      </c>
      <c r="BR503" s="422">
        <f t="shared" ca="1" si="621"/>
        <v>0</v>
      </c>
      <c r="BS503" s="422">
        <f t="shared" ca="1" si="601"/>
        <v>0</v>
      </c>
      <c r="BT503" s="422">
        <f t="shared" si="602"/>
        <v>0</v>
      </c>
      <c r="BU503" s="422">
        <f t="shared" si="603"/>
        <v>0</v>
      </c>
      <c r="BV503" s="422">
        <f t="shared" si="604"/>
        <v>0</v>
      </c>
      <c r="BW503" s="422">
        <f t="shared" si="605"/>
        <v>0</v>
      </c>
      <c r="BX503" s="422">
        <f t="shared" si="622"/>
        <v>0</v>
      </c>
      <c r="BY503" s="422">
        <f t="shared" si="606"/>
        <v>0</v>
      </c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458"/>
      <c r="CL503" s="458"/>
      <c r="CM503" s="458"/>
      <c r="CN503" s="458"/>
      <c r="CO503" s="458"/>
      <c r="CP503" s="458"/>
      <c r="CQ503" s="458"/>
      <c r="CR503" s="458"/>
      <c r="CS503" s="458"/>
      <c r="CT503" s="458"/>
      <c r="CU503" s="458"/>
      <c r="CV503" s="458"/>
      <c r="CW503" s="458"/>
      <c r="CX503" s="458"/>
      <c r="CY503" s="458"/>
      <c r="CZ503" s="458"/>
      <c r="DA503" s="458"/>
      <c r="DB503" s="458"/>
      <c r="DC503" s="458"/>
      <c r="DD503" s="458"/>
      <c r="DE503" s="458"/>
      <c r="DF503" s="458"/>
      <c r="DG503" s="458"/>
      <c r="DH503" s="458"/>
      <c r="DI503" s="458"/>
      <c r="DJ503" s="458"/>
      <c r="DK503" s="458"/>
      <c r="DL503" s="458"/>
      <c r="DM503" s="458"/>
      <c r="DN503" s="458"/>
      <c r="DO503" s="458"/>
      <c r="DP503" s="458"/>
      <c r="DQ503" s="458"/>
      <c r="DR503" s="458"/>
      <c r="DS503" s="458"/>
      <c r="DT503" s="458"/>
      <c r="DU503" s="39"/>
      <c r="DV503" s="39"/>
      <c r="DW503" s="31">
        <f t="shared" si="647"/>
        <v>32</v>
      </c>
      <c r="DX503" s="459">
        <f t="shared" si="607"/>
        <v>379</v>
      </c>
      <c r="DY503" s="467">
        <f t="shared" si="623"/>
        <v>0</v>
      </c>
      <c r="DZ503" s="468">
        <f t="shared" si="624"/>
        <v>0</v>
      </c>
      <c r="EA503" s="467">
        <f t="shared" si="625"/>
        <v>0</v>
      </c>
      <c r="EB503" s="468"/>
      <c r="EC503" s="326"/>
      <c r="ED503" s="468"/>
      <c r="EE503" s="39"/>
      <c r="EF503" s="459">
        <f t="shared" si="626"/>
        <v>379</v>
      </c>
      <c r="EG503" s="407">
        <f t="shared" si="644"/>
        <v>0.03</v>
      </c>
      <c r="EH503" s="407">
        <f t="shared" si="644"/>
        <v>0.03</v>
      </c>
      <c r="EI503" s="407">
        <f t="shared" si="644"/>
        <v>0.03</v>
      </c>
      <c r="EJ503" s="407">
        <f t="shared" si="644"/>
        <v>0.03</v>
      </c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39"/>
      <c r="GJ503" s="39"/>
      <c r="GK503" s="39"/>
      <c r="GL503" s="39"/>
      <c r="GM503" s="39"/>
      <c r="GN503" s="39"/>
      <c r="GO503" s="39"/>
      <c r="GP503" s="39"/>
      <c r="GQ503" s="39"/>
      <c r="GR503" s="39"/>
      <c r="GS503" s="39"/>
      <c r="GT503" s="39"/>
      <c r="GU503" s="39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</row>
    <row r="504" spans="1:228" ht="12.75" hidden="1" customHeight="1" x14ac:dyDescent="0.2">
      <c r="A504" s="31">
        <f t="shared" si="645"/>
        <v>32</v>
      </c>
      <c r="B504" s="31"/>
      <c r="C504" s="31"/>
      <c r="D504" s="32">
        <f t="shared" si="608"/>
        <v>380</v>
      </c>
      <c r="E504" s="33">
        <f t="shared" ca="1" si="572"/>
        <v>0</v>
      </c>
      <c r="F504" s="33">
        <f t="shared" ca="1" si="573"/>
        <v>0</v>
      </c>
      <c r="G504" s="33">
        <f t="shared" ca="1" si="574"/>
        <v>0</v>
      </c>
      <c r="H504" s="33">
        <v>0</v>
      </c>
      <c r="I504" s="33">
        <v>0</v>
      </c>
      <c r="J504" s="33">
        <f t="shared" ca="1" si="630"/>
        <v>0</v>
      </c>
      <c r="K504" s="33">
        <f t="shared" ca="1" si="575"/>
        <v>0</v>
      </c>
      <c r="L504" s="33"/>
      <c r="M504" s="832">
        <v>0</v>
      </c>
      <c r="N504" s="33">
        <f>IF(M504&gt;0,#REF!,0)</f>
        <v>0</v>
      </c>
      <c r="O504" s="33">
        <f t="shared" ca="1" si="576"/>
        <v>0</v>
      </c>
      <c r="P504" s="833">
        <f t="shared" ca="1" si="609"/>
        <v>0</v>
      </c>
      <c r="Q504" s="834">
        <f t="shared" ca="1" si="610"/>
        <v>0</v>
      </c>
      <c r="R504" s="835">
        <f t="shared" ca="1" si="611"/>
        <v>0</v>
      </c>
      <c r="S504" s="836">
        <f t="shared" ca="1" si="612"/>
        <v>0</v>
      </c>
      <c r="T504" s="34">
        <f t="shared" ca="1" si="577"/>
        <v>0</v>
      </c>
      <c r="U504" s="835">
        <f t="shared" ca="1" si="613"/>
        <v>0</v>
      </c>
      <c r="V504" s="34">
        <f t="shared" si="639"/>
        <v>0</v>
      </c>
      <c r="W504" s="553">
        <f t="shared" si="640"/>
        <v>0</v>
      </c>
      <c r="X504" s="42">
        <f t="shared" si="614"/>
        <v>0.03</v>
      </c>
      <c r="Y504" s="43">
        <f t="shared" si="578"/>
        <v>2.4662697723036864E-3</v>
      </c>
      <c r="Z504" s="45">
        <f t="shared" si="646"/>
        <v>0.03</v>
      </c>
      <c r="AA504" s="43">
        <f t="shared" si="579"/>
        <v>2.4662697723036864E-3</v>
      </c>
      <c r="AB504" s="35">
        <f t="shared" si="643"/>
        <v>0.16</v>
      </c>
      <c r="AC504" s="35">
        <f t="shared" ca="1" si="643"/>
        <v>0.15470777428049154</v>
      </c>
      <c r="AD504" s="317">
        <f t="shared" ca="1" si="643"/>
        <v>0.15470777428049154</v>
      </c>
      <c r="AE504" s="39"/>
      <c r="AF504" s="318">
        <f t="shared" si="580"/>
        <v>0</v>
      </c>
      <c r="AG504" s="405">
        <f t="shared" ca="1" si="581"/>
        <v>0</v>
      </c>
      <c r="AH504" s="318">
        <f t="shared" si="582"/>
        <v>0</v>
      </c>
      <c r="AI504" s="405">
        <f t="shared" ca="1" si="583"/>
        <v>0</v>
      </c>
      <c r="AJ504" s="318">
        <f t="shared" si="584"/>
        <v>0</v>
      </c>
      <c r="AK504" s="405">
        <f t="shared" ca="1" si="585"/>
        <v>0</v>
      </c>
      <c r="AL504" s="35">
        <v>0</v>
      </c>
      <c r="AM504" s="30">
        <f t="shared" ca="1" si="586"/>
        <v>0</v>
      </c>
      <c r="AN504" s="39"/>
      <c r="AO504" s="39"/>
      <c r="AP504" s="709">
        <f ca="1">IF($J$12="",0,IF(A504&lt;=$Y$3,IF(R503+SUM($M$126:M504)&gt;$Z$22,R503*10%,IF(R503+SUM($M$126:M504)&lt;=$Z$22,$Z$22-R503-SUM($M$126:M504))),0))</f>
        <v>0</v>
      </c>
      <c r="AQ504" s="319">
        <f t="shared" ca="1" si="616"/>
        <v>0</v>
      </c>
      <c r="AR504" s="319">
        <f ca="1">IF($J$12="",0,IF(U503&lt;0,0,IF(A504&lt;=$Y$3,IF(U503+SUM($M$126:M504)&gt;$Z$22,U503*10%,IF(U503+SUM($M$126:M504)&lt;=$Z$22,$AR$125-U503-SUM($M$126:M504))),0)))</f>
        <v>0</v>
      </c>
      <c r="AS504" s="39">
        <f t="shared" ca="1" si="617"/>
        <v>0</v>
      </c>
      <c r="AT504" s="723">
        <f t="shared" ca="1" si="587"/>
        <v>0</v>
      </c>
      <c r="AU504" s="320">
        <f t="shared" ca="1" si="588"/>
        <v>0</v>
      </c>
      <c r="AV504" s="320">
        <f t="shared" ca="1" si="589"/>
        <v>0</v>
      </c>
      <c r="AW504" s="320">
        <f t="shared" ca="1" si="590"/>
        <v>0</v>
      </c>
      <c r="AX504" s="320">
        <f t="shared" ca="1" si="591"/>
        <v>0</v>
      </c>
      <c r="AY504" s="320">
        <f t="shared" ca="1" si="618"/>
        <v>0</v>
      </c>
      <c r="AZ504" s="724">
        <f t="shared" ca="1" si="592"/>
        <v>0</v>
      </c>
      <c r="BA504" s="1259">
        <f t="shared" si="619"/>
        <v>0</v>
      </c>
      <c r="BB504" s="1250"/>
      <c r="BC504" s="715">
        <f t="shared" si="593"/>
        <v>0</v>
      </c>
      <c r="BD504" s="715">
        <f t="shared" si="594"/>
        <v>0</v>
      </c>
      <c r="BE504" s="715">
        <f t="shared" si="595"/>
        <v>0</v>
      </c>
      <c r="BF504" s="715">
        <f t="shared" si="620"/>
        <v>0</v>
      </c>
      <c r="BG504" s="732">
        <f t="shared" si="596"/>
        <v>0</v>
      </c>
      <c r="BH504" s="39"/>
      <c r="BI504" s="39"/>
      <c r="BJ504" s="39"/>
      <c r="BK504" s="39"/>
      <c r="BL504" s="39"/>
      <c r="BM504" s="30"/>
      <c r="BN504" s="422">
        <f t="shared" ca="1" si="597"/>
        <v>0</v>
      </c>
      <c r="BO504" s="422">
        <f t="shared" ca="1" si="598"/>
        <v>0</v>
      </c>
      <c r="BP504" s="422">
        <f t="shared" ca="1" si="599"/>
        <v>0</v>
      </c>
      <c r="BQ504" s="422">
        <f t="shared" ca="1" si="600"/>
        <v>0</v>
      </c>
      <c r="BR504" s="422">
        <f t="shared" ca="1" si="621"/>
        <v>0</v>
      </c>
      <c r="BS504" s="422">
        <f t="shared" ca="1" si="601"/>
        <v>0</v>
      </c>
      <c r="BT504" s="422">
        <f t="shared" si="602"/>
        <v>0</v>
      </c>
      <c r="BU504" s="422">
        <f t="shared" si="603"/>
        <v>0</v>
      </c>
      <c r="BV504" s="422">
        <f t="shared" si="604"/>
        <v>0</v>
      </c>
      <c r="BW504" s="422">
        <f t="shared" si="605"/>
        <v>0</v>
      </c>
      <c r="BX504" s="422">
        <f t="shared" si="622"/>
        <v>0</v>
      </c>
      <c r="BY504" s="422">
        <f t="shared" si="606"/>
        <v>0</v>
      </c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458"/>
      <c r="CL504" s="458"/>
      <c r="CM504" s="458"/>
      <c r="CN504" s="458"/>
      <c r="CO504" s="458"/>
      <c r="CP504" s="458"/>
      <c r="CQ504" s="458"/>
      <c r="CR504" s="458"/>
      <c r="CS504" s="458"/>
      <c r="CT504" s="458"/>
      <c r="CU504" s="458"/>
      <c r="CV504" s="458"/>
      <c r="CW504" s="458"/>
      <c r="CX504" s="458"/>
      <c r="CY504" s="458"/>
      <c r="CZ504" s="458"/>
      <c r="DA504" s="458"/>
      <c r="DB504" s="458"/>
      <c r="DC504" s="458"/>
      <c r="DD504" s="458"/>
      <c r="DE504" s="458"/>
      <c r="DF504" s="458"/>
      <c r="DG504" s="458"/>
      <c r="DH504" s="458"/>
      <c r="DI504" s="458"/>
      <c r="DJ504" s="458"/>
      <c r="DK504" s="458"/>
      <c r="DL504" s="458"/>
      <c r="DM504" s="458"/>
      <c r="DN504" s="458"/>
      <c r="DO504" s="458"/>
      <c r="DP504" s="458"/>
      <c r="DQ504" s="458"/>
      <c r="DR504" s="458"/>
      <c r="DS504" s="458"/>
      <c r="DT504" s="458"/>
      <c r="DU504" s="39"/>
      <c r="DV504" s="39"/>
      <c r="DW504" s="31">
        <f t="shared" si="647"/>
        <v>32</v>
      </c>
      <c r="DX504" s="459">
        <f t="shared" si="607"/>
        <v>380</v>
      </c>
      <c r="DY504" s="467">
        <f t="shared" si="623"/>
        <v>0</v>
      </c>
      <c r="DZ504" s="468">
        <f t="shared" si="624"/>
        <v>0</v>
      </c>
      <c r="EA504" s="467">
        <f t="shared" si="625"/>
        <v>0</v>
      </c>
      <c r="EB504" s="468"/>
      <c r="EC504" s="326"/>
      <c r="ED504" s="468"/>
      <c r="EE504" s="39"/>
      <c r="EF504" s="459">
        <f t="shared" si="626"/>
        <v>380</v>
      </c>
      <c r="EG504" s="407">
        <f t="shared" si="644"/>
        <v>0.03</v>
      </c>
      <c r="EH504" s="407">
        <f t="shared" si="644"/>
        <v>0.03</v>
      </c>
      <c r="EI504" s="407">
        <f t="shared" si="644"/>
        <v>0.03</v>
      </c>
      <c r="EJ504" s="407">
        <f t="shared" si="644"/>
        <v>0.03</v>
      </c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39"/>
      <c r="GJ504" s="39"/>
      <c r="GK504" s="39"/>
      <c r="GL504" s="39"/>
      <c r="GM504" s="39"/>
      <c r="GN504" s="39"/>
      <c r="GO504" s="39"/>
      <c r="GP504" s="39"/>
      <c r="GQ504" s="39"/>
      <c r="GR504" s="39"/>
      <c r="GS504" s="39"/>
      <c r="GT504" s="39"/>
      <c r="GU504" s="39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</row>
    <row r="505" spans="1:228" ht="12.75" hidden="1" customHeight="1" x14ac:dyDescent="0.2">
      <c r="A505" s="31">
        <f t="shared" si="645"/>
        <v>32</v>
      </c>
      <c r="B505" s="31"/>
      <c r="C505" s="31"/>
      <c r="D505" s="32">
        <f t="shared" si="608"/>
        <v>381</v>
      </c>
      <c r="E505" s="33">
        <f t="shared" ca="1" si="572"/>
        <v>0</v>
      </c>
      <c r="F505" s="33">
        <f t="shared" ca="1" si="573"/>
        <v>0</v>
      </c>
      <c r="G505" s="33">
        <f t="shared" ca="1" si="574"/>
        <v>0</v>
      </c>
      <c r="H505" s="33">
        <v>0</v>
      </c>
      <c r="I505" s="33">
        <v>0</v>
      </c>
      <c r="J505" s="33">
        <f t="shared" ca="1" si="630"/>
        <v>0</v>
      </c>
      <c r="K505" s="33">
        <f t="shared" ca="1" si="575"/>
        <v>0</v>
      </c>
      <c r="L505" s="33"/>
      <c r="M505" s="832">
        <v>0</v>
      </c>
      <c r="N505" s="33">
        <f>IF(M505&gt;0,#REF!,0)</f>
        <v>0</v>
      </c>
      <c r="O505" s="33">
        <f t="shared" ca="1" si="576"/>
        <v>0</v>
      </c>
      <c r="P505" s="833">
        <f t="shared" ca="1" si="609"/>
        <v>0</v>
      </c>
      <c r="Q505" s="834">
        <f t="shared" ca="1" si="610"/>
        <v>0</v>
      </c>
      <c r="R505" s="835">
        <f t="shared" ca="1" si="611"/>
        <v>0</v>
      </c>
      <c r="S505" s="836">
        <f t="shared" ca="1" si="612"/>
        <v>0</v>
      </c>
      <c r="T505" s="34">
        <f t="shared" ca="1" si="577"/>
        <v>0</v>
      </c>
      <c r="U505" s="835">
        <f t="shared" ca="1" si="613"/>
        <v>0</v>
      </c>
      <c r="V505" s="34">
        <f t="shared" si="639"/>
        <v>0</v>
      </c>
      <c r="W505" s="553">
        <f t="shared" si="640"/>
        <v>0</v>
      </c>
      <c r="X505" s="42">
        <f t="shared" si="614"/>
        <v>0.03</v>
      </c>
      <c r="Y505" s="43">
        <f t="shared" si="578"/>
        <v>2.4662697723036864E-3</v>
      </c>
      <c r="Z505" s="45">
        <f t="shared" si="646"/>
        <v>0.03</v>
      </c>
      <c r="AA505" s="43">
        <f t="shared" si="579"/>
        <v>2.4662697723036864E-3</v>
      </c>
      <c r="AB505" s="35">
        <f t="shared" si="643"/>
        <v>0.16</v>
      </c>
      <c r="AC505" s="35">
        <f t="shared" ca="1" si="643"/>
        <v>0.15470777428049154</v>
      </c>
      <c r="AD505" s="317">
        <f t="shared" ca="1" si="643"/>
        <v>0.15470777428049154</v>
      </c>
      <c r="AE505" s="39"/>
      <c r="AF505" s="318">
        <f t="shared" si="580"/>
        <v>0</v>
      </c>
      <c r="AG505" s="405">
        <f t="shared" ca="1" si="581"/>
        <v>0</v>
      </c>
      <c r="AH505" s="318">
        <f t="shared" si="582"/>
        <v>0</v>
      </c>
      <c r="AI505" s="405">
        <f t="shared" ca="1" si="583"/>
        <v>0</v>
      </c>
      <c r="AJ505" s="318">
        <f t="shared" si="584"/>
        <v>0</v>
      </c>
      <c r="AK505" s="405">
        <f t="shared" ca="1" si="585"/>
        <v>0</v>
      </c>
      <c r="AL505" s="35">
        <v>0</v>
      </c>
      <c r="AM505" s="30">
        <f t="shared" ca="1" si="586"/>
        <v>0</v>
      </c>
      <c r="AN505" s="39"/>
      <c r="AO505" s="39"/>
      <c r="AP505" s="709">
        <f ca="1">IF($J$12="",0,IF(A505&lt;=$Y$3,IF(R504+SUM($M$126:M505)&gt;$Z$22,R504*10%,IF(R504+SUM($M$126:M505)&lt;=$Z$22,$Z$22-R504-SUM($M$126:M505))),0))</f>
        <v>0</v>
      </c>
      <c r="AQ505" s="319">
        <f t="shared" ca="1" si="616"/>
        <v>0</v>
      </c>
      <c r="AR505" s="319">
        <f ca="1">IF($J$12="",0,IF(U504&lt;0,0,IF(A505&lt;=$Y$3,IF(U504+SUM($M$126:M505)&gt;$Z$22,U504*10%,IF(U504+SUM($M$126:M505)&lt;=$Z$22,$AR$125-U504-SUM($M$126:M505))),0)))</f>
        <v>0</v>
      </c>
      <c r="AS505" s="39">
        <f t="shared" ca="1" si="617"/>
        <v>0</v>
      </c>
      <c r="AT505" s="723">
        <f t="shared" ca="1" si="587"/>
        <v>0</v>
      </c>
      <c r="AU505" s="320">
        <f t="shared" ca="1" si="588"/>
        <v>0</v>
      </c>
      <c r="AV505" s="320">
        <f t="shared" ca="1" si="589"/>
        <v>0</v>
      </c>
      <c r="AW505" s="320">
        <f t="shared" ca="1" si="590"/>
        <v>0</v>
      </c>
      <c r="AX505" s="320">
        <f t="shared" ca="1" si="591"/>
        <v>0</v>
      </c>
      <c r="AY505" s="320">
        <f t="shared" ca="1" si="618"/>
        <v>0</v>
      </c>
      <c r="AZ505" s="724">
        <f t="shared" ca="1" si="592"/>
        <v>0</v>
      </c>
      <c r="BA505" s="1259">
        <f t="shared" si="619"/>
        <v>0</v>
      </c>
      <c r="BB505" s="1250"/>
      <c r="BC505" s="715">
        <f t="shared" si="593"/>
        <v>0</v>
      </c>
      <c r="BD505" s="715">
        <f t="shared" si="594"/>
        <v>0</v>
      </c>
      <c r="BE505" s="715">
        <f t="shared" si="595"/>
        <v>0</v>
      </c>
      <c r="BF505" s="715">
        <f t="shared" si="620"/>
        <v>0</v>
      </c>
      <c r="BG505" s="732">
        <f t="shared" si="596"/>
        <v>0</v>
      </c>
      <c r="BH505" s="39"/>
      <c r="BI505" s="39"/>
      <c r="BJ505" s="39"/>
      <c r="BK505" s="39"/>
      <c r="BL505" s="39"/>
      <c r="BM505" s="30"/>
      <c r="BN505" s="422">
        <f t="shared" ca="1" si="597"/>
        <v>0</v>
      </c>
      <c r="BO505" s="422">
        <f t="shared" ca="1" si="598"/>
        <v>0</v>
      </c>
      <c r="BP505" s="422">
        <f t="shared" ca="1" si="599"/>
        <v>0</v>
      </c>
      <c r="BQ505" s="422">
        <f t="shared" ca="1" si="600"/>
        <v>0</v>
      </c>
      <c r="BR505" s="422">
        <f t="shared" ca="1" si="621"/>
        <v>0</v>
      </c>
      <c r="BS505" s="422">
        <f t="shared" ca="1" si="601"/>
        <v>0</v>
      </c>
      <c r="BT505" s="422">
        <f t="shared" si="602"/>
        <v>0</v>
      </c>
      <c r="BU505" s="422">
        <f t="shared" si="603"/>
        <v>0</v>
      </c>
      <c r="BV505" s="422">
        <f t="shared" si="604"/>
        <v>0</v>
      </c>
      <c r="BW505" s="422">
        <f t="shared" si="605"/>
        <v>0</v>
      </c>
      <c r="BX505" s="422">
        <f t="shared" si="622"/>
        <v>0</v>
      </c>
      <c r="BY505" s="422">
        <f t="shared" si="606"/>
        <v>0</v>
      </c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458"/>
      <c r="CL505" s="458"/>
      <c r="CM505" s="458"/>
      <c r="CN505" s="458"/>
      <c r="CO505" s="458"/>
      <c r="CP505" s="458"/>
      <c r="CQ505" s="458"/>
      <c r="CR505" s="458"/>
      <c r="CS505" s="458"/>
      <c r="CT505" s="458"/>
      <c r="CU505" s="458"/>
      <c r="CV505" s="458"/>
      <c r="CW505" s="458"/>
      <c r="CX505" s="458"/>
      <c r="CY505" s="458"/>
      <c r="CZ505" s="458"/>
      <c r="DA505" s="458"/>
      <c r="DB505" s="458"/>
      <c r="DC505" s="458"/>
      <c r="DD505" s="458"/>
      <c r="DE505" s="458"/>
      <c r="DF505" s="458"/>
      <c r="DG505" s="458"/>
      <c r="DH505" s="458"/>
      <c r="DI505" s="458"/>
      <c r="DJ505" s="458"/>
      <c r="DK505" s="458"/>
      <c r="DL505" s="458"/>
      <c r="DM505" s="458"/>
      <c r="DN505" s="458"/>
      <c r="DO505" s="458"/>
      <c r="DP505" s="458"/>
      <c r="DQ505" s="458"/>
      <c r="DR505" s="458"/>
      <c r="DS505" s="458"/>
      <c r="DT505" s="458"/>
      <c r="DU505" s="39"/>
      <c r="DV505" s="39"/>
      <c r="DW505" s="31">
        <f t="shared" si="647"/>
        <v>32</v>
      </c>
      <c r="DX505" s="459">
        <f t="shared" si="607"/>
        <v>381</v>
      </c>
      <c r="DY505" s="467">
        <f t="shared" si="623"/>
        <v>0</v>
      </c>
      <c r="DZ505" s="468">
        <f t="shared" si="624"/>
        <v>0</v>
      </c>
      <c r="EA505" s="467">
        <f t="shared" si="625"/>
        <v>0</v>
      </c>
      <c r="EB505" s="468"/>
      <c r="EC505" s="326"/>
      <c r="ED505" s="468"/>
      <c r="EE505" s="39"/>
      <c r="EF505" s="459">
        <f t="shared" si="626"/>
        <v>381</v>
      </c>
      <c r="EG505" s="407">
        <f t="shared" si="644"/>
        <v>0.03</v>
      </c>
      <c r="EH505" s="407">
        <f t="shared" si="644"/>
        <v>0.03</v>
      </c>
      <c r="EI505" s="407">
        <f t="shared" si="644"/>
        <v>0.03</v>
      </c>
      <c r="EJ505" s="407">
        <f t="shared" si="644"/>
        <v>0.03</v>
      </c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39"/>
      <c r="GJ505" s="39"/>
      <c r="GK505" s="39"/>
      <c r="GL505" s="39"/>
      <c r="GM505" s="39"/>
      <c r="GN505" s="39"/>
      <c r="GO505" s="39"/>
      <c r="GP505" s="39"/>
      <c r="GQ505" s="39"/>
      <c r="GR505" s="39"/>
      <c r="GS505" s="39"/>
      <c r="GT505" s="39"/>
      <c r="GU505" s="39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</row>
    <row r="506" spans="1:228" ht="12.75" hidden="1" customHeight="1" x14ac:dyDescent="0.2">
      <c r="A506" s="31">
        <f t="shared" si="645"/>
        <v>32</v>
      </c>
      <c r="B506" s="31"/>
      <c r="C506" s="31"/>
      <c r="D506" s="32">
        <f t="shared" si="608"/>
        <v>382</v>
      </c>
      <c r="E506" s="33">
        <f t="shared" ca="1" si="572"/>
        <v>0</v>
      </c>
      <c r="F506" s="33">
        <f t="shared" ca="1" si="573"/>
        <v>0</v>
      </c>
      <c r="G506" s="33">
        <f t="shared" ca="1" si="574"/>
        <v>0</v>
      </c>
      <c r="H506" s="33">
        <v>0</v>
      </c>
      <c r="I506" s="33">
        <v>0</v>
      </c>
      <c r="J506" s="33">
        <f t="shared" ca="1" si="630"/>
        <v>0</v>
      </c>
      <c r="K506" s="33">
        <f t="shared" ca="1" si="575"/>
        <v>0</v>
      </c>
      <c r="L506" s="33"/>
      <c r="M506" s="832">
        <v>0</v>
      </c>
      <c r="N506" s="33">
        <f>IF(M506&gt;0,#REF!,0)</f>
        <v>0</v>
      </c>
      <c r="O506" s="33">
        <f t="shared" ca="1" si="576"/>
        <v>0</v>
      </c>
      <c r="P506" s="833">
        <f t="shared" ca="1" si="609"/>
        <v>0</v>
      </c>
      <c r="Q506" s="834">
        <f t="shared" ca="1" si="610"/>
        <v>0</v>
      </c>
      <c r="R506" s="835">
        <f t="shared" ca="1" si="611"/>
        <v>0</v>
      </c>
      <c r="S506" s="836">
        <f t="shared" ca="1" si="612"/>
        <v>0</v>
      </c>
      <c r="T506" s="34">
        <f t="shared" ca="1" si="577"/>
        <v>0</v>
      </c>
      <c r="U506" s="835">
        <f t="shared" ca="1" si="613"/>
        <v>0</v>
      </c>
      <c r="V506" s="34">
        <f t="shared" si="639"/>
        <v>0</v>
      </c>
      <c r="W506" s="553">
        <f t="shared" si="640"/>
        <v>0</v>
      </c>
      <c r="X506" s="42">
        <f t="shared" si="614"/>
        <v>0.03</v>
      </c>
      <c r="Y506" s="43">
        <f t="shared" si="578"/>
        <v>2.4662697723036864E-3</v>
      </c>
      <c r="Z506" s="45">
        <f t="shared" si="646"/>
        <v>0.03</v>
      </c>
      <c r="AA506" s="43">
        <f t="shared" si="579"/>
        <v>2.4662697723036864E-3</v>
      </c>
      <c r="AB506" s="35">
        <f t="shared" si="643"/>
        <v>0.16</v>
      </c>
      <c r="AC506" s="35">
        <f t="shared" ca="1" si="643"/>
        <v>0.15470777428049154</v>
      </c>
      <c r="AD506" s="317">
        <f t="shared" ca="1" si="643"/>
        <v>0.15470777428049154</v>
      </c>
      <c r="AE506" s="39"/>
      <c r="AF506" s="318">
        <f t="shared" si="580"/>
        <v>0</v>
      </c>
      <c r="AG506" s="405">
        <f t="shared" ca="1" si="581"/>
        <v>0</v>
      </c>
      <c r="AH506" s="318">
        <f t="shared" si="582"/>
        <v>0</v>
      </c>
      <c r="AI506" s="405">
        <f t="shared" ca="1" si="583"/>
        <v>0</v>
      </c>
      <c r="AJ506" s="318">
        <f t="shared" si="584"/>
        <v>0</v>
      </c>
      <c r="AK506" s="405">
        <f t="shared" ca="1" si="585"/>
        <v>0</v>
      </c>
      <c r="AL506" s="35">
        <v>0</v>
      </c>
      <c r="AM506" s="30">
        <f t="shared" ca="1" si="586"/>
        <v>0</v>
      </c>
      <c r="AN506" s="39"/>
      <c r="AO506" s="39"/>
      <c r="AP506" s="709">
        <f ca="1">IF($J$12="",0,IF(A506&lt;=$Y$3,IF(R505+SUM($M$126:M506)&gt;$Z$22,R505*10%,IF(R505+SUM($M$126:M506)&lt;=$Z$22,$Z$22-R505-SUM($M$126:M506))),0))</f>
        <v>0</v>
      </c>
      <c r="AQ506" s="319">
        <f t="shared" ca="1" si="616"/>
        <v>0</v>
      </c>
      <c r="AR506" s="319">
        <f ca="1">IF($J$12="",0,IF(U505&lt;0,0,IF(A506&lt;=$Y$3,IF(U505+SUM($M$126:M506)&gt;$Z$22,U505*10%,IF(U505+SUM($M$126:M506)&lt;=$Z$22,$AR$125-U505-SUM($M$126:M506))),0)))</f>
        <v>0</v>
      </c>
      <c r="AS506" s="39">
        <f t="shared" ca="1" si="617"/>
        <v>0</v>
      </c>
      <c r="AT506" s="723">
        <f t="shared" ca="1" si="587"/>
        <v>0</v>
      </c>
      <c r="AU506" s="320">
        <f t="shared" ca="1" si="588"/>
        <v>0</v>
      </c>
      <c r="AV506" s="320">
        <f t="shared" ca="1" si="589"/>
        <v>0</v>
      </c>
      <c r="AW506" s="320">
        <f t="shared" ca="1" si="590"/>
        <v>0</v>
      </c>
      <c r="AX506" s="320">
        <f t="shared" ca="1" si="591"/>
        <v>0</v>
      </c>
      <c r="AY506" s="320">
        <f t="shared" ca="1" si="618"/>
        <v>0</v>
      </c>
      <c r="AZ506" s="724">
        <f t="shared" ca="1" si="592"/>
        <v>0</v>
      </c>
      <c r="BA506" s="1259">
        <f t="shared" si="619"/>
        <v>0</v>
      </c>
      <c r="BB506" s="1250"/>
      <c r="BC506" s="715">
        <f t="shared" si="593"/>
        <v>0</v>
      </c>
      <c r="BD506" s="715">
        <f t="shared" si="594"/>
        <v>0</v>
      </c>
      <c r="BE506" s="715">
        <f t="shared" si="595"/>
        <v>0</v>
      </c>
      <c r="BF506" s="715">
        <f t="shared" si="620"/>
        <v>0</v>
      </c>
      <c r="BG506" s="732">
        <f t="shared" si="596"/>
        <v>0</v>
      </c>
      <c r="BH506" s="39"/>
      <c r="BI506" s="39"/>
      <c r="BJ506" s="39"/>
      <c r="BK506" s="39"/>
      <c r="BL506" s="39"/>
      <c r="BM506" s="30"/>
      <c r="BN506" s="422">
        <f t="shared" ca="1" si="597"/>
        <v>0</v>
      </c>
      <c r="BO506" s="422">
        <f t="shared" ca="1" si="598"/>
        <v>0</v>
      </c>
      <c r="BP506" s="422">
        <f t="shared" ca="1" si="599"/>
        <v>0</v>
      </c>
      <c r="BQ506" s="422">
        <f t="shared" ca="1" si="600"/>
        <v>0</v>
      </c>
      <c r="BR506" s="422">
        <f t="shared" ca="1" si="621"/>
        <v>0</v>
      </c>
      <c r="BS506" s="422">
        <f t="shared" ca="1" si="601"/>
        <v>0</v>
      </c>
      <c r="BT506" s="422">
        <f t="shared" si="602"/>
        <v>0</v>
      </c>
      <c r="BU506" s="422">
        <f t="shared" si="603"/>
        <v>0</v>
      </c>
      <c r="BV506" s="422">
        <f t="shared" si="604"/>
        <v>0</v>
      </c>
      <c r="BW506" s="422">
        <f t="shared" si="605"/>
        <v>0</v>
      </c>
      <c r="BX506" s="422">
        <f t="shared" si="622"/>
        <v>0</v>
      </c>
      <c r="BY506" s="422">
        <f t="shared" si="606"/>
        <v>0</v>
      </c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458"/>
      <c r="CL506" s="458"/>
      <c r="CM506" s="458"/>
      <c r="CN506" s="458"/>
      <c r="CO506" s="458"/>
      <c r="CP506" s="458"/>
      <c r="CQ506" s="458"/>
      <c r="CR506" s="458"/>
      <c r="CS506" s="458"/>
      <c r="CT506" s="458"/>
      <c r="CU506" s="458"/>
      <c r="CV506" s="458"/>
      <c r="CW506" s="458"/>
      <c r="CX506" s="458"/>
      <c r="CY506" s="458"/>
      <c r="CZ506" s="458"/>
      <c r="DA506" s="458"/>
      <c r="DB506" s="458"/>
      <c r="DC506" s="458"/>
      <c r="DD506" s="458"/>
      <c r="DE506" s="458"/>
      <c r="DF506" s="458"/>
      <c r="DG506" s="458"/>
      <c r="DH506" s="458"/>
      <c r="DI506" s="458"/>
      <c r="DJ506" s="458"/>
      <c r="DK506" s="458"/>
      <c r="DL506" s="458"/>
      <c r="DM506" s="458"/>
      <c r="DN506" s="458"/>
      <c r="DO506" s="458"/>
      <c r="DP506" s="458"/>
      <c r="DQ506" s="458"/>
      <c r="DR506" s="458"/>
      <c r="DS506" s="458"/>
      <c r="DT506" s="458"/>
      <c r="DU506" s="39"/>
      <c r="DV506" s="39"/>
      <c r="DW506" s="31">
        <f t="shared" si="647"/>
        <v>32</v>
      </c>
      <c r="DX506" s="459">
        <f t="shared" si="607"/>
        <v>382</v>
      </c>
      <c r="DY506" s="467">
        <f t="shared" si="623"/>
        <v>0</v>
      </c>
      <c r="DZ506" s="468">
        <f t="shared" si="624"/>
        <v>0</v>
      </c>
      <c r="EA506" s="467">
        <f t="shared" si="625"/>
        <v>0</v>
      </c>
      <c r="EB506" s="468"/>
      <c r="EC506" s="326"/>
      <c r="ED506" s="468"/>
      <c r="EE506" s="39"/>
      <c r="EF506" s="459">
        <f t="shared" si="626"/>
        <v>382</v>
      </c>
      <c r="EG506" s="407">
        <f t="shared" si="644"/>
        <v>0.03</v>
      </c>
      <c r="EH506" s="407">
        <f t="shared" si="644"/>
        <v>0.03</v>
      </c>
      <c r="EI506" s="407">
        <f t="shared" si="644"/>
        <v>0.03</v>
      </c>
      <c r="EJ506" s="407">
        <f t="shared" si="644"/>
        <v>0.03</v>
      </c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39"/>
      <c r="GJ506" s="39"/>
      <c r="GK506" s="39"/>
      <c r="GL506" s="39"/>
      <c r="GM506" s="39"/>
      <c r="GN506" s="39"/>
      <c r="GO506" s="39"/>
      <c r="GP506" s="39"/>
      <c r="GQ506" s="39"/>
      <c r="GR506" s="39"/>
      <c r="GS506" s="39"/>
      <c r="GT506" s="39"/>
      <c r="GU506" s="39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</row>
    <row r="507" spans="1:228" ht="12.75" hidden="1" customHeight="1" x14ac:dyDescent="0.2">
      <c r="A507" s="31">
        <f t="shared" si="645"/>
        <v>32</v>
      </c>
      <c r="B507" s="31"/>
      <c r="C507" s="31"/>
      <c r="D507" s="32">
        <f t="shared" si="608"/>
        <v>383</v>
      </c>
      <c r="E507" s="33">
        <f t="shared" ca="1" si="572"/>
        <v>0</v>
      </c>
      <c r="F507" s="33">
        <f t="shared" ca="1" si="573"/>
        <v>0</v>
      </c>
      <c r="G507" s="33">
        <f t="shared" ca="1" si="574"/>
        <v>0</v>
      </c>
      <c r="H507" s="33">
        <v>0</v>
      </c>
      <c r="I507" s="33">
        <v>0</v>
      </c>
      <c r="J507" s="33">
        <f t="shared" ca="1" si="630"/>
        <v>0</v>
      </c>
      <c r="K507" s="33">
        <f t="shared" ca="1" si="575"/>
        <v>0</v>
      </c>
      <c r="L507" s="33"/>
      <c r="M507" s="832">
        <v>0</v>
      </c>
      <c r="N507" s="33">
        <f>IF(M507&gt;0,#REF!,0)</f>
        <v>0</v>
      </c>
      <c r="O507" s="33">
        <f t="shared" ca="1" si="576"/>
        <v>0</v>
      </c>
      <c r="P507" s="833">
        <f t="shared" ca="1" si="609"/>
        <v>0</v>
      </c>
      <c r="Q507" s="834">
        <f t="shared" ca="1" si="610"/>
        <v>0</v>
      </c>
      <c r="R507" s="835">
        <f t="shared" ca="1" si="611"/>
        <v>0</v>
      </c>
      <c r="S507" s="836">
        <f t="shared" ca="1" si="612"/>
        <v>0</v>
      </c>
      <c r="T507" s="34">
        <f t="shared" ca="1" si="577"/>
        <v>0</v>
      </c>
      <c r="U507" s="835">
        <f t="shared" ca="1" si="613"/>
        <v>0</v>
      </c>
      <c r="V507" s="34">
        <f t="shared" si="639"/>
        <v>0</v>
      </c>
      <c r="W507" s="553">
        <f t="shared" si="640"/>
        <v>0</v>
      </c>
      <c r="X507" s="42">
        <f t="shared" si="614"/>
        <v>0.03</v>
      </c>
      <c r="Y507" s="43">
        <f t="shared" si="578"/>
        <v>2.4662697723036864E-3</v>
      </c>
      <c r="Z507" s="45">
        <f t="shared" si="646"/>
        <v>0.03</v>
      </c>
      <c r="AA507" s="43">
        <f t="shared" si="579"/>
        <v>2.4662697723036864E-3</v>
      </c>
      <c r="AB507" s="35">
        <f t="shared" si="643"/>
        <v>0.16</v>
      </c>
      <c r="AC507" s="35">
        <f t="shared" ca="1" si="643"/>
        <v>0.15470777428049154</v>
      </c>
      <c r="AD507" s="317">
        <f t="shared" ca="1" si="643"/>
        <v>0.15470777428049154</v>
      </c>
      <c r="AE507" s="39"/>
      <c r="AF507" s="318">
        <f t="shared" si="580"/>
        <v>0</v>
      </c>
      <c r="AG507" s="405">
        <f t="shared" ca="1" si="581"/>
        <v>0</v>
      </c>
      <c r="AH507" s="318">
        <f t="shared" si="582"/>
        <v>0</v>
      </c>
      <c r="AI507" s="405">
        <f t="shared" ca="1" si="583"/>
        <v>0</v>
      </c>
      <c r="AJ507" s="318">
        <f t="shared" si="584"/>
        <v>0</v>
      </c>
      <c r="AK507" s="405">
        <f t="shared" ca="1" si="585"/>
        <v>0</v>
      </c>
      <c r="AL507" s="35">
        <v>0</v>
      </c>
      <c r="AM507" s="30">
        <f t="shared" ca="1" si="586"/>
        <v>0</v>
      </c>
      <c r="AN507" s="39"/>
      <c r="AO507" s="39"/>
      <c r="AP507" s="709">
        <f ca="1">IF($J$12="",0,IF(A507&lt;=$Y$3,IF(R506+SUM($M$126:M507)&gt;$Z$22,R506*10%,IF(R506+SUM($M$126:M507)&lt;=$Z$22,$Z$22-R506-SUM($M$126:M507))),0))</f>
        <v>0</v>
      </c>
      <c r="AQ507" s="319">
        <f t="shared" ca="1" si="616"/>
        <v>0</v>
      </c>
      <c r="AR507" s="319">
        <f ca="1">IF($J$12="",0,IF(U506&lt;0,0,IF(A507&lt;=$Y$3,IF(U506+SUM($M$126:M507)&gt;$Z$22,U506*10%,IF(U506+SUM($M$126:M507)&lt;=$Z$22,$AR$125-U506-SUM($M$126:M507))),0)))</f>
        <v>0</v>
      </c>
      <c r="AS507" s="39">
        <f t="shared" ca="1" si="617"/>
        <v>0</v>
      </c>
      <c r="AT507" s="723">
        <f t="shared" ca="1" si="587"/>
        <v>0</v>
      </c>
      <c r="AU507" s="320">
        <f t="shared" ca="1" si="588"/>
        <v>0</v>
      </c>
      <c r="AV507" s="320">
        <f t="shared" ca="1" si="589"/>
        <v>0</v>
      </c>
      <c r="AW507" s="320">
        <f t="shared" ca="1" si="590"/>
        <v>0</v>
      </c>
      <c r="AX507" s="320">
        <f t="shared" ca="1" si="591"/>
        <v>0</v>
      </c>
      <c r="AY507" s="320">
        <f t="shared" ca="1" si="618"/>
        <v>0</v>
      </c>
      <c r="AZ507" s="724">
        <f t="shared" ca="1" si="592"/>
        <v>0</v>
      </c>
      <c r="BA507" s="1259">
        <f t="shared" si="619"/>
        <v>0</v>
      </c>
      <c r="BB507" s="1250"/>
      <c r="BC507" s="715">
        <f t="shared" si="593"/>
        <v>0</v>
      </c>
      <c r="BD507" s="715">
        <f t="shared" si="594"/>
        <v>0</v>
      </c>
      <c r="BE507" s="715">
        <f t="shared" si="595"/>
        <v>0</v>
      </c>
      <c r="BF507" s="715">
        <f t="shared" si="620"/>
        <v>0</v>
      </c>
      <c r="BG507" s="732">
        <f t="shared" si="596"/>
        <v>0</v>
      </c>
      <c r="BH507" s="39"/>
      <c r="BI507" s="39"/>
      <c r="BJ507" s="39"/>
      <c r="BK507" s="39"/>
      <c r="BL507" s="39"/>
      <c r="BM507" s="30"/>
      <c r="BN507" s="422">
        <f t="shared" ca="1" si="597"/>
        <v>0</v>
      </c>
      <c r="BO507" s="422">
        <f t="shared" ca="1" si="598"/>
        <v>0</v>
      </c>
      <c r="BP507" s="422">
        <f t="shared" ca="1" si="599"/>
        <v>0</v>
      </c>
      <c r="BQ507" s="422">
        <f t="shared" ca="1" si="600"/>
        <v>0</v>
      </c>
      <c r="BR507" s="422">
        <f t="shared" ca="1" si="621"/>
        <v>0</v>
      </c>
      <c r="BS507" s="422">
        <f t="shared" ca="1" si="601"/>
        <v>0</v>
      </c>
      <c r="BT507" s="422">
        <f t="shared" si="602"/>
        <v>0</v>
      </c>
      <c r="BU507" s="422">
        <f t="shared" si="603"/>
        <v>0</v>
      </c>
      <c r="BV507" s="422">
        <f t="shared" si="604"/>
        <v>0</v>
      </c>
      <c r="BW507" s="422">
        <f t="shared" si="605"/>
        <v>0</v>
      </c>
      <c r="BX507" s="422">
        <f t="shared" si="622"/>
        <v>0</v>
      </c>
      <c r="BY507" s="422">
        <f t="shared" si="606"/>
        <v>0</v>
      </c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458"/>
      <c r="CL507" s="458"/>
      <c r="CM507" s="458"/>
      <c r="CN507" s="458"/>
      <c r="CO507" s="458"/>
      <c r="CP507" s="458"/>
      <c r="CQ507" s="458"/>
      <c r="CR507" s="458"/>
      <c r="CS507" s="458"/>
      <c r="CT507" s="458"/>
      <c r="CU507" s="458"/>
      <c r="CV507" s="458"/>
      <c r="CW507" s="458"/>
      <c r="CX507" s="458"/>
      <c r="CY507" s="458"/>
      <c r="CZ507" s="458"/>
      <c r="DA507" s="458"/>
      <c r="DB507" s="458"/>
      <c r="DC507" s="458"/>
      <c r="DD507" s="458"/>
      <c r="DE507" s="458"/>
      <c r="DF507" s="458"/>
      <c r="DG507" s="458"/>
      <c r="DH507" s="458"/>
      <c r="DI507" s="458"/>
      <c r="DJ507" s="458"/>
      <c r="DK507" s="458"/>
      <c r="DL507" s="458"/>
      <c r="DM507" s="458"/>
      <c r="DN507" s="458"/>
      <c r="DO507" s="458"/>
      <c r="DP507" s="458"/>
      <c r="DQ507" s="458"/>
      <c r="DR507" s="458"/>
      <c r="DS507" s="458"/>
      <c r="DT507" s="458"/>
      <c r="DU507" s="39"/>
      <c r="DV507" s="39"/>
      <c r="DW507" s="31">
        <f t="shared" si="647"/>
        <v>32</v>
      </c>
      <c r="DX507" s="459">
        <f t="shared" si="607"/>
        <v>383</v>
      </c>
      <c r="DY507" s="467">
        <f t="shared" si="623"/>
        <v>0</v>
      </c>
      <c r="DZ507" s="468">
        <f t="shared" si="624"/>
        <v>0</v>
      </c>
      <c r="EA507" s="467">
        <f t="shared" si="625"/>
        <v>0</v>
      </c>
      <c r="EB507" s="468"/>
      <c r="EC507" s="326"/>
      <c r="ED507" s="468"/>
      <c r="EE507" s="39"/>
      <c r="EF507" s="459">
        <f t="shared" si="626"/>
        <v>383</v>
      </c>
      <c r="EG507" s="407">
        <f t="shared" si="644"/>
        <v>0.03</v>
      </c>
      <c r="EH507" s="407">
        <f t="shared" si="644"/>
        <v>0.03</v>
      </c>
      <c r="EI507" s="407">
        <f t="shared" si="644"/>
        <v>0.03</v>
      </c>
      <c r="EJ507" s="407">
        <f t="shared" si="644"/>
        <v>0.03</v>
      </c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39"/>
      <c r="GJ507" s="39"/>
      <c r="GK507" s="39"/>
      <c r="GL507" s="39"/>
      <c r="GM507" s="39"/>
      <c r="GN507" s="39"/>
      <c r="GO507" s="39"/>
      <c r="GP507" s="39"/>
      <c r="GQ507" s="39"/>
      <c r="GR507" s="39"/>
      <c r="GS507" s="39"/>
      <c r="GT507" s="39"/>
      <c r="GU507" s="39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</row>
    <row r="508" spans="1:228" ht="12.75" hidden="1" customHeight="1" x14ac:dyDescent="0.2">
      <c r="A508" s="31">
        <f t="shared" si="645"/>
        <v>32</v>
      </c>
      <c r="B508" s="31"/>
      <c r="C508" s="31"/>
      <c r="D508" s="32">
        <f t="shared" si="608"/>
        <v>384</v>
      </c>
      <c r="E508" s="33">
        <f t="shared" ca="1" si="572"/>
        <v>0</v>
      </c>
      <c r="F508" s="33">
        <f t="shared" ca="1" si="573"/>
        <v>0</v>
      </c>
      <c r="G508" s="33">
        <f t="shared" ca="1" si="574"/>
        <v>0</v>
      </c>
      <c r="H508" s="33">
        <v>0</v>
      </c>
      <c r="I508" s="33">
        <v>0</v>
      </c>
      <c r="J508" s="33">
        <f t="shared" ca="1" si="630"/>
        <v>0</v>
      </c>
      <c r="K508" s="33">
        <f t="shared" ca="1" si="575"/>
        <v>0</v>
      </c>
      <c r="L508" s="33"/>
      <c r="M508" s="832">
        <v>0</v>
      </c>
      <c r="N508" s="33">
        <f>IF(M508&gt;0,#REF!,0)</f>
        <v>0</v>
      </c>
      <c r="O508" s="33">
        <f t="shared" ca="1" si="576"/>
        <v>0</v>
      </c>
      <c r="P508" s="833">
        <f t="shared" ca="1" si="609"/>
        <v>0</v>
      </c>
      <c r="Q508" s="834">
        <f t="shared" ca="1" si="610"/>
        <v>0</v>
      </c>
      <c r="R508" s="835">
        <f t="shared" ca="1" si="611"/>
        <v>0</v>
      </c>
      <c r="S508" s="836">
        <f t="shared" ca="1" si="612"/>
        <v>0</v>
      </c>
      <c r="T508" s="34">
        <f t="shared" ca="1" si="577"/>
        <v>0</v>
      </c>
      <c r="U508" s="835">
        <f t="shared" ca="1" si="613"/>
        <v>0</v>
      </c>
      <c r="V508" s="34">
        <f t="shared" si="639"/>
        <v>0</v>
      </c>
      <c r="W508" s="553">
        <f t="shared" si="640"/>
        <v>0</v>
      </c>
      <c r="X508" s="42">
        <f t="shared" si="614"/>
        <v>0.03</v>
      </c>
      <c r="Y508" s="43">
        <f t="shared" si="578"/>
        <v>2.4662697723036864E-3</v>
      </c>
      <c r="Z508" s="45">
        <f t="shared" si="646"/>
        <v>0.03</v>
      </c>
      <c r="AA508" s="43">
        <f t="shared" si="579"/>
        <v>2.4662697723036864E-3</v>
      </c>
      <c r="AB508" s="35">
        <f t="shared" si="643"/>
        <v>0.16</v>
      </c>
      <c r="AC508" s="35">
        <f t="shared" ca="1" si="643"/>
        <v>0.15470777428049154</v>
      </c>
      <c r="AD508" s="317">
        <f t="shared" ca="1" si="643"/>
        <v>0.15470777428049154</v>
      </c>
      <c r="AE508" s="39"/>
      <c r="AF508" s="318">
        <f t="shared" si="580"/>
        <v>0</v>
      </c>
      <c r="AG508" s="405">
        <f t="shared" ca="1" si="581"/>
        <v>0</v>
      </c>
      <c r="AH508" s="318">
        <f t="shared" si="582"/>
        <v>0</v>
      </c>
      <c r="AI508" s="405">
        <f t="shared" ca="1" si="583"/>
        <v>0</v>
      </c>
      <c r="AJ508" s="318">
        <f t="shared" si="584"/>
        <v>0</v>
      </c>
      <c r="AK508" s="405">
        <f t="shared" ca="1" si="585"/>
        <v>0</v>
      </c>
      <c r="AL508" s="35">
        <v>0</v>
      </c>
      <c r="AM508" s="30">
        <f t="shared" ca="1" si="586"/>
        <v>0</v>
      </c>
      <c r="AN508" s="39"/>
      <c r="AO508" s="39"/>
      <c r="AP508" s="709">
        <f ca="1">IF($J$12="",0,IF(A508&lt;=$Y$3,IF(R507+SUM($M$126:M508)&gt;$Z$22,R507*10%,IF(R507+SUM($M$126:M508)&lt;=$Z$22,$Z$22-R507-SUM($M$126:M508))),0))</f>
        <v>0</v>
      </c>
      <c r="AQ508" s="319">
        <f t="shared" ca="1" si="616"/>
        <v>0</v>
      </c>
      <c r="AR508" s="319">
        <f ca="1">IF($J$12="",0,IF(U507&lt;0,0,IF(A508&lt;=$Y$3,IF(U507+SUM($M$126:M508)&gt;$Z$22,U507*10%,IF(U507+SUM($M$126:M508)&lt;=$Z$22,$AR$125-U507-SUM($M$126:M508))),0)))</f>
        <v>0</v>
      </c>
      <c r="AS508" s="39">
        <f t="shared" ca="1" si="617"/>
        <v>0</v>
      </c>
      <c r="AT508" s="723">
        <f t="shared" ca="1" si="587"/>
        <v>0</v>
      </c>
      <c r="AU508" s="320">
        <f t="shared" ca="1" si="588"/>
        <v>0</v>
      </c>
      <c r="AV508" s="320">
        <f t="shared" ca="1" si="589"/>
        <v>0</v>
      </c>
      <c r="AW508" s="320">
        <f t="shared" ca="1" si="590"/>
        <v>0</v>
      </c>
      <c r="AX508" s="320">
        <f t="shared" ca="1" si="591"/>
        <v>0</v>
      </c>
      <c r="AY508" s="320">
        <f t="shared" ca="1" si="618"/>
        <v>0</v>
      </c>
      <c r="AZ508" s="724">
        <f t="shared" ca="1" si="592"/>
        <v>0</v>
      </c>
      <c r="BA508" s="1259">
        <f t="shared" si="619"/>
        <v>0</v>
      </c>
      <c r="BB508" s="1250"/>
      <c r="BC508" s="715">
        <f t="shared" si="593"/>
        <v>0</v>
      </c>
      <c r="BD508" s="715">
        <f t="shared" si="594"/>
        <v>0</v>
      </c>
      <c r="BE508" s="715">
        <f t="shared" si="595"/>
        <v>0</v>
      </c>
      <c r="BF508" s="715">
        <f t="shared" si="620"/>
        <v>0</v>
      </c>
      <c r="BG508" s="732">
        <f t="shared" si="596"/>
        <v>0</v>
      </c>
      <c r="BH508" s="39"/>
      <c r="BI508" s="39"/>
      <c r="BJ508" s="39"/>
      <c r="BK508" s="39"/>
      <c r="BL508" s="39"/>
      <c r="BM508" s="30"/>
      <c r="BN508" s="422">
        <f t="shared" ca="1" si="597"/>
        <v>0</v>
      </c>
      <c r="BO508" s="422">
        <f t="shared" ca="1" si="598"/>
        <v>0</v>
      </c>
      <c r="BP508" s="422">
        <f t="shared" ca="1" si="599"/>
        <v>0</v>
      </c>
      <c r="BQ508" s="422">
        <f t="shared" ca="1" si="600"/>
        <v>0</v>
      </c>
      <c r="BR508" s="422">
        <f t="shared" ca="1" si="621"/>
        <v>0</v>
      </c>
      <c r="BS508" s="422">
        <f t="shared" ca="1" si="601"/>
        <v>0</v>
      </c>
      <c r="BT508" s="422">
        <f t="shared" si="602"/>
        <v>0</v>
      </c>
      <c r="BU508" s="422">
        <f t="shared" si="603"/>
        <v>0</v>
      </c>
      <c r="BV508" s="422">
        <f t="shared" si="604"/>
        <v>0</v>
      </c>
      <c r="BW508" s="422">
        <f t="shared" si="605"/>
        <v>0</v>
      </c>
      <c r="BX508" s="422">
        <f t="shared" si="622"/>
        <v>0</v>
      </c>
      <c r="BY508" s="422">
        <f t="shared" si="606"/>
        <v>0</v>
      </c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458"/>
      <c r="CL508" s="458"/>
      <c r="CM508" s="458"/>
      <c r="CN508" s="458"/>
      <c r="CO508" s="458"/>
      <c r="CP508" s="458"/>
      <c r="CQ508" s="458"/>
      <c r="CR508" s="458"/>
      <c r="CS508" s="458"/>
      <c r="CT508" s="458"/>
      <c r="CU508" s="458"/>
      <c r="CV508" s="458"/>
      <c r="CW508" s="458"/>
      <c r="CX508" s="458"/>
      <c r="CY508" s="458"/>
      <c r="CZ508" s="458"/>
      <c r="DA508" s="458"/>
      <c r="DB508" s="458"/>
      <c r="DC508" s="458"/>
      <c r="DD508" s="458"/>
      <c r="DE508" s="458"/>
      <c r="DF508" s="458"/>
      <c r="DG508" s="458"/>
      <c r="DH508" s="458"/>
      <c r="DI508" s="458"/>
      <c r="DJ508" s="458"/>
      <c r="DK508" s="458"/>
      <c r="DL508" s="458"/>
      <c r="DM508" s="458"/>
      <c r="DN508" s="458"/>
      <c r="DO508" s="458"/>
      <c r="DP508" s="458"/>
      <c r="DQ508" s="458"/>
      <c r="DR508" s="458"/>
      <c r="DS508" s="458"/>
      <c r="DT508" s="458"/>
      <c r="DU508" s="39"/>
      <c r="DV508" s="39"/>
      <c r="DW508" s="31">
        <f t="shared" si="647"/>
        <v>32</v>
      </c>
      <c r="DX508" s="459">
        <f t="shared" si="607"/>
        <v>384</v>
      </c>
      <c r="DY508" s="467">
        <f t="shared" si="623"/>
        <v>0</v>
      </c>
      <c r="DZ508" s="468">
        <f t="shared" si="624"/>
        <v>0</v>
      </c>
      <c r="EA508" s="467">
        <f t="shared" si="625"/>
        <v>0</v>
      </c>
      <c r="EB508" s="468"/>
      <c r="EC508" s="326"/>
      <c r="ED508" s="468"/>
      <c r="EE508" s="39"/>
      <c r="EF508" s="459">
        <f t="shared" si="626"/>
        <v>384</v>
      </c>
      <c r="EG508" s="407">
        <f t="shared" si="644"/>
        <v>0.03</v>
      </c>
      <c r="EH508" s="407">
        <f t="shared" si="644"/>
        <v>0.03</v>
      </c>
      <c r="EI508" s="407">
        <f t="shared" si="644"/>
        <v>0.03</v>
      </c>
      <c r="EJ508" s="407">
        <f t="shared" si="644"/>
        <v>0.03</v>
      </c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39"/>
      <c r="GJ508" s="39"/>
      <c r="GK508" s="39"/>
      <c r="GL508" s="39"/>
      <c r="GM508" s="39"/>
      <c r="GN508" s="39"/>
      <c r="GO508" s="39"/>
      <c r="GP508" s="39"/>
      <c r="GQ508" s="39"/>
      <c r="GR508" s="39"/>
      <c r="GS508" s="39"/>
      <c r="GT508" s="39"/>
      <c r="GU508" s="39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</row>
    <row r="509" spans="1:228" ht="12.75" hidden="1" customHeight="1" x14ac:dyDescent="0.2">
      <c r="A509" s="31">
        <f>A508+1</f>
        <v>33</v>
      </c>
      <c r="B509" s="31"/>
      <c r="C509" s="31">
        <v>30</v>
      </c>
      <c r="D509" s="32">
        <f t="shared" si="608"/>
        <v>385</v>
      </c>
      <c r="E509" s="33">
        <f t="shared" ref="E509:E572" ca="1" si="648">IF(A509&gt;$Y$4,0,IF(MOD(D509-$D$125,$N$1073)=0,$Y$6,0))</f>
        <v>0</v>
      </c>
      <c r="F509" s="33">
        <f t="shared" ref="F509:F572" ca="1" si="649">IF(E509&gt;0,$AA$1082,0)</f>
        <v>0</v>
      </c>
      <c r="G509" s="33">
        <f t="shared" ref="G509:G572" ca="1" si="650">IF((E509+H509)/(1+AB509)&gt;F509,(E509+H509)/(1+AB509)-F509,0)</f>
        <v>0</v>
      </c>
      <c r="H509" s="33">
        <v>0</v>
      </c>
      <c r="I509" s="33">
        <v>0</v>
      </c>
      <c r="J509" s="33">
        <f t="shared" ca="1" si="630"/>
        <v>0</v>
      </c>
      <c r="K509" s="33">
        <f t="shared" ref="K509:K572" ca="1" si="651">ROUND($E509/(1+AB509)*AC509+(H509/(1+AB509)*AD509)+(I509/(1+AB509)*AD509),2)</f>
        <v>0</v>
      </c>
      <c r="L509" s="33"/>
      <c r="M509" s="832">
        <v>0</v>
      </c>
      <c r="N509" s="33">
        <f>IF(M509&gt;0,#REF!,0)</f>
        <v>0</v>
      </c>
      <c r="O509" s="33">
        <f t="shared" ref="O509:O572" ca="1" si="652">ROUND((E509+H509+I509)/(1+$AB509)-SUM(K509:N509),2)</f>
        <v>0</v>
      </c>
      <c r="P509" s="833">
        <f t="shared" ca="1" si="609"/>
        <v>0</v>
      </c>
      <c r="Q509" s="834">
        <f t="shared" ca="1" si="610"/>
        <v>0</v>
      </c>
      <c r="R509" s="835">
        <f t="shared" ca="1" si="611"/>
        <v>0</v>
      </c>
      <c r="S509" s="836">
        <f t="shared" ca="1" si="612"/>
        <v>0</v>
      </c>
      <c r="T509" s="34">
        <f t="shared" ref="T509:T572" ca="1" si="653">AM509</f>
        <v>0</v>
      </c>
      <c r="U509" s="835">
        <f t="shared" ca="1" si="613"/>
        <v>0</v>
      </c>
      <c r="V509" s="34">
        <f t="shared" si="639"/>
        <v>0</v>
      </c>
      <c r="W509" s="553">
        <f t="shared" si="640"/>
        <v>0</v>
      </c>
      <c r="X509" s="42">
        <f t="shared" si="614"/>
        <v>0.03</v>
      </c>
      <c r="Y509" s="43">
        <f t="shared" ref="Y509:Y572" si="654">(1+X509)^(1/12)-1</f>
        <v>2.4662697723036864E-3</v>
      </c>
      <c r="Z509" s="45">
        <f t="shared" si="646"/>
        <v>0.03</v>
      </c>
      <c r="AA509" s="43">
        <f t="shared" ref="AA509:AA572" si="655">(1+Z509)^(1/12)-1</f>
        <v>2.4662697723036864E-3</v>
      </c>
      <c r="AB509" s="35">
        <f t="shared" si="643"/>
        <v>0.16</v>
      </c>
      <c r="AC509" s="35">
        <f t="shared" ca="1" si="643"/>
        <v>0.15470777428049154</v>
      </c>
      <c r="AD509" s="317">
        <f t="shared" ca="1" si="643"/>
        <v>0.15470777428049154</v>
      </c>
      <c r="AE509" s="39"/>
      <c r="AF509" s="318">
        <f t="shared" ref="AF509:AF572" si="656">VLOOKUP($D509,$DX$125:$ED$904,2,FALSE)</f>
        <v>0</v>
      </c>
      <c r="AG509" s="405">
        <f t="shared" ref="AG509:AG572" ca="1" si="657">(($F509*AF509))/(1+$AB509)</f>
        <v>0</v>
      </c>
      <c r="AH509" s="318">
        <f t="shared" ref="AH509:AH572" si="658">VLOOKUP($D509,$DX$125:$ED$904,3,FALSE)</f>
        <v>0</v>
      </c>
      <c r="AI509" s="405">
        <f t="shared" ref="AI509:AI572" ca="1" si="659">(($F509*AH509))/(1+$AB509)</f>
        <v>0</v>
      </c>
      <c r="AJ509" s="318">
        <f t="shared" ref="AJ509:AJ572" si="660">VLOOKUP($D509,$DX$125:$ED$904,4,FALSE)</f>
        <v>0</v>
      </c>
      <c r="AK509" s="405">
        <f t="shared" ref="AK509:AK572" ca="1" si="661">(($F509*AJ509))/(1+$AB509)</f>
        <v>0</v>
      </c>
      <c r="AL509" s="35">
        <v>0</v>
      </c>
      <c r="AM509" s="30">
        <f t="shared" ref="AM509:AM572" ca="1" si="662">SUM(BN509:BY509)*(1-AL509)+J509</f>
        <v>0</v>
      </c>
      <c r="AN509" s="39"/>
      <c r="AO509" s="39"/>
      <c r="AP509" s="709">
        <f ca="1">IF($J$12="",0,IF(A509&lt;=$Y$3,IF(R508+SUM($M$126:M509)&gt;$Z$22,R508*10%,IF(R508+SUM($M$126:M509)&lt;=$Z$22,$Z$22-R508-SUM($M$126:M509))),0))</f>
        <v>0</v>
      </c>
      <c r="AQ509" s="319">
        <f t="shared" ca="1" si="616"/>
        <v>0</v>
      </c>
      <c r="AR509" s="319">
        <f ca="1">IF($J$12="",0,IF(U508&lt;0,0,IF(A509&lt;=$Y$3,IF(U508+SUM($M$126:M509)&gt;$Z$22,U508*10%,IF(U508+SUM($M$126:M509)&lt;=$Z$22,$AR$125-U508-SUM($M$126:M509))),0)))</f>
        <v>0</v>
      </c>
      <c r="AS509" s="39">
        <f t="shared" ca="1" si="617"/>
        <v>0</v>
      </c>
      <c r="AT509" s="723">
        <f t="shared" ref="AT509:AT572" ca="1" si="663">IF($G$1061="A",AP509,IF($G$1061="B",AQ509))</f>
        <v>0</v>
      </c>
      <c r="AU509" s="320">
        <f t="shared" ref="AU509:AU572" ca="1" si="664">IF($G$1061="A",AR509,IF($G$1061="B",AS509))</f>
        <v>0</v>
      </c>
      <c r="AV509" s="320">
        <f t="shared" ref="AV509:AV572" ca="1" si="665">IF($A509&lt;=$Z$14,$Z$23,0)</f>
        <v>0</v>
      </c>
      <c r="AW509" s="320">
        <f t="shared" ref="AW509:AW572" ca="1" si="666">IF($A509&lt;=$Z$15,$Z$24,0)</f>
        <v>0</v>
      </c>
      <c r="AX509" s="320">
        <f t="shared" ref="AX509:AX572" ca="1" si="667">IF($A509&lt;=$Z$16,$Z$25,0)</f>
        <v>0</v>
      </c>
      <c r="AY509" s="320">
        <f t="shared" ca="1" si="618"/>
        <v>0</v>
      </c>
      <c r="AZ509" s="724">
        <f t="shared" ref="AZ509:AZ572" ca="1" si="668">IF($A509&lt;=$Z$17,$Z$26,0)</f>
        <v>0</v>
      </c>
      <c r="BA509" s="1259">
        <f t="shared" si="619"/>
        <v>0</v>
      </c>
      <c r="BB509" s="1250"/>
      <c r="BC509" s="715">
        <f t="shared" ref="BC509:BC572" si="669">IF($A509&lt;=$AA$14,$AA$23,0)</f>
        <v>0</v>
      </c>
      <c r="BD509" s="715">
        <f t="shared" ref="BD509:BD572" si="670">IF($A509&lt;=$AA$15,$AA$24,0)</f>
        <v>0</v>
      </c>
      <c r="BE509" s="715">
        <f t="shared" ref="BE509:BE572" si="671">IF($A509&lt;=$AA$16,$AA$25,0)</f>
        <v>0</v>
      </c>
      <c r="BF509" s="715">
        <f t="shared" si="620"/>
        <v>0</v>
      </c>
      <c r="BG509" s="732">
        <f t="shared" ref="BG509:BG572" si="672">IF($A509&lt;=$AA$17,$AA$26,0)</f>
        <v>0</v>
      </c>
      <c r="BH509" s="39"/>
      <c r="BI509" s="39"/>
      <c r="BJ509" s="39"/>
      <c r="BK509" s="39"/>
      <c r="BL509" s="39"/>
      <c r="BM509" s="30"/>
      <c r="BN509" s="422">
        <f t="shared" ref="BN509:BN572" ca="1" si="673">IF($J$12="",0,IF($J$12+$A509-1&gt;99,0,IF(AU509&gt;0,VLOOKUP($J$12+$A509-1,$EW$126:$FA$225,$H$1076,FALSE)*(1+$F$20)*AU509/1000,0)/12))</f>
        <v>0</v>
      </c>
      <c r="BO509" s="422">
        <f t="shared" ref="BO509:BO572" ca="1" si="674">IF($J$12="",0,IF(AV509&gt;0,(VLOOKUP($J$12+$A509-1,$GI$126:$GM$225,$H$1076,FALSE)*(1+$F$21))*AV509/1000,0)/12)</f>
        <v>0</v>
      </c>
      <c r="BP509" s="422">
        <f t="shared" ref="BP509:BP572" ca="1" si="675">IF($J$12="",0,IF(AW509&gt;0,VLOOKUP($J$12+$A509-1,$FI$126:$FM$225,$H$1076,FALSE)*(1+$F$22)*AW509/1000,0)/12)</f>
        <v>0</v>
      </c>
      <c r="BQ509" s="422">
        <f t="shared" ref="BQ509:BQ572" ca="1" si="676">IF($J$12="",0,IF($J$12+$A509-1&gt;65,0,IF(AX509&gt;0,VLOOKUP($J$12+$A509-1,$FU$126:$FY$225,$H$1076,FALSE)*(1+$F$23)*AX509/1000,0)/12))</f>
        <v>0</v>
      </c>
      <c r="BR509" s="422">
        <f t="shared" ca="1" si="621"/>
        <v>0</v>
      </c>
      <c r="BS509" s="422">
        <f t="shared" ref="BS509:BS572" ca="1" si="677">IF($J$12="",0,IF(AZ509&gt;0,VLOOKUP($J$12+$A509-1,$GA$126:$GE$225,$H$1076,FALSE)*(1+$F$24)*AZ509/1000,0)/12)</f>
        <v>0</v>
      </c>
      <c r="BT509" s="422">
        <f t="shared" ref="BT509:BT572" si="678">IF($J$13="",0,IF($J$13+$A509-1&gt;99,0,IF(BA509&gt;0,VLOOKUP($J$13+$A509-1,$EW$126:$FA$225,$H$1077,FALSE)*(1+$H$20)*BA509/1000,0)/12))</f>
        <v>0</v>
      </c>
      <c r="BU509" s="422">
        <f t="shared" ref="BU509:BU572" si="679">IF($J$13="",0,IF(BC509&gt;0,(VLOOKUP($J$13+$A509-1,$GI$126:$GM$225,$H$1077,FALSE)*(1+$F$21))*BC509/1000,0)/12)</f>
        <v>0</v>
      </c>
      <c r="BV509" s="422">
        <f t="shared" ref="BV509:BV572" si="680">IF($J$13="",0,IF(BD509&gt;0,VLOOKUP($J$12+$A509-1,$FI$126:$FM$225,$H$1077,FALSE)*(1+$F$22)*BD509/1000,0)/12)</f>
        <v>0</v>
      </c>
      <c r="BW509" s="422">
        <f t="shared" ref="BW509:BW572" si="681">IF($J$13="",0,IF($J$13+$A509-1&gt;65,0,IF(BE509&gt;0,VLOOKUP($J$13+$A509-1,$FU$126:$FY$225,$H$1077,FALSE)*(1+$F$23)*BE509/1000,0)/12))</f>
        <v>0</v>
      </c>
      <c r="BX509" s="422">
        <f t="shared" si="622"/>
        <v>0</v>
      </c>
      <c r="BY509" s="422">
        <f t="shared" ref="BY509:BY572" si="682">IF($J$13="",0,IF(BG509&gt;0,VLOOKUP($J$13+$A509-1,$GA$126:$GE$225,$H$1077,FALSE)*(1+$F$24)*BG509/1000,0)/12)</f>
        <v>0</v>
      </c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458"/>
      <c r="CL509" s="458"/>
      <c r="CM509" s="458"/>
      <c r="CN509" s="458"/>
      <c r="CO509" s="458"/>
      <c r="CP509" s="458"/>
      <c r="CQ509" s="458"/>
      <c r="CR509" s="458"/>
      <c r="CS509" s="458"/>
      <c r="CT509" s="458"/>
      <c r="CU509" s="458"/>
      <c r="CV509" s="458"/>
      <c r="CW509" s="458"/>
      <c r="CX509" s="458"/>
      <c r="CY509" s="458"/>
      <c r="CZ509" s="458"/>
      <c r="DA509" s="458"/>
      <c r="DB509" s="458"/>
      <c r="DC509" s="458"/>
      <c r="DD509" s="458"/>
      <c r="DE509" s="458"/>
      <c r="DF509" s="458"/>
      <c r="DG509" s="458"/>
      <c r="DH509" s="458"/>
      <c r="DI509" s="458"/>
      <c r="DJ509" s="458"/>
      <c r="DK509" s="458"/>
      <c r="DL509" s="458"/>
      <c r="DM509" s="458"/>
      <c r="DN509" s="458"/>
      <c r="DO509" s="458"/>
      <c r="DP509" s="458"/>
      <c r="DQ509" s="458"/>
      <c r="DR509" s="458"/>
      <c r="DS509" s="458"/>
      <c r="DT509" s="458"/>
      <c r="DU509" s="39"/>
      <c r="DV509" s="39"/>
      <c r="DW509" s="31">
        <f>DW508+1</f>
        <v>33</v>
      </c>
      <c r="DX509" s="459">
        <f t="shared" ref="DX509:DX572" si="683">D509</f>
        <v>385</v>
      </c>
      <c r="DY509" s="467">
        <f t="shared" si="623"/>
        <v>0</v>
      </c>
      <c r="DZ509" s="468">
        <f t="shared" si="624"/>
        <v>0</v>
      </c>
      <c r="EA509" s="467">
        <f t="shared" si="625"/>
        <v>0</v>
      </c>
      <c r="EB509" s="468"/>
      <c r="EC509" s="326"/>
      <c r="ED509" s="468"/>
      <c r="EE509" s="39"/>
      <c r="EF509" s="459">
        <f t="shared" si="626"/>
        <v>385</v>
      </c>
      <c r="EG509" s="407">
        <f t="shared" si="644"/>
        <v>0.03</v>
      </c>
      <c r="EH509" s="407">
        <f t="shared" si="644"/>
        <v>0.03</v>
      </c>
      <c r="EI509" s="407">
        <f t="shared" si="644"/>
        <v>0.03</v>
      </c>
      <c r="EJ509" s="407">
        <f t="shared" si="644"/>
        <v>0.03</v>
      </c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39"/>
      <c r="GJ509" s="39"/>
      <c r="GK509" s="39"/>
      <c r="GL509" s="39"/>
      <c r="GM509" s="39"/>
      <c r="GN509" s="39"/>
      <c r="GO509" s="39"/>
      <c r="GP509" s="39"/>
      <c r="GQ509" s="39"/>
      <c r="GR509" s="39"/>
      <c r="GS509" s="39"/>
      <c r="GT509" s="39"/>
      <c r="GU509" s="39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</row>
    <row r="510" spans="1:228" ht="12.75" hidden="1" customHeight="1" x14ac:dyDescent="0.2">
      <c r="A510" s="31">
        <f t="shared" ref="A510:A520" si="684">A509</f>
        <v>33</v>
      </c>
      <c r="B510" s="31"/>
      <c r="C510" s="31"/>
      <c r="D510" s="32">
        <f t="shared" ref="D510:D573" si="685">D509+1</f>
        <v>386</v>
      </c>
      <c r="E510" s="33">
        <f t="shared" ca="1" si="648"/>
        <v>0</v>
      </c>
      <c r="F510" s="33">
        <f t="shared" ca="1" si="649"/>
        <v>0</v>
      </c>
      <c r="G510" s="33">
        <f t="shared" ca="1" si="650"/>
        <v>0</v>
      </c>
      <c r="H510" s="33">
        <v>0</v>
      </c>
      <c r="I510" s="33">
        <v>0</v>
      </c>
      <c r="J510" s="33">
        <f t="shared" ca="1" si="630"/>
        <v>0</v>
      </c>
      <c r="K510" s="33">
        <f t="shared" ca="1" si="651"/>
        <v>0</v>
      </c>
      <c r="L510" s="33"/>
      <c r="M510" s="832">
        <v>0</v>
      </c>
      <c r="N510" s="33">
        <f>IF(M510&gt;0,#REF!,0)</f>
        <v>0</v>
      </c>
      <c r="O510" s="33">
        <f t="shared" ca="1" si="652"/>
        <v>0</v>
      </c>
      <c r="P510" s="833">
        <f t="shared" ref="P510:P573" ca="1" si="686">IF(A510&gt;$Y$3,0,IF((O510+R509)*Y510&gt;0,ROUND(O510*Y510+R509*Y510,2),0))</f>
        <v>0</v>
      </c>
      <c r="Q510" s="834">
        <f t="shared" ref="Q510:Q573" ca="1" si="687">T510</f>
        <v>0</v>
      </c>
      <c r="R510" s="835">
        <f t="shared" ref="R510:R573" ca="1" si="688">IF(A510&gt;$Y$3,0,IF((R509+O510+P510-Q510)&gt;0,(R509+P510+O510-Q510),0))</f>
        <v>0</v>
      </c>
      <c r="S510" s="836">
        <f t="shared" ref="S510:S573" ca="1" si="689">IF(A510&gt;$Y$3,0,IF((O510+U509)*AA510&gt;0,ROUND((O510+U509)*AA510,2),0))</f>
        <v>0</v>
      </c>
      <c r="T510" s="34">
        <f t="shared" ca="1" si="653"/>
        <v>0</v>
      </c>
      <c r="U510" s="835">
        <f t="shared" ref="U510:U573" ca="1" si="690">IF(A510&gt;$Y$3,0,IF(U509+O510+S510-T510&gt;0,U509+O510+S510-T510,0))</f>
        <v>0</v>
      </c>
      <c r="V510" s="34">
        <f t="shared" si="639"/>
        <v>0</v>
      </c>
      <c r="W510" s="553">
        <f t="shared" si="640"/>
        <v>0</v>
      </c>
      <c r="X510" s="42">
        <f t="shared" ref="X510:X573" si="691">X509</f>
        <v>0.03</v>
      </c>
      <c r="Y510" s="43">
        <f t="shared" si="654"/>
        <v>2.4662697723036864E-3</v>
      </c>
      <c r="Z510" s="45">
        <f t="shared" si="646"/>
        <v>0.03</v>
      </c>
      <c r="AA510" s="43">
        <f t="shared" si="655"/>
        <v>2.4662697723036864E-3</v>
      </c>
      <c r="AB510" s="35">
        <f t="shared" ref="AB510:AD525" si="692">AB509</f>
        <v>0.16</v>
      </c>
      <c r="AC510" s="35">
        <f t="shared" ca="1" si="692"/>
        <v>0.15470777428049154</v>
      </c>
      <c r="AD510" s="317">
        <f t="shared" ca="1" si="692"/>
        <v>0.15470777428049154</v>
      </c>
      <c r="AE510" s="39"/>
      <c r="AF510" s="318">
        <f t="shared" si="656"/>
        <v>0</v>
      </c>
      <c r="AG510" s="405">
        <f t="shared" ca="1" si="657"/>
        <v>0</v>
      </c>
      <c r="AH510" s="318">
        <f t="shared" si="658"/>
        <v>0</v>
      </c>
      <c r="AI510" s="405">
        <f t="shared" ca="1" si="659"/>
        <v>0</v>
      </c>
      <c r="AJ510" s="318">
        <f t="shared" si="660"/>
        <v>0</v>
      </c>
      <c r="AK510" s="405">
        <f t="shared" ca="1" si="661"/>
        <v>0</v>
      </c>
      <c r="AL510" s="35">
        <v>0</v>
      </c>
      <c r="AM510" s="30">
        <f t="shared" ca="1" si="662"/>
        <v>0</v>
      </c>
      <c r="AN510" s="39"/>
      <c r="AO510" s="39"/>
      <c r="AP510" s="709">
        <f ca="1">IF($J$12="",0,IF(A510&lt;=$Y$3,IF(R509+SUM($M$126:M510)&gt;$Z$22,R509*10%,IF(R509+SUM($M$126:M510)&lt;=$Z$22,$Z$22-R509-SUM($M$126:M510))),0))</f>
        <v>0</v>
      </c>
      <c r="AQ510" s="319">
        <f t="shared" ref="AQ510:AQ573" ca="1" si="693">IF($J$12="",0,IF(A510&lt;=$Y$3,$Z$22,0))</f>
        <v>0</v>
      </c>
      <c r="AR510" s="319">
        <f ca="1">IF($J$12="",0,IF(U509&lt;0,0,IF(A510&lt;=$Y$3,IF(U509+SUM($M$126:M510)&gt;$Z$22,U509*10%,IF(U509+SUM($M$126:M510)&lt;=$Z$22,$AR$125-U509-SUM($M$126:M510))),0)))</f>
        <v>0</v>
      </c>
      <c r="AS510" s="39">
        <f t="shared" ref="AS510:AS573" ca="1" si="694">IF($J$12="",0,IF(U509&lt;0,0,IF(A510&lt;=$Y$3,$Z$22,0)))</f>
        <v>0</v>
      </c>
      <c r="AT510" s="723">
        <f t="shared" ca="1" si="663"/>
        <v>0</v>
      </c>
      <c r="AU510" s="320">
        <f t="shared" ca="1" si="664"/>
        <v>0</v>
      </c>
      <c r="AV510" s="320">
        <f t="shared" ca="1" si="665"/>
        <v>0</v>
      </c>
      <c r="AW510" s="320">
        <f t="shared" ca="1" si="666"/>
        <v>0</v>
      </c>
      <c r="AX510" s="320">
        <f t="shared" ca="1" si="667"/>
        <v>0</v>
      </c>
      <c r="AY510" s="320">
        <f t="shared" ref="AY510:AY573" ca="1" si="695">IF($E$23&gt;0,0,HLOOKUP($A510,$E$1016:$CA$1033,17,FALSE))</f>
        <v>0</v>
      </c>
      <c r="AZ510" s="724">
        <f t="shared" ca="1" si="668"/>
        <v>0</v>
      </c>
      <c r="BA510" s="1259">
        <f t="shared" ref="BA510:BA573" si="696">IF($A510&lt;=$AA$13,BA509,0)</f>
        <v>0</v>
      </c>
      <c r="BB510" s="1250"/>
      <c r="BC510" s="715">
        <f t="shared" si="669"/>
        <v>0</v>
      </c>
      <c r="BD510" s="715">
        <f t="shared" si="670"/>
        <v>0</v>
      </c>
      <c r="BE510" s="715">
        <f t="shared" si="671"/>
        <v>0</v>
      </c>
      <c r="BF510" s="715">
        <f t="shared" ref="BF510:BF573" si="697">IF($G$23&gt;0,0,HLOOKUP($A510,$E$1016:$CA$1033,18,FALSE))</f>
        <v>0</v>
      </c>
      <c r="BG510" s="732">
        <f t="shared" si="672"/>
        <v>0</v>
      </c>
      <c r="BH510" s="39"/>
      <c r="BI510" s="39"/>
      <c r="BJ510" s="39"/>
      <c r="BK510" s="39"/>
      <c r="BL510" s="39"/>
      <c r="BM510" s="30"/>
      <c r="BN510" s="422">
        <f t="shared" ca="1" si="673"/>
        <v>0</v>
      </c>
      <c r="BO510" s="422">
        <f t="shared" ca="1" si="674"/>
        <v>0</v>
      </c>
      <c r="BP510" s="422">
        <f t="shared" ca="1" si="675"/>
        <v>0</v>
      </c>
      <c r="BQ510" s="422">
        <f t="shared" ca="1" si="676"/>
        <v>0</v>
      </c>
      <c r="BR510" s="422">
        <f t="shared" ref="BR510:BR573" ca="1" si="698">IF(AY510&gt;0,VLOOKUP($J$12+$A510-1,$FO$126:$FS$225,$H$1076,FALSE)*(1+$Y$33)*AY510/1000,0)/12</f>
        <v>0</v>
      </c>
      <c r="BS510" s="422">
        <f t="shared" ca="1" si="677"/>
        <v>0</v>
      </c>
      <c r="BT510" s="422">
        <f t="shared" si="678"/>
        <v>0</v>
      </c>
      <c r="BU510" s="422">
        <f t="shared" si="679"/>
        <v>0</v>
      </c>
      <c r="BV510" s="422">
        <f t="shared" si="680"/>
        <v>0</v>
      </c>
      <c r="BW510" s="422">
        <f t="shared" si="681"/>
        <v>0</v>
      </c>
      <c r="BX510" s="422">
        <f t="shared" ref="BX510:BX573" si="699">IF(BF510&gt;0,VLOOKUP($J$13+$A510-1,$FO$126:$FS$225,$H$1077,FALSE)*(1+$Y$33)*BF510/1000,0)/12</f>
        <v>0</v>
      </c>
      <c r="BY510" s="422">
        <f t="shared" si="682"/>
        <v>0</v>
      </c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458"/>
      <c r="CL510" s="458"/>
      <c r="CM510" s="458"/>
      <c r="CN510" s="458"/>
      <c r="CO510" s="458"/>
      <c r="CP510" s="458"/>
      <c r="CQ510" s="458"/>
      <c r="CR510" s="458"/>
      <c r="CS510" s="458"/>
      <c r="CT510" s="458"/>
      <c r="CU510" s="458"/>
      <c r="CV510" s="458"/>
      <c r="CW510" s="458"/>
      <c r="CX510" s="458"/>
      <c r="CY510" s="458"/>
      <c r="CZ510" s="458"/>
      <c r="DA510" s="458"/>
      <c r="DB510" s="458"/>
      <c r="DC510" s="458"/>
      <c r="DD510" s="458"/>
      <c r="DE510" s="458"/>
      <c r="DF510" s="458"/>
      <c r="DG510" s="458"/>
      <c r="DH510" s="458"/>
      <c r="DI510" s="458"/>
      <c r="DJ510" s="458"/>
      <c r="DK510" s="458"/>
      <c r="DL510" s="458"/>
      <c r="DM510" s="458"/>
      <c r="DN510" s="458"/>
      <c r="DO510" s="458"/>
      <c r="DP510" s="458"/>
      <c r="DQ510" s="458"/>
      <c r="DR510" s="458"/>
      <c r="DS510" s="458"/>
      <c r="DT510" s="458"/>
      <c r="DU510" s="39"/>
      <c r="DV510" s="39"/>
      <c r="DW510" s="31">
        <f t="shared" ref="DW510:DW520" si="700">DW509</f>
        <v>33</v>
      </c>
      <c r="DX510" s="459">
        <f t="shared" si="683"/>
        <v>386</v>
      </c>
      <c r="DY510" s="467">
        <f t="shared" ref="DY510:DY573" si="701">VLOOKUP($DW510,$AG$1054:$AN$1153,2,FALSE)</f>
        <v>0</v>
      </c>
      <c r="DZ510" s="468">
        <f t="shared" ref="DZ510:DZ573" si="702">VLOOKUP($DW510,$AG$1054:$AN$1153,3,FALSE)</f>
        <v>0</v>
      </c>
      <c r="EA510" s="467">
        <f t="shared" ref="EA510:EA573" si="703">VLOOKUP($DW510,$AG$1054:$AN$1153,4,FALSE)</f>
        <v>0</v>
      </c>
      <c r="EB510" s="468"/>
      <c r="EC510" s="326"/>
      <c r="ED510" s="468"/>
      <c r="EE510" s="39"/>
      <c r="EF510" s="459">
        <f t="shared" ref="EF510:EF573" si="704">D510</f>
        <v>386</v>
      </c>
      <c r="EG510" s="407">
        <f t="shared" si="644"/>
        <v>0.03</v>
      </c>
      <c r="EH510" s="407">
        <f t="shared" si="644"/>
        <v>0.03</v>
      </c>
      <c r="EI510" s="407">
        <f t="shared" si="644"/>
        <v>0.03</v>
      </c>
      <c r="EJ510" s="407">
        <f t="shared" si="644"/>
        <v>0.03</v>
      </c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39"/>
      <c r="GJ510" s="39"/>
      <c r="GK510" s="39"/>
      <c r="GL510" s="39"/>
      <c r="GM510" s="39"/>
      <c r="GN510" s="39"/>
      <c r="GO510" s="39"/>
      <c r="GP510" s="39"/>
      <c r="GQ510" s="39"/>
      <c r="GR510" s="39"/>
      <c r="GS510" s="39"/>
      <c r="GT510" s="39"/>
      <c r="GU510" s="39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</row>
    <row r="511" spans="1:228" ht="12.75" hidden="1" customHeight="1" x14ac:dyDescent="0.2">
      <c r="A511" s="31">
        <f t="shared" si="684"/>
        <v>33</v>
      </c>
      <c r="B511" s="31"/>
      <c r="C511" s="31"/>
      <c r="D511" s="32">
        <f t="shared" si="685"/>
        <v>387</v>
      </c>
      <c r="E511" s="33">
        <f t="shared" ca="1" si="648"/>
        <v>0</v>
      </c>
      <c r="F511" s="33">
        <f t="shared" ca="1" si="649"/>
        <v>0</v>
      </c>
      <c r="G511" s="33">
        <f t="shared" ca="1" si="650"/>
        <v>0</v>
      </c>
      <c r="H511" s="33">
        <v>0</v>
      </c>
      <c r="I511" s="33">
        <v>0</v>
      </c>
      <c r="J511" s="33">
        <f t="shared" ca="1" si="630"/>
        <v>0</v>
      </c>
      <c r="K511" s="33">
        <f t="shared" ca="1" si="651"/>
        <v>0</v>
      </c>
      <c r="L511" s="33"/>
      <c r="M511" s="832">
        <v>0</v>
      </c>
      <c r="N511" s="33">
        <f>IF(M511&gt;0,#REF!,0)</f>
        <v>0</v>
      </c>
      <c r="O511" s="33">
        <f t="shared" ca="1" si="652"/>
        <v>0</v>
      </c>
      <c r="P511" s="833">
        <f t="shared" ca="1" si="686"/>
        <v>0</v>
      </c>
      <c r="Q511" s="834">
        <f t="shared" ca="1" si="687"/>
        <v>0</v>
      </c>
      <c r="R511" s="835">
        <f t="shared" ca="1" si="688"/>
        <v>0</v>
      </c>
      <c r="S511" s="836">
        <f t="shared" ca="1" si="689"/>
        <v>0</v>
      </c>
      <c r="T511" s="34">
        <f t="shared" ca="1" si="653"/>
        <v>0</v>
      </c>
      <c r="U511" s="835">
        <f t="shared" ca="1" si="690"/>
        <v>0</v>
      </c>
      <c r="V511" s="34">
        <f t="shared" si="639"/>
        <v>0</v>
      </c>
      <c r="W511" s="553">
        <f t="shared" si="640"/>
        <v>0</v>
      </c>
      <c r="X511" s="42">
        <f t="shared" si="691"/>
        <v>0.03</v>
      </c>
      <c r="Y511" s="43">
        <f t="shared" si="654"/>
        <v>2.4662697723036864E-3</v>
      </c>
      <c r="Z511" s="45">
        <f t="shared" si="646"/>
        <v>0.03</v>
      </c>
      <c r="AA511" s="43">
        <f t="shared" si="655"/>
        <v>2.4662697723036864E-3</v>
      </c>
      <c r="AB511" s="35">
        <f t="shared" si="692"/>
        <v>0.16</v>
      </c>
      <c r="AC511" s="35">
        <f t="shared" ca="1" si="692"/>
        <v>0.15470777428049154</v>
      </c>
      <c r="AD511" s="317">
        <f t="shared" ca="1" si="692"/>
        <v>0.15470777428049154</v>
      </c>
      <c r="AE511" s="39"/>
      <c r="AF511" s="318">
        <f t="shared" si="656"/>
        <v>0</v>
      </c>
      <c r="AG511" s="405">
        <f t="shared" ca="1" si="657"/>
        <v>0</v>
      </c>
      <c r="AH511" s="318">
        <f t="shared" si="658"/>
        <v>0</v>
      </c>
      <c r="AI511" s="405">
        <f t="shared" ca="1" si="659"/>
        <v>0</v>
      </c>
      <c r="AJ511" s="318">
        <f t="shared" si="660"/>
        <v>0</v>
      </c>
      <c r="AK511" s="405">
        <f t="shared" ca="1" si="661"/>
        <v>0</v>
      </c>
      <c r="AL511" s="35">
        <v>0</v>
      </c>
      <c r="AM511" s="30">
        <f t="shared" ca="1" si="662"/>
        <v>0</v>
      </c>
      <c r="AN511" s="39"/>
      <c r="AO511" s="39"/>
      <c r="AP511" s="709">
        <f ca="1">IF($J$12="",0,IF(A511&lt;=$Y$3,IF(R510+SUM($M$126:M511)&gt;$Z$22,R510*10%,IF(R510+SUM($M$126:M511)&lt;=$Z$22,$Z$22-R510-SUM($M$126:M511))),0))</f>
        <v>0</v>
      </c>
      <c r="AQ511" s="319">
        <f t="shared" ca="1" si="693"/>
        <v>0</v>
      </c>
      <c r="AR511" s="319">
        <f ca="1">IF($J$12="",0,IF(U510&lt;0,0,IF(A511&lt;=$Y$3,IF(U510+SUM($M$126:M511)&gt;$Z$22,U510*10%,IF(U510+SUM($M$126:M511)&lt;=$Z$22,$AR$125-U510-SUM($M$126:M511))),0)))</f>
        <v>0</v>
      </c>
      <c r="AS511" s="39">
        <f t="shared" ca="1" si="694"/>
        <v>0</v>
      </c>
      <c r="AT511" s="723">
        <f t="shared" ca="1" si="663"/>
        <v>0</v>
      </c>
      <c r="AU511" s="320">
        <f t="shared" ca="1" si="664"/>
        <v>0</v>
      </c>
      <c r="AV511" s="320">
        <f t="shared" ca="1" si="665"/>
        <v>0</v>
      </c>
      <c r="AW511" s="320">
        <f t="shared" ca="1" si="666"/>
        <v>0</v>
      </c>
      <c r="AX511" s="320">
        <f t="shared" ca="1" si="667"/>
        <v>0</v>
      </c>
      <c r="AY511" s="320">
        <f t="shared" ca="1" si="695"/>
        <v>0</v>
      </c>
      <c r="AZ511" s="724">
        <f t="shared" ca="1" si="668"/>
        <v>0</v>
      </c>
      <c r="BA511" s="1259">
        <f t="shared" si="696"/>
        <v>0</v>
      </c>
      <c r="BB511" s="1250"/>
      <c r="BC511" s="715">
        <f t="shared" si="669"/>
        <v>0</v>
      </c>
      <c r="BD511" s="715">
        <f t="shared" si="670"/>
        <v>0</v>
      </c>
      <c r="BE511" s="715">
        <f t="shared" si="671"/>
        <v>0</v>
      </c>
      <c r="BF511" s="715">
        <f t="shared" si="697"/>
        <v>0</v>
      </c>
      <c r="BG511" s="732">
        <f t="shared" si="672"/>
        <v>0</v>
      </c>
      <c r="BH511" s="39"/>
      <c r="BI511" s="39"/>
      <c r="BJ511" s="39"/>
      <c r="BK511" s="39"/>
      <c r="BL511" s="39"/>
      <c r="BM511" s="30"/>
      <c r="BN511" s="422">
        <f t="shared" ca="1" si="673"/>
        <v>0</v>
      </c>
      <c r="BO511" s="422">
        <f t="shared" ca="1" si="674"/>
        <v>0</v>
      </c>
      <c r="BP511" s="422">
        <f t="shared" ca="1" si="675"/>
        <v>0</v>
      </c>
      <c r="BQ511" s="422">
        <f t="shared" ca="1" si="676"/>
        <v>0</v>
      </c>
      <c r="BR511" s="422">
        <f t="shared" ca="1" si="698"/>
        <v>0</v>
      </c>
      <c r="BS511" s="422">
        <f t="shared" ca="1" si="677"/>
        <v>0</v>
      </c>
      <c r="BT511" s="422">
        <f t="shared" si="678"/>
        <v>0</v>
      </c>
      <c r="BU511" s="422">
        <f t="shared" si="679"/>
        <v>0</v>
      </c>
      <c r="BV511" s="422">
        <f t="shared" si="680"/>
        <v>0</v>
      </c>
      <c r="BW511" s="422">
        <f t="shared" si="681"/>
        <v>0</v>
      </c>
      <c r="BX511" s="422">
        <f t="shared" si="699"/>
        <v>0</v>
      </c>
      <c r="BY511" s="422">
        <f t="shared" si="682"/>
        <v>0</v>
      </c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458"/>
      <c r="CL511" s="458"/>
      <c r="CM511" s="458"/>
      <c r="CN511" s="458"/>
      <c r="CO511" s="458"/>
      <c r="CP511" s="458"/>
      <c r="CQ511" s="458"/>
      <c r="CR511" s="458"/>
      <c r="CS511" s="458"/>
      <c r="CT511" s="458"/>
      <c r="CU511" s="458"/>
      <c r="CV511" s="458"/>
      <c r="CW511" s="458"/>
      <c r="CX511" s="458"/>
      <c r="CY511" s="458"/>
      <c r="CZ511" s="458"/>
      <c r="DA511" s="458"/>
      <c r="DB511" s="458"/>
      <c r="DC511" s="458"/>
      <c r="DD511" s="458"/>
      <c r="DE511" s="458"/>
      <c r="DF511" s="458"/>
      <c r="DG511" s="458"/>
      <c r="DH511" s="458"/>
      <c r="DI511" s="458"/>
      <c r="DJ511" s="458"/>
      <c r="DK511" s="458"/>
      <c r="DL511" s="458"/>
      <c r="DM511" s="458"/>
      <c r="DN511" s="458"/>
      <c r="DO511" s="458"/>
      <c r="DP511" s="458"/>
      <c r="DQ511" s="458"/>
      <c r="DR511" s="458"/>
      <c r="DS511" s="458"/>
      <c r="DT511" s="458"/>
      <c r="DU511" s="39"/>
      <c r="DV511" s="39"/>
      <c r="DW511" s="31">
        <f t="shared" si="700"/>
        <v>33</v>
      </c>
      <c r="DX511" s="459">
        <f t="shared" si="683"/>
        <v>387</v>
      </c>
      <c r="DY511" s="467">
        <f t="shared" si="701"/>
        <v>0</v>
      </c>
      <c r="DZ511" s="468">
        <f t="shared" si="702"/>
        <v>0</v>
      </c>
      <c r="EA511" s="467">
        <f t="shared" si="703"/>
        <v>0</v>
      </c>
      <c r="EB511" s="468"/>
      <c r="EC511" s="326"/>
      <c r="ED511" s="468"/>
      <c r="EE511" s="39"/>
      <c r="EF511" s="459">
        <f t="shared" si="704"/>
        <v>387</v>
      </c>
      <c r="EG511" s="407">
        <f t="shared" ref="EG511:EJ526" si="705">EG510</f>
        <v>0.03</v>
      </c>
      <c r="EH511" s="407">
        <f t="shared" si="705"/>
        <v>0.03</v>
      </c>
      <c r="EI511" s="407">
        <f t="shared" si="705"/>
        <v>0.03</v>
      </c>
      <c r="EJ511" s="407">
        <f t="shared" si="705"/>
        <v>0.03</v>
      </c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39"/>
      <c r="GJ511" s="39"/>
      <c r="GK511" s="39"/>
      <c r="GL511" s="39"/>
      <c r="GM511" s="39"/>
      <c r="GN511" s="39"/>
      <c r="GO511" s="39"/>
      <c r="GP511" s="39"/>
      <c r="GQ511" s="39"/>
      <c r="GR511" s="39"/>
      <c r="GS511" s="39"/>
      <c r="GT511" s="39"/>
      <c r="GU511" s="39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</row>
    <row r="512" spans="1:228" ht="12.75" hidden="1" customHeight="1" x14ac:dyDescent="0.2">
      <c r="A512" s="31">
        <f t="shared" si="684"/>
        <v>33</v>
      </c>
      <c r="B512" s="31"/>
      <c r="C512" s="31"/>
      <c r="D512" s="32">
        <f t="shared" si="685"/>
        <v>388</v>
      </c>
      <c r="E512" s="33">
        <f t="shared" ca="1" si="648"/>
        <v>0</v>
      </c>
      <c r="F512" s="33">
        <f t="shared" ca="1" si="649"/>
        <v>0</v>
      </c>
      <c r="G512" s="33">
        <f t="shared" ca="1" si="650"/>
        <v>0</v>
      </c>
      <c r="H512" s="33">
        <v>0</v>
      </c>
      <c r="I512" s="33">
        <v>0</v>
      </c>
      <c r="J512" s="33">
        <f t="shared" ca="1" si="630"/>
        <v>0</v>
      </c>
      <c r="K512" s="33">
        <f t="shared" ca="1" si="651"/>
        <v>0</v>
      </c>
      <c r="L512" s="33"/>
      <c r="M512" s="832">
        <v>0</v>
      </c>
      <c r="N512" s="33">
        <f>IF(M512&gt;0,#REF!,0)</f>
        <v>0</v>
      </c>
      <c r="O512" s="33">
        <f t="shared" ca="1" si="652"/>
        <v>0</v>
      </c>
      <c r="P512" s="833">
        <f t="shared" ca="1" si="686"/>
        <v>0</v>
      </c>
      <c r="Q512" s="834">
        <f t="shared" ca="1" si="687"/>
        <v>0</v>
      </c>
      <c r="R512" s="835">
        <f t="shared" ca="1" si="688"/>
        <v>0</v>
      </c>
      <c r="S512" s="836">
        <f t="shared" ca="1" si="689"/>
        <v>0</v>
      </c>
      <c r="T512" s="34">
        <f t="shared" ca="1" si="653"/>
        <v>0</v>
      </c>
      <c r="U512" s="835">
        <f t="shared" ca="1" si="690"/>
        <v>0</v>
      </c>
      <c r="V512" s="34">
        <f t="shared" si="639"/>
        <v>0</v>
      </c>
      <c r="W512" s="553">
        <f t="shared" si="640"/>
        <v>0</v>
      </c>
      <c r="X512" s="42">
        <f t="shared" si="691"/>
        <v>0.03</v>
      </c>
      <c r="Y512" s="43">
        <f t="shared" si="654"/>
        <v>2.4662697723036864E-3</v>
      </c>
      <c r="Z512" s="45">
        <f t="shared" si="646"/>
        <v>0.03</v>
      </c>
      <c r="AA512" s="43">
        <f t="shared" si="655"/>
        <v>2.4662697723036864E-3</v>
      </c>
      <c r="AB512" s="35">
        <f t="shared" si="692"/>
        <v>0.16</v>
      </c>
      <c r="AC512" s="35">
        <f t="shared" ca="1" si="692"/>
        <v>0.15470777428049154</v>
      </c>
      <c r="AD512" s="317">
        <f t="shared" ca="1" si="692"/>
        <v>0.15470777428049154</v>
      </c>
      <c r="AE512" s="39"/>
      <c r="AF512" s="318">
        <f t="shared" si="656"/>
        <v>0</v>
      </c>
      <c r="AG512" s="405">
        <f t="shared" ca="1" si="657"/>
        <v>0</v>
      </c>
      <c r="AH512" s="318">
        <f t="shared" si="658"/>
        <v>0</v>
      </c>
      <c r="AI512" s="405">
        <f t="shared" ca="1" si="659"/>
        <v>0</v>
      </c>
      <c r="AJ512" s="318">
        <f t="shared" si="660"/>
        <v>0</v>
      </c>
      <c r="AK512" s="405">
        <f t="shared" ca="1" si="661"/>
        <v>0</v>
      </c>
      <c r="AL512" s="35">
        <v>0</v>
      </c>
      <c r="AM512" s="30">
        <f t="shared" ca="1" si="662"/>
        <v>0</v>
      </c>
      <c r="AN512" s="39"/>
      <c r="AO512" s="39"/>
      <c r="AP512" s="709">
        <f ca="1">IF($J$12="",0,IF(A512&lt;=$Y$3,IF(R511+SUM($M$126:M512)&gt;$Z$22,R511*10%,IF(R511+SUM($M$126:M512)&lt;=$Z$22,$Z$22-R511-SUM($M$126:M512))),0))</f>
        <v>0</v>
      </c>
      <c r="AQ512" s="319">
        <f t="shared" ca="1" si="693"/>
        <v>0</v>
      </c>
      <c r="AR512" s="319">
        <f ca="1">IF($J$12="",0,IF(U511&lt;0,0,IF(A512&lt;=$Y$3,IF(U511+SUM($M$126:M512)&gt;$Z$22,U511*10%,IF(U511+SUM($M$126:M512)&lt;=$Z$22,$AR$125-U511-SUM($M$126:M512))),0)))</f>
        <v>0</v>
      </c>
      <c r="AS512" s="39">
        <f t="shared" ca="1" si="694"/>
        <v>0</v>
      </c>
      <c r="AT512" s="723">
        <f t="shared" ca="1" si="663"/>
        <v>0</v>
      </c>
      <c r="AU512" s="320">
        <f t="shared" ca="1" si="664"/>
        <v>0</v>
      </c>
      <c r="AV512" s="320">
        <f t="shared" ca="1" si="665"/>
        <v>0</v>
      </c>
      <c r="AW512" s="320">
        <f t="shared" ca="1" si="666"/>
        <v>0</v>
      </c>
      <c r="AX512" s="320">
        <f t="shared" ca="1" si="667"/>
        <v>0</v>
      </c>
      <c r="AY512" s="320">
        <f t="shared" ca="1" si="695"/>
        <v>0</v>
      </c>
      <c r="AZ512" s="724">
        <f t="shared" ca="1" si="668"/>
        <v>0</v>
      </c>
      <c r="BA512" s="1259">
        <f t="shared" si="696"/>
        <v>0</v>
      </c>
      <c r="BB512" s="1250"/>
      <c r="BC512" s="715">
        <f t="shared" si="669"/>
        <v>0</v>
      </c>
      <c r="BD512" s="715">
        <f t="shared" si="670"/>
        <v>0</v>
      </c>
      <c r="BE512" s="715">
        <f t="shared" si="671"/>
        <v>0</v>
      </c>
      <c r="BF512" s="715">
        <f t="shared" si="697"/>
        <v>0</v>
      </c>
      <c r="BG512" s="732">
        <f t="shared" si="672"/>
        <v>0</v>
      </c>
      <c r="BH512" s="39"/>
      <c r="BI512" s="39"/>
      <c r="BJ512" s="39"/>
      <c r="BK512" s="39"/>
      <c r="BL512" s="39"/>
      <c r="BM512" s="30"/>
      <c r="BN512" s="422">
        <f t="shared" ca="1" si="673"/>
        <v>0</v>
      </c>
      <c r="BO512" s="422">
        <f t="shared" ca="1" si="674"/>
        <v>0</v>
      </c>
      <c r="BP512" s="422">
        <f t="shared" ca="1" si="675"/>
        <v>0</v>
      </c>
      <c r="BQ512" s="422">
        <f t="shared" ca="1" si="676"/>
        <v>0</v>
      </c>
      <c r="BR512" s="422">
        <f t="shared" ca="1" si="698"/>
        <v>0</v>
      </c>
      <c r="BS512" s="422">
        <f t="shared" ca="1" si="677"/>
        <v>0</v>
      </c>
      <c r="BT512" s="422">
        <f t="shared" si="678"/>
        <v>0</v>
      </c>
      <c r="BU512" s="422">
        <f t="shared" si="679"/>
        <v>0</v>
      </c>
      <c r="BV512" s="422">
        <f t="shared" si="680"/>
        <v>0</v>
      </c>
      <c r="BW512" s="422">
        <f t="shared" si="681"/>
        <v>0</v>
      </c>
      <c r="BX512" s="422">
        <f t="shared" si="699"/>
        <v>0</v>
      </c>
      <c r="BY512" s="422">
        <f t="shared" si="682"/>
        <v>0</v>
      </c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458"/>
      <c r="CL512" s="458"/>
      <c r="CM512" s="458"/>
      <c r="CN512" s="458"/>
      <c r="CO512" s="458"/>
      <c r="CP512" s="458"/>
      <c r="CQ512" s="458"/>
      <c r="CR512" s="458"/>
      <c r="CS512" s="458"/>
      <c r="CT512" s="458"/>
      <c r="CU512" s="458"/>
      <c r="CV512" s="458"/>
      <c r="CW512" s="458"/>
      <c r="CX512" s="458"/>
      <c r="CY512" s="458"/>
      <c r="CZ512" s="458"/>
      <c r="DA512" s="458"/>
      <c r="DB512" s="458"/>
      <c r="DC512" s="458"/>
      <c r="DD512" s="458"/>
      <c r="DE512" s="458"/>
      <c r="DF512" s="458"/>
      <c r="DG512" s="458"/>
      <c r="DH512" s="458"/>
      <c r="DI512" s="458"/>
      <c r="DJ512" s="458"/>
      <c r="DK512" s="458"/>
      <c r="DL512" s="458"/>
      <c r="DM512" s="458"/>
      <c r="DN512" s="458"/>
      <c r="DO512" s="458"/>
      <c r="DP512" s="458"/>
      <c r="DQ512" s="458"/>
      <c r="DR512" s="458"/>
      <c r="DS512" s="458"/>
      <c r="DT512" s="458"/>
      <c r="DU512" s="39"/>
      <c r="DV512" s="39"/>
      <c r="DW512" s="31">
        <f t="shared" si="700"/>
        <v>33</v>
      </c>
      <c r="DX512" s="459">
        <f t="shared" si="683"/>
        <v>388</v>
      </c>
      <c r="DY512" s="467">
        <f t="shared" si="701"/>
        <v>0</v>
      </c>
      <c r="DZ512" s="468">
        <f t="shared" si="702"/>
        <v>0</v>
      </c>
      <c r="EA512" s="467">
        <f t="shared" si="703"/>
        <v>0</v>
      </c>
      <c r="EB512" s="468"/>
      <c r="EC512" s="326"/>
      <c r="ED512" s="468"/>
      <c r="EE512" s="39"/>
      <c r="EF512" s="459">
        <f t="shared" si="704"/>
        <v>388</v>
      </c>
      <c r="EG512" s="407">
        <f t="shared" si="705"/>
        <v>0.03</v>
      </c>
      <c r="EH512" s="407">
        <f t="shared" si="705"/>
        <v>0.03</v>
      </c>
      <c r="EI512" s="407">
        <f t="shared" si="705"/>
        <v>0.03</v>
      </c>
      <c r="EJ512" s="407">
        <f t="shared" si="705"/>
        <v>0.03</v>
      </c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39"/>
      <c r="GJ512" s="39"/>
      <c r="GK512" s="39"/>
      <c r="GL512" s="39"/>
      <c r="GM512" s="39"/>
      <c r="GN512" s="39"/>
      <c r="GO512" s="39"/>
      <c r="GP512" s="39"/>
      <c r="GQ512" s="39"/>
      <c r="GR512" s="39"/>
      <c r="GS512" s="39"/>
      <c r="GT512" s="39"/>
      <c r="GU512" s="39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</row>
    <row r="513" spans="1:228" ht="12.75" hidden="1" customHeight="1" x14ac:dyDescent="0.2">
      <c r="A513" s="31">
        <f t="shared" si="684"/>
        <v>33</v>
      </c>
      <c r="B513" s="31"/>
      <c r="C513" s="31"/>
      <c r="D513" s="32">
        <f t="shared" si="685"/>
        <v>389</v>
      </c>
      <c r="E513" s="33">
        <f t="shared" ca="1" si="648"/>
        <v>0</v>
      </c>
      <c r="F513" s="33">
        <f t="shared" ca="1" si="649"/>
        <v>0</v>
      </c>
      <c r="G513" s="33">
        <f t="shared" ca="1" si="650"/>
        <v>0</v>
      </c>
      <c r="H513" s="33">
        <v>0</v>
      </c>
      <c r="I513" s="33">
        <v>0</v>
      </c>
      <c r="J513" s="33">
        <f t="shared" ca="1" si="630"/>
        <v>0</v>
      </c>
      <c r="K513" s="33">
        <f t="shared" ca="1" si="651"/>
        <v>0</v>
      </c>
      <c r="L513" s="33"/>
      <c r="M513" s="832">
        <v>0</v>
      </c>
      <c r="N513" s="33">
        <f>IF(M513&gt;0,#REF!,0)</f>
        <v>0</v>
      </c>
      <c r="O513" s="33">
        <f t="shared" ca="1" si="652"/>
        <v>0</v>
      </c>
      <c r="P513" s="833">
        <f t="shared" ca="1" si="686"/>
        <v>0</v>
      </c>
      <c r="Q513" s="834">
        <f t="shared" ca="1" si="687"/>
        <v>0</v>
      </c>
      <c r="R513" s="835">
        <f t="shared" ca="1" si="688"/>
        <v>0</v>
      </c>
      <c r="S513" s="836">
        <f t="shared" ca="1" si="689"/>
        <v>0</v>
      </c>
      <c r="T513" s="34">
        <f t="shared" ca="1" si="653"/>
        <v>0</v>
      </c>
      <c r="U513" s="835">
        <f t="shared" ca="1" si="690"/>
        <v>0</v>
      </c>
      <c r="V513" s="34">
        <f t="shared" si="639"/>
        <v>0</v>
      </c>
      <c r="W513" s="553">
        <f t="shared" si="640"/>
        <v>0</v>
      </c>
      <c r="X513" s="42">
        <f t="shared" si="691"/>
        <v>0.03</v>
      </c>
      <c r="Y513" s="43">
        <f t="shared" si="654"/>
        <v>2.4662697723036864E-3</v>
      </c>
      <c r="Z513" s="45">
        <f t="shared" si="646"/>
        <v>0.03</v>
      </c>
      <c r="AA513" s="43">
        <f t="shared" si="655"/>
        <v>2.4662697723036864E-3</v>
      </c>
      <c r="AB513" s="35">
        <f t="shared" si="692"/>
        <v>0.16</v>
      </c>
      <c r="AC513" s="35">
        <f t="shared" ca="1" si="692"/>
        <v>0.15470777428049154</v>
      </c>
      <c r="AD513" s="317">
        <f t="shared" ca="1" si="692"/>
        <v>0.15470777428049154</v>
      </c>
      <c r="AE513" s="39"/>
      <c r="AF513" s="318">
        <f t="shared" si="656"/>
        <v>0</v>
      </c>
      <c r="AG513" s="405">
        <f t="shared" ca="1" si="657"/>
        <v>0</v>
      </c>
      <c r="AH513" s="318">
        <f t="shared" si="658"/>
        <v>0</v>
      </c>
      <c r="AI513" s="405">
        <f t="shared" ca="1" si="659"/>
        <v>0</v>
      </c>
      <c r="AJ513" s="318">
        <f t="shared" si="660"/>
        <v>0</v>
      </c>
      <c r="AK513" s="405">
        <f t="shared" ca="1" si="661"/>
        <v>0</v>
      </c>
      <c r="AL513" s="35">
        <v>0</v>
      </c>
      <c r="AM513" s="30">
        <f t="shared" ca="1" si="662"/>
        <v>0</v>
      </c>
      <c r="AN513" s="39"/>
      <c r="AO513" s="39"/>
      <c r="AP513" s="709">
        <f ca="1">IF($J$12="",0,IF(A513&lt;=$Y$3,IF(R512+SUM($M$126:M513)&gt;$Z$22,R512*10%,IF(R512+SUM($M$126:M513)&lt;=$Z$22,$Z$22-R512-SUM($M$126:M513))),0))</f>
        <v>0</v>
      </c>
      <c r="AQ513" s="319">
        <f t="shared" ca="1" si="693"/>
        <v>0</v>
      </c>
      <c r="AR513" s="319">
        <f ca="1">IF($J$12="",0,IF(U512&lt;0,0,IF(A513&lt;=$Y$3,IF(U512+SUM($M$126:M513)&gt;$Z$22,U512*10%,IF(U512+SUM($M$126:M513)&lt;=$Z$22,$AR$125-U512-SUM($M$126:M513))),0)))</f>
        <v>0</v>
      </c>
      <c r="AS513" s="39">
        <f t="shared" ca="1" si="694"/>
        <v>0</v>
      </c>
      <c r="AT513" s="723">
        <f t="shared" ca="1" si="663"/>
        <v>0</v>
      </c>
      <c r="AU513" s="320">
        <f t="shared" ca="1" si="664"/>
        <v>0</v>
      </c>
      <c r="AV513" s="320">
        <f t="shared" ca="1" si="665"/>
        <v>0</v>
      </c>
      <c r="AW513" s="320">
        <f t="shared" ca="1" si="666"/>
        <v>0</v>
      </c>
      <c r="AX513" s="320">
        <f t="shared" ca="1" si="667"/>
        <v>0</v>
      </c>
      <c r="AY513" s="320">
        <f t="shared" ca="1" si="695"/>
        <v>0</v>
      </c>
      <c r="AZ513" s="724">
        <f t="shared" ca="1" si="668"/>
        <v>0</v>
      </c>
      <c r="BA513" s="1259">
        <f t="shared" si="696"/>
        <v>0</v>
      </c>
      <c r="BB513" s="1250"/>
      <c r="BC513" s="715">
        <f t="shared" si="669"/>
        <v>0</v>
      </c>
      <c r="BD513" s="715">
        <f t="shared" si="670"/>
        <v>0</v>
      </c>
      <c r="BE513" s="715">
        <f t="shared" si="671"/>
        <v>0</v>
      </c>
      <c r="BF513" s="715">
        <f t="shared" si="697"/>
        <v>0</v>
      </c>
      <c r="BG513" s="732">
        <f t="shared" si="672"/>
        <v>0</v>
      </c>
      <c r="BH513" s="39"/>
      <c r="BI513" s="39"/>
      <c r="BJ513" s="39"/>
      <c r="BK513" s="39"/>
      <c r="BL513" s="39"/>
      <c r="BM513" s="30"/>
      <c r="BN513" s="422">
        <f t="shared" ca="1" si="673"/>
        <v>0</v>
      </c>
      <c r="BO513" s="422">
        <f t="shared" ca="1" si="674"/>
        <v>0</v>
      </c>
      <c r="BP513" s="422">
        <f t="shared" ca="1" si="675"/>
        <v>0</v>
      </c>
      <c r="BQ513" s="422">
        <f t="shared" ca="1" si="676"/>
        <v>0</v>
      </c>
      <c r="BR513" s="422">
        <f t="shared" ca="1" si="698"/>
        <v>0</v>
      </c>
      <c r="BS513" s="422">
        <f t="shared" ca="1" si="677"/>
        <v>0</v>
      </c>
      <c r="BT513" s="422">
        <f t="shared" si="678"/>
        <v>0</v>
      </c>
      <c r="BU513" s="422">
        <f t="shared" si="679"/>
        <v>0</v>
      </c>
      <c r="BV513" s="422">
        <f t="shared" si="680"/>
        <v>0</v>
      </c>
      <c r="BW513" s="422">
        <f t="shared" si="681"/>
        <v>0</v>
      </c>
      <c r="BX513" s="422">
        <f t="shared" si="699"/>
        <v>0</v>
      </c>
      <c r="BY513" s="422">
        <f t="shared" si="682"/>
        <v>0</v>
      </c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458"/>
      <c r="CL513" s="458"/>
      <c r="CM513" s="458"/>
      <c r="CN513" s="458"/>
      <c r="CO513" s="458"/>
      <c r="CP513" s="458"/>
      <c r="CQ513" s="458"/>
      <c r="CR513" s="458"/>
      <c r="CS513" s="458"/>
      <c r="CT513" s="458"/>
      <c r="CU513" s="458"/>
      <c r="CV513" s="458"/>
      <c r="CW513" s="458"/>
      <c r="CX513" s="458"/>
      <c r="CY513" s="458"/>
      <c r="CZ513" s="458"/>
      <c r="DA513" s="458"/>
      <c r="DB513" s="458"/>
      <c r="DC513" s="458"/>
      <c r="DD513" s="458"/>
      <c r="DE513" s="458"/>
      <c r="DF513" s="458"/>
      <c r="DG513" s="458"/>
      <c r="DH513" s="458"/>
      <c r="DI513" s="458"/>
      <c r="DJ513" s="458"/>
      <c r="DK513" s="458"/>
      <c r="DL513" s="458"/>
      <c r="DM513" s="458"/>
      <c r="DN513" s="458"/>
      <c r="DO513" s="458"/>
      <c r="DP513" s="458"/>
      <c r="DQ513" s="458"/>
      <c r="DR513" s="458"/>
      <c r="DS513" s="458"/>
      <c r="DT513" s="458"/>
      <c r="DU513" s="39"/>
      <c r="DV513" s="39"/>
      <c r="DW513" s="31">
        <f t="shared" si="700"/>
        <v>33</v>
      </c>
      <c r="DX513" s="459">
        <f t="shared" si="683"/>
        <v>389</v>
      </c>
      <c r="DY513" s="467">
        <f t="shared" si="701"/>
        <v>0</v>
      </c>
      <c r="DZ513" s="468">
        <f t="shared" si="702"/>
        <v>0</v>
      </c>
      <c r="EA513" s="467">
        <f t="shared" si="703"/>
        <v>0</v>
      </c>
      <c r="EB513" s="468"/>
      <c r="EC513" s="326"/>
      <c r="ED513" s="468"/>
      <c r="EE513" s="39"/>
      <c r="EF513" s="459">
        <f t="shared" si="704"/>
        <v>389</v>
      </c>
      <c r="EG513" s="407">
        <f t="shared" si="705"/>
        <v>0.03</v>
      </c>
      <c r="EH513" s="407">
        <f t="shared" si="705"/>
        <v>0.03</v>
      </c>
      <c r="EI513" s="407">
        <f t="shared" si="705"/>
        <v>0.03</v>
      </c>
      <c r="EJ513" s="407">
        <f t="shared" si="705"/>
        <v>0.03</v>
      </c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39"/>
      <c r="GJ513" s="39"/>
      <c r="GK513" s="39"/>
      <c r="GL513" s="39"/>
      <c r="GM513" s="39"/>
      <c r="GN513" s="39"/>
      <c r="GO513" s="39"/>
      <c r="GP513" s="39"/>
      <c r="GQ513" s="39"/>
      <c r="GR513" s="39"/>
      <c r="GS513" s="39"/>
      <c r="GT513" s="39"/>
      <c r="GU513" s="39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</row>
    <row r="514" spans="1:228" ht="12.75" hidden="1" customHeight="1" x14ac:dyDescent="0.2">
      <c r="A514" s="31">
        <f t="shared" si="684"/>
        <v>33</v>
      </c>
      <c r="B514" s="31"/>
      <c r="C514" s="31"/>
      <c r="D514" s="32">
        <f t="shared" si="685"/>
        <v>390</v>
      </c>
      <c r="E514" s="33">
        <f t="shared" ca="1" si="648"/>
        <v>0</v>
      </c>
      <c r="F514" s="33">
        <f t="shared" ca="1" si="649"/>
        <v>0</v>
      </c>
      <c r="G514" s="33">
        <f t="shared" ca="1" si="650"/>
        <v>0</v>
      </c>
      <c r="H514" s="33">
        <v>0</v>
      </c>
      <c r="I514" s="33">
        <v>0</v>
      </c>
      <c r="J514" s="33">
        <f t="shared" ca="1" si="630"/>
        <v>0</v>
      </c>
      <c r="K514" s="33">
        <f t="shared" ca="1" si="651"/>
        <v>0</v>
      </c>
      <c r="L514" s="33"/>
      <c r="M514" s="832">
        <v>0</v>
      </c>
      <c r="N514" s="33">
        <f>IF(M514&gt;0,#REF!,0)</f>
        <v>0</v>
      </c>
      <c r="O514" s="33">
        <f t="shared" ca="1" si="652"/>
        <v>0</v>
      </c>
      <c r="P514" s="833">
        <f t="shared" ca="1" si="686"/>
        <v>0</v>
      </c>
      <c r="Q514" s="834">
        <f t="shared" ca="1" si="687"/>
        <v>0</v>
      </c>
      <c r="R514" s="835">
        <f t="shared" ca="1" si="688"/>
        <v>0</v>
      </c>
      <c r="S514" s="836">
        <f t="shared" ca="1" si="689"/>
        <v>0</v>
      </c>
      <c r="T514" s="34">
        <f t="shared" ca="1" si="653"/>
        <v>0</v>
      </c>
      <c r="U514" s="835">
        <f t="shared" ca="1" si="690"/>
        <v>0</v>
      </c>
      <c r="V514" s="34">
        <f t="shared" si="639"/>
        <v>0</v>
      </c>
      <c r="W514" s="553">
        <f t="shared" si="640"/>
        <v>0</v>
      </c>
      <c r="X514" s="42">
        <f t="shared" si="691"/>
        <v>0.03</v>
      </c>
      <c r="Y514" s="43">
        <f t="shared" si="654"/>
        <v>2.4662697723036864E-3</v>
      </c>
      <c r="Z514" s="45">
        <f t="shared" si="646"/>
        <v>0.03</v>
      </c>
      <c r="AA514" s="43">
        <f t="shared" si="655"/>
        <v>2.4662697723036864E-3</v>
      </c>
      <c r="AB514" s="35">
        <f t="shared" si="692"/>
        <v>0.16</v>
      </c>
      <c r="AC514" s="35">
        <f t="shared" ca="1" si="692"/>
        <v>0.15470777428049154</v>
      </c>
      <c r="AD514" s="317">
        <f t="shared" ca="1" si="692"/>
        <v>0.15470777428049154</v>
      </c>
      <c r="AE514" s="39"/>
      <c r="AF514" s="318">
        <f t="shared" si="656"/>
        <v>0</v>
      </c>
      <c r="AG514" s="405">
        <f t="shared" ca="1" si="657"/>
        <v>0</v>
      </c>
      <c r="AH514" s="318">
        <f t="shared" si="658"/>
        <v>0</v>
      </c>
      <c r="AI514" s="405">
        <f t="shared" ca="1" si="659"/>
        <v>0</v>
      </c>
      <c r="AJ514" s="318">
        <f t="shared" si="660"/>
        <v>0</v>
      </c>
      <c r="AK514" s="405">
        <f t="shared" ca="1" si="661"/>
        <v>0</v>
      </c>
      <c r="AL514" s="35">
        <v>0</v>
      </c>
      <c r="AM514" s="30">
        <f t="shared" ca="1" si="662"/>
        <v>0</v>
      </c>
      <c r="AN514" s="39"/>
      <c r="AO514" s="39"/>
      <c r="AP514" s="709">
        <f ca="1">IF($J$12="",0,IF(A514&lt;=$Y$3,IF(R513+SUM($M$126:M514)&gt;$Z$22,R513*10%,IF(R513+SUM($M$126:M514)&lt;=$Z$22,$Z$22-R513-SUM($M$126:M514))),0))</f>
        <v>0</v>
      </c>
      <c r="AQ514" s="319">
        <f t="shared" ca="1" si="693"/>
        <v>0</v>
      </c>
      <c r="AR514" s="319">
        <f ca="1">IF($J$12="",0,IF(U513&lt;0,0,IF(A514&lt;=$Y$3,IF(U513+SUM($M$126:M514)&gt;$Z$22,U513*10%,IF(U513+SUM($M$126:M514)&lt;=$Z$22,$AR$125-U513-SUM($M$126:M514))),0)))</f>
        <v>0</v>
      </c>
      <c r="AS514" s="39">
        <f t="shared" ca="1" si="694"/>
        <v>0</v>
      </c>
      <c r="AT514" s="723">
        <f t="shared" ca="1" si="663"/>
        <v>0</v>
      </c>
      <c r="AU514" s="320">
        <f t="shared" ca="1" si="664"/>
        <v>0</v>
      </c>
      <c r="AV514" s="320">
        <f t="shared" ca="1" si="665"/>
        <v>0</v>
      </c>
      <c r="AW514" s="320">
        <f t="shared" ca="1" si="666"/>
        <v>0</v>
      </c>
      <c r="AX514" s="320">
        <f t="shared" ca="1" si="667"/>
        <v>0</v>
      </c>
      <c r="AY514" s="320">
        <f t="shared" ca="1" si="695"/>
        <v>0</v>
      </c>
      <c r="AZ514" s="724">
        <f t="shared" ca="1" si="668"/>
        <v>0</v>
      </c>
      <c r="BA514" s="1259">
        <f t="shared" si="696"/>
        <v>0</v>
      </c>
      <c r="BB514" s="1250"/>
      <c r="BC514" s="715">
        <f t="shared" si="669"/>
        <v>0</v>
      </c>
      <c r="BD514" s="715">
        <f t="shared" si="670"/>
        <v>0</v>
      </c>
      <c r="BE514" s="715">
        <f t="shared" si="671"/>
        <v>0</v>
      </c>
      <c r="BF514" s="715">
        <f t="shared" si="697"/>
        <v>0</v>
      </c>
      <c r="BG514" s="732">
        <f t="shared" si="672"/>
        <v>0</v>
      </c>
      <c r="BH514" s="39"/>
      <c r="BI514" s="39"/>
      <c r="BJ514" s="39"/>
      <c r="BK514" s="39"/>
      <c r="BL514" s="39"/>
      <c r="BM514" s="30"/>
      <c r="BN514" s="422">
        <f t="shared" ca="1" si="673"/>
        <v>0</v>
      </c>
      <c r="BO514" s="422">
        <f t="shared" ca="1" si="674"/>
        <v>0</v>
      </c>
      <c r="BP514" s="422">
        <f t="shared" ca="1" si="675"/>
        <v>0</v>
      </c>
      <c r="BQ514" s="422">
        <f t="shared" ca="1" si="676"/>
        <v>0</v>
      </c>
      <c r="BR514" s="422">
        <f t="shared" ca="1" si="698"/>
        <v>0</v>
      </c>
      <c r="BS514" s="422">
        <f t="shared" ca="1" si="677"/>
        <v>0</v>
      </c>
      <c r="BT514" s="422">
        <f t="shared" si="678"/>
        <v>0</v>
      </c>
      <c r="BU514" s="422">
        <f t="shared" si="679"/>
        <v>0</v>
      </c>
      <c r="BV514" s="422">
        <f t="shared" si="680"/>
        <v>0</v>
      </c>
      <c r="BW514" s="422">
        <f t="shared" si="681"/>
        <v>0</v>
      </c>
      <c r="BX514" s="422">
        <f t="shared" si="699"/>
        <v>0</v>
      </c>
      <c r="BY514" s="422">
        <f t="shared" si="682"/>
        <v>0</v>
      </c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458"/>
      <c r="CL514" s="458"/>
      <c r="CM514" s="458"/>
      <c r="CN514" s="458"/>
      <c r="CO514" s="458"/>
      <c r="CP514" s="458"/>
      <c r="CQ514" s="458"/>
      <c r="CR514" s="458"/>
      <c r="CS514" s="458"/>
      <c r="CT514" s="458"/>
      <c r="CU514" s="458"/>
      <c r="CV514" s="458"/>
      <c r="CW514" s="458"/>
      <c r="CX514" s="458"/>
      <c r="CY514" s="458"/>
      <c r="CZ514" s="458"/>
      <c r="DA514" s="458"/>
      <c r="DB514" s="458"/>
      <c r="DC514" s="458"/>
      <c r="DD514" s="458"/>
      <c r="DE514" s="458"/>
      <c r="DF514" s="458"/>
      <c r="DG514" s="458"/>
      <c r="DH514" s="458"/>
      <c r="DI514" s="458"/>
      <c r="DJ514" s="458"/>
      <c r="DK514" s="458"/>
      <c r="DL514" s="458"/>
      <c r="DM514" s="458"/>
      <c r="DN514" s="458"/>
      <c r="DO514" s="458"/>
      <c r="DP514" s="458"/>
      <c r="DQ514" s="458"/>
      <c r="DR514" s="458"/>
      <c r="DS514" s="458"/>
      <c r="DT514" s="458"/>
      <c r="DU514" s="39"/>
      <c r="DV514" s="39"/>
      <c r="DW514" s="31">
        <f t="shared" si="700"/>
        <v>33</v>
      </c>
      <c r="DX514" s="459">
        <f t="shared" si="683"/>
        <v>390</v>
      </c>
      <c r="DY514" s="467">
        <f t="shared" si="701"/>
        <v>0</v>
      </c>
      <c r="DZ514" s="468">
        <f t="shared" si="702"/>
        <v>0</v>
      </c>
      <c r="EA514" s="467">
        <f t="shared" si="703"/>
        <v>0</v>
      </c>
      <c r="EB514" s="468"/>
      <c r="EC514" s="326"/>
      <c r="ED514" s="468"/>
      <c r="EE514" s="39"/>
      <c r="EF514" s="459">
        <f t="shared" si="704"/>
        <v>390</v>
      </c>
      <c r="EG514" s="407">
        <f t="shared" si="705"/>
        <v>0.03</v>
      </c>
      <c r="EH514" s="407">
        <f t="shared" si="705"/>
        <v>0.03</v>
      </c>
      <c r="EI514" s="407">
        <f t="shared" si="705"/>
        <v>0.03</v>
      </c>
      <c r="EJ514" s="407">
        <f t="shared" si="705"/>
        <v>0.03</v>
      </c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39"/>
      <c r="GJ514" s="39"/>
      <c r="GK514" s="39"/>
      <c r="GL514" s="39"/>
      <c r="GM514" s="39"/>
      <c r="GN514" s="39"/>
      <c r="GO514" s="39"/>
      <c r="GP514" s="39"/>
      <c r="GQ514" s="39"/>
      <c r="GR514" s="39"/>
      <c r="GS514" s="39"/>
      <c r="GT514" s="39"/>
      <c r="GU514" s="39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</row>
    <row r="515" spans="1:228" ht="12.75" hidden="1" customHeight="1" x14ac:dyDescent="0.2">
      <c r="A515" s="31">
        <f t="shared" si="684"/>
        <v>33</v>
      </c>
      <c r="B515" s="31"/>
      <c r="C515" s="31"/>
      <c r="D515" s="32">
        <f t="shared" si="685"/>
        <v>391</v>
      </c>
      <c r="E515" s="33">
        <f t="shared" ca="1" si="648"/>
        <v>0</v>
      </c>
      <c r="F515" s="33">
        <f t="shared" ca="1" si="649"/>
        <v>0</v>
      </c>
      <c r="G515" s="33">
        <f t="shared" ca="1" si="650"/>
        <v>0</v>
      </c>
      <c r="H515" s="33">
        <v>0</v>
      </c>
      <c r="I515" s="33">
        <v>0</v>
      </c>
      <c r="J515" s="33">
        <f t="shared" ca="1" si="630"/>
        <v>0</v>
      </c>
      <c r="K515" s="33">
        <f t="shared" ca="1" si="651"/>
        <v>0</v>
      </c>
      <c r="L515" s="33"/>
      <c r="M515" s="832">
        <v>0</v>
      </c>
      <c r="N515" s="33">
        <f>IF(M515&gt;0,#REF!,0)</f>
        <v>0</v>
      </c>
      <c r="O515" s="33">
        <f t="shared" ca="1" si="652"/>
        <v>0</v>
      </c>
      <c r="P515" s="833">
        <f t="shared" ca="1" si="686"/>
        <v>0</v>
      </c>
      <c r="Q515" s="834">
        <f t="shared" ca="1" si="687"/>
        <v>0</v>
      </c>
      <c r="R515" s="835">
        <f t="shared" ca="1" si="688"/>
        <v>0</v>
      </c>
      <c r="S515" s="836">
        <f t="shared" ca="1" si="689"/>
        <v>0</v>
      </c>
      <c r="T515" s="34">
        <f t="shared" ca="1" si="653"/>
        <v>0</v>
      </c>
      <c r="U515" s="835">
        <f t="shared" ca="1" si="690"/>
        <v>0</v>
      </c>
      <c r="V515" s="34">
        <f t="shared" si="639"/>
        <v>0</v>
      </c>
      <c r="W515" s="553">
        <f t="shared" si="640"/>
        <v>0</v>
      </c>
      <c r="X515" s="42">
        <f t="shared" si="691"/>
        <v>0.03</v>
      </c>
      <c r="Y515" s="43">
        <f t="shared" si="654"/>
        <v>2.4662697723036864E-3</v>
      </c>
      <c r="Z515" s="45">
        <f t="shared" si="646"/>
        <v>0.03</v>
      </c>
      <c r="AA515" s="43">
        <f t="shared" si="655"/>
        <v>2.4662697723036864E-3</v>
      </c>
      <c r="AB515" s="35">
        <f t="shared" si="692"/>
        <v>0.16</v>
      </c>
      <c r="AC515" s="35">
        <f t="shared" ca="1" si="692"/>
        <v>0.15470777428049154</v>
      </c>
      <c r="AD515" s="317">
        <f t="shared" ca="1" si="692"/>
        <v>0.15470777428049154</v>
      </c>
      <c r="AE515" s="39"/>
      <c r="AF515" s="318">
        <f t="shared" si="656"/>
        <v>0</v>
      </c>
      <c r="AG515" s="405">
        <f t="shared" ca="1" si="657"/>
        <v>0</v>
      </c>
      <c r="AH515" s="318">
        <f t="shared" si="658"/>
        <v>0</v>
      </c>
      <c r="AI515" s="405">
        <f t="shared" ca="1" si="659"/>
        <v>0</v>
      </c>
      <c r="AJ515" s="318">
        <f t="shared" si="660"/>
        <v>0</v>
      </c>
      <c r="AK515" s="405">
        <f t="shared" ca="1" si="661"/>
        <v>0</v>
      </c>
      <c r="AL515" s="35">
        <v>0</v>
      </c>
      <c r="AM515" s="30">
        <f t="shared" ca="1" si="662"/>
        <v>0</v>
      </c>
      <c r="AN515" s="39"/>
      <c r="AO515" s="39"/>
      <c r="AP515" s="709">
        <f ca="1">IF($J$12="",0,IF(A515&lt;=$Y$3,IF(R514+SUM($M$126:M515)&gt;$Z$22,R514*10%,IF(R514+SUM($M$126:M515)&lt;=$Z$22,$Z$22-R514-SUM($M$126:M515))),0))</f>
        <v>0</v>
      </c>
      <c r="AQ515" s="319">
        <f t="shared" ca="1" si="693"/>
        <v>0</v>
      </c>
      <c r="AR515" s="319">
        <f ca="1">IF($J$12="",0,IF(U514&lt;0,0,IF(A515&lt;=$Y$3,IF(U514+SUM($M$126:M515)&gt;$Z$22,U514*10%,IF(U514+SUM($M$126:M515)&lt;=$Z$22,$AR$125-U514-SUM($M$126:M515))),0)))</f>
        <v>0</v>
      </c>
      <c r="AS515" s="39">
        <f t="shared" ca="1" si="694"/>
        <v>0</v>
      </c>
      <c r="AT515" s="723">
        <f t="shared" ca="1" si="663"/>
        <v>0</v>
      </c>
      <c r="AU515" s="320">
        <f t="shared" ca="1" si="664"/>
        <v>0</v>
      </c>
      <c r="AV515" s="320">
        <f t="shared" ca="1" si="665"/>
        <v>0</v>
      </c>
      <c r="AW515" s="320">
        <f t="shared" ca="1" si="666"/>
        <v>0</v>
      </c>
      <c r="AX515" s="320">
        <f t="shared" ca="1" si="667"/>
        <v>0</v>
      </c>
      <c r="AY515" s="320">
        <f t="shared" ca="1" si="695"/>
        <v>0</v>
      </c>
      <c r="AZ515" s="724">
        <f t="shared" ca="1" si="668"/>
        <v>0</v>
      </c>
      <c r="BA515" s="1259">
        <f t="shared" si="696"/>
        <v>0</v>
      </c>
      <c r="BB515" s="1250"/>
      <c r="BC515" s="715">
        <f t="shared" si="669"/>
        <v>0</v>
      </c>
      <c r="BD515" s="715">
        <f t="shared" si="670"/>
        <v>0</v>
      </c>
      <c r="BE515" s="715">
        <f t="shared" si="671"/>
        <v>0</v>
      </c>
      <c r="BF515" s="715">
        <f t="shared" si="697"/>
        <v>0</v>
      </c>
      <c r="BG515" s="732">
        <f t="shared" si="672"/>
        <v>0</v>
      </c>
      <c r="BH515" s="39"/>
      <c r="BI515" s="39"/>
      <c r="BJ515" s="39"/>
      <c r="BK515" s="39"/>
      <c r="BL515" s="39"/>
      <c r="BM515" s="30"/>
      <c r="BN515" s="422">
        <f t="shared" ca="1" si="673"/>
        <v>0</v>
      </c>
      <c r="BO515" s="422">
        <f t="shared" ca="1" si="674"/>
        <v>0</v>
      </c>
      <c r="BP515" s="422">
        <f t="shared" ca="1" si="675"/>
        <v>0</v>
      </c>
      <c r="BQ515" s="422">
        <f t="shared" ca="1" si="676"/>
        <v>0</v>
      </c>
      <c r="BR515" s="422">
        <f t="shared" ca="1" si="698"/>
        <v>0</v>
      </c>
      <c r="BS515" s="422">
        <f t="shared" ca="1" si="677"/>
        <v>0</v>
      </c>
      <c r="BT515" s="422">
        <f t="shared" si="678"/>
        <v>0</v>
      </c>
      <c r="BU515" s="422">
        <f t="shared" si="679"/>
        <v>0</v>
      </c>
      <c r="BV515" s="422">
        <f t="shared" si="680"/>
        <v>0</v>
      </c>
      <c r="BW515" s="422">
        <f t="shared" si="681"/>
        <v>0</v>
      </c>
      <c r="BX515" s="422">
        <f t="shared" si="699"/>
        <v>0</v>
      </c>
      <c r="BY515" s="422">
        <f t="shared" si="682"/>
        <v>0</v>
      </c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458"/>
      <c r="CL515" s="458"/>
      <c r="CM515" s="458"/>
      <c r="CN515" s="458"/>
      <c r="CO515" s="458"/>
      <c r="CP515" s="458"/>
      <c r="CQ515" s="458"/>
      <c r="CR515" s="458"/>
      <c r="CS515" s="458"/>
      <c r="CT515" s="458"/>
      <c r="CU515" s="458"/>
      <c r="CV515" s="458"/>
      <c r="CW515" s="458"/>
      <c r="CX515" s="458"/>
      <c r="CY515" s="458"/>
      <c r="CZ515" s="458"/>
      <c r="DA515" s="458"/>
      <c r="DB515" s="458"/>
      <c r="DC515" s="458"/>
      <c r="DD515" s="458"/>
      <c r="DE515" s="458"/>
      <c r="DF515" s="458"/>
      <c r="DG515" s="458"/>
      <c r="DH515" s="458"/>
      <c r="DI515" s="458"/>
      <c r="DJ515" s="458"/>
      <c r="DK515" s="458"/>
      <c r="DL515" s="458"/>
      <c r="DM515" s="458"/>
      <c r="DN515" s="458"/>
      <c r="DO515" s="458"/>
      <c r="DP515" s="458"/>
      <c r="DQ515" s="458"/>
      <c r="DR515" s="458"/>
      <c r="DS515" s="458"/>
      <c r="DT515" s="458"/>
      <c r="DU515" s="39"/>
      <c r="DV515" s="39"/>
      <c r="DW515" s="31">
        <f t="shared" si="700"/>
        <v>33</v>
      </c>
      <c r="DX515" s="459">
        <f t="shared" si="683"/>
        <v>391</v>
      </c>
      <c r="DY515" s="467">
        <f t="shared" si="701"/>
        <v>0</v>
      </c>
      <c r="DZ515" s="468">
        <f t="shared" si="702"/>
        <v>0</v>
      </c>
      <c r="EA515" s="467">
        <f t="shared" si="703"/>
        <v>0</v>
      </c>
      <c r="EB515" s="468"/>
      <c r="EC515" s="326"/>
      <c r="ED515" s="468"/>
      <c r="EE515" s="39"/>
      <c r="EF515" s="459">
        <f t="shared" si="704"/>
        <v>391</v>
      </c>
      <c r="EG515" s="407">
        <f t="shared" si="705"/>
        <v>0.03</v>
      </c>
      <c r="EH515" s="407">
        <f t="shared" si="705"/>
        <v>0.03</v>
      </c>
      <c r="EI515" s="407">
        <f t="shared" si="705"/>
        <v>0.03</v>
      </c>
      <c r="EJ515" s="407">
        <f t="shared" si="705"/>
        <v>0.03</v>
      </c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39"/>
      <c r="GJ515" s="39"/>
      <c r="GK515" s="39"/>
      <c r="GL515" s="39"/>
      <c r="GM515" s="39"/>
      <c r="GN515" s="39"/>
      <c r="GO515" s="39"/>
      <c r="GP515" s="39"/>
      <c r="GQ515" s="39"/>
      <c r="GR515" s="39"/>
      <c r="GS515" s="39"/>
      <c r="GT515" s="39"/>
      <c r="GU515" s="39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</row>
    <row r="516" spans="1:228" ht="12.75" hidden="1" customHeight="1" x14ac:dyDescent="0.2">
      <c r="A516" s="31">
        <f t="shared" si="684"/>
        <v>33</v>
      </c>
      <c r="B516" s="31"/>
      <c r="C516" s="31"/>
      <c r="D516" s="32">
        <f t="shared" si="685"/>
        <v>392</v>
      </c>
      <c r="E516" s="33">
        <f t="shared" ca="1" si="648"/>
        <v>0</v>
      </c>
      <c r="F516" s="33">
        <f t="shared" ca="1" si="649"/>
        <v>0</v>
      </c>
      <c r="G516" s="33">
        <f t="shared" ca="1" si="650"/>
        <v>0</v>
      </c>
      <c r="H516" s="33">
        <v>0</v>
      </c>
      <c r="I516" s="33">
        <v>0</v>
      </c>
      <c r="J516" s="33">
        <f t="shared" ca="1" si="630"/>
        <v>0</v>
      </c>
      <c r="K516" s="33">
        <f t="shared" ca="1" si="651"/>
        <v>0</v>
      </c>
      <c r="L516" s="33"/>
      <c r="M516" s="832">
        <v>0</v>
      </c>
      <c r="N516" s="33">
        <f>IF(M516&gt;0,#REF!,0)</f>
        <v>0</v>
      </c>
      <c r="O516" s="33">
        <f t="shared" ca="1" si="652"/>
        <v>0</v>
      </c>
      <c r="P516" s="833">
        <f t="shared" ca="1" si="686"/>
        <v>0</v>
      </c>
      <c r="Q516" s="834">
        <f t="shared" ca="1" si="687"/>
        <v>0</v>
      </c>
      <c r="R516" s="835">
        <f t="shared" ca="1" si="688"/>
        <v>0</v>
      </c>
      <c r="S516" s="836">
        <f t="shared" ca="1" si="689"/>
        <v>0</v>
      </c>
      <c r="T516" s="34">
        <f t="shared" ca="1" si="653"/>
        <v>0</v>
      </c>
      <c r="U516" s="835">
        <f t="shared" ca="1" si="690"/>
        <v>0</v>
      </c>
      <c r="V516" s="34">
        <f t="shared" si="639"/>
        <v>0</v>
      </c>
      <c r="W516" s="553">
        <f t="shared" si="640"/>
        <v>0</v>
      </c>
      <c r="X516" s="42">
        <f t="shared" si="691"/>
        <v>0.03</v>
      </c>
      <c r="Y516" s="43">
        <f t="shared" si="654"/>
        <v>2.4662697723036864E-3</v>
      </c>
      <c r="Z516" s="45">
        <f t="shared" si="646"/>
        <v>0.03</v>
      </c>
      <c r="AA516" s="43">
        <f t="shared" si="655"/>
        <v>2.4662697723036864E-3</v>
      </c>
      <c r="AB516" s="35">
        <f t="shared" si="692"/>
        <v>0.16</v>
      </c>
      <c r="AC516" s="35">
        <f t="shared" ca="1" si="692"/>
        <v>0.15470777428049154</v>
      </c>
      <c r="AD516" s="317">
        <f t="shared" ca="1" si="692"/>
        <v>0.15470777428049154</v>
      </c>
      <c r="AE516" s="39"/>
      <c r="AF516" s="318">
        <f t="shared" si="656"/>
        <v>0</v>
      </c>
      <c r="AG516" s="405">
        <f t="shared" ca="1" si="657"/>
        <v>0</v>
      </c>
      <c r="AH516" s="318">
        <f t="shared" si="658"/>
        <v>0</v>
      </c>
      <c r="AI516" s="405">
        <f t="shared" ca="1" si="659"/>
        <v>0</v>
      </c>
      <c r="AJ516" s="318">
        <f t="shared" si="660"/>
        <v>0</v>
      </c>
      <c r="AK516" s="405">
        <f t="shared" ca="1" si="661"/>
        <v>0</v>
      </c>
      <c r="AL516" s="35">
        <v>0</v>
      </c>
      <c r="AM516" s="30">
        <f t="shared" ca="1" si="662"/>
        <v>0</v>
      </c>
      <c r="AN516" s="39"/>
      <c r="AO516" s="39"/>
      <c r="AP516" s="709">
        <f ca="1">IF($J$12="",0,IF(A516&lt;=$Y$3,IF(R515+SUM($M$126:M516)&gt;$Z$22,R515*10%,IF(R515+SUM($M$126:M516)&lt;=$Z$22,$Z$22-R515-SUM($M$126:M516))),0))</f>
        <v>0</v>
      </c>
      <c r="AQ516" s="319">
        <f t="shared" ca="1" si="693"/>
        <v>0</v>
      </c>
      <c r="AR516" s="319">
        <f ca="1">IF($J$12="",0,IF(U515&lt;0,0,IF(A516&lt;=$Y$3,IF(U515+SUM($M$126:M516)&gt;$Z$22,U515*10%,IF(U515+SUM($M$126:M516)&lt;=$Z$22,$AR$125-U515-SUM($M$126:M516))),0)))</f>
        <v>0</v>
      </c>
      <c r="AS516" s="39">
        <f t="shared" ca="1" si="694"/>
        <v>0</v>
      </c>
      <c r="AT516" s="723">
        <f t="shared" ca="1" si="663"/>
        <v>0</v>
      </c>
      <c r="AU516" s="320">
        <f t="shared" ca="1" si="664"/>
        <v>0</v>
      </c>
      <c r="AV516" s="320">
        <f t="shared" ca="1" si="665"/>
        <v>0</v>
      </c>
      <c r="AW516" s="320">
        <f t="shared" ca="1" si="666"/>
        <v>0</v>
      </c>
      <c r="AX516" s="320">
        <f t="shared" ca="1" si="667"/>
        <v>0</v>
      </c>
      <c r="AY516" s="320">
        <f t="shared" ca="1" si="695"/>
        <v>0</v>
      </c>
      <c r="AZ516" s="724">
        <f t="shared" ca="1" si="668"/>
        <v>0</v>
      </c>
      <c r="BA516" s="1259">
        <f t="shared" si="696"/>
        <v>0</v>
      </c>
      <c r="BB516" s="1250"/>
      <c r="BC516" s="715">
        <f t="shared" si="669"/>
        <v>0</v>
      </c>
      <c r="BD516" s="715">
        <f t="shared" si="670"/>
        <v>0</v>
      </c>
      <c r="BE516" s="715">
        <f t="shared" si="671"/>
        <v>0</v>
      </c>
      <c r="BF516" s="715">
        <f t="shared" si="697"/>
        <v>0</v>
      </c>
      <c r="BG516" s="732">
        <f t="shared" si="672"/>
        <v>0</v>
      </c>
      <c r="BH516" s="39"/>
      <c r="BI516" s="39"/>
      <c r="BJ516" s="39"/>
      <c r="BK516" s="39"/>
      <c r="BL516" s="39"/>
      <c r="BM516" s="30"/>
      <c r="BN516" s="422">
        <f t="shared" ca="1" si="673"/>
        <v>0</v>
      </c>
      <c r="BO516" s="422">
        <f t="shared" ca="1" si="674"/>
        <v>0</v>
      </c>
      <c r="BP516" s="422">
        <f t="shared" ca="1" si="675"/>
        <v>0</v>
      </c>
      <c r="BQ516" s="422">
        <f t="shared" ca="1" si="676"/>
        <v>0</v>
      </c>
      <c r="BR516" s="422">
        <f t="shared" ca="1" si="698"/>
        <v>0</v>
      </c>
      <c r="BS516" s="422">
        <f t="shared" ca="1" si="677"/>
        <v>0</v>
      </c>
      <c r="BT516" s="422">
        <f t="shared" si="678"/>
        <v>0</v>
      </c>
      <c r="BU516" s="422">
        <f t="shared" si="679"/>
        <v>0</v>
      </c>
      <c r="BV516" s="422">
        <f t="shared" si="680"/>
        <v>0</v>
      </c>
      <c r="BW516" s="422">
        <f t="shared" si="681"/>
        <v>0</v>
      </c>
      <c r="BX516" s="422">
        <f t="shared" si="699"/>
        <v>0</v>
      </c>
      <c r="BY516" s="422">
        <f t="shared" si="682"/>
        <v>0</v>
      </c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458"/>
      <c r="CL516" s="458"/>
      <c r="CM516" s="458"/>
      <c r="CN516" s="458"/>
      <c r="CO516" s="458"/>
      <c r="CP516" s="458"/>
      <c r="CQ516" s="458"/>
      <c r="CR516" s="458"/>
      <c r="CS516" s="458"/>
      <c r="CT516" s="458"/>
      <c r="CU516" s="458"/>
      <c r="CV516" s="458"/>
      <c r="CW516" s="458"/>
      <c r="CX516" s="458"/>
      <c r="CY516" s="458"/>
      <c r="CZ516" s="458"/>
      <c r="DA516" s="458"/>
      <c r="DB516" s="458"/>
      <c r="DC516" s="458"/>
      <c r="DD516" s="458"/>
      <c r="DE516" s="458"/>
      <c r="DF516" s="458"/>
      <c r="DG516" s="458"/>
      <c r="DH516" s="458"/>
      <c r="DI516" s="458"/>
      <c r="DJ516" s="458"/>
      <c r="DK516" s="458"/>
      <c r="DL516" s="458"/>
      <c r="DM516" s="458"/>
      <c r="DN516" s="458"/>
      <c r="DO516" s="458"/>
      <c r="DP516" s="458"/>
      <c r="DQ516" s="458"/>
      <c r="DR516" s="458"/>
      <c r="DS516" s="458"/>
      <c r="DT516" s="458"/>
      <c r="DU516" s="39"/>
      <c r="DV516" s="39"/>
      <c r="DW516" s="31">
        <f t="shared" si="700"/>
        <v>33</v>
      </c>
      <c r="DX516" s="459">
        <f t="shared" si="683"/>
        <v>392</v>
      </c>
      <c r="DY516" s="467">
        <f t="shared" si="701"/>
        <v>0</v>
      </c>
      <c r="DZ516" s="468">
        <f t="shared" si="702"/>
        <v>0</v>
      </c>
      <c r="EA516" s="467">
        <f t="shared" si="703"/>
        <v>0</v>
      </c>
      <c r="EB516" s="468"/>
      <c r="EC516" s="326"/>
      <c r="ED516" s="468"/>
      <c r="EE516" s="39"/>
      <c r="EF516" s="459">
        <f t="shared" si="704"/>
        <v>392</v>
      </c>
      <c r="EG516" s="407">
        <f t="shared" si="705"/>
        <v>0.03</v>
      </c>
      <c r="EH516" s="407">
        <f t="shared" si="705"/>
        <v>0.03</v>
      </c>
      <c r="EI516" s="407">
        <f t="shared" si="705"/>
        <v>0.03</v>
      </c>
      <c r="EJ516" s="407">
        <f t="shared" si="705"/>
        <v>0.03</v>
      </c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39"/>
      <c r="GJ516" s="39"/>
      <c r="GK516" s="39"/>
      <c r="GL516" s="39"/>
      <c r="GM516" s="39"/>
      <c r="GN516" s="39"/>
      <c r="GO516" s="39"/>
      <c r="GP516" s="39"/>
      <c r="GQ516" s="39"/>
      <c r="GR516" s="39"/>
      <c r="GS516" s="39"/>
      <c r="GT516" s="39"/>
      <c r="GU516" s="39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</row>
    <row r="517" spans="1:228" ht="12.75" hidden="1" customHeight="1" x14ac:dyDescent="0.2">
      <c r="A517" s="31">
        <f t="shared" si="684"/>
        <v>33</v>
      </c>
      <c r="B517" s="31"/>
      <c r="C517" s="31"/>
      <c r="D517" s="32">
        <f t="shared" si="685"/>
        <v>393</v>
      </c>
      <c r="E517" s="33">
        <f t="shared" ca="1" si="648"/>
        <v>0</v>
      </c>
      <c r="F517" s="33">
        <f t="shared" ca="1" si="649"/>
        <v>0</v>
      </c>
      <c r="G517" s="33">
        <f t="shared" ca="1" si="650"/>
        <v>0</v>
      </c>
      <c r="H517" s="33">
        <v>0</v>
      </c>
      <c r="I517" s="33">
        <v>0</v>
      </c>
      <c r="J517" s="33">
        <f t="shared" ca="1" si="630"/>
        <v>0</v>
      </c>
      <c r="K517" s="33">
        <f t="shared" ca="1" si="651"/>
        <v>0</v>
      </c>
      <c r="L517" s="33"/>
      <c r="M517" s="832">
        <v>0</v>
      </c>
      <c r="N517" s="33">
        <f>IF(M517&gt;0,#REF!,0)</f>
        <v>0</v>
      </c>
      <c r="O517" s="33">
        <f t="shared" ca="1" si="652"/>
        <v>0</v>
      </c>
      <c r="P517" s="833">
        <f t="shared" ca="1" si="686"/>
        <v>0</v>
      </c>
      <c r="Q517" s="834">
        <f t="shared" ca="1" si="687"/>
        <v>0</v>
      </c>
      <c r="R517" s="835">
        <f t="shared" ca="1" si="688"/>
        <v>0</v>
      </c>
      <c r="S517" s="836">
        <f t="shared" ca="1" si="689"/>
        <v>0</v>
      </c>
      <c r="T517" s="34">
        <f t="shared" ca="1" si="653"/>
        <v>0</v>
      </c>
      <c r="U517" s="835">
        <f t="shared" ca="1" si="690"/>
        <v>0</v>
      </c>
      <c r="V517" s="34">
        <f t="shared" si="639"/>
        <v>0</v>
      </c>
      <c r="W517" s="553">
        <f t="shared" si="640"/>
        <v>0</v>
      </c>
      <c r="X517" s="42">
        <f t="shared" si="691"/>
        <v>0.03</v>
      </c>
      <c r="Y517" s="43">
        <f t="shared" si="654"/>
        <v>2.4662697723036864E-3</v>
      </c>
      <c r="Z517" s="45">
        <f t="shared" si="646"/>
        <v>0.03</v>
      </c>
      <c r="AA517" s="43">
        <f t="shared" si="655"/>
        <v>2.4662697723036864E-3</v>
      </c>
      <c r="AB517" s="35">
        <f t="shared" si="692"/>
        <v>0.16</v>
      </c>
      <c r="AC517" s="35">
        <f t="shared" ca="1" si="692"/>
        <v>0.15470777428049154</v>
      </c>
      <c r="AD517" s="317">
        <f t="shared" ca="1" si="692"/>
        <v>0.15470777428049154</v>
      </c>
      <c r="AE517" s="39"/>
      <c r="AF517" s="318">
        <f t="shared" si="656"/>
        <v>0</v>
      </c>
      <c r="AG517" s="405">
        <f t="shared" ca="1" si="657"/>
        <v>0</v>
      </c>
      <c r="AH517" s="318">
        <f t="shared" si="658"/>
        <v>0</v>
      </c>
      <c r="AI517" s="405">
        <f t="shared" ca="1" si="659"/>
        <v>0</v>
      </c>
      <c r="AJ517" s="318">
        <f t="shared" si="660"/>
        <v>0</v>
      </c>
      <c r="AK517" s="405">
        <f t="shared" ca="1" si="661"/>
        <v>0</v>
      </c>
      <c r="AL517" s="35">
        <v>0</v>
      </c>
      <c r="AM517" s="30">
        <f t="shared" ca="1" si="662"/>
        <v>0</v>
      </c>
      <c r="AN517" s="39"/>
      <c r="AO517" s="39"/>
      <c r="AP517" s="709">
        <f ca="1">IF($J$12="",0,IF(A517&lt;=$Y$3,IF(R516+SUM($M$126:M517)&gt;$Z$22,R516*10%,IF(R516+SUM($M$126:M517)&lt;=$Z$22,$Z$22-R516-SUM($M$126:M517))),0))</f>
        <v>0</v>
      </c>
      <c r="AQ517" s="319">
        <f t="shared" ca="1" si="693"/>
        <v>0</v>
      </c>
      <c r="AR517" s="319">
        <f ca="1">IF($J$12="",0,IF(U516&lt;0,0,IF(A517&lt;=$Y$3,IF(U516+SUM($M$126:M517)&gt;$Z$22,U516*10%,IF(U516+SUM($M$126:M517)&lt;=$Z$22,$AR$125-U516-SUM($M$126:M517))),0)))</f>
        <v>0</v>
      </c>
      <c r="AS517" s="39">
        <f t="shared" ca="1" si="694"/>
        <v>0</v>
      </c>
      <c r="AT517" s="723">
        <f t="shared" ca="1" si="663"/>
        <v>0</v>
      </c>
      <c r="AU517" s="320">
        <f t="shared" ca="1" si="664"/>
        <v>0</v>
      </c>
      <c r="AV517" s="320">
        <f t="shared" ca="1" si="665"/>
        <v>0</v>
      </c>
      <c r="AW517" s="320">
        <f t="shared" ca="1" si="666"/>
        <v>0</v>
      </c>
      <c r="AX517" s="320">
        <f t="shared" ca="1" si="667"/>
        <v>0</v>
      </c>
      <c r="AY517" s="320">
        <f t="shared" ca="1" si="695"/>
        <v>0</v>
      </c>
      <c r="AZ517" s="724">
        <f t="shared" ca="1" si="668"/>
        <v>0</v>
      </c>
      <c r="BA517" s="1259">
        <f t="shared" si="696"/>
        <v>0</v>
      </c>
      <c r="BB517" s="1250"/>
      <c r="BC517" s="715">
        <f t="shared" si="669"/>
        <v>0</v>
      </c>
      <c r="BD517" s="715">
        <f t="shared" si="670"/>
        <v>0</v>
      </c>
      <c r="BE517" s="715">
        <f t="shared" si="671"/>
        <v>0</v>
      </c>
      <c r="BF517" s="715">
        <f t="shared" si="697"/>
        <v>0</v>
      </c>
      <c r="BG517" s="732">
        <f t="shared" si="672"/>
        <v>0</v>
      </c>
      <c r="BH517" s="39"/>
      <c r="BI517" s="39"/>
      <c r="BJ517" s="39"/>
      <c r="BK517" s="39"/>
      <c r="BL517" s="39"/>
      <c r="BM517" s="30"/>
      <c r="BN517" s="422">
        <f t="shared" ca="1" si="673"/>
        <v>0</v>
      </c>
      <c r="BO517" s="422">
        <f t="shared" ca="1" si="674"/>
        <v>0</v>
      </c>
      <c r="BP517" s="422">
        <f t="shared" ca="1" si="675"/>
        <v>0</v>
      </c>
      <c r="BQ517" s="422">
        <f t="shared" ca="1" si="676"/>
        <v>0</v>
      </c>
      <c r="BR517" s="422">
        <f t="shared" ca="1" si="698"/>
        <v>0</v>
      </c>
      <c r="BS517" s="422">
        <f t="shared" ca="1" si="677"/>
        <v>0</v>
      </c>
      <c r="BT517" s="422">
        <f t="shared" si="678"/>
        <v>0</v>
      </c>
      <c r="BU517" s="422">
        <f t="shared" si="679"/>
        <v>0</v>
      </c>
      <c r="BV517" s="422">
        <f t="shared" si="680"/>
        <v>0</v>
      </c>
      <c r="BW517" s="422">
        <f t="shared" si="681"/>
        <v>0</v>
      </c>
      <c r="BX517" s="422">
        <f t="shared" si="699"/>
        <v>0</v>
      </c>
      <c r="BY517" s="422">
        <f t="shared" si="682"/>
        <v>0</v>
      </c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458"/>
      <c r="CL517" s="458"/>
      <c r="CM517" s="458"/>
      <c r="CN517" s="458"/>
      <c r="CO517" s="458"/>
      <c r="CP517" s="458"/>
      <c r="CQ517" s="458"/>
      <c r="CR517" s="458"/>
      <c r="CS517" s="458"/>
      <c r="CT517" s="458"/>
      <c r="CU517" s="458"/>
      <c r="CV517" s="458"/>
      <c r="CW517" s="458"/>
      <c r="CX517" s="458"/>
      <c r="CY517" s="458"/>
      <c r="CZ517" s="458"/>
      <c r="DA517" s="458"/>
      <c r="DB517" s="458"/>
      <c r="DC517" s="458"/>
      <c r="DD517" s="458"/>
      <c r="DE517" s="458"/>
      <c r="DF517" s="458"/>
      <c r="DG517" s="458"/>
      <c r="DH517" s="458"/>
      <c r="DI517" s="458"/>
      <c r="DJ517" s="458"/>
      <c r="DK517" s="458"/>
      <c r="DL517" s="458"/>
      <c r="DM517" s="458"/>
      <c r="DN517" s="458"/>
      <c r="DO517" s="458"/>
      <c r="DP517" s="458"/>
      <c r="DQ517" s="458"/>
      <c r="DR517" s="458"/>
      <c r="DS517" s="458"/>
      <c r="DT517" s="458"/>
      <c r="DU517" s="39"/>
      <c r="DV517" s="39"/>
      <c r="DW517" s="31">
        <f t="shared" si="700"/>
        <v>33</v>
      </c>
      <c r="DX517" s="459">
        <f t="shared" si="683"/>
        <v>393</v>
      </c>
      <c r="DY517" s="467">
        <f t="shared" si="701"/>
        <v>0</v>
      </c>
      <c r="DZ517" s="468">
        <f t="shared" si="702"/>
        <v>0</v>
      </c>
      <c r="EA517" s="467">
        <f t="shared" si="703"/>
        <v>0</v>
      </c>
      <c r="EB517" s="468"/>
      <c r="EC517" s="326"/>
      <c r="ED517" s="468"/>
      <c r="EE517" s="39"/>
      <c r="EF517" s="459">
        <f t="shared" si="704"/>
        <v>393</v>
      </c>
      <c r="EG517" s="407">
        <f t="shared" si="705"/>
        <v>0.03</v>
      </c>
      <c r="EH517" s="407">
        <f t="shared" si="705"/>
        <v>0.03</v>
      </c>
      <c r="EI517" s="407">
        <f t="shared" si="705"/>
        <v>0.03</v>
      </c>
      <c r="EJ517" s="407">
        <f t="shared" si="705"/>
        <v>0.03</v>
      </c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39"/>
      <c r="GJ517" s="39"/>
      <c r="GK517" s="39"/>
      <c r="GL517" s="39"/>
      <c r="GM517" s="39"/>
      <c r="GN517" s="39"/>
      <c r="GO517" s="39"/>
      <c r="GP517" s="39"/>
      <c r="GQ517" s="39"/>
      <c r="GR517" s="39"/>
      <c r="GS517" s="39"/>
      <c r="GT517" s="39"/>
      <c r="GU517" s="39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</row>
    <row r="518" spans="1:228" ht="12.75" hidden="1" customHeight="1" x14ac:dyDescent="0.2">
      <c r="A518" s="31">
        <f t="shared" si="684"/>
        <v>33</v>
      </c>
      <c r="B518" s="31"/>
      <c r="C518" s="31"/>
      <c r="D518" s="32">
        <f t="shared" si="685"/>
        <v>394</v>
      </c>
      <c r="E518" s="33">
        <f t="shared" ca="1" si="648"/>
        <v>0</v>
      </c>
      <c r="F518" s="33">
        <f t="shared" ca="1" si="649"/>
        <v>0</v>
      </c>
      <c r="G518" s="33">
        <f t="shared" ca="1" si="650"/>
        <v>0</v>
      </c>
      <c r="H518" s="33">
        <v>0</v>
      </c>
      <c r="I518" s="33">
        <v>0</v>
      </c>
      <c r="J518" s="33">
        <f t="shared" ca="1" si="630"/>
        <v>0</v>
      </c>
      <c r="K518" s="33">
        <f t="shared" ca="1" si="651"/>
        <v>0</v>
      </c>
      <c r="L518" s="33"/>
      <c r="M518" s="832">
        <v>0</v>
      </c>
      <c r="N518" s="33">
        <f>IF(M518&gt;0,#REF!,0)</f>
        <v>0</v>
      </c>
      <c r="O518" s="33">
        <f t="shared" ca="1" si="652"/>
        <v>0</v>
      </c>
      <c r="P518" s="833">
        <f t="shared" ca="1" si="686"/>
        <v>0</v>
      </c>
      <c r="Q518" s="834">
        <f t="shared" ca="1" si="687"/>
        <v>0</v>
      </c>
      <c r="R518" s="835">
        <f t="shared" ca="1" si="688"/>
        <v>0</v>
      </c>
      <c r="S518" s="836">
        <f t="shared" ca="1" si="689"/>
        <v>0</v>
      </c>
      <c r="T518" s="34">
        <f t="shared" ca="1" si="653"/>
        <v>0</v>
      </c>
      <c r="U518" s="835">
        <f t="shared" ca="1" si="690"/>
        <v>0</v>
      </c>
      <c r="V518" s="34">
        <f t="shared" si="639"/>
        <v>0</v>
      </c>
      <c r="W518" s="553">
        <f t="shared" si="640"/>
        <v>0</v>
      </c>
      <c r="X518" s="42">
        <f t="shared" si="691"/>
        <v>0.03</v>
      </c>
      <c r="Y518" s="43">
        <f t="shared" si="654"/>
        <v>2.4662697723036864E-3</v>
      </c>
      <c r="Z518" s="45">
        <f t="shared" si="646"/>
        <v>0.03</v>
      </c>
      <c r="AA518" s="43">
        <f t="shared" si="655"/>
        <v>2.4662697723036864E-3</v>
      </c>
      <c r="AB518" s="35">
        <f t="shared" si="692"/>
        <v>0.16</v>
      </c>
      <c r="AC518" s="35">
        <f t="shared" ca="1" si="692"/>
        <v>0.15470777428049154</v>
      </c>
      <c r="AD518" s="317">
        <f t="shared" ca="1" si="692"/>
        <v>0.15470777428049154</v>
      </c>
      <c r="AE518" s="39"/>
      <c r="AF518" s="318">
        <f t="shared" si="656"/>
        <v>0</v>
      </c>
      <c r="AG518" s="405">
        <f t="shared" ca="1" si="657"/>
        <v>0</v>
      </c>
      <c r="AH518" s="318">
        <f t="shared" si="658"/>
        <v>0</v>
      </c>
      <c r="AI518" s="405">
        <f t="shared" ca="1" si="659"/>
        <v>0</v>
      </c>
      <c r="AJ518" s="318">
        <f t="shared" si="660"/>
        <v>0</v>
      </c>
      <c r="AK518" s="405">
        <f t="shared" ca="1" si="661"/>
        <v>0</v>
      </c>
      <c r="AL518" s="35">
        <v>0</v>
      </c>
      <c r="AM518" s="30">
        <f t="shared" ca="1" si="662"/>
        <v>0</v>
      </c>
      <c r="AN518" s="39"/>
      <c r="AO518" s="39"/>
      <c r="AP518" s="709">
        <f ca="1">IF($J$12="",0,IF(A518&lt;=$Y$3,IF(R517+SUM($M$126:M518)&gt;$Z$22,R517*10%,IF(R517+SUM($M$126:M518)&lt;=$Z$22,$Z$22-R517-SUM($M$126:M518))),0))</f>
        <v>0</v>
      </c>
      <c r="AQ518" s="319">
        <f t="shared" ca="1" si="693"/>
        <v>0</v>
      </c>
      <c r="AR518" s="319">
        <f ca="1">IF($J$12="",0,IF(U517&lt;0,0,IF(A518&lt;=$Y$3,IF(U517+SUM($M$126:M518)&gt;$Z$22,U517*10%,IF(U517+SUM($M$126:M518)&lt;=$Z$22,$AR$125-U517-SUM($M$126:M518))),0)))</f>
        <v>0</v>
      </c>
      <c r="AS518" s="39">
        <f t="shared" ca="1" si="694"/>
        <v>0</v>
      </c>
      <c r="AT518" s="723">
        <f t="shared" ca="1" si="663"/>
        <v>0</v>
      </c>
      <c r="AU518" s="320">
        <f t="shared" ca="1" si="664"/>
        <v>0</v>
      </c>
      <c r="AV518" s="320">
        <f t="shared" ca="1" si="665"/>
        <v>0</v>
      </c>
      <c r="AW518" s="320">
        <f t="shared" ca="1" si="666"/>
        <v>0</v>
      </c>
      <c r="AX518" s="320">
        <f t="shared" ca="1" si="667"/>
        <v>0</v>
      </c>
      <c r="AY518" s="320">
        <f t="shared" ca="1" si="695"/>
        <v>0</v>
      </c>
      <c r="AZ518" s="724">
        <f t="shared" ca="1" si="668"/>
        <v>0</v>
      </c>
      <c r="BA518" s="1259">
        <f t="shared" si="696"/>
        <v>0</v>
      </c>
      <c r="BB518" s="1250"/>
      <c r="BC518" s="715">
        <f t="shared" si="669"/>
        <v>0</v>
      </c>
      <c r="BD518" s="715">
        <f t="shared" si="670"/>
        <v>0</v>
      </c>
      <c r="BE518" s="715">
        <f t="shared" si="671"/>
        <v>0</v>
      </c>
      <c r="BF518" s="715">
        <f t="shared" si="697"/>
        <v>0</v>
      </c>
      <c r="BG518" s="732">
        <f t="shared" si="672"/>
        <v>0</v>
      </c>
      <c r="BH518" s="39"/>
      <c r="BI518" s="39"/>
      <c r="BJ518" s="39"/>
      <c r="BK518" s="39"/>
      <c r="BL518" s="39"/>
      <c r="BM518" s="30"/>
      <c r="BN518" s="422">
        <f t="shared" ca="1" si="673"/>
        <v>0</v>
      </c>
      <c r="BO518" s="422">
        <f t="shared" ca="1" si="674"/>
        <v>0</v>
      </c>
      <c r="BP518" s="422">
        <f t="shared" ca="1" si="675"/>
        <v>0</v>
      </c>
      <c r="BQ518" s="422">
        <f t="shared" ca="1" si="676"/>
        <v>0</v>
      </c>
      <c r="BR518" s="422">
        <f t="shared" ca="1" si="698"/>
        <v>0</v>
      </c>
      <c r="BS518" s="422">
        <f t="shared" ca="1" si="677"/>
        <v>0</v>
      </c>
      <c r="BT518" s="422">
        <f t="shared" si="678"/>
        <v>0</v>
      </c>
      <c r="BU518" s="422">
        <f t="shared" si="679"/>
        <v>0</v>
      </c>
      <c r="BV518" s="422">
        <f t="shared" si="680"/>
        <v>0</v>
      </c>
      <c r="BW518" s="422">
        <f t="shared" si="681"/>
        <v>0</v>
      </c>
      <c r="BX518" s="422">
        <f t="shared" si="699"/>
        <v>0</v>
      </c>
      <c r="BY518" s="422">
        <f t="shared" si="682"/>
        <v>0</v>
      </c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458"/>
      <c r="CL518" s="458"/>
      <c r="CM518" s="458"/>
      <c r="CN518" s="458"/>
      <c r="CO518" s="458"/>
      <c r="CP518" s="458"/>
      <c r="CQ518" s="458"/>
      <c r="CR518" s="458"/>
      <c r="CS518" s="458"/>
      <c r="CT518" s="458"/>
      <c r="CU518" s="458"/>
      <c r="CV518" s="458"/>
      <c r="CW518" s="458"/>
      <c r="CX518" s="458"/>
      <c r="CY518" s="458"/>
      <c r="CZ518" s="458"/>
      <c r="DA518" s="458"/>
      <c r="DB518" s="458"/>
      <c r="DC518" s="458"/>
      <c r="DD518" s="458"/>
      <c r="DE518" s="458"/>
      <c r="DF518" s="458"/>
      <c r="DG518" s="458"/>
      <c r="DH518" s="458"/>
      <c r="DI518" s="458"/>
      <c r="DJ518" s="458"/>
      <c r="DK518" s="458"/>
      <c r="DL518" s="458"/>
      <c r="DM518" s="458"/>
      <c r="DN518" s="458"/>
      <c r="DO518" s="458"/>
      <c r="DP518" s="458"/>
      <c r="DQ518" s="458"/>
      <c r="DR518" s="458"/>
      <c r="DS518" s="458"/>
      <c r="DT518" s="458"/>
      <c r="DU518" s="39"/>
      <c r="DV518" s="39"/>
      <c r="DW518" s="31">
        <f t="shared" si="700"/>
        <v>33</v>
      </c>
      <c r="DX518" s="459">
        <f t="shared" si="683"/>
        <v>394</v>
      </c>
      <c r="DY518" s="467">
        <f t="shared" si="701"/>
        <v>0</v>
      </c>
      <c r="DZ518" s="468">
        <f t="shared" si="702"/>
        <v>0</v>
      </c>
      <c r="EA518" s="467">
        <f t="shared" si="703"/>
        <v>0</v>
      </c>
      <c r="EB518" s="468"/>
      <c r="EC518" s="326"/>
      <c r="ED518" s="468"/>
      <c r="EE518" s="39"/>
      <c r="EF518" s="459">
        <f t="shared" si="704"/>
        <v>394</v>
      </c>
      <c r="EG518" s="407">
        <f t="shared" si="705"/>
        <v>0.03</v>
      </c>
      <c r="EH518" s="407">
        <f t="shared" si="705"/>
        <v>0.03</v>
      </c>
      <c r="EI518" s="407">
        <f t="shared" si="705"/>
        <v>0.03</v>
      </c>
      <c r="EJ518" s="407">
        <f t="shared" si="705"/>
        <v>0.03</v>
      </c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39"/>
      <c r="GJ518" s="39"/>
      <c r="GK518" s="39"/>
      <c r="GL518" s="39"/>
      <c r="GM518" s="39"/>
      <c r="GN518" s="39"/>
      <c r="GO518" s="39"/>
      <c r="GP518" s="39"/>
      <c r="GQ518" s="39"/>
      <c r="GR518" s="39"/>
      <c r="GS518" s="39"/>
      <c r="GT518" s="39"/>
      <c r="GU518" s="39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</row>
    <row r="519" spans="1:228" ht="12.75" hidden="1" customHeight="1" x14ac:dyDescent="0.2">
      <c r="A519" s="31">
        <f t="shared" si="684"/>
        <v>33</v>
      </c>
      <c r="B519" s="31"/>
      <c r="C519" s="31"/>
      <c r="D519" s="32">
        <f t="shared" si="685"/>
        <v>395</v>
      </c>
      <c r="E519" s="33">
        <f t="shared" ca="1" si="648"/>
        <v>0</v>
      </c>
      <c r="F519" s="33">
        <f t="shared" ca="1" si="649"/>
        <v>0</v>
      </c>
      <c r="G519" s="33">
        <f t="shared" ca="1" si="650"/>
        <v>0</v>
      </c>
      <c r="H519" s="33">
        <v>0</v>
      </c>
      <c r="I519" s="33">
        <v>0</v>
      </c>
      <c r="J519" s="33">
        <f t="shared" ca="1" si="630"/>
        <v>0</v>
      </c>
      <c r="K519" s="33">
        <f t="shared" ca="1" si="651"/>
        <v>0</v>
      </c>
      <c r="L519" s="33"/>
      <c r="M519" s="832">
        <v>0</v>
      </c>
      <c r="N519" s="33">
        <f>IF(M519&gt;0,#REF!,0)</f>
        <v>0</v>
      </c>
      <c r="O519" s="33">
        <f t="shared" ca="1" si="652"/>
        <v>0</v>
      </c>
      <c r="P519" s="833">
        <f t="shared" ca="1" si="686"/>
        <v>0</v>
      </c>
      <c r="Q519" s="834">
        <f t="shared" ca="1" si="687"/>
        <v>0</v>
      </c>
      <c r="R519" s="835">
        <f t="shared" ca="1" si="688"/>
        <v>0</v>
      </c>
      <c r="S519" s="836">
        <f t="shared" ca="1" si="689"/>
        <v>0</v>
      </c>
      <c r="T519" s="34">
        <f t="shared" ca="1" si="653"/>
        <v>0</v>
      </c>
      <c r="U519" s="835">
        <f t="shared" ca="1" si="690"/>
        <v>0</v>
      </c>
      <c r="V519" s="34">
        <f t="shared" si="639"/>
        <v>0</v>
      </c>
      <c r="W519" s="553">
        <f t="shared" si="640"/>
        <v>0</v>
      </c>
      <c r="X519" s="42">
        <f t="shared" si="691"/>
        <v>0.03</v>
      </c>
      <c r="Y519" s="43">
        <f t="shared" si="654"/>
        <v>2.4662697723036864E-3</v>
      </c>
      <c r="Z519" s="45">
        <f t="shared" si="646"/>
        <v>0.03</v>
      </c>
      <c r="AA519" s="43">
        <f t="shared" si="655"/>
        <v>2.4662697723036864E-3</v>
      </c>
      <c r="AB519" s="35">
        <f t="shared" si="692"/>
        <v>0.16</v>
      </c>
      <c r="AC519" s="35">
        <f t="shared" ca="1" si="692"/>
        <v>0.15470777428049154</v>
      </c>
      <c r="AD519" s="317">
        <f t="shared" ca="1" si="692"/>
        <v>0.15470777428049154</v>
      </c>
      <c r="AE519" s="39"/>
      <c r="AF519" s="318">
        <f t="shared" si="656"/>
        <v>0</v>
      </c>
      <c r="AG519" s="405">
        <f t="shared" ca="1" si="657"/>
        <v>0</v>
      </c>
      <c r="AH519" s="318">
        <f t="shared" si="658"/>
        <v>0</v>
      </c>
      <c r="AI519" s="405">
        <f t="shared" ca="1" si="659"/>
        <v>0</v>
      </c>
      <c r="AJ519" s="318">
        <f t="shared" si="660"/>
        <v>0</v>
      </c>
      <c r="AK519" s="405">
        <f t="shared" ca="1" si="661"/>
        <v>0</v>
      </c>
      <c r="AL519" s="35">
        <v>0</v>
      </c>
      <c r="AM519" s="30">
        <f t="shared" ca="1" si="662"/>
        <v>0</v>
      </c>
      <c r="AN519" s="39"/>
      <c r="AO519" s="39"/>
      <c r="AP519" s="709">
        <f ca="1">IF($J$12="",0,IF(A519&lt;=$Y$3,IF(R518+SUM($M$126:M519)&gt;$Z$22,R518*10%,IF(R518+SUM($M$126:M519)&lt;=$Z$22,$Z$22-R518-SUM($M$126:M519))),0))</f>
        <v>0</v>
      </c>
      <c r="AQ519" s="319">
        <f t="shared" ca="1" si="693"/>
        <v>0</v>
      </c>
      <c r="AR519" s="319">
        <f ca="1">IF($J$12="",0,IF(U518&lt;0,0,IF(A519&lt;=$Y$3,IF(U518+SUM($M$126:M519)&gt;$Z$22,U518*10%,IF(U518+SUM($M$126:M519)&lt;=$Z$22,$AR$125-U518-SUM($M$126:M519))),0)))</f>
        <v>0</v>
      </c>
      <c r="AS519" s="39">
        <f t="shared" ca="1" si="694"/>
        <v>0</v>
      </c>
      <c r="AT519" s="723">
        <f t="shared" ca="1" si="663"/>
        <v>0</v>
      </c>
      <c r="AU519" s="320">
        <f t="shared" ca="1" si="664"/>
        <v>0</v>
      </c>
      <c r="AV519" s="320">
        <f t="shared" ca="1" si="665"/>
        <v>0</v>
      </c>
      <c r="AW519" s="320">
        <f t="shared" ca="1" si="666"/>
        <v>0</v>
      </c>
      <c r="AX519" s="320">
        <f t="shared" ca="1" si="667"/>
        <v>0</v>
      </c>
      <c r="AY519" s="320">
        <f t="shared" ca="1" si="695"/>
        <v>0</v>
      </c>
      <c r="AZ519" s="724">
        <f t="shared" ca="1" si="668"/>
        <v>0</v>
      </c>
      <c r="BA519" s="1259">
        <f t="shared" si="696"/>
        <v>0</v>
      </c>
      <c r="BB519" s="1250"/>
      <c r="BC519" s="715">
        <f t="shared" si="669"/>
        <v>0</v>
      </c>
      <c r="BD519" s="715">
        <f t="shared" si="670"/>
        <v>0</v>
      </c>
      <c r="BE519" s="715">
        <f t="shared" si="671"/>
        <v>0</v>
      </c>
      <c r="BF519" s="715">
        <f t="shared" si="697"/>
        <v>0</v>
      </c>
      <c r="BG519" s="732">
        <f t="shared" si="672"/>
        <v>0</v>
      </c>
      <c r="BH519" s="39"/>
      <c r="BI519" s="39"/>
      <c r="BJ519" s="39"/>
      <c r="BK519" s="39"/>
      <c r="BL519" s="39"/>
      <c r="BM519" s="30"/>
      <c r="BN519" s="422">
        <f t="shared" ca="1" si="673"/>
        <v>0</v>
      </c>
      <c r="BO519" s="422">
        <f t="shared" ca="1" si="674"/>
        <v>0</v>
      </c>
      <c r="BP519" s="422">
        <f t="shared" ca="1" si="675"/>
        <v>0</v>
      </c>
      <c r="BQ519" s="422">
        <f t="shared" ca="1" si="676"/>
        <v>0</v>
      </c>
      <c r="BR519" s="422">
        <f t="shared" ca="1" si="698"/>
        <v>0</v>
      </c>
      <c r="BS519" s="422">
        <f t="shared" ca="1" si="677"/>
        <v>0</v>
      </c>
      <c r="BT519" s="422">
        <f t="shared" si="678"/>
        <v>0</v>
      </c>
      <c r="BU519" s="422">
        <f t="shared" si="679"/>
        <v>0</v>
      </c>
      <c r="BV519" s="422">
        <f t="shared" si="680"/>
        <v>0</v>
      </c>
      <c r="BW519" s="422">
        <f t="shared" si="681"/>
        <v>0</v>
      </c>
      <c r="BX519" s="422">
        <f t="shared" si="699"/>
        <v>0</v>
      </c>
      <c r="BY519" s="422">
        <f t="shared" si="682"/>
        <v>0</v>
      </c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458"/>
      <c r="CL519" s="458"/>
      <c r="CM519" s="458"/>
      <c r="CN519" s="458"/>
      <c r="CO519" s="458"/>
      <c r="CP519" s="458"/>
      <c r="CQ519" s="458"/>
      <c r="CR519" s="458"/>
      <c r="CS519" s="458"/>
      <c r="CT519" s="458"/>
      <c r="CU519" s="458"/>
      <c r="CV519" s="458"/>
      <c r="CW519" s="458"/>
      <c r="CX519" s="458"/>
      <c r="CY519" s="458"/>
      <c r="CZ519" s="458"/>
      <c r="DA519" s="458"/>
      <c r="DB519" s="458"/>
      <c r="DC519" s="458"/>
      <c r="DD519" s="458"/>
      <c r="DE519" s="458"/>
      <c r="DF519" s="458"/>
      <c r="DG519" s="458"/>
      <c r="DH519" s="458"/>
      <c r="DI519" s="458"/>
      <c r="DJ519" s="458"/>
      <c r="DK519" s="458"/>
      <c r="DL519" s="458"/>
      <c r="DM519" s="458"/>
      <c r="DN519" s="458"/>
      <c r="DO519" s="458"/>
      <c r="DP519" s="458"/>
      <c r="DQ519" s="458"/>
      <c r="DR519" s="458"/>
      <c r="DS519" s="458"/>
      <c r="DT519" s="458"/>
      <c r="DU519" s="39"/>
      <c r="DV519" s="39"/>
      <c r="DW519" s="31">
        <f t="shared" si="700"/>
        <v>33</v>
      </c>
      <c r="DX519" s="459">
        <f t="shared" si="683"/>
        <v>395</v>
      </c>
      <c r="DY519" s="467">
        <f t="shared" si="701"/>
        <v>0</v>
      </c>
      <c r="DZ519" s="468">
        <f t="shared" si="702"/>
        <v>0</v>
      </c>
      <c r="EA519" s="467">
        <f t="shared" si="703"/>
        <v>0</v>
      </c>
      <c r="EB519" s="468"/>
      <c r="EC519" s="326"/>
      <c r="ED519" s="468"/>
      <c r="EE519" s="39"/>
      <c r="EF519" s="459">
        <f t="shared" si="704"/>
        <v>395</v>
      </c>
      <c r="EG519" s="407">
        <f t="shared" si="705"/>
        <v>0.03</v>
      </c>
      <c r="EH519" s="407">
        <f t="shared" si="705"/>
        <v>0.03</v>
      </c>
      <c r="EI519" s="407">
        <f t="shared" si="705"/>
        <v>0.03</v>
      </c>
      <c r="EJ519" s="407">
        <f t="shared" si="705"/>
        <v>0.03</v>
      </c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39"/>
      <c r="GJ519" s="39"/>
      <c r="GK519" s="39"/>
      <c r="GL519" s="39"/>
      <c r="GM519" s="39"/>
      <c r="GN519" s="39"/>
      <c r="GO519" s="39"/>
      <c r="GP519" s="39"/>
      <c r="GQ519" s="39"/>
      <c r="GR519" s="39"/>
      <c r="GS519" s="39"/>
      <c r="GT519" s="39"/>
      <c r="GU519" s="39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</row>
    <row r="520" spans="1:228" ht="12.75" hidden="1" customHeight="1" x14ac:dyDescent="0.2">
      <c r="A520" s="31">
        <f t="shared" si="684"/>
        <v>33</v>
      </c>
      <c r="B520" s="31"/>
      <c r="C520" s="31"/>
      <c r="D520" s="32">
        <f t="shared" si="685"/>
        <v>396</v>
      </c>
      <c r="E520" s="33">
        <f t="shared" ca="1" si="648"/>
        <v>0</v>
      </c>
      <c r="F520" s="33">
        <f t="shared" ca="1" si="649"/>
        <v>0</v>
      </c>
      <c r="G520" s="33">
        <f t="shared" ca="1" si="650"/>
        <v>0</v>
      </c>
      <c r="H520" s="33">
        <v>0</v>
      </c>
      <c r="I520" s="33">
        <v>0</v>
      </c>
      <c r="J520" s="33">
        <f t="shared" ca="1" si="630"/>
        <v>0</v>
      </c>
      <c r="K520" s="33">
        <f t="shared" ca="1" si="651"/>
        <v>0</v>
      </c>
      <c r="L520" s="33"/>
      <c r="M520" s="832">
        <v>0</v>
      </c>
      <c r="N520" s="33">
        <f>IF(M520&gt;0,#REF!,0)</f>
        <v>0</v>
      </c>
      <c r="O520" s="33">
        <f t="shared" ca="1" si="652"/>
        <v>0</v>
      </c>
      <c r="P520" s="833">
        <f t="shared" ca="1" si="686"/>
        <v>0</v>
      </c>
      <c r="Q520" s="834">
        <f t="shared" ca="1" si="687"/>
        <v>0</v>
      </c>
      <c r="R520" s="835">
        <f t="shared" ca="1" si="688"/>
        <v>0</v>
      </c>
      <c r="S520" s="836">
        <f t="shared" ca="1" si="689"/>
        <v>0</v>
      </c>
      <c r="T520" s="34">
        <f t="shared" ca="1" si="653"/>
        <v>0</v>
      </c>
      <c r="U520" s="835">
        <f t="shared" ca="1" si="690"/>
        <v>0</v>
      </c>
      <c r="V520" s="34">
        <f t="shared" si="639"/>
        <v>0</v>
      </c>
      <c r="W520" s="553">
        <f t="shared" si="640"/>
        <v>0</v>
      </c>
      <c r="X520" s="42">
        <f t="shared" si="691"/>
        <v>0.03</v>
      </c>
      <c r="Y520" s="43">
        <f t="shared" si="654"/>
        <v>2.4662697723036864E-3</v>
      </c>
      <c r="Z520" s="45">
        <f t="shared" si="646"/>
        <v>0.03</v>
      </c>
      <c r="AA520" s="43">
        <f t="shared" si="655"/>
        <v>2.4662697723036864E-3</v>
      </c>
      <c r="AB520" s="35">
        <f t="shared" si="692"/>
        <v>0.16</v>
      </c>
      <c r="AC520" s="35">
        <f t="shared" ca="1" si="692"/>
        <v>0.15470777428049154</v>
      </c>
      <c r="AD520" s="317">
        <f t="shared" ca="1" si="692"/>
        <v>0.15470777428049154</v>
      </c>
      <c r="AE520" s="39"/>
      <c r="AF520" s="318">
        <f t="shared" si="656"/>
        <v>0</v>
      </c>
      <c r="AG520" s="405">
        <f t="shared" ca="1" si="657"/>
        <v>0</v>
      </c>
      <c r="AH520" s="318">
        <f t="shared" si="658"/>
        <v>0</v>
      </c>
      <c r="AI520" s="405">
        <f t="shared" ca="1" si="659"/>
        <v>0</v>
      </c>
      <c r="AJ520" s="318">
        <f t="shared" si="660"/>
        <v>0</v>
      </c>
      <c r="AK520" s="405">
        <f t="shared" ca="1" si="661"/>
        <v>0</v>
      </c>
      <c r="AL520" s="35">
        <v>0</v>
      </c>
      <c r="AM520" s="30">
        <f t="shared" ca="1" si="662"/>
        <v>0</v>
      </c>
      <c r="AN520" s="39"/>
      <c r="AO520" s="39"/>
      <c r="AP520" s="709">
        <f ca="1">IF($J$12="",0,IF(A520&lt;=$Y$3,IF(R519+SUM($M$126:M520)&gt;$Z$22,R519*10%,IF(R519+SUM($M$126:M520)&lt;=$Z$22,$Z$22-R519-SUM($M$126:M520))),0))</f>
        <v>0</v>
      </c>
      <c r="AQ520" s="319">
        <f t="shared" ca="1" si="693"/>
        <v>0</v>
      </c>
      <c r="AR520" s="319">
        <f ca="1">IF($J$12="",0,IF(U519&lt;0,0,IF(A520&lt;=$Y$3,IF(U519+SUM($M$126:M520)&gt;$Z$22,U519*10%,IF(U519+SUM($M$126:M520)&lt;=$Z$22,$AR$125-U519-SUM($M$126:M520))),0)))</f>
        <v>0</v>
      </c>
      <c r="AS520" s="39">
        <f t="shared" ca="1" si="694"/>
        <v>0</v>
      </c>
      <c r="AT520" s="723">
        <f t="shared" ca="1" si="663"/>
        <v>0</v>
      </c>
      <c r="AU520" s="320">
        <f t="shared" ca="1" si="664"/>
        <v>0</v>
      </c>
      <c r="AV520" s="320">
        <f t="shared" ca="1" si="665"/>
        <v>0</v>
      </c>
      <c r="AW520" s="320">
        <f t="shared" ca="1" si="666"/>
        <v>0</v>
      </c>
      <c r="AX520" s="320">
        <f t="shared" ca="1" si="667"/>
        <v>0</v>
      </c>
      <c r="AY520" s="320">
        <f t="shared" ca="1" si="695"/>
        <v>0</v>
      </c>
      <c r="AZ520" s="724">
        <f t="shared" ca="1" si="668"/>
        <v>0</v>
      </c>
      <c r="BA520" s="1259">
        <f t="shared" si="696"/>
        <v>0</v>
      </c>
      <c r="BB520" s="1250"/>
      <c r="BC520" s="715">
        <f t="shared" si="669"/>
        <v>0</v>
      </c>
      <c r="BD520" s="715">
        <f t="shared" si="670"/>
        <v>0</v>
      </c>
      <c r="BE520" s="715">
        <f t="shared" si="671"/>
        <v>0</v>
      </c>
      <c r="BF520" s="715">
        <f t="shared" si="697"/>
        <v>0</v>
      </c>
      <c r="BG520" s="732">
        <f t="shared" si="672"/>
        <v>0</v>
      </c>
      <c r="BH520" s="39"/>
      <c r="BI520" s="39"/>
      <c r="BJ520" s="39"/>
      <c r="BK520" s="39"/>
      <c r="BL520" s="39"/>
      <c r="BM520" s="30"/>
      <c r="BN520" s="422">
        <f t="shared" ca="1" si="673"/>
        <v>0</v>
      </c>
      <c r="BO520" s="422">
        <f t="shared" ca="1" si="674"/>
        <v>0</v>
      </c>
      <c r="BP520" s="422">
        <f t="shared" ca="1" si="675"/>
        <v>0</v>
      </c>
      <c r="BQ520" s="422">
        <f t="shared" ca="1" si="676"/>
        <v>0</v>
      </c>
      <c r="BR520" s="422">
        <f t="shared" ca="1" si="698"/>
        <v>0</v>
      </c>
      <c r="BS520" s="422">
        <f t="shared" ca="1" si="677"/>
        <v>0</v>
      </c>
      <c r="BT520" s="422">
        <f t="shared" si="678"/>
        <v>0</v>
      </c>
      <c r="BU520" s="422">
        <f t="shared" si="679"/>
        <v>0</v>
      </c>
      <c r="BV520" s="422">
        <f t="shared" si="680"/>
        <v>0</v>
      </c>
      <c r="BW520" s="422">
        <f t="shared" si="681"/>
        <v>0</v>
      </c>
      <c r="BX520" s="422">
        <f t="shared" si="699"/>
        <v>0</v>
      </c>
      <c r="BY520" s="422">
        <f t="shared" si="682"/>
        <v>0</v>
      </c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458"/>
      <c r="CL520" s="458"/>
      <c r="CM520" s="458"/>
      <c r="CN520" s="458"/>
      <c r="CO520" s="458"/>
      <c r="CP520" s="458"/>
      <c r="CQ520" s="458"/>
      <c r="CR520" s="458"/>
      <c r="CS520" s="458"/>
      <c r="CT520" s="458"/>
      <c r="CU520" s="458"/>
      <c r="CV520" s="458"/>
      <c r="CW520" s="458"/>
      <c r="CX520" s="458"/>
      <c r="CY520" s="458"/>
      <c r="CZ520" s="458"/>
      <c r="DA520" s="458"/>
      <c r="DB520" s="458"/>
      <c r="DC520" s="458"/>
      <c r="DD520" s="458"/>
      <c r="DE520" s="458"/>
      <c r="DF520" s="458"/>
      <c r="DG520" s="458"/>
      <c r="DH520" s="458"/>
      <c r="DI520" s="458"/>
      <c r="DJ520" s="458"/>
      <c r="DK520" s="458"/>
      <c r="DL520" s="458"/>
      <c r="DM520" s="458"/>
      <c r="DN520" s="458"/>
      <c r="DO520" s="458"/>
      <c r="DP520" s="458"/>
      <c r="DQ520" s="458"/>
      <c r="DR520" s="458"/>
      <c r="DS520" s="458"/>
      <c r="DT520" s="458"/>
      <c r="DU520" s="39"/>
      <c r="DV520" s="39"/>
      <c r="DW520" s="31">
        <f t="shared" si="700"/>
        <v>33</v>
      </c>
      <c r="DX520" s="459">
        <f t="shared" si="683"/>
        <v>396</v>
      </c>
      <c r="DY520" s="467">
        <f t="shared" si="701"/>
        <v>0</v>
      </c>
      <c r="DZ520" s="468">
        <f t="shared" si="702"/>
        <v>0</v>
      </c>
      <c r="EA520" s="467">
        <f t="shared" si="703"/>
        <v>0</v>
      </c>
      <c r="EB520" s="468"/>
      <c r="EC520" s="326"/>
      <c r="ED520" s="468"/>
      <c r="EE520" s="39"/>
      <c r="EF520" s="459">
        <f t="shared" si="704"/>
        <v>396</v>
      </c>
      <c r="EG520" s="407">
        <f t="shared" si="705"/>
        <v>0.03</v>
      </c>
      <c r="EH520" s="407">
        <f t="shared" si="705"/>
        <v>0.03</v>
      </c>
      <c r="EI520" s="407">
        <f t="shared" si="705"/>
        <v>0.03</v>
      </c>
      <c r="EJ520" s="407">
        <f t="shared" si="705"/>
        <v>0.03</v>
      </c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39"/>
      <c r="GJ520" s="39"/>
      <c r="GK520" s="39"/>
      <c r="GL520" s="39"/>
      <c r="GM520" s="39"/>
      <c r="GN520" s="39"/>
      <c r="GO520" s="39"/>
      <c r="GP520" s="39"/>
      <c r="GQ520" s="39"/>
      <c r="GR520" s="39"/>
      <c r="GS520" s="39"/>
      <c r="GT520" s="39"/>
      <c r="GU520" s="39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</row>
    <row r="521" spans="1:228" ht="12.75" hidden="1" customHeight="1" x14ac:dyDescent="0.2">
      <c r="A521" s="31">
        <f>A520+1</f>
        <v>34</v>
      </c>
      <c r="B521" s="31"/>
      <c r="C521" s="31">
        <v>30</v>
      </c>
      <c r="D521" s="32">
        <f t="shared" si="685"/>
        <v>397</v>
      </c>
      <c r="E521" s="33">
        <f t="shared" ca="1" si="648"/>
        <v>0</v>
      </c>
      <c r="F521" s="33">
        <f t="shared" ca="1" si="649"/>
        <v>0</v>
      </c>
      <c r="G521" s="33">
        <f t="shared" ca="1" si="650"/>
        <v>0</v>
      </c>
      <c r="H521" s="33">
        <v>0</v>
      </c>
      <c r="I521" s="33">
        <v>0</v>
      </c>
      <c r="J521" s="33">
        <f t="shared" ref="J521:J584" ca="1" si="706">IF(A521&gt;$Y$3,0,$J$124)</f>
        <v>0</v>
      </c>
      <c r="K521" s="33">
        <f t="shared" ca="1" si="651"/>
        <v>0</v>
      </c>
      <c r="L521" s="33"/>
      <c r="M521" s="832">
        <v>0</v>
      </c>
      <c r="N521" s="33">
        <f>IF(M521&gt;0,#REF!,0)</f>
        <v>0</v>
      </c>
      <c r="O521" s="33">
        <f t="shared" ca="1" si="652"/>
        <v>0</v>
      </c>
      <c r="P521" s="833">
        <f t="shared" ca="1" si="686"/>
        <v>0</v>
      </c>
      <c r="Q521" s="834">
        <f t="shared" ca="1" si="687"/>
        <v>0</v>
      </c>
      <c r="R521" s="835">
        <f t="shared" ca="1" si="688"/>
        <v>0</v>
      </c>
      <c r="S521" s="836">
        <f t="shared" ca="1" si="689"/>
        <v>0</v>
      </c>
      <c r="T521" s="34">
        <f t="shared" ca="1" si="653"/>
        <v>0</v>
      </c>
      <c r="U521" s="835">
        <f t="shared" ca="1" si="690"/>
        <v>0</v>
      </c>
      <c r="V521" s="34">
        <f t="shared" si="639"/>
        <v>0</v>
      </c>
      <c r="W521" s="553">
        <f t="shared" si="640"/>
        <v>0</v>
      </c>
      <c r="X521" s="42">
        <f t="shared" si="691"/>
        <v>0.03</v>
      </c>
      <c r="Y521" s="43">
        <f t="shared" si="654"/>
        <v>2.4662697723036864E-3</v>
      </c>
      <c r="Z521" s="45">
        <f t="shared" si="646"/>
        <v>0.03</v>
      </c>
      <c r="AA521" s="43">
        <f t="shared" si="655"/>
        <v>2.4662697723036864E-3</v>
      </c>
      <c r="AB521" s="35">
        <f t="shared" si="692"/>
        <v>0.16</v>
      </c>
      <c r="AC521" s="35">
        <f t="shared" ca="1" si="692"/>
        <v>0.15470777428049154</v>
      </c>
      <c r="AD521" s="317">
        <f t="shared" ca="1" si="692"/>
        <v>0.15470777428049154</v>
      </c>
      <c r="AE521" s="39"/>
      <c r="AF521" s="318">
        <f t="shared" si="656"/>
        <v>0</v>
      </c>
      <c r="AG521" s="405">
        <f t="shared" ca="1" si="657"/>
        <v>0</v>
      </c>
      <c r="AH521" s="318">
        <f t="shared" si="658"/>
        <v>0</v>
      </c>
      <c r="AI521" s="405">
        <f t="shared" ca="1" si="659"/>
        <v>0</v>
      </c>
      <c r="AJ521" s="318">
        <f t="shared" si="660"/>
        <v>0</v>
      </c>
      <c r="AK521" s="405">
        <f t="shared" ca="1" si="661"/>
        <v>0</v>
      </c>
      <c r="AL521" s="35">
        <v>0</v>
      </c>
      <c r="AM521" s="30">
        <f t="shared" ca="1" si="662"/>
        <v>0</v>
      </c>
      <c r="AN521" s="39"/>
      <c r="AO521" s="39"/>
      <c r="AP521" s="709">
        <f ca="1">IF($J$12="",0,IF(A521&lt;=$Y$3,IF(R520+SUM($M$126:M521)&gt;$Z$22,R520*10%,IF(R520+SUM($M$126:M521)&lt;=$Z$22,$Z$22-R520-SUM($M$126:M521))),0))</f>
        <v>0</v>
      </c>
      <c r="AQ521" s="319">
        <f t="shared" ca="1" si="693"/>
        <v>0</v>
      </c>
      <c r="AR521" s="319">
        <f ca="1">IF($J$12="",0,IF(U520&lt;0,0,IF(A521&lt;=$Y$3,IF(U520+SUM($M$126:M521)&gt;$Z$22,U520*10%,IF(U520+SUM($M$126:M521)&lt;=$Z$22,$AR$125-U520-SUM($M$126:M521))),0)))</f>
        <v>0</v>
      </c>
      <c r="AS521" s="39">
        <f t="shared" ca="1" si="694"/>
        <v>0</v>
      </c>
      <c r="AT521" s="723">
        <f t="shared" ca="1" si="663"/>
        <v>0</v>
      </c>
      <c r="AU521" s="320">
        <f t="shared" ca="1" si="664"/>
        <v>0</v>
      </c>
      <c r="AV521" s="320">
        <f t="shared" ca="1" si="665"/>
        <v>0</v>
      </c>
      <c r="AW521" s="320">
        <f t="shared" ca="1" si="666"/>
        <v>0</v>
      </c>
      <c r="AX521" s="320">
        <f t="shared" ca="1" si="667"/>
        <v>0</v>
      </c>
      <c r="AY521" s="320">
        <f t="shared" ca="1" si="695"/>
        <v>0</v>
      </c>
      <c r="AZ521" s="724">
        <f t="shared" ca="1" si="668"/>
        <v>0</v>
      </c>
      <c r="BA521" s="1259">
        <f t="shared" si="696"/>
        <v>0</v>
      </c>
      <c r="BB521" s="1250"/>
      <c r="BC521" s="715">
        <f t="shared" si="669"/>
        <v>0</v>
      </c>
      <c r="BD521" s="715">
        <f t="shared" si="670"/>
        <v>0</v>
      </c>
      <c r="BE521" s="715">
        <f t="shared" si="671"/>
        <v>0</v>
      </c>
      <c r="BF521" s="715">
        <f t="shared" si="697"/>
        <v>0</v>
      </c>
      <c r="BG521" s="732">
        <f t="shared" si="672"/>
        <v>0</v>
      </c>
      <c r="BH521" s="39"/>
      <c r="BI521" s="39"/>
      <c r="BJ521" s="39"/>
      <c r="BK521" s="39"/>
      <c r="BL521" s="39"/>
      <c r="BM521" s="30"/>
      <c r="BN521" s="422">
        <f t="shared" ca="1" si="673"/>
        <v>0</v>
      </c>
      <c r="BO521" s="422">
        <f t="shared" ca="1" si="674"/>
        <v>0</v>
      </c>
      <c r="BP521" s="422">
        <f t="shared" ca="1" si="675"/>
        <v>0</v>
      </c>
      <c r="BQ521" s="422">
        <f t="shared" ca="1" si="676"/>
        <v>0</v>
      </c>
      <c r="BR521" s="422">
        <f t="shared" ca="1" si="698"/>
        <v>0</v>
      </c>
      <c r="BS521" s="422">
        <f t="shared" ca="1" si="677"/>
        <v>0</v>
      </c>
      <c r="BT521" s="422">
        <f t="shared" si="678"/>
        <v>0</v>
      </c>
      <c r="BU521" s="422">
        <f t="shared" si="679"/>
        <v>0</v>
      </c>
      <c r="BV521" s="422">
        <f t="shared" si="680"/>
        <v>0</v>
      </c>
      <c r="BW521" s="422">
        <f t="shared" si="681"/>
        <v>0</v>
      </c>
      <c r="BX521" s="422">
        <f t="shared" si="699"/>
        <v>0</v>
      </c>
      <c r="BY521" s="422">
        <f t="shared" si="682"/>
        <v>0</v>
      </c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458"/>
      <c r="CL521" s="458"/>
      <c r="CM521" s="458"/>
      <c r="CN521" s="458"/>
      <c r="CO521" s="458"/>
      <c r="CP521" s="458"/>
      <c r="CQ521" s="458"/>
      <c r="CR521" s="458"/>
      <c r="CS521" s="458"/>
      <c r="CT521" s="458"/>
      <c r="CU521" s="458"/>
      <c r="CV521" s="458"/>
      <c r="CW521" s="458"/>
      <c r="CX521" s="458"/>
      <c r="CY521" s="458"/>
      <c r="CZ521" s="458"/>
      <c r="DA521" s="458"/>
      <c r="DB521" s="458"/>
      <c r="DC521" s="458"/>
      <c r="DD521" s="458"/>
      <c r="DE521" s="458"/>
      <c r="DF521" s="458"/>
      <c r="DG521" s="458"/>
      <c r="DH521" s="458"/>
      <c r="DI521" s="458"/>
      <c r="DJ521" s="458"/>
      <c r="DK521" s="458"/>
      <c r="DL521" s="458"/>
      <c r="DM521" s="458"/>
      <c r="DN521" s="458"/>
      <c r="DO521" s="458"/>
      <c r="DP521" s="458"/>
      <c r="DQ521" s="458"/>
      <c r="DR521" s="458"/>
      <c r="DS521" s="458"/>
      <c r="DT521" s="458"/>
      <c r="DU521" s="39"/>
      <c r="DV521" s="39"/>
      <c r="DW521" s="31">
        <f>DW520+1</f>
        <v>34</v>
      </c>
      <c r="DX521" s="459">
        <f t="shared" si="683"/>
        <v>397</v>
      </c>
      <c r="DY521" s="467">
        <f t="shared" si="701"/>
        <v>0</v>
      </c>
      <c r="DZ521" s="468">
        <f t="shared" si="702"/>
        <v>0</v>
      </c>
      <c r="EA521" s="467">
        <f t="shared" si="703"/>
        <v>0</v>
      </c>
      <c r="EB521" s="468"/>
      <c r="EC521" s="326"/>
      <c r="ED521" s="468"/>
      <c r="EE521" s="39"/>
      <c r="EF521" s="459">
        <f t="shared" si="704"/>
        <v>397</v>
      </c>
      <c r="EG521" s="407">
        <f t="shared" si="705"/>
        <v>0.03</v>
      </c>
      <c r="EH521" s="407">
        <f t="shared" si="705"/>
        <v>0.03</v>
      </c>
      <c r="EI521" s="407">
        <f t="shared" si="705"/>
        <v>0.03</v>
      </c>
      <c r="EJ521" s="407">
        <f t="shared" si="705"/>
        <v>0.03</v>
      </c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39"/>
      <c r="GJ521" s="39"/>
      <c r="GK521" s="39"/>
      <c r="GL521" s="39"/>
      <c r="GM521" s="39"/>
      <c r="GN521" s="39"/>
      <c r="GO521" s="39"/>
      <c r="GP521" s="39"/>
      <c r="GQ521" s="39"/>
      <c r="GR521" s="39"/>
      <c r="GS521" s="39"/>
      <c r="GT521" s="39"/>
      <c r="GU521" s="39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</row>
    <row r="522" spans="1:228" ht="12.75" hidden="1" customHeight="1" x14ac:dyDescent="0.2">
      <c r="A522" s="31">
        <f t="shared" ref="A522:A532" si="707">A521</f>
        <v>34</v>
      </c>
      <c r="B522" s="31"/>
      <c r="C522" s="31"/>
      <c r="D522" s="32">
        <f t="shared" si="685"/>
        <v>398</v>
      </c>
      <c r="E522" s="33">
        <f t="shared" ca="1" si="648"/>
        <v>0</v>
      </c>
      <c r="F522" s="33">
        <f t="shared" ca="1" si="649"/>
        <v>0</v>
      </c>
      <c r="G522" s="33">
        <f t="shared" ca="1" si="650"/>
        <v>0</v>
      </c>
      <c r="H522" s="33">
        <v>0</v>
      </c>
      <c r="I522" s="33">
        <v>0</v>
      </c>
      <c r="J522" s="33">
        <f t="shared" ca="1" si="706"/>
        <v>0</v>
      </c>
      <c r="K522" s="33">
        <f t="shared" ca="1" si="651"/>
        <v>0</v>
      </c>
      <c r="L522" s="33"/>
      <c r="M522" s="832">
        <v>0</v>
      </c>
      <c r="N522" s="33">
        <f>IF(M522&gt;0,#REF!,0)</f>
        <v>0</v>
      </c>
      <c r="O522" s="33">
        <f t="shared" ca="1" si="652"/>
        <v>0</v>
      </c>
      <c r="P522" s="833">
        <f t="shared" ca="1" si="686"/>
        <v>0</v>
      </c>
      <c r="Q522" s="834">
        <f t="shared" ca="1" si="687"/>
        <v>0</v>
      </c>
      <c r="R522" s="835">
        <f t="shared" ca="1" si="688"/>
        <v>0</v>
      </c>
      <c r="S522" s="836">
        <f t="shared" ca="1" si="689"/>
        <v>0</v>
      </c>
      <c r="T522" s="34">
        <f t="shared" ca="1" si="653"/>
        <v>0</v>
      </c>
      <c r="U522" s="835">
        <f t="shared" ca="1" si="690"/>
        <v>0</v>
      </c>
      <c r="V522" s="34">
        <f t="shared" si="639"/>
        <v>0</v>
      </c>
      <c r="W522" s="553">
        <f t="shared" si="640"/>
        <v>0</v>
      </c>
      <c r="X522" s="42">
        <f t="shared" si="691"/>
        <v>0.03</v>
      </c>
      <c r="Y522" s="43">
        <f t="shared" si="654"/>
        <v>2.4662697723036864E-3</v>
      </c>
      <c r="Z522" s="45">
        <f t="shared" si="646"/>
        <v>0.03</v>
      </c>
      <c r="AA522" s="43">
        <f t="shared" si="655"/>
        <v>2.4662697723036864E-3</v>
      </c>
      <c r="AB522" s="35">
        <f t="shared" si="692"/>
        <v>0.16</v>
      </c>
      <c r="AC522" s="35">
        <f t="shared" ca="1" si="692"/>
        <v>0.15470777428049154</v>
      </c>
      <c r="AD522" s="317">
        <f t="shared" ca="1" si="692"/>
        <v>0.15470777428049154</v>
      </c>
      <c r="AE522" s="39"/>
      <c r="AF522" s="318">
        <f t="shared" si="656"/>
        <v>0</v>
      </c>
      <c r="AG522" s="405">
        <f t="shared" ca="1" si="657"/>
        <v>0</v>
      </c>
      <c r="AH522" s="318">
        <f t="shared" si="658"/>
        <v>0</v>
      </c>
      <c r="AI522" s="405">
        <f t="shared" ca="1" si="659"/>
        <v>0</v>
      </c>
      <c r="AJ522" s="318">
        <f t="shared" si="660"/>
        <v>0</v>
      </c>
      <c r="AK522" s="405">
        <f t="shared" ca="1" si="661"/>
        <v>0</v>
      </c>
      <c r="AL522" s="35">
        <v>0</v>
      </c>
      <c r="AM522" s="30">
        <f t="shared" ca="1" si="662"/>
        <v>0</v>
      </c>
      <c r="AN522" s="39"/>
      <c r="AO522" s="39"/>
      <c r="AP522" s="709">
        <f ca="1">IF($J$12="",0,IF(A522&lt;=$Y$3,IF(R521+SUM($M$126:M522)&gt;$Z$22,R521*10%,IF(R521+SUM($M$126:M522)&lt;=$Z$22,$Z$22-R521-SUM($M$126:M522))),0))</f>
        <v>0</v>
      </c>
      <c r="AQ522" s="319">
        <f t="shared" ca="1" si="693"/>
        <v>0</v>
      </c>
      <c r="AR522" s="319">
        <f ca="1">IF($J$12="",0,IF(U521&lt;0,0,IF(A522&lt;=$Y$3,IF(U521+SUM($M$126:M522)&gt;$Z$22,U521*10%,IF(U521+SUM($M$126:M522)&lt;=$Z$22,$AR$125-U521-SUM($M$126:M522))),0)))</f>
        <v>0</v>
      </c>
      <c r="AS522" s="39">
        <f t="shared" ca="1" si="694"/>
        <v>0</v>
      </c>
      <c r="AT522" s="723">
        <f t="shared" ca="1" si="663"/>
        <v>0</v>
      </c>
      <c r="AU522" s="320">
        <f t="shared" ca="1" si="664"/>
        <v>0</v>
      </c>
      <c r="AV522" s="320">
        <f t="shared" ca="1" si="665"/>
        <v>0</v>
      </c>
      <c r="AW522" s="320">
        <f t="shared" ca="1" si="666"/>
        <v>0</v>
      </c>
      <c r="AX522" s="320">
        <f t="shared" ca="1" si="667"/>
        <v>0</v>
      </c>
      <c r="AY522" s="320">
        <f t="shared" ca="1" si="695"/>
        <v>0</v>
      </c>
      <c r="AZ522" s="724">
        <f t="shared" ca="1" si="668"/>
        <v>0</v>
      </c>
      <c r="BA522" s="1259">
        <f t="shared" si="696"/>
        <v>0</v>
      </c>
      <c r="BB522" s="1250"/>
      <c r="BC522" s="715">
        <f t="shared" si="669"/>
        <v>0</v>
      </c>
      <c r="BD522" s="715">
        <f t="shared" si="670"/>
        <v>0</v>
      </c>
      <c r="BE522" s="715">
        <f t="shared" si="671"/>
        <v>0</v>
      </c>
      <c r="BF522" s="715">
        <f t="shared" si="697"/>
        <v>0</v>
      </c>
      <c r="BG522" s="732">
        <f t="shared" si="672"/>
        <v>0</v>
      </c>
      <c r="BH522" s="39"/>
      <c r="BI522" s="39"/>
      <c r="BJ522" s="39"/>
      <c r="BK522" s="39"/>
      <c r="BL522" s="39"/>
      <c r="BM522" s="30"/>
      <c r="BN522" s="422">
        <f t="shared" ca="1" si="673"/>
        <v>0</v>
      </c>
      <c r="BO522" s="422">
        <f t="shared" ca="1" si="674"/>
        <v>0</v>
      </c>
      <c r="BP522" s="422">
        <f t="shared" ca="1" si="675"/>
        <v>0</v>
      </c>
      <c r="BQ522" s="422">
        <f t="shared" ca="1" si="676"/>
        <v>0</v>
      </c>
      <c r="BR522" s="422">
        <f t="shared" ca="1" si="698"/>
        <v>0</v>
      </c>
      <c r="BS522" s="422">
        <f t="shared" ca="1" si="677"/>
        <v>0</v>
      </c>
      <c r="BT522" s="422">
        <f t="shared" si="678"/>
        <v>0</v>
      </c>
      <c r="BU522" s="422">
        <f t="shared" si="679"/>
        <v>0</v>
      </c>
      <c r="BV522" s="422">
        <f t="shared" si="680"/>
        <v>0</v>
      </c>
      <c r="BW522" s="422">
        <f t="shared" si="681"/>
        <v>0</v>
      </c>
      <c r="BX522" s="422">
        <f t="shared" si="699"/>
        <v>0</v>
      </c>
      <c r="BY522" s="422">
        <f t="shared" si="682"/>
        <v>0</v>
      </c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458"/>
      <c r="CL522" s="458"/>
      <c r="CM522" s="458"/>
      <c r="CN522" s="458"/>
      <c r="CO522" s="458"/>
      <c r="CP522" s="458"/>
      <c r="CQ522" s="458"/>
      <c r="CR522" s="458"/>
      <c r="CS522" s="458"/>
      <c r="CT522" s="458"/>
      <c r="CU522" s="458"/>
      <c r="CV522" s="458"/>
      <c r="CW522" s="458"/>
      <c r="CX522" s="458"/>
      <c r="CY522" s="458"/>
      <c r="CZ522" s="458"/>
      <c r="DA522" s="458"/>
      <c r="DB522" s="458"/>
      <c r="DC522" s="458"/>
      <c r="DD522" s="458"/>
      <c r="DE522" s="458"/>
      <c r="DF522" s="458"/>
      <c r="DG522" s="458"/>
      <c r="DH522" s="458"/>
      <c r="DI522" s="458"/>
      <c r="DJ522" s="458"/>
      <c r="DK522" s="458"/>
      <c r="DL522" s="458"/>
      <c r="DM522" s="458"/>
      <c r="DN522" s="458"/>
      <c r="DO522" s="458"/>
      <c r="DP522" s="458"/>
      <c r="DQ522" s="458"/>
      <c r="DR522" s="458"/>
      <c r="DS522" s="458"/>
      <c r="DT522" s="458"/>
      <c r="DU522" s="39"/>
      <c r="DV522" s="39"/>
      <c r="DW522" s="31">
        <f t="shared" ref="DW522:DW532" si="708">DW521</f>
        <v>34</v>
      </c>
      <c r="DX522" s="459">
        <f t="shared" si="683"/>
        <v>398</v>
      </c>
      <c r="DY522" s="467">
        <f t="shared" si="701"/>
        <v>0</v>
      </c>
      <c r="DZ522" s="468">
        <f t="shared" si="702"/>
        <v>0</v>
      </c>
      <c r="EA522" s="467">
        <f t="shared" si="703"/>
        <v>0</v>
      </c>
      <c r="EB522" s="468"/>
      <c r="EC522" s="326"/>
      <c r="ED522" s="468"/>
      <c r="EE522" s="39"/>
      <c r="EF522" s="459">
        <f t="shared" si="704"/>
        <v>398</v>
      </c>
      <c r="EG522" s="407">
        <f t="shared" si="705"/>
        <v>0.03</v>
      </c>
      <c r="EH522" s="407">
        <f t="shared" si="705"/>
        <v>0.03</v>
      </c>
      <c r="EI522" s="407">
        <f t="shared" si="705"/>
        <v>0.03</v>
      </c>
      <c r="EJ522" s="407">
        <f t="shared" si="705"/>
        <v>0.03</v>
      </c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39"/>
      <c r="GJ522" s="39"/>
      <c r="GK522" s="39"/>
      <c r="GL522" s="39"/>
      <c r="GM522" s="39"/>
      <c r="GN522" s="39"/>
      <c r="GO522" s="39"/>
      <c r="GP522" s="39"/>
      <c r="GQ522" s="39"/>
      <c r="GR522" s="39"/>
      <c r="GS522" s="39"/>
      <c r="GT522" s="39"/>
      <c r="GU522" s="39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</row>
    <row r="523" spans="1:228" ht="12.75" hidden="1" customHeight="1" x14ac:dyDescent="0.2">
      <c r="A523" s="31">
        <f t="shared" si="707"/>
        <v>34</v>
      </c>
      <c r="B523" s="31"/>
      <c r="C523" s="31"/>
      <c r="D523" s="32">
        <f t="shared" si="685"/>
        <v>399</v>
      </c>
      <c r="E523" s="33">
        <f t="shared" ca="1" si="648"/>
        <v>0</v>
      </c>
      <c r="F523" s="33">
        <f t="shared" ca="1" si="649"/>
        <v>0</v>
      </c>
      <c r="G523" s="33">
        <f t="shared" ca="1" si="650"/>
        <v>0</v>
      </c>
      <c r="H523" s="33">
        <v>0</v>
      </c>
      <c r="I523" s="33">
        <v>0</v>
      </c>
      <c r="J523" s="33">
        <f t="shared" ca="1" si="706"/>
        <v>0</v>
      </c>
      <c r="K523" s="33">
        <f t="shared" ca="1" si="651"/>
        <v>0</v>
      </c>
      <c r="L523" s="33"/>
      <c r="M523" s="832">
        <v>0</v>
      </c>
      <c r="N523" s="33">
        <f>IF(M523&gt;0,#REF!,0)</f>
        <v>0</v>
      </c>
      <c r="O523" s="33">
        <f t="shared" ca="1" si="652"/>
        <v>0</v>
      </c>
      <c r="P523" s="833">
        <f t="shared" ca="1" si="686"/>
        <v>0</v>
      </c>
      <c r="Q523" s="834">
        <f t="shared" ca="1" si="687"/>
        <v>0</v>
      </c>
      <c r="R523" s="835">
        <f t="shared" ca="1" si="688"/>
        <v>0</v>
      </c>
      <c r="S523" s="836">
        <f t="shared" ca="1" si="689"/>
        <v>0</v>
      </c>
      <c r="T523" s="34">
        <f t="shared" ca="1" si="653"/>
        <v>0</v>
      </c>
      <c r="U523" s="835">
        <f t="shared" ca="1" si="690"/>
        <v>0</v>
      </c>
      <c r="V523" s="34">
        <f t="shared" si="639"/>
        <v>0</v>
      </c>
      <c r="W523" s="553">
        <f t="shared" si="640"/>
        <v>0</v>
      </c>
      <c r="X523" s="42">
        <f t="shared" si="691"/>
        <v>0.03</v>
      </c>
      <c r="Y523" s="43">
        <f t="shared" si="654"/>
        <v>2.4662697723036864E-3</v>
      </c>
      <c r="Z523" s="45">
        <f t="shared" si="646"/>
        <v>0.03</v>
      </c>
      <c r="AA523" s="43">
        <f t="shared" si="655"/>
        <v>2.4662697723036864E-3</v>
      </c>
      <c r="AB523" s="35">
        <f t="shared" si="692"/>
        <v>0.16</v>
      </c>
      <c r="AC523" s="35">
        <f t="shared" ca="1" si="692"/>
        <v>0.15470777428049154</v>
      </c>
      <c r="AD523" s="317">
        <f t="shared" ca="1" si="692"/>
        <v>0.15470777428049154</v>
      </c>
      <c r="AE523" s="39"/>
      <c r="AF523" s="318">
        <f t="shared" si="656"/>
        <v>0</v>
      </c>
      <c r="AG523" s="405">
        <f t="shared" ca="1" si="657"/>
        <v>0</v>
      </c>
      <c r="AH523" s="318">
        <f t="shared" si="658"/>
        <v>0</v>
      </c>
      <c r="AI523" s="405">
        <f t="shared" ca="1" si="659"/>
        <v>0</v>
      </c>
      <c r="AJ523" s="318">
        <f t="shared" si="660"/>
        <v>0</v>
      </c>
      <c r="AK523" s="405">
        <f t="shared" ca="1" si="661"/>
        <v>0</v>
      </c>
      <c r="AL523" s="35">
        <v>0</v>
      </c>
      <c r="AM523" s="30">
        <f t="shared" ca="1" si="662"/>
        <v>0</v>
      </c>
      <c r="AN523" s="39"/>
      <c r="AO523" s="39"/>
      <c r="AP523" s="709">
        <f ca="1">IF($J$12="",0,IF(A523&lt;=$Y$3,IF(R522+SUM($M$126:M523)&gt;$Z$22,R522*10%,IF(R522+SUM($M$126:M523)&lt;=$Z$22,$Z$22-R522-SUM($M$126:M523))),0))</f>
        <v>0</v>
      </c>
      <c r="AQ523" s="319">
        <f t="shared" ca="1" si="693"/>
        <v>0</v>
      </c>
      <c r="AR523" s="319">
        <f ca="1">IF($J$12="",0,IF(U522&lt;0,0,IF(A523&lt;=$Y$3,IF(U522+SUM($M$126:M523)&gt;$Z$22,U522*10%,IF(U522+SUM($M$126:M523)&lt;=$Z$22,$AR$125-U522-SUM($M$126:M523))),0)))</f>
        <v>0</v>
      </c>
      <c r="AS523" s="39">
        <f t="shared" ca="1" si="694"/>
        <v>0</v>
      </c>
      <c r="AT523" s="723">
        <f t="shared" ca="1" si="663"/>
        <v>0</v>
      </c>
      <c r="AU523" s="320">
        <f t="shared" ca="1" si="664"/>
        <v>0</v>
      </c>
      <c r="AV523" s="320">
        <f t="shared" ca="1" si="665"/>
        <v>0</v>
      </c>
      <c r="AW523" s="320">
        <f t="shared" ca="1" si="666"/>
        <v>0</v>
      </c>
      <c r="AX523" s="320">
        <f t="shared" ca="1" si="667"/>
        <v>0</v>
      </c>
      <c r="AY523" s="320">
        <f t="shared" ca="1" si="695"/>
        <v>0</v>
      </c>
      <c r="AZ523" s="724">
        <f t="shared" ca="1" si="668"/>
        <v>0</v>
      </c>
      <c r="BA523" s="1259">
        <f t="shared" si="696"/>
        <v>0</v>
      </c>
      <c r="BB523" s="1250"/>
      <c r="BC523" s="715">
        <f t="shared" si="669"/>
        <v>0</v>
      </c>
      <c r="BD523" s="715">
        <f t="shared" si="670"/>
        <v>0</v>
      </c>
      <c r="BE523" s="715">
        <f t="shared" si="671"/>
        <v>0</v>
      </c>
      <c r="BF523" s="715">
        <f t="shared" si="697"/>
        <v>0</v>
      </c>
      <c r="BG523" s="732">
        <f t="shared" si="672"/>
        <v>0</v>
      </c>
      <c r="BH523" s="39"/>
      <c r="BI523" s="39"/>
      <c r="BJ523" s="39"/>
      <c r="BK523" s="39"/>
      <c r="BL523" s="39"/>
      <c r="BM523" s="30"/>
      <c r="BN523" s="422">
        <f t="shared" ca="1" si="673"/>
        <v>0</v>
      </c>
      <c r="BO523" s="422">
        <f t="shared" ca="1" si="674"/>
        <v>0</v>
      </c>
      <c r="BP523" s="422">
        <f t="shared" ca="1" si="675"/>
        <v>0</v>
      </c>
      <c r="BQ523" s="422">
        <f t="shared" ca="1" si="676"/>
        <v>0</v>
      </c>
      <c r="BR523" s="422">
        <f t="shared" ca="1" si="698"/>
        <v>0</v>
      </c>
      <c r="BS523" s="422">
        <f t="shared" ca="1" si="677"/>
        <v>0</v>
      </c>
      <c r="BT523" s="422">
        <f t="shared" si="678"/>
        <v>0</v>
      </c>
      <c r="BU523" s="422">
        <f t="shared" si="679"/>
        <v>0</v>
      </c>
      <c r="BV523" s="422">
        <f t="shared" si="680"/>
        <v>0</v>
      </c>
      <c r="BW523" s="422">
        <f t="shared" si="681"/>
        <v>0</v>
      </c>
      <c r="BX523" s="422">
        <f t="shared" si="699"/>
        <v>0</v>
      </c>
      <c r="BY523" s="422">
        <f t="shared" si="682"/>
        <v>0</v>
      </c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458"/>
      <c r="CL523" s="458"/>
      <c r="CM523" s="458"/>
      <c r="CN523" s="458"/>
      <c r="CO523" s="458"/>
      <c r="CP523" s="458"/>
      <c r="CQ523" s="458"/>
      <c r="CR523" s="458"/>
      <c r="CS523" s="458"/>
      <c r="CT523" s="458"/>
      <c r="CU523" s="458"/>
      <c r="CV523" s="458"/>
      <c r="CW523" s="458"/>
      <c r="CX523" s="458"/>
      <c r="CY523" s="458"/>
      <c r="CZ523" s="458"/>
      <c r="DA523" s="458"/>
      <c r="DB523" s="458"/>
      <c r="DC523" s="458"/>
      <c r="DD523" s="458"/>
      <c r="DE523" s="458"/>
      <c r="DF523" s="458"/>
      <c r="DG523" s="458"/>
      <c r="DH523" s="458"/>
      <c r="DI523" s="458"/>
      <c r="DJ523" s="458"/>
      <c r="DK523" s="458"/>
      <c r="DL523" s="458"/>
      <c r="DM523" s="458"/>
      <c r="DN523" s="458"/>
      <c r="DO523" s="458"/>
      <c r="DP523" s="458"/>
      <c r="DQ523" s="458"/>
      <c r="DR523" s="458"/>
      <c r="DS523" s="458"/>
      <c r="DT523" s="458"/>
      <c r="DU523" s="39"/>
      <c r="DV523" s="39"/>
      <c r="DW523" s="31">
        <f t="shared" si="708"/>
        <v>34</v>
      </c>
      <c r="DX523" s="459">
        <f t="shared" si="683"/>
        <v>399</v>
      </c>
      <c r="DY523" s="467">
        <f t="shared" si="701"/>
        <v>0</v>
      </c>
      <c r="DZ523" s="468">
        <f t="shared" si="702"/>
        <v>0</v>
      </c>
      <c r="EA523" s="467">
        <f t="shared" si="703"/>
        <v>0</v>
      </c>
      <c r="EB523" s="468"/>
      <c r="EC523" s="326"/>
      <c r="ED523" s="468"/>
      <c r="EE523" s="39"/>
      <c r="EF523" s="459">
        <f t="shared" si="704"/>
        <v>399</v>
      </c>
      <c r="EG523" s="407">
        <f t="shared" si="705"/>
        <v>0.03</v>
      </c>
      <c r="EH523" s="407">
        <f t="shared" si="705"/>
        <v>0.03</v>
      </c>
      <c r="EI523" s="407">
        <f t="shared" si="705"/>
        <v>0.03</v>
      </c>
      <c r="EJ523" s="407">
        <f t="shared" si="705"/>
        <v>0.03</v>
      </c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39"/>
      <c r="GJ523" s="39"/>
      <c r="GK523" s="39"/>
      <c r="GL523" s="39"/>
      <c r="GM523" s="39"/>
      <c r="GN523" s="39"/>
      <c r="GO523" s="39"/>
      <c r="GP523" s="39"/>
      <c r="GQ523" s="39"/>
      <c r="GR523" s="39"/>
      <c r="GS523" s="39"/>
      <c r="GT523" s="39"/>
      <c r="GU523" s="39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</row>
    <row r="524" spans="1:228" ht="12.75" hidden="1" customHeight="1" x14ac:dyDescent="0.2">
      <c r="A524" s="31">
        <f t="shared" si="707"/>
        <v>34</v>
      </c>
      <c r="B524" s="31"/>
      <c r="C524" s="31"/>
      <c r="D524" s="32">
        <f t="shared" si="685"/>
        <v>400</v>
      </c>
      <c r="E524" s="33">
        <f t="shared" ca="1" si="648"/>
        <v>0</v>
      </c>
      <c r="F524" s="33">
        <f t="shared" ca="1" si="649"/>
        <v>0</v>
      </c>
      <c r="G524" s="33">
        <f t="shared" ca="1" si="650"/>
        <v>0</v>
      </c>
      <c r="H524" s="33">
        <v>0</v>
      </c>
      <c r="I524" s="33">
        <v>0</v>
      </c>
      <c r="J524" s="33">
        <f t="shared" ca="1" si="706"/>
        <v>0</v>
      </c>
      <c r="K524" s="33">
        <f t="shared" ca="1" si="651"/>
        <v>0</v>
      </c>
      <c r="L524" s="33"/>
      <c r="M524" s="832">
        <v>0</v>
      </c>
      <c r="N524" s="33">
        <f>IF(M524&gt;0,#REF!,0)</f>
        <v>0</v>
      </c>
      <c r="O524" s="33">
        <f t="shared" ca="1" si="652"/>
        <v>0</v>
      </c>
      <c r="P524" s="833">
        <f t="shared" ca="1" si="686"/>
        <v>0</v>
      </c>
      <c r="Q524" s="834">
        <f t="shared" ca="1" si="687"/>
        <v>0</v>
      </c>
      <c r="R524" s="835">
        <f t="shared" ca="1" si="688"/>
        <v>0</v>
      </c>
      <c r="S524" s="836">
        <f t="shared" ca="1" si="689"/>
        <v>0</v>
      </c>
      <c r="T524" s="34">
        <f t="shared" ca="1" si="653"/>
        <v>0</v>
      </c>
      <c r="U524" s="835">
        <f t="shared" ca="1" si="690"/>
        <v>0</v>
      </c>
      <c r="V524" s="34">
        <f t="shared" si="639"/>
        <v>0</v>
      </c>
      <c r="W524" s="553">
        <f t="shared" si="640"/>
        <v>0</v>
      </c>
      <c r="X524" s="42">
        <f t="shared" si="691"/>
        <v>0.03</v>
      </c>
      <c r="Y524" s="43">
        <f t="shared" si="654"/>
        <v>2.4662697723036864E-3</v>
      </c>
      <c r="Z524" s="45">
        <f t="shared" si="646"/>
        <v>0.03</v>
      </c>
      <c r="AA524" s="43">
        <f t="shared" si="655"/>
        <v>2.4662697723036864E-3</v>
      </c>
      <c r="AB524" s="35">
        <f t="shared" si="692"/>
        <v>0.16</v>
      </c>
      <c r="AC524" s="35">
        <f t="shared" ca="1" si="692"/>
        <v>0.15470777428049154</v>
      </c>
      <c r="AD524" s="317">
        <f t="shared" ca="1" si="692"/>
        <v>0.15470777428049154</v>
      </c>
      <c r="AE524" s="39"/>
      <c r="AF524" s="318">
        <f t="shared" si="656"/>
        <v>0</v>
      </c>
      <c r="AG524" s="405">
        <f t="shared" ca="1" si="657"/>
        <v>0</v>
      </c>
      <c r="AH524" s="318">
        <f t="shared" si="658"/>
        <v>0</v>
      </c>
      <c r="AI524" s="405">
        <f t="shared" ca="1" si="659"/>
        <v>0</v>
      </c>
      <c r="AJ524" s="318">
        <f t="shared" si="660"/>
        <v>0</v>
      </c>
      <c r="AK524" s="405">
        <f t="shared" ca="1" si="661"/>
        <v>0</v>
      </c>
      <c r="AL524" s="35">
        <v>0</v>
      </c>
      <c r="AM524" s="30">
        <f t="shared" ca="1" si="662"/>
        <v>0</v>
      </c>
      <c r="AN524" s="39"/>
      <c r="AO524" s="39"/>
      <c r="AP524" s="709">
        <f ca="1">IF($J$12="",0,IF(A524&lt;=$Y$3,IF(R523+SUM($M$126:M524)&gt;$Z$22,R523*10%,IF(R523+SUM($M$126:M524)&lt;=$Z$22,$Z$22-R523-SUM($M$126:M524))),0))</f>
        <v>0</v>
      </c>
      <c r="AQ524" s="319">
        <f t="shared" ca="1" si="693"/>
        <v>0</v>
      </c>
      <c r="AR524" s="319">
        <f ca="1">IF($J$12="",0,IF(U523&lt;0,0,IF(A524&lt;=$Y$3,IF(U523+SUM($M$126:M524)&gt;$Z$22,U523*10%,IF(U523+SUM($M$126:M524)&lt;=$Z$22,$AR$125-U523-SUM($M$126:M524))),0)))</f>
        <v>0</v>
      </c>
      <c r="AS524" s="39">
        <f t="shared" ca="1" si="694"/>
        <v>0</v>
      </c>
      <c r="AT524" s="723">
        <f t="shared" ca="1" si="663"/>
        <v>0</v>
      </c>
      <c r="AU524" s="320">
        <f t="shared" ca="1" si="664"/>
        <v>0</v>
      </c>
      <c r="AV524" s="320">
        <f t="shared" ca="1" si="665"/>
        <v>0</v>
      </c>
      <c r="AW524" s="320">
        <f t="shared" ca="1" si="666"/>
        <v>0</v>
      </c>
      <c r="AX524" s="320">
        <f t="shared" ca="1" si="667"/>
        <v>0</v>
      </c>
      <c r="AY524" s="320">
        <f t="shared" ca="1" si="695"/>
        <v>0</v>
      </c>
      <c r="AZ524" s="724">
        <f t="shared" ca="1" si="668"/>
        <v>0</v>
      </c>
      <c r="BA524" s="1259">
        <f t="shared" si="696"/>
        <v>0</v>
      </c>
      <c r="BB524" s="1250"/>
      <c r="BC524" s="715">
        <f t="shared" si="669"/>
        <v>0</v>
      </c>
      <c r="BD524" s="715">
        <f t="shared" si="670"/>
        <v>0</v>
      </c>
      <c r="BE524" s="715">
        <f t="shared" si="671"/>
        <v>0</v>
      </c>
      <c r="BF524" s="715">
        <f t="shared" si="697"/>
        <v>0</v>
      </c>
      <c r="BG524" s="732">
        <f t="shared" si="672"/>
        <v>0</v>
      </c>
      <c r="BH524" s="39"/>
      <c r="BI524" s="39"/>
      <c r="BJ524" s="39"/>
      <c r="BK524" s="39"/>
      <c r="BL524" s="39"/>
      <c r="BM524" s="30"/>
      <c r="BN524" s="422">
        <f t="shared" ca="1" si="673"/>
        <v>0</v>
      </c>
      <c r="BO524" s="422">
        <f t="shared" ca="1" si="674"/>
        <v>0</v>
      </c>
      <c r="BP524" s="422">
        <f t="shared" ca="1" si="675"/>
        <v>0</v>
      </c>
      <c r="BQ524" s="422">
        <f t="shared" ca="1" si="676"/>
        <v>0</v>
      </c>
      <c r="BR524" s="422">
        <f t="shared" ca="1" si="698"/>
        <v>0</v>
      </c>
      <c r="BS524" s="422">
        <f t="shared" ca="1" si="677"/>
        <v>0</v>
      </c>
      <c r="BT524" s="422">
        <f t="shared" si="678"/>
        <v>0</v>
      </c>
      <c r="BU524" s="422">
        <f t="shared" si="679"/>
        <v>0</v>
      </c>
      <c r="BV524" s="422">
        <f t="shared" si="680"/>
        <v>0</v>
      </c>
      <c r="BW524" s="422">
        <f t="shared" si="681"/>
        <v>0</v>
      </c>
      <c r="BX524" s="422">
        <f t="shared" si="699"/>
        <v>0</v>
      </c>
      <c r="BY524" s="422">
        <f t="shared" si="682"/>
        <v>0</v>
      </c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458"/>
      <c r="CL524" s="458"/>
      <c r="CM524" s="458"/>
      <c r="CN524" s="458"/>
      <c r="CO524" s="458"/>
      <c r="CP524" s="458"/>
      <c r="CQ524" s="458"/>
      <c r="CR524" s="458"/>
      <c r="CS524" s="458"/>
      <c r="CT524" s="458"/>
      <c r="CU524" s="458"/>
      <c r="CV524" s="458"/>
      <c r="CW524" s="458"/>
      <c r="CX524" s="458"/>
      <c r="CY524" s="458"/>
      <c r="CZ524" s="458"/>
      <c r="DA524" s="458"/>
      <c r="DB524" s="458"/>
      <c r="DC524" s="458"/>
      <c r="DD524" s="458"/>
      <c r="DE524" s="458"/>
      <c r="DF524" s="458"/>
      <c r="DG524" s="458"/>
      <c r="DH524" s="458"/>
      <c r="DI524" s="458"/>
      <c r="DJ524" s="458"/>
      <c r="DK524" s="458"/>
      <c r="DL524" s="458"/>
      <c r="DM524" s="458"/>
      <c r="DN524" s="458"/>
      <c r="DO524" s="458"/>
      <c r="DP524" s="458"/>
      <c r="DQ524" s="458"/>
      <c r="DR524" s="458"/>
      <c r="DS524" s="458"/>
      <c r="DT524" s="458"/>
      <c r="DU524" s="39"/>
      <c r="DV524" s="39"/>
      <c r="DW524" s="31">
        <f t="shared" si="708"/>
        <v>34</v>
      </c>
      <c r="DX524" s="459">
        <f t="shared" si="683"/>
        <v>400</v>
      </c>
      <c r="DY524" s="467">
        <f t="shared" si="701"/>
        <v>0</v>
      </c>
      <c r="DZ524" s="468">
        <f t="shared" si="702"/>
        <v>0</v>
      </c>
      <c r="EA524" s="467">
        <f t="shared" si="703"/>
        <v>0</v>
      </c>
      <c r="EB524" s="468"/>
      <c r="EC524" s="326"/>
      <c r="ED524" s="468"/>
      <c r="EE524" s="39"/>
      <c r="EF524" s="459">
        <f t="shared" si="704"/>
        <v>400</v>
      </c>
      <c r="EG524" s="407">
        <f t="shared" si="705"/>
        <v>0.03</v>
      </c>
      <c r="EH524" s="407">
        <f t="shared" si="705"/>
        <v>0.03</v>
      </c>
      <c r="EI524" s="407">
        <f t="shared" si="705"/>
        <v>0.03</v>
      </c>
      <c r="EJ524" s="407">
        <f t="shared" si="705"/>
        <v>0.03</v>
      </c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39"/>
      <c r="GJ524" s="39"/>
      <c r="GK524" s="39"/>
      <c r="GL524" s="39"/>
      <c r="GM524" s="39"/>
      <c r="GN524" s="39"/>
      <c r="GO524" s="39"/>
      <c r="GP524" s="39"/>
      <c r="GQ524" s="39"/>
      <c r="GR524" s="39"/>
      <c r="GS524" s="39"/>
      <c r="GT524" s="39"/>
      <c r="GU524" s="39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</row>
    <row r="525" spans="1:228" ht="12.75" hidden="1" customHeight="1" x14ac:dyDescent="0.2">
      <c r="A525" s="31">
        <f t="shared" si="707"/>
        <v>34</v>
      </c>
      <c r="B525" s="31"/>
      <c r="C525" s="31"/>
      <c r="D525" s="32">
        <f t="shared" si="685"/>
        <v>401</v>
      </c>
      <c r="E525" s="33">
        <f t="shared" ca="1" si="648"/>
        <v>0</v>
      </c>
      <c r="F525" s="33">
        <f t="shared" ca="1" si="649"/>
        <v>0</v>
      </c>
      <c r="G525" s="33">
        <f t="shared" ca="1" si="650"/>
        <v>0</v>
      </c>
      <c r="H525" s="33">
        <v>0</v>
      </c>
      <c r="I525" s="33">
        <v>0</v>
      </c>
      <c r="J525" s="33">
        <f t="shared" ca="1" si="706"/>
        <v>0</v>
      </c>
      <c r="K525" s="33">
        <f t="shared" ca="1" si="651"/>
        <v>0</v>
      </c>
      <c r="L525" s="33"/>
      <c r="M525" s="832">
        <v>0</v>
      </c>
      <c r="N525" s="33">
        <f>IF(M525&gt;0,#REF!,0)</f>
        <v>0</v>
      </c>
      <c r="O525" s="33">
        <f t="shared" ca="1" si="652"/>
        <v>0</v>
      </c>
      <c r="P525" s="833">
        <f t="shared" ca="1" si="686"/>
        <v>0</v>
      </c>
      <c r="Q525" s="834">
        <f t="shared" ca="1" si="687"/>
        <v>0</v>
      </c>
      <c r="R525" s="835">
        <f t="shared" ca="1" si="688"/>
        <v>0</v>
      </c>
      <c r="S525" s="836">
        <f t="shared" ca="1" si="689"/>
        <v>0</v>
      </c>
      <c r="T525" s="34">
        <f t="shared" ca="1" si="653"/>
        <v>0</v>
      </c>
      <c r="U525" s="835">
        <f t="shared" ca="1" si="690"/>
        <v>0</v>
      </c>
      <c r="V525" s="34">
        <f t="shared" si="639"/>
        <v>0</v>
      </c>
      <c r="W525" s="553">
        <f t="shared" si="640"/>
        <v>0</v>
      </c>
      <c r="X525" s="42">
        <f t="shared" si="691"/>
        <v>0.03</v>
      </c>
      <c r="Y525" s="43">
        <f t="shared" si="654"/>
        <v>2.4662697723036864E-3</v>
      </c>
      <c r="Z525" s="45">
        <f t="shared" si="646"/>
        <v>0.03</v>
      </c>
      <c r="AA525" s="43">
        <f t="shared" si="655"/>
        <v>2.4662697723036864E-3</v>
      </c>
      <c r="AB525" s="35">
        <f t="shared" si="692"/>
        <v>0.16</v>
      </c>
      <c r="AC525" s="35">
        <f t="shared" ca="1" si="692"/>
        <v>0.15470777428049154</v>
      </c>
      <c r="AD525" s="317">
        <f t="shared" ca="1" si="692"/>
        <v>0.15470777428049154</v>
      </c>
      <c r="AE525" s="39"/>
      <c r="AF525" s="318">
        <f t="shared" si="656"/>
        <v>0</v>
      </c>
      <c r="AG525" s="405">
        <f t="shared" ca="1" si="657"/>
        <v>0</v>
      </c>
      <c r="AH525" s="318">
        <f t="shared" si="658"/>
        <v>0</v>
      </c>
      <c r="AI525" s="405">
        <f t="shared" ca="1" si="659"/>
        <v>0</v>
      </c>
      <c r="AJ525" s="318">
        <f t="shared" si="660"/>
        <v>0</v>
      </c>
      <c r="AK525" s="405">
        <f t="shared" ca="1" si="661"/>
        <v>0</v>
      </c>
      <c r="AL525" s="35">
        <v>0</v>
      </c>
      <c r="AM525" s="30">
        <f t="shared" ca="1" si="662"/>
        <v>0</v>
      </c>
      <c r="AN525" s="39"/>
      <c r="AO525" s="39"/>
      <c r="AP525" s="709">
        <f ca="1">IF($J$12="",0,IF(A525&lt;=$Y$3,IF(R524+SUM($M$126:M525)&gt;$Z$22,R524*10%,IF(R524+SUM($M$126:M525)&lt;=$Z$22,$Z$22-R524-SUM($M$126:M525))),0))</f>
        <v>0</v>
      </c>
      <c r="AQ525" s="319">
        <f t="shared" ca="1" si="693"/>
        <v>0</v>
      </c>
      <c r="AR525" s="319">
        <f ca="1">IF($J$12="",0,IF(U524&lt;0,0,IF(A525&lt;=$Y$3,IF(U524+SUM($M$126:M525)&gt;$Z$22,U524*10%,IF(U524+SUM($M$126:M525)&lt;=$Z$22,$AR$125-U524-SUM($M$126:M525))),0)))</f>
        <v>0</v>
      </c>
      <c r="AS525" s="39">
        <f t="shared" ca="1" si="694"/>
        <v>0</v>
      </c>
      <c r="AT525" s="723">
        <f t="shared" ca="1" si="663"/>
        <v>0</v>
      </c>
      <c r="AU525" s="320">
        <f t="shared" ca="1" si="664"/>
        <v>0</v>
      </c>
      <c r="AV525" s="320">
        <f t="shared" ca="1" si="665"/>
        <v>0</v>
      </c>
      <c r="AW525" s="320">
        <f t="shared" ca="1" si="666"/>
        <v>0</v>
      </c>
      <c r="AX525" s="320">
        <f t="shared" ca="1" si="667"/>
        <v>0</v>
      </c>
      <c r="AY525" s="320">
        <f t="shared" ca="1" si="695"/>
        <v>0</v>
      </c>
      <c r="AZ525" s="724">
        <f t="shared" ca="1" si="668"/>
        <v>0</v>
      </c>
      <c r="BA525" s="1259">
        <f t="shared" si="696"/>
        <v>0</v>
      </c>
      <c r="BB525" s="1250"/>
      <c r="BC525" s="715">
        <f t="shared" si="669"/>
        <v>0</v>
      </c>
      <c r="BD525" s="715">
        <f t="shared" si="670"/>
        <v>0</v>
      </c>
      <c r="BE525" s="715">
        <f t="shared" si="671"/>
        <v>0</v>
      </c>
      <c r="BF525" s="715">
        <f t="shared" si="697"/>
        <v>0</v>
      </c>
      <c r="BG525" s="732">
        <f t="shared" si="672"/>
        <v>0</v>
      </c>
      <c r="BH525" s="39"/>
      <c r="BI525" s="39"/>
      <c r="BJ525" s="39"/>
      <c r="BK525" s="39"/>
      <c r="BL525" s="39"/>
      <c r="BM525" s="30"/>
      <c r="BN525" s="422">
        <f t="shared" ca="1" si="673"/>
        <v>0</v>
      </c>
      <c r="BO525" s="422">
        <f t="shared" ca="1" si="674"/>
        <v>0</v>
      </c>
      <c r="BP525" s="422">
        <f t="shared" ca="1" si="675"/>
        <v>0</v>
      </c>
      <c r="BQ525" s="422">
        <f t="shared" ca="1" si="676"/>
        <v>0</v>
      </c>
      <c r="BR525" s="422">
        <f t="shared" ca="1" si="698"/>
        <v>0</v>
      </c>
      <c r="BS525" s="422">
        <f t="shared" ca="1" si="677"/>
        <v>0</v>
      </c>
      <c r="BT525" s="422">
        <f t="shared" si="678"/>
        <v>0</v>
      </c>
      <c r="BU525" s="422">
        <f t="shared" si="679"/>
        <v>0</v>
      </c>
      <c r="BV525" s="422">
        <f t="shared" si="680"/>
        <v>0</v>
      </c>
      <c r="BW525" s="422">
        <f t="shared" si="681"/>
        <v>0</v>
      </c>
      <c r="BX525" s="422">
        <f t="shared" si="699"/>
        <v>0</v>
      </c>
      <c r="BY525" s="422">
        <f t="shared" si="682"/>
        <v>0</v>
      </c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458"/>
      <c r="CL525" s="458"/>
      <c r="CM525" s="458"/>
      <c r="CN525" s="458"/>
      <c r="CO525" s="458"/>
      <c r="CP525" s="458"/>
      <c r="CQ525" s="458"/>
      <c r="CR525" s="458"/>
      <c r="CS525" s="458"/>
      <c r="CT525" s="458"/>
      <c r="CU525" s="458"/>
      <c r="CV525" s="458"/>
      <c r="CW525" s="458"/>
      <c r="CX525" s="458"/>
      <c r="CY525" s="458"/>
      <c r="CZ525" s="458"/>
      <c r="DA525" s="458"/>
      <c r="DB525" s="458"/>
      <c r="DC525" s="458"/>
      <c r="DD525" s="458"/>
      <c r="DE525" s="458"/>
      <c r="DF525" s="458"/>
      <c r="DG525" s="458"/>
      <c r="DH525" s="458"/>
      <c r="DI525" s="458"/>
      <c r="DJ525" s="458"/>
      <c r="DK525" s="458"/>
      <c r="DL525" s="458"/>
      <c r="DM525" s="458"/>
      <c r="DN525" s="458"/>
      <c r="DO525" s="458"/>
      <c r="DP525" s="458"/>
      <c r="DQ525" s="458"/>
      <c r="DR525" s="458"/>
      <c r="DS525" s="458"/>
      <c r="DT525" s="458"/>
      <c r="DU525" s="39"/>
      <c r="DV525" s="39"/>
      <c r="DW525" s="31">
        <f t="shared" si="708"/>
        <v>34</v>
      </c>
      <c r="DX525" s="459">
        <f t="shared" si="683"/>
        <v>401</v>
      </c>
      <c r="DY525" s="467">
        <f t="shared" si="701"/>
        <v>0</v>
      </c>
      <c r="DZ525" s="468">
        <f t="shared" si="702"/>
        <v>0</v>
      </c>
      <c r="EA525" s="467">
        <f t="shared" si="703"/>
        <v>0</v>
      </c>
      <c r="EB525" s="468"/>
      <c r="EC525" s="326"/>
      <c r="ED525" s="468"/>
      <c r="EE525" s="39"/>
      <c r="EF525" s="459">
        <f t="shared" si="704"/>
        <v>401</v>
      </c>
      <c r="EG525" s="407">
        <f t="shared" si="705"/>
        <v>0.03</v>
      </c>
      <c r="EH525" s="407">
        <f t="shared" si="705"/>
        <v>0.03</v>
      </c>
      <c r="EI525" s="407">
        <f t="shared" si="705"/>
        <v>0.03</v>
      </c>
      <c r="EJ525" s="407">
        <f t="shared" si="705"/>
        <v>0.03</v>
      </c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</row>
    <row r="526" spans="1:228" ht="12.75" hidden="1" customHeight="1" x14ac:dyDescent="0.2">
      <c r="A526" s="31">
        <f t="shared" si="707"/>
        <v>34</v>
      </c>
      <c r="B526" s="31"/>
      <c r="C526" s="31"/>
      <c r="D526" s="32">
        <f t="shared" si="685"/>
        <v>402</v>
      </c>
      <c r="E526" s="33">
        <f t="shared" ca="1" si="648"/>
        <v>0</v>
      </c>
      <c r="F526" s="33">
        <f t="shared" ca="1" si="649"/>
        <v>0</v>
      </c>
      <c r="G526" s="33">
        <f t="shared" ca="1" si="650"/>
        <v>0</v>
      </c>
      <c r="H526" s="33">
        <v>0</v>
      </c>
      <c r="I526" s="33">
        <v>0</v>
      </c>
      <c r="J526" s="33">
        <f t="shared" ca="1" si="706"/>
        <v>0</v>
      </c>
      <c r="K526" s="33">
        <f t="shared" ca="1" si="651"/>
        <v>0</v>
      </c>
      <c r="L526" s="33"/>
      <c r="M526" s="832">
        <v>0</v>
      </c>
      <c r="N526" s="33">
        <f>IF(M526&gt;0,#REF!,0)</f>
        <v>0</v>
      </c>
      <c r="O526" s="33">
        <f t="shared" ca="1" si="652"/>
        <v>0</v>
      </c>
      <c r="P526" s="833">
        <f t="shared" ca="1" si="686"/>
        <v>0</v>
      </c>
      <c r="Q526" s="834">
        <f t="shared" ca="1" si="687"/>
        <v>0</v>
      </c>
      <c r="R526" s="835">
        <f t="shared" ca="1" si="688"/>
        <v>0</v>
      </c>
      <c r="S526" s="836">
        <f t="shared" ca="1" si="689"/>
        <v>0</v>
      </c>
      <c r="T526" s="34">
        <f t="shared" ca="1" si="653"/>
        <v>0</v>
      </c>
      <c r="U526" s="835">
        <f t="shared" ca="1" si="690"/>
        <v>0</v>
      </c>
      <c r="V526" s="34">
        <f t="shared" si="639"/>
        <v>0</v>
      </c>
      <c r="W526" s="553">
        <f t="shared" si="640"/>
        <v>0</v>
      </c>
      <c r="X526" s="42">
        <f t="shared" si="691"/>
        <v>0.03</v>
      </c>
      <c r="Y526" s="43">
        <f t="shared" si="654"/>
        <v>2.4662697723036864E-3</v>
      </c>
      <c r="Z526" s="45">
        <f t="shared" si="646"/>
        <v>0.03</v>
      </c>
      <c r="AA526" s="43">
        <f t="shared" si="655"/>
        <v>2.4662697723036864E-3</v>
      </c>
      <c r="AB526" s="35">
        <f t="shared" ref="AB526:AD541" si="709">AB525</f>
        <v>0.16</v>
      </c>
      <c r="AC526" s="35">
        <f t="shared" ca="1" si="709"/>
        <v>0.15470777428049154</v>
      </c>
      <c r="AD526" s="317">
        <f t="shared" ca="1" si="709"/>
        <v>0.15470777428049154</v>
      </c>
      <c r="AE526" s="39"/>
      <c r="AF526" s="318">
        <f t="shared" si="656"/>
        <v>0</v>
      </c>
      <c r="AG526" s="405">
        <f t="shared" ca="1" si="657"/>
        <v>0</v>
      </c>
      <c r="AH526" s="318">
        <f t="shared" si="658"/>
        <v>0</v>
      </c>
      <c r="AI526" s="405">
        <f t="shared" ca="1" si="659"/>
        <v>0</v>
      </c>
      <c r="AJ526" s="318">
        <f t="shared" si="660"/>
        <v>0</v>
      </c>
      <c r="AK526" s="405">
        <f t="shared" ca="1" si="661"/>
        <v>0</v>
      </c>
      <c r="AL526" s="35">
        <v>0</v>
      </c>
      <c r="AM526" s="30">
        <f t="shared" ca="1" si="662"/>
        <v>0</v>
      </c>
      <c r="AN526" s="39"/>
      <c r="AO526" s="39"/>
      <c r="AP526" s="709">
        <f ca="1">IF($J$12="",0,IF(A526&lt;=$Y$3,IF(R525+SUM($M$126:M526)&gt;$Z$22,R525*10%,IF(R525+SUM($M$126:M526)&lt;=$Z$22,$Z$22-R525-SUM($M$126:M526))),0))</f>
        <v>0</v>
      </c>
      <c r="AQ526" s="319">
        <f t="shared" ca="1" si="693"/>
        <v>0</v>
      </c>
      <c r="AR526" s="319">
        <f ca="1">IF($J$12="",0,IF(U525&lt;0,0,IF(A526&lt;=$Y$3,IF(U525+SUM($M$126:M526)&gt;$Z$22,U525*10%,IF(U525+SUM($M$126:M526)&lt;=$Z$22,$AR$125-U525-SUM($M$126:M526))),0)))</f>
        <v>0</v>
      </c>
      <c r="AS526" s="39">
        <f t="shared" ca="1" si="694"/>
        <v>0</v>
      </c>
      <c r="AT526" s="723">
        <f t="shared" ca="1" si="663"/>
        <v>0</v>
      </c>
      <c r="AU526" s="320">
        <f t="shared" ca="1" si="664"/>
        <v>0</v>
      </c>
      <c r="AV526" s="320">
        <f t="shared" ca="1" si="665"/>
        <v>0</v>
      </c>
      <c r="AW526" s="320">
        <f t="shared" ca="1" si="666"/>
        <v>0</v>
      </c>
      <c r="AX526" s="320">
        <f t="shared" ca="1" si="667"/>
        <v>0</v>
      </c>
      <c r="AY526" s="320">
        <f t="shared" ca="1" si="695"/>
        <v>0</v>
      </c>
      <c r="AZ526" s="724">
        <f t="shared" ca="1" si="668"/>
        <v>0</v>
      </c>
      <c r="BA526" s="1259">
        <f t="shared" si="696"/>
        <v>0</v>
      </c>
      <c r="BB526" s="1250"/>
      <c r="BC526" s="715">
        <f t="shared" si="669"/>
        <v>0</v>
      </c>
      <c r="BD526" s="715">
        <f t="shared" si="670"/>
        <v>0</v>
      </c>
      <c r="BE526" s="715">
        <f t="shared" si="671"/>
        <v>0</v>
      </c>
      <c r="BF526" s="715">
        <f t="shared" si="697"/>
        <v>0</v>
      </c>
      <c r="BG526" s="732">
        <f t="shared" si="672"/>
        <v>0</v>
      </c>
      <c r="BH526" s="39"/>
      <c r="BI526" s="39"/>
      <c r="BJ526" s="39"/>
      <c r="BK526" s="39"/>
      <c r="BL526" s="39"/>
      <c r="BM526" s="30"/>
      <c r="BN526" s="422">
        <f t="shared" ca="1" si="673"/>
        <v>0</v>
      </c>
      <c r="BO526" s="422">
        <f t="shared" ca="1" si="674"/>
        <v>0</v>
      </c>
      <c r="BP526" s="422">
        <f t="shared" ca="1" si="675"/>
        <v>0</v>
      </c>
      <c r="BQ526" s="422">
        <f t="shared" ca="1" si="676"/>
        <v>0</v>
      </c>
      <c r="BR526" s="422">
        <f t="shared" ca="1" si="698"/>
        <v>0</v>
      </c>
      <c r="BS526" s="422">
        <f t="shared" ca="1" si="677"/>
        <v>0</v>
      </c>
      <c r="BT526" s="422">
        <f t="shared" si="678"/>
        <v>0</v>
      </c>
      <c r="BU526" s="422">
        <f t="shared" si="679"/>
        <v>0</v>
      </c>
      <c r="BV526" s="422">
        <f t="shared" si="680"/>
        <v>0</v>
      </c>
      <c r="BW526" s="422">
        <f t="shared" si="681"/>
        <v>0</v>
      </c>
      <c r="BX526" s="422">
        <f t="shared" si="699"/>
        <v>0</v>
      </c>
      <c r="BY526" s="422">
        <f t="shared" si="682"/>
        <v>0</v>
      </c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458"/>
      <c r="CL526" s="458"/>
      <c r="CM526" s="458"/>
      <c r="CN526" s="458"/>
      <c r="CO526" s="458"/>
      <c r="CP526" s="458"/>
      <c r="CQ526" s="458"/>
      <c r="CR526" s="458"/>
      <c r="CS526" s="458"/>
      <c r="CT526" s="458"/>
      <c r="CU526" s="458"/>
      <c r="CV526" s="458"/>
      <c r="CW526" s="458"/>
      <c r="CX526" s="458"/>
      <c r="CY526" s="458"/>
      <c r="CZ526" s="458"/>
      <c r="DA526" s="458"/>
      <c r="DB526" s="458"/>
      <c r="DC526" s="458"/>
      <c r="DD526" s="458"/>
      <c r="DE526" s="458"/>
      <c r="DF526" s="458"/>
      <c r="DG526" s="458"/>
      <c r="DH526" s="458"/>
      <c r="DI526" s="458"/>
      <c r="DJ526" s="458"/>
      <c r="DK526" s="458"/>
      <c r="DL526" s="458"/>
      <c r="DM526" s="458"/>
      <c r="DN526" s="458"/>
      <c r="DO526" s="458"/>
      <c r="DP526" s="458"/>
      <c r="DQ526" s="458"/>
      <c r="DR526" s="458"/>
      <c r="DS526" s="458"/>
      <c r="DT526" s="458"/>
      <c r="DU526" s="39"/>
      <c r="DV526" s="39"/>
      <c r="DW526" s="31">
        <f t="shared" si="708"/>
        <v>34</v>
      </c>
      <c r="DX526" s="459">
        <f t="shared" si="683"/>
        <v>402</v>
      </c>
      <c r="DY526" s="467">
        <f t="shared" si="701"/>
        <v>0</v>
      </c>
      <c r="DZ526" s="468">
        <f t="shared" si="702"/>
        <v>0</v>
      </c>
      <c r="EA526" s="467">
        <f t="shared" si="703"/>
        <v>0</v>
      </c>
      <c r="EB526" s="468"/>
      <c r="EC526" s="326"/>
      <c r="ED526" s="468"/>
      <c r="EE526" s="39"/>
      <c r="EF526" s="459">
        <f t="shared" si="704"/>
        <v>402</v>
      </c>
      <c r="EG526" s="407">
        <f t="shared" si="705"/>
        <v>0.03</v>
      </c>
      <c r="EH526" s="407">
        <f t="shared" si="705"/>
        <v>0.03</v>
      </c>
      <c r="EI526" s="407">
        <f t="shared" si="705"/>
        <v>0.03</v>
      </c>
      <c r="EJ526" s="407">
        <f t="shared" si="705"/>
        <v>0.03</v>
      </c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39"/>
      <c r="GJ526" s="39"/>
      <c r="GK526" s="39"/>
      <c r="GL526" s="39"/>
      <c r="GM526" s="39"/>
      <c r="GN526" s="39"/>
      <c r="GO526" s="39"/>
      <c r="GP526" s="39"/>
      <c r="GQ526" s="39"/>
      <c r="GR526" s="39"/>
      <c r="GS526" s="39"/>
      <c r="GT526" s="39"/>
      <c r="GU526" s="39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</row>
    <row r="527" spans="1:228" ht="12.75" hidden="1" customHeight="1" x14ac:dyDescent="0.2">
      <c r="A527" s="31">
        <f t="shared" si="707"/>
        <v>34</v>
      </c>
      <c r="B527" s="31"/>
      <c r="C527" s="31"/>
      <c r="D527" s="32">
        <f t="shared" si="685"/>
        <v>403</v>
      </c>
      <c r="E527" s="33">
        <f t="shared" ca="1" si="648"/>
        <v>0</v>
      </c>
      <c r="F527" s="33">
        <f t="shared" ca="1" si="649"/>
        <v>0</v>
      </c>
      <c r="G527" s="33">
        <f t="shared" ca="1" si="650"/>
        <v>0</v>
      </c>
      <c r="H527" s="33">
        <v>0</v>
      </c>
      <c r="I527" s="33">
        <v>0</v>
      </c>
      <c r="J527" s="33">
        <f t="shared" ca="1" si="706"/>
        <v>0</v>
      </c>
      <c r="K527" s="33">
        <f t="shared" ca="1" si="651"/>
        <v>0</v>
      </c>
      <c r="L527" s="33"/>
      <c r="M527" s="832">
        <v>0</v>
      </c>
      <c r="N527" s="33">
        <f>IF(M527&gt;0,#REF!,0)</f>
        <v>0</v>
      </c>
      <c r="O527" s="33">
        <f t="shared" ca="1" si="652"/>
        <v>0</v>
      </c>
      <c r="P527" s="833">
        <f t="shared" ca="1" si="686"/>
        <v>0</v>
      </c>
      <c r="Q527" s="834">
        <f t="shared" ca="1" si="687"/>
        <v>0</v>
      </c>
      <c r="R527" s="835">
        <f t="shared" ca="1" si="688"/>
        <v>0</v>
      </c>
      <c r="S527" s="836">
        <f t="shared" ca="1" si="689"/>
        <v>0</v>
      </c>
      <c r="T527" s="34">
        <f t="shared" ca="1" si="653"/>
        <v>0</v>
      </c>
      <c r="U527" s="835">
        <f t="shared" ca="1" si="690"/>
        <v>0</v>
      </c>
      <c r="V527" s="34">
        <f t="shared" si="639"/>
        <v>0</v>
      </c>
      <c r="W527" s="553">
        <f t="shared" si="640"/>
        <v>0</v>
      </c>
      <c r="X527" s="42">
        <f t="shared" si="691"/>
        <v>0.03</v>
      </c>
      <c r="Y527" s="43">
        <f t="shared" si="654"/>
        <v>2.4662697723036864E-3</v>
      </c>
      <c r="Z527" s="45">
        <f t="shared" si="646"/>
        <v>0.03</v>
      </c>
      <c r="AA527" s="43">
        <f t="shared" si="655"/>
        <v>2.4662697723036864E-3</v>
      </c>
      <c r="AB527" s="35">
        <f t="shared" si="709"/>
        <v>0.16</v>
      </c>
      <c r="AC527" s="35">
        <f t="shared" ca="1" si="709"/>
        <v>0.15470777428049154</v>
      </c>
      <c r="AD527" s="317">
        <f t="shared" ca="1" si="709"/>
        <v>0.15470777428049154</v>
      </c>
      <c r="AE527" s="39"/>
      <c r="AF527" s="318">
        <f t="shared" si="656"/>
        <v>0</v>
      </c>
      <c r="AG527" s="405">
        <f t="shared" ca="1" si="657"/>
        <v>0</v>
      </c>
      <c r="AH527" s="318">
        <f t="shared" si="658"/>
        <v>0</v>
      </c>
      <c r="AI527" s="405">
        <f t="shared" ca="1" si="659"/>
        <v>0</v>
      </c>
      <c r="AJ527" s="318">
        <f t="shared" si="660"/>
        <v>0</v>
      </c>
      <c r="AK527" s="405">
        <f t="shared" ca="1" si="661"/>
        <v>0</v>
      </c>
      <c r="AL527" s="35">
        <v>0</v>
      </c>
      <c r="AM527" s="30">
        <f t="shared" ca="1" si="662"/>
        <v>0</v>
      </c>
      <c r="AN527" s="39"/>
      <c r="AO527" s="39"/>
      <c r="AP527" s="709">
        <f ca="1">IF($J$12="",0,IF(A527&lt;=$Y$3,IF(R526+SUM($M$126:M527)&gt;$Z$22,R526*10%,IF(R526+SUM($M$126:M527)&lt;=$Z$22,$Z$22-R526-SUM($M$126:M527))),0))</f>
        <v>0</v>
      </c>
      <c r="AQ527" s="319">
        <f t="shared" ca="1" si="693"/>
        <v>0</v>
      </c>
      <c r="AR527" s="319">
        <f ca="1">IF($J$12="",0,IF(U526&lt;0,0,IF(A527&lt;=$Y$3,IF(U526+SUM($M$126:M527)&gt;$Z$22,U526*10%,IF(U526+SUM($M$126:M527)&lt;=$Z$22,$AR$125-U526-SUM($M$126:M527))),0)))</f>
        <v>0</v>
      </c>
      <c r="AS527" s="39">
        <f t="shared" ca="1" si="694"/>
        <v>0</v>
      </c>
      <c r="AT527" s="723">
        <f t="shared" ca="1" si="663"/>
        <v>0</v>
      </c>
      <c r="AU527" s="320">
        <f t="shared" ca="1" si="664"/>
        <v>0</v>
      </c>
      <c r="AV527" s="320">
        <f t="shared" ca="1" si="665"/>
        <v>0</v>
      </c>
      <c r="AW527" s="320">
        <f t="shared" ca="1" si="666"/>
        <v>0</v>
      </c>
      <c r="AX527" s="320">
        <f t="shared" ca="1" si="667"/>
        <v>0</v>
      </c>
      <c r="AY527" s="320">
        <f t="shared" ca="1" si="695"/>
        <v>0</v>
      </c>
      <c r="AZ527" s="724">
        <f t="shared" ca="1" si="668"/>
        <v>0</v>
      </c>
      <c r="BA527" s="1259">
        <f t="shared" si="696"/>
        <v>0</v>
      </c>
      <c r="BB527" s="1250"/>
      <c r="BC527" s="715">
        <f t="shared" si="669"/>
        <v>0</v>
      </c>
      <c r="BD527" s="715">
        <f t="shared" si="670"/>
        <v>0</v>
      </c>
      <c r="BE527" s="715">
        <f t="shared" si="671"/>
        <v>0</v>
      </c>
      <c r="BF527" s="715">
        <f t="shared" si="697"/>
        <v>0</v>
      </c>
      <c r="BG527" s="732">
        <f t="shared" si="672"/>
        <v>0</v>
      </c>
      <c r="BH527" s="39"/>
      <c r="BI527" s="39"/>
      <c r="BJ527" s="39"/>
      <c r="BK527" s="39"/>
      <c r="BL527" s="39"/>
      <c r="BM527" s="30"/>
      <c r="BN527" s="422">
        <f t="shared" ca="1" si="673"/>
        <v>0</v>
      </c>
      <c r="BO527" s="422">
        <f t="shared" ca="1" si="674"/>
        <v>0</v>
      </c>
      <c r="BP527" s="422">
        <f t="shared" ca="1" si="675"/>
        <v>0</v>
      </c>
      <c r="BQ527" s="422">
        <f t="shared" ca="1" si="676"/>
        <v>0</v>
      </c>
      <c r="BR527" s="422">
        <f t="shared" ca="1" si="698"/>
        <v>0</v>
      </c>
      <c r="BS527" s="422">
        <f t="shared" ca="1" si="677"/>
        <v>0</v>
      </c>
      <c r="BT527" s="422">
        <f t="shared" si="678"/>
        <v>0</v>
      </c>
      <c r="BU527" s="422">
        <f t="shared" si="679"/>
        <v>0</v>
      </c>
      <c r="BV527" s="422">
        <f t="shared" si="680"/>
        <v>0</v>
      </c>
      <c r="BW527" s="422">
        <f t="shared" si="681"/>
        <v>0</v>
      </c>
      <c r="BX527" s="422">
        <f t="shared" si="699"/>
        <v>0</v>
      </c>
      <c r="BY527" s="422">
        <f t="shared" si="682"/>
        <v>0</v>
      </c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458"/>
      <c r="CL527" s="458"/>
      <c r="CM527" s="458"/>
      <c r="CN527" s="458"/>
      <c r="CO527" s="458"/>
      <c r="CP527" s="458"/>
      <c r="CQ527" s="458"/>
      <c r="CR527" s="458"/>
      <c r="CS527" s="458"/>
      <c r="CT527" s="458"/>
      <c r="CU527" s="458"/>
      <c r="CV527" s="458"/>
      <c r="CW527" s="458"/>
      <c r="CX527" s="458"/>
      <c r="CY527" s="458"/>
      <c r="CZ527" s="458"/>
      <c r="DA527" s="458"/>
      <c r="DB527" s="458"/>
      <c r="DC527" s="458"/>
      <c r="DD527" s="458"/>
      <c r="DE527" s="458"/>
      <c r="DF527" s="458"/>
      <c r="DG527" s="458"/>
      <c r="DH527" s="458"/>
      <c r="DI527" s="458"/>
      <c r="DJ527" s="458"/>
      <c r="DK527" s="458"/>
      <c r="DL527" s="458"/>
      <c r="DM527" s="458"/>
      <c r="DN527" s="458"/>
      <c r="DO527" s="458"/>
      <c r="DP527" s="458"/>
      <c r="DQ527" s="458"/>
      <c r="DR527" s="458"/>
      <c r="DS527" s="458"/>
      <c r="DT527" s="458"/>
      <c r="DU527" s="39"/>
      <c r="DV527" s="39"/>
      <c r="DW527" s="31">
        <f t="shared" si="708"/>
        <v>34</v>
      </c>
      <c r="DX527" s="459">
        <f t="shared" si="683"/>
        <v>403</v>
      </c>
      <c r="DY527" s="467">
        <f t="shared" si="701"/>
        <v>0</v>
      </c>
      <c r="DZ527" s="468">
        <f t="shared" si="702"/>
        <v>0</v>
      </c>
      <c r="EA527" s="467">
        <f t="shared" si="703"/>
        <v>0</v>
      </c>
      <c r="EB527" s="468"/>
      <c r="EC527" s="326"/>
      <c r="ED527" s="468"/>
      <c r="EE527" s="39"/>
      <c r="EF527" s="459">
        <f t="shared" si="704"/>
        <v>403</v>
      </c>
      <c r="EG527" s="407">
        <f t="shared" ref="EG527:EJ542" si="710">EG526</f>
        <v>0.03</v>
      </c>
      <c r="EH527" s="407">
        <f t="shared" si="710"/>
        <v>0.03</v>
      </c>
      <c r="EI527" s="407">
        <f t="shared" si="710"/>
        <v>0.03</v>
      </c>
      <c r="EJ527" s="407">
        <f t="shared" si="710"/>
        <v>0.03</v>
      </c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39"/>
      <c r="GJ527" s="39"/>
      <c r="GK527" s="39"/>
      <c r="GL527" s="39"/>
      <c r="GM527" s="39"/>
      <c r="GN527" s="39"/>
      <c r="GO527" s="39"/>
      <c r="GP527" s="39"/>
      <c r="GQ527" s="39"/>
      <c r="GR527" s="39"/>
      <c r="GS527" s="39"/>
      <c r="GT527" s="39"/>
      <c r="GU527" s="39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</row>
    <row r="528" spans="1:228" ht="12.75" hidden="1" customHeight="1" x14ac:dyDescent="0.2">
      <c r="A528" s="31">
        <f t="shared" si="707"/>
        <v>34</v>
      </c>
      <c r="B528" s="31"/>
      <c r="C528" s="31"/>
      <c r="D528" s="32">
        <f t="shared" si="685"/>
        <v>404</v>
      </c>
      <c r="E528" s="33">
        <f t="shared" ca="1" si="648"/>
        <v>0</v>
      </c>
      <c r="F528" s="33">
        <f t="shared" ca="1" si="649"/>
        <v>0</v>
      </c>
      <c r="G528" s="33">
        <f t="shared" ca="1" si="650"/>
        <v>0</v>
      </c>
      <c r="H528" s="33">
        <v>0</v>
      </c>
      <c r="I528" s="33">
        <v>0</v>
      </c>
      <c r="J528" s="33">
        <f t="shared" ca="1" si="706"/>
        <v>0</v>
      </c>
      <c r="K528" s="33">
        <f t="shared" ca="1" si="651"/>
        <v>0</v>
      </c>
      <c r="L528" s="33"/>
      <c r="M528" s="832">
        <v>0</v>
      </c>
      <c r="N528" s="33">
        <f>IF(M528&gt;0,#REF!,0)</f>
        <v>0</v>
      </c>
      <c r="O528" s="33">
        <f t="shared" ca="1" si="652"/>
        <v>0</v>
      </c>
      <c r="P528" s="833">
        <f t="shared" ca="1" si="686"/>
        <v>0</v>
      </c>
      <c r="Q528" s="834">
        <f t="shared" ca="1" si="687"/>
        <v>0</v>
      </c>
      <c r="R528" s="835">
        <f t="shared" ca="1" si="688"/>
        <v>0</v>
      </c>
      <c r="S528" s="836">
        <f t="shared" ca="1" si="689"/>
        <v>0</v>
      </c>
      <c r="T528" s="34">
        <f t="shared" ca="1" si="653"/>
        <v>0</v>
      </c>
      <c r="U528" s="835">
        <f t="shared" ca="1" si="690"/>
        <v>0</v>
      </c>
      <c r="V528" s="34">
        <f t="shared" si="639"/>
        <v>0</v>
      </c>
      <c r="W528" s="553">
        <f t="shared" si="640"/>
        <v>0</v>
      </c>
      <c r="X528" s="42">
        <f t="shared" si="691"/>
        <v>0.03</v>
      </c>
      <c r="Y528" s="43">
        <f t="shared" si="654"/>
        <v>2.4662697723036864E-3</v>
      </c>
      <c r="Z528" s="45">
        <f t="shared" si="646"/>
        <v>0.03</v>
      </c>
      <c r="AA528" s="43">
        <f t="shared" si="655"/>
        <v>2.4662697723036864E-3</v>
      </c>
      <c r="AB528" s="35">
        <f t="shared" si="709"/>
        <v>0.16</v>
      </c>
      <c r="AC528" s="35">
        <f t="shared" ca="1" si="709"/>
        <v>0.15470777428049154</v>
      </c>
      <c r="AD528" s="317">
        <f t="shared" ca="1" si="709"/>
        <v>0.15470777428049154</v>
      </c>
      <c r="AE528" s="39"/>
      <c r="AF528" s="318">
        <f t="shared" si="656"/>
        <v>0</v>
      </c>
      <c r="AG528" s="405">
        <f t="shared" ca="1" si="657"/>
        <v>0</v>
      </c>
      <c r="AH528" s="318">
        <f t="shared" si="658"/>
        <v>0</v>
      </c>
      <c r="AI528" s="405">
        <f t="shared" ca="1" si="659"/>
        <v>0</v>
      </c>
      <c r="AJ528" s="318">
        <f t="shared" si="660"/>
        <v>0</v>
      </c>
      <c r="AK528" s="405">
        <f t="shared" ca="1" si="661"/>
        <v>0</v>
      </c>
      <c r="AL528" s="35">
        <v>0</v>
      </c>
      <c r="AM528" s="30">
        <f t="shared" ca="1" si="662"/>
        <v>0</v>
      </c>
      <c r="AN528" s="39"/>
      <c r="AO528" s="39"/>
      <c r="AP528" s="709">
        <f ca="1">IF($J$12="",0,IF(A528&lt;=$Y$3,IF(R527+SUM($M$126:M528)&gt;$Z$22,R527*10%,IF(R527+SUM($M$126:M528)&lt;=$Z$22,$Z$22-R527-SUM($M$126:M528))),0))</f>
        <v>0</v>
      </c>
      <c r="AQ528" s="319">
        <f t="shared" ca="1" si="693"/>
        <v>0</v>
      </c>
      <c r="AR528" s="319">
        <f ca="1">IF($J$12="",0,IF(U527&lt;0,0,IF(A528&lt;=$Y$3,IF(U527+SUM($M$126:M528)&gt;$Z$22,U527*10%,IF(U527+SUM($M$126:M528)&lt;=$Z$22,$AR$125-U527-SUM($M$126:M528))),0)))</f>
        <v>0</v>
      </c>
      <c r="AS528" s="39">
        <f t="shared" ca="1" si="694"/>
        <v>0</v>
      </c>
      <c r="AT528" s="723">
        <f t="shared" ca="1" si="663"/>
        <v>0</v>
      </c>
      <c r="AU528" s="320">
        <f t="shared" ca="1" si="664"/>
        <v>0</v>
      </c>
      <c r="AV528" s="320">
        <f t="shared" ca="1" si="665"/>
        <v>0</v>
      </c>
      <c r="AW528" s="320">
        <f t="shared" ca="1" si="666"/>
        <v>0</v>
      </c>
      <c r="AX528" s="320">
        <f t="shared" ca="1" si="667"/>
        <v>0</v>
      </c>
      <c r="AY528" s="320">
        <f t="shared" ca="1" si="695"/>
        <v>0</v>
      </c>
      <c r="AZ528" s="724">
        <f t="shared" ca="1" si="668"/>
        <v>0</v>
      </c>
      <c r="BA528" s="1259">
        <f t="shared" si="696"/>
        <v>0</v>
      </c>
      <c r="BB528" s="1250"/>
      <c r="BC528" s="715">
        <f t="shared" si="669"/>
        <v>0</v>
      </c>
      <c r="BD528" s="715">
        <f t="shared" si="670"/>
        <v>0</v>
      </c>
      <c r="BE528" s="715">
        <f t="shared" si="671"/>
        <v>0</v>
      </c>
      <c r="BF528" s="715">
        <f t="shared" si="697"/>
        <v>0</v>
      </c>
      <c r="BG528" s="732">
        <f t="shared" si="672"/>
        <v>0</v>
      </c>
      <c r="BH528" s="39"/>
      <c r="BI528" s="39"/>
      <c r="BJ528" s="39"/>
      <c r="BK528" s="39"/>
      <c r="BL528" s="39"/>
      <c r="BM528" s="30"/>
      <c r="BN528" s="422">
        <f t="shared" ca="1" si="673"/>
        <v>0</v>
      </c>
      <c r="BO528" s="422">
        <f t="shared" ca="1" si="674"/>
        <v>0</v>
      </c>
      <c r="BP528" s="422">
        <f t="shared" ca="1" si="675"/>
        <v>0</v>
      </c>
      <c r="BQ528" s="422">
        <f t="shared" ca="1" si="676"/>
        <v>0</v>
      </c>
      <c r="BR528" s="422">
        <f t="shared" ca="1" si="698"/>
        <v>0</v>
      </c>
      <c r="BS528" s="422">
        <f t="shared" ca="1" si="677"/>
        <v>0</v>
      </c>
      <c r="BT528" s="422">
        <f t="shared" si="678"/>
        <v>0</v>
      </c>
      <c r="BU528" s="422">
        <f t="shared" si="679"/>
        <v>0</v>
      </c>
      <c r="BV528" s="422">
        <f t="shared" si="680"/>
        <v>0</v>
      </c>
      <c r="BW528" s="422">
        <f t="shared" si="681"/>
        <v>0</v>
      </c>
      <c r="BX528" s="422">
        <f t="shared" si="699"/>
        <v>0</v>
      </c>
      <c r="BY528" s="422">
        <f t="shared" si="682"/>
        <v>0</v>
      </c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458"/>
      <c r="CL528" s="458"/>
      <c r="CM528" s="458"/>
      <c r="CN528" s="458"/>
      <c r="CO528" s="458"/>
      <c r="CP528" s="458"/>
      <c r="CQ528" s="458"/>
      <c r="CR528" s="458"/>
      <c r="CS528" s="458"/>
      <c r="CT528" s="458"/>
      <c r="CU528" s="458"/>
      <c r="CV528" s="458"/>
      <c r="CW528" s="458"/>
      <c r="CX528" s="458"/>
      <c r="CY528" s="458"/>
      <c r="CZ528" s="458"/>
      <c r="DA528" s="458"/>
      <c r="DB528" s="458"/>
      <c r="DC528" s="458"/>
      <c r="DD528" s="458"/>
      <c r="DE528" s="458"/>
      <c r="DF528" s="458"/>
      <c r="DG528" s="458"/>
      <c r="DH528" s="458"/>
      <c r="DI528" s="458"/>
      <c r="DJ528" s="458"/>
      <c r="DK528" s="458"/>
      <c r="DL528" s="458"/>
      <c r="DM528" s="458"/>
      <c r="DN528" s="458"/>
      <c r="DO528" s="458"/>
      <c r="DP528" s="458"/>
      <c r="DQ528" s="458"/>
      <c r="DR528" s="458"/>
      <c r="DS528" s="458"/>
      <c r="DT528" s="458"/>
      <c r="DU528" s="39"/>
      <c r="DV528" s="39"/>
      <c r="DW528" s="31">
        <f t="shared" si="708"/>
        <v>34</v>
      </c>
      <c r="DX528" s="459">
        <f t="shared" si="683"/>
        <v>404</v>
      </c>
      <c r="DY528" s="467">
        <f t="shared" si="701"/>
        <v>0</v>
      </c>
      <c r="DZ528" s="468">
        <f t="shared" si="702"/>
        <v>0</v>
      </c>
      <c r="EA528" s="467">
        <f t="shared" si="703"/>
        <v>0</v>
      </c>
      <c r="EB528" s="468"/>
      <c r="EC528" s="326"/>
      <c r="ED528" s="468"/>
      <c r="EE528" s="39"/>
      <c r="EF528" s="459">
        <f t="shared" si="704"/>
        <v>404</v>
      </c>
      <c r="EG528" s="407">
        <f t="shared" si="710"/>
        <v>0.03</v>
      </c>
      <c r="EH528" s="407">
        <f t="shared" si="710"/>
        <v>0.03</v>
      </c>
      <c r="EI528" s="407">
        <f t="shared" si="710"/>
        <v>0.03</v>
      </c>
      <c r="EJ528" s="407">
        <f t="shared" si="710"/>
        <v>0.03</v>
      </c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39"/>
      <c r="GJ528" s="39"/>
      <c r="GK528" s="39"/>
      <c r="GL528" s="39"/>
      <c r="GM528" s="39"/>
      <c r="GN528" s="39"/>
      <c r="GO528" s="39"/>
      <c r="GP528" s="39"/>
      <c r="GQ528" s="39"/>
      <c r="GR528" s="39"/>
      <c r="GS528" s="39"/>
      <c r="GT528" s="39"/>
      <c r="GU528" s="39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</row>
    <row r="529" spans="1:228" ht="12.75" hidden="1" customHeight="1" x14ac:dyDescent="0.2">
      <c r="A529" s="31">
        <f t="shared" si="707"/>
        <v>34</v>
      </c>
      <c r="B529" s="31"/>
      <c r="C529" s="31"/>
      <c r="D529" s="32">
        <f t="shared" si="685"/>
        <v>405</v>
      </c>
      <c r="E529" s="33">
        <f t="shared" ca="1" si="648"/>
        <v>0</v>
      </c>
      <c r="F529" s="33">
        <f t="shared" ca="1" si="649"/>
        <v>0</v>
      </c>
      <c r="G529" s="33">
        <f t="shared" ca="1" si="650"/>
        <v>0</v>
      </c>
      <c r="H529" s="33">
        <v>0</v>
      </c>
      <c r="I529" s="33">
        <v>0</v>
      </c>
      <c r="J529" s="33">
        <f t="shared" ca="1" si="706"/>
        <v>0</v>
      </c>
      <c r="K529" s="33">
        <f t="shared" ca="1" si="651"/>
        <v>0</v>
      </c>
      <c r="L529" s="33"/>
      <c r="M529" s="832">
        <v>0</v>
      </c>
      <c r="N529" s="33">
        <f>IF(M529&gt;0,#REF!,0)</f>
        <v>0</v>
      </c>
      <c r="O529" s="33">
        <f t="shared" ca="1" si="652"/>
        <v>0</v>
      </c>
      <c r="P529" s="833">
        <f t="shared" ca="1" si="686"/>
        <v>0</v>
      </c>
      <c r="Q529" s="834">
        <f t="shared" ca="1" si="687"/>
        <v>0</v>
      </c>
      <c r="R529" s="835">
        <f t="shared" ca="1" si="688"/>
        <v>0</v>
      </c>
      <c r="S529" s="836">
        <f t="shared" ca="1" si="689"/>
        <v>0</v>
      </c>
      <c r="T529" s="34">
        <f t="shared" ca="1" si="653"/>
        <v>0</v>
      </c>
      <c r="U529" s="835">
        <f t="shared" ca="1" si="690"/>
        <v>0</v>
      </c>
      <c r="V529" s="34">
        <f t="shared" si="639"/>
        <v>0</v>
      </c>
      <c r="W529" s="553">
        <f t="shared" si="640"/>
        <v>0</v>
      </c>
      <c r="X529" s="42">
        <f t="shared" si="691"/>
        <v>0.03</v>
      </c>
      <c r="Y529" s="43">
        <f t="shared" si="654"/>
        <v>2.4662697723036864E-3</v>
      </c>
      <c r="Z529" s="45">
        <f t="shared" si="646"/>
        <v>0.03</v>
      </c>
      <c r="AA529" s="43">
        <f t="shared" si="655"/>
        <v>2.4662697723036864E-3</v>
      </c>
      <c r="AB529" s="35">
        <f t="shared" si="709"/>
        <v>0.16</v>
      </c>
      <c r="AC529" s="35">
        <f t="shared" ca="1" si="709"/>
        <v>0.15470777428049154</v>
      </c>
      <c r="AD529" s="317">
        <f t="shared" ca="1" si="709"/>
        <v>0.15470777428049154</v>
      </c>
      <c r="AE529" s="39"/>
      <c r="AF529" s="318">
        <f t="shared" si="656"/>
        <v>0</v>
      </c>
      <c r="AG529" s="405">
        <f t="shared" ca="1" si="657"/>
        <v>0</v>
      </c>
      <c r="AH529" s="318">
        <f t="shared" si="658"/>
        <v>0</v>
      </c>
      <c r="AI529" s="405">
        <f t="shared" ca="1" si="659"/>
        <v>0</v>
      </c>
      <c r="AJ529" s="318">
        <f t="shared" si="660"/>
        <v>0</v>
      </c>
      <c r="AK529" s="405">
        <f t="shared" ca="1" si="661"/>
        <v>0</v>
      </c>
      <c r="AL529" s="35">
        <v>0</v>
      </c>
      <c r="AM529" s="30">
        <f t="shared" ca="1" si="662"/>
        <v>0</v>
      </c>
      <c r="AN529" s="39"/>
      <c r="AO529" s="39"/>
      <c r="AP529" s="709">
        <f ca="1">IF($J$12="",0,IF(A529&lt;=$Y$3,IF(R528+SUM($M$126:M529)&gt;$Z$22,R528*10%,IF(R528+SUM($M$126:M529)&lt;=$Z$22,$Z$22-R528-SUM($M$126:M529))),0))</f>
        <v>0</v>
      </c>
      <c r="AQ529" s="319">
        <f t="shared" ca="1" si="693"/>
        <v>0</v>
      </c>
      <c r="AR529" s="319">
        <f ca="1">IF($J$12="",0,IF(U528&lt;0,0,IF(A529&lt;=$Y$3,IF(U528+SUM($M$126:M529)&gt;$Z$22,U528*10%,IF(U528+SUM($M$126:M529)&lt;=$Z$22,$AR$125-U528-SUM($M$126:M529))),0)))</f>
        <v>0</v>
      </c>
      <c r="AS529" s="39">
        <f t="shared" ca="1" si="694"/>
        <v>0</v>
      </c>
      <c r="AT529" s="723">
        <f t="shared" ca="1" si="663"/>
        <v>0</v>
      </c>
      <c r="AU529" s="320">
        <f t="shared" ca="1" si="664"/>
        <v>0</v>
      </c>
      <c r="AV529" s="320">
        <f t="shared" ca="1" si="665"/>
        <v>0</v>
      </c>
      <c r="AW529" s="320">
        <f t="shared" ca="1" si="666"/>
        <v>0</v>
      </c>
      <c r="AX529" s="320">
        <f t="shared" ca="1" si="667"/>
        <v>0</v>
      </c>
      <c r="AY529" s="320">
        <f t="shared" ca="1" si="695"/>
        <v>0</v>
      </c>
      <c r="AZ529" s="724">
        <f t="shared" ca="1" si="668"/>
        <v>0</v>
      </c>
      <c r="BA529" s="1259">
        <f t="shared" si="696"/>
        <v>0</v>
      </c>
      <c r="BB529" s="1250"/>
      <c r="BC529" s="715">
        <f t="shared" si="669"/>
        <v>0</v>
      </c>
      <c r="BD529" s="715">
        <f t="shared" si="670"/>
        <v>0</v>
      </c>
      <c r="BE529" s="715">
        <f t="shared" si="671"/>
        <v>0</v>
      </c>
      <c r="BF529" s="715">
        <f t="shared" si="697"/>
        <v>0</v>
      </c>
      <c r="BG529" s="732">
        <f t="shared" si="672"/>
        <v>0</v>
      </c>
      <c r="BH529" s="39"/>
      <c r="BI529" s="39"/>
      <c r="BJ529" s="39"/>
      <c r="BK529" s="39"/>
      <c r="BL529" s="39"/>
      <c r="BM529" s="30"/>
      <c r="BN529" s="422">
        <f t="shared" ca="1" si="673"/>
        <v>0</v>
      </c>
      <c r="BO529" s="422">
        <f t="shared" ca="1" si="674"/>
        <v>0</v>
      </c>
      <c r="BP529" s="422">
        <f t="shared" ca="1" si="675"/>
        <v>0</v>
      </c>
      <c r="BQ529" s="422">
        <f t="shared" ca="1" si="676"/>
        <v>0</v>
      </c>
      <c r="BR529" s="422">
        <f t="shared" ca="1" si="698"/>
        <v>0</v>
      </c>
      <c r="BS529" s="422">
        <f t="shared" ca="1" si="677"/>
        <v>0</v>
      </c>
      <c r="BT529" s="422">
        <f t="shared" si="678"/>
        <v>0</v>
      </c>
      <c r="BU529" s="422">
        <f t="shared" si="679"/>
        <v>0</v>
      </c>
      <c r="BV529" s="422">
        <f t="shared" si="680"/>
        <v>0</v>
      </c>
      <c r="BW529" s="422">
        <f t="shared" si="681"/>
        <v>0</v>
      </c>
      <c r="BX529" s="422">
        <f t="shared" si="699"/>
        <v>0</v>
      </c>
      <c r="BY529" s="422">
        <f t="shared" si="682"/>
        <v>0</v>
      </c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458"/>
      <c r="CL529" s="458"/>
      <c r="CM529" s="458"/>
      <c r="CN529" s="458"/>
      <c r="CO529" s="458"/>
      <c r="CP529" s="458"/>
      <c r="CQ529" s="458"/>
      <c r="CR529" s="458"/>
      <c r="CS529" s="458"/>
      <c r="CT529" s="458"/>
      <c r="CU529" s="458"/>
      <c r="CV529" s="458"/>
      <c r="CW529" s="458"/>
      <c r="CX529" s="458"/>
      <c r="CY529" s="458"/>
      <c r="CZ529" s="458"/>
      <c r="DA529" s="458"/>
      <c r="DB529" s="458"/>
      <c r="DC529" s="458"/>
      <c r="DD529" s="458"/>
      <c r="DE529" s="458"/>
      <c r="DF529" s="458"/>
      <c r="DG529" s="458"/>
      <c r="DH529" s="458"/>
      <c r="DI529" s="458"/>
      <c r="DJ529" s="458"/>
      <c r="DK529" s="458"/>
      <c r="DL529" s="458"/>
      <c r="DM529" s="458"/>
      <c r="DN529" s="458"/>
      <c r="DO529" s="458"/>
      <c r="DP529" s="458"/>
      <c r="DQ529" s="458"/>
      <c r="DR529" s="458"/>
      <c r="DS529" s="458"/>
      <c r="DT529" s="458"/>
      <c r="DU529" s="39"/>
      <c r="DV529" s="39"/>
      <c r="DW529" s="31">
        <f t="shared" si="708"/>
        <v>34</v>
      </c>
      <c r="DX529" s="459">
        <f t="shared" si="683"/>
        <v>405</v>
      </c>
      <c r="DY529" s="467">
        <f t="shared" si="701"/>
        <v>0</v>
      </c>
      <c r="DZ529" s="468">
        <f t="shared" si="702"/>
        <v>0</v>
      </c>
      <c r="EA529" s="467">
        <f t="shared" si="703"/>
        <v>0</v>
      </c>
      <c r="EB529" s="468"/>
      <c r="EC529" s="326"/>
      <c r="ED529" s="468"/>
      <c r="EE529" s="39"/>
      <c r="EF529" s="459">
        <f t="shared" si="704"/>
        <v>405</v>
      </c>
      <c r="EG529" s="407">
        <f t="shared" si="710"/>
        <v>0.03</v>
      </c>
      <c r="EH529" s="407">
        <f t="shared" si="710"/>
        <v>0.03</v>
      </c>
      <c r="EI529" s="407">
        <f t="shared" si="710"/>
        <v>0.03</v>
      </c>
      <c r="EJ529" s="407">
        <f t="shared" si="710"/>
        <v>0.03</v>
      </c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39"/>
      <c r="GJ529" s="39"/>
      <c r="GK529" s="39"/>
      <c r="GL529" s="39"/>
      <c r="GM529" s="39"/>
      <c r="GN529" s="39"/>
      <c r="GO529" s="39"/>
      <c r="GP529" s="39"/>
      <c r="GQ529" s="39"/>
      <c r="GR529" s="39"/>
      <c r="GS529" s="39"/>
      <c r="GT529" s="39"/>
      <c r="GU529" s="39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</row>
    <row r="530" spans="1:228" ht="12.75" hidden="1" customHeight="1" x14ac:dyDescent="0.2">
      <c r="A530" s="31">
        <f t="shared" si="707"/>
        <v>34</v>
      </c>
      <c r="B530" s="31"/>
      <c r="C530" s="31"/>
      <c r="D530" s="32">
        <f t="shared" si="685"/>
        <v>406</v>
      </c>
      <c r="E530" s="33">
        <f t="shared" ca="1" si="648"/>
        <v>0</v>
      </c>
      <c r="F530" s="33">
        <f t="shared" ca="1" si="649"/>
        <v>0</v>
      </c>
      <c r="G530" s="33">
        <f t="shared" ca="1" si="650"/>
        <v>0</v>
      </c>
      <c r="H530" s="33">
        <v>0</v>
      </c>
      <c r="I530" s="33">
        <v>0</v>
      </c>
      <c r="J530" s="33">
        <f t="shared" ca="1" si="706"/>
        <v>0</v>
      </c>
      <c r="K530" s="33">
        <f t="shared" ca="1" si="651"/>
        <v>0</v>
      </c>
      <c r="L530" s="33"/>
      <c r="M530" s="832">
        <v>0</v>
      </c>
      <c r="N530" s="33">
        <f>IF(M530&gt;0,#REF!,0)</f>
        <v>0</v>
      </c>
      <c r="O530" s="33">
        <f t="shared" ca="1" si="652"/>
        <v>0</v>
      </c>
      <c r="P530" s="833">
        <f t="shared" ca="1" si="686"/>
        <v>0</v>
      </c>
      <c r="Q530" s="834">
        <f t="shared" ca="1" si="687"/>
        <v>0</v>
      </c>
      <c r="R530" s="835">
        <f t="shared" ca="1" si="688"/>
        <v>0</v>
      </c>
      <c r="S530" s="836">
        <f t="shared" ca="1" si="689"/>
        <v>0</v>
      </c>
      <c r="T530" s="34">
        <f t="shared" ca="1" si="653"/>
        <v>0</v>
      </c>
      <c r="U530" s="835">
        <f t="shared" ca="1" si="690"/>
        <v>0</v>
      </c>
      <c r="V530" s="34">
        <f t="shared" si="639"/>
        <v>0</v>
      </c>
      <c r="W530" s="553">
        <f t="shared" si="640"/>
        <v>0</v>
      </c>
      <c r="X530" s="42">
        <f t="shared" si="691"/>
        <v>0.03</v>
      </c>
      <c r="Y530" s="43">
        <f t="shared" si="654"/>
        <v>2.4662697723036864E-3</v>
      </c>
      <c r="Z530" s="45">
        <f t="shared" si="646"/>
        <v>0.03</v>
      </c>
      <c r="AA530" s="43">
        <f t="shared" si="655"/>
        <v>2.4662697723036864E-3</v>
      </c>
      <c r="AB530" s="35">
        <f t="shared" si="709"/>
        <v>0.16</v>
      </c>
      <c r="AC530" s="35">
        <f t="shared" ca="1" si="709"/>
        <v>0.15470777428049154</v>
      </c>
      <c r="AD530" s="317">
        <f t="shared" ca="1" si="709"/>
        <v>0.15470777428049154</v>
      </c>
      <c r="AE530" s="39"/>
      <c r="AF530" s="318">
        <f t="shared" si="656"/>
        <v>0</v>
      </c>
      <c r="AG530" s="405">
        <f t="shared" ca="1" si="657"/>
        <v>0</v>
      </c>
      <c r="AH530" s="318">
        <f t="shared" si="658"/>
        <v>0</v>
      </c>
      <c r="AI530" s="405">
        <f t="shared" ca="1" si="659"/>
        <v>0</v>
      </c>
      <c r="AJ530" s="318">
        <f t="shared" si="660"/>
        <v>0</v>
      </c>
      <c r="AK530" s="405">
        <f t="shared" ca="1" si="661"/>
        <v>0</v>
      </c>
      <c r="AL530" s="35">
        <v>0</v>
      </c>
      <c r="AM530" s="30">
        <f t="shared" ca="1" si="662"/>
        <v>0</v>
      </c>
      <c r="AN530" s="39"/>
      <c r="AO530" s="39"/>
      <c r="AP530" s="709">
        <f ca="1">IF($J$12="",0,IF(A530&lt;=$Y$3,IF(R529+SUM($M$126:M530)&gt;$Z$22,R529*10%,IF(R529+SUM($M$126:M530)&lt;=$Z$22,$Z$22-R529-SUM($M$126:M530))),0))</f>
        <v>0</v>
      </c>
      <c r="AQ530" s="319">
        <f t="shared" ca="1" si="693"/>
        <v>0</v>
      </c>
      <c r="AR530" s="319">
        <f ca="1">IF($J$12="",0,IF(U529&lt;0,0,IF(A530&lt;=$Y$3,IF(U529+SUM($M$126:M530)&gt;$Z$22,U529*10%,IF(U529+SUM($M$126:M530)&lt;=$Z$22,$AR$125-U529-SUM($M$126:M530))),0)))</f>
        <v>0</v>
      </c>
      <c r="AS530" s="39">
        <f t="shared" ca="1" si="694"/>
        <v>0</v>
      </c>
      <c r="AT530" s="723">
        <f t="shared" ca="1" si="663"/>
        <v>0</v>
      </c>
      <c r="AU530" s="320">
        <f t="shared" ca="1" si="664"/>
        <v>0</v>
      </c>
      <c r="AV530" s="320">
        <f t="shared" ca="1" si="665"/>
        <v>0</v>
      </c>
      <c r="AW530" s="320">
        <f t="shared" ca="1" si="666"/>
        <v>0</v>
      </c>
      <c r="AX530" s="320">
        <f t="shared" ca="1" si="667"/>
        <v>0</v>
      </c>
      <c r="AY530" s="320">
        <f t="shared" ca="1" si="695"/>
        <v>0</v>
      </c>
      <c r="AZ530" s="724">
        <f t="shared" ca="1" si="668"/>
        <v>0</v>
      </c>
      <c r="BA530" s="1259">
        <f t="shared" si="696"/>
        <v>0</v>
      </c>
      <c r="BB530" s="1250"/>
      <c r="BC530" s="715">
        <f t="shared" si="669"/>
        <v>0</v>
      </c>
      <c r="BD530" s="715">
        <f t="shared" si="670"/>
        <v>0</v>
      </c>
      <c r="BE530" s="715">
        <f t="shared" si="671"/>
        <v>0</v>
      </c>
      <c r="BF530" s="715">
        <f t="shared" si="697"/>
        <v>0</v>
      </c>
      <c r="BG530" s="732">
        <f t="shared" si="672"/>
        <v>0</v>
      </c>
      <c r="BH530" s="39"/>
      <c r="BI530" s="39"/>
      <c r="BJ530" s="39"/>
      <c r="BK530" s="39"/>
      <c r="BL530" s="39"/>
      <c r="BM530" s="30"/>
      <c r="BN530" s="422">
        <f t="shared" ca="1" si="673"/>
        <v>0</v>
      </c>
      <c r="BO530" s="422">
        <f t="shared" ca="1" si="674"/>
        <v>0</v>
      </c>
      <c r="BP530" s="422">
        <f t="shared" ca="1" si="675"/>
        <v>0</v>
      </c>
      <c r="BQ530" s="422">
        <f t="shared" ca="1" si="676"/>
        <v>0</v>
      </c>
      <c r="BR530" s="422">
        <f t="shared" ca="1" si="698"/>
        <v>0</v>
      </c>
      <c r="BS530" s="422">
        <f t="shared" ca="1" si="677"/>
        <v>0</v>
      </c>
      <c r="BT530" s="422">
        <f t="shared" si="678"/>
        <v>0</v>
      </c>
      <c r="BU530" s="422">
        <f t="shared" si="679"/>
        <v>0</v>
      </c>
      <c r="BV530" s="422">
        <f t="shared" si="680"/>
        <v>0</v>
      </c>
      <c r="BW530" s="422">
        <f t="shared" si="681"/>
        <v>0</v>
      </c>
      <c r="BX530" s="422">
        <f t="shared" si="699"/>
        <v>0</v>
      </c>
      <c r="BY530" s="422">
        <f t="shared" si="682"/>
        <v>0</v>
      </c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458"/>
      <c r="CL530" s="458"/>
      <c r="CM530" s="458"/>
      <c r="CN530" s="458"/>
      <c r="CO530" s="458"/>
      <c r="CP530" s="458"/>
      <c r="CQ530" s="458"/>
      <c r="CR530" s="458"/>
      <c r="CS530" s="458"/>
      <c r="CT530" s="458"/>
      <c r="CU530" s="458"/>
      <c r="CV530" s="458"/>
      <c r="CW530" s="458"/>
      <c r="CX530" s="458"/>
      <c r="CY530" s="458"/>
      <c r="CZ530" s="458"/>
      <c r="DA530" s="458"/>
      <c r="DB530" s="458"/>
      <c r="DC530" s="458"/>
      <c r="DD530" s="458"/>
      <c r="DE530" s="458"/>
      <c r="DF530" s="458"/>
      <c r="DG530" s="458"/>
      <c r="DH530" s="458"/>
      <c r="DI530" s="458"/>
      <c r="DJ530" s="458"/>
      <c r="DK530" s="458"/>
      <c r="DL530" s="458"/>
      <c r="DM530" s="458"/>
      <c r="DN530" s="458"/>
      <c r="DO530" s="458"/>
      <c r="DP530" s="458"/>
      <c r="DQ530" s="458"/>
      <c r="DR530" s="458"/>
      <c r="DS530" s="458"/>
      <c r="DT530" s="458"/>
      <c r="DU530" s="39"/>
      <c r="DV530" s="39"/>
      <c r="DW530" s="31">
        <f t="shared" si="708"/>
        <v>34</v>
      </c>
      <c r="DX530" s="459">
        <f t="shared" si="683"/>
        <v>406</v>
      </c>
      <c r="DY530" s="467">
        <f t="shared" si="701"/>
        <v>0</v>
      </c>
      <c r="DZ530" s="468">
        <f t="shared" si="702"/>
        <v>0</v>
      </c>
      <c r="EA530" s="467">
        <f t="shared" si="703"/>
        <v>0</v>
      </c>
      <c r="EB530" s="468"/>
      <c r="EC530" s="326"/>
      <c r="ED530" s="468"/>
      <c r="EE530" s="39"/>
      <c r="EF530" s="459">
        <f t="shared" si="704"/>
        <v>406</v>
      </c>
      <c r="EG530" s="407">
        <f t="shared" si="710"/>
        <v>0.03</v>
      </c>
      <c r="EH530" s="407">
        <f t="shared" si="710"/>
        <v>0.03</v>
      </c>
      <c r="EI530" s="407">
        <f t="shared" si="710"/>
        <v>0.03</v>
      </c>
      <c r="EJ530" s="407">
        <f t="shared" si="710"/>
        <v>0.03</v>
      </c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39"/>
      <c r="GJ530" s="39"/>
      <c r="GK530" s="39"/>
      <c r="GL530" s="39"/>
      <c r="GM530" s="39"/>
      <c r="GN530" s="39"/>
      <c r="GO530" s="39"/>
      <c r="GP530" s="39"/>
      <c r="GQ530" s="39"/>
      <c r="GR530" s="39"/>
      <c r="GS530" s="39"/>
      <c r="GT530" s="39"/>
      <c r="GU530" s="39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</row>
    <row r="531" spans="1:228" ht="12.75" hidden="1" customHeight="1" x14ac:dyDescent="0.2">
      <c r="A531" s="31">
        <f t="shared" si="707"/>
        <v>34</v>
      </c>
      <c r="B531" s="31"/>
      <c r="C531" s="31"/>
      <c r="D531" s="32">
        <f t="shared" si="685"/>
        <v>407</v>
      </c>
      <c r="E531" s="33">
        <f t="shared" ca="1" si="648"/>
        <v>0</v>
      </c>
      <c r="F531" s="33">
        <f t="shared" ca="1" si="649"/>
        <v>0</v>
      </c>
      <c r="G531" s="33">
        <f t="shared" ca="1" si="650"/>
        <v>0</v>
      </c>
      <c r="H531" s="33">
        <v>0</v>
      </c>
      <c r="I531" s="33">
        <v>0</v>
      </c>
      <c r="J531" s="33">
        <f t="shared" ca="1" si="706"/>
        <v>0</v>
      </c>
      <c r="K531" s="33">
        <f t="shared" ca="1" si="651"/>
        <v>0</v>
      </c>
      <c r="L531" s="33"/>
      <c r="M531" s="832">
        <v>0</v>
      </c>
      <c r="N531" s="33">
        <f>IF(M531&gt;0,#REF!,0)</f>
        <v>0</v>
      </c>
      <c r="O531" s="33">
        <f t="shared" ca="1" si="652"/>
        <v>0</v>
      </c>
      <c r="P531" s="833">
        <f t="shared" ca="1" si="686"/>
        <v>0</v>
      </c>
      <c r="Q531" s="834">
        <f t="shared" ca="1" si="687"/>
        <v>0</v>
      </c>
      <c r="R531" s="835">
        <f t="shared" ca="1" si="688"/>
        <v>0</v>
      </c>
      <c r="S531" s="836">
        <f t="shared" ca="1" si="689"/>
        <v>0</v>
      </c>
      <c r="T531" s="34">
        <f t="shared" ca="1" si="653"/>
        <v>0</v>
      </c>
      <c r="U531" s="835">
        <f t="shared" ca="1" si="690"/>
        <v>0</v>
      </c>
      <c r="V531" s="34">
        <f t="shared" si="639"/>
        <v>0</v>
      </c>
      <c r="W531" s="553">
        <f t="shared" si="640"/>
        <v>0</v>
      </c>
      <c r="X531" s="42">
        <f t="shared" si="691"/>
        <v>0.03</v>
      </c>
      <c r="Y531" s="43">
        <f t="shared" si="654"/>
        <v>2.4662697723036864E-3</v>
      </c>
      <c r="Z531" s="45">
        <f t="shared" si="646"/>
        <v>0.03</v>
      </c>
      <c r="AA531" s="43">
        <f t="shared" si="655"/>
        <v>2.4662697723036864E-3</v>
      </c>
      <c r="AB531" s="35">
        <f t="shared" si="709"/>
        <v>0.16</v>
      </c>
      <c r="AC531" s="35">
        <f t="shared" ca="1" si="709"/>
        <v>0.15470777428049154</v>
      </c>
      <c r="AD531" s="317">
        <f t="shared" ca="1" si="709"/>
        <v>0.15470777428049154</v>
      </c>
      <c r="AE531" s="39"/>
      <c r="AF531" s="318">
        <f t="shared" si="656"/>
        <v>0</v>
      </c>
      <c r="AG531" s="405">
        <f t="shared" ca="1" si="657"/>
        <v>0</v>
      </c>
      <c r="AH531" s="318">
        <f t="shared" si="658"/>
        <v>0</v>
      </c>
      <c r="AI531" s="405">
        <f t="shared" ca="1" si="659"/>
        <v>0</v>
      </c>
      <c r="AJ531" s="318">
        <f t="shared" si="660"/>
        <v>0</v>
      </c>
      <c r="AK531" s="405">
        <f t="shared" ca="1" si="661"/>
        <v>0</v>
      </c>
      <c r="AL531" s="35">
        <v>0</v>
      </c>
      <c r="AM531" s="30">
        <f t="shared" ca="1" si="662"/>
        <v>0</v>
      </c>
      <c r="AN531" s="39"/>
      <c r="AO531" s="39"/>
      <c r="AP531" s="709">
        <f ca="1">IF($J$12="",0,IF(A531&lt;=$Y$3,IF(R530+SUM($M$126:M531)&gt;$Z$22,R530*10%,IF(R530+SUM($M$126:M531)&lt;=$Z$22,$Z$22-R530-SUM($M$126:M531))),0))</f>
        <v>0</v>
      </c>
      <c r="AQ531" s="319">
        <f t="shared" ca="1" si="693"/>
        <v>0</v>
      </c>
      <c r="AR531" s="319">
        <f ca="1">IF($J$12="",0,IF(U530&lt;0,0,IF(A531&lt;=$Y$3,IF(U530+SUM($M$126:M531)&gt;$Z$22,U530*10%,IF(U530+SUM($M$126:M531)&lt;=$Z$22,$AR$125-U530-SUM($M$126:M531))),0)))</f>
        <v>0</v>
      </c>
      <c r="AS531" s="39">
        <f t="shared" ca="1" si="694"/>
        <v>0</v>
      </c>
      <c r="AT531" s="723">
        <f t="shared" ca="1" si="663"/>
        <v>0</v>
      </c>
      <c r="AU531" s="320">
        <f t="shared" ca="1" si="664"/>
        <v>0</v>
      </c>
      <c r="AV531" s="320">
        <f t="shared" ca="1" si="665"/>
        <v>0</v>
      </c>
      <c r="AW531" s="320">
        <f t="shared" ca="1" si="666"/>
        <v>0</v>
      </c>
      <c r="AX531" s="320">
        <f t="shared" ca="1" si="667"/>
        <v>0</v>
      </c>
      <c r="AY531" s="320">
        <f t="shared" ca="1" si="695"/>
        <v>0</v>
      </c>
      <c r="AZ531" s="724">
        <f t="shared" ca="1" si="668"/>
        <v>0</v>
      </c>
      <c r="BA531" s="1259">
        <f t="shared" si="696"/>
        <v>0</v>
      </c>
      <c r="BB531" s="1250"/>
      <c r="BC531" s="715">
        <f t="shared" si="669"/>
        <v>0</v>
      </c>
      <c r="BD531" s="715">
        <f t="shared" si="670"/>
        <v>0</v>
      </c>
      <c r="BE531" s="715">
        <f t="shared" si="671"/>
        <v>0</v>
      </c>
      <c r="BF531" s="715">
        <f t="shared" si="697"/>
        <v>0</v>
      </c>
      <c r="BG531" s="732">
        <f t="shared" si="672"/>
        <v>0</v>
      </c>
      <c r="BH531" s="39"/>
      <c r="BI531" s="39"/>
      <c r="BJ531" s="39"/>
      <c r="BK531" s="39"/>
      <c r="BL531" s="39"/>
      <c r="BM531" s="30"/>
      <c r="BN531" s="422">
        <f t="shared" ca="1" si="673"/>
        <v>0</v>
      </c>
      <c r="BO531" s="422">
        <f t="shared" ca="1" si="674"/>
        <v>0</v>
      </c>
      <c r="BP531" s="422">
        <f t="shared" ca="1" si="675"/>
        <v>0</v>
      </c>
      <c r="BQ531" s="422">
        <f t="shared" ca="1" si="676"/>
        <v>0</v>
      </c>
      <c r="BR531" s="422">
        <f t="shared" ca="1" si="698"/>
        <v>0</v>
      </c>
      <c r="BS531" s="422">
        <f t="shared" ca="1" si="677"/>
        <v>0</v>
      </c>
      <c r="BT531" s="422">
        <f t="shared" si="678"/>
        <v>0</v>
      </c>
      <c r="BU531" s="422">
        <f t="shared" si="679"/>
        <v>0</v>
      </c>
      <c r="BV531" s="422">
        <f t="shared" si="680"/>
        <v>0</v>
      </c>
      <c r="BW531" s="422">
        <f t="shared" si="681"/>
        <v>0</v>
      </c>
      <c r="BX531" s="422">
        <f t="shared" si="699"/>
        <v>0</v>
      </c>
      <c r="BY531" s="422">
        <f t="shared" si="682"/>
        <v>0</v>
      </c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458"/>
      <c r="CL531" s="458"/>
      <c r="CM531" s="458"/>
      <c r="CN531" s="458"/>
      <c r="CO531" s="458"/>
      <c r="CP531" s="458"/>
      <c r="CQ531" s="458"/>
      <c r="CR531" s="458"/>
      <c r="CS531" s="458"/>
      <c r="CT531" s="458"/>
      <c r="CU531" s="458"/>
      <c r="CV531" s="458"/>
      <c r="CW531" s="458"/>
      <c r="CX531" s="458"/>
      <c r="CY531" s="458"/>
      <c r="CZ531" s="458"/>
      <c r="DA531" s="458"/>
      <c r="DB531" s="458"/>
      <c r="DC531" s="458"/>
      <c r="DD531" s="458"/>
      <c r="DE531" s="458"/>
      <c r="DF531" s="458"/>
      <c r="DG531" s="458"/>
      <c r="DH531" s="458"/>
      <c r="DI531" s="458"/>
      <c r="DJ531" s="458"/>
      <c r="DK531" s="458"/>
      <c r="DL531" s="458"/>
      <c r="DM531" s="458"/>
      <c r="DN531" s="458"/>
      <c r="DO531" s="458"/>
      <c r="DP531" s="458"/>
      <c r="DQ531" s="458"/>
      <c r="DR531" s="458"/>
      <c r="DS531" s="458"/>
      <c r="DT531" s="458"/>
      <c r="DU531" s="39"/>
      <c r="DV531" s="39"/>
      <c r="DW531" s="31">
        <f t="shared" si="708"/>
        <v>34</v>
      </c>
      <c r="DX531" s="459">
        <f t="shared" si="683"/>
        <v>407</v>
      </c>
      <c r="DY531" s="467">
        <f t="shared" si="701"/>
        <v>0</v>
      </c>
      <c r="DZ531" s="468">
        <f t="shared" si="702"/>
        <v>0</v>
      </c>
      <c r="EA531" s="467">
        <f t="shared" si="703"/>
        <v>0</v>
      </c>
      <c r="EB531" s="468"/>
      <c r="EC531" s="326"/>
      <c r="ED531" s="468"/>
      <c r="EE531" s="39"/>
      <c r="EF531" s="459">
        <f t="shared" si="704"/>
        <v>407</v>
      </c>
      <c r="EG531" s="407">
        <f t="shared" si="710"/>
        <v>0.03</v>
      </c>
      <c r="EH531" s="407">
        <f t="shared" si="710"/>
        <v>0.03</v>
      </c>
      <c r="EI531" s="407">
        <f t="shared" si="710"/>
        <v>0.03</v>
      </c>
      <c r="EJ531" s="407">
        <f t="shared" si="710"/>
        <v>0.03</v>
      </c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39"/>
      <c r="GJ531" s="39"/>
      <c r="GK531" s="39"/>
      <c r="GL531" s="39"/>
      <c r="GM531" s="39"/>
      <c r="GN531" s="39"/>
      <c r="GO531" s="39"/>
      <c r="GP531" s="39"/>
      <c r="GQ531" s="39"/>
      <c r="GR531" s="39"/>
      <c r="GS531" s="39"/>
      <c r="GT531" s="39"/>
      <c r="GU531" s="39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</row>
    <row r="532" spans="1:228" ht="12.75" hidden="1" customHeight="1" x14ac:dyDescent="0.2">
      <c r="A532" s="31">
        <f t="shared" si="707"/>
        <v>34</v>
      </c>
      <c r="B532" s="31"/>
      <c r="C532" s="31"/>
      <c r="D532" s="32">
        <f t="shared" si="685"/>
        <v>408</v>
      </c>
      <c r="E532" s="33">
        <f t="shared" ca="1" si="648"/>
        <v>0</v>
      </c>
      <c r="F532" s="33">
        <f t="shared" ca="1" si="649"/>
        <v>0</v>
      </c>
      <c r="G532" s="33">
        <f t="shared" ca="1" si="650"/>
        <v>0</v>
      </c>
      <c r="H532" s="33">
        <v>0</v>
      </c>
      <c r="I532" s="33">
        <v>0</v>
      </c>
      <c r="J532" s="33">
        <f t="shared" ca="1" si="706"/>
        <v>0</v>
      </c>
      <c r="K532" s="33">
        <f t="shared" ca="1" si="651"/>
        <v>0</v>
      </c>
      <c r="L532" s="33"/>
      <c r="M532" s="832">
        <v>0</v>
      </c>
      <c r="N532" s="33">
        <f>IF(M532&gt;0,#REF!,0)</f>
        <v>0</v>
      </c>
      <c r="O532" s="33">
        <f t="shared" ca="1" si="652"/>
        <v>0</v>
      </c>
      <c r="P532" s="833">
        <f t="shared" ca="1" si="686"/>
        <v>0</v>
      </c>
      <c r="Q532" s="834">
        <f t="shared" ca="1" si="687"/>
        <v>0</v>
      </c>
      <c r="R532" s="835">
        <f t="shared" ca="1" si="688"/>
        <v>0</v>
      </c>
      <c r="S532" s="836">
        <f t="shared" ca="1" si="689"/>
        <v>0</v>
      </c>
      <c r="T532" s="34">
        <f t="shared" ca="1" si="653"/>
        <v>0</v>
      </c>
      <c r="U532" s="835">
        <f t="shared" ca="1" si="690"/>
        <v>0</v>
      </c>
      <c r="V532" s="34">
        <f t="shared" si="639"/>
        <v>0</v>
      </c>
      <c r="W532" s="553">
        <f t="shared" si="640"/>
        <v>0</v>
      </c>
      <c r="X532" s="42">
        <f t="shared" si="691"/>
        <v>0.03</v>
      </c>
      <c r="Y532" s="43">
        <f t="shared" si="654"/>
        <v>2.4662697723036864E-3</v>
      </c>
      <c r="Z532" s="45">
        <f t="shared" si="646"/>
        <v>0.03</v>
      </c>
      <c r="AA532" s="43">
        <f t="shared" si="655"/>
        <v>2.4662697723036864E-3</v>
      </c>
      <c r="AB532" s="35">
        <f t="shared" si="709"/>
        <v>0.16</v>
      </c>
      <c r="AC532" s="35">
        <f t="shared" ca="1" si="709"/>
        <v>0.15470777428049154</v>
      </c>
      <c r="AD532" s="317">
        <f t="shared" ca="1" si="709"/>
        <v>0.15470777428049154</v>
      </c>
      <c r="AE532" s="39"/>
      <c r="AF532" s="318">
        <f t="shared" si="656"/>
        <v>0</v>
      </c>
      <c r="AG532" s="405">
        <f t="shared" ca="1" si="657"/>
        <v>0</v>
      </c>
      <c r="AH532" s="318">
        <f t="shared" si="658"/>
        <v>0</v>
      </c>
      <c r="AI532" s="405">
        <f t="shared" ca="1" si="659"/>
        <v>0</v>
      </c>
      <c r="AJ532" s="318">
        <f t="shared" si="660"/>
        <v>0</v>
      </c>
      <c r="AK532" s="405">
        <f t="shared" ca="1" si="661"/>
        <v>0</v>
      </c>
      <c r="AL532" s="35">
        <v>0</v>
      </c>
      <c r="AM532" s="30">
        <f t="shared" ca="1" si="662"/>
        <v>0</v>
      </c>
      <c r="AN532" s="39"/>
      <c r="AO532" s="39"/>
      <c r="AP532" s="709">
        <f ca="1">IF($J$12="",0,IF(A532&lt;=$Y$3,IF(R531+SUM($M$126:M532)&gt;$Z$22,R531*10%,IF(R531+SUM($M$126:M532)&lt;=$Z$22,$Z$22-R531-SUM($M$126:M532))),0))</f>
        <v>0</v>
      </c>
      <c r="AQ532" s="319">
        <f t="shared" ca="1" si="693"/>
        <v>0</v>
      </c>
      <c r="AR532" s="319">
        <f ca="1">IF($J$12="",0,IF(U531&lt;0,0,IF(A532&lt;=$Y$3,IF(U531+SUM($M$126:M532)&gt;$Z$22,U531*10%,IF(U531+SUM($M$126:M532)&lt;=$Z$22,$AR$125-U531-SUM($M$126:M532))),0)))</f>
        <v>0</v>
      </c>
      <c r="AS532" s="39">
        <f t="shared" ca="1" si="694"/>
        <v>0</v>
      </c>
      <c r="AT532" s="723">
        <f t="shared" ca="1" si="663"/>
        <v>0</v>
      </c>
      <c r="AU532" s="320">
        <f t="shared" ca="1" si="664"/>
        <v>0</v>
      </c>
      <c r="AV532" s="320">
        <f t="shared" ca="1" si="665"/>
        <v>0</v>
      </c>
      <c r="AW532" s="320">
        <f t="shared" ca="1" si="666"/>
        <v>0</v>
      </c>
      <c r="AX532" s="320">
        <f t="shared" ca="1" si="667"/>
        <v>0</v>
      </c>
      <c r="AY532" s="320">
        <f t="shared" ca="1" si="695"/>
        <v>0</v>
      </c>
      <c r="AZ532" s="724">
        <f t="shared" ca="1" si="668"/>
        <v>0</v>
      </c>
      <c r="BA532" s="1259">
        <f t="shared" si="696"/>
        <v>0</v>
      </c>
      <c r="BB532" s="1250"/>
      <c r="BC532" s="715">
        <f t="shared" si="669"/>
        <v>0</v>
      </c>
      <c r="BD532" s="715">
        <f t="shared" si="670"/>
        <v>0</v>
      </c>
      <c r="BE532" s="715">
        <f t="shared" si="671"/>
        <v>0</v>
      </c>
      <c r="BF532" s="715">
        <f t="shared" si="697"/>
        <v>0</v>
      </c>
      <c r="BG532" s="732">
        <f t="shared" si="672"/>
        <v>0</v>
      </c>
      <c r="BH532" s="39"/>
      <c r="BI532" s="39"/>
      <c r="BJ532" s="39"/>
      <c r="BK532" s="39"/>
      <c r="BL532" s="39"/>
      <c r="BM532" s="30"/>
      <c r="BN532" s="422">
        <f t="shared" ca="1" si="673"/>
        <v>0</v>
      </c>
      <c r="BO532" s="422">
        <f t="shared" ca="1" si="674"/>
        <v>0</v>
      </c>
      <c r="BP532" s="422">
        <f t="shared" ca="1" si="675"/>
        <v>0</v>
      </c>
      <c r="BQ532" s="422">
        <f t="shared" ca="1" si="676"/>
        <v>0</v>
      </c>
      <c r="BR532" s="422">
        <f t="shared" ca="1" si="698"/>
        <v>0</v>
      </c>
      <c r="BS532" s="422">
        <f t="shared" ca="1" si="677"/>
        <v>0</v>
      </c>
      <c r="BT532" s="422">
        <f t="shared" si="678"/>
        <v>0</v>
      </c>
      <c r="BU532" s="422">
        <f t="shared" si="679"/>
        <v>0</v>
      </c>
      <c r="BV532" s="422">
        <f t="shared" si="680"/>
        <v>0</v>
      </c>
      <c r="BW532" s="422">
        <f t="shared" si="681"/>
        <v>0</v>
      </c>
      <c r="BX532" s="422">
        <f t="shared" si="699"/>
        <v>0</v>
      </c>
      <c r="BY532" s="422">
        <f t="shared" si="682"/>
        <v>0</v>
      </c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458"/>
      <c r="CL532" s="458"/>
      <c r="CM532" s="458"/>
      <c r="CN532" s="458"/>
      <c r="CO532" s="458"/>
      <c r="CP532" s="458"/>
      <c r="CQ532" s="458"/>
      <c r="CR532" s="458"/>
      <c r="CS532" s="458"/>
      <c r="CT532" s="458"/>
      <c r="CU532" s="458"/>
      <c r="CV532" s="458"/>
      <c r="CW532" s="458"/>
      <c r="CX532" s="458"/>
      <c r="CY532" s="458"/>
      <c r="CZ532" s="458"/>
      <c r="DA532" s="458"/>
      <c r="DB532" s="458"/>
      <c r="DC532" s="458"/>
      <c r="DD532" s="458"/>
      <c r="DE532" s="458"/>
      <c r="DF532" s="458"/>
      <c r="DG532" s="458"/>
      <c r="DH532" s="458"/>
      <c r="DI532" s="458"/>
      <c r="DJ532" s="458"/>
      <c r="DK532" s="458"/>
      <c r="DL532" s="458"/>
      <c r="DM532" s="458"/>
      <c r="DN532" s="458"/>
      <c r="DO532" s="458"/>
      <c r="DP532" s="458"/>
      <c r="DQ532" s="458"/>
      <c r="DR532" s="458"/>
      <c r="DS532" s="458"/>
      <c r="DT532" s="458"/>
      <c r="DU532" s="39"/>
      <c r="DV532" s="39"/>
      <c r="DW532" s="31">
        <f t="shared" si="708"/>
        <v>34</v>
      </c>
      <c r="DX532" s="459">
        <f t="shared" si="683"/>
        <v>408</v>
      </c>
      <c r="DY532" s="467">
        <f t="shared" si="701"/>
        <v>0</v>
      </c>
      <c r="DZ532" s="468">
        <f t="shared" si="702"/>
        <v>0</v>
      </c>
      <c r="EA532" s="467">
        <f t="shared" si="703"/>
        <v>0</v>
      </c>
      <c r="EB532" s="468"/>
      <c r="EC532" s="326"/>
      <c r="ED532" s="468"/>
      <c r="EE532" s="39"/>
      <c r="EF532" s="459">
        <f t="shared" si="704"/>
        <v>408</v>
      </c>
      <c r="EG532" s="407">
        <f t="shared" si="710"/>
        <v>0.03</v>
      </c>
      <c r="EH532" s="407">
        <f t="shared" si="710"/>
        <v>0.03</v>
      </c>
      <c r="EI532" s="407">
        <f t="shared" si="710"/>
        <v>0.03</v>
      </c>
      <c r="EJ532" s="407">
        <f t="shared" si="710"/>
        <v>0.03</v>
      </c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39"/>
      <c r="GJ532" s="39"/>
      <c r="GK532" s="39"/>
      <c r="GL532" s="39"/>
      <c r="GM532" s="39"/>
      <c r="GN532" s="39"/>
      <c r="GO532" s="39"/>
      <c r="GP532" s="39"/>
      <c r="GQ532" s="39"/>
      <c r="GR532" s="39"/>
      <c r="GS532" s="39"/>
      <c r="GT532" s="39"/>
      <c r="GU532" s="39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</row>
    <row r="533" spans="1:228" ht="12.75" hidden="1" customHeight="1" x14ac:dyDescent="0.2">
      <c r="A533" s="31">
        <f>A532+1</f>
        <v>35</v>
      </c>
      <c r="B533" s="31"/>
      <c r="C533" s="31">
        <v>30</v>
      </c>
      <c r="D533" s="32">
        <f t="shared" si="685"/>
        <v>409</v>
      </c>
      <c r="E533" s="33">
        <f t="shared" ca="1" si="648"/>
        <v>0</v>
      </c>
      <c r="F533" s="33">
        <f t="shared" ca="1" si="649"/>
        <v>0</v>
      </c>
      <c r="G533" s="33">
        <f t="shared" ca="1" si="650"/>
        <v>0</v>
      </c>
      <c r="H533" s="33">
        <v>0</v>
      </c>
      <c r="I533" s="33">
        <v>0</v>
      </c>
      <c r="J533" s="33">
        <f t="shared" ca="1" si="706"/>
        <v>0</v>
      </c>
      <c r="K533" s="33">
        <f t="shared" ca="1" si="651"/>
        <v>0</v>
      </c>
      <c r="L533" s="33"/>
      <c r="M533" s="832">
        <v>0</v>
      </c>
      <c r="N533" s="33">
        <f>IF(M533&gt;0,#REF!,0)</f>
        <v>0</v>
      </c>
      <c r="O533" s="33">
        <f t="shared" ca="1" si="652"/>
        <v>0</v>
      </c>
      <c r="P533" s="833">
        <f t="shared" ca="1" si="686"/>
        <v>0</v>
      </c>
      <c r="Q533" s="834">
        <f t="shared" ca="1" si="687"/>
        <v>0</v>
      </c>
      <c r="R533" s="835">
        <f t="shared" ca="1" si="688"/>
        <v>0</v>
      </c>
      <c r="S533" s="836">
        <f t="shared" ca="1" si="689"/>
        <v>0</v>
      </c>
      <c r="T533" s="34">
        <f t="shared" ca="1" si="653"/>
        <v>0</v>
      </c>
      <c r="U533" s="835">
        <f t="shared" ca="1" si="690"/>
        <v>0</v>
      </c>
      <c r="V533" s="34">
        <f t="shared" si="639"/>
        <v>0</v>
      </c>
      <c r="W533" s="553">
        <f t="shared" si="640"/>
        <v>0</v>
      </c>
      <c r="X533" s="42">
        <f t="shared" si="691"/>
        <v>0.03</v>
      </c>
      <c r="Y533" s="43">
        <f t="shared" si="654"/>
        <v>2.4662697723036864E-3</v>
      </c>
      <c r="Z533" s="45">
        <f t="shared" si="646"/>
        <v>0.03</v>
      </c>
      <c r="AA533" s="43">
        <f t="shared" si="655"/>
        <v>2.4662697723036864E-3</v>
      </c>
      <c r="AB533" s="35">
        <f t="shared" si="709"/>
        <v>0.16</v>
      </c>
      <c r="AC533" s="35">
        <f t="shared" ca="1" si="709"/>
        <v>0.15470777428049154</v>
      </c>
      <c r="AD533" s="317">
        <f t="shared" ca="1" si="709"/>
        <v>0.15470777428049154</v>
      </c>
      <c r="AE533" s="39"/>
      <c r="AF533" s="318">
        <f t="shared" si="656"/>
        <v>0</v>
      </c>
      <c r="AG533" s="405">
        <f t="shared" ca="1" si="657"/>
        <v>0</v>
      </c>
      <c r="AH533" s="318">
        <f t="shared" si="658"/>
        <v>0</v>
      </c>
      <c r="AI533" s="405">
        <f t="shared" ca="1" si="659"/>
        <v>0</v>
      </c>
      <c r="AJ533" s="318">
        <f t="shared" si="660"/>
        <v>0</v>
      </c>
      <c r="AK533" s="405">
        <f t="shared" ca="1" si="661"/>
        <v>0</v>
      </c>
      <c r="AL533" s="35">
        <v>0</v>
      </c>
      <c r="AM533" s="30">
        <f t="shared" ca="1" si="662"/>
        <v>0</v>
      </c>
      <c r="AN533" s="39"/>
      <c r="AO533" s="39"/>
      <c r="AP533" s="709">
        <f ca="1">IF($J$12="",0,IF(A533&lt;=$Y$3,IF(R532+SUM($M$126:M533)&gt;$Z$22,R532*10%,IF(R532+SUM($M$126:M533)&lt;=$Z$22,$Z$22-R532-SUM($M$126:M533))),0))</f>
        <v>0</v>
      </c>
      <c r="AQ533" s="319">
        <f t="shared" ca="1" si="693"/>
        <v>0</v>
      </c>
      <c r="AR533" s="319">
        <f ca="1">IF($J$12="",0,IF(U532&lt;0,0,IF(A533&lt;=$Y$3,IF(U532+SUM($M$126:M533)&gt;$Z$22,U532*10%,IF(U532+SUM($M$126:M533)&lt;=$Z$22,$AR$125-U532-SUM($M$126:M533))),0)))</f>
        <v>0</v>
      </c>
      <c r="AS533" s="39">
        <f t="shared" ca="1" si="694"/>
        <v>0</v>
      </c>
      <c r="AT533" s="723">
        <f t="shared" ca="1" si="663"/>
        <v>0</v>
      </c>
      <c r="AU533" s="320">
        <f t="shared" ca="1" si="664"/>
        <v>0</v>
      </c>
      <c r="AV533" s="320">
        <f t="shared" ca="1" si="665"/>
        <v>0</v>
      </c>
      <c r="AW533" s="320">
        <f t="shared" ca="1" si="666"/>
        <v>0</v>
      </c>
      <c r="AX533" s="320">
        <f t="shared" ca="1" si="667"/>
        <v>0</v>
      </c>
      <c r="AY533" s="320">
        <f t="shared" ca="1" si="695"/>
        <v>0</v>
      </c>
      <c r="AZ533" s="724">
        <f t="shared" ca="1" si="668"/>
        <v>0</v>
      </c>
      <c r="BA533" s="1259">
        <f t="shared" si="696"/>
        <v>0</v>
      </c>
      <c r="BB533" s="1250"/>
      <c r="BC533" s="715">
        <f t="shared" si="669"/>
        <v>0</v>
      </c>
      <c r="BD533" s="715">
        <f t="shared" si="670"/>
        <v>0</v>
      </c>
      <c r="BE533" s="715">
        <f t="shared" si="671"/>
        <v>0</v>
      </c>
      <c r="BF533" s="715">
        <f t="shared" si="697"/>
        <v>0</v>
      </c>
      <c r="BG533" s="732">
        <f t="shared" si="672"/>
        <v>0</v>
      </c>
      <c r="BH533" s="39"/>
      <c r="BI533" s="39"/>
      <c r="BJ533" s="39"/>
      <c r="BK533" s="39"/>
      <c r="BL533" s="39"/>
      <c r="BM533" s="30"/>
      <c r="BN533" s="422">
        <f t="shared" ca="1" si="673"/>
        <v>0</v>
      </c>
      <c r="BO533" s="422">
        <f t="shared" ca="1" si="674"/>
        <v>0</v>
      </c>
      <c r="BP533" s="422">
        <f t="shared" ca="1" si="675"/>
        <v>0</v>
      </c>
      <c r="BQ533" s="422">
        <f t="shared" ca="1" si="676"/>
        <v>0</v>
      </c>
      <c r="BR533" s="422">
        <f t="shared" ca="1" si="698"/>
        <v>0</v>
      </c>
      <c r="BS533" s="422">
        <f t="shared" ca="1" si="677"/>
        <v>0</v>
      </c>
      <c r="BT533" s="422">
        <f t="shared" si="678"/>
        <v>0</v>
      </c>
      <c r="BU533" s="422">
        <f t="shared" si="679"/>
        <v>0</v>
      </c>
      <c r="BV533" s="422">
        <f t="shared" si="680"/>
        <v>0</v>
      </c>
      <c r="BW533" s="422">
        <f t="shared" si="681"/>
        <v>0</v>
      </c>
      <c r="BX533" s="422">
        <f t="shared" si="699"/>
        <v>0</v>
      </c>
      <c r="BY533" s="422">
        <f t="shared" si="682"/>
        <v>0</v>
      </c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458"/>
      <c r="CL533" s="458"/>
      <c r="CM533" s="458"/>
      <c r="CN533" s="458"/>
      <c r="CO533" s="458"/>
      <c r="CP533" s="458"/>
      <c r="CQ533" s="458"/>
      <c r="CR533" s="458"/>
      <c r="CS533" s="458"/>
      <c r="CT533" s="458"/>
      <c r="CU533" s="458"/>
      <c r="CV533" s="458"/>
      <c r="CW533" s="458"/>
      <c r="CX533" s="458"/>
      <c r="CY533" s="458"/>
      <c r="CZ533" s="458"/>
      <c r="DA533" s="458"/>
      <c r="DB533" s="458"/>
      <c r="DC533" s="458"/>
      <c r="DD533" s="458"/>
      <c r="DE533" s="458"/>
      <c r="DF533" s="458"/>
      <c r="DG533" s="458"/>
      <c r="DH533" s="458"/>
      <c r="DI533" s="458"/>
      <c r="DJ533" s="458"/>
      <c r="DK533" s="458"/>
      <c r="DL533" s="458"/>
      <c r="DM533" s="458"/>
      <c r="DN533" s="458"/>
      <c r="DO533" s="458"/>
      <c r="DP533" s="458"/>
      <c r="DQ533" s="458"/>
      <c r="DR533" s="458"/>
      <c r="DS533" s="458"/>
      <c r="DT533" s="458"/>
      <c r="DU533" s="39"/>
      <c r="DV533" s="39"/>
      <c r="DW533" s="31">
        <f>DW532+1</f>
        <v>35</v>
      </c>
      <c r="DX533" s="459">
        <f t="shared" si="683"/>
        <v>409</v>
      </c>
      <c r="DY533" s="467">
        <f t="shared" si="701"/>
        <v>0</v>
      </c>
      <c r="DZ533" s="468">
        <f t="shared" si="702"/>
        <v>0</v>
      </c>
      <c r="EA533" s="467">
        <f t="shared" si="703"/>
        <v>0</v>
      </c>
      <c r="EB533" s="468"/>
      <c r="EC533" s="326"/>
      <c r="ED533" s="468"/>
      <c r="EE533" s="39"/>
      <c r="EF533" s="459">
        <f t="shared" si="704"/>
        <v>409</v>
      </c>
      <c r="EG533" s="407">
        <f t="shared" si="710"/>
        <v>0.03</v>
      </c>
      <c r="EH533" s="407">
        <f t="shared" si="710"/>
        <v>0.03</v>
      </c>
      <c r="EI533" s="407">
        <f t="shared" si="710"/>
        <v>0.03</v>
      </c>
      <c r="EJ533" s="407">
        <f t="shared" si="710"/>
        <v>0.03</v>
      </c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39"/>
      <c r="GJ533" s="39"/>
      <c r="GK533" s="39"/>
      <c r="GL533" s="39"/>
      <c r="GM533" s="39"/>
      <c r="GN533" s="39"/>
      <c r="GO533" s="39"/>
      <c r="GP533" s="39"/>
      <c r="GQ533" s="39"/>
      <c r="GR533" s="39"/>
      <c r="GS533" s="39"/>
      <c r="GT533" s="39"/>
      <c r="GU533" s="39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</row>
    <row r="534" spans="1:228" ht="12.75" hidden="1" customHeight="1" x14ac:dyDescent="0.2">
      <c r="A534" s="31">
        <f t="shared" ref="A534:A544" si="711">A533</f>
        <v>35</v>
      </c>
      <c r="B534" s="31"/>
      <c r="C534" s="31"/>
      <c r="D534" s="32">
        <f t="shared" si="685"/>
        <v>410</v>
      </c>
      <c r="E534" s="33">
        <f t="shared" ca="1" si="648"/>
        <v>0</v>
      </c>
      <c r="F534" s="33">
        <f t="shared" ca="1" si="649"/>
        <v>0</v>
      </c>
      <c r="G534" s="33">
        <f t="shared" ca="1" si="650"/>
        <v>0</v>
      </c>
      <c r="H534" s="33">
        <v>0</v>
      </c>
      <c r="I534" s="33">
        <v>0</v>
      </c>
      <c r="J534" s="33">
        <f t="shared" ca="1" si="706"/>
        <v>0</v>
      </c>
      <c r="K534" s="33">
        <f t="shared" ca="1" si="651"/>
        <v>0</v>
      </c>
      <c r="L534" s="33"/>
      <c r="M534" s="832">
        <v>0</v>
      </c>
      <c r="N534" s="33">
        <f>IF(M534&gt;0,#REF!,0)</f>
        <v>0</v>
      </c>
      <c r="O534" s="33">
        <f t="shared" ca="1" si="652"/>
        <v>0</v>
      </c>
      <c r="P534" s="833">
        <f t="shared" ca="1" si="686"/>
        <v>0</v>
      </c>
      <c r="Q534" s="834">
        <f t="shared" ca="1" si="687"/>
        <v>0</v>
      </c>
      <c r="R534" s="835">
        <f t="shared" ca="1" si="688"/>
        <v>0</v>
      </c>
      <c r="S534" s="836">
        <f t="shared" ca="1" si="689"/>
        <v>0</v>
      </c>
      <c r="T534" s="34">
        <f t="shared" ca="1" si="653"/>
        <v>0</v>
      </c>
      <c r="U534" s="835">
        <f t="shared" ca="1" si="690"/>
        <v>0</v>
      </c>
      <c r="V534" s="34">
        <f t="shared" si="639"/>
        <v>0</v>
      </c>
      <c r="W534" s="553">
        <f t="shared" si="640"/>
        <v>0</v>
      </c>
      <c r="X534" s="42">
        <f t="shared" si="691"/>
        <v>0.03</v>
      </c>
      <c r="Y534" s="43">
        <f t="shared" si="654"/>
        <v>2.4662697723036864E-3</v>
      </c>
      <c r="Z534" s="45">
        <f t="shared" si="646"/>
        <v>0.03</v>
      </c>
      <c r="AA534" s="43">
        <f t="shared" si="655"/>
        <v>2.4662697723036864E-3</v>
      </c>
      <c r="AB534" s="35">
        <f t="shared" si="709"/>
        <v>0.16</v>
      </c>
      <c r="AC534" s="35">
        <f t="shared" ca="1" si="709"/>
        <v>0.15470777428049154</v>
      </c>
      <c r="AD534" s="317">
        <f t="shared" ca="1" si="709"/>
        <v>0.15470777428049154</v>
      </c>
      <c r="AE534" s="39"/>
      <c r="AF534" s="318">
        <f t="shared" si="656"/>
        <v>0</v>
      </c>
      <c r="AG534" s="405">
        <f t="shared" ca="1" si="657"/>
        <v>0</v>
      </c>
      <c r="AH534" s="318">
        <f t="shared" si="658"/>
        <v>0</v>
      </c>
      <c r="AI534" s="405">
        <f t="shared" ca="1" si="659"/>
        <v>0</v>
      </c>
      <c r="AJ534" s="318">
        <f t="shared" si="660"/>
        <v>0</v>
      </c>
      <c r="AK534" s="405">
        <f t="shared" ca="1" si="661"/>
        <v>0</v>
      </c>
      <c r="AL534" s="35">
        <v>0</v>
      </c>
      <c r="AM534" s="30">
        <f t="shared" ca="1" si="662"/>
        <v>0</v>
      </c>
      <c r="AN534" s="39"/>
      <c r="AO534" s="39"/>
      <c r="AP534" s="709">
        <f ca="1">IF($J$12="",0,IF(A534&lt;=$Y$3,IF(R533+SUM($M$126:M534)&gt;$Z$22,R533*10%,IF(R533+SUM($M$126:M534)&lt;=$Z$22,$Z$22-R533-SUM($M$126:M534))),0))</f>
        <v>0</v>
      </c>
      <c r="AQ534" s="319">
        <f t="shared" ca="1" si="693"/>
        <v>0</v>
      </c>
      <c r="AR534" s="319">
        <f ca="1">IF($J$12="",0,IF(U533&lt;0,0,IF(A534&lt;=$Y$3,IF(U533+SUM($M$126:M534)&gt;$Z$22,U533*10%,IF(U533+SUM($M$126:M534)&lt;=$Z$22,$AR$125-U533-SUM($M$126:M534))),0)))</f>
        <v>0</v>
      </c>
      <c r="AS534" s="39">
        <f t="shared" ca="1" si="694"/>
        <v>0</v>
      </c>
      <c r="AT534" s="723">
        <f t="shared" ca="1" si="663"/>
        <v>0</v>
      </c>
      <c r="AU534" s="320">
        <f t="shared" ca="1" si="664"/>
        <v>0</v>
      </c>
      <c r="AV534" s="320">
        <f t="shared" ca="1" si="665"/>
        <v>0</v>
      </c>
      <c r="AW534" s="320">
        <f t="shared" ca="1" si="666"/>
        <v>0</v>
      </c>
      <c r="AX534" s="320">
        <f t="shared" ca="1" si="667"/>
        <v>0</v>
      </c>
      <c r="AY534" s="320">
        <f t="shared" ca="1" si="695"/>
        <v>0</v>
      </c>
      <c r="AZ534" s="724">
        <f t="shared" ca="1" si="668"/>
        <v>0</v>
      </c>
      <c r="BA534" s="1259">
        <f t="shared" si="696"/>
        <v>0</v>
      </c>
      <c r="BB534" s="1250"/>
      <c r="BC534" s="715">
        <f t="shared" si="669"/>
        <v>0</v>
      </c>
      <c r="BD534" s="715">
        <f t="shared" si="670"/>
        <v>0</v>
      </c>
      <c r="BE534" s="715">
        <f t="shared" si="671"/>
        <v>0</v>
      </c>
      <c r="BF534" s="715">
        <f t="shared" si="697"/>
        <v>0</v>
      </c>
      <c r="BG534" s="732">
        <f t="shared" si="672"/>
        <v>0</v>
      </c>
      <c r="BH534" s="39"/>
      <c r="BI534" s="39"/>
      <c r="BJ534" s="39"/>
      <c r="BK534" s="39"/>
      <c r="BL534" s="39"/>
      <c r="BM534" s="30"/>
      <c r="BN534" s="422">
        <f t="shared" ca="1" si="673"/>
        <v>0</v>
      </c>
      <c r="BO534" s="422">
        <f t="shared" ca="1" si="674"/>
        <v>0</v>
      </c>
      <c r="BP534" s="422">
        <f t="shared" ca="1" si="675"/>
        <v>0</v>
      </c>
      <c r="BQ534" s="422">
        <f t="shared" ca="1" si="676"/>
        <v>0</v>
      </c>
      <c r="BR534" s="422">
        <f t="shared" ca="1" si="698"/>
        <v>0</v>
      </c>
      <c r="BS534" s="422">
        <f t="shared" ca="1" si="677"/>
        <v>0</v>
      </c>
      <c r="BT534" s="422">
        <f t="shared" si="678"/>
        <v>0</v>
      </c>
      <c r="BU534" s="422">
        <f t="shared" si="679"/>
        <v>0</v>
      </c>
      <c r="BV534" s="422">
        <f t="shared" si="680"/>
        <v>0</v>
      </c>
      <c r="BW534" s="422">
        <f t="shared" si="681"/>
        <v>0</v>
      </c>
      <c r="BX534" s="422">
        <f t="shared" si="699"/>
        <v>0</v>
      </c>
      <c r="BY534" s="422">
        <f t="shared" si="682"/>
        <v>0</v>
      </c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458"/>
      <c r="CL534" s="458"/>
      <c r="CM534" s="458"/>
      <c r="CN534" s="458"/>
      <c r="CO534" s="458"/>
      <c r="CP534" s="458"/>
      <c r="CQ534" s="458"/>
      <c r="CR534" s="458"/>
      <c r="CS534" s="458"/>
      <c r="CT534" s="458"/>
      <c r="CU534" s="458"/>
      <c r="CV534" s="458"/>
      <c r="CW534" s="458"/>
      <c r="CX534" s="458"/>
      <c r="CY534" s="458"/>
      <c r="CZ534" s="458"/>
      <c r="DA534" s="458"/>
      <c r="DB534" s="458"/>
      <c r="DC534" s="458"/>
      <c r="DD534" s="458"/>
      <c r="DE534" s="458"/>
      <c r="DF534" s="458"/>
      <c r="DG534" s="458"/>
      <c r="DH534" s="458"/>
      <c r="DI534" s="458"/>
      <c r="DJ534" s="458"/>
      <c r="DK534" s="458"/>
      <c r="DL534" s="458"/>
      <c r="DM534" s="458"/>
      <c r="DN534" s="458"/>
      <c r="DO534" s="458"/>
      <c r="DP534" s="458"/>
      <c r="DQ534" s="458"/>
      <c r="DR534" s="458"/>
      <c r="DS534" s="458"/>
      <c r="DT534" s="458"/>
      <c r="DU534" s="39"/>
      <c r="DV534" s="39"/>
      <c r="DW534" s="31">
        <f t="shared" ref="DW534:DW544" si="712">DW533</f>
        <v>35</v>
      </c>
      <c r="DX534" s="459">
        <f t="shared" si="683"/>
        <v>410</v>
      </c>
      <c r="DY534" s="467">
        <f t="shared" si="701"/>
        <v>0</v>
      </c>
      <c r="DZ534" s="468">
        <f t="shared" si="702"/>
        <v>0</v>
      </c>
      <c r="EA534" s="467">
        <f t="shared" si="703"/>
        <v>0</v>
      </c>
      <c r="EB534" s="468"/>
      <c r="EC534" s="326"/>
      <c r="ED534" s="468"/>
      <c r="EE534" s="39"/>
      <c r="EF534" s="459">
        <f t="shared" si="704"/>
        <v>410</v>
      </c>
      <c r="EG534" s="407">
        <f t="shared" si="710"/>
        <v>0.03</v>
      </c>
      <c r="EH534" s="407">
        <f t="shared" si="710"/>
        <v>0.03</v>
      </c>
      <c r="EI534" s="407">
        <f t="shared" si="710"/>
        <v>0.03</v>
      </c>
      <c r="EJ534" s="407">
        <f t="shared" si="710"/>
        <v>0.03</v>
      </c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39"/>
      <c r="GJ534" s="39"/>
      <c r="GK534" s="39"/>
      <c r="GL534" s="39"/>
      <c r="GM534" s="39"/>
      <c r="GN534" s="39"/>
      <c r="GO534" s="39"/>
      <c r="GP534" s="39"/>
      <c r="GQ534" s="39"/>
      <c r="GR534" s="39"/>
      <c r="GS534" s="39"/>
      <c r="GT534" s="39"/>
      <c r="GU534" s="39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</row>
    <row r="535" spans="1:228" ht="12.75" hidden="1" customHeight="1" x14ac:dyDescent="0.2">
      <c r="A535" s="31">
        <f t="shared" si="711"/>
        <v>35</v>
      </c>
      <c r="B535" s="31"/>
      <c r="C535" s="31"/>
      <c r="D535" s="32">
        <f t="shared" si="685"/>
        <v>411</v>
      </c>
      <c r="E535" s="33">
        <f t="shared" ca="1" si="648"/>
        <v>0</v>
      </c>
      <c r="F535" s="33">
        <f t="shared" ca="1" si="649"/>
        <v>0</v>
      </c>
      <c r="G535" s="33">
        <f t="shared" ca="1" si="650"/>
        <v>0</v>
      </c>
      <c r="H535" s="33">
        <v>0</v>
      </c>
      <c r="I535" s="33">
        <v>0</v>
      </c>
      <c r="J535" s="33">
        <f t="shared" ca="1" si="706"/>
        <v>0</v>
      </c>
      <c r="K535" s="33">
        <f t="shared" ca="1" si="651"/>
        <v>0</v>
      </c>
      <c r="L535" s="33"/>
      <c r="M535" s="832">
        <v>0</v>
      </c>
      <c r="N535" s="33">
        <f>IF(M535&gt;0,#REF!,0)</f>
        <v>0</v>
      </c>
      <c r="O535" s="33">
        <f t="shared" ca="1" si="652"/>
        <v>0</v>
      </c>
      <c r="P535" s="833">
        <f t="shared" ca="1" si="686"/>
        <v>0</v>
      </c>
      <c r="Q535" s="834">
        <f t="shared" ca="1" si="687"/>
        <v>0</v>
      </c>
      <c r="R535" s="835">
        <f t="shared" ca="1" si="688"/>
        <v>0</v>
      </c>
      <c r="S535" s="836">
        <f t="shared" ca="1" si="689"/>
        <v>0</v>
      </c>
      <c r="T535" s="34">
        <f t="shared" ca="1" si="653"/>
        <v>0</v>
      </c>
      <c r="U535" s="835">
        <f t="shared" ca="1" si="690"/>
        <v>0</v>
      </c>
      <c r="V535" s="34">
        <f t="shared" si="639"/>
        <v>0</v>
      </c>
      <c r="W535" s="553">
        <f t="shared" si="640"/>
        <v>0</v>
      </c>
      <c r="X535" s="42">
        <f t="shared" si="691"/>
        <v>0.03</v>
      </c>
      <c r="Y535" s="43">
        <f t="shared" si="654"/>
        <v>2.4662697723036864E-3</v>
      </c>
      <c r="Z535" s="45">
        <f t="shared" si="646"/>
        <v>0.03</v>
      </c>
      <c r="AA535" s="43">
        <f t="shared" si="655"/>
        <v>2.4662697723036864E-3</v>
      </c>
      <c r="AB535" s="35">
        <f t="shared" si="709"/>
        <v>0.16</v>
      </c>
      <c r="AC535" s="35">
        <f t="shared" ca="1" si="709"/>
        <v>0.15470777428049154</v>
      </c>
      <c r="AD535" s="317">
        <f t="shared" ca="1" si="709"/>
        <v>0.15470777428049154</v>
      </c>
      <c r="AE535" s="39"/>
      <c r="AF535" s="318">
        <f t="shared" si="656"/>
        <v>0</v>
      </c>
      <c r="AG535" s="405">
        <f t="shared" ca="1" si="657"/>
        <v>0</v>
      </c>
      <c r="AH535" s="318">
        <f t="shared" si="658"/>
        <v>0</v>
      </c>
      <c r="AI535" s="405">
        <f t="shared" ca="1" si="659"/>
        <v>0</v>
      </c>
      <c r="AJ535" s="318">
        <f t="shared" si="660"/>
        <v>0</v>
      </c>
      <c r="AK535" s="405">
        <f t="shared" ca="1" si="661"/>
        <v>0</v>
      </c>
      <c r="AL535" s="35">
        <v>0</v>
      </c>
      <c r="AM535" s="30">
        <f t="shared" ca="1" si="662"/>
        <v>0</v>
      </c>
      <c r="AN535" s="39"/>
      <c r="AO535" s="39"/>
      <c r="AP535" s="709">
        <f ca="1">IF($J$12="",0,IF(A535&lt;=$Y$3,IF(R534+SUM($M$126:M535)&gt;$Z$22,R534*10%,IF(R534+SUM($M$126:M535)&lt;=$Z$22,$Z$22-R534-SUM($M$126:M535))),0))</f>
        <v>0</v>
      </c>
      <c r="AQ535" s="319">
        <f t="shared" ca="1" si="693"/>
        <v>0</v>
      </c>
      <c r="AR535" s="319">
        <f ca="1">IF($J$12="",0,IF(U534&lt;0,0,IF(A535&lt;=$Y$3,IF(U534+SUM($M$126:M535)&gt;$Z$22,U534*10%,IF(U534+SUM($M$126:M535)&lt;=$Z$22,$AR$125-U534-SUM($M$126:M535))),0)))</f>
        <v>0</v>
      </c>
      <c r="AS535" s="39">
        <f t="shared" ca="1" si="694"/>
        <v>0</v>
      </c>
      <c r="AT535" s="723">
        <f t="shared" ca="1" si="663"/>
        <v>0</v>
      </c>
      <c r="AU535" s="320">
        <f t="shared" ca="1" si="664"/>
        <v>0</v>
      </c>
      <c r="AV535" s="320">
        <f t="shared" ca="1" si="665"/>
        <v>0</v>
      </c>
      <c r="AW535" s="320">
        <f t="shared" ca="1" si="666"/>
        <v>0</v>
      </c>
      <c r="AX535" s="320">
        <f t="shared" ca="1" si="667"/>
        <v>0</v>
      </c>
      <c r="AY535" s="320">
        <f t="shared" ca="1" si="695"/>
        <v>0</v>
      </c>
      <c r="AZ535" s="724">
        <f t="shared" ca="1" si="668"/>
        <v>0</v>
      </c>
      <c r="BA535" s="1259">
        <f t="shared" si="696"/>
        <v>0</v>
      </c>
      <c r="BB535" s="1250"/>
      <c r="BC535" s="715">
        <f t="shared" si="669"/>
        <v>0</v>
      </c>
      <c r="BD535" s="715">
        <f t="shared" si="670"/>
        <v>0</v>
      </c>
      <c r="BE535" s="715">
        <f t="shared" si="671"/>
        <v>0</v>
      </c>
      <c r="BF535" s="715">
        <f t="shared" si="697"/>
        <v>0</v>
      </c>
      <c r="BG535" s="732">
        <f t="shared" si="672"/>
        <v>0</v>
      </c>
      <c r="BH535" s="39"/>
      <c r="BI535" s="39"/>
      <c r="BJ535" s="39"/>
      <c r="BK535" s="39"/>
      <c r="BL535" s="39"/>
      <c r="BM535" s="30"/>
      <c r="BN535" s="422">
        <f t="shared" ca="1" si="673"/>
        <v>0</v>
      </c>
      <c r="BO535" s="422">
        <f t="shared" ca="1" si="674"/>
        <v>0</v>
      </c>
      <c r="BP535" s="422">
        <f t="shared" ca="1" si="675"/>
        <v>0</v>
      </c>
      <c r="BQ535" s="422">
        <f t="shared" ca="1" si="676"/>
        <v>0</v>
      </c>
      <c r="BR535" s="422">
        <f t="shared" ca="1" si="698"/>
        <v>0</v>
      </c>
      <c r="BS535" s="422">
        <f t="shared" ca="1" si="677"/>
        <v>0</v>
      </c>
      <c r="BT535" s="422">
        <f t="shared" si="678"/>
        <v>0</v>
      </c>
      <c r="BU535" s="422">
        <f t="shared" si="679"/>
        <v>0</v>
      </c>
      <c r="BV535" s="422">
        <f t="shared" si="680"/>
        <v>0</v>
      </c>
      <c r="BW535" s="422">
        <f t="shared" si="681"/>
        <v>0</v>
      </c>
      <c r="BX535" s="422">
        <f t="shared" si="699"/>
        <v>0</v>
      </c>
      <c r="BY535" s="422">
        <f t="shared" si="682"/>
        <v>0</v>
      </c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458"/>
      <c r="CL535" s="458"/>
      <c r="CM535" s="458"/>
      <c r="CN535" s="458"/>
      <c r="CO535" s="458"/>
      <c r="CP535" s="458"/>
      <c r="CQ535" s="458"/>
      <c r="CR535" s="458"/>
      <c r="CS535" s="458"/>
      <c r="CT535" s="458"/>
      <c r="CU535" s="458"/>
      <c r="CV535" s="458"/>
      <c r="CW535" s="458"/>
      <c r="CX535" s="458"/>
      <c r="CY535" s="458"/>
      <c r="CZ535" s="458"/>
      <c r="DA535" s="458"/>
      <c r="DB535" s="458"/>
      <c r="DC535" s="458"/>
      <c r="DD535" s="458"/>
      <c r="DE535" s="458"/>
      <c r="DF535" s="458"/>
      <c r="DG535" s="458"/>
      <c r="DH535" s="458"/>
      <c r="DI535" s="458"/>
      <c r="DJ535" s="458"/>
      <c r="DK535" s="458"/>
      <c r="DL535" s="458"/>
      <c r="DM535" s="458"/>
      <c r="DN535" s="458"/>
      <c r="DO535" s="458"/>
      <c r="DP535" s="458"/>
      <c r="DQ535" s="458"/>
      <c r="DR535" s="458"/>
      <c r="DS535" s="458"/>
      <c r="DT535" s="458"/>
      <c r="DU535" s="39"/>
      <c r="DV535" s="39"/>
      <c r="DW535" s="31">
        <f t="shared" si="712"/>
        <v>35</v>
      </c>
      <c r="DX535" s="459">
        <f t="shared" si="683"/>
        <v>411</v>
      </c>
      <c r="DY535" s="467">
        <f t="shared" si="701"/>
        <v>0</v>
      </c>
      <c r="DZ535" s="468">
        <f t="shared" si="702"/>
        <v>0</v>
      </c>
      <c r="EA535" s="467">
        <f t="shared" si="703"/>
        <v>0</v>
      </c>
      <c r="EB535" s="468"/>
      <c r="EC535" s="326"/>
      <c r="ED535" s="468"/>
      <c r="EE535" s="39"/>
      <c r="EF535" s="459">
        <f t="shared" si="704"/>
        <v>411</v>
      </c>
      <c r="EG535" s="407">
        <f t="shared" si="710"/>
        <v>0.03</v>
      </c>
      <c r="EH535" s="407">
        <f t="shared" si="710"/>
        <v>0.03</v>
      </c>
      <c r="EI535" s="407">
        <f t="shared" si="710"/>
        <v>0.03</v>
      </c>
      <c r="EJ535" s="407">
        <f t="shared" si="710"/>
        <v>0.03</v>
      </c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</row>
    <row r="536" spans="1:228" ht="12.75" hidden="1" customHeight="1" x14ac:dyDescent="0.2">
      <c r="A536" s="31">
        <f t="shared" si="711"/>
        <v>35</v>
      </c>
      <c r="B536" s="31"/>
      <c r="C536" s="31"/>
      <c r="D536" s="32">
        <f t="shared" si="685"/>
        <v>412</v>
      </c>
      <c r="E536" s="33">
        <f t="shared" ca="1" si="648"/>
        <v>0</v>
      </c>
      <c r="F536" s="33">
        <f t="shared" ca="1" si="649"/>
        <v>0</v>
      </c>
      <c r="G536" s="33">
        <f t="shared" ca="1" si="650"/>
        <v>0</v>
      </c>
      <c r="H536" s="33">
        <v>0</v>
      </c>
      <c r="I536" s="33">
        <v>0</v>
      </c>
      <c r="J536" s="33">
        <f t="shared" ca="1" si="706"/>
        <v>0</v>
      </c>
      <c r="K536" s="33">
        <f t="shared" ca="1" si="651"/>
        <v>0</v>
      </c>
      <c r="L536" s="33"/>
      <c r="M536" s="832">
        <v>0</v>
      </c>
      <c r="N536" s="33">
        <f>IF(M536&gt;0,#REF!,0)</f>
        <v>0</v>
      </c>
      <c r="O536" s="33">
        <f t="shared" ca="1" si="652"/>
        <v>0</v>
      </c>
      <c r="P536" s="833">
        <f t="shared" ca="1" si="686"/>
        <v>0</v>
      </c>
      <c r="Q536" s="834">
        <f t="shared" ca="1" si="687"/>
        <v>0</v>
      </c>
      <c r="R536" s="835">
        <f t="shared" ca="1" si="688"/>
        <v>0</v>
      </c>
      <c r="S536" s="836">
        <f t="shared" ca="1" si="689"/>
        <v>0</v>
      </c>
      <c r="T536" s="34">
        <f t="shared" ca="1" si="653"/>
        <v>0</v>
      </c>
      <c r="U536" s="835">
        <f t="shared" ca="1" si="690"/>
        <v>0</v>
      </c>
      <c r="V536" s="34">
        <f t="shared" si="639"/>
        <v>0</v>
      </c>
      <c r="W536" s="553">
        <f t="shared" si="640"/>
        <v>0</v>
      </c>
      <c r="X536" s="42">
        <f t="shared" si="691"/>
        <v>0.03</v>
      </c>
      <c r="Y536" s="43">
        <f t="shared" si="654"/>
        <v>2.4662697723036864E-3</v>
      </c>
      <c r="Z536" s="45">
        <f t="shared" si="646"/>
        <v>0.03</v>
      </c>
      <c r="AA536" s="43">
        <f t="shared" si="655"/>
        <v>2.4662697723036864E-3</v>
      </c>
      <c r="AB536" s="35">
        <f t="shared" si="709"/>
        <v>0.16</v>
      </c>
      <c r="AC536" s="35">
        <f t="shared" ca="1" si="709"/>
        <v>0.15470777428049154</v>
      </c>
      <c r="AD536" s="317">
        <f t="shared" ca="1" si="709"/>
        <v>0.15470777428049154</v>
      </c>
      <c r="AE536" s="39"/>
      <c r="AF536" s="318">
        <f t="shared" si="656"/>
        <v>0</v>
      </c>
      <c r="AG536" s="405">
        <f t="shared" ca="1" si="657"/>
        <v>0</v>
      </c>
      <c r="AH536" s="318">
        <f t="shared" si="658"/>
        <v>0</v>
      </c>
      <c r="AI536" s="405">
        <f t="shared" ca="1" si="659"/>
        <v>0</v>
      </c>
      <c r="AJ536" s="318">
        <f t="shared" si="660"/>
        <v>0</v>
      </c>
      <c r="AK536" s="405">
        <f t="shared" ca="1" si="661"/>
        <v>0</v>
      </c>
      <c r="AL536" s="35">
        <v>0</v>
      </c>
      <c r="AM536" s="30">
        <f t="shared" ca="1" si="662"/>
        <v>0</v>
      </c>
      <c r="AN536" s="39"/>
      <c r="AO536" s="39"/>
      <c r="AP536" s="709">
        <f ca="1">IF($J$12="",0,IF(A536&lt;=$Y$3,IF(R535+SUM($M$126:M536)&gt;$Z$22,R535*10%,IF(R535+SUM($M$126:M536)&lt;=$Z$22,$Z$22-R535-SUM($M$126:M536))),0))</f>
        <v>0</v>
      </c>
      <c r="AQ536" s="319">
        <f t="shared" ca="1" si="693"/>
        <v>0</v>
      </c>
      <c r="AR536" s="319">
        <f ca="1">IF($J$12="",0,IF(U535&lt;0,0,IF(A536&lt;=$Y$3,IF(U535+SUM($M$126:M536)&gt;$Z$22,U535*10%,IF(U535+SUM($M$126:M536)&lt;=$Z$22,$AR$125-U535-SUM($M$126:M536))),0)))</f>
        <v>0</v>
      </c>
      <c r="AS536" s="39">
        <f t="shared" ca="1" si="694"/>
        <v>0</v>
      </c>
      <c r="AT536" s="723">
        <f t="shared" ca="1" si="663"/>
        <v>0</v>
      </c>
      <c r="AU536" s="320">
        <f t="shared" ca="1" si="664"/>
        <v>0</v>
      </c>
      <c r="AV536" s="320">
        <f t="shared" ca="1" si="665"/>
        <v>0</v>
      </c>
      <c r="AW536" s="320">
        <f t="shared" ca="1" si="666"/>
        <v>0</v>
      </c>
      <c r="AX536" s="320">
        <f t="shared" ca="1" si="667"/>
        <v>0</v>
      </c>
      <c r="AY536" s="320">
        <f t="shared" ca="1" si="695"/>
        <v>0</v>
      </c>
      <c r="AZ536" s="724">
        <f t="shared" ca="1" si="668"/>
        <v>0</v>
      </c>
      <c r="BA536" s="1259">
        <f t="shared" si="696"/>
        <v>0</v>
      </c>
      <c r="BB536" s="1250"/>
      <c r="BC536" s="715">
        <f t="shared" si="669"/>
        <v>0</v>
      </c>
      <c r="BD536" s="715">
        <f t="shared" si="670"/>
        <v>0</v>
      </c>
      <c r="BE536" s="715">
        <f t="shared" si="671"/>
        <v>0</v>
      </c>
      <c r="BF536" s="715">
        <f t="shared" si="697"/>
        <v>0</v>
      </c>
      <c r="BG536" s="732">
        <f t="shared" si="672"/>
        <v>0</v>
      </c>
      <c r="BH536" s="39"/>
      <c r="BI536" s="39"/>
      <c r="BJ536" s="39"/>
      <c r="BK536" s="39"/>
      <c r="BL536" s="39"/>
      <c r="BM536" s="30"/>
      <c r="BN536" s="422">
        <f t="shared" ca="1" si="673"/>
        <v>0</v>
      </c>
      <c r="BO536" s="422">
        <f t="shared" ca="1" si="674"/>
        <v>0</v>
      </c>
      <c r="BP536" s="422">
        <f t="shared" ca="1" si="675"/>
        <v>0</v>
      </c>
      <c r="BQ536" s="422">
        <f t="shared" ca="1" si="676"/>
        <v>0</v>
      </c>
      <c r="BR536" s="422">
        <f t="shared" ca="1" si="698"/>
        <v>0</v>
      </c>
      <c r="BS536" s="422">
        <f t="shared" ca="1" si="677"/>
        <v>0</v>
      </c>
      <c r="BT536" s="422">
        <f t="shared" si="678"/>
        <v>0</v>
      </c>
      <c r="BU536" s="422">
        <f t="shared" si="679"/>
        <v>0</v>
      </c>
      <c r="BV536" s="422">
        <f t="shared" si="680"/>
        <v>0</v>
      </c>
      <c r="BW536" s="422">
        <f t="shared" si="681"/>
        <v>0</v>
      </c>
      <c r="BX536" s="422">
        <f t="shared" si="699"/>
        <v>0</v>
      </c>
      <c r="BY536" s="422">
        <f t="shared" si="682"/>
        <v>0</v>
      </c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458"/>
      <c r="CL536" s="458"/>
      <c r="CM536" s="458"/>
      <c r="CN536" s="458"/>
      <c r="CO536" s="458"/>
      <c r="CP536" s="458"/>
      <c r="CQ536" s="458"/>
      <c r="CR536" s="458"/>
      <c r="CS536" s="458"/>
      <c r="CT536" s="458"/>
      <c r="CU536" s="458"/>
      <c r="CV536" s="458"/>
      <c r="CW536" s="458"/>
      <c r="CX536" s="458"/>
      <c r="CY536" s="458"/>
      <c r="CZ536" s="458"/>
      <c r="DA536" s="458"/>
      <c r="DB536" s="458"/>
      <c r="DC536" s="458"/>
      <c r="DD536" s="458"/>
      <c r="DE536" s="458"/>
      <c r="DF536" s="458"/>
      <c r="DG536" s="458"/>
      <c r="DH536" s="458"/>
      <c r="DI536" s="458"/>
      <c r="DJ536" s="458"/>
      <c r="DK536" s="458"/>
      <c r="DL536" s="458"/>
      <c r="DM536" s="458"/>
      <c r="DN536" s="458"/>
      <c r="DO536" s="458"/>
      <c r="DP536" s="458"/>
      <c r="DQ536" s="458"/>
      <c r="DR536" s="458"/>
      <c r="DS536" s="458"/>
      <c r="DT536" s="458"/>
      <c r="DU536" s="39"/>
      <c r="DV536" s="39"/>
      <c r="DW536" s="31">
        <f t="shared" si="712"/>
        <v>35</v>
      </c>
      <c r="DX536" s="459">
        <f t="shared" si="683"/>
        <v>412</v>
      </c>
      <c r="DY536" s="467">
        <f t="shared" si="701"/>
        <v>0</v>
      </c>
      <c r="DZ536" s="468">
        <f t="shared" si="702"/>
        <v>0</v>
      </c>
      <c r="EA536" s="467">
        <f t="shared" si="703"/>
        <v>0</v>
      </c>
      <c r="EB536" s="468"/>
      <c r="EC536" s="326"/>
      <c r="ED536" s="468"/>
      <c r="EE536" s="39"/>
      <c r="EF536" s="459">
        <f t="shared" si="704"/>
        <v>412</v>
      </c>
      <c r="EG536" s="407">
        <f t="shared" si="710"/>
        <v>0.03</v>
      </c>
      <c r="EH536" s="407">
        <f t="shared" si="710"/>
        <v>0.03</v>
      </c>
      <c r="EI536" s="407">
        <f t="shared" si="710"/>
        <v>0.03</v>
      </c>
      <c r="EJ536" s="407">
        <f t="shared" si="710"/>
        <v>0.03</v>
      </c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39"/>
      <c r="GJ536" s="39"/>
      <c r="GK536" s="39"/>
      <c r="GL536" s="39"/>
      <c r="GM536" s="39"/>
      <c r="GN536" s="39"/>
      <c r="GO536" s="39"/>
      <c r="GP536" s="39"/>
      <c r="GQ536" s="39"/>
      <c r="GR536" s="39"/>
      <c r="GS536" s="39"/>
      <c r="GT536" s="39"/>
      <c r="GU536" s="39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</row>
    <row r="537" spans="1:228" ht="12.75" hidden="1" customHeight="1" x14ac:dyDescent="0.2">
      <c r="A537" s="31">
        <f t="shared" si="711"/>
        <v>35</v>
      </c>
      <c r="B537" s="31"/>
      <c r="C537" s="31"/>
      <c r="D537" s="32">
        <f t="shared" si="685"/>
        <v>413</v>
      </c>
      <c r="E537" s="33">
        <f t="shared" ca="1" si="648"/>
        <v>0</v>
      </c>
      <c r="F537" s="33">
        <f t="shared" ca="1" si="649"/>
        <v>0</v>
      </c>
      <c r="G537" s="33">
        <f t="shared" ca="1" si="650"/>
        <v>0</v>
      </c>
      <c r="H537" s="33">
        <v>0</v>
      </c>
      <c r="I537" s="33">
        <v>0</v>
      </c>
      <c r="J537" s="33">
        <f t="shared" ca="1" si="706"/>
        <v>0</v>
      </c>
      <c r="K537" s="33">
        <f t="shared" ca="1" si="651"/>
        <v>0</v>
      </c>
      <c r="L537" s="33"/>
      <c r="M537" s="832">
        <v>0</v>
      </c>
      <c r="N537" s="33">
        <f>IF(M537&gt;0,#REF!,0)</f>
        <v>0</v>
      </c>
      <c r="O537" s="33">
        <f t="shared" ca="1" si="652"/>
        <v>0</v>
      </c>
      <c r="P537" s="833">
        <f t="shared" ca="1" si="686"/>
        <v>0</v>
      </c>
      <c r="Q537" s="834">
        <f t="shared" ca="1" si="687"/>
        <v>0</v>
      </c>
      <c r="R537" s="835">
        <f t="shared" ca="1" si="688"/>
        <v>0</v>
      </c>
      <c r="S537" s="836">
        <f t="shared" ca="1" si="689"/>
        <v>0</v>
      </c>
      <c r="T537" s="34">
        <f t="shared" ca="1" si="653"/>
        <v>0</v>
      </c>
      <c r="U537" s="835">
        <f t="shared" ca="1" si="690"/>
        <v>0</v>
      </c>
      <c r="V537" s="34">
        <f t="shared" si="639"/>
        <v>0</v>
      </c>
      <c r="W537" s="553">
        <f t="shared" si="640"/>
        <v>0</v>
      </c>
      <c r="X537" s="42">
        <f t="shared" si="691"/>
        <v>0.03</v>
      </c>
      <c r="Y537" s="43">
        <f t="shared" si="654"/>
        <v>2.4662697723036864E-3</v>
      </c>
      <c r="Z537" s="45">
        <f t="shared" si="646"/>
        <v>0.03</v>
      </c>
      <c r="AA537" s="43">
        <f t="shared" si="655"/>
        <v>2.4662697723036864E-3</v>
      </c>
      <c r="AB537" s="35">
        <f t="shared" si="709"/>
        <v>0.16</v>
      </c>
      <c r="AC537" s="35">
        <f t="shared" ca="1" si="709"/>
        <v>0.15470777428049154</v>
      </c>
      <c r="AD537" s="317">
        <f t="shared" ca="1" si="709"/>
        <v>0.15470777428049154</v>
      </c>
      <c r="AE537" s="39"/>
      <c r="AF537" s="318">
        <f t="shared" si="656"/>
        <v>0</v>
      </c>
      <c r="AG537" s="405">
        <f t="shared" ca="1" si="657"/>
        <v>0</v>
      </c>
      <c r="AH537" s="318">
        <f t="shared" si="658"/>
        <v>0</v>
      </c>
      <c r="AI537" s="405">
        <f t="shared" ca="1" si="659"/>
        <v>0</v>
      </c>
      <c r="AJ537" s="318">
        <f t="shared" si="660"/>
        <v>0</v>
      </c>
      <c r="AK537" s="405">
        <f t="shared" ca="1" si="661"/>
        <v>0</v>
      </c>
      <c r="AL537" s="35">
        <v>0</v>
      </c>
      <c r="AM537" s="30">
        <f t="shared" ca="1" si="662"/>
        <v>0</v>
      </c>
      <c r="AN537" s="39"/>
      <c r="AO537" s="39"/>
      <c r="AP537" s="709">
        <f ca="1">IF($J$12="",0,IF(A537&lt;=$Y$3,IF(R536+SUM($M$126:M537)&gt;$Z$22,R536*10%,IF(R536+SUM($M$126:M537)&lt;=$Z$22,$Z$22-R536-SUM($M$126:M537))),0))</f>
        <v>0</v>
      </c>
      <c r="AQ537" s="319">
        <f t="shared" ca="1" si="693"/>
        <v>0</v>
      </c>
      <c r="AR537" s="319">
        <f ca="1">IF($J$12="",0,IF(U536&lt;0,0,IF(A537&lt;=$Y$3,IF(U536+SUM($M$126:M537)&gt;$Z$22,U536*10%,IF(U536+SUM($M$126:M537)&lt;=$Z$22,$AR$125-U536-SUM($M$126:M537))),0)))</f>
        <v>0</v>
      </c>
      <c r="AS537" s="39">
        <f t="shared" ca="1" si="694"/>
        <v>0</v>
      </c>
      <c r="AT537" s="723">
        <f t="shared" ca="1" si="663"/>
        <v>0</v>
      </c>
      <c r="AU537" s="320">
        <f t="shared" ca="1" si="664"/>
        <v>0</v>
      </c>
      <c r="AV537" s="320">
        <f t="shared" ca="1" si="665"/>
        <v>0</v>
      </c>
      <c r="AW537" s="320">
        <f t="shared" ca="1" si="666"/>
        <v>0</v>
      </c>
      <c r="AX537" s="320">
        <f t="shared" ca="1" si="667"/>
        <v>0</v>
      </c>
      <c r="AY537" s="320">
        <f t="shared" ca="1" si="695"/>
        <v>0</v>
      </c>
      <c r="AZ537" s="724">
        <f t="shared" ca="1" si="668"/>
        <v>0</v>
      </c>
      <c r="BA537" s="1259">
        <f t="shared" si="696"/>
        <v>0</v>
      </c>
      <c r="BB537" s="1250"/>
      <c r="BC537" s="715">
        <f t="shared" si="669"/>
        <v>0</v>
      </c>
      <c r="BD537" s="715">
        <f t="shared" si="670"/>
        <v>0</v>
      </c>
      <c r="BE537" s="715">
        <f t="shared" si="671"/>
        <v>0</v>
      </c>
      <c r="BF537" s="715">
        <f t="shared" si="697"/>
        <v>0</v>
      </c>
      <c r="BG537" s="732">
        <f t="shared" si="672"/>
        <v>0</v>
      </c>
      <c r="BH537" s="39"/>
      <c r="BI537" s="39"/>
      <c r="BJ537" s="39"/>
      <c r="BK537" s="39"/>
      <c r="BL537" s="39"/>
      <c r="BM537" s="30"/>
      <c r="BN537" s="422">
        <f t="shared" ca="1" si="673"/>
        <v>0</v>
      </c>
      <c r="BO537" s="422">
        <f t="shared" ca="1" si="674"/>
        <v>0</v>
      </c>
      <c r="BP537" s="422">
        <f t="shared" ca="1" si="675"/>
        <v>0</v>
      </c>
      <c r="BQ537" s="422">
        <f t="shared" ca="1" si="676"/>
        <v>0</v>
      </c>
      <c r="BR537" s="422">
        <f t="shared" ca="1" si="698"/>
        <v>0</v>
      </c>
      <c r="BS537" s="422">
        <f t="shared" ca="1" si="677"/>
        <v>0</v>
      </c>
      <c r="BT537" s="422">
        <f t="shared" si="678"/>
        <v>0</v>
      </c>
      <c r="BU537" s="422">
        <f t="shared" si="679"/>
        <v>0</v>
      </c>
      <c r="BV537" s="422">
        <f t="shared" si="680"/>
        <v>0</v>
      </c>
      <c r="BW537" s="422">
        <f t="shared" si="681"/>
        <v>0</v>
      </c>
      <c r="BX537" s="422">
        <f t="shared" si="699"/>
        <v>0</v>
      </c>
      <c r="BY537" s="422">
        <f t="shared" si="682"/>
        <v>0</v>
      </c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458"/>
      <c r="CL537" s="458"/>
      <c r="CM537" s="458"/>
      <c r="CN537" s="458"/>
      <c r="CO537" s="458"/>
      <c r="CP537" s="458"/>
      <c r="CQ537" s="458"/>
      <c r="CR537" s="458"/>
      <c r="CS537" s="458"/>
      <c r="CT537" s="458"/>
      <c r="CU537" s="458"/>
      <c r="CV537" s="458"/>
      <c r="CW537" s="458"/>
      <c r="CX537" s="458"/>
      <c r="CY537" s="458"/>
      <c r="CZ537" s="458"/>
      <c r="DA537" s="458"/>
      <c r="DB537" s="458"/>
      <c r="DC537" s="458"/>
      <c r="DD537" s="458"/>
      <c r="DE537" s="458"/>
      <c r="DF537" s="458"/>
      <c r="DG537" s="458"/>
      <c r="DH537" s="458"/>
      <c r="DI537" s="458"/>
      <c r="DJ537" s="458"/>
      <c r="DK537" s="458"/>
      <c r="DL537" s="458"/>
      <c r="DM537" s="458"/>
      <c r="DN537" s="458"/>
      <c r="DO537" s="458"/>
      <c r="DP537" s="458"/>
      <c r="DQ537" s="458"/>
      <c r="DR537" s="458"/>
      <c r="DS537" s="458"/>
      <c r="DT537" s="458"/>
      <c r="DU537" s="39"/>
      <c r="DV537" s="39"/>
      <c r="DW537" s="31">
        <f t="shared" si="712"/>
        <v>35</v>
      </c>
      <c r="DX537" s="459">
        <f t="shared" si="683"/>
        <v>413</v>
      </c>
      <c r="DY537" s="467">
        <f t="shared" si="701"/>
        <v>0</v>
      </c>
      <c r="DZ537" s="468">
        <f t="shared" si="702"/>
        <v>0</v>
      </c>
      <c r="EA537" s="467">
        <f t="shared" si="703"/>
        <v>0</v>
      </c>
      <c r="EB537" s="468"/>
      <c r="EC537" s="326"/>
      <c r="ED537" s="468"/>
      <c r="EE537" s="39"/>
      <c r="EF537" s="459">
        <f t="shared" si="704"/>
        <v>413</v>
      </c>
      <c r="EG537" s="407">
        <f t="shared" si="710"/>
        <v>0.03</v>
      </c>
      <c r="EH537" s="407">
        <f t="shared" si="710"/>
        <v>0.03</v>
      </c>
      <c r="EI537" s="407">
        <f t="shared" si="710"/>
        <v>0.03</v>
      </c>
      <c r="EJ537" s="407">
        <f t="shared" si="710"/>
        <v>0.03</v>
      </c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39"/>
      <c r="GJ537" s="39"/>
      <c r="GK537" s="39"/>
      <c r="GL537" s="39"/>
      <c r="GM537" s="39"/>
      <c r="GN537" s="39"/>
      <c r="GO537" s="39"/>
      <c r="GP537" s="39"/>
      <c r="GQ537" s="39"/>
      <c r="GR537" s="39"/>
      <c r="GS537" s="39"/>
      <c r="GT537" s="39"/>
      <c r="GU537" s="39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</row>
    <row r="538" spans="1:228" ht="12.75" hidden="1" customHeight="1" x14ac:dyDescent="0.2">
      <c r="A538" s="31">
        <f t="shared" si="711"/>
        <v>35</v>
      </c>
      <c r="B538" s="31"/>
      <c r="C538" s="31"/>
      <c r="D538" s="32">
        <f t="shared" si="685"/>
        <v>414</v>
      </c>
      <c r="E538" s="33">
        <f t="shared" ca="1" si="648"/>
        <v>0</v>
      </c>
      <c r="F538" s="33">
        <f t="shared" ca="1" si="649"/>
        <v>0</v>
      </c>
      <c r="G538" s="33">
        <f t="shared" ca="1" si="650"/>
        <v>0</v>
      </c>
      <c r="H538" s="33">
        <v>0</v>
      </c>
      <c r="I538" s="33">
        <v>0</v>
      </c>
      <c r="J538" s="33">
        <f t="shared" ca="1" si="706"/>
        <v>0</v>
      </c>
      <c r="K538" s="33">
        <f t="shared" ca="1" si="651"/>
        <v>0</v>
      </c>
      <c r="L538" s="33"/>
      <c r="M538" s="832">
        <v>0</v>
      </c>
      <c r="N538" s="33">
        <f>IF(M538&gt;0,#REF!,0)</f>
        <v>0</v>
      </c>
      <c r="O538" s="33">
        <f t="shared" ca="1" si="652"/>
        <v>0</v>
      </c>
      <c r="P538" s="833">
        <f t="shared" ca="1" si="686"/>
        <v>0</v>
      </c>
      <c r="Q538" s="834">
        <f t="shared" ca="1" si="687"/>
        <v>0</v>
      </c>
      <c r="R538" s="835">
        <f t="shared" ca="1" si="688"/>
        <v>0</v>
      </c>
      <c r="S538" s="836">
        <f t="shared" ca="1" si="689"/>
        <v>0</v>
      </c>
      <c r="T538" s="34">
        <f t="shared" ca="1" si="653"/>
        <v>0</v>
      </c>
      <c r="U538" s="835">
        <f t="shared" ca="1" si="690"/>
        <v>0</v>
      </c>
      <c r="V538" s="34">
        <f t="shared" si="639"/>
        <v>0</v>
      </c>
      <c r="W538" s="553">
        <f t="shared" si="640"/>
        <v>0</v>
      </c>
      <c r="X538" s="42">
        <f t="shared" si="691"/>
        <v>0.03</v>
      </c>
      <c r="Y538" s="43">
        <f t="shared" si="654"/>
        <v>2.4662697723036864E-3</v>
      </c>
      <c r="Z538" s="45">
        <f t="shared" si="646"/>
        <v>0.03</v>
      </c>
      <c r="AA538" s="43">
        <f t="shared" si="655"/>
        <v>2.4662697723036864E-3</v>
      </c>
      <c r="AB538" s="35">
        <f t="shared" si="709"/>
        <v>0.16</v>
      </c>
      <c r="AC538" s="35">
        <f t="shared" ca="1" si="709"/>
        <v>0.15470777428049154</v>
      </c>
      <c r="AD538" s="317">
        <f t="shared" ca="1" si="709"/>
        <v>0.15470777428049154</v>
      </c>
      <c r="AE538" s="39"/>
      <c r="AF538" s="318">
        <f t="shared" si="656"/>
        <v>0</v>
      </c>
      <c r="AG538" s="405">
        <f t="shared" ca="1" si="657"/>
        <v>0</v>
      </c>
      <c r="AH538" s="318">
        <f t="shared" si="658"/>
        <v>0</v>
      </c>
      <c r="AI538" s="405">
        <f t="shared" ca="1" si="659"/>
        <v>0</v>
      </c>
      <c r="AJ538" s="318">
        <f t="shared" si="660"/>
        <v>0</v>
      </c>
      <c r="AK538" s="405">
        <f t="shared" ca="1" si="661"/>
        <v>0</v>
      </c>
      <c r="AL538" s="35">
        <v>0</v>
      </c>
      <c r="AM538" s="30">
        <f t="shared" ca="1" si="662"/>
        <v>0</v>
      </c>
      <c r="AN538" s="39"/>
      <c r="AO538" s="39"/>
      <c r="AP538" s="709">
        <f ca="1">IF($J$12="",0,IF(A538&lt;=$Y$3,IF(R537+SUM($M$126:M538)&gt;$Z$22,R537*10%,IF(R537+SUM($M$126:M538)&lt;=$Z$22,$Z$22-R537-SUM($M$126:M538))),0))</f>
        <v>0</v>
      </c>
      <c r="AQ538" s="319">
        <f t="shared" ca="1" si="693"/>
        <v>0</v>
      </c>
      <c r="AR538" s="319">
        <f ca="1">IF($J$12="",0,IF(U537&lt;0,0,IF(A538&lt;=$Y$3,IF(U537+SUM($M$126:M538)&gt;$Z$22,U537*10%,IF(U537+SUM($M$126:M538)&lt;=$Z$22,$AR$125-U537-SUM($M$126:M538))),0)))</f>
        <v>0</v>
      </c>
      <c r="AS538" s="39">
        <f t="shared" ca="1" si="694"/>
        <v>0</v>
      </c>
      <c r="AT538" s="723">
        <f t="shared" ca="1" si="663"/>
        <v>0</v>
      </c>
      <c r="AU538" s="320">
        <f t="shared" ca="1" si="664"/>
        <v>0</v>
      </c>
      <c r="AV538" s="320">
        <f t="shared" ca="1" si="665"/>
        <v>0</v>
      </c>
      <c r="AW538" s="320">
        <f t="shared" ca="1" si="666"/>
        <v>0</v>
      </c>
      <c r="AX538" s="320">
        <f t="shared" ca="1" si="667"/>
        <v>0</v>
      </c>
      <c r="AY538" s="320">
        <f t="shared" ca="1" si="695"/>
        <v>0</v>
      </c>
      <c r="AZ538" s="724">
        <f t="shared" ca="1" si="668"/>
        <v>0</v>
      </c>
      <c r="BA538" s="1259">
        <f t="shared" si="696"/>
        <v>0</v>
      </c>
      <c r="BB538" s="1250"/>
      <c r="BC538" s="715">
        <f t="shared" si="669"/>
        <v>0</v>
      </c>
      <c r="BD538" s="715">
        <f t="shared" si="670"/>
        <v>0</v>
      </c>
      <c r="BE538" s="715">
        <f t="shared" si="671"/>
        <v>0</v>
      </c>
      <c r="BF538" s="715">
        <f t="shared" si="697"/>
        <v>0</v>
      </c>
      <c r="BG538" s="732">
        <f t="shared" si="672"/>
        <v>0</v>
      </c>
      <c r="BH538" s="39"/>
      <c r="BI538" s="39"/>
      <c r="BJ538" s="39"/>
      <c r="BK538" s="39"/>
      <c r="BL538" s="39"/>
      <c r="BM538" s="30"/>
      <c r="BN538" s="422">
        <f t="shared" ca="1" si="673"/>
        <v>0</v>
      </c>
      <c r="BO538" s="422">
        <f t="shared" ca="1" si="674"/>
        <v>0</v>
      </c>
      <c r="BP538" s="422">
        <f t="shared" ca="1" si="675"/>
        <v>0</v>
      </c>
      <c r="BQ538" s="422">
        <f t="shared" ca="1" si="676"/>
        <v>0</v>
      </c>
      <c r="BR538" s="422">
        <f t="shared" ca="1" si="698"/>
        <v>0</v>
      </c>
      <c r="BS538" s="422">
        <f t="shared" ca="1" si="677"/>
        <v>0</v>
      </c>
      <c r="BT538" s="422">
        <f t="shared" si="678"/>
        <v>0</v>
      </c>
      <c r="BU538" s="422">
        <f t="shared" si="679"/>
        <v>0</v>
      </c>
      <c r="BV538" s="422">
        <f t="shared" si="680"/>
        <v>0</v>
      </c>
      <c r="BW538" s="422">
        <f t="shared" si="681"/>
        <v>0</v>
      </c>
      <c r="BX538" s="422">
        <f t="shared" si="699"/>
        <v>0</v>
      </c>
      <c r="BY538" s="422">
        <f t="shared" si="682"/>
        <v>0</v>
      </c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458"/>
      <c r="CL538" s="458"/>
      <c r="CM538" s="458"/>
      <c r="CN538" s="458"/>
      <c r="CO538" s="458"/>
      <c r="CP538" s="458"/>
      <c r="CQ538" s="458"/>
      <c r="CR538" s="458"/>
      <c r="CS538" s="458"/>
      <c r="CT538" s="458"/>
      <c r="CU538" s="458"/>
      <c r="CV538" s="458"/>
      <c r="CW538" s="458"/>
      <c r="CX538" s="458"/>
      <c r="CY538" s="458"/>
      <c r="CZ538" s="458"/>
      <c r="DA538" s="458"/>
      <c r="DB538" s="458"/>
      <c r="DC538" s="458"/>
      <c r="DD538" s="458"/>
      <c r="DE538" s="458"/>
      <c r="DF538" s="458"/>
      <c r="DG538" s="458"/>
      <c r="DH538" s="458"/>
      <c r="DI538" s="458"/>
      <c r="DJ538" s="458"/>
      <c r="DK538" s="458"/>
      <c r="DL538" s="458"/>
      <c r="DM538" s="458"/>
      <c r="DN538" s="458"/>
      <c r="DO538" s="458"/>
      <c r="DP538" s="458"/>
      <c r="DQ538" s="458"/>
      <c r="DR538" s="458"/>
      <c r="DS538" s="458"/>
      <c r="DT538" s="458"/>
      <c r="DU538" s="39"/>
      <c r="DV538" s="39"/>
      <c r="DW538" s="31">
        <f t="shared" si="712"/>
        <v>35</v>
      </c>
      <c r="DX538" s="459">
        <f t="shared" si="683"/>
        <v>414</v>
      </c>
      <c r="DY538" s="467">
        <f t="shared" si="701"/>
        <v>0</v>
      </c>
      <c r="DZ538" s="468">
        <f t="shared" si="702"/>
        <v>0</v>
      </c>
      <c r="EA538" s="467">
        <f t="shared" si="703"/>
        <v>0</v>
      </c>
      <c r="EB538" s="468"/>
      <c r="EC538" s="326"/>
      <c r="ED538" s="468"/>
      <c r="EE538" s="39"/>
      <c r="EF538" s="459">
        <f t="shared" si="704"/>
        <v>414</v>
      </c>
      <c r="EG538" s="407">
        <f t="shared" si="710"/>
        <v>0.03</v>
      </c>
      <c r="EH538" s="407">
        <f t="shared" si="710"/>
        <v>0.03</v>
      </c>
      <c r="EI538" s="407">
        <f t="shared" si="710"/>
        <v>0.03</v>
      </c>
      <c r="EJ538" s="407">
        <f t="shared" si="710"/>
        <v>0.03</v>
      </c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39"/>
      <c r="GJ538" s="39"/>
      <c r="GK538" s="39"/>
      <c r="GL538" s="39"/>
      <c r="GM538" s="39"/>
      <c r="GN538" s="39"/>
      <c r="GO538" s="39"/>
      <c r="GP538" s="39"/>
      <c r="GQ538" s="39"/>
      <c r="GR538" s="39"/>
      <c r="GS538" s="39"/>
      <c r="GT538" s="39"/>
      <c r="GU538" s="39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</row>
    <row r="539" spans="1:228" ht="12.75" hidden="1" customHeight="1" x14ac:dyDescent="0.2">
      <c r="A539" s="31">
        <f t="shared" si="711"/>
        <v>35</v>
      </c>
      <c r="B539" s="31"/>
      <c r="C539" s="31"/>
      <c r="D539" s="32">
        <f t="shared" si="685"/>
        <v>415</v>
      </c>
      <c r="E539" s="33">
        <f t="shared" ca="1" si="648"/>
        <v>0</v>
      </c>
      <c r="F539" s="33">
        <f t="shared" ca="1" si="649"/>
        <v>0</v>
      </c>
      <c r="G539" s="33">
        <f t="shared" ca="1" si="650"/>
        <v>0</v>
      </c>
      <c r="H539" s="33">
        <v>0</v>
      </c>
      <c r="I539" s="33">
        <v>0</v>
      </c>
      <c r="J539" s="33">
        <f t="shared" ca="1" si="706"/>
        <v>0</v>
      </c>
      <c r="K539" s="33">
        <f t="shared" ca="1" si="651"/>
        <v>0</v>
      </c>
      <c r="L539" s="33"/>
      <c r="M539" s="832">
        <v>0</v>
      </c>
      <c r="N539" s="33">
        <f>IF(M539&gt;0,#REF!,0)</f>
        <v>0</v>
      </c>
      <c r="O539" s="33">
        <f t="shared" ca="1" si="652"/>
        <v>0</v>
      </c>
      <c r="P539" s="833">
        <f t="shared" ca="1" si="686"/>
        <v>0</v>
      </c>
      <c r="Q539" s="834">
        <f t="shared" ca="1" si="687"/>
        <v>0</v>
      </c>
      <c r="R539" s="835">
        <f t="shared" ca="1" si="688"/>
        <v>0</v>
      </c>
      <c r="S539" s="836">
        <f t="shared" ca="1" si="689"/>
        <v>0</v>
      </c>
      <c r="T539" s="34">
        <f t="shared" ca="1" si="653"/>
        <v>0</v>
      </c>
      <c r="U539" s="835">
        <f t="shared" ca="1" si="690"/>
        <v>0</v>
      </c>
      <c r="V539" s="34">
        <f t="shared" si="639"/>
        <v>0</v>
      </c>
      <c r="W539" s="553">
        <f t="shared" si="640"/>
        <v>0</v>
      </c>
      <c r="X539" s="42">
        <f t="shared" si="691"/>
        <v>0.03</v>
      </c>
      <c r="Y539" s="43">
        <f t="shared" si="654"/>
        <v>2.4662697723036864E-3</v>
      </c>
      <c r="Z539" s="45">
        <f t="shared" si="646"/>
        <v>0.03</v>
      </c>
      <c r="AA539" s="43">
        <f t="shared" si="655"/>
        <v>2.4662697723036864E-3</v>
      </c>
      <c r="AB539" s="35">
        <f t="shared" si="709"/>
        <v>0.16</v>
      </c>
      <c r="AC539" s="35">
        <f t="shared" ca="1" si="709"/>
        <v>0.15470777428049154</v>
      </c>
      <c r="AD539" s="317">
        <f t="shared" ca="1" si="709"/>
        <v>0.15470777428049154</v>
      </c>
      <c r="AE539" s="39"/>
      <c r="AF539" s="318">
        <f t="shared" si="656"/>
        <v>0</v>
      </c>
      <c r="AG539" s="405">
        <f t="shared" ca="1" si="657"/>
        <v>0</v>
      </c>
      <c r="AH539" s="318">
        <f t="shared" si="658"/>
        <v>0</v>
      </c>
      <c r="AI539" s="405">
        <f t="shared" ca="1" si="659"/>
        <v>0</v>
      </c>
      <c r="AJ539" s="318">
        <f t="shared" si="660"/>
        <v>0</v>
      </c>
      <c r="AK539" s="405">
        <f t="shared" ca="1" si="661"/>
        <v>0</v>
      </c>
      <c r="AL539" s="35">
        <v>0</v>
      </c>
      <c r="AM539" s="30">
        <f t="shared" ca="1" si="662"/>
        <v>0</v>
      </c>
      <c r="AN539" s="39"/>
      <c r="AO539" s="39"/>
      <c r="AP539" s="709">
        <f ca="1">IF($J$12="",0,IF(A539&lt;=$Y$3,IF(R538+SUM($M$126:M539)&gt;$Z$22,R538*10%,IF(R538+SUM($M$126:M539)&lt;=$Z$22,$Z$22-R538-SUM($M$126:M539))),0))</f>
        <v>0</v>
      </c>
      <c r="AQ539" s="319">
        <f t="shared" ca="1" si="693"/>
        <v>0</v>
      </c>
      <c r="AR539" s="319">
        <f ca="1">IF($J$12="",0,IF(U538&lt;0,0,IF(A539&lt;=$Y$3,IF(U538+SUM($M$126:M539)&gt;$Z$22,U538*10%,IF(U538+SUM($M$126:M539)&lt;=$Z$22,$AR$125-U538-SUM($M$126:M539))),0)))</f>
        <v>0</v>
      </c>
      <c r="AS539" s="39">
        <f t="shared" ca="1" si="694"/>
        <v>0</v>
      </c>
      <c r="AT539" s="723">
        <f t="shared" ca="1" si="663"/>
        <v>0</v>
      </c>
      <c r="AU539" s="320">
        <f t="shared" ca="1" si="664"/>
        <v>0</v>
      </c>
      <c r="AV539" s="320">
        <f t="shared" ca="1" si="665"/>
        <v>0</v>
      </c>
      <c r="AW539" s="320">
        <f t="shared" ca="1" si="666"/>
        <v>0</v>
      </c>
      <c r="AX539" s="320">
        <f t="shared" ca="1" si="667"/>
        <v>0</v>
      </c>
      <c r="AY539" s="320">
        <f t="shared" ca="1" si="695"/>
        <v>0</v>
      </c>
      <c r="AZ539" s="724">
        <f t="shared" ca="1" si="668"/>
        <v>0</v>
      </c>
      <c r="BA539" s="1259">
        <f t="shared" si="696"/>
        <v>0</v>
      </c>
      <c r="BB539" s="1250"/>
      <c r="BC539" s="715">
        <f t="shared" si="669"/>
        <v>0</v>
      </c>
      <c r="BD539" s="715">
        <f t="shared" si="670"/>
        <v>0</v>
      </c>
      <c r="BE539" s="715">
        <f t="shared" si="671"/>
        <v>0</v>
      </c>
      <c r="BF539" s="715">
        <f t="shared" si="697"/>
        <v>0</v>
      </c>
      <c r="BG539" s="732">
        <f t="shared" si="672"/>
        <v>0</v>
      </c>
      <c r="BH539" s="39"/>
      <c r="BI539" s="39"/>
      <c r="BJ539" s="39"/>
      <c r="BK539" s="39"/>
      <c r="BL539" s="39"/>
      <c r="BM539" s="30"/>
      <c r="BN539" s="422">
        <f t="shared" ca="1" si="673"/>
        <v>0</v>
      </c>
      <c r="BO539" s="422">
        <f t="shared" ca="1" si="674"/>
        <v>0</v>
      </c>
      <c r="BP539" s="422">
        <f t="shared" ca="1" si="675"/>
        <v>0</v>
      </c>
      <c r="BQ539" s="422">
        <f t="shared" ca="1" si="676"/>
        <v>0</v>
      </c>
      <c r="BR539" s="422">
        <f t="shared" ca="1" si="698"/>
        <v>0</v>
      </c>
      <c r="BS539" s="422">
        <f t="shared" ca="1" si="677"/>
        <v>0</v>
      </c>
      <c r="BT539" s="422">
        <f t="shared" si="678"/>
        <v>0</v>
      </c>
      <c r="BU539" s="422">
        <f t="shared" si="679"/>
        <v>0</v>
      </c>
      <c r="BV539" s="422">
        <f t="shared" si="680"/>
        <v>0</v>
      </c>
      <c r="BW539" s="422">
        <f t="shared" si="681"/>
        <v>0</v>
      </c>
      <c r="BX539" s="422">
        <f t="shared" si="699"/>
        <v>0</v>
      </c>
      <c r="BY539" s="422">
        <f t="shared" si="682"/>
        <v>0</v>
      </c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458"/>
      <c r="CL539" s="458"/>
      <c r="CM539" s="458"/>
      <c r="CN539" s="458"/>
      <c r="CO539" s="458"/>
      <c r="CP539" s="458"/>
      <c r="CQ539" s="458"/>
      <c r="CR539" s="458"/>
      <c r="CS539" s="458"/>
      <c r="CT539" s="458"/>
      <c r="CU539" s="458"/>
      <c r="CV539" s="458"/>
      <c r="CW539" s="458"/>
      <c r="CX539" s="458"/>
      <c r="CY539" s="458"/>
      <c r="CZ539" s="458"/>
      <c r="DA539" s="458"/>
      <c r="DB539" s="458"/>
      <c r="DC539" s="458"/>
      <c r="DD539" s="458"/>
      <c r="DE539" s="458"/>
      <c r="DF539" s="458"/>
      <c r="DG539" s="458"/>
      <c r="DH539" s="458"/>
      <c r="DI539" s="458"/>
      <c r="DJ539" s="458"/>
      <c r="DK539" s="458"/>
      <c r="DL539" s="458"/>
      <c r="DM539" s="458"/>
      <c r="DN539" s="458"/>
      <c r="DO539" s="458"/>
      <c r="DP539" s="458"/>
      <c r="DQ539" s="458"/>
      <c r="DR539" s="458"/>
      <c r="DS539" s="458"/>
      <c r="DT539" s="458"/>
      <c r="DU539" s="39"/>
      <c r="DV539" s="39"/>
      <c r="DW539" s="31">
        <f t="shared" si="712"/>
        <v>35</v>
      </c>
      <c r="DX539" s="459">
        <f t="shared" si="683"/>
        <v>415</v>
      </c>
      <c r="DY539" s="467">
        <f t="shared" si="701"/>
        <v>0</v>
      </c>
      <c r="DZ539" s="468">
        <f t="shared" si="702"/>
        <v>0</v>
      </c>
      <c r="EA539" s="467">
        <f t="shared" si="703"/>
        <v>0</v>
      </c>
      <c r="EB539" s="468"/>
      <c r="EC539" s="326"/>
      <c r="ED539" s="468"/>
      <c r="EE539" s="39"/>
      <c r="EF539" s="459">
        <f t="shared" si="704"/>
        <v>415</v>
      </c>
      <c r="EG539" s="407">
        <f t="shared" si="710"/>
        <v>0.03</v>
      </c>
      <c r="EH539" s="407">
        <f t="shared" si="710"/>
        <v>0.03</v>
      </c>
      <c r="EI539" s="407">
        <f t="shared" si="710"/>
        <v>0.03</v>
      </c>
      <c r="EJ539" s="407">
        <f t="shared" si="710"/>
        <v>0.03</v>
      </c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</row>
    <row r="540" spans="1:228" ht="12.75" hidden="1" customHeight="1" x14ac:dyDescent="0.2">
      <c r="A540" s="31">
        <f t="shared" si="711"/>
        <v>35</v>
      </c>
      <c r="B540" s="31"/>
      <c r="C540" s="31"/>
      <c r="D540" s="32">
        <f t="shared" si="685"/>
        <v>416</v>
      </c>
      <c r="E540" s="33">
        <f t="shared" ca="1" si="648"/>
        <v>0</v>
      </c>
      <c r="F540" s="33">
        <f t="shared" ca="1" si="649"/>
        <v>0</v>
      </c>
      <c r="G540" s="33">
        <f t="shared" ca="1" si="650"/>
        <v>0</v>
      </c>
      <c r="H540" s="33">
        <v>0</v>
      </c>
      <c r="I540" s="33">
        <v>0</v>
      </c>
      <c r="J540" s="33">
        <f t="shared" ca="1" si="706"/>
        <v>0</v>
      </c>
      <c r="K540" s="33">
        <f t="shared" ca="1" si="651"/>
        <v>0</v>
      </c>
      <c r="L540" s="33"/>
      <c r="M540" s="832">
        <v>0</v>
      </c>
      <c r="N540" s="33">
        <f>IF(M540&gt;0,#REF!,0)</f>
        <v>0</v>
      </c>
      <c r="O540" s="33">
        <f t="shared" ca="1" si="652"/>
        <v>0</v>
      </c>
      <c r="P540" s="833">
        <f t="shared" ca="1" si="686"/>
        <v>0</v>
      </c>
      <c r="Q540" s="834">
        <f t="shared" ca="1" si="687"/>
        <v>0</v>
      </c>
      <c r="R540" s="835">
        <f t="shared" ca="1" si="688"/>
        <v>0</v>
      </c>
      <c r="S540" s="836">
        <f t="shared" ca="1" si="689"/>
        <v>0</v>
      </c>
      <c r="T540" s="34">
        <f t="shared" ca="1" si="653"/>
        <v>0</v>
      </c>
      <c r="U540" s="835">
        <f t="shared" ca="1" si="690"/>
        <v>0</v>
      </c>
      <c r="V540" s="34">
        <f t="shared" si="639"/>
        <v>0</v>
      </c>
      <c r="W540" s="553">
        <f t="shared" si="640"/>
        <v>0</v>
      </c>
      <c r="X540" s="42">
        <f t="shared" si="691"/>
        <v>0.03</v>
      </c>
      <c r="Y540" s="43">
        <f t="shared" si="654"/>
        <v>2.4662697723036864E-3</v>
      </c>
      <c r="Z540" s="45">
        <f t="shared" si="646"/>
        <v>0.03</v>
      </c>
      <c r="AA540" s="43">
        <f t="shared" si="655"/>
        <v>2.4662697723036864E-3</v>
      </c>
      <c r="AB540" s="35">
        <f t="shared" si="709"/>
        <v>0.16</v>
      </c>
      <c r="AC540" s="35">
        <f t="shared" ca="1" si="709"/>
        <v>0.15470777428049154</v>
      </c>
      <c r="AD540" s="317">
        <f t="shared" ca="1" si="709"/>
        <v>0.15470777428049154</v>
      </c>
      <c r="AE540" s="39"/>
      <c r="AF540" s="318">
        <f t="shared" si="656"/>
        <v>0</v>
      </c>
      <c r="AG540" s="405">
        <f t="shared" ca="1" si="657"/>
        <v>0</v>
      </c>
      <c r="AH540" s="318">
        <f t="shared" si="658"/>
        <v>0</v>
      </c>
      <c r="AI540" s="405">
        <f t="shared" ca="1" si="659"/>
        <v>0</v>
      </c>
      <c r="AJ540" s="318">
        <f t="shared" si="660"/>
        <v>0</v>
      </c>
      <c r="AK540" s="405">
        <f t="shared" ca="1" si="661"/>
        <v>0</v>
      </c>
      <c r="AL540" s="35">
        <v>0</v>
      </c>
      <c r="AM540" s="30">
        <f t="shared" ca="1" si="662"/>
        <v>0</v>
      </c>
      <c r="AN540" s="39"/>
      <c r="AO540" s="39"/>
      <c r="AP540" s="709">
        <f ca="1">IF($J$12="",0,IF(A540&lt;=$Y$3,IF(R539+SUM($M$126:M540)&gt;$Z$22,R539*10%,IF(R539+SUM($M$126:M540)&lt;=$Z$22,$Z$22-R539-SUM($M$126:M540))),0))</f>
        <v>0</v>
      </c>
      <c r="AQ540" s="319">
        <f t="shared" ca="1" si="693"/>
        <v>0</v>
      </c>
      <c r="AR540" s="319">
        <f ca="1">IF($J$12="",0,IF(U539&lt;0,0,IF(A540&lt;=$Y$3,IF(U539+SUM($M$126:M540)&gt;$Z$22,U539*10%,IF(U539+SUM($M$126:M540)&lt;=$Z$22,$AR$125-U539-SUM($M$126:M540))),0)))</f>
        <v>0</v>
      </c>
      <c r="AS540" s="39">
        <f t="shared" ca="1" si="694"/>
        <v>0</v>
      </c>
      <c r="AT540" s="723">
        <f t="shared" ca="1" si="663"/>
        <v>0</v>
      </c>
      <c r="AU540" s="320">
        <f t="shared" ca="1" si="664"/>
        <v>0</v>
      </c>
      <c r="AV540" s="320">
        <f t="shared" ca="1" si="665"/>
        <v>0</v>
      </c>
      <c r="AW540" s="320">
        <f t="shared" ca="1" si="666"/>
        <v>0</v>
      </c>
      <c r="AX540" s="320">
        <f t="shared" ca="1" si="667"/>
        <v>0</v>
      </c>
      <c r="AY540" s="320">
        <f t="shared" ca="1" si="695"/>
        <v>0</v>
      </c>
      <c r="AZ540" s="724">
        <f t="shared" ca="1" si="668"/>
        <v>0</v>
      </c>
      <c r="BA540" s="1259">
        <f t="shared" si="696"/>
        <v>0</v>
      </c>
      <c r="BB540" s="1250"/>
      <c r="BC540" s="715">
        <f t="shared" si="669"/>
        <v>0</v>
      </c>
      <c r="BD540" s="715">
        <f t="shared" si="670"/>
        <v>0</v>
      </c>
      <c r="BE540" s="715">
        <f t="shared" si="671"/>
        <v>0</v>
      </c>
      <c r="BF540" s="715">
        <f t="shared" si="697"/>
        <v>0</v>
      </c>
      <c r="BG540" s="732">
        <f t="shared" si="672"/>
        <v>0</v>
      </c>
      <c r="BH540" s="39"/>
      <c r="BI540" s="39"/>
      <c r="BJ540" s="39"/>
      <c r="BK540" s="39"/>
      <c r="BL540" s="39"/>
      <c r="BM540" s="30"/>
      <c r="BN540" s="422">
        <f t="shared" ca="1" si="673"/>
        <v>0</v>
      </c>
      <c r="BO540" s="422">
        <f t="shared" ca="1" si="674"/>
        <v>0</v>
      </c>
      <c r="BP540" s="422">
        <f t="shared" ca="1" si="675"/>
        <v>0</v>
      </c>
      <c r="BQ540" s="422">
        <f t="shared" ca="1" si="676"/>
        <v>0</v>
      </c>
      <c r="BR540" s="422">
        <f t="shared" ca="1" si="698"/>
        <v>0</v>
      </c>
      <c r="BS540" s="422">
        <f t="shared" ca="1" si="677"/>
        <v>0</v>
      </c>
      <c r="BT540" s="422">
        <f t="shared" si="678"/>
        <v>0</v>
      </c>
      <c r="BU540" s="422">
        <f t="shared" si="679"/>
        <v>0</v>
      </c>
      <c r="BV540" s="422">
        <f t="shared" si="680"/>
        <v>0</v>
      </c>
      <c r="BW540" s="422">
        <f t="shared" si="681"/>
        <v>0</v>
      </c>
      <c r="BX540" s="422">
        <f t="shared" si="699"/>
        <v>0</v>
      </c>
      <c r="BY540" s="422">
        <f t="shared" si="682"/>
        <v>0</v>
      </c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458"/>
      <c r="CL540" s="458"/>
      <c r="CM540" s="458"/>
      <c r="CN540" s="458"/>
      <c r="CO540" s="458"/>
      <c r="CP540" s="458"/>
      <c r="CQ540" s="458"/>
      <c r="CR540" s="458"/>
      <c r="CS540" s="458"/>
      <c r="CT540" s="458"/>
      <c r="CU540" s="458"/>
      <c r="CV540" s="458"/>
      <c r="CW540" s="458"/>
      <c r="CX540" s="458"/>
      <c r="CY540" s="458"/>
      <c r="CZ540" s="458"/>
      <c r="DA540" s="458"/>
      <c r="DB540" s="458"/>
      <c r="DC540" s="458"/>
      <c r="DD540" s="458"/>
      <c r="DE540" s="458"/>
      <c r="DF540" s="458"/>
      <c r="DG540" s="458"/>
      <c r="DH540" s="458"/>
      <c r="DI540" s="458"/>
      <c r="DJ540" s="458"/>
      <c r="DK540" s="458"/>
      <c r="DL540" s="458"/>
      <c r="DM540" s="458"/>
      <c r="DN540" s="458"/>
      <c r="DO540" s="458"/>
      <c r="DP540" s="458"/>
      <c r="DQ540" s="458"/>
      <c r="DR540" s="458"/>
      <c r="DS540" s="458"/>
      <c r="DT540" s="458"/>
      <c r="DU540" s="39"/>
      <c r="DV540" s="39"/>
      <c r="DW540" s="31">
        <f t="shared" si="712"/>
        <v>35</v>
      </c>
      <c r="DX540" s="459">
        <f t="shared" si="683"/>
        <v>416</v>
      </c>
      <c r="DY540" s="467">
        <f t="shared" si="701"/>
        <v>0</v>
      </c>
      <c r="DZ540" s="468">
        <f t="shared" si="702"/>
        <v>0</v>
      </c>
      <c r="EA540" s="467">
        <f t="shared" si="703"/>
        <v>0</v>
      </c>
      <c r="EB540" s="468"/>
      <c r="EC540" s="326"/>
      <c r="ED540" s="468"/>
      <c r="EE540" s="39"/>
      <c r="EF540" s="459">
        <f t="shared" si="704"/>
        <v>416</v>
      </c>
      <c r="EG540" s="407">
        <f t="shared" si="710"/>
        <v>0.03</v>
      </c>
      <c r="EH540" s="407">
        <f t="shared" si="710"/>
        <v>0.03</v>
      </c>
      <c r="EI540" s="407">
        <f t="shared" si="710"/>
        <v>0.03</v>
      </c>
      <c r="EJ540" s="407">
        <f t="shared" si="710"/>
        <v>0.03</v>
      </c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U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</row>
    <row r="541" spans="1:228" ht="12.75" hidden="1" customHeight="1" x14ac:dyDescent="0.2">
      <c r="A541" s="31">
        <f t="shared" si="711"/>
        <v>35</v>
      </c>
      <c r="B541" s="31"/>
      <c r="C541" s="31"/>
      <c r="D541" s="32">
        <f t="shared" si="685"/>
        <v>417</v>
      </c>
      <c r="E541" s="33">
        <f t="shared" ca="1" si="648"/>
        <v>0</v>
      </c>
      <c r="F541" s="33">
        <f t="shared" ca="1" si="649"/>
        <v>0</v>
      </c>
      <c r="G541" s="33">
        <f t="shared" ca="1" si="650"/>
        <v>0</v>
      </c>
      <c r="H541" s="33">
        <v>0</v>
      </c>
      <c r="I541" s="33">
        <v>0</v>
      </c>
      <c r="J541" s="33">
        <f t="shared" ca="1" si="706"/>
        <v>0</v>
      </c>
      <c r="K541" s="33">
        <f t="shared" ca="1" si="651"/>
        <v>0</v>
      </c>
      <c r="L541" s="33"/>
      <c r="M541" s="832">
        <v>0</v>
      </c>
      <c r="N541" s="33">
        <f>IF(M541&gt;0,#REF!,0)</f>
        <v>0</v>
      </c>
      <c r="O541" s="33">
        <f t="shared" ca="1" si="652"/>
        <v>0</v>
      </c>
      <c r="P541" s="833">
        <f t="shared" ca="1" si="686"/>
        <v>0</v>
      </c>
      <c r="Q541" s="834">
        <f t="shared" ca="1" si="687"/>
        <v>0</v>
      </c>
      <c r="R541" s="835">
        <f t="shared" ca="1" si="688"/>
        <v>0</v>
      </c>
      <c r="S541" s="836">
        <f t="shared" ca="1" si="689"/>
        <v>0</v>
      </c>
      <c r="T541" s="34">
        <f t="shared" ca="1" si="653"/>
        <v>0</v>
      </c>
      <c r="U541" s="835">
        <f t="shared" ca="1" si="690"/>
        <v>0</v>
      </c>
      <c r="V541" s="34">
        <f t="shared" si="639"/>
        <v>0</v>
      </c>
      <c r="W541" s="553">
        <f t="shared" si="640"/>
        <v>0</v>
      </c>
      <c r="X541" s="42">
        <f t="shared" si="691"/>
        <v>0.03</v>
      </c>
      <c r="Y541" s="43">
        <f t="shared" si="654"/>
        <v>2.4662697723036864E-3</v>
      </c>
      <c r="Z541" s="45">
        <f t="shared" si="646"/>
        <v>0.03</v>
      </c>
      <c r="AA541" s="43">
        <f t="shared" si="655"/>
        <v>2.4662697723036864E-3</v>
      </c>
      <c r="AB541" s="35">
        <f t="shared" si="709"/>
        <v>0.16</v>
      </c>
      <c r="AC541" s="35">
        <f t="shared" ca="1" si="709"/>
        <v>0.15470777428049154</v>
      </c>
      <c r="AD541" s="317">
        <f t="shared" ca="1" si="709"/>
        <v>0.15470777428049154</v>
      </c>
      <c r="AE541" s="39"/>
      <c r="AF541" s="318">
        <f t="shared" si="656"/>
        <v>0</v>
      </c>
      <c r="AG541" s="405">
        <f t="shared" ca="1" si="657"/>
        <v>0</v>
      </c>
      <c r="AH541" s="318">
        <f t="shared" si="658"/>
        <v>0</v>
      </c>
      <c r="AI541" s="405">
        <f t="shared" ca="1" si="659"/>
        <v>0</v>
      </c>
      <c r="AJ541" s="318">
        <f t="shared" si="660"/>
        <v>0</v>
      </c>
      <c r="AK541" s="405">
        <f t="shared" ca="1" si="661"/>
        <v>0</v>
      </c>
      <c r="AL541" s="35">
        <v>0</v>
      </c>
      <c r="AM541" s="30">
        <f t="shared" ca="1" si="662"/>
        <v>0</v>
      </c>
      <c r="AN541" s="39"/>
      <c r="AO541" s="39"/>
      <c r="AP541" s="709">
        <f ca="1">IF($J$12="",0,IF(A541&lt;=$Y$3,IF(R540+SUM($M$126:M541)&gt;$Z$22,R540*10%,IF(R540+SUM($M$126:M541)&lt;=$Z$22,$Z$22-R540-SUM($M$126:M541))),0))</f>
        <v>0</v>
      </c>
      <c r="AQ541" s="319">
        <f t="shared" ca="1" si="693"/>
        <v>0</v>
      </c>
      <c r="AR541" s="319">
        <f ca="1">IF($J$12="",0,IF(U540&lt;0,0,IF(A541&lt;=$Y$3,IF(U540+SUM($M$126:M541)&gt;$Z$22,U540*10%,IF(U540+SUM($M$126:M541)&lt;=$Z$22,$AR$125-U540-SUM($M$126:M541))),0)))</f>
        <v>0</v>
      </c>
      <c r="AS541" s="39">
        <f t="shared" ca="1" si="694"/>
        <v>0</v>
      </c>
      <c r="AT541" s="723">
        <f t="shared" ca="1" si="663"/>
        <v>0</v>
      </c>
      <c r="AU541" s="320">
        <f t="shared" ca="1" si="664"/>
        <v>0</v>
      </c>
      <c r="AV541" s="320">
        <f t="shared" ca="1" si="665"/>
        <v>0</v>
      </c>
      <c r="AW541" s="320">
        <f t="shared" ca="1" si="666"/>
        <v>0</v>
      </c>
      <c r="AX541" s="320">
        <f t="shared" ca="1" si="667"/>
        <v>0</v>
      </c>
      <c r="AY541" s="320">
        <f t="shared" ca="1" si="695"/>
        <v>0</v>
      </c>
      <c r="AZ541" s="724">
        <f t="shared" ca="1" si="668"/>
        <v>0</v>
      </c>
      <c r="BA541" s="1259">
        <f t="shared" si="696"/>
        <v>0</v>
      </c>
      <c r="BB541" s="1250"/>
      <c r="BC541" s="715">
        <f t="shared" si="669"/>
        <v>0</v>
      </c>
      <c r="BD541" s="715">
        <f t="shared" si="670"/>
        <v>0</v>
      </c>
      <c r="BE541" s="715">
        <f t="shared" si="671"/>
        <v>0</v>
      </c>
      <c r="BF541" s="715">
        <f t="shared" si="697"/>
        <v>0</v>
      </c>
      <c r="BG541" s="732">
        <f t="shared" si="672"/>
        <v>0</v>
      </c>
      <c r="BH541" s="39"/>
      <c r="BI541" s="39"/>
      <c r="BJ541" s="39"/>
      <c r="BK541" s="39"/>
      <c r="BL541" s="39"/>
      <c r="BM541" s="30"/>
      <c r="BN541" s="422">
        <f t="shared" ca="1" si="673"/>
        <v>0</v>
      </c>
      <c r="BO541" s="422">
        <f t="shared" ca="1" si="674"/>
        <v>0</v>
      </c>
      <c r="BP541" s="422">
        <f t="shared" ca="1" si="675"/>
        <v>0</v>
      </c>
      <c r="BQ541" s="422">
        <f t="shared" ca="1" si="676"/>
        <v>0</v>
      </c>
      <c r="BR541" s="422">
        <f t="shared" ca="1" si="698"/>
        <v>0</v>
      </c>
      <c r="BS541" s="422">
        <f t="shared" ca="1" si="677"/>
        <v>0</v>
      </c>
      <c r="BT541" s="422">
        <f t="shared" si="678"/>
        <v>0</v>
      </c>
      <c r="BU541" s="422">
        <f t="shared" si="679"/>
        <v>0</v>
      </c>
      <c r="BV541" s="422">
        <f t="shared" si="680"/>
        <v>0</v>
      </c>
      <c r="BW541" s="422">
        <f t="shared" si="681"/>
        <v>0</v>
      </c>
      <c r="BX541" s="422">
        <f t="shared" si="699"/>
        <v>0</v>
      </c>
      <c r="BY541" s="422">
        <f t="shared" si="682"/>
        <v>0</v>
      </c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458"/>
      <c r="CL541" s="458"/>
      <c r="CM541" s="458"/>
      <c r="CN541" s="458"/>
      <c r="CO541" s="458"/>
      <c r="CP541" s="458"/>
      <c r="CQ541" s="458"/>
      <c r="CR541" s="458"/>
      <c r="CS541" s="458"/>
      <c r="CT541" s="458"/>
      <c r="CU541" s="458"/>
      <c r="CV541" s="458"/>
      <c r="CW541" s="458"/>
      <c r="CX541" s="458"/>
      <c r="CY541" s="458"/>
      <c r="CZ541" s="458"/>
      <c r="DA541" s="458"/>
      <c r="DB541" s="458"/>
      <c r="DC541" s="458"/>
      <c r="DD541" s="458"/>
      <c r="DE541" s="458"/>
      <c r="DF541" s="458"/>
      <c r="DG541" s="458"/>
      <c r="DH541" s="458"/>
      <c r="DI541" s="458"/>
      <c r="DJ541" s="458"/>
      <c r="DK541" s="458"/>
      <c r="DL541" s="458"/>
      <c r="DM541" s="458"/>
      <c r="DN541" s="458"/>
      <c r="DO541" s="458"/>
      <c r="DP541" s="458"/>
      <c r="DQ541" s="458"/>
      <c r="DR541" s="458"/>
      <c r="DS541" s="458"/>
      <c r="DT541" s="458"/>
      <c r="DU541" s="39"/>
      <c r="DV541" s="39"/>
      <c r="DW541" s="31">
        <f t="shared" si="712"/>
        <v>35</v>
      </c>
      <c r="DX541" s="459">
        <f t="shared" si="683"/>
        <v>417</v>
      </c>
      <c r="DY541" s="467">
        <f t="shared" si="701"/>
        <v>0</v>
      </c>
      <c r="DZ541" s="468">
        <f t="shared" si="702"/>
        <v>0</v>
      </c>
      <c r="EA541" s="467">
        <f t="shared" si="703"/>
        <v>0</v>
      </c>
      <c r="EB541" s="468"/>
      <c r="EC541" s="326"/>
      <c r="ED541" s="468"/>
      <c r="EE541" s="39"/>
      <c r="EF541" s="459">
        <f t="shared" si="704"/>
        <v>417</v>
      </c>
      <c r="EG541" s="407">
        <f t="shared" si="710"/>
        <v>0.03</v>
      </c>
      <c r="EH541" s="407">
        <f t="shared" si="710"/>
        <v>0.03</v>
      </c>
      <c r="EI541" s="407">
        <f t="shared" si="710"/>
        <v>0.03</v>
      </c>
      <c r="EJ541" s="407">
        <f t="shared" si="710"/>
        <v>0.03</v>
      </c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U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</row>
    <row r="542" spans="1:228" ht="12.75" hidden="1" customHeight="1" x14ac:dyDescent="0.2">
      <c r="A542" s="31">
        <f t="shared" si="711"/>
        <v>35</v>
      </c>
      <c r="B542" s="31"/>
      <c r="C542" s="31"/>
      <c r="D542" s="32">
        <f t="shared" si="685"/>
        <v>418</v>
      </c>
      <c r="E542" s="33">
        <f t="shared" ca="1" si="648"/>
        <v>0</v>
      </c>
      <c r="F542" s="33">
        <f t="shared" ca="1" si="649"/>
        <v>0</v>
      </c>
      <c r="G542" s="33">
        <f t="shared" ca="1" si="650"/>
        <v>0</v>
      </c>
      <c r="H542" s="33">
        <v>0</v>
      </c>
      <c r="I542" s="33">
        <v>0</v>
      </c>
      <c r="J542" s="33">
        <f t="shared" ca="1" si="706"/>
        <v>0</v>
      </c>
      <c r="K542" s="33">
        <f t="shared" ca="1" si="651"/>
        <v>0</v>
      </c>
      <c r="L542" s="33"/>
      <c r="M542" s="832">
        <v>0</v>
      </c>
      <c r="N542" s="33">
        <f>IF(M542&gt;0,#REF!,0)</f>
        <v>0</v>
      </c>
      <c r="O542" s="33">
        <f t="shared" ca="1" si="652"/>
        <v>0</v>
      </c>
      <c r="P542" s="833">
        <f t="shared" ca="1" si="686"/>
        <v>0</v>
      </c>
      <c r="Q542" s="834">
        <f t="shared" ca="1" si="687"/>
        <v>0</v>
      </c>
      <c r="R542" s="835">
        <f t="shared" ca="1" si="688"/>
        <v>0</v>
      </c>
      <c r="S542" s="836">
        <f t="shared" ca="1" si="689"/>
        <v>0</v>
      </c>
      <c r="T542" s="34">
        <f t="shared" ca="1" si="653"/>
        <v>0</v>
      </c>
      <c r="U542" s="835">
        <f t="shared" ca="1" si="690"/>
        <v>0</v>
      </c>
      <c r="V542" s="34">
        <f t="shared" si="639"/>
        <v>0</v>
      </c>
      <c r="W542" s="553">
        <f t="shared" si="640"/>
        <v>0</v>
      </c>
      <c r="X542" s="42">
        <f t="shared" si="691"/>
        <v>0.03</v>
      </c>
      <c r="Y542" s="43">
        <f t="shared" si="654"/>
        <v>2.4662697723036864E-3</v>
      </c>
      <c r="Z542" s="45">
        <f t="shared" si="646"/>
        <v>0.03</v>
      </c>
      <c r="AA542" s="43">
        <f t="shared" si="655"/>
        <v>2.4662697723036864E-3</v>
      </c>
      <c r="AB542" s="35">
        <f t="shared" ref="AB542:AD557" si="713">AB541</f>
        <v>0.16</v>
      </c>
      <c r="AC542" s="35">
        <f t="shared" ca="1" si="713"/>
        <v>0.15470777428049154</v>
      </c>
      <c r="AD542" s="317">
        <f t="shared" ca="1" si="713"/>
        <v>0.15470777428049154</v>
      </c>
      <c r="AE542" s="39"/>
      <c r="AF542" s="318">
        <f t="shared" si="656"/>
        <v>0</v>
      </c>
      <c r="AG542" s="405">
        <f t="shared" ca="1" si="657"/>
        <v>0</v>
      </c>
      <c r="AH542" s="318">
        <f t="shared" si="658"/>
        <v>0</v>
      </c>
      <c r="AI542" s="405">
        <f t="shared" ca="1" si="659"/>
        <v>0</v>
      </c>
      <c r="AJ542" s="318">
        <f t="shared" si="660"/>
        <v>0</v>
      </c>
      <c r="AK542" s="405">
        <f t="shared" ca="1" si="661"/>
        <v>0</v>
      </c>
      <c r="AL542" s="35">
        <v>0</v>
      </c>
      <c r="AM542" s="30">
        <f t="shared" ca="1" si="662"/>
        <v>0</v>
      </c>
      <c r="AN542" s="39"/>
      <c r="AO542" s="39"/>
      <c r="AP542" s="709">
        <f ca="1">IF($J$12="",0,IF(A542&lt;=$Y$3,IF(R541+SUM($M$126:M542)&gt;$Z$22,R541*10%,IF(R541+SUM($M$126:M542)&lt;=$Z$22,$Z$22-R541-SUM($M$126:M542))),0))</f>
        <v>0</v>
      </c>
      <c r="AQ542" s="319">
        <f t="shared" ca="1" si="693"/>
        <v>0</v>
      </c>
      <c r="AR542" s="319">
        <f ca="1">IF($J$12="",0,IF(U541&lt;0,0,IF(A542&lt;=$Y$3,IF(U541+SUM($M$126:M542)&gt;$Z$22,U541*10%,IF(U541+SUM($M$126:M542)&lt;=$Z$22,$AR$125-U541-SUM($M$126:M542))),0)))</f>
        <v>0</v>
      </c>
      <c r="AS542" s="39">
        <f t="shared" ca="1" si="694"/>
        <v>0</v>
      </c>
      <c r="AT542" s="723">
        <f t="shared" ca="1" si="663"/>
        <v>0</v>
      </c>
      <c r="AU542" s="320">
        <f t="shared" ca="1" si="664"/>
        <v>0</v>
      </c>
      <c r="AV542" s="320">
        <f t="shared" ca="1" si="665"/>
        <v>0</v>
      </c>
      <c r="AW542" s="320">
        <f t="shared" ca="1" si="666"/>
        <v>0</v>
      </c>
      <c r="AX542" s="320">
        <f t="shared" ca="1" si="667"/>
        <v>0</v>
      </c>
      <c r="AY542" s="320">
        <f t="shared" ca="1" si="695"/>
        <v>0</v>
      </c>
      <c r="AZ542" s="724">
        <f t="shared" ca="1" si="668"/>
        <v>0</v>
      </c>
      <c r="BA542" s="1259">
        <f t="shared" si="696"/>
        <v>0</v>
      </c>
      <c r="BB542" s="1250"/>
      <c r="BC542" s="715">
        <f t="shared" si="669"/>
        <v>0</v>
      </c>
      <c r="BD542" s="715">
        <f t="shared" si="670"/>
        <v>0</v>
      </c>
      <c r="BE542" s="715">
        <f t="shared" si="671"/>
        <v>0</v>
      </c>
      <c r="BF542" s="715">
        <f t="shared" si="697"/>
        <v>0</v>
      </c>
      <c r="BG542" s="732">
        <f t="shared" si="672"/>
        <v>0</v>
      </c>
      <c r="BH542" s="39"/>
      <c r="BI542" s="39"/>
      <c r="BJ542" s="39"/>
      <c r="BK542" s="39"/>
      <c r="BL542" s="39"/>
      <c r="BM542" s="30"/>
      <c r="BN542" s="422">
        <f t="shared" ca="1" si="673"/>
        <v>0</v>
      </c>
      <c r="BO542" s="422">
        <f t="shared" ca="1" si="674"/>
        <v>0</v>
      </c>
      <c r="BP542" s="422">
        <f t="shared" ca="1" si="675"/>
        <v>0</v>
      </c>
      <c r="BQ542" s="422">
        <f t="shared" ca="1" si="676"/>
        <v>0</v>
      </c>
      <c r="BR542" s="422">
        <f t="shared" ca="1" si="698"/>
        <v>0</v>
      </c>
      <c r="BS542" s="422">
        <f t="shared" ca="1" si="677"/>
        <v>0</v>
      </c>
      <c r="BT542" s="422">
        <f t="shared" si="678"/>
        <v>0</v>
      </c>
      <c r="BU542" s="422">
        <f t="shared" si="679"/>
        <v>0</v>
      </c>
      <c r="BV542" s="422">
        <f t="shared" si="680"/>
        <v>0</v>
      </c>
      <c r="BW542" s="422">
        <f t="shared" si="681"/>
        <v>0</v>
      </c>
      <c r="BX542" s="422">
        <f t="shared" si="699"/>
        <v>0</v>
      </c>
      <c r="BY542" s="422">
        <f t="shared" si="682"/>
        <v>0</v>
      </c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458"/>
      <c r="CL542" s="458"/>
      <c r="CM542" s="458"/>
      <c r="CN542" s="458"/>
      <c r="CO542" s="458"/>
      <c r="CP542" s="458"/>
      <c r="CQ542" s="458"/>
      <c r="CR542" s="458"/>
      <c r="CS542" s="458"/>
      <c r="CT542" s="458"/>
      <c r="CU542" s="458"/>
      <c r="CV542" s="458"/>
      <c r="CW542" s="458"/>
      <c r="CX542" s="458"/>
      <c r="CY542" s="458"/>
      <c r="CZ542" s="458"/>
      <c r="DA542" s="458"/>
      <c r="DB542" s="458"/>
      <c r="DC542" s="458"/>
      <c r="DD542" s="458"/>
      <c r="DE542" s="458"/>
      <c r="DF542" s="458"/>
      <c r="DG542" s="458"/>
      <c r="DH542" s="458"/>
      <c r="DI542" s="458"/>
      <c r="DJ542" s="458"/>
      <c r="DK542" s="458"/>
      <c r="DL542" s="458"/>
      <c r="DM542" s="458"/>
      <c r="DN542" s="458"/>
      <c r="DO542" s="458"/>
      <c r="DP542" s="458"/>
      <c r="DQ542" s="458"/>
      <c r="DR542" s="458"/>
      <c r="DS542" s="458"/>
      <c r="DT542" s="458"/>
      <c r="DU542" s="39"/>
      <c r="DV542" s="39"/>
      <c r="DW542" s="31">
        <f t="shared" si="712"/>
        <v>35</v>
      </c>
      <c r="DX542" s="459">
        <f t="shared" si="683"/>
        <v>418</v>
      </c>
      <c r="DY542" s="467">
        <f t="shared" si="701"/>
        <v>0</v>
      </c>
      <c r="DZ542" s="468">
        <f t="shared" si="702"/>
        <v>0</v>
      </c>
      <c r="EA542" s="467">
        <f t="shared" si="703"/>
        <v>0</v>
      </c>
      <c r="EB542" s="468"/>
      <c r="EC542" s="326"/>
      <c r="ED542" s="468"/>
      <c r="EE542" s="39"/>
      <c r="EF542" s="459">
        <f t="shared" si="704"/>
        <v>418</v>
      </c>
      <c r="EG542" s="407">
        <f t="shared" si="710"/>
        <v>0.03</v>
      </c>
      <c r="EH542" s="407">
        <f t="shared" si="710"/>
        <v>0.03</v>
      </c>
      <c r="EI542" s="407">
        <f t="shared" si="710"/>
        <v>0.03</v>
      </c>
      <c r="EJ542" s="407">
        <f t="shared" si="710"/>
        <v>0.03</v>
      </c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</row>
    <row r="543" spans="1:228" ht="12.75" hidden="1" customHeight="1" x14ac:dyDescent="0.2">
      <c r="A543" s="31">
        <f t="shared" si="711"/>
        <v>35</v>
      </c>
      <c r="B543" s="31"/>
      <c r="C543" s="31"/>
      <c r="D543" s="32">
        <f t="shared" si="685"/>
        <v>419</v>
      </c>
      <c r="E543" s="33">
        <f t="shared" ca="1" si="648"/>
        <v>0</v>
      </c>
      <c r="F543" s="33">
        <f t="shared" ca="1" si="649"/>
        <v>0</v>
      </c>
      <c r="G543" s="33">
        <f t="shared" ca="1" si="650"/>
        <v>0</v>
      </c>
      <c r="H543" s="33">
        <v>0</v>
      </c>
      <c r="I543" s="33">
        <v>0</v>
      </c>
      <c r="J543" s="33">
        <f t="shared" ca="1" si="706"/>
        <v>0</v>
      </c>
      <c r="K543" s="33">
        <f t="shared" ca="1" si="651"/>
        <v>0</v>
      </c>
      <c r="L543" s="33"/>
      <c r="M543" s="832">
        <v>0</v>
      </c>
      <c r="N543" s="33">
        <f>IF(M543&gt;0,#REF!,0)</f>
        <v>0</v>
      </c>
      <c r="O543" s="33">
        <f t="shared" ca="1" si="652"/>
        <v>0</v>
      </c>
      <c r="P543" s="833">
        <f t="shared" ca="1" si="686"/>
        <v>0</v>
      </c>
      <c r="Q543" s="834">
        <f t="shared" ca="1" si="687"/>
        <v>0</v>
      </c>
      <c r="R543" s="835">
        <f t="shared" ca="1" si="688"/>
        <v>0</v>
      </c>
      <c r="S543" s="836">
        <f t="shared" ca="1" si="689"/>
        <v>0</v>
      </c>
      <c r="T543" s="34">
        <f t="shared" ca="1" si="653"/>
        <v>0</v>
      </c>
      <c r="U543" s="835">
        <f t="shared" ca="1" si="690"/>
        <v>0</v>
      </c>
      <c r="V543" s="34">
        <f t="shared" si="639"/>
        <v>0</v>
      </c>
      <c r="W543" s="553">
        <f t="shared" si="640"/>
        <v>0</v>
      </c>
      <c r="X543" s="42">
        <f t="shared" si="691"/>
        <v>0.03</v>
      </c>
      <c r="Y543" s="43">
        <f t="shared" si="654"/>
        <v>2.4662697723036864E-3</v>
      </c>
      <c r="Z543" s="45">
        <f t="shared" si="646"/>
        <v>0.03</v>
      </c>
      <c r="AA543" s="43">
        <f t="shared" si="655"/>
        <v>2.4662697723036864E-3</v>
      </c>
      <c r="AB543" s="35">
        <f t="shared" si="713"/>
        <v>0.16</v>
      </c>
      <c r="AC543" s="35">
        <f t="shared" ca="1" si="713"/>
        <v>0.15470777428049154</v>
      </c>
      <c r="AD543" s="317">
        <f t="shared" ca="1" si="713"/>
        <v>0.15470777428049154</v>
      </c>
      <c r="AE543" s="39"/>
      <c r="AF543" s="318">
        <f t="shared" si="656"/>
        <v>0</v>
      </c>
      <c r="AG543" s="405">
        <f t="shared" ca="1" si="657"/>
        <v>0</v>
      </c>
      <c r="AH543" s="318">
        <f t="shared" si="658"/>
        <v>0</v>
      </c>
      <c r="AI543" s="405">
        <f t="shared" ca="1" si="659"/>
        <v>0</v>
      </c>
      <c r="AJ543" s="318">
        <f t="shared" si="660"/>
        <v>0</v>
      </c>
      <c r="AK543" s="405">
        <f t="shared" ca="1" si="661"/>
        <v>0</v>
      </c>
      <c r="AL543" s="35">
        <v>0</v>
      </c>
      <c r="AM543" s="30">
        <f t="shared" ca="1" si="662"/>
        <v>0</v>
      </c>
      <c r="AN543" s="39"/>
      <c r="AO543" s="39"/>
      <c r="AP543" s="709">
        <f ca="1">IF($J$12="",0,IF(A543&lt;=$Y$3,IF(R542+SUM($M$126:M543)&gt;$Z$22,R542*10%,IF(R542+SUM($M$126:M543)&lt;=$Z$22,$Z$22-R542-SUM($M$126:M543))),0))</f>
        <v>0</v>
      </c>
      <c r="AQ543" s="319">
        <f t="shared" ca="1" si="693"/>
        <v>0</v>
      </c>
      <c r="AR543" s="319">
        <f ca="1">IF($J$12="",0,IF(U542&lt;0,0,IF(A543&lt;=$Y$3,IF(U542+SUM($M$126:M543)&gt;$Z$22,U542*10%,IF(U542+SUM($M$126:M543)&lt;=$Z$22,$AR$125-U542-SUM($M$126:M543))),0)))</f>
        <v>0</v>
      </c>
      <c r="AS543" s="39">
        <f t="shared" ca="1" si="694"/>
        <v>0</v>
      </c>
      <c r="AT543" s="723">
        <f t="shared" ca="1" si="663"/>
        <v>0</v>
      </c>
      <c r="AU543" s="320">
        <f t="shared" ca="1" si="664"/>
        <v>0</v>
      </c>
      <c r="AV543" s="320">
        <f t="shared" ca="1" si="665"/>
        <v>0</v>
      </c>
      <c r="AW543" s="320">
        <f t="shared" ca="1" si="666"/>
        <v>0</v>
      </c>
      <c r="AX543" s="320">
        <f t="shared" ca="1" si="667"/>
        <v>0</v>
      </c>
      <c r="AY543" s="320">
        <f t="shared" ca="1" si="695"/>
        <v>0</v>
      </c>
      <c r="AZ543" s="724">
        <f t="shared" ca="1" si="668"/>
        <v>0</v>
      </c>
      <c r="BA543" s="1259">
        <f t="shared" si="696"/>
        <v>0</v>
      </c>
      <c r="BB543" s="1250"/>
      <c r="BC543" s="715">
        <f t="shared" si="669"/>
        <v>0</v>
      </c>
      <c r="BD543" s="715">
        <f t="shared" si="670"/>
        <v>0</v>
      </c>
      <c r="BE543" s="715">
        <f t="shared" si="671"/>
        <v>0</v>
      </c>
      <c r="BF543" s="715">
        <f t="shared" si="697"/>
        <v>0</v>
      </c>
      <c r="BG543" s="732">
        <f t="shared" si="672"/>
        <v>0</v>
      </c>
      <c r="BH543" s="39"/>
      <c r="BI543" s="39"/>
      <c r="BJ543" s="39"/>
      <c r="BK543" s="39"/>
      <c r="BL543" s="39"/>
      <c r="BM543" s="30"/>
      <c r="BN543" s="422">
        <f t="shared" ca="1" si="673"/>
        <v>0</v>
      </c>
      <c r="BO543" s="422">
        <f t="shared" ca="1" si="674"/>
        <v>0</v>
      </c>
      <c r="BP543" s="422">
        <f t="shared" ca="1" si="675"/>
        <v>0</v>
      </c>
      <c r="BQ543" s="422">
        <f t="shared" ca="1" si="676"/>
        <v>0</v>
      </c>
      <c r="BR543" s="422">
        <f t="shared" ca="1" si="698"/>
        <v>0</v>
      </c>
      <c r="BS543" s="422">
        <f t="shared" ca="1" si="677"/>
        <v>0</v>
      </c>
      <c r="BT543" s="422">
        <f t="shared" si="678"/>
        <v>0</v>
      </c>
      <c r="BU543" s="422">
        <f t="shared" si="679"/>
        <v>0</v>
      </c>
      <c r="BV543" s="422">
        <f t="shared" si="680"/>
        <v>0</v>
      </c>
      <c r="BW543" s="422">
        <f t="shared" si="681"/>
        <v>0</v>
      </c>
      <c r="BX543" s="422">
        <f t="shared" si="699"/>
        <v>0</v>
      </c>
      <c r="BY543" s="422">
        <f t="shared" si="682"/>
        <v>0</v>
      </c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458"/>
      <c r="CL543" s="458"/>
      <c r="CM543" s="458"/>
      <c r="CN543" s="458"/>
      <c r="CO543" s="458"/>
      <c r="CP543" s="458"/>
      <c r="CQ543" s="458"/>
      <c r="CR543" s="458"/>
      <c r="CS543" s="458"/>
      <c r="CT543" s="458"/>
      <c r="CU543" s="458"/>
      <c r="CV543" s="458"/>
      <c r="CW543" s="458"/>
      <c r="CX543" s="458"/>
      <c r="CY543" s="458"/>
      <c r="CZ543" s="458"/>
      <c r="DA543" s="458"/>
      <c r="DB543" s="458"/>
      <c r="DC543" s="458"/>
      <c r="DD543" s="458"/>
      <c r="DE543" s="458"/>
      <c r="DF543" s="458"/>
      <c r="DG543" s="458"/>
      <c r="DH543" s="458"/>
      <c r="DI543" s="458"/>
      <c r="DJ543" s="458"/>
      <c r="DK543" s="458"/>
      <c r="DL543" s="458"/>
      <c r="DM543" s="458"/>
      <c r="DN543" s="458"/>
      <c r="DO543" s="458"/>
      <c r="DP543" s="458"/>
      <c r="DQ543" s="458"/>
      <c r="DR543" s="458"/>
      <c r="DS543" s="458"/>
      <c r="DT543" s="458"/>
      <c r="DU543" s="39"/>
      <c r="DV543" s="39"/>
      <c r="DW543" s="31">
        <f t="shared" si="712"/>
        <v>35</v>
      </c>
      <c r="DX543" s="459">
        <f t="shared" si="683"/>
        <v>419</v>
      </c>
      <c r="DY543" s="467">
        <f t="shared" si="701"/>
        <v>0</v>
      </c>
      <c r="DZ543" s="468">
        <f t="shared" si="702"/>
        <v>0</v>
      </c>
      <c r="EA543" s="467">
        <f t="shared" si="703"/>
        <v>0</v>
      </c>
      <c r="EB543" s="468"/>
      <c r="EC543" s="326"/>
      <c r="ED543" s="468"/>
      <c r="EE543" s="39"/>
      <c r="EF543" s="459">
        <f t="shared" si="704"/>
        <v>419</v>
      </c>
      <c r="EG543" s="407">
        <f t="shared" ref="EG543:EJ558" si="714">EG542</f>
        <v>0.03</v>
      </c>
      <c r="EH543" s="407">
        <f t="shared" si="714"/>
        <v>0.03</v>
      </c>
      <c r="EI543" s="407">
        <f t="shared" si="714"/>
        <v>0.03</v>
      </c>
      <c r="EJ543" s="407">
        <f t="shared" si="714"/>
        <v>0.03</v>
      </c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U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</row>
    <row r="544" spans="1:228" ht="12.75" hidden="1" customHeight="1" x14ac:dyDescent="0.2">
      <c r="A544" s="31">
        <f t="shared" si="711"/>
        <v>35</v>
      </c>
      <c r="B544" s="31"/>
      <c r="C544" s="31"/>
      <c r="D544" s="32">
        <f t="shared" si="685"/>
        <v>420</v>
      </c>
      <c r="E544" s="33">
        <f t="shared" ca="1" si="648"/>
        <v>0</v>
      </c>
      <c r="F544" s="33">
        <f t="shared" ca="1" si="649"/>
        <v>0</v>
      </c>
      <c r="G544" s="33">
        <f t="shared" ca="1" si="650"/>
        <v>0</v>
      </c>
      <c r="H544" s="33">
        <v>0</v>
      </c>
      <c r="I544" s="33">
        <v>0</v>
      </c>
      <c r="J544" s="33">
        <f t="shared" ca="1" si="706"/>
        <v>0</v>
      </c>
      <c r="K544" s="33">
        <f t="shared" ca="1" si="651"/>
        <v>0</v>
      </c>
      <c r="L544" s="33"/>
      <c r="M544" s="832">
        <v>0</v>
      </c>
      <c r="N544" s="33">
        <f>IF(M544&gt;0,#REF!,0)</f>
        <v>0</v>
      </c>
      <c r="O544" s="33">
        <f t="shared" ca="1" si="652"/>
        <v>0</v>
      </c>
      <c r="P544" s="833">
        <f t="shared" ca="1" si="686"/>
        <v>0</v>
      </c>
      <c r="Q544" s="834">
        <f t="shared" ca="1" si="687"/>
        <v>0</v>
      </c>
      <c r="R544" s="835">
        <f t="shared" ca="1" si="688"/>
        <v>0</v>
      </c>
      <c r="S544" s="836">
        <f t="shared" ca="1" si="689"/>
        <v>0</v>
      </c>
      <c r="T544" s="34">
        <f t="shared" ca="1" si="653"/>
        <v>0</v>
      </c>
      <c r="U544" s="835">
        <f t="shared" ca="1" si="690"/>
        <v>0</v>
      </c>
      <c r="V544" s="34">
        <f t="shared" si="639"/>
        <v>0</v>
      </c>
      <c r="W544" s="553">
        <f t="shared" si="640"/>
        <v>0</v>
      </c>
      <c r="X544" s="42">
        <f t="shared" si="691"/>
        <v>0.03</v>
      </c>
      <c r="Y544" s="43">
        <f t="shared" si="654"/>
        <v>2.4662697723036864E-3</v>
      </c>
      <c r="Z544" s="45">
        <f t="shared" si="646"/>
        <v>0.03</v>
      </c>
      <c r="AA544" s="43">
        <f t="shared" si="655"/>
        <v>2.4662697723036864E-3</v>
      </c>
      <c r="AB544" s="35">
        <f t="shared" si="713"/>
        <v>0.16</v>
      </c>
      <c r="AC544" s="35">
        <f t="shared" ca="1" si="713"/>
        <v>0.15470777428049154</v>
      </c>
      <c r="AD544" s="317">
        <f t="shared" ca="1" si="713"/>
        <v>0.15470777428049154</v>
      </c>
      <c r="AE544" s="39"/>
      <c r="AF544" s="318">
        <f t="shared" si="656"/>
        <v>0</v>
      </c>
      <c r="AG544" s="405">
        <f t="shared" ca="1" si="657"/>
        <v>0</v>
      </c>
      <c r="AH544" s="318">
        <f t="shared" si="658"/>
        <v>0</v>
      </c>
      <c r="AI544" s="405">
        <f t="shared" ca="1" si="659"/>
        <v>0</v>
      </c>
      <c r="AJ544" s="318">
        <f t="shared" si="660"/>
        <v>0</v>
      </c>
      <c r="AK544" s="405">
        <f t="shared" ca="1" si="661"/>
        <v>0</v>
      </c>
      <c r="AL544" s="35">
        <v>0</v>
      </c>
      <c r="AM544" s="30">
        <f t="shared" ca="1" si="662"/>
        <v>0</v>
      </c>
      <c r="AN544" s="39"/>
      <c r="AO544" s="39"/>
      <c r="AP544" s="709">
        <f ca="1">IF($J$12="",0,IF(A544&lt;=$Y$3,IF(R543+SUM($M$126:M544)&gt;$Z$22,R543*10%,IF(R543+SUM($M$126:M544)&lt;=$Z$22,$Z$22-R543-SUM($M$126:M544))),0))</f>
        <v>0</v>
      </c>
      <c r="AQ544" s="319">
        <f t="shared" ca="1" si="693"/>
        <v>0</v>
      </c>
      <c r="AR544" s="319">
        <f ca="1">IF($J$12="",0,IF(U543&lt;0,0,IF(A544&lt;=$Y$3,IF(U543+SUM($M$126:M544)&gt;$Z$22,U543*10%,IF(U543+SUM($M$126:M544)&lt;=$Z$22,$AR$125-U543-SUM($M$126:M544))),0)))</f>
        <v>0</v>
      </c>
      <c r="AS544" s="39">
        <f t="shared" ca="1" si="694"/>
        <v>0</v>
      </c>
      <c r="AT544" s="723">
        <f t="shared" ca="1" si="663"/>
        <v>0</v>
      </c>
      <c r="AU544" s="320">
        <f t="shared" ca="1" si="664"/>
        <v>0</v>
      </c>
      <c r="AV544" s="320">
        <f t="shared" ca="1" si="665"/>
        <v>0</v>
      </c>
      <c r="AW544" s="320">
        <f t="shared" ca="1" si="666"/>
        <v>0</v>
      </c>
      <c r="AX544" s="320">
        <f t="shared" ca="1" si="667"/>
        <v>0</v>
      </c>
      <c r="AY544" s="320">
        <f t="shared" ca="1" si="695"/>
        <v>0</v>
      </c>
      <c r="AZ544" s="724">
        <f t="shared" ca="1" si="668"/>
        <v>0</v>
      </c>
      <c r="BA544" s="1259">
        <f t="shared" si="696"/>
        <v>0</v>
      </c>
      <c r="BB544" s="1250"/>
      <c r="BC544" s="715">
        <f t="shared" si="669"/>
        <v>0</v>
      </c>
      <c r="BD544" s="715">
        <f t="shared" si="670"/>
        <v>0</v>
      </c>
      <c r="BE544" s="715">
        <f t="shared" si="671"/>
        <v>0</v>
      </c>
      <c r="BF544" s="715">
        <f t="shared" si="697"/>
        <v>0</v>
      </c>
      <c r="BG544" s="732">
        <f t="shared" si="672"/>
        <v>0</v>
      </c>
      <c r="BH544" s="39"/>
      <c r="BI544" s="39"/>
      <c r="BJ544" s="39"/>
      <c r="BK544" s="39"/>
      <c r="BL544" s="39"/>
      <c r="BM544" s="30"/>
      <c r="BN544" s="422">
        <f t="shared" ca="1" si="673"/>
        <v>0</v>
      </c>
      <c r="BO544" s="422">
        <f t="shared" ca="1" si="674"/>
        <v>0</v>
      </c>
      <c r="BP544" s="422">
        <f t="shared" ca="1" si="675"/>
        <v>0</v>
      </c>
      <c r="BQ544" s="422">
        <f t="shared" ca="1" si="676"/>
        <v>0</v>
      </c>
      <c r="BR544" s="422">
        <f t="shared" ca="1" si="698"/>
        <v>0</v>
      </c>
      <c r="BS544" s="422">
        <f t="shared" ca="1" si="677"/>
        <v>0</v>
      </c>
      <c r="BT544" s="422">
        <f t="shared" si="678"/>
        <v>0</v>
      </c>
      <c r="BU544" s="422">
        <f t="shared" si="679"/>
        <v>0</v>
      </c>
      <c r="BV544" s="422">
        <f t="shared" si="680"/>
        <v>0</v>
      </c>
      <c r="BW544" s="422">
        <f t="shared" si="681"/>
        <v>0</v>
      </c>
      <c r="BX544" s="422">
        <f t="shared" si="699"/>
        <v>0</v>
      </c>
      <c r="BY544" s="422">
        <f t="shared" si="682"/>
        <v>0</v>
      </c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458"/>
      <c r="CL544" s="458"/>
      <c r="CM544" s="458"/>
      <c r="CN544" s="458"/>
      <c r="CO544" s="458"/>
      <c r="CP544" s="458"/>
      <c r="CQ544" s="458"/>
      <c r="CR544" s="458"/>
      <c r="CS544" s="458"/>
      <c r="CT544" s="458"/>
      <c r="CU544" s="458"/>
      <c r="CV544" s="458"/>
      <c r="CW544" s="458"/>
      <c r="CX544" s="458"/>
      <c r="CY544" s="458"/>
      <c r="CZ544" s="458"/>
      <c r="DA544" s="458"/>
      <c r="DB544" s="458"/>
      <c r="DC544" s="458"/>
      <c r="DD544" s="458"/>
      <c r="DE544" s="458"/>
      <c r="DF544" s="458"/>
      <c r="DG544" s="458"/>
      <c r="DH544" s="458"/>
      <c r="DI544" s="458"/>
      <c r="DJ544" s="458"/>
      <c r="DK544" s="458"/>
      <c r="DL544" s="458"/>
      <c r="DM544" s="458"/>
      <c r="DN544" s="458"/>
      <c r="DO544" s="458"/>
      <c r="DP544" s="458"/>
      <c r="DQ544" s="458"/>
      <c r="DR544" s="458"/>
      <c r="DS544" s="458"/>
      <c r="DT544" s="458"/>
      <c r="DU544" s="39"/>
      <c r="DV544" s="39"/>
      <c r="DW544" s="31">
        <f t="shared" si="712"/>
        <v>35</v>
      </c>
      <c r="DX544" s="459">
        <f t="shared" si="683"/>
        <v>420</v>
      </c>
      <c r="DY544" s="467">
        <f t="shared" si="701"/>
        <v>0</v>
      </c>
      <c r="DZ544" s="468">
        <f t="shared" si="702"/>
        <v>0</v>
      </c>
      <c r="EA544" s="467">
        <f t="shared" si="703"/>
        <v>0</v>
      </c>
      <c r="EB544" s="468"/>
      <c r="EC544" s="326"/>
      <c r="ED544" s="468"/>
      <c r="EE544" s="39"/>
      <c r="EF544" s="459">
        <f t="shared" si="704"/>
        <v>420</v>
      </c>
      <c r="EG544" s="407">
        <f t="shared" si="714"/>
        <v>0.03</v>
      </c>
      <c r="EH544" s="407">
        <f t="shared" si="714"/>
        <v>0.03</v>
      </c>
      <c r="EI544" s="407">
        <f t="shared" si="714"/>
        <v>0.03</v>
      </c>
      <c r="EJ544" s="407">
        <f t="shared" si="714"/>
        <v>0.03</v>
      </c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U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</row>
    <row r="545" spans="1:228" ht="12.75" hidden="1" customHeight="1" x14ac:dyDescent="0.2">
      <c r="A545" s="31">
        <f>A544+1</f>
        <v>36</v>
      </c>
      <c r="B545" s="31"/>
      <c r="C545" s="31">
        <v>30</v>
      </c>
      <c r="D545" s="32">
        <f t="shared" si="685"/>
        <v>421</v>
      </c>
      <c r="E545" s="33">
        <f t="shared" ca="1" si="648"/>
        <v>0</v>
      </c>
      <c r="F545" s="33">
        <f t="shared" ca="1" si="649"/>
        <v>0</v>
      </c>
      <c r="G545" s="33">
        <f t="shared" ca="1" si="650"/>
        <v>0</v>
      </c>
      <c r="H545" s="33">
        <v>0</v>
      </c>
      <c r="I545" s="33">
        <v>0</v>
      </c>
      <c r="J545" s="33">
        <f t="shared" ca="1" si="706"/>
        <v>0</v>
      </c>
      <c r="K545" s="33">
        <f t="shared" ca="1" si="651"/>
        <v>0</v>
      </c>
      <c r="L545" s="33"/>
      <c r="M545" s="832">
        <v>0</v>
      </c>
      <c r="N545" s="33">
        <f>IF(M545&gt;0,#REF!,0)</f>
        <v>0</v>
      </c>
      <c r="O545" s="33">
        <f t="shared" ca="1" si="652"/>
        <v>0</v>
      </c>
      <c r="P545" s="833">
        <f t="shared" ca="1" si="686"/>
        <v>0</v>
      </c>
      <c r="Q545" s="834">
        <f t="shared" ca="1" si="687"/>
        <v>0</v>
      </c>
      <c r="R545" s="835">
        <f t="shared" ca="1" si="688"/>
        <v>0</v>
      </c>
      <c r="S545" s="836">
        <f t="shared" ca="1" si="689"/>
        <v>0</v>
      </c>
      <c r="T545" s="34">
        <f t="shared" ca="1" si="653"/>
        <v>0</v>
      </c>
      <c r="U545" s="835">
        <f t="shared" ca="1" si="690"/>
        <v>0</v>
      </c>
      <c r="V545" s="34">
        <f t="shared" ref="V545:V608" si="715">IF(D545&gt;180,0,$AB$1071*2.25*((180-D545+0)/180))</f>
        <v>0</v>
      </c>
      <c r="W545" s="553">
        <f t="shared" si="640"/>
        <v>0</v>
      </c>
      <c r="X545" s="42">
        <f t="shared" si="691"/>
        <v>0.03</v>
      </c>
      <c r="Y545" s="43">
        <f t="shared" si="654"/>
        <v>2.4662697723036864E-3</v>
      </c>
      <c r="Z545" s="45">
        <f t="shared" si="646"/>
        <v>0.03</v>
      </c>
      <c r="AA545" s="43">
        <f t="shared" si="655"/>
        <v>2.4662697723036864E-3</v>
      </c>
      <c r="AB545" s="35">
        <f t="shared" si="713"/>
        <v>0.16</v>
      </c>
      <c r="AC545" s="35">
        <f t="shared" ca="1" si="713"/>
        <v>0.15470777428049154</v>
      </c>
      <c r="AD545" s="317">
        <f t="shared" ca="1" si="713"/>
        <v>0.15470777428049154</v>
      </c>
      <c r="AE545" s="39"/>
      <c r="AF545" s="318">
        <f t="shared" si="656"/>
        <v>0</v>
      </c>
      <c r="AG545" s="405">
        <f t="shared" ca="1" si="657"/>
        <v>0</v>
      </c>
      <c r="AH545" s="318">
        <f t="shared" si="658"/>
        <v>0</v>
      </c>
      <c r="AI545" s="405">
        <f t="shared" ca="1" si="659"/>
        <v>0</v>
      </c>
      <c r="AJ545" s="318">
        <f t="shared" si="660"/>
        <v>0</v>
      </c>
      <c r="AK545" s="405">
        <f t="shared" ca="1" si="661"/>
        <v>0</v>
      </c>
      <c r="AL545" s="35">
        <v>0</v>
      </c>
      <c r="AM545" s="30">
        <f t="shared" ca="1" si="662"/>
        <v>0</v>
      </c>
      <c r="AN545" s="39"/>
      <c r="AO545" s="39"/>
      <c r="AP545" s="709">
        <f ca="1">IF($J$12="",0,IF(A545&lt;=$Y$3,IF(R544+SUM($M$126:M545)&gt;$Z$22,R544*10%,IF(R544+SUM($M$126:M545)&lt;=$Z$22,$Z$22-R544-SUM($M$126:M545))),0))</f>
        <v>0</v>
      </c>
      <c r="AQ545" s="319">
        <f t="shared" ca="1" si="693"/>
        <v>0</v>
      </c>
      <c r="AR545" s="319">
        <f ca="1">IF($J$12="",0,IF(U544&lt;0,0,IF(A545&lt;=$Y$3,IF(U544+SUM($M$126:M545)&gt;$Z$22,U544*10%,IF(U544+SUM($M$126:M545)&lt;=$Z$22,$AR$125-U544-SUM($M$126:M545))),0)))</f>
        <v>0</v>
      </c>
      <c r="AS545" s="39">
        <f t="shared" ca="1" si="694"/>
        <v>0</v>
      </c>
      <c r="AT545" s="723">
        <f t="shared" ca="1" si="663"/>
        <v>0</v>
      </c>
      <c r="AU545" s="320">
        <f t="shared" ca="1" si="664"/>
        <v>0</v>
      </c>
      <c r="AV545" s="320">
        <f t="shared" ca="1" si="665"/>
        <v>0</v>
      </c>
      <c r="AW545" s="320">
        <f t="shared" ca="1" si="666"/>
        <v>0</v>
      </c>
      <c r="AX545" s="320">
        <f t="shared" ca="1" si="667"/>
        <v>0</v>
      </c>
      <c r="AY545" s="320">
        <f t="shared" ca="1" si="695"/>
        <v>0</v>
      </c>
      <c r="AZ545" s="724">
        <f t="shared" ca="1" si="668"/>
        <v>0</v>
      </c>
      <c r="BA545" s="1259">
        <f t="shared" si="696"/>
        <v>0</v>
      </c>
      <c r="BB545" s="1250"/>
      <c r="BC545" s="715">
        <f t="shared" si="669"/>
        <v>0</v>
      </c>
      <c r="BD545" s="715">
        <f t="shared" si="670"/>
        <v>0</v>
      </c>
      <c r="BE545" s="715">
        <f t="shared" si="671"/>
        <v>0</v>
      </c>
      <c r="BF545" s="715">
        <f t="shared" si="697"/>
        <v>0</v>
      </c>
      <c r="BG545" s="732">
        <f t="shared" si="672"/>
        <v>0</v>
      </c>
      <c r="BH545" s="39"/>
      <c r="BI545" s="39"/>
      <c r="BJ545" s="39"/>
      <c r="BK545" s="39"/>
      <c r="BL545" s="39"/>
      <c r="BM545" s="30"/>
      <c r="BN545" s="422">
        <f t="shared" ca="1" si="673"/>
        <v>0</v>
      </c>
      <c r="BO545" s="422">
        <f t="shared" ca="1" si="674"/>
        <v>0</v>
      </c>
      <c r="BP545" s="422">
        <f t="shared" ca="1" si="675"/>
        <v>0</v>
      </c>
      <c r="BQ545" s="422">
        <f t="shared" ca="1" si="676"/>
        <v>0</v>
      </c>
      <c r="BR545" s="422">
        <f t="shared" ca="1" si="698"/>
        <v>0</v>
      </c>
      <c r="BS545" s="422">
        <f t="shared" ca="1" si="677"/>
        <v>0</v>
      </c>
      <c r="BT545" s="422">
        <f t="shared" si="678"/>
        <v>0</v>
      </c>
      <c r="BU545" s="422">
        <f t="shared" si="679"/>
        <v>0</v>
      </c>
      <c r="BV545" s="422">
        <f t="shared" si="680"/>
        <v>0</v>
      </c>
      <c r="BW545" s="422">
        <f t="shared" si="681"/>
        <v>0</v>
      </c>
      <c r="BX545" s="422">
        <f t="shared" si="699"/>
        <v>0</v>
      </c>
      <c r="BY545" s="422">
        <f t="shared" si="682"/>
        <v>0</v>
      </c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458"/>
      <c r="CL545" s="458"/>
      <c r="CM545" s="458"/>
      <c r="CN545" s="458"/>
      <c r="CO545" s="458"/>
      <c r="CP545" s="458"/>
      <c r="CQ545" s="458"/>
      <c r="CR545" s="458"/>
      <c r="CS545" s="458"/>
      <c r="CT545" s="458"/>
      <c r="CU545" s="458"/>
      <c r="CV545" s="458"/>
      <c r="CW545" s="458"/>
      <c r="CX545" s="458"/>
      <c r="CY545" s="458"/>
      <c r="CZ545" s="458"/>
      <c r="DA545" s="458"/>
      <c r="DB545" s="458"/>
      <c r="DC545" s="458"/>
      <c r="DD545" s="458"/>
      <c r="DE545" s="458"/>
      <c r="DF545" s="458"/>
      <c r="DG545" s="458"/>
      <c r="DH545" s="458"/>
      <c r="DI545" s="458"/>
      <c r="DJ545" s="458"/>
      <c r="DK545" s="458"/>
      <c r="DL545" s="458"/>
      <c r="DM545" s="458"/>
      <c r="DN545" s="458"/>
      <c r="DO545" s="458"/>
      <c r="DP545" s="458"/>
      <c r="DQ545" s="458"/>
      <c r="DR545" s="458"/>
      <c r="DS545" s="458"/>
      <c r="DT545" s="458"/>
      <c r="DU545" s="39"/>
      <c r="DV545" s="39"/>
      <c r="DW545" s="31">
        <f>DW544+1</f>
        <v>36</v>
      </c>
      <c r="DX545" s="459">
        <f t="shared" si="683"/>
        <v>421</v>
      </c>
      <c r="DY545" s="467">
        <f t="shared" si="701"/>
        <v>0</v>
      </c>
      <c r="DZ545" s="468">
        <f t="shared" si="702"/>
        <v>0</v>
      </c>
      <c r="EA545" s="467">
        <f t="shared" si="703"/>
        <v>0</v>
      </c>
      <c r="EB545" s="468"/>
      <c r="EC545" s="326"/>
      <c r="ED545" s="468"/>
      <c r="EE545" s="39"/>
      <c r="EF545" s="459">
        <f t="shared" si="704"/>
        <v>421</v>
      </c>
      <c r="EG545" s="407">
        <f t="shared" si="714"/>
        <v>0.03</v>
      </c>
      <c r="EH545" s="407">
        <f t="shared" si="714"/>
        <v>0.03</v>
      </c>
      <c r="EI545" s="407">
        <f t="shared" si="714"/>
        <v>0.03</v>
      </c>
      <c r="EJ545" s="407">
        <f t="shared" si="714"/>
        <v>0.03</v>
      </c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U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</row>
    <row r="546" spans="1:228" ht="12.75" hidden="1" customHeight="1" x14ac:dyDescent="0.2">
      <c r="A546" s="31">
        <f t="shared" ref="A546:A556" si="716">A545</f>
        <v>36</v>
      </c>
      <c r="B546" s="31"/>
      <c r="C546" s="31"/>
      <c r="D546" s="32">
        <f t="shared" si="685"/>
        <v>422</v>
      </c>
      <c r="E546" s="33">
        <f t="shared" ca="1" si="648"/>
        <v>0</v>
      </c>
      <c r="F546" s="33">
        <f t="shared" ca="1" si="649"/>
        <v>0</v>
      </c>
      <c r="G546" s="33">
        <f t="shared" ca="1" si="650"/>
        <v>0</v>
      </c>
      <c r="H546" s="33">
        <v>0</v>
      </c>
      <c r="I546" s="33">
        <v>0</v>
      </c>
      <c r="J546" s="33">
        <f t="shared" ca="1" si="706"/>
        <v>0</v>
      </c>
      <c r="K546" s="33">
        <f t="shared" ca="1" si="651"/>
        <v>0</v>
      </c>
      <c r="L546" s="33"/>
      <c r="M546" s="832">
        <v>0</v>
      </c>
      <c r="N546" s="33">
        <f>IF(M546&gt;0,#REF!,0)</f>
        <v>0</v>
      </c>
      <c r="O546" s="33">
        <f t="shared" ca="1" si="652"/>
        <v>0</v>
      </c>
      <c r="P546" s="833">
        <f t="shared" ca="1" si="686"/>
        <v>0</v>
      </c>
      <c r="Q546" s="834">
        <f t="shared" ca="1" si="687"/>
        <v>0</v>
      </c>
      <c r="R546" s="835">
        <f t="shared" ca="1" si="688"/>
        <v>0</v>
      </c>
      <c r="S546" s="836">
        <f t="shared" ca="1" si="689"/>
        <v>0</v>
      </c>
      <c r="T546" s="34">
        <f t="shared" ca="1" si="653"/>
        <v>0</v>
      </c>
      <c r="U546" s="835">
        <f t="shared" ca="1" si="690"/>
        <v>0</v>
      </c>
      <c r="V546" s="34">
        <f t="shared" si="715"/>
        <v>0</v>
      </c>
      <c r="W546" s="553">
        <f t="shared" ref="W546:W609" si="717">ROUND(IF(D546&gt;180,0,2.25*((180-D546+0)/180)),3)</f>
        <v>0</v>
      </c>
      <c r="X546" s="42">
        <f t="shared" si="691"/>
        <v>0.03</v>
      </c>
      <c r="Y546" s="43">
        <f t="shared" si="654"/>
        <v>2.4662697723036864E-3</v>
      </c>
      <c r="Z546" s="45">
        <f t="shared" si="646"/>
        <v>0.03</v>
      </c>
      <c r="AA546" s="43">
        <f t="shared" si="655"/>
        <v>2.4662697723036864E-3</v>
      </c>
      <c r="AB546" s="35">
        <f t="shared" si="713"/>
        <v>0.16</v>
      </c>
      <c r="AC546" s="35">
        <f t="shared" ca="1" si="713"/>
        <v>0.15470777428049154</v>
      </c>
      <c r="AD546" s="317">
        <f t="shared" ca="1" si="713"/>
        <v>0.15470777428049154</v>
      </c>
      <c r="AE546" s="39"/>
      <c r="AF546" s="318">
        <f t="shared" si="656"/>
        <v>0</v>
      </c>
      <c r="AG546" s="405">
        <f t="shared" ca="1" si="657"/>
        <v>0</v>
      </c>
      <c r="AH546" s="318">
        <f t="shared" si="658"/>
        <v>0</v>
      </c>
      <c r="AI546" s="405">
        <f t="shared" ca="1" si="659"/>
        <v>0</v>
      </c>
      <c r="AJ546" s="318">
        <f t="shared" si="660"/>
        <v>0</v>
      </c>
      <c r="AK546" s="405">
        <f t="shared" ca="1" si="661"/>
        <v>0</v>
      </c>
      <c r="AL546" s="35">
        <v>0</v>
      </c>
      <c r="AM546" s="30">
        <f t="shared" ca="1" si="662"/>
        <v>0</v>
      </c>
      <c r="AN546" s="39"/>
      <c r="AO546" s="39"/>
      <c r="AP546" s="709">
        <f ca="1">IF($J$12="",0,IF(A546&lt;=$Y$3,IF(R545+SUM($M$126:M546)&gt;$Z$22,R545*10%,IF(R545+SUM($M$126:M546)&lt;=$Z$22,$Z$22-R545-SUM($M$126:M546))),0))</f>
        <v>0</v>
      </c>
      <c r="AQ546" s="319">
        <f t="shared" ca="1" si="693"/>
        <v>0</v>
      </c>
      <c r="AR546" s="319">
        <f ca="1">IF($J$12="",0,IF(U545&lt;0,0,IF(A546&lt;=$Y$3,IF(U545+SUM($M$126:M546)&gt;$Z$22,U545*10%,IF(U545+SUM($M$126:M546)&lt;=$Z$22,$AR$125-U545-SUM($M$126:M546))),0)))</f>
        <v>0</v>
      </c>
      <c r="AS546" s="39">
        <f t="shared" ca="1" si="694"/>
        <v>0</v>
      </c>
      <c r="AT546" s="723">
        <f t="shared" ca="1" si="663"/>
        <v>0</v>
      </c>
      <c r="AU546" s="320">
        <f t="shared" ca="1" si="664"/>
        <v>0</v>
      </c>
      <c r="AV546" s="320">
        <f t="shared" ca="1" si="665"/>
        <v>0</v>
      </c>
      <c r="AW546" s="320">
        <f t="shared" ca="1" si="666"/>
        <v>0</v>
      </c>
      <c r="AX546" s="320">
        <f t="shared" ca="1" si="667"/>
        <v>0</v>
      </c>
      <c r="AY546" s="320">
        <f t="shared" ca="1" si="695"/>
        <v>0</v>
      </c>
      <c r="AZ546" s="724">
        <f t="shared" ca="1" si="668"/>
        <v>0</v>
      </c>
      <c r="BA546" s="1259">
        <f t="shared" si="696"/>
        <v>0</v>
      </c>
      <c r="BB546" s="1250"/>
      <c r="BC546" s="715">
        <f t="shared" si="669"/>
        <v>0</v>
      </c>
      <c r="BD546" s="715">
        <f t="shared" si="670"/>
        <v>0</v>
      </c>
      <c r="BE546" s="715">
        <f t="shared" si="671"/>
        <v>0</v>
      </c>
      <c r="BF546" s="715">
        <f t="shared" si="697"/>
        <v>0</v>
      </c>
      <c r="BG546" s="732">
        <f t="shared" si="672"/>
        <v>0</v>
      </c>
      <c r="BH546" s="39"/>
      <c r="BI546" s="39"/>
      <c r="BJ546" s="39"/>
      <c r="BK546" s="39"/>
      <c r="BL546" s="39"/>
      <c r="BM546" s="30"/>
      <c r="BN546" s="422">
        <f t="shared" ca="1" si="673"/>
        <v>0</v>
      </c>
      <c r="BO546" s="422">
        <f t="shared" ca="1" si="674"/>
        <v>0</v>
      </c>
      <c r="BP546" s="422">
        <f t="shared" ca="1" si="675"/>
        <v>0</v>
      </c>
      <c r="BQ546" s="422">
        <f t="shared" ca="1" si="676"/>
        <v>0</v>
      </c>
      <c r="BR546" s="422">
        <f t="shared" ca="1" si="698"/>
        <v>0</v>
      </c>
      <c r="BS546" s="422">
        <f t="shared" ca="1" si="677"/>
        <v>0</v>
      </c>
      <c r="BT546" s="422">
        <f t="shared" si="678"/>
        <v>0</v>
      </c>
      <c r="BU546" s="422">
        <f t="shared" si="679"/>
        <v>0</v>
      </c>
      <c r="BV546" s="422">
        <f t="shared" si="680"/>
        <v>0</v>
      </c>
      <c r="BW546" s="422">
        <f t="shared" si="681"/>
        <v>0</v>
      </c>
      <c r="BX546" s="422">
        <f t="shared" si="699"/>
        <v>0</v>
      </c>
      <c r="BY546" s="422">
        <f t="shared" si="682"/>
        <v>0</v>
      </c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458"/>
      <c r="CL546" s="458"/>
      <c r="CM546" s="458"/>
      <c r="CN546" s="458"/>
      <c r="CO546" s="458"/>
      <c r="CP546" s="458"/>
      <c r="CQ546" s="458"/>
      <c r="CR546" s="458"/>
      <c r="CS546" s="458"/>
      <c r="CT546" s="458"/>
      <c r="CU546" s="458"/>
      <c r="CV546" s="458"/>
      <c r="CW546" s="458"/>
      <c r="CX546" s="458"/>
      <c r="CY546" s="458"/>
      <c r="CZ546" s="458"/>
      <c r="DA546" s="458"/>
      <c r="DB546" s="458"/>
      <c r="DC546" s="458"/>
      <c r="DD546" s="458"/>
      <c r="DE546" s="458"/>
      <c r="DF546" s="458"/>
      <c r="DG546" s="458"/>
      <c r="DH546" s="458"/>
      <c r="DI546" s="458"/>
      <c r="DJ546" s="458"/>
      <c r="DK546" s="458"/>
      <c r="DL546" s="458"/>
      <c r="DM546" s="458"/>
      <c r="DN546" s="458"/>
      <c r="DO546" s="458"/>
      <c r="DP546" s="458"/>
      <c r="DQ546" s="458"/>
      <c r="DR546" s="458"/>
      <c r="DS546" s="458"/>
      <c r="DT546" s="458"/>
      <c r="DU546" s="39"/>
      <c r="DV546" s="39"/>
      <c r="DW546" s="31">
        <f t="shared" ref="DW546:DW556" si="718">DW545</f>
        <v>36</v>
      </c>
      <c r="DX546" s="459">
        <f t="shared" si="683"/>
        <v>422</v>
      </c>
      <c r="DY546" s="467">
        <f t="shared" si="701"/>
        <v>0</v>
      </c>
      <c r="DZ546" s="468">
        <f t="shared" si="702"/>
        <v>0</v>
      </c>
      <c r="EA546" s="467">
        <f t="shared" si="703"/>
        <v>0</v>
      </c>
      <c r="EB546" s="468"/>
      <c r="EC546" s="326"/>
      <c r="ED546" s="468"/>
      <c r="EE546" s="39"/>
      <c r="EF546" s="459">
        <f t="shared" si="704"/>
        <v>422</v>
      </c>
      <c r="EG546" s="407">
        <f t="shared" si="714"/>
        <v>0.03</v>
      </c>
      <c r="EH546" s="407">
        <f t="shared" si="714"/>
        <v>0.03</v>
      </c>
      <c r="EI546" s="407">
        <f t="shared" si="714"/>
        <v>0.03</v>
      </c>
      <c r="EJ546" s="407">
        <f t="shared" si="714"/>
        <v>0.03</v>
      </c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U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</row>
    <row r="547" spans="1:228" ht="12.75" hidden="1" customHeight="1" x14ac:dyDescent="0.2">
      <c r="A547" s="31">
        <f t="shared" si="716"/>
        <v>36</v>
      </c>
      <c r="B547" s="31"/>
      <c r="C547" s="31"/>
      <c r="D547" s="32">
        <f t="shared" si="685"/>
        <v>423</v>
      </c>
      <c r="E547" s="33">
        <f t="shared" ca="1" si="648"/>
        <v>0</v>
      </c>
      <c r="F547" s="33">
        <f t="shared" ca="1" si="649"/>
        <v>0</v>
      </c>
      <c r="G547" s="33">
        <f t="shared" ca="1" si="650"/>
        <v>0</v>
      </c>
      <c r="H547" s="33">
        <v>0</v>
      </c>
      <c r="I547" s="33">
        <v>0</v>
      </c>
      <c r="J547" s="33">
        <f t="shared" ca="1" si="706"/>
        <v>0</v>
      </c>
      <c r="K547" s="33">
        <f t="shared" ca="1" si="651"/>
        <v>0</v>
      </c>
      <c r="L547" s="33"/>
      <c r="M547" s="832">
        <v>0</v>
      </c>
      <c r="N547" s="33">
        <f>IF(M547&gt;0,#REF!,0)</f>
        <v>0</v>
      </c>
      <c r="O547" s="33">
        <f t="shared" ca="1" si="652"/>
        <v>0</v>
      </c>
      <c r="P547" s="833">
        <f t="shared" ca="1" si="686"/>
        <v>0</v>
      </c>
      <c r="Q547" s="834">
        <f t="shared" ca="1" si="687"/>
        <v>0</v>
      </c>
      <c r="R547" s="835">
        <f t="shared" ca="1" si="688"/>
        <v>0</v>
      </c>
      <c r="S547" s="836">
        <f t="shared" ca="1" si="689"/>
        <v>0</v>
      </c>
      <c r="T547" s="34">
        <f t="shared" ca="1" si="653"/>
        <v>0</v>
      </c>
      <c r="U547" s="835">
        <f t="shared" ca="1" si="690"/>
        <v>0</v>
      </c>
      <c r="V547" s="34">
        <f t="shared" si="715"/>
        <v>0</v>
      </c>
      <c r="W547" s="553">
        <f t="shared" si="717"/>
        <v>0</v>
      </c>
      <c r="X547" s="42">
        <f t="shared" si="691"/>
        <v>0.03</v>
      </c>
      <c r="Y547" s="43">
        <f t="shared" si="654"/>
        <v>2.4662697723036864E-3</v>
      </c>
      <c r="Z547" s="45">
        <f t="shared" si="646"/>
        <v>0.03</v>
      </c>
      <c r="AA547" s="43">
        <f t="shared" si="655"/>
        <v>2.4662697723036864E-3</v>
      </c>
      <c r="AB547" s="35">
        <f t="shared" si="713"/>
        <v>0.16</v>
      </c>
      <c r="AC547" s="35">
        <f t="shared" ca="1" si="713"/>
        <v>0.15470777428049154</v>
      </c>
      <c r="AD547" s="317">
        <f t="shared" ca="1" si="713"/>
        <v>0.15470777428049154</v>
      </c>
      <c r="AE547" s="39"/>
      <c r="AF547" s="318">
        <f t="shared" si="656"/>
        <v>0</v>
      </c>
      <c r="AG547" s="405">
        <f t="shared" ca="1" si="657"/>
        <v>0</v>
      </c>
      <c r="AH547" s="318">
        <f t="shared" si="658"/>
        <v>0</v>
      </c>
      <c r="AI547" s="405">
        <f t="shared" ca="1" si="659"/>
        <v>0</v>
      </c>
      <c r="AJ547" s="318">
        <f t="shared" si="660"/>
        <v>0</v>
      </c>
      <c r="AK547" s="405">
        <f t="shared" ca="1" si="661"/>
        <v>0</v>
      </c>
      <c r="AL547" s="35">
        <v>0</v>
      </c>
      <c r="AM547" s="30">
        <f t="shared" ca="1" si="662"/>
        <v>0</v>
      </c>
      <c r="AN547" s="39"/>
      <c r="AO547" s="39"/>
      <c r="AP547" s="709">
        <f ca="1">IF($J$12="",0,IF(A547&lt;=$Y$3,IF(R546+SUM($M$126:M547)&gt;$Z$22,R546*10%,IF(R546+SUM($M$126:M547)&lt;=$Z$22,$Z$22-R546-SUM($M$126:M547))),0))</f>
        <v>0</v>
      </c>
      <c r="AQ547" s="319">
        <f t="shared" ca="1" si="693"/>
        <v>0</v>
      </c>
      <c r="AR547" s="319">
        <f ca="1">IF($J$12="",0,IF(U546&lt;0,0,IF(A547&lt;=$Y$3,IF(U546+SUM($M$126:M547)&gt;$Z$22,U546*10%,IF(U546+SUM($M$126:M547)&lt;=$Z$22,$AR$125-U546-SUM($M$126:M547))),0)))</f>
        <v>0</v>
      </c>
      <c r="AS547" s="39">
        <f t="shared" ca="1" si="694"/>
        <v>0</v>
      </c>
      <c r="AT547" s="723">
        <f t="shared" ca="1" si="663"/>
        <v>0</v>
      </c>
      <c r="AU547" s="320">
        <f t="shared" ca="1" si="664"/>
        <v>0</v>
      </c>
      <c r="AV547" s="320">
        <f t="shared" ca="1" si="665"/>
        <v>0</v>
      </c>
      <c r="AW547" s="320">
        <f t="shared" ca="1" si="666"/>
        <v>0</v>
      </c>
      <c r="AX547" s="320">
        <f t="shared" ca="1" si="667"/>
        <v>0</v>
      </c>
      <c r="AY547" s="320">
        <f t="shared" ca="1" si="695"/>
        <v>0</v>
      </c>
      <c r="AZ547" s="724">
        <f t="shared" ca="1" si="668"/>
        <v>0</v>
      </c>
      <c r="BA547" s="1259">
        <f t="shared" si="696"/>
        <v>0</v>
      </c>
      <c r="BB547" s="1250"/>
      <c r="BC547" s="715">
        <f t="shared" si="669"/>
        <v>0</v>
      </c>
      <c r="BD547" s="715">
        <f t="shared" si="670"/>
        <v>0</v>
      </c>
      <c r="BE547" s="715">
        <f t="shared" si="671"/>
        <v>0</v>
      </c>
      <c r="BF547" s="715">
        <f t="shared" si="697"/>
        <v>0</v>
      </c>
      <c r="BG547" s="732">
        <f t="shared" si="672"/>
        <v>0</v>
      </c>
      <c r="BH547" s="39"/>
      <c r="BI547" s="39"/>
      <c r="BJ547" s="39"/>
      <c r="BK547" s="39"/>
      <c r="BL547" s="39"/>
      <c r="BM547" s="30"/>
      <c r="BN547" s="422">
        <f t="shared" ca="1" si="673"/>
        <v>0</v>
      </c>
      <c r="BO547" s="422">
        <f t="shared" ca="1" si="674"/>
        <v>0</v>
      </c>
      <c r="BP547" s="422">
        <f t="shared" ca="1" si="675"/>
        <v>0</v>
      </c>
      <c r="BQ547" s="422">
        <f t="shared" ca="1" si="676"/>
        <v>0</v>
      </c>
      <c r="BR547" s="422">
        <f t="shared" ca="1" si="698"/>
        <v>0</v>
      </c>
      <c r="BS547" s="422">
        <f t="shared" ca="1" si="677"/>
        <v>0</v>
      </c>
      <c r="BT547" s="422">
        <f t="shared" si="678"/>
        <v>0</v>
      </c>
      <c r="BU547" s="422">
        <f t="shared" si="679"/>
        <v>0</v>
      </c>
      <c r="BV547" s="422">
        <f t="shared" si="680"/>
        <v>0</v>
      </c>
      <c r="BW547" s="422">
        <f t="shared" si="681"/>
        <v>0</v>
      </c>
      <c r="BX547" s="422">
        <f t="shared" si="699"/>
        <v>0</v>
      </c>
      <c r="BY547" s="422">
        <f t="shared" si="682"/>
        <v>0</v>
      </c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458"/>
      <c r="CL547" s="458"/>
      <c r="CM547" s="458"/>
      <c r="CN547" s="458"/>
      <c r="CO547" s="458"/>
      <c r="CP547" s="458"/>
      <c r="CQ547" s="458"/>
      <c r="CR547" s="458"/>
      <c r="CS547" s="458"/>
      <c r="CT547" s="458"/>
      <c r="CU547" s="458"/>
      <c r="CV547" s="458"/>
      <c r="CW547" s="458"/>
      <c r="CX547" s="458"/>
      <c r="CY547" s="458"/>
      <c r="CZ547" s="458"/>
      <c r="DA547" s="458"/>
      <c r="DB547" s="458"/>
      <c r="DC547" s="458"/>
      <c r="DD547" s="458"/>
      <c r="DE547" s="458"/>
      <c r="DF547" s="458"/>
      <c r="DG547" s="458"/>
      <c r="DH547" s="458"/>
      <c r="DI547" s="458"/>
      <c r="DJ547" s="458"/>
      <c r="DK547" s="458"/>
      <c r="DL547" s="458"/>
      <c r="DM547" s="458"/>
      <c r="DN547" s="458"/>
      <c r="DO547" s="458"/>
      <c r="DP547" s="458"/>
      <c r="DQ547" s="458"/>
      <c r="DR547" s="458"/>
      <c r="DS547" s="458"/>
      <c r="DT547" s="458"/>
      <c r="DU547" s="39"/>
      <c r="DV547" s="39"/>
      <c r="DW547" s="31">
        <f t="shared" si="718"/>
        <v>36</v>
      </c>
      <c r="DX547" s="459">
        <f t="shared" si="683"/>
        <v>423</v>
      </c>
      <c r="DY547" s="467">
        <f t="shared" si="701"/>
        <v>0</v>
      </c>
      <c r="DZ547" s="468">
        <f t="shared" si="702"/>
        <v>0</v>
      </c>
      <c r="EA547" s="467">
        <f t="shared" si="703"/>
        <v>0</v>
      </c>
      <c r="EB547" s="468"/>
      <c r="EC547" s="326"/>
      <c r="ED547" s="468"/>
      <c r="EE547" s="39"/>
      <c r="EF547" s="459">
        <f t="shared" si="704"/>
        <v>423</v>
      </c>
      <c r="EG547" s="407">
        <f t="shared" si="714"/>
        <v>0.03</v>
      </c>
      <c r="EH547" s="407">
        <f t="shared" si="714"/>
        <v>0.03</v>
      </c>
      <c r="EI547" s="407">
        <f t="shared" si="714"/>
        <v>0.03</v>
      </c>
      <c r="EJ547" s="407">
        <f t="shared" si="714"/>
        <v>0.03</v>
      </c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U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</row>
    <row r="548" spans="1:228" ht="12.75" hidden="1" customHeight="1" x14ac:dyDescent="0.2">
      <c r="A548" s="31">
        <f t="shared" si="716"/>
        <v>36</v>
      </c>
      <c r="B548" s="31"/>
      <c r="C548" s="31"/>
      <c r="D548" s="32">
        <f t="shared" si="685"/>
        <v>424</v>
      </c>
      <c r="E548" s="33">
        <f t="shared" ca="1" si="648"/>
        <v>0</v>
      </c>
      <c r="F548" s="33">
        <f t="shared" ca="1" si="649"/>
        <v>0</v>
      </c>
      <c r="G548" s="33">
        <f t="shared" ca="1" si="650"/>
        <v>0</v>
      </c>
      <c r="H548" s="33">
        <v>0</v>
      </c>
      <c r="I548" s="33">
        <v>0</v>
      </c>
      <c r="J548" s="33">
        <f t="shared" ca="1" si="706"/>
        <v>0</v>
      </c>
      <c r="K548" s="33">
        <f t="shared" ca="1" si="651"/>
        <v>0</v>
      </c>
      <c r="L548" s="33"/>
      <c r="M548" s="832">
        <v>0</v>
      </c>
      <c r="N548" s="33">
        <f>IF(M548&gt;0,#REF!,0)</f>
        <v>0</v>
      </c>
      <c r="O548" s="33">
        <f t="shared" ca="1" si="652"/>
        <v>0</v>
      </c>
      <c r="P548" s="833">
        <f t="shared" ca="1" si="686"/>
        <v>0</v>
      </c>
      <c r="Q548" s="834">
        <f t="shared" ca="1" si="687"/>
        <v>0</v>
      </c>
      <c r="R548" s="835">
        <f t="shared" ca="1" si="688"/>
        <v>0</v>
      </c>
      <c r="S548" s="836">
        <f t="shared" ca="1" si="689"/>
        <v>0</v>
      </c>
      <c r="T548" s="34">
        <f t="shared" ca="1" si="653"/>
        <v>0</v>
      </c>
      <c r="U548" s="835">
        <f t="shared" ca="1" si="690"/>
        <v>0</v>
      </c>
      <c r="V548" s="34">
        <f t="shared" si="715"/>
        <v>0</v>
      </c>
      <c r="W548" s="553">
        <f t="shared" si="717"/>
        <v>0</v>
      </c>
      <c r="X548" s="42">
        <f t="shared" si="691"/>
        <v>0.03</v>
      </c>
      <c r="Y548" s="43">
        <f t="shared" si="654"/>
        <v>2.4662697723036864E-3</v>
      </c>
      <c r="Z548" s="45">
        <f t="shared" si="646"/>
        <v>0.03</v>
      </c>
      <c r="AA548" s="43">
        <f t="shared" si="655"/>
        <v>2.4662697723036864E-3</v>
      </c>
      <c r="AB548" s="35">
        <f t="shared" si="713"/>
        <v>0.16</v>
      </c>
      <c r="AC548" s="35">
        <f t="shared" ca="1" si="713"/>
        <v>0.15470777428049154</v>
      </c>
      <c r="AD548" s="317">
        <f t="shared" ca="1" si="713"/>
        <v>0.15470777428049154</v>
      </c>
      <c r="AE548" s="39"/>
      <c r="AF548" s="318">
        <f t="shared" si="656"/>
        <v>0</v>
      </c>
      <c r="AG548" s="405">
        <f t="shared" ca="1" si="657"/>
        <v>0</v>
      </c>
      <c r="AH548" s="318">
        <f t="shared" si="658"/>
        <v>0</v>
      </c>
      <c r="AI548" s="405">
        <f t="shared" ca="1" si="659"/>
        <v>0</v>
      </c>
      <c r="AJ548" s="318">
        <f t="shared" si="660"/>
        <v>0</v>
      </c>
      <c r="AK548" s="405">
        <f t="shared" ca="1" si="661"/>
        <v>0</v>
      </c>
      <c r="AL548" s="35">
        <v>0</v>
      </c>
      <c r="AM548" s="30">
        <f t="shared" ca="1" si="662"/>
        <v>0</v>
      </c>
      <c r="AN548" s="39"/>
      <c r="AO548" s="39"/>
      <c r="AP548" s="709">
        <f ca="1">IF($J$12="",0,IF(A548&lt;=$Y$3,IF(R547+SUM($M$126:M548)&gt;$Z$22,R547*10%,IF(R547+SUM($M$126:M548)&lt;=$Z$22,$Z$22-R547-SUM($M$126:M548))),0))</f>
        <v>0</v>
      </c>
      <c r="AQ548" s="319">
        <f t="shared" ca="1" si="693"/>
        <v>0</v>
      </c>
      <c r="AR548" s="319">
        <f ca="1">IF($J$12="",0,IF(U547&lt;0,0,IF(A548&lt;=$Y$3,IF(U547+SUM($M$126:M548)&gt;$Z$22,U547*10%,IF(U547+SUM($M$126:M548)&lt;=$Z$22,$AR$125-U547-SUM($M$126:M548))),0)))</f>
        <v>0</v>
      </c>
      <c r="AS548" s="39">
        <f t="shared" ca="1" si="694"/>
        <v>0</v>
      </c>
      <c r="AT548" s="723">
        <f t="shared" ca="1" si="663"/>
        <v>0</v>
      </c>
      <c r="AU548" s="320">
        <f t="shared" ca="1" si="664"/>
        <v>0</v>
      </c>
      <c r="AV548" s="320">
        <f t="shared" ca="1" si="665"/>
        <v>0</v>
      </c>
      <c r="AW548" s="320">
        <f t="shared" ca="1" si="666"/>
        <v>0</v>
      </c>
      <c r="AX548" s="320">
        <f t="shared" ca="1" si="667"/>
        <v>0</v>
      </c>
      <c r="AY548" s="320">
        <f t="shared" ca="1" si="695"/>
        <v>0</v>
      </c>
      <c r="AZ548" s="724">
        <f t="shared" ca="1" si="668"/>
        <v>0</v>
      </c>
      <c r="BA548" s="1259">
        <f t="shared" si="696"/>
        <v>0</v>
      </c>
      <c r="BB548" s="1250"/>
      <c r="BC548" s="715">
        <f t="shared" si="669"/>
        <v>0</v>
      </c>
      <c r="BD548" s="715">
        <f t="shared" si="670"/>
        <v>0</v>
      </c>
      <c r="BE548" s="715">
        <f t="shared" si="671"/>
        <v>0</v>
      </c>
      <c r="BF548" s="715">
        <f t="shared" si="697"/>
        <v>0</v>
      </c>
      <c r="BG548" s="732">
        <f t="shared" si="672"/>
        <v>0</v>
      </c>
      <c r="BH548" s="39"/>
      <c r="BI548" s="39"/>
      <c r="BJ548" s="39"/>
      <c r="BK548" s="39"/>
      <c r="BL548" s="39"/>
      <c r="BM548" s="30"/>
      <c r="BN548" s="422">
        <f t="shared" ca="1" si="673"/>
        <v>0</v>
      </c>
      <c r="BO548" s="422">
        <f t="shared" ca="1" si="674"/>
        <v>0</v>
      </c>
      <c r="BP548" s="422">
        <f t="shared" ca="1" si="675"/>
        <v>0</v>
      </c>
      <c r="BQ548" s="422">
        <f t="shared" ca="1" si="676"/>
        <v>0</v>
      </c>
      <c r="BR548" s="422">
        <f t="shared" ca="1" si="698"/>
        <v>0</v>
      </c>
      <c r="BS548" s="422">
        <f t="shared" ca="1" si="677"/>
        <v>0</v>
      </c>
      <c r="BT548" s="422">
        <f t="shared" si="678"/>
        <v>0</v>
      </c>
      <c r="BU548" s="422">
        <f t="shared" si="679"/>
        <v>0</v>
      </c>
      <c r="BV548" s="422">
        <f t="shared" si="680"/>
        <v>0</v>
      </c>
      <c r="BW548" s="422">
        <f t="shared" si="681"/>
        <v>0</v>
      </c>
      <c r="BX548" s="422">
        <f t="shared" si="699"/>
        <v>0</v>
      </c>
      <c r="BY548" s="422">
        <f t="shared" si="682"/>
        <v>0</v>
      </c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458"/>
      <c r="CL548" s="458"/>
      <c r="CM548" s="458"/>
      <c r="CN548" s="458"/>
      <c r="CO548" s="458"/>
      <c r="CP548" s="458"/>
      <c r="CQ548" s="458"/>
      <c r="CR548" s="458"/>
      <c r="CS548" s="458"/>
      <c r="CT548" s="458"/>
      <c r="CU548" s="458"/>
      <c r="CV548" s="458"/>
      <c r="CW548" s="458"/>
      <c r="CX548" s="458"/>
      <c r="CY548" s="458"/>
      <c r="CZ548" s="458"/>
      <c r="DA548" s="458"/>
      <c r="DB548" s="458"/>
      <c r="DC548" s="458"/>
      <c r="DD548" s="458"/>
      <c r="DE548" s="458"/>
      <c r="DF548" s="458"/>
      <c r="DG548" s="458"/>
      <c r="DH548" s="458"/>
      <c r="DI548" s="458"/>
      <c r="DJ548" s="458"/>
      <c r="DK548" s="458"/>
      <c r="DL548" s="458"/>
      <c r="DM548" s="458"/>
      <c r="DN548" s="458"/>
      <c r="DO548" s="458"/>
      <c r="DP548" s="458"/>
      <c r="DQ548" s="458"/>
      <c r="DR548" s="458"/>
      <c r="DS548" s="458"/>
      <c r="DT548" s="458"/>
      <c r="DU548" s="39"/>
      <c r="DV548" s="39"/>
      <c r="DW548" s="31">
        <f t="shared" si="718"/>
        <v>36</v>
      </c>
      <c r="DX548" s="459">
        <f t="shared" si="683"/>
        <v>424</v>
      </c>
      <c r="DY548" s="467">
        <f t="shared" si="701"/>
        <v>0</v>
      </c>
      <c r="DZ548" s="468">
        <f t="shared" si="702"/>
        <v>0</v>
      </c>
      <c r="EA548" s="467">
        <f t="shared" si="703"/>
        <v>0</v>
      </c>
      <c r="EB548" s="468"/>
      <c r="EC548" s="326"/>
      <c r="ED548" s="468"/>
      <c r="EE548" s="39"/>
      <c r="EF548" s="459">
        <f t="shared" si="704"/>
        <v>424</v>
      </c>
      <c r="EG548" s="407">
        <f t="shared" si="714"/>
        <v>0.03</v>
      </c>
      <c r="EH548" s="407">
        <f t="shared" si="714"/>
        <v>0.03</v>
      </c>
      <c r="EI548" s="407">
        <f t="shared" si="714"/>
        <v>0.03</v>
      </c>
      <c r="EJ548" s="407">
        <f t="shared" si="714"/>
        <v>0.03</v>
      </c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U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</row>
    <row r="549" spans="1:228" ht="12.75" hidden="1" customHeight="1" x14ac:dyDescent="0.2">
      <c r="A549" s="31">
        <f t="shared" si="716"/>
        <v>36</v>
      </c>
      <c r="B549" s="31"/>
      <c r="C549" s="31"/>
      <c r="D549" s="32">
        <f t="shared" si="685"/>
        <v>425</v>
      </c>
      <c r="E549" s="33">
        <f t="shared" ca="1" si="648"/>
        <v>0</v>
      </c>
      <c r="F549" s="33">
        <f t="shared" ca="1" si="649"/>
        <v>0</v>
      </c>
      <c r="G549" s="33">
        <f t="shared" ca="1" si="650"/>
        <v>0</v>
      </c>
      <c r="H549" s="33">
        <v>0</v>
      </c>
      <c r="I549" s="33">
        <v>0</v>
      </c>
      <c r="J549" s="33">
        <f t="shared" ca="1" si="706"/>
        <v>0</v>
      </c>
      <c r="K549" s="33">
        <f t="shared" ca="1" si="651"/>
        <v>0</v>
      </c>
      <c r="L549" s="33"/>
      <c r="M549" s="832">
        <v>0</v>
      </c>
      <c r="N549" s="33">
        <f>IF(M549&gt;0,#REF!,0)</f>
        <v>0</v>
      </c>
      <c r="O549" s="33">
        <f t="shared" ca="1" si="652"/>
        <v>0</v>
      </c>
      <c r="P549" s="833">
        <f t="shared" ca="1" si="686"/>
        <v>0</v>
      </c>
      <c r="Q549" s="834">
        <f t="shared" ca="1" si="687"/>
        <v>0</v>
      </c>
      <c r="R549" s="835">
        <f t="shared" ca="1" si="688"/>
        <v>0</v>
      </c>
      <c r="S549" s="836">
        <f t="shared" ca="1" si="689"/>
        <v>0</v>
      </c>
      <c r="T549" s="34">
        <f t="shared" ca="1" si="653"/>
        <v>0</v>
      </c>
      <c r="U549" s="835">
        <f t="shared" ca="1" si="690"/>
        <v>0</v>
      </c>
      <c r="V549" s="34">
        <f t="shared" si="715"/>
        <v>0</v>
      </c>
      <c r="W549" s="553">
        <f t="shared" si="717"/>
        <v>0</v>
      </c>
      <c r="X549" s="42">
        <f t="shared" si="691"/>
        <v>0.03</v>
      </c>
      <c r="Y549" s="43">
        <f t="shared" si="654"/>
        <v>2.4662697723036864E-3</v>
      </c>
      <c r="Z549" s="45">
        <f t="shared" si="646"/>
        <v>0.03</v>
      </c>
      <c r="AA549" s="43">
        <f t="shared" si="655"/>
        <v>2.4662697723036864E-3</v>
      </c>
      <c r="AB549" s="35">
        <f t="shared" si="713"/>
        <v>0.16</v>
      </c>
      <c r="AC549" s="35">
        <f t="shared" ca="1" si="713"/>
        <v>0.15470777428049154</v>
      </c>
      <c r="AD549" s="317">
        <f t="shared" ca="1" si="713"/>
        <v>0.15470777428049154</v>
      </c>
      <c r="AE549" s="39"/>
      <c r="AF549" s="318">
        <f t="shared" si="656"/>
        <v>0</v>
      </c>
      <c r="AG549" s="405">
        <f t="shared" ca="1" si="657"/>
        <v>0</v>
      </c>
      <c r="AH549" s="318">
        <f t="shared" si="658"/>
        <v>0</v>
      </c>
      <c r="AI549" s="405">
        <f t="shared" ca="1" si="659"/>
        <v>0</v>
      </c>
      <c r="AJ549" s="318">
        <f t="shared" si="660"/>
        <v>0</v>
      </c>
      <c r="AK549" s="405">
        <f t="shared" ca="1" si="661"/>
        <v>0</v>
      </c>
      <c r="AL549" s="35">
        <v>0</v>
      </c>
      <c r="AM549" s="30">
        <f t="shared" ca="1" si="662"/>
        <v>0</v>
      </c>
      <c r="AN549" s="39"/>
      <c r="AO549" s="39"/>
      <c r="AP549" s="709">
        <f ca="1">IF($J$12="",0,IF(A549&lt;=$Y$3,IF(R548+SUM($M$126:M549)&gt;$Z$22,R548*10%,IF(R548+SUM($M$126:M549)&lt;=$Z$22,$Z$22-R548-SUM($M$126:M549))),0))</f>
        <v>0</v>
      </c>
      <c r="AQ549" s="319">
        <f t="shared" ca="1" si="693"/>
        <v>0</v>
      </c>
      <c r="AR549" s="319">
        <f ca="1">IF($J$12="",0,IF(U548&lt;0,0,IF(A549&lt;=$Y$3,IF(U548+SUM($M$126:M549)&gt;$Z$22,U548*10%,IF(U548+SUM($M$126:M549)&lt;=$Z$22,$AR$125-U548-SUM($M$126:M549))),0)))</f>
        <v>0</v>
      </c>
      <c r="AS549" s="39">
        <f t="shared" ca="1" si="694"/>
        <v>0</v>
      </c>
      <c r="AT549" s="723">
        <f t="shared" ca="1" si="663"/>
        <v>0</v>
      </c>
      <c r="AU549" s="320">
        <f t="shared" ca="1" si="664"/>
        <v>0</v>
      </c>
      <c r="AV549" s="320">
        <f t="shared" ca="1" si="665"/>
        <v>0</v>
      </c>
      <c r="AW549" s="320">
        <f t="shared" ca="1" si="666"/>
        <v>0</v>
      </c>
      <c r="AX549" s="320">
        <f t="shared" ca="1" si="667"/>
        <v>0</v>
      </c>
      <c r="AY549" s="320">
        <f t="shared" ca="1" si="695"/>
        <v>0</v>
      </c>
      <c r="AZ549" s="724">
        <f t="shared" ca="1" si="668"/>
        <v>0</v>
      </c>
      <c r="BA549" s="1259">
        <f t="shared" si="696"/>
        <v>0</v>
      </c>
      <c r="BB549" s="1250"/>
      <c r="BC549" s="715">
        <f t="shared" si="669"/>
        <v>0</v>
      </c>
      <c r="BD549" s="715">
        <f t="shared" si="670"/>
        <v>0</v>
      </c>
      <c r="BE549" s="715">
        <f t="shared" si="671"/>
        <v>0</v>
      </c>
      <c r="BF549" s="715">
        <f t="shared" si="697"/>
        <v>0</v>
      </c>
      <c r="BG549" s="732">
        <f t="shared" si="672"/>
        <v>0</v>
      </c>
      <c r="BH549" s="39"/>
      <c r="BI549" s="39"/>
      <c r="BJ549" s="39"/>
      <c r="BK549" s="39"/>
      <c r="BL549" s="39"/>
      <c r="BM549" s="30"/>
      <c r="BN549" s="422">
        <f t="shared" ca="1" si="673"/>
        <v>0</v>
      </c>
      <c r="BO549" s="422">
        <f t="shared" ca="1" si="674"/>
        <v>0</v>
      </c>
      <c r="BP549" s="422">
        <f t="shared" ca="1" si="675"/>
        <v>0</v>
      </c>
      <c r="BQ549" s="422">
        <f t="shared" ca="1" si="676"/>
        <v>0</v>
      </c>
      <c r="BR549" s="422">
        <f t="shared" ca="1" si="698"/>
        <v>0</v>
      </c>
      <c r="BS549" s="422">
        <f t="shared" ca="1" si="677"/>
        <v>0</v>
      </c>
      <c r="BT549" s="422">
        <f t="shared" si="678"/>
        <v>0</v>
      </c>
      <c r="BU549" s="422">
        <f t="shared" si="679"/>
        <v>0</v>
      </c>
      <c r="BV549" s="422">
        <f t="shared" si="680"/>
        <v>0</v>
      </c>
      <c r="BW549" s="422">
        <f t="shared" si="681"/>
        <v>0</v>
      </c>
      <c r="BX549" s="422">
        <f t="shared" si="699"/>
        <v>0</v>
      </c>
      <c r="BY549" s="422">
        <f t="shared" si="682"/>
        <v>0</v>
      </c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458"/>
      <c r="CL549" s="458"/>
      <c r="CM549" s="458"/>
      <c r="CN549" s="458"/>
      <c r="CO549" s="458"/>
      <c r="CP549" s="458"/>
      <c r="CQ549" s="458"/>
      <c r="CR549" s="458"/>
      <c r="CS549" s="458"/>
      <c r="CT549" s="458"/>
      <c r="CU549" s="458"/>
      <c r="CV549" s="458"/>
      <c r="CW549" s="458"/>
      <c r="CX549" s="458"/>
      <c r="CY549" s="458"/>
      <c r="CZ549" s="458"/>
      <c r="DA549" s="458"/>
      <c r="DB549" s="458"/>
      <c r="DC549" s="458"/>
      <c r="DD549" s="458"/>
      <c r="DE549" s="458"/>
      <c r="DF549" s="458"/>
      <c r="DG549" s="458"/>
      <c r="DH549" s="458"/>
      <c r="DI549" s="458"/>
      <c r="DJ549" s="458"/>
      <c r="DK549" s="458"/>
      <c r="DL549" s="458"/>
      <c r="DM549" s="458"/>
      <c r="DN549" s="458"/>
      <c r="DO549" s="458"/>
      <c r="DP549" s="458"/>
      <c r="DQ549" s="458"/>
      <c r="DR549" s="458"/>
      <c r="DS549" s="458"/>
      <c r="DT549" s="458"/>
      <c r="DU549" s="39"/>
      <c r="DV549" s="39"/>
      <c r="DW549" s="31">
        <f t="shared" si="718"/>
        <v>36</v>
      </c>
      <c r="DX549" s="459">
        <f t="shared" si="683"/>
        <v>425</v>
      </c>
      <c r="DY549" s="467">
        <f t="shared" si="701"/>
        <v>0</v>
      </c>
      <c r="DZ549" s="468">
        <f t="shared" si="702"/>
        <v>0</v>
      </c>
      <c r="EA549" s="467">
        <f t="shared" si="703"/>
        <v>0</v>
      </c>
      <c r="EB549" s="468"/>
      <c r="EC549" s="326"/>
      <c r="ED549" s="468"/>
      <c r="EE549" s="39"/>
      <c r="EF549" s="459">
        <f t="shared" si="704"/>
        <v>425</v>
      </c>
      <c r="EG549" s="407">
        <f t="shared" si="714"/>
        <v>0.03</v>
      </c>
      <c r="EH549" s="407">
        <f t="shared" si="714"/>
        <v>0.03</v>
      </c>
      <c r="EI549" s="407">
        <f t="shared" si="714"/>
        <v>0.03</v>
      </c>
      <c r="EJ549" s="407">
        <f t="shared" si="714"/>
        <v>0.03</v>
      </c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U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</row>
    <row r="550" spans="1:228" ht="12.75" hidden="1" customHeight="1" x14ac:dyDescent="0.2">
      <c r="A550" s="31">
        <f t="shared" si="716"/>
        <v>36</v>
      </c>
      <c r="B550" s="31"/>
      <c r="C550" s="31"/>
      <c r="D550" s="32">
        <f t="shared" si="685"/>
        <v>426</v>
      </c>
      <c r="E550" s="33">
        <f t="shared" ca="1" si="648"/>
        <v>0</v>
      </c>
      <c r="F550" s="33">
        <f t="shared" ca="1" si="649"/>
        <v>0</v>
      </c>
      <c r="G550" s="33">
        <f t="shared" ca="1" si="650"/>
        <v>0</v>
      </c>
      <c r="H550" s="33">
        <v>0</v>
      </c>
      <c r="I550" s="33">
        <v>0</v>
      </c>
      <c r="J550" s="33">
        <f t="shared" ca="1" si="706"/>
        <v>0</v>
      </c>
      <c r="K550" s="33">
        <f t="shared" ca="1" si="651"/>
        <v>0</v>
      </c>
      <c r="L550" s="33"/>
      <c r="M550" s="832">
        <v>0</v>
      </c>
      <c r="N550" s="33">
        <f>IF(M550&gt;0,#REF!,0)</f>
        <v>0</v>
      </c>
      <c r="O550" s="33">
        <f t="shared" ca="1" si="652"/>
        <v>0</v>
      </c>
      <c r="P550" s="833">
        <f t="shared" ca="1" si="686"/>
        <v>0</v>
      </c>
      <c r="Q550" s="834">
        <f t="shared" ca="1" si="687"/>
        <v>0</v>
      </c>
      <c r="R550" s="835">
        <f t="shared" ca="1" si="688"/>
        <v>0</v>
      </c>
      <c r="S550" s="836">
        <f t="shared" ca="1" si="689"/>
        <v>0</v>
      </c>
      <c r="T550" s="34">
        <f t="shared" ca="1" si="653"/>
        <v>0</v>
      </c>
      <c r="U550" s="835">
        <f t="shared" ca="1" si="690"/>
        <v>0</v>
      </c>
      <c r="V550" s="34">
        <f t="shared" si="715"/>
        <v>0</v>
      </c>
      <c r="W550" s="553">
        <f t="shared" si="717"/>
        <v>0</v>
      </c>
      <c r="X550" s="42">
        <f t="shared" si="691"/>
        <v>0.03</v>
      </c>
      <c r="Y550" s="43">
        <f t="shared" si="654"/>
        <v>2.4662697723036864E-3</v>
      </c>
      <c r="Z550" s="45">
        <f t="shared" si="646"/>
        <v>0.03</v>
      </c>
      <c r="AA550" s="43">
        <f t="shared" si="655"/>
        <v>2.4662697723036864E-3</v>
      </c>
      <c r="AB550" s="35">
        <f t="shared" si="713"/>
        <v>0.16</v>
      </c>
      <c r="AC550" s="35">
        <f t="shared" ca="1" si="713"/>
        <v>0.15470777428049154</v>
      </c>
      <c r="AD550" s="317">
        <f t="shared" ca="1" si="713"/>
        <v>0.15470777428049154</v>
      </c>
      <c r="AE550" s="39"/>
      <c r="AF550" s="318">
        <f t="shared" si="656"/>
        <v>0</v>
      </c>
      <c r="AG550" s="405">
        <f t="shared" ca="1" si="657"/>
        <v>0</v>
      </c>
      <c r="AH550" s="318">
        <f t="shared" si="658"/>
        <v>0</v>
      </c>
      <c r="AI550" s="405">
        <f t="shared" ca="1" si="659"/>
        <v>0</v>
      </c>
      <c r="AJ550" s="318">
        <f t="shared" si="660"/>
        <v>0</v>
      </c>
      <c r="AK550" s="405">
        <f t="shared" ca="1" si="661"/>
        <v>0</v>
      </c>
      <c r="AL550" s="35">
        <v>0</v>
      </c>
      <c r="AM550" s="30">
        <f t="shared" ca="1" si="662"/>
        <v>0</v>
      </c>
      <c r="AN550" s="39"/>
      <c r="AO550" s="39"/>
      <c r="AP550" s="709">
        <f ca="1">IF($J$12="",0,IF(A550&lt;=$Y$3,IF(R549+SUM($M$126:M550)&gt;$Z$22,R549*10%,IF(R549+SUM($M$126:M550)&lt;=$Z$22,$Z$22-R549-SUM($M$126:M550))),0))</f>
        <v>0</v>
      </c>
      <c r="AQ550" s="319">
        <f t="shared" ca="1" si="693"/>
        <v>0</v>
      </c>
      <c r="AR550" s="319">
        <f ca="1">IF($J$12="",0,IF(U549&lt;0,0,IF(A550&lt;=$Y$3,IF(U549+SUM($M$126:M550)&gt;$Z$22,U549*10%,IF(U549+SUM($M$126:M550)&lt;=$Z$22,$AR$125-U549-SUM($M$126:M550))),0)))</f>
        <v>0</v>
      </c>
      <c r="AS550" s="39">
        <f t="shared" ca="1" si="694"/>
        <v>0</v>
      </c>
      <c r="AT550" s="723">
        <f t="shared" ca="1" si="663"/>
        <v>0</v>
      </c>
      <c r="AU550" s="320">
        <f t="shared" ca="1" si="664"/>
        <v>0</v>
      </c>
      <c r="AV550" s="320">
        <f t="shared" ca="1" si="665"/>
        <v>0</v>
      </c>
      <c r="AW550" s="320">
        <f t="shared" ca="1" si="666"/>
        <v>0</v>
      </c>
      <c r="AX550" s="320">
        <f t="shared" ca="1" si="667"/>
        <v>0</v>
      </c>
      <c r="AY550" s="320">
        <f t="shared" ca="1" si="695"/>
        <v>0</v>
      </c>
      <c r="AZ550" s="724">
        <f t="shared" ca="1" si="668"/>
        <v>0</v>
      </c>
      <c r="BA550" s="1259">
        <f t="shared" si="696"/>
        <v>0</v>
      </c>
      <c r="BB550" s="1250"/>
      <c r="BC550" s="715">
        <f t="shared" si="669"/>
        <v>0</v>
      </c>
      <c r="BD550" s="715">
        <f t="shared" si="670"/>
        <v>0</v>
      </c>
      <c r="BE550" s="715">
        <f t="shared" si="671"/>
        <v>0</v>
      </c>
      <c r="BF550" s="715">
        <f t="shared" si="697"/>
        <v>0</v>
      </c>
      <c r="BG550" s="732">
        <f t="shared" si="672"/>
        <v>0</v>
      </c>
      <c r="BH550" s="39"/>
      <c r="BI550" s="39"/>
      <c r="BJ550" s="39"/>
      <c r="BK550" s="39"/>
      <c r="BL550" s="39"/>
      <c r="BM550" s="30"/>
      <c r="BN550" s="422">
        <f t="shared" ca="1" si="673"/>
        <v>0</v>
      </c>
      <c r="BO550" s="422">
        <f t="shared" ca="1" si="674"/>
        <v>0</v>
      </c>
      <c r="BP550" s="422">
        <f t="shared" ca="1" si="675"/>
        <v>0</v>
      </c>
      <c r="BQ550" s="422">
        <f t="shared" ca="1" si="676"/>
        <v>0</v>
      </c>
      <c r="BR550" s="422">
        <f t="shared" ca="1" si="698"/>
        <v>0</v>
      </c>
      <c r="BS550" s="422">
        <f t="shared" ca="1" si="677"/>
        <v>0</v>
      </c>
      <c r="BT550" s="422">
        <f t="shared" si="678"/>
        <v>0</v>
      </c>
      <c r="BU550" s="422">
        <f t="shared" si="679"/>
        <v>0</v>
      </c>
      <c r="BV550" s="422">
        <f t="shared" si="680"/>
        <v>0</v>
      </c>
      <c r="BW550" s="422">
        <f t="shared" si="681"/>
        <v>0</v>
      </c>
      <c r="BX550" s="422">
        <f t="shared" si="699"/>
        <v>0</v>
      </c>
      <c r="BY550" s="422">
        <f t="shared" si="682"/>
        <v>0</v>
      </c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458"/>
      <c r="CL550" s="458"/>
      <c r="CM550" s="458"/>
      <c r="CN550" s="458"/>
      <c r="CO550" s="458"/>
      <c r="CP550" s="458"/>
      <c r="CQ550" s="458"/>
      <c r="CR550" s="458"/>
      <c r="CS550" s="458"/>
      <c r="CT550" s="458"/>
      <c r="CU550" s="458"/>
      <c r="CV550" s="458"/>
      <c r="CW550" s="458"/>
      <c r="CX550" s="458"/>
      <c r="CY550" s="458"/>
      <c r="CZ550" s="458"/>
      <c r="DA550" s="458"/>
      <c r="DB550" s="458"/>
      <c r="DC550" s="458"/>
      <c r="DD550" s="458"/>
      <c r="DE550" s="458"/>
      <c r="DF550" s="458"/>
      <c r="DG550" s="458"/>
      <c r="DH550" s="458"/>
      <c r="DI550" s="458"/>
      <c r="DJ550" s="458"/>
      <c r="DK550" s="458"/>
      <c r="DL550" s="458"/>
      <c r="DM550" s="458"/>
      <c r="DN550" s="458"/>
      <c r="DO550" s="458"/>
      <c r="DP550" s="458"/>
      <c r="DQ550" s="458"/>
      <c r="DR550" s="458"/>
      <c r="DS550" s="458"/>
      <c r="DT550" s="458"/>
      <c r="DU550" s="39"/>
      <c r="DV550" s="39"/>
      <c r="DW550" s="31">
        <f t="shared" si="718"/>
        <v>36</v>
      </c>
      <c r="DX550" s="459">
        <f t="shared" si="683"/>
        <v>426</v>
      </c>
      <c r="DY550" s="467">
        <f t="shared" si="701"/>
        <v>0</v>
      </c>
      <c r="DZ550" s="468">
        <f t="shared" si="702"/>
        <v>0</v>
      </c>
      <c r="EA550" s="467">
        <f t="shared" si="703"/>
        <v>0</v>
      </c>
      <c r="EB550" s="468"/>
      <c r="EC550" s="326"/>
      <c r="ED550" s="468"/>
      <c r="EE550" s="39"/>
      <c r="EF550" s="459">
        <f t="shared" si="704"/>
        <v>426</v>
      </c>
      <c r="EG550" s="407">
        <f t="shared" si="714"/>
        <v>0.03</v>
      </c>
      <c r="EH550" s="407">
        <f t="shared" si="714"/>
        <v>0.03</v>
      </c>
      <c r="EI550" s="407">
        <f t="shared" si="714"/>
        <v>0.03</v>
      </c>
      <c r="EJ550" s="407">
        <f t="shared" si="714"/>
        <v>0.03</v>
      </c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</row>
    <row r="551" spans="1:228" ht="12.75" hidden="1" customHeight="1" x14ac:dyDescent="0.2">
      <c r="A551" s="31">
        <f t="shared" si="716"/>
        <v>36</v>
      </c>
      <c r="B551" s="31"/>
      <c r="C551" s="31"/>
      <c r="D551" s="32">
        <f t="shared" si="685"/>
        <v>427</v>
      </c>
      <c r="E551" s="33">
        <f t="shared" ca="1" si="648"/>
        <v>0</v>
      </c>
      <c r="F551" s="33">
        <f t="shared" ca="1" si="649"/>
        <v>0</v>
      </c>
      <c r="G551" s="33">
        <f t="shared" ca="1" si="650"/>
        <v>0</v>
      </c>
      <c r="H551" s="33">
        <v>0</v>
      </c>
      <c r="I551" s="33">
        <v>0</v>
      </c>
      <c r="J551" s="33">
        <f t="shared" ca="1" si="706"/>
        <v>0</v>
      </c>
      <c r="K551" s="33">
        <f t="shared" ca="1" si="651"/>
        <v>0</v>
      </c>
      <c r="L551" s="33"/>
      <c r="M551" s="832">
        <v>0</v>
      </c>
      <c r="N551" s="33">
        <f>IF(M551&gt;0,#REF!,0)</f>
        <v>0</v>
      </c>
      <c r="O551" s="33">
        <f t="shared" ca="1" si="652"/>
        <v>0</v>
      </c>
      <c r="P551" s="833">
        <f t="shared" ca="1" si="686"/>
        <v>0</v>
      </c>
      <c r="Q551" s="834">
        <f t="shared" ca="1" si="687"/>
        <v>0</v>
      </c>
      <c r="R551" s="835">
        <f t="shared" ca="1" si="688"/>
        <v>0</v>
      </c>
      <c r="S551" s="836">
        <f t="shared" ca="1" si="689"/>
        <v>0</v>
      </c>
      <c r="T551" s="34">
        <f t="shared" ca="1" si="653"/>
        <v>0</v>
      </c>
      <c r="U551" s="835">
        <f t="shared" ca="1" si="690"/>
        <v>0</v>
      </c>
      <c r="V551" s="34">
        <f t="shared" si="715"/>
        <v>0</v>
      </c>
      <c r="W551" s="553">
        <f t="shared" si="717"/>
        <v>0</v>
      </c>
      <c r="X551" s="42">
        <f t="shared" si="691"/>
        <v>0.03</v>
      </c>
      <c r="Y551" s="43">
        <f t="shared" si="654"/>
        <v>2.4662697723036864E-3</v>
      </c>
      <c r="Z551" s="45">
        <f t="shared" si="646"/>
        <v>0.03</v>
      </c>
      <c r="AA551" s="43">
        <f t="shared" si="655"/>
        <v>2.4662697723036864E-3</v>
      </c>
      <c r="AB551" s="35">
        <f t="shared" si="713"/>
        <v>0.16</v>
      </c>
      <c r="AC551" s="35">
        <f t="shared" ca="1" si="713"/>
        <v>0.15470777428049154</v>
      </c>
      <c r="AD551" s="317">
        <f t="shared" ca="1" si="713"/>
        <v>0.15470777428049154</v>
      </c>
      <c r="AE551" s="39"/>
      <c r="AF551" s="318">
        <f t="shared" si="656"/>
        <v>0</v>
      </c>
      <c r="AG551" s="405">
        <f t="shared" ca="1" si="657"/>
        <v>0</v>
      </c>
      <c r="AH551" s="318">
        <f t="shared" si="658"/>
        <v>0</v>
      </c>
      <c r="AI551" s="405">
        <f t="shared" ca="1" si="659"/>
        <v>0</v>
      </c>
      <c r="AJ551" s="318">
        <f t="shared" si="660"/>
        <v>0</v>
      </c>
      <c r="AK551" s="405">
        <f t="shared" ca="1" si="661"/>
        <v>0</v>
      </c>
      <c r="AL551" s="35">
        <v>0</v>
      </c>
      <c r="AM551" s="30">
        <f t="shared" ca="1" si="662"/>
        <v>0</v>
      </c>
      <c r="AN551" s="39"/>
      <c r="AO551" s="39"/>
      <c r="AP551" s="709">
        <f ca="1">IF($J$12="",0,IF(A551&lt;=$Y$3,IF(R550+SUM($M$126:M551)&gt;$Z$22,R550*10%,IF(R550+SUM($M$126:M551)&lt;=$Z$22,$Z$22-R550-SUM($M$126:M551))),0))</f>
        <v>0</v>
      </c>
      <c r="AQ551" s="319">
        <f t="shared" ca="1" si="693"/>
        <v>0</v>
      </c>
      <c r="AR551" s="319">
        <f ca="1">IF($J$12="",0,IF(U550&lt;0,0,IF(A551&lt;=$Y$3,IF(U550+SUM($M$126:M551)&gt;$Z$22,U550*10%,IF(U550+SUM($M$126:M551)&lt;=$Z$22,$AR$125-U550-SUM($M$126:M551))),0)))</f>
        <v>0</v>
      </c>
      <c r="AS551" s="39">
        <f t="shared" ca="1" si="694"/>
        <v>0</v>
      </c>
      <c r="AT551" s="723">
        <f t="shared" ca="1" si="663"/>
        <v>0</v>
      </c>
      <c r="AU551" s="320">
        <f t="shared" ca="1" si="664"/>
        <v>0</v>
      </c>
      <c r="AV551" s="320">
        <f t="shared" ca="1" si="665"/>
        <v>0</v>
      </c>
      <c r="AW551" s="320">
        <f t="shared" ca="1" si="666"/>
        <v>0</v>
      </c>
      <c r="AX551" s="320">
        <f t="shared" ca="1" si="667"/>
        <v>0</v>
      </c>
      <c r="AY551" s="320">
        <f t="shared" ca="1" si="695"/>
        <v>0</v>
      </c>
      <c r="AZ551" s="724">
        <f t="shared" ca="1" si="668"/>
        <v>0</v>
      </c>
      <c r="BA551" s="1259">
        <f t="shared" si="696"/>
        <v>0</v>
      </c>
      <c r="BB551" s="1250"/>
      <c r="BC551" s="715">
        <f t="shared" si="669"/>
        <v>0</v>
      </c>
      <c r="BD551" s="715">
        <f t="shared" si="670"/>
        <v>0</v>
      </c>
      <c r="BE551" s="715">
        <f t="shared" si="671"/>
        <v>0</v>
      </c>
      <c r="BF551" s="715">
        <f t="shared" si="697"/>
        <v>0</v>
      </c>
      <c r="BG551" s="732">
        <f t="shared" si="672"/>
        <v>0</v>
      </c>
      <c r="BH551" s="39"/>
      <c r="BI551" s="39"/>
      <c r="BJ551" s="39"/>
      <c r="BK551" s="39"/>
      <c r="BL551" s="39"/>
      <c r="BM551" s="30"/>
      <c r="BN551" s="422">
        <f t="shared" ca="1" si="673"/>
        <v>0</v>
      </c>
      <c r="BO551" s="422">
        <f t="shared" ca="1" si="674"/>
        <v>0</v>
      </c>
      <c r="BP551" s="422">
        <f t="shared" ca="1" si="675"/>
        <v>0</v>
      </c>
      <c r="BQ551" s="422">
        <f t="shared" ca="1" si="676"/>
        <v>0</v>
      </c>
      <c r="BR551" s="422">
        <f t="shared" ca="1" si="698"/>
        <v>0</v>
      </c>
      <c r="BS551" s="422">
        <f t="shared" ca="1" si="677"/>
        <v>0</v>
      </c>
      <c r="BT551" s="422">
        <f t="shared" si="678"/>
        <v>0</v>
      </c>
      <c r="BU551" s="422">
        <f t="shared" si="679"/>
        <v>0</v>
      </c>
      <c r="BV551" s="422">
        <f t="shared" si="680"/>
        <v>0</v>
      </c>
      <c r="BW551" s="422">
        <f t="shared" si="681"/>
        <v>0</v>
      </c>
      <c r="BX551" s="422">
        <f t="shared" si="699"/>
        <v>0</v>
      </c>
      <c r="BY551" s="422">
        <f t="shared" si="682"/>
        <v>0</v>
      </c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458"/>
      <c r="CL551" s="458"/>
      <c r="CM551" s="458"/>
      <c r="CN551" s="458"/>
      <c r="CO551" s="458"/>
      <c r="CP551" s="458"/>
      <c r="CQ551" s="458"/>
      <c r="CR551" s="458"/>
      <c r="CS551" s="458"/>
      <c r="CT551" s="458"/>
      <c r="CU551" s="458"/>
      <c r="CV551" s="458"/>
      <c r="CW551" s="458"/>
      <c r="CX551" s="458"/>
      <c r="CY551" s="458"/>
      <c r="CZ551" s="458"/>
      <c r="DA551" s="458"/>
      <c r="DB551" s="458"/>
      <c r="DC551" s="458"/>
      <c r="DD551" s="458"/>
      <c r="DE551" s="458"/>
      <c r="DF551" s="458"/>
      <c r="DG551" s="458"/>
      <c r="DH551" s="458"/>
      <c r="DI551" s="458"/>
      <c r="DJ551" s="458"/>
      <c r="DK551" s="458"/>
      <c r="DL551" s="458"/>
      <c r="DM551" s="458"/>
      <c r="DN551" s="458"/>
      <c r="DO551" s="458"/>
      <c r="DP551" s="458"/>
      <c r="DQ551" s="458"/>
      <c r="DR551" s="458"/>
      <c r="DS551" s="458"/>
      <c r="DT551" s="458"/>
      <c r="DU551" s="39"/>
      <c r="DV551" s="39"/>
      <c r="DW551" s="31">
        <f t="shared" si="718"/>
        <v>36</v>
      </c>
      <c r="DX551" s="459">
        <f t="shared" si="683"/>
        <v>427</v>
      </c>
      <c r="DY551" s="467">
        <f t="shared" si="701"/>
        <v>0</v>
      </c>
      <c r="DZ551" s="468">
        <f t="shared" si="702"/>
        <v>0</v>
      </c>
      <c r="EA551" s="467">
        <f t="shared" si="703"/>
        <v>0</v>
      </c>
      <c r="EB551" s="468"/>
      <c r="EC551" s="326"/>
      <c r="ED551" s="468"/>
      <c r="EE551" s="39"/>
      <c r="EF551" s="459">
        <f t="shared" si="704"/>
        <v>427</v>
      </c>
      <c r="EG551" s="407">
        <f t="shared" si="714"/>
        <v>0.03</v>
      </c>
      <c r="EH551" s="407">
        <f t="shared" si="714"/>
        <v>0.03</v>
      </c>
      <c r="EI551" s="407">
        <f t="shared" si="714"/>
        <v>0.03</v>
      </c>
      <c r="EJ551" s="407">
        <f t="shared" si="714"/>
        <v>0.03</v>
      </c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</row>
    <row r="552" spans="1:228" ht="12.75" hidden="1" customHeight="1" x14ac:dyDescent="0.2">
      <c r="A552" s="31">
        <f t="shared" si="716"/>
        <v>36</v>
      </c>
      <c r="B552" s="31"/>
      <c r="C552" s="31"/>
      <c r="D552" s="32">
        <f t="shared" si="685"/>
        <v>428</v>
      </c>
      <c r="E552" s="33">
        <f t="shared" ca="1" si="648"/>
        <v>0</v>
      </c>
      <c r="F552" s="33">
        <f t="shared" ca="1" si="649"/>
        <v>0</v>
      </c>
      <c r="G552" s="33">
        <f t="shared" ca="1" si="650"/>
        <v>0</v>
      </c>
      <c r="H552" s="33">
        <v>0</v>
      </c>
      <c r="I552" s="33">
        <v>0</v>
      </c>
      <c r="J552" s="33">
        <f t="shared" ca="1" si="706"/>
        <v>0</v>
      </c>
      <c r="K552" s="33">
        <f t="shared" ca="1" si="651"/>
        <v>0</v>
      </c>
      <c r="L552" s="33"/>
      <c r="M552" s="832">
        <v>0</v>
      </c>
      <c r="N552" s="33">
        <f>IF(M552&gt;0,#REF!,0)</f>
        <v>0</v>
      </c>
      <c r="O552" s="33">
        <f t="shared" ca="1" si="652"/>
        <v>0</v>
      </c>
      <c r="P552" s="833">
        <f t="shared" ca="1" si="686"/>
        <v>0</v>
      </c>
      <c r="Q552" s="834">
        <f t="shared" ca="1" si="687"/>
        <v>0</v>
      </c>
      <c r="R552" s="835">
        <f t="shared" ca="1" si="688"/>
        <v>0</v>
      </c>
      <c r="S552" s="836">
        <f t="shared" ca="1" si="689"/>
        <v>0</v>
      </c>
      <c r="T552" s="34">
        <f t="shared" ca="1" si="653"/>
        <v>0</v>
      </c>
      <c r="U552" s="835">
        <f t="shared" ca="1" si="690"/>
        <v>0</v>
      </c>
      <c r="V552" s="34">
        <f t="shared" si="715"/>
        <v>0</v>
      </c>
      <c r="W552" s="553">
        <f t="shared" si="717"/>
        <v>0</v>
      </c>
      <c r="X552" s="42">
        <f t="shared" si="691"/>
        <v>0.03</v>
      </c>
      <c r="Y552" s="43">
        <f t="shared" si="654"/>
        <v>2.4662697723036864E-3</v>
      </c>
      <c r="Z552" s="45">
        <f t="shared" si="646"/>
        <v>0.03</v>
      </c>
      <c r="AA552" s="43">
        <f t="shared" si="655"/>
        <v>2.4662697723036864E-3</v>
      </c>
      <c r="AB552" s="35">
        <f t="shared" si="713"/>
        <v>0.16</v>
      </c>
      <c r="AC552" s="35">
        <f t="shared" ca="1" si="713"/>
        <v>0.15470777428049154</v>
      </c>
      <c r="AD552" s="317">
        <f t="shared" ca="1" si="713"/>
        <v>0.15470777428049154</v>
      </c>
      <c r="AE552" s="39"/>
      <c r="AF552" s="318">
        <f t="shared" si="656"/>
        <v>0</v>
      </c>
      <c r="AG552" s="405">
        <f t="shared" ca="1" si="657"/>
        <v>0</v>
      </c>
      <c r="AH552" s="318">
        <f t="shared" si="658"/>
        <v>0</v>
      </c>
      <c r="AI552" s="405">
        <f t="shared" ca="1" si="659"/>
        <v>0</v>
      </c>
      <c r="AJ552" s="318">
        <f t="shared" si="660"/>
        <v>0</v>
      </c>
      <c r="AK552" s="405">
        <f t="shared" ca="1" si="661"/>
        <v>0</v>
      </c>
      <c r="AL552" s="35">
        <v>0</v>
      </c>
      <c r="AM552" s="30">
        <f t="shared" ca="1" si="662"/>
        <v>0</v>
      </c>
      <c r="AN552" s="39"/>
      <c r="AO552" s="39"/>
      <c r="AP552" s="709">
        <f ca="1">IF($J$12="",0,IF(A552&lt;=$Y$3,IF(R551+SUM($M$126:M552)&gt;$Z$22,R551*10%,IF(R551+SUM($M$126:M552)&lt;=$Z$22,$Z$22-R551-SUM($M$126:M552))),0))</f>
        <v>0</v>
      </c>
      <c r="AQ552" s="319">
        <f t="shared" ca="1" si="693"/>
        <v>0</v>
      </c>
      <c r="AR552" s="319">
        <f ca="1">IF($J$12="",0,IF(U551&lt;0,0,IF(A552&lt;=$Y$3,IF(U551+SUM($M$126:M552)&gt;$Z$22,U551*10%,IF(U551+SUM($M$126:M552)&lt;=$Z$22,$AR$125-U551-SUM($M$126:M552))),0)))</f>
        <v>0</v>
      </c>
      <c r="AS552" s="39">
        <f t="shared" ca="1" si="694"/>
        <v>0</v>
      </c>
      <c r="AT552" s="723">
        <f t="shared" ca="1" si="663"/>
        <v>0</v>
      </c>
      <c r="AU552" s="320">
        <f t="shared" ca="1" si="664"/>
        <v>0</v>
      </c>
      <c r="AV552" s="320">
        <f t="shared" ca="1" si="665"/>
        <v>0</v>
      </c>
      <c r="AW552" s="320">
        <f t="shared" ca="1" si="666"/>
        <v>0</v>
      </c>
      <c r="AX552" s="320">
        <f t="shared" ca="1" si="667"/>
        <v>0</v>
      </c>
      <c r="AY552" s="320">
        <f t="shared" ca="1" si="695"/>
        <v>0</v>
      </c>
      <c r="AZ552" s="724">
        <f t="shared" ca="1" si="668"/>
        <v>0</v>
      </c>
      <c r="BA552" s="1259">
        <f t="shared" si="696"/>
        <v>0</v>
      </c>
      <c r="BB552" s="1250"/>
      <c r="BC552" s="715">
        <f t="shared" si="669"/>
        <v>0</v>
      </c>
      <c r="BD552" s="715">
        <f t="shared" si="670"/>
        <v>0</v>
      </c>
      <c r="BE552" s="715">
        <f t="shared" si="671"/>
        <v>0</v>
      </c>
      <c r="BF552" s="715">
        <f t="shared" si="697"/>
        <v>0</v>
      </c>
      <c r="BG552" s="732">
        <f t="shared" si="672"/>
        <v>0</v>
      </c>
      <c r="BH552" s="39"/>
      <c r="BI552" s="39"/>
      <c r="BJ552" s="39"/>
      <c r="BK552" s="39"/>
      <c r="BL552" s="39"/>
      <c r="BM552" s="30"/>
      <c r="BN552" s="422">
        <f t="shared" ca="1" si="673"/>
        <v>0</v>
      </c>
      <c r="BO552" s="422">
        <f t="shared" ca="1" si="674"/>
        <v>0</v>
      </c>
      <c r="BP552" s="422">
        <f t="shared" ca="1" si="675"/>
        <v>0</v>
      </c>
      <c r="BQ552" s="422">
        <f t="shared" ca="1" si="676"/>
        <v>0</v>
      </c>
      <c r="BR552" s="422">
        <f t="shared" ca="1" si="698"/>
        <v>0</v>
      </c>
      <c r="BS552" s="422">
        <f t="shared" ca="1" si="677"/>
        <v>0</v>
      </c>
      <c r="BT552" s="422">
        <f t="shared" si="678"/>
        <v>0</v>
      </c>
      <c r="BU552" s="422">
        <f t="shared" si="679"/>
        <v>0</v>
      </c>
      <c r="BV552" s="422">
        <f t="shared" si="680"/>
        <v>0</v>
      </c>
      <c r="BW552" s="422">
        <f t="shared" si="681"/>
        <v>0</v>
      </c>
      <c r="BX552" s="422">
        <f t="shared" si="699"/>
        <v>0</v>
      </c>
      <c r="BY552" s="422">
        <f t="shared" si="682"/>
        <v>0</v>
      </c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458"/>
      <c r="CL552" s="458"/>
      <c r="CM552" s="458"/>
      <c r="CN552" s="458"/>
      <c r="CO552" s="458"/>
      <c r="CP552" s="458"/>
      <c r="CQ552" s="458"/>
      <c r="CR552" s="458"/>
      <c r="CS552" s="458"/>
      <c r="CT552" s="458"/>
      <c r="CU552" s="458"/>
      <c r="CV552" s="458"/>
      <c r="CW552" s="458"/>
      <c r="CX552" s="458"/>
      <c r="CY552" s="458"/>
      <c r="CZ552" s="458"/>
      <c r="DA552" s="458"/>
      <c r="DB552" s="458"/>
      <c r="DC552" s="458"/>
      <c r="DD552" s="458"/>
      <c r="DE552" s="458"/>
      <c r="DF552" s="458"/>
      <c r="DG552" s="458"/>
      <c r="DH552" s="458"/>
      <c r="DI552" s="458"/>
      <c r="DJ552" s="458"/>
      <c r="DK552" s="458"/>
      <c r="DL552" s="458"/>
      <c r="DM552" s="458"/>
      <c r="DN552" s="458"/>
      <c r="DO552" s="458"/>
      <c r="DP552" s="458"/>
      <c r="DQ552" s="458"/>
      <c r="DR552" s="458"/>
      <c r="DS552" s="458"/>
      <c r="DT552" s="458"/>
      <c r="DU552" s="39"/>
      <c r="DV552" s="39"/>
      <c r="DW552" s="31">
        <f t="shared" si="718"/>
        <v>36</v>
      </c>
      <c r="DX552" s="459">
        <f t="shared" si="683"/>
        <v>428</v>
      </c>
      <c r="DY552" s="467">
        <f t="shared" si="701"/>
        <v>0</v>
      </c>
      <c r="DZ552" s="468">
        <f t="shared" si="702"/>
        <v>0</v>
      </c>
      <c r="EA552" s="467">
        <f t="shared" si="703"/>
        <v>0</v>
      </c>
      <c r="EB552" s="468"/>
      <c r="EC552" s="326"/>
      <c r="ED552" s="468"/>
      <c r="EE552" s="39"/>
      <c r="EF552" s="459">
        <f t="shared" si="704"/>
        <v>428</v>
      </c>
      <c r="EG552" s="407">
        <f t="shared" si="714"/>
        <v>0.03</v>
      </c>
      <c r="EH552" s="407">
        <f t="shared" si="714"/>
        <v>0.03</v>
      </c>
      <c r="EI552" s="407">
        <f t="shared" si="714"/>
        <v>0.03</v>
      </c>
      <c r="EJ552" s="407">
        <f t="shared" si="714"/>
        <v>0.03</v>
      </c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</row>
    <row r="553" spans="1:228" ht="12.75" hidden="1" customHeight="1" x14ac:dyDescent="0.2">
      <c r="A553" s="31">
        <f t="shared" si="716"/>
        <v>36</v>
      </c>
      <c r="B553" s="31"/>
      <c r="C553" s="31"/>
      <c r="D553" s="32">
        <f t="shared" si="685"/>
        <v>429</v>
      </c>
      <c r="E553" s="33">
        <f t="shared" ca="1" si="648"/>
        <v>0</v>
      </c>
      <c r="F553" s="33">
        <f t="shared" ca="1" si="649"/>
        <v>0</v>
      </c>
      <c r="G553" s="33">
        <f t="shared" ca="1" si="650"/>
        <v>0</v>
      </c>
      <c r="H553" s="33">
        <v>0</v>
      </c>
      <c r="I553" s="33">
        <v>0</v>
      </c>
      <c r="J553" s="33">
        <f t="shared" ca="1" si="706"/>
        <v>0</v>
      </c>
      <c r="K553" s="33">
        <f t="shared" ca="1" si="651"/>
        <v>0</v>
      </c>
      <c r="L553" s="33"/>
      <c r="M553" s="832">
        <v>0</v>
      </c>
      <c r="N553" s="33">
        <f>IF(M553&gt;0,#REF!,0)</f>
        <v>0</v>
      </c>
      <c r="O553" s="33">
        <f t="shared" ca="1" si="652"/>
        <v>0</v>
      </c>
      <c r="P553" s="833">
        <f t="shared" ca="1" si="686"/>
        <v>0</v>
      </c>
      <c r="Q553" s="834">
        <f t="shared" ca="1" si="687"/>
        <v>0</v>
      </c>
      <c r="R553" s="835">
        <f t="shared" ca="1" si="688"/>
        <v>0</v>
      </c>
      <c r="S553" s="836">
        <f t="shared" ca="1" si="689"/>
        <v>0</v>
      </c>
      <c r="T553" s="34">
        <f t="shared" ca="1" si="653"/>
        <v>0</v>
      </c>
      <c r="U553" s="835">
        <f t="shared" ca="1" si="690"/>
        <v>0</v>
      </c>
      <c r="V553" s="34">
        <f t="shared" si="715"/>
        <v>0</v>
      </c>
      <c r="W553" s="553">
        <f t="shared" si="717"/>
        <v>0</v>
      </c>
      <c r="X553" s="42">
        <f t="shared" si="691"/>
        <v>0.03</v>
      </c>
      <c r="Y553" s="43">
        <f t="shared" si="654"/>
        <v>2.4662697723036864E-3</v>
      </c>
      <c r="Z553" s="45">
        <f t="shared" si="646"/>
        <v>0.03</v>
      </c>
      <c r="AA553" s="43">
        <f t="shared" si="655"/>
        <v>2.4662697723036864E-3</v>
      </c>
      <c r="AB553" s="35">
        <f t="shared" si="713"/>
        <v>0.16</v>
      </c>
      <c r="AC553" s="35">
        <f t="shared" ca="1" si="713"/>
        <v>0.15470777428049154</v>
      </c>
      <c r="AD553" s="317">
        <f t="shared" ca="1" si="713"/>
        <v>0.15470777428049154</v>
      </c>
      <c r="AE553" s="39"/>
      <c r="AF553" s="318">
        <f t="shared" si="656"/>
        <v>0</v>
      </c>
      <c r="AG553" s="405">
        <f t="shared" ca="1" si="657"/>
        <v>0</v>
      </c>
      <c r="AH553" s="318">
        <f t="shared" si="658"/>
        <v>0</v>
      </c>
      <c r="AI553" s="405">
        <f t="shared" ca="1" si="659"/>
        <v>0</v>
      </c>
      <c r="AJ553" s="318">
        <f t="shared" si="660"/>
        <v>0</v>
      </c>
      <c r="AK553" s="405">
        <f t="shared" ca="1" si="661"/>
        <v>0</v>
      </c>
      <c r="AL553" s="35">
        <v>0</v>
      </c>
      <c r="AM553" s="30">
        <f t="shared" ca="1" si="662"/>
        <v>0</v>
      </c>
      <c r="AN553" s="39"/>
      <c r="AO553" s="39"/>
      <c r="AP553" s="709">
        <f ca="1">IF($J$12="",0,IF(A553&lt;=$Y$3,IF(R552+SUM($M$126:M553)&gt;$Z$22,R552*10%,IF(R552+SUM($M$126:M553)&lt;=$Z$22,$Z$22-R552-SUM($M$126:M553))),0))</f>
        <v>0</v>
      </c>
      <c r="AQ553" s="319">
        <f t="shared" ca="1" si="693"/>
        <v>0</v>
      </c>
      <c r="AR553" s="319">
        <f ca="1">IF($J$12="",0,IF(U552&lt;0,0,IF(A553&lt;=$Y$3,IF(U552+SUM($M$126:M553)&gt;$Z$22,U552*10%,IF(U552+SUM($M$126:M553)&lt;=$Z$22,$AR$125-U552-SUM($M$126:M553))),0)))</f>
        <v>0</v>
      </c>
      <c r="AS553" s="39">
        <f t="shared" ca="1" si="694"/>
        <v>0</v>
      </c>
      <c r="AT553" s="723">
        <f t="shared" ca="1" si="663"/>
        <v>0</v>
      </c>
      <c r="AU553" s="320">
        <f t="shared" ca="1" si="664"/>
        <v>0</v>
      </c>
      <c r="AV553" s="320">
        <f t="shared" ca="1" si="665"/>
        <v>0</v>
      </c>
      <c r="AW553" s="320">
        <f t="shared" ca="1" si="666"/>
        <v>0</v>
      </c>
      <c r="AX553" s="320">
        <f t="shared" ca="1" si="667"/>
        <v>0</v>
      </c>
      <c r="AY553" s="320">
        <f t="shared" ca="1" si="695"/>
        <v>0</v>
      </c>
      <c r="AZ553" s="724">
        <f t="shared" ca="1" si="668"/>
        <v>0</v>
      </c>
      <c r="BA553" s="1259">
        <f t="shared" si="696"/>
        <v>0</v>
      </c>
      <c r="BB553" s="1250"/>
      <c r="BC553" s="715">
        <f t="shared" si="669"/>
        <v>0</v>
      </c>
      <c r="BD553" s="715">
        <f t="shared" si="670"/>
        <v>0</v>
      </c>
      <c r="BE553" s="715">
        <f t="shared" si="671"/>
        <v>0</v>
      </c>
      <c r="BF553" s="715">
        <f t="shared" si="697"/>
        <v>0</v>
      </c>
      <c r="BG553" s="732">
        <f t="shared" si="672"/>
        <v>0</v>
      </c>
      <c r="BH553" s="39"/>
      <c r="BI553" s="39"/>
      <c r="BJ553" s="39"/>
      <c r="BK553" s="39"/>
      <c r="BL553" s="39"/>
      <c r="BM553" s="30"/>
      <c r="BN553" s="422">
        <f t="shared" ca="1" si="673"/>
        <v>0</v>
      </c>
      <c r="BO553" s="422">
        <f t="shared" ca="1" si="674"/>
        <v>0</v>
      </c>
      <c r="BP553" s="422">
        <f t="shared" ca="1" si="675"/>
        <v>0</v>
      </c>
      <c r="BQ553" s="422">
        <f t="shared" ca="1" si="676"/>
        <v>0</v>
      </c>
      <c r="BR553" s="422">
        <f t="shared" ca="1" si="698"/>
        <v>0</v>
      </c>
      <c r="BS553" s="422">
        <f t="shared" ca="1" si="677"/>
        <v>0</v>
      </c>
      <c r="BT553" s="422">
        <f t="shared" si="678"/>
        <v>0</v>
      </c>
      <c r="BU553" s="422">
        <f t="shared" si="679"/>
        <v>0</v>
      </c>
      <c r="BV553" s="422">
        <f t="shared" si="680"/>
        <v>0</v>
      </c>
      <c r="BW553" s="422">
        <f t="shared" si="681"/>
        <v>0</v>
      </c>
      <c r="BX553" s="422">
        <f t="shared" si="699"/>
        <v>0</v>
      </c>
      <c r="BY553" s="422">
        <f t="shared" si="682"/>
        <v>0</v>
      </c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458"/>
      <c r="CL553" s="458"/>
      <c r="CM553" s="458"/>
      <c r="CN553" s="458"/>
      <c r="CO553" s="458"/>
      <c r="CP553" s="458"/>
      <c r="CQ553" s="458"/>
      <c r="CR553" s="458"/>
      <c r="CS553" s="458"/>
      <c r="CT553" s="458"/>
      <c r="CU553" s="458"/>
      <c r="CV553" s="458"/>
      <c r="CW553" s="458"/>
      <c r="CX553" s="458"/>
      <c r="CY553" s="458"/>
      <c r="CZ553" s="458"/>
      <c r="DA553" s="458"/>
      <c r="DB553" s="458"/>
      <c r="DC553" s="458"/>
      <c r="DD553" s="458"/>
      <c r="DE553" s="458"/>
      <c r="DF553" s="458"/>
      <c r="DG553" s="458"/>
      <c r="DH553" s="458"/>
      <c r="DI553" s="458"/>
      <c r="DJ553" s="458"/>
      <c r="DK553" s="458"/>
      <c r="DL553" s="458"/>
      <c r="DM553" s="458"/>
      <c r="DN553" s="458"/>
      <c r="DO553" s="458"/>
      <c r="DP553" s="458"/>
      <c r="DQ553" s="458"/>
      <c r="DR553" s="458"/>
      <c r="DS553" s="458"/>
      <c r="DT553" s="458"/>
      <c r="DU553" s="39"/>
      <c r="DV553" s="39"/>
      <c r="DW553" s="31">
        <f t="shared" si="718"/>
        <v>36</v>
      </c>
      <c r="DX553" s="459">
        <f t="shared" si="683"/>
        <v>429</v>
      </c>
      <c r="DY553" s="467">
        <f t="shared" si="701"/>
        <v>0</v>
      </c>
      <c r="DZ553" s="468">
        <f t="shared" si="702"/>
        <v>0</v>
      </c>
      <c r="EA553" s="467">
        <f t="shared" si="703"/>
        <v>0</v>
      </c>
      <c r="EB553" s="468"/>
      <c r="EC553" s="326"/>
      <c r="ED553" s="468"/>
      <c r="EE553" s="39"/>
      <c r="EF553" s="459">
        <f t="shared" si="704"/>
        <v>429</v>
      </c>
      <c r="EG553" s="407">
        <f t="shared" si="714"/>
        <v>0.03</v>
      </c>
      <c r="EH553" s="407">
        <f t="shared" si="714"/>
        <v>0.03</v>
      </c>
      <c r="EI553" s="407">
        <f t="shared" si="714"/>
        <v>0.03</v>
      </c>
      <c r="EJ553" s="407">
        <f t="shared" si="714"/>
        <v>0.03</v>
      </c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U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</row>
    <row r="554" spans="1:228" ht="12.75" hidden="1" customHeight="1" x14ac:dyDescent="0.2">
      <c r="A554" s="31">
        <f t="shared" si="716"/>
        <v>36</v>
      </c>
      <c r="B554" s="31"/>
      <c r="C554" s="31"/>
      <c r="D554" s="32">
        <f t="shared" si="685"/>
        <v>430</v>
      </c>
      <c r="E554" s="33">
        <f t="shared" ca="1" si="648"/>
        <v>0</v>
      </c>
      <c r="F554" s="33">
        <f t="shared" ca="1" si="649"/>
        <v>0</v>
      </c>
      <c r="G554" s="33">
        <f t="shared" ca="1" si="650"/>
        <v>0</v>
      </c>
      <c r="H554" s="33">
        <v>0</v>
      </c>
      <c r="I554" s="33">
        <v>0</v>
      </c>
      <c r="J554" s="33">
        <f t="shared" ca="1" si="706"/>
        <v>0</v>
      </c>
      <c r="K554" s="33">
        <f t="shared" ca="1" si="651"/>
        <v>0</v>
      </c>
      <c r="L554" s="33"/>
      <c r="M554" s="832">
        <v>0</v>
      </c>
      <c r="N554" s="33">
        <f>IF(M554&gt;0,#REF!,0)</f>
        <v>0</v>
      </c>
      <c r="O554" s="33">
        <f t="shared" ca="1" si="652"/>
        <v>0</v>
      </c>
      <c r="P554" s="833">
        <f t="shared" ca="1" si="686"/>
        <v>0</v>
      </c>
      <c r="Q554" s="834">
        <f t="shared" ca="1" si="687"/>
        <v>0</v>
      </c>
      <c r="R554" s="835">
        <f t="shared" ca="1" si="688"/>
        <v>0</v>
      </c>
      <c r="S554" s="836">
        <f t="shared" ca="1" si="689"/>
        <v>0</v>
      </c>
      <c r="T554" s="34">
        <f t="shared" ca="1" si="653"/>
        <v>0</v>
      </c>
      <c r="U554" s="835">
        <f t="shared" ca="1" si="690"/>
        <v>0</v>
      </c>
      <c r="V554" s="34">
        <f t="shared" si="715"/>
        <v>0</v>
      </c>
      <c r="W554" s="553">
        <f t="shared" si="717"/>
        <v>0</v>
      </c>
      <c r="X554" s="42">
        <f t="shared" si="691"/>
        <v>0.03</v>
      </c>
      <c r="Y554" s="43">
        <f t="shared" si="654"/>
        <v>2.4662697723036864E-3</v>
      </c>
      <c r="Z554" s="45">
        <f t="shared" si="646"/>
        <v>0.03</v>
      </c>
      <c r="AA554" s="43">
        <f t="shared" si="655"/>
        <v>2.4662697723036864E-3</v>
      </c>
      <c r="AB554" s="35">
        <f t="shared" si="713"/>
        <v>0.16</v>
      </c>
      <c r="AC554" s="35">
        <f t="shared" ca="1" si="713"/>
        <v>0.15470777428049154</v>
      </c>
      <c r="AD554" s="317">
        <f t="shared" ca="1" si="713"/>
        <v>0.15470777428049154</v>
      </c>
      <c r="AE554" s="39"/>
      <c r="AF554" s="318">
        <f t="shared" si="656"/>
        <v>0</v>
      </c>
      <c r="AG554" s="405">
        <f t="shared" ca="1" si="657"/>
        <v>0</v>
      </c>
      <c r="AH554" s="318">
        <f t="shared" si="658"/>
        <v>0</v>
      </c>
      <c r="AI554" s="405">
        <f t="shared" ca="1" si="659"/>
        <v>0</v>
      </c>
      <c r="AJ554" s="318">
        <f t="shared" si="660"/>
        <v>0</v>
      </c>
      <c r="AK554" s="405">
        <f t="shared" ca="1" si="661"/>
        <v>0</v>
      </c>
      <c r="AL554" s="35">
        <v>0</v>
      </c>
      <c r="AM554" s="30">
        <f t="shared" ca="1" si="662"/>
        <v>0</v>
      </c>
      <c r="AN554" s="39"/>
      <c r="AO554" s="39"/>
      <c r="AP554" s="709">
        <f ca="1">IF($J$12="",0,IF(A554&lt;=$Y$3,IF(R553+SUM($M$126:M554)&gt;$Z$22,R553*10%,IF(R553+SUM($M$126:M554)&lt;=$Z$22,$Z$22-R553-SUM($M$126:M554))),0))</f>
        <v>0</v>
      </c>
      <c r="AQ554" s="319">
        <f t="shared" ca="1" si="693"/>
        <v>0</v>
      </c>
      <c r="AR554" s="319">
        <f ca="1">IF($J$12="",0,IF(U553&lt;0,0,IF(A554&lt;=$Y$3,IF(U553+SUM($M$126:M554)&gt;$Z$22,U553*10%,IF(U553+SUM($M$126:M554)&lt;=$Z$22,$AR$125-U553-SUM($M$126:M554))),0)))</f>
        <v>0</v>
      </c>
      <c r="AS554" s="39">
        <f t="shared" ca="1" si="694"/>
        <v>0</v>
      </c>
      <c r="AT554" s="723">
        <f t="shared" ca="1" si="663"/>
        <v>0</v>
      </c>
      <c r="AU554" s="320">
        <f t="shared" ca="1" si="664"/>
        <v>0</v>
      </c>
      <c r="AV554" s="320">
        <f t="shared" ca="1" si="665"/>
        <v>0</v>
      </c>
      <c r="AW554" s="320">
        <f t="shared" ca="1" si="666"/>
        <v>0</v>
      </c>
      <c r="AX554" s="320">
        <f t="shared" ca="1" si="667"/>
        <v>0</v>
      </c>
      <c r="AY554" s="320">
        <f t="shared" ca="1" si="695"/>
        <v>0</v>
      </c>
      <c r="AZ554" s="724">
        <f t="shared" ca="1" si="668"/>
        <v>0</v>
      </c>
      <c r="BA554" s="1259">
        <f t="shared" si="696"/>
        <v>0</v>
      </c>
      <c r="BB554" s="1250"/>
      <c r="BC554" s="715">
        <f t="shared" si="669"/>
        <v>0</v>
      </c>
      <c r="BD554" s="715">
        <f t="shared" si="670"/>
        <v>0</v>
      </c>
      <c r="BE554" s="715">
        <f t="shared" si="671"/>
        <v>0</v>
      </c>
      <c r="BF554" s="715">
        <f t="shared" si="697"/>
        <v>0</v>
      </c>
      <c r="BG554" s="732">
        <f t="shared" si="672"/>
        <v>0</v>
      </c>
      <c r="BH554" s="39"/>
      <c r="BI554" s="39"/>
      <c r="BJ554" s="39"/>
      <c r="BK554" s="39"/>
      <c r="BL554" s="39"/>
      <c r="BM554" s="30"/>
      <c r="BN554" s="422">
        <f t="shared" ca="1" si="673"/>
        <v>0</v>
      </c>
      <c r="BO554" s="422">
        <f t="shared" ca="1" si="674"/>
        <v>0</v>
      </c>
      <c r="BP554" s="422">
        <f t="shared" ca="1" si="675"/>
        <v>0</v>
      </c>
      <c r="BQ554" s="422">
        <f t="shared" ca="1" si="676"/>
        <v>0</v>
      </c>
      <c r="BR554" s="422">
        <f t="shared" ca="1" si="698"/>
        <v>0</v>
      </c>
      <c r="BS554" s="422">
        <f t="shared" ca="1" si="677"/>
        <v>0</v>
      </c>
      <c r="BT554" s="422">
        <f t="shared" si="678"/>
        <v>0</v>
      </c>
      <c r="BU554" s="422">
        <f t="shared" si="679"/>
        <v>0</v>
      </c>
      <c r="BV554" s="422">
        <f t="shared" si="680"/>
        <v>0</v>
      </c>
      <c r="BW554" s="422">
        <f t="shared" si="681"/>
        <v>0</v>
      </c>
      <c r="BX554" s="422">
        <f t="shared" si="699"/>
        <v>0</v>
      </c>
      <c r="BY554" s="422">
        <f t="shared" si="682"/>
        <v>0</v>
      </c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458"/>
      <c r="CL554" s="458"/>
      <c r="CM554" s="458"/>
      <c r="CN554" s="458"/>
      <c r="CO554" s="458"/>
      <c r="CP554" s="458"/>
      <c r="CQ554" s="458"/>
      <c r="CR554" s="458"/>
      <c r="CS554" s="458"/>
      <c r="CT554" s="458"/>
      <c r="CU554" s="458"/>
      <c r="CV554" s="458"/>
      <c r="CW554" s="458"/>
      <c r="CX554" s="458"/>
      <c r="CY554" s="458"/>
      <c r="CZ554" s="458"/>
      <c r="DA554" s="458"/>
      <c r="DB554" s="458"/>
      <c r="DC554" s="458"/>
      <c r="DD554" s="458"/>
      <c r="DE554" s="458"/>
      <c r="DF554" s="458"/>
      <c r="DG554" s="458"/>
      <c r="DH554" s="458"/>
      <c r="DI554" s="458"/>
      <c r="DJ554" s="458"/>
      <c r="DK554" s="458"/>
      <c r="DL554" s="458"/>
      <c r="DM554" s="458"/>
      <c r="DN554" s="458"/>
      <c r="DO554" s="458"/>
      <c r="DP554" s="458"/>
      <c r="DQ554" s="458"/>
      <c r="DR554" s="458"/>
      <c r="DS554" s="458"/>
      <c r="DT554" s="458"/>
      <c r="DU554" s="39"/>
      <c r="DV554" s="39"/>
      <c r="DW554" s="31">
        <f t="shared" si="718"/>
        <v>36</v>
      </c>
      <c r="DX554" s="459">
        <f t="shared" si="683"/>
        <v>430</v>
      </c>
      <c r="DY554" s="467">
        <f t="shared" si="701"/>
        <v>0</v>
      </c>
      <c r="DZ554" s="468">
        <f t="shared" si="702"/>
        <v>0</v>
      </c>
      <c r="EA554" s="467">
        <f t="shared" si="703"/>
        <v>0</v>
      </c>
      <c r="EB554" s="468"/>
      <c r="EC554" s="326"/>
      <c r="ED554" s="468"/>
      <c r="EE554" s="39"/>
      <c r="EF554" s="459">
        <f t="shared" si="704"/>
        <v>430</v>
      </c>
      <c r="EG554" s="407">
        <f t="shared" si="714"/>
        <v>0.03</v>
      </c>
      <c r="EH554" s="407">
        <f t="shared" si="714"/>
        <v>0.03</v>
      </c>
      <c r="EI554" s="407">
        <f t="shared" si="714"/>
        <v>0.03</v>
      </c>
      <c r="EJ554" s="407">
        <f t="shared" si="714"/>
        <v>0.03</v>
      </c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U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</row>
    <row r="555" spans="1:228" ht="12.75" hidden="1" customHeight="1" x14ac:dyDescent="0.2">
      <c r="A555" s="31">
        <f t="shared" si="716"/>
        <v>36</v>
      </c>
      <c r="B555" s="31"/>
      <c r="C555" s="31"/>
      <c r="D555" s="32">
        <f t="shared" si="685"/>
        <v>431</v>
      </c>
      <c r="E555" s="33">
        <f t="shared" ca="1" si="648"/>
        <v>0</v>
      </c>
      <c r="F555" s="33">
        <f t="shared" ca="1" si="649"/>
        <v>0</v>
      </c>
      <c r="G555" s="33">
        <f t="shared" ca="1" si="650"/>
        <v>0</v>
      </c>
      <c r="H555" s="33">
        <v>0</v>
      </c>
      <c r="I555" s="33">
        <v>0</v>
      </c>
      <c r="J555" s="33">
        <f t="shared" ca="1" si="706"/>
        <v>0</v>
      </c>
      <c r="K555" s="33">
        <f t="shared" ca="1" si="651"/>
        <v>0</v>
      </c>
      <c r="L555" s="33"/>
      <c r="M555" s="832">
        <v>0</v>
      </c>
      <c r="N555" s="33">
        <f>IF(M555&gt;0,#REF!,0)</f>
        <v>0</v>
      </c>
      <c r="O555" s="33">
        <f t="shared" ca="1" si="652"/>
        <v>0</v>
      </c>
      <c r="P555" s="833">
        <f t="shared" ca="1" si="686"/>
        <v>0</v>
      </c>
      <c r="Q555" s="834">
        <f t="shared" ca="1" si="687"/>
        <v>0</v>
      </c>
      <c r="R555" s="835">
        <f t="shared" ca="1" si="688"/>
        <v>0</v>
      </c>
      <c r="S555" s="836">
        <f t="shared" ca="1" si="689"/>
        <v>0</v>
      </c>
      <c r="T555" s="34">
        <f t="shared" ca="1" si="653"/>
        <v>0</v>
      </c>
      <c r="U555" s="835">
        <f t="shared" ca="1" si="690"/>
        <v>0</v>
      </c>
      <c r="V555" s="34">
        <f t="shared" si="715"/>
        <v>0</v>
      </c>
      <c r="W555" s="553">
        <f t="shared" si="717"/>
        <v>0</v>
      </c>
      <c r="X555" s="42">
        <f t="shared" si="691"/>
        <v>0.03</v>
      </c>
      <c r="Y555" s="43">
        <f t="shared" si="654"/>
        <v>2.4662697723036864E-3</v>
      </c>
      <c r="Z555" s="45">
        <f t="shared" si="646"/>
        <v>0.03</v>
      </c>
      <c r="AA555" s="43">
        <f t="shared" si="655"/>
        <v>2.4662697723036864E-3</v>
      </c>
      <c r="AB555" s="35">
        <f t="shared" si="713"/>
        <v>0.16</v>
      </c>
      <c r="AC555" s="35">
        <f t="shared" ca="1" si="713"/>
        <v>0.15470777428049154</v>
      </c>
      <c r="AD555" s="317">
        <f t="shared" ca="1" si="713"/>
        <v>0.15470777428049154</v>
      </c>
      <c r="AE555" s="39"/>
      <c r="AF555" s="318">
        <f t="shared" si="656"/>
        <v>0</v>
      </c>
      <c r="AG555" s="405">
        <f t="shared" ca="1" si="657"/>
        <v>0</v>
      </c>
      <c r="AH555" s="318">
        <f t="shared" si="658"/>
        <v>0</v>
      </c>
      <c r="AI555" s="405">
        <f t="shared" ca="1" si="659"/>
        <v>0</v>
      </c>
      <c r="AJ555" s="318">
        <f t="shared" si="660"/>
        <v>0</v>
      </c>
      <c r="AK555" s="405">
        <f t="shared" ca="1" si="661"/>
        <v>0</v>
      </c>
      <c r="AL555" s="35">
        <v>0</v>
      </c>
      <c r="AM555" s="30">
        <f t="shared" ca="1" si="662"/>
        <v>0</v>
      </c>
      <c r="AN555" s="39"/>
      <c r="AO555" s="39"/>
      <c r="AP555" s="709">
        <f ca="1">IF($J$12="",0,IF(A555&lt;=$Y$3,IF(R554+SUM($M$126:M555)&gt;$Z$22,R554*10%,IF(R554+SUM($M$126:M555)&lt;=$Z$22,$Z$22-R554-SUM($M$126:M555))),0))</f>
        <v>0</v>
      </c>
      <c r="AQ555" s="319">
        <f t="shared" ca="1" si="693"/>
        <v>0</v>
      </c>
      <c r="AR555" s="319">
        <f ca="1">IF($J$12="",0,IF(U554&lt;0,0,IF(A555&lt;=$Y$3,IF(U554+SUM($M$126:M555)&gt;$Z$22,U554*10%,IF(U554+SUM($M$126:M555)&lt;=$Z$22,$AR$125-U554-SUM($M$126:M555))),0)))</f>
        <v>0</v>
      </c>
      <c r="AS555" s="39">
        <f t="shared" ca="1" si="694"/>
        <v>0</v>
      </c>
      <c r="AT555" s="723">
        <f t="shared" ca="1" si="663"/>
        <v>0</v>
      </c>
      <c r="AU555" s="320">
        <f t="shared" ca="1" si="664"/>
        <v>0</v>
      </c>
      <c r="AV555" s="320">
        <f t="shared" ca="1" si="665"/>
        <v>0</v>
      </c>
      <c r="AW555" s="320">
        <f t="shared" ca="1" si="666"/>
        <v>0</v>
      </c>
      <c r="AX555" s="320">
        <f t="shared" ca="1" si="667"/>
        <v>0</v>
      </c>
      <c r="AY555" s="320">
        <f t="shared" ca="1" si="695"/>
        <v>0</v>
      </c>
      <c r="AZ555" s="724">
        <f t="shared" ca="1" si="668"/>
        <v>0</v>
      </c>
      <c r="BA555" s="1259">
        <f t="shared" si="696"/>
        <v>0</v>
      </c>
      <c r="BB555" s="1250"/>
      <c r="BC555" s="715">
        <f t="shared" si="669"/>
        <v>0</v>
      </c>
      <c r="BD555" s="715">
        <f t="shared" si="670"/>
        <v>0</v>
      </c>
      <c r="BE555" s="715">
        <f t="shared" si="671"/>
        <v>0</v>
      </c>
      <c r="BF555" s="715">
        <f t="shared" si="697"/>
        <v>0</v>
      </c>
      <c r="BG555" s="732">
        <f t="shared" si="672"/>
        <v>0</v>
      </c>
      <c r="BH555" s="39"/>
      <c r="BI555" s="39"/>
      <c r="BJ555" s="39"/>
      <c r="BK555" s="39"/>
      <c r="BL555" s="39"/>
      <c r="BM555" s="30"/>
      <c r="BN555" s="422">
        <f t="shared" ca="1" si="673"/>
        <v>0</v>
      </c>
      <c r="BO555" s="422">
        <f t="shared" ca="1" si="674"/>
        <v>0</v>
      </c>
      <c r="BP555" s="422">
        <f t="shared" ca="1" si="675"/>
        <v>0</v>
      </c>
      <c r="BQ555" s="422">
        <f t="shared" ca="1" si="676"/>
        <v>0</v>
      </c>
      <c r="BR555" s="422">
        <f t="shared" ca="1" si="698"/>
        <v>0</v>
      </c>
      <c r="BS555" s="422">
        <f t="shared" ca="1" si="677"/>
        <v>0</v>
      </c>
      <c r="BT555" s="422">
        <f t="shared" si="678"/>
        <v>0</v>
      </c>
      <c r="BU555" s="422">
        <f t="shared" si="679"/>
        <v>0</v>
      </c>
      <c r="BV555" s="422">
        <f t="shared" si="680"/>
        <v>0</v>
      </c>
      <c r="BW555" s="422">
        <f t="shared" si="681"/>
        <v>0</v>
      </c>
      <c r="BX555" s="422">
        <f t="shared" si="699"/>
        <v>0</v>
      </c>
      <c r="BY555" s="422">
        <f t="shared" si="682"/>
        <v>0</v>
      </c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458"/>
      <c r="CL555" s="458"/>
      <c r="CM555" s="458"/>
      <c r="CN555" s="458"/>
      <c r="CO555" s="458"/>
      <c r="CP555" s="458"/>
      <c r="CQ555" s="458"/>
      <c r="CR555" s="458"/>
      <c r="CS555" s="458"/>
      <c r="CT555" s="458"/>
      <c r="CU555" s="458"/>
      <c r="CV555" s="458"/>
      <c r="CW555" s="458"/>
      <c r="CX555" s="458"/>
      <c r="CY555" s="458"/>
      <c r="CZ555" s="458"/>
      <c r="DA555" s="458"/>
      <c r="DB555" s="458"/>
      <c r="DC555" s="458"/>
      <c r="DD555" s="458"/>
      <c r="DE555" s="458"/>
      <c r="DF555" s="458"/>
      <c r="DG555" s="458"/>
      <c r="DH555" s="458"/>
      <c r="DI555" s="458"/>
      <c r="DJ555" s="458"/>
      <c r="DK555" s="458"/>
      <c r="DL555" s="458"/>
      <c r="DM555" s="458"/>
      <c r="DN555" s="458"/>
      <c r="DO555" s="458"/>
      <c r="DP555" s="458"/>
      <c r="DQ555" s="458"/>
      <c r="DR555" s="458"/>
      <c r="DS555" s="458"/>
      <c r="DT555" s="458"/>
      <c r="DU555" s="39"/>
      <c r="DV555" s="39"/>
      <c r="DW555" s="31">
        <f t="shared" si="718"/>
        <v>36</v>
      </c>
      <c r="DX555" s="459">
        <f t="shared" si="683"/>
        <v>431</v>
      </c>
      <c r="DY555" s="467">
        <f t="shared" si="701"/>
        <v>0</v>
      </c>
      <c r="DZ555" s="468">
        <f t="shared" si="702"/>
        <v>0</v>
      </c>
      <c r="EA555" s="467">
        <f t="shared" si="703"/>
        <v>0</v>
      </c>
      <c r="EB555" s="468"/>
      <c r="EC555" s="326"/>
      <c r="ED555" s="468"/>
      <c r="EE555" s="39"/>
      <c r="EF555" s="459">
        <f t="shared" si="704"/>
        <v>431</v>
      </c>
      <c r="EG555" s="407">
        <f t="shared" si="714"/>
        <v>0.03</v>
      </c>
      <c r="EH555" s="407">
        <f t="shared" si="714"/>
        <v>0.03</v>
      </c>
      <c r="EI555" s="407">
        <f t="shared" si="714"/>
        <v>0.03</v>
      </c>
      <c r="EJ555" s="407">
        <f t="shared" si="714"/>
        <v>0.03</v>
      </c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U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</row>
    <row r="556" spans="1:228" ht="12.75" hidden="1" customHeight="1" x14ac:dyDescent="0.2">
      <c r="A556" s="31">
        <f t="shared" si="716"/>
        <v>36</v>
      </c>
      <c r="B556" s="31"/>
      <c r="C556" s="31"/>
      <c r="D556" s="32">
        <f t="shared" si="685"/>
        <v>432</v>
      </c>
      <c r="E556" s="33">
        <f t="shared" ca="1" si="648"/>
        <v>0</v>
      </c>
      <c r="F556" s="33">
        <f t="shared" ca="1" si="649"/>
        <v>0</v>
      </c>
      <c r="G556" s="33">
        <f t="shared" ca="1" si="650"/>
        <v>0</v>
      </c>
      <c r="H556" s="33">
        <v>0</v>
      </c>
      <c r="I556" s="33">
        <v>0</v>
      </c>
      <c r="J556" s="33">
        <f t="shared" ca="1" si="706"/>
        <v>0</v>
      </c>
      <c r="K556" s="33">
        <f t="shared" ca="1" si="651"/>
        <v>0</v>
      </c>
      <c r="L556" s="33"/>
      <c r="M556" s="832">
        <v>0</v>
      </c>
      <c r="N556" s="33">
        <f>IF(M556&gt;0,#REF!,0)</f>
        <v>0</v>
      </c>
      <c r="O556" s="33">
        <f t="shared" ca="1" si="652"/>
        <v>0</v>
      </c>
      <c r="P556" s="833">
        <f t="shared" ca="1" si="686"/>
        <v>0</v>
      </c>
      <c r="Q556" s="834">
        <f t="shared" ca="1" si="687"/>
        <v>0</v>
      </c>
      <c r="R556" s="835">
        <f t="shared" ca="1" si="688"/>
        <v>0</v>
      </c>
      <c r="S556" s="836">
        <f t="shared" ca="1" si="689"/>
        <v>0</v>
      </c>
      <c r="T556" s="34">
        <f t="shared" ca="1" si="653"/>
        <v>0</v>
      </c>
      <c r="U556" s="835">
        <f t="shared" ca="1" si="690"/>
        <v>0</v>
      </c>
      <c r="V556" s="34">
        <f t="shared" si="715"/>
        <v>0</v>
      </c>
      <c r="W556" s="553">
        <f t="shared" si="717"/>
        <v>0</v>
      </c>
      <c r="X556" s="42">
        <f t="shared" si="691"/>
        <v>0.03</v>
      </c>
      <c r="Y556" s="43">
        <f t="shared" si="654"/>
        <v>2.4662697723036864E-3</v>
      </c>
      <c r="Z556" s="45">
        <f t="shared" si="646"/>
        <v>0.03</v>
      </c>
      <c r="AA556" s="43">
        <f t="shared" si="655"/>
        <v>2.4662697723036864E-3</v>
      </c>
      <c r="AB556" s="35">
        <f t="shared" si="713"/>
        <v>0.16</v>
      </c>
      <c r="AC556" s="35">
        <f t="shared" ca="1" si="713"/>
        <v>0.15470777428049154</v>
      </c>
      <c r="AD556" s="317">
        <f t="shared" ca="1" si="713"/>
        <v>0.15470777428049154</v>
      </c>
      <c r="AE556" s="39"/>
      <c r="AF556" s="318">
        <f t="shared" si="656"/>
        <v>0</v>
      </c>
      <c r="AG556" s="405">
        <f t="shared" ca="1" si="657"/>
        <v>0</v>
      </c>
      <c r="AH556" s="318">
        <f t="shared" si="658"/>
        <v>0</v>
      </c>
      <c r="AI556" s="405">
        <f t="shared" ca="1" si="659"/>
        <v>0</v>
      </c>
      <c r="AJ556" s="318">
        <f t="shared" si="660"/>
        <v>0</v>
      </c>
      <c r="AK556" s="405">
        <f t="shared" ca="1" si="661"/>
        <v>0</v>
      </c>
      <c r="AL556" s="35">
        <v>0</v>
      </c>
      <c r="AM556" s="30">
        <f t="shared" ca="1" si="662"/>
        <v>0</v>
      </c>
      <c r="AN556" s="39"/>
      <c r="AO556" s="39"/>
      <c r="AP556" s="709">
        <f ca="1">IF($J$12="",0,IF(A556&lt;=$Y$3,IF(R555+SUM($M$126:M556)&gt;$Z$22,R555*10%,IF(R555+SUM($M$126:M556)&lt;=$Z$22,$Z$22-R555-SUM($M$126:M556))),0))</f>
        <v>0</v>
      </c>
      <c r="AQ556" s="319">
        <f t="shared" ca="1" si="693"/>
        <v>0</v>
      </c>
      <c r="AR556" s="319">
        <f ca="1">IF($J$12="",0,IF(U555&lt;0,0,IF(A556&lt;=$Y$3,IF(U555+SUM($M$126:M556)&gt;$Z$22,U555*10%,IF(U555+SUM($M$126:M556)&lt;=$Z$22,$AR$125-U555-SUM($M$126:M556))),0)))</f>
        <v>0</v>
      </c>
      <c r="AS556" s="39">
        <f t="shared" ca="1" si="694"/>
        <v>0</v>
      </c>
      <c r="AT556" s="723">
        <f t="shared" ca="1" si="663"/>
        <v>0</v>
      </c>
      <c r="AU556" s="320">
        <f t="shared" ca="1" si="664"/>
        <v>0</v>
      </c>
      <c r="AV556" s="320">
        <f t="shared" ca="1" si="665"/>
        <v>0</v>
      </c>
      <c r="AW556" s="320">
        <f t="shared" ca="1" si="666"/>
        <v>0</v>
      </c>
      <c r="AX556" s="320">
        <f t="shared" ca="1" si="667"/>
        <v>0</v>
      </c>
      <c r="AY556" s="320">
        <f t="shared" ca="1" si="695"/>
        <v>0</v>
      </c>
      <c r="AZ556" s="724">
        <f t="shared" ca="1" si="668"/>
        <v>0</v>
      </c>
      <c r="BA556" s="1259">
        <f t="shared" si="696"/>
        <v>0</v>
      </c>
      <c r="BB556" s="1250"/>
      <c r="BC556" s="715">
        <f t="shared" si="669"/>
        <v>0</v>
      </c>
      <c r="BD556" s="715">
        <f t="shared" si="670"/>
        <v>0</v>
      </c>
      <c r="BE556" s="715">
        <f t="shared" si="671"/>
        <v>0</v>
      </c>
      <c r="BF556" s="715">
        <f t="shared" si="697"/>
        <v>0</v>
      </c>
      <c r="BG556" s="732">
        <f t="shared" si="672"/>
        <v>0</v>
      </c>
      <c r="BH556" s="39"/>
      <c r="BI556" s="39"/>
      <c r="BJ556" s="39"/>
      <c r="BK556" s="39"/>
      <c r="BL556" s="39"/>
      <c r="BM556" s="30"/>
      <c r="BN556" s="422">
        <f t="shared" ca="1" si="673"/>
        <v>0</v>
      </c>
      <c r="BO556" s="422">
        <f t="shared" ca="1" si="674"/>
        <v>0</v>
      </c>
      <c r="BP556" s="422">
        <f t="shared" ca="1" si="675"/>
        <v>0</v>
      </c>
      <c r="BQ556" s="422">
        <f t="shared" ca="1" si="676"/>
        <v>0</v>
      </c>
      <c r="BR556" s="422">
        <f t="shared" ca="1" si="698"/>
        <v>0</v>
      </c>
      <c r="BS556" s="422">
        <f t="shared" ca="1" si="677"/>
        <v>0</v>
      </c>
      <c r="BT556" s="422">
        <f t="shared" si="678"/>
        <v>0</v>
      </c>
      <c r="BU556" s="422">
        <f t="shared" si="679"/>
        <v>0</v>
      </c>
      <c r="BV556" s="422">
        <f t="shared" si="680"/>
        <v>0</v>
      </c>
      <c r="BW556" s="422">
        <f t="shared" si="681"/>
        <v>0</v>
      </c>
      <c r="BX556" s="422">
        <f t="shared" si="699"/>
        <v>0</v>
      </c>
      <c r="BY556" s="422">
        <f t="shared" si="682"/>
        <v>0</v>
      </c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458"/>
      <c r="CL556" s="458"/>
      <c r="CM556" s="458"/>
      <c r="CN556" s="458"/>
      <c r="CO556" s="458"/>
      <c r="CP556" s="458"/>
      <c r="CQ556" s="458"/>
      <c r="CR556" s="458"/>
      <c r="CS556" s="458"/>
      <c r="CT556" s="458"/>
      <c r="CU556" s="458"/>
      <c r="CV556" s="458"/>
      <c r="CW556" s="458"/>
      <c r="CX556" s="458"/>
      <c r="CY556" s="458"/>
      <c r="CZ556" s="458"/>
      <c r="DA556" s="458"/>
      <c r="DB556" s="458"/>
      <c r="DC556" s="458"/>
      <c r="DD556" s="458"/>
      <c r="DE556" s="458"/>
      <c r="DF556" s="458"/>
      <c r="DG556" s="458"/>
      <c r="DH556" s="458"/>
      <c r="DI556" s="458"/>
      <c r="DJ556" s="458"/>
      <c r="DK556" s="458"/>
      <c r="DL556" s="458"/>
      <c r="DM556" s="458"/>
      <c r="DN556" s="458"/>
      <c r="DO556" s="458"/>
      <c r="DP556" s="458"/>
      <c r="DQ556" s="458"/>
      <c r="DR556" s="458"/>
      <c r="DS556" s="458"/>
      <c r="DT556" s="458"/>
      <c r="DU556" s="39"/>
      <c r="DV556" s="39"/>
      <c r="DW556" s="31">
        <f t="shared" si="718"/>
        <v>36</v>
      </c>
      <c r="DX556" s="459">
        <f t="shared" si="683"/>
        <v>432</v>
      </c>
      <c r="DY556" s="467">
        <f t="shared" si="701"/>
        <v>0</v>
      </c>
      <c r="DZ556" s="468">
        <f t="shared" si="702"/>
        <v>0</v>
      </c>
      <c r="EA556" s="467">
        <f t="shared" si="703"/>
        <v>0</v>
      </c>
      <c r="EB556" s="468"/>
      <c r="EC556" s="326"/>
      <c r="ED556" s="468"/>
      <c r="EE556" s="39"/>
      <c r="EF556" s="459">
        <f t="shared" si="704"/>
        <v>432</v>
      </c>
      <c r="EG556" s="407">
        <f t="shared" si="714"/>
        <v>0.03</v>
      </c>
      <c r="EH556" s="407">
        <f t="shared" si="714"/>
        <v>0.03</v>
      </c>
      <c r="EI556" s="407">
        <f t="shared" si="714"/>
        <v>0.03</v>
      </c>
      <c r="EJ556" s="407">
        <f t="shared" si="714"/>
        <v>0.03</v>
      </c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U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</row>
    <row r="557" spans="1:228" ht="12.75" hidden="1" customHeight="1" x14ac:dyDescent="0.2">
      <c r="A557" s="31">
        <f>+A556+1</f>
        <v>37</v>
      </c>
      <c r="B557" s="31"/>
      <c r="C557" s="31">
        <v>30</v>
      </c>
      <c r="D557" s="32">
        <f t="shared" si="685"/>
        <v>433</v>
      </c>
      <c r="E557" s="33">
        <f t="shared" ca="1" si="648"/>
        <v>0</v>
      </c>
      <c r="F557" s="33">
        <f t="shared" ca="1" si="649"/>
        <v>0</v>
      </c>
      <c r="G557" s="33">
        <f t="shared" ca="1" si="650"/>
        <v>0</v>
      </c>
      <c r="H557" s="33">
        <v>0</v>
      </c>
      <c r="I557" s="33">
        <v>0</v>
      </c>
      <c r="J557" s="33">
        <f t="shared" ca="1" si="706"/>
        <v>0</v>
      </c>
      <c r="K557" s="33">
        <f t="shared" ca="1" si="651"/>
        <v>0</v>
      </c>
      <c r="L557" s="33"/>
      <c r="M557" s="832">
        <v>0</v>
      </c>
      <c r="N557" s="33">
        <f>IF(M557&gt;0,#REF!,0)</f>
        <v>0</v>
      </c>
      <c r="O557" s="33">
        <f t="shared" ca="1" si="652"/>
        <v>0</v>
      </c>
      <c r="P557" s="833">
        <f t="shared" ca="1" si="686"/>
        <v>0</v>
      </c>
      <c r="Q557" s="834">
        <f t="shared" ca="1" si="687"/>
        <v>0</v>
      </c>
      <c r="R557" s="835">
        <f t="shared" ca="1" si="688"/>
        <v>0</v>
      </c>
      <c r="S557" s="836">
        <f t="shared" ca="1" si="689"/>
        <v>0</v>
      </c>
      <c r="T557" s="34">
        <f t="shared" ca="1" si="653"/>
        <v>0</v>
      </c>
      <c r="U557" s="835">
        <f t="shared" ca="1" si="690"/>
        <v>0</v>
      </c>
      <c r="V557" s="34">
        <f t="shared" si="715"/>
        <v>0</v>
      </c>
      <c r="W557" s="553">
        <f t="shared" si="717"/>
        <v>0</v>
      </c>
      <c r="X557" s="42">
        <f t="shared" si="691"/>
        <v>0.03</v>
      </c>
      <c r="Y557" s="43">
        <f t="shared" si="654"/>
        <v>2.4662697723036864E-3</v>
      </c>
      <c r="Z557" s="45">
        <f t="shared" si="646"/>
        <v>0.03</v>
      </c>
      <c r="AA557" s="43">
        <f t="shared" si="655"/>
        <v>2.4662697723036864E-3</v>
      </c>
      <c r="AB557" s="35">
        <f t="shared" si="713"/>
        <v>0.16</v>
      </c>
      <c r="AC557" s="35">
        <f t="shared" ca="1" si="713"/>
        <v>0.15470777428049154</v>
      </c>
      <c r="AD557" s="317">
        <f t="shared" ca="1" si="713"/>
        <v>0.15470777428049154</v>
      </c>
      <c r="AE557" s="39"/>
      <c r="AF557" s="318">
        <f t="shared" si="656"/>
        <v>0</v>
      </c>
      <c r="AG557" s="405">
        <f t="shared" ca="1" si="657"/>
        <v>0</v>
      </c>
      <c r="AH557" s="318">
        <f t="shared" si="658"/>
        <v>0</v>
      </c>
      <c r="AI557" s="405">
        <f t="shared" ca="1" si="659"/>
        <v>0</v>
      </c>
      <c r="AJ557" s="318">
        <f t="shared" si="660"/>
        <v>0</v>
      </c>
      <c r="AK557" s="405">
        <f t="shared" ca="1" si="661"/>
        <v>0</v>
      </c>
      <c r="AL557" s="35">
        <v>0</v>
      </c>
      <c r="AM557" s="30">
        <f t="shared" ca="1" si="662"/>
        <v>0</v>
      </c>
      <c r="AN557" s="39"/>
      <c r="AO557" s="39"/>
      <c r="AP557" s="709">
        <f ca="1">IF($J$12="",0,IF(A557&lt;=$Y$3,IF(R556+SUM($M$126:M557)&gt;$Z$22,R556*10%,IF(R556+SUM($M$126:M557)&lt;=$Z$22,$Z$22-R556-SUM($M$126:M557))),0))</f>
        <v>0</v>
      </c>
      <c r="AQ557" s="319">
        <f t="shared" ca="1" si="693"/>
        <v>0</v>
      </c>
      <c r="AR557" s="319">
        <f ca="1">IF($J$12="",0,IF(U556&lt;0,0,IF(A557&lt;=$Y$3,IF(U556+SUM($M$126:M557)&gt;$Z$22,U556*10%,IF(U556+SUM($M$126:M557)&lt;=$Z$22,$AR$125-U556-SUM($M$126:M557))),0)))</f>
        <v>0</v>
      </c>
      <c r="AS557" s="39">
        <f t="shared" ca="1" si="694"/>
        <v>0</v>
      </c>
      <c r="AT557" s="723">
        <f t="shared" ca="1" si="663"/>
        <v>0</v>
      </c>
      <c r="AU557" s="320">
        <f t="shared" ca="1" si="664"/>
        <v>0</v>
      </c>
      <c r="AV557" s="320">
        <f t="shared" ca="1" si="665"/>
        <v>0</v>
      </c>
      <c r="AW557" s="320">
        <f t="shared" ca="1" si="666"/>
        <v>0</v>
      </c>
      <c r="AX557" s="320">
        <f t="shared" ca="1" si="667"/>
        <v>0</v>
      </c>
      <c r="AY557" s="320">
        <f t="shared" ca="1" si="695"/>
        <v>0</v>
      </c>
      <c r="AZ557" s="724">
        <f t="shared" ca="1" si="668"/>
        <v>0</v>
      </c>
      <c r="BA557" s="1259">
        <f t="shared" si="696"/>
        <v>0</v>
      </c>
      <c r="BB557" s="1250"/>
      <c r="BC557" s="715">
        <f t="shared" si="669"/>
        <v>0</v>
      </c>
      <c r="BD557" s="715">
        <f t="shared" si="670"/>
        <v>0</v>
      </c>
      <c r="BE557" s="715">
        <f t="shared" si="671"/>
        <v>0</v>
      </c>
      <c r="BF557" s="715">
        <f t="shared" si="697"/>
        <v>0</v>
      </c>
      <c r="BG557" s="732">
        <f t="shared" si="672"/>
        <v>0</v>
      </c>
      <c r="BH557" s="39"/>
      <c r="BI557" s="39"/>
      <c r="BJ557" s="39"/>
      <c r="BK557" s="39"/>
      <c r="BL557" s="39"/>
      <c r="BM557" s="30"/>
      <c r="BN557" s="422">
        <f t="shared" ca="1" si="673"/>
        <v>0</v>
      </c>
      <c r="BO557" s="422">
        <f t="shared" ca="1" si="674"/>
        <v>0</v>
      </c>
      <c r="BP557" s="422">
        <f t="shared" ca="1" si="675"/>
        <v>0</v>
      </c>
      <c r="BQ557" s="422">
        <f t="shared" ca="1" si="676"/>
        <v>0</v>
      </c>
      <c r="BR557" s="422">
        <f t="shared" ca="1" si="698"/>
        <v>0</v>
      </c>
      <c r="BS557" s="422">
        <f t="shared" ca="1" si="677"/>
        <v>0</v>
      </c>
      <c r="BT557" s="422">
        <f t="shared" si="678"/>
        <v>0</v>
      </c>
      <c r="BU557" s="422">
        <f t="shared" si="679"/>
        <v>0</v>
      </c>
      <c r="BV557" s="422">
        <f t="shared" si="680"/>
        <v>0</v>
      </c>
      <c r="BW557" s="422">
        <f t="shared" si="681"/>
        <v>0</v>
      </c>
      <c r="BX557" s="422">
        <f t="shared" si="699"/>
        <v>0</v>
      </c>
      <c r="BY557" s="422">
        <f t="shared" si="682"/>
        <v>0</v>
      </c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458"/>
      <c r="CL557" s="458"/>
      <c r="CM557" s="458"/>
      <c r="CN557" s="458"/>
      <c r="CO557" s="458"/>
      <c r="CP557" s="458"/>
      <c r="CQ557" s="458"/>
      <c r="CR557" s="458"/>
      <c r="CS557" s="458"/>
      <c r="CT557" s="458"/>
      <c r="CU557" s="458"/>
      <c r="CV557" s="458"/>
      <c r="CW557" s="458"/>
      <c r="CX557" s="458"/>
      <c r="CY557" s="458"/>
      <c r="CZ557" s="458"/>
      <c r="DA557" s="458"/>
      <c r="DB557" s="458"/>
      <c r="DC557" s="458"/>
      <c r="DD557" s="458"/>
      <c r="DE557" s="458"/>
      <c r="DF557" s="458"/>
      <c r="DG557" s="458"/>
      <c r="DH557" s="458"/>
      <c r="DI557" s="458"/>
      <c r="DJ557" s="458"/>
      <c r="DK557" s="458"/>
      <c r="DL557" s="458"/>
      <c r="DM557" s="458"/>
      <c r="DN557" s="458"/>
      <c r="DO557" s="458"/>
      <c r="DP557" s="458"/>
      <c r="DQ557" s="458"/>
      <c r="DR557" s="458"/>
      <c r="DS557" s="458"/>
      <c r="DT557" s="458"/>
      <c r="DU557" s="39"/>
      <c r="DV557" s="39"/>
      <c r="DW557" s="31">
        <f>+DW556+1</f>
        <v>37</v>
      </c>
      <c r="DX557" s="459">
        <f t="shared" si="683"/>
        <v>433</v>
      </c>
      <c r="DY557" s="467">
        <f t="shared" si="701"/>
        <v>0</v>
      </c>
      <c r="DZ557" s="468">
        <f t="shared" si="702"/>
        <v>0</v>
      </c>
      <c r="EA557" s="467">
        <f t="shared" si="703"/>
        <v>0</v>
      </c>
      <c r="EB557" s="468"/>
      <c r="EC557" s="326"/>
      <c r="ED557" s="468"/>
      <c r="EE557" s="39"/>
      <c r="EF557" s="459">
        <f t="shared" si="704"/>
        <v>433</v>
      </c>
      <c r="EG557" s="407">
        <f t="shared" si="714"/>
        <v>0.03</v>
      </c>
      <c r="EH557" s="407">
        <f t="shared" si="714"/>
        <v>0.03</v>
      </c>
      <c r="EI557" s="407">
        <f t="shared" si="714"/>
        <v>0.03</v>
      </c>
      <c r="EJ557" s="407">
        <f t="shared" si="714"/>
        <v>0.03</v>
      </c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U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</row>
    <row r="558" spans="1:228" ht="12.75" hidden="1" customHeight="1" x14ac:dyDescent="0.2">
      <c r="A558" s="31">
        <f t="shared" ref="A558:A568" si="719">A557</f>
        <v>37</v>
      </c>
      <c r="B558" s="31"/>
      <c r="C558" s="31"/>
      <c r="D558" s="32">
        <f t="shared" si="685"/>
        <v>434</v>
      </c>
      <c r="E558" s="33">
        <f t="shared" ca="1" si="648"/>
        <v>0</v>
      </c>
      <c r="F558" s="33">
        <f t="shared" ca="1" si="649"/>
        <v>0</v>
      </c>
      <c r="G558" s="33">
        <f t="shared" ca="1" si="650"/>
        <v>0</v>
      </c>
      <c r="H558" s="33">
        <v>0</v>
      </c>
      <c r="I558" s="33">
        <v>0</v>
      </c>
      <c r="J558" s="33">
        <f t="shared" ca="1" si="706"/>
        <v>0</v>
      </c>
      <c r="K558" s="33">
        <f t="shared" ca="1" si="651"/>
        <v>0</v>
      </c>
      <c r="L558" s="33"/>
      <c r="M558" s="832">
        <v>0</v>
      </c>
      <c r="N558" s="33">
        <f>IF(M558&gt;0,#REF!,0)</f>
        <v>0</v>
      </c>
      <c r="O558" s="33">
        <f t="shared" ca="1" si="652"/>
        <v>0</v>
      </c>
      <c r="P558" s="833">
        <f t="shared" ca="1" si="686"/>
        <v>0</v>
      </c>
      <c r="Q558" s="834">
        <f t="shared" ca="1" si="687"/>
        <v>0</v>
      </c>
      <c r="R558" s="835">
        <f t="shared" ca="1" si="688"/>
        <v>0</v>
      </c>
      <c r="S558" s="836">
        <f t="shared" ca="1" si="689"/>
        <v>0</v>
      </c>
      <c r="T558" s="34">
        <f t="shared" ca="1" si="653"/>
        <v>0</v>
      </c>
      <c r="U558" s="835">
        <f t="shared" ca="1" si="690"/>
        <v>0</v>
      </c>
      <c r="V558" s="34">
        <f t="shared" si="715"/>
        <v>0</v>
      </c>
      <c r="W558" s="553">
        <f t="shared" si="717"/>
        <v>0</v>
      </c>
      <c r="X558" s="42">
        <f t="shared" si="691"/>
        <v>0.03</v>
      </c>
      <c r="Y558" s="43">
        <f t="shared" si="654"/>
        <v>2.4662697723036864E-3</v>
      </c>
      <c r="Z558" s="45">
        <f t="shared" si="646"/>
        <v>0.03</v>
      </c>
      <c r="AA558" s="43">
        <f t="shared" si="655"/>
        <v>2.4662697723036864E-3</v>
      </c>
      <c r="AB558" s="35">
        <f t="shared" ref="AB558:AD573" si="720">AB557</f>
        <v>0.16</v>
      </c>
      <c r="AC558" s="35">
        <f t="shared" ca="1" si="720"/>
        <v>0.15470777428049154</v>
      </c>
      <c r="AD558" s="317">
        <f t="shared" ca="1" si="720"/>
        <v>0.15470777428049154</v>
      </c>
      <c r="AE558" s="39"/>
      <c r="AF558" s="318">
        <f t="shared" si="656"/>
        <v>0</v>
      </c>
      <c r="AG558" s="405">
        <f t="shared" ca="1" si="657"/>
        <v>0</v>
      </c>
      <c r="AH558" s="318">
        <f t="shared" si="658"/>
        <v>0</v>
      </c>
      <c r="AI558" s="405">
        <f t="shared" ca="1" si="659"/>
        <v>0</v>
      </c>
      <c r="AJ558" s="318">
        <f t="shared" si="660"/>
        <v>0</v>
      </c>
      <c r="AK558" s="405">
        <f t="shared" ca="1" si="661"/>
        <v>0</v>
      </c>
      <c r="AL558" s="35">
        <v>0</v>
      </c>
      <c r="AM558" s="30">
        <f t="shared" ca="1" si="662"/>
        <v>0</v>
      </c>
      <c r="AN558" s="39"/>
      <c r="AO558" s="39"/>
      <c r="AP558" s="709">
        <f ca="1">IF($J$12="",0,IF(A558&lt;=$Y$3,IF(R557+SUM($M$126:M558)&gt;$Z$22,R557*10%,IF(R557+SUM($M$126:M558)&lt;=$Z$22,$Z$22-R557-SUM($M$126:M558))),0))</f>
        <v>0</v>
      </c>
      <c r="AQ558" s="319">
        <f t="shared" ca="1" si="693"/>
        <v>0</v>
      </c>
      <c r="AR558" s="319">
        <f ca="1">IF($J$12="",0,IF(U557&lt;0,0,IF(A558&lt;=$Y$3,IF(U557+SUM($M$126:M558)&gt;$Z$22,U557*10%,IF(U557+SUM($M$126:M558)&lt;=$Z$22,$AR$125-U557-SUM($M$126:M558))),0)))</f>
        <v>0</v>
      </c>
      <c r="AS558" s="39">
        <f t="shared" ca="1" si="694"/>
        <v>0</v>
      </c>
      <c r="AT558" s="723">
        <f t="shared" ca="1" si="663"/>
        <v>0</v>
      </c>
      <c r="AU558" s="320">
        <f t="shared" ca="1" si="664"/>
        <v>0</v>
      </c>
      <c r="AV558" s="320">
        <f t="shared" ca="1" si="665"/>
        <v>0</v>
      </c>
      <c r="AW558" s="320">
        <f t="shared" ca="1" si="666"/>
        <v>0</v>
      </c>
      <c r="AX558" s="320">
        <f t="shared" ca="1" si="667"/>
        <v>0</v>
      </c>
      <c r="AY558" s="320">
        <f t="shared" ca="1" si="695"/>
        <v>0</v>
      </c>
      <c r="AZ558" s="724">
        <f t="shared" ca="1" si="668"/>
        <v>0</v>
      </c>
      <c r="BA558" s="1259">
        <f t="shared" si="696"/>
        <v>0</v>
      </c>
      <c r="BB558" s="1250"/>
      <c r="BC558" s="715">
        <f t="shared" si="669"/>
        <v>0</v>
      </c>
      <c r="BD558" s="715">
        <f t="shared" si="670"/>
        <v>0</v>
      </c>
      <c r="BE558" s="715">
        <f t="shared" si="671"/>
        <v>0</v>
      </c>
      <c r="BF558" s="715">
        <f t="shared" si="697"/>
        <v>0</v>
      </c>
      <c r="BG558" s="732">
        <f t="shared" si="672"/>
        <v>0</v>
      </c>
      <c r="BH558" s="39"/>
      <c r="BI558" s="39"/>
      <c r="BJ558" s="39"/>
      <c r="BK558" s="39"/>
      <c r="BL558" s="39"/>
      <c r="BM558" s="30"/>
      <c r="BN558" s="422">
        <f t="shared" ca="1" si="673"/>
        <v>0</v>
      </c>
      <c r="BO558" s="422">
        <f t="shared" ca="1" si="674"/>
        <v>0</v>
      </c>
      <c r="BP558" s="422">
        <f t="shared" ca="1" si="675"/>
        <v>0</v>
      </c>
      <c r="BQ558" s="422">
        <f t="shared" ca="1" si="676"/>
        <v>0</v>
      </c>
      <c r="BR558" s="422">
        <f t="shared" ca="1" si="698"/>
        <v>0</v>
      </c>
      <c r="BS558" s="422">
        <f t="shared" ca="1" si="677"/>
        <v>0</v>
      </c>
      <c r="BT558" s="422">
        <f t="shared" si="678"/>
        <v>0</v>
      </c>
      <c r="BU558" s="422">
        <f t="shared" si="679"/>
        <v>0</v>
      </c>
      <c r="BV558" s="422">
        <f t="shared" si="680"/>
        <v>0</v>
      </c>
      <c r="BW558" s="422">
        <f t="shared" si="681"/>
        <v>0</v>
      </c>
      <c r="BX558" s="422">
        <f t="shared" si="699"/>
        <v>0</v>
      </c>
      <c r="BY558" s="422">
        <f t="shared" si="682"/>
        <v>0</v>
      </c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458"/>
      <c r="CL558" s="458"/>
      <c r="CM558" s="458"/>
      <c r="CN558" s="458"/>
      <c r="CO558" s="458"/>
      <c r="CP558" s="458"/>
      <c r="CQ558" s="458"/>
      <c r="CR558" s="458"/>
      <c r="CS558" s="458"/>
      <c r="CT558" s="458"/>
      <c r="CU558" s="458"/>
      <c r="CV558" s="458"/>
      <c r="CW558" s="458"/>
      <c r="CX558" s="458"/>
      <c r="CY558" s="458"/>
      <c r="CZ558" s="458"/>
      <c r="DA558" s="458"/>
      <c r="DB558" s="458"/>
      <c r="DC558" s="458"/>
      <c r="DD558" s="458"/>
      <c r="DE558" s="458"/>
      <c r="DF558" s="458"/>
      <c r="DG558" s="458"/>
      <c r="DH558" s="458"/>
      <c r="DI558" s="458"/>
      <c r="DJ558" s="458"/>
      <c r="DK558" s="458"/>
      <c r="DL558" s="458"/>
      <c r="DM558" s="458"/>
      <c r="DN558" s="458"/>
      <c r="DO558" s="458"/>
      <c r="DP558" s="458"/>
      <c r="DQ558" s="458"/>
      <c r="DR558" s="458"/>
      <c r="DS558" s="458"/>
      <c r="DT558" s="458"/>
      <c r="DU558" s="39"/>
      <c r="DV558" s="39"/>
      <c r="DW558" s="31">
        <f t="shared" ref="DW558:DW568" si="721">DW557</f>
        <v>37</v>
      </c>
      <c r="DX558" s="459">
        <f t="shared" si="683"/>
        <v>434</v>
      </c>
      <c r="DY558" s="467">
        <f t="shared" si="701"/>
        <v>0</v>
      </c>
      <c r="DZ558" s="468">
        <f t="shared" si="702"/>
        <v>0</v>
      </c>
      <c r="EA558" s="467">
        <f t="shared" si="703"/>
        <v>0</v>
      </c>
      <c r="EB558" s="468"/>
      <c r="EC558" s="326"/>
      <c r="ED558" s="468"/>
      <c r="EE558" s="39"/>
      <c r="EF558" s="459">
        <f t="shared" si="704"/>
        <v>434</v>
      </c>
      <c r="EG558" s="407">
        <f t="shared" si="714"/>
        <v>0.03</v>
      </c>
      <c r="EH558" s="407">
        <f t="shared" si="714"/>
        <v>0.03</v>
      </c>
      <c r="EI558" s="407">
        <f t="shared" si="714"/>
        <v>0.03</v>
      </c>
      <c r="EJ558" s="407">
        <f t="shared" si="714"/>
        <v>0.03</v>
      </c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U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</row>
    <row r="559" spans="1:228" ht="12.75" hidden="1" customHeight="1" x14ac:dyDescent="0.2">
      <c r="A559" s="31">
        <f t="shared" si="719"/>
        <v>37</v>
      </c>
      <c r="B559" s="31"/>
      <c r="C559" s="31"/>
      <c r="D559" s="32">
        <f t="shared" si="685"/>
        <v>435</v>
      </c>
      <c r="E559" s="33">
        <f t="shared" ca="1" si="648"/>
        <v>0</v>
      </c>
      <c r="F559" s="33">
        <f t="shared" ca="1" si="649"/>
        <v>0</v>
      </c>
      <c r="G559" s="33">
        <f t="shared" ca="1" si="650"/>
        <v>0</v>
      </c>
      <c r="H559" s="33">
        <v>0</v>
      </c>
      <c r="I559" s="33">
        <v>0</v>
      </c>
      <c r="J559" s="33">
        <f t="shared" ca="1" si="706"/>
        <v>0</v>
      </c>
      <c r="K559" s="33">
        <f t="shared" ca="1" si="651"/>
        <v>0</v>
      </c>
      <c r="L559" s="33"/>
      <c r="M559" s="832">
        <v>0</v>
      </c>
      <c r="N559" s="33">
        <f>IF(M559&gt;0,#REF!,0)</f>
        <v>0</v>
      </c>
      <c r="O559" s="33">
        <f t="shared" ca="1" si="652"/>
        <v>0</v>
      </c>
      <c r="P559" s="833">
        <f t="shared" ca="1" si="686"/>
        <v>0</v>
      </c>
      <c r="Q559" s="834">
        <f t="shared" ca="1" si="687"/>
        <v>0</v>
      </c>
      <c r="R559" s="835">
        <f t="shared" ca="1" si="688"/>
        <v>0</v>
      </c>
      <c r="S559" s="836">
        <f t="shared" ca="1" si="689"/>
        <v>0</v>
      </c>
      <c r="T559" s="34">
        <f t="shared" ca="1" si="653"/>
        <v>0</v>
      </c>
      <c r="U559" s="835">
        <f t="shared" ca="1" si="690"/>
        <v>0</v>
      </c>
      <c r="V559" s="34">
        <f t="shared" si="715"/>
        <v>0</v>
      </c>
      <c r="W559" s="553">
        <f t="shared" si="717"/>
        <v>0</v>
      </c>
      <c r="X559" s="42">
        <f t="shared" si="691"/>
        <v>0.03</v>
      </c>
      <c r="Y559" s="43">
        <f t="shared" si="654"/>
        <v>2.4662697723036864E-3</v>
      </c>
      <c r="Z559" s="45">
        <f t="shared" si="646"/>
        <v>0.03</v>
      </c>
      <c r="AA559" s="43">
        <f t="shared" si="655"/>
        <v>2.4662697723036864E-3</v>
      </c>
      <c r="AB559" s="35">
        <f t="shared" si="720"/>
        <v>0.16</v>
      </c>
      <c r="AC559" s="35">
        <f t="shared" ca="1" si="720"/>
        <v>0.15470777428049154</v>
      </c>
      <c r="AD559" s="317">
        <f t="shared" ca="1" si="720"/>
        <v>0.15470777428049154</v>
      </c>
      <c r="AE559" s="39"/>
      <c r="AF559" s="318">
        <f t="shared" si="656"/>
        <v>0</v>
      </c>
      <c r="AG559" s="405">
        <f t="shared" ca="1" si="657"/>
        <v>0</v>
      </c>
      <c r="AH559" s="318">
        <f t="shared" si="658"/>
        <v>0</v>
      </c>
      <c r="AI559" s="405">
        <f t="shared" ca="1" si="659"/>
        <v>0</v>
      </c>
      <c r="AJ559" s="318">
        <f t="shared" si="660"/>
        <v>0</v>
      </c>
      <c r="AK559" s="405">
        <f t="shared" ca="1" si="661"/>
        <v>0</v>
      </c>
      <c r="AL559" s="35">
        <v>0</v>
      </c>
      <c r="AM559" s="30">
        <f t="shared" ca="1" si="662"/>
        <v>0</v>
      </c>
      <c r="AN559" s="39"/>
      <c r="AO559" s="39"/>
      <c r="AP559" s="709">
        <f ca="1">IF($J$12="",0,IF(A559&lt;=$Y$3,IF(R558+SUM($M$126:M559)&gt;$Z$22,R558*10%,IF(R558+SUM($M$126:M559)&lt;=$Z$22,$Z$22-R558-SUM($M$126:M559))),0))</f>
        <v>0</v>
      </c>
      <c r="AQ559" s="319">
        <f t="shared" ca="1" si="693"/>
        <v>0</v>
      </c>
      <c r="AR559" s="319">
        <f ca="1">IF($J$12="",0,IF(U558&lt;0,0,IF(A559&lt;=$Y$3,IF(U558+SUM($M$126:M559)&gt;$Z$22,U558*10%,IF(U558+SUM($M$126:M559)&lt;=$Z$22,$AR$125-U558-SUM($M$126:M559))),0)))</f>
        <v>0</v>
      </c>
      <c r="AS559" s="39">
        <f t="shared" ca="1" si="694"/>
        <v>0</v>
      </c>
      <c r="AT559" s="723">
        <f t="shared" ca="1" si="663"/>
        <v>0</v>
      </c>
      <c r="AU559" s="320">
        <f t="shared" ca="1" si="664"/>
        <v>0</v>
      </c>
      <c r="AV559" s="320">
        <f t="shared" ca="1" si="665"/>
        <v>0</v>
      </c>
      <c r="AW559" s="320">
        <f t="shared" ca="1" si="666"/>
        <v>0</v>
      </c>
      <c r="AX559" s="320">
        <f t="shared" ca="1" si="667"/>
        <v>0</v>
      </c>
      <c r="AY559" s="320">
        <f t="shared" ca="1" si="695"/>
        <v>0</v>
      </c>
      <c r="AZ559" s="724">
        <f t="shared" ca="1" si="668"/>
        <v>0</v>
      </c>
      <c r="BA559" s="1259">
        <f t="shared" si="696"/>
        <v>0</v>
      </c>
      <c r="BB559" s="1250"/>
      <c r="BC559" s="715">
        <f t="shared" si="669"/>
        <v>0</v>
      </c>
      <c r="BD559" s="715">
        <f t="shared" si="670"/>
        <v>0</v>
      </c>
      <c r="BE559" s="715">
        <f t="shared" si="671"/>
        <v>0</v>
      </c>
      <c r="BF559" s="715">
        <f t="shared" si="697"/>
        <v>0</v>
      </c>
      <c r="BG559" s="732">
        <f t="shared" si="672"/>
        <v>0</v>
      </c>
      <c r="BH559" s="39"/>
      <c r="BI559" s="39"/>
      <c r="BJ559" s="39"/>
      <c r="BK559" s="39"/>
      <c r="BL559" s="39"/>
      <c r="BM559" s="30"/>
      <c r="BN559" s="422">
        <f t="shared" ca="1" si="673"/>
        <v>0</v>
      </c>
      <c r="BO559" s="422">
        <f t="shared" ca="1" si="674"/>
        <v>0</v>
      </c>
      <c r="BP559" s="422">
        <f t="shared" ca="1" si="675"/>
        <v>0</v>
      </c>
      <c r="BQ559" s="422">
        <f t="shared" ca="1" si="676"/>
        <v>0</v>
      </c>
      <c r="BR559" s="422">
        <f t="shared" ca="1" si="698"/>
        <v>0</v>
      </c>
      <c r="BS559" s="422">
        <f t="shared" ca="1" si="677"/>
        <v>0</v>
      </c>
      <c r="BT559" s="422">
        <f t="shared" si="678"/>
        <v>0</v>
      </c>
      <c r="BU559" s="422">
        <f t="shared" si="679"/>
        <v>0</v>
      </c>
      <c r="BV559" s="422">
        <f t="shared" si="680"/>
        <v>0</v>
      </c>
      <c r="BW559" s="422">
        <f t="shared" si="681"/>
        <v>0</v>
      </c>
      <c r="BX559" s="422">
        <f t="shared" si="699"/>
        <v>0</v>
      </c>
      <c r="BY559" s="422">
        <f t="shared" si="682"/>
        <v>0</v>
      </c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458"/>
      <c r="CL559" s="458"/>
      <c r="CM559" s="458"/>
      <c r="CN559" s="458"/>
      <c r="CO559" s="458"/>
      <c r="CP559" s="458"/>
      <c r="CQ559" s="458"/>
      <c r="CR559" s="458"/>
      <c r="CS559" s="458"/>
      <c r="CT559" s="458"/>
      <c r="CU559" s="458"/>
      <c r="CV559" s="458"/>
      <c r="CW559" s="458"/>
      <c r="CX559" s="458"/>
      <c r="CY559" s="458"/>
      <c r="CZ559" s="458"/>
      <c r="DA559" s="458"/>
      <c r="DB559" s="458"/>
      <c r="DC559" s="458"/>
      <c r="DD559" s="458"/>
      <c r="DE559" s="458"/>
      <c r="DF559" s="458"/>
      <c r="DG559" s="458"/>
      <c r="DH559" s="458"/>
      <c r="DI559" s="458"/>
      <c r="DJ559" s="458"/>
      <c r="DK559" s="458"/>
      <c r="DL559" s="458"/>
      <c r="DM559" s="458"/>
      <c r="DN559" s="458"/>
      <c r="DO559" s="458"/>
      <c r="DP559" s="458"/>
      <c r="DQ559" s="458"/>
      <c r="DR559" s="458"/>
      <c r="DS559" s="458"/>
      <c r="DT559" s="458"/>
      <c r="DU559" s="39"/>
      <c r="DV559" s="39"/>
      <c r="DW559" s="31">
        <f t="shared" si="721"/>
        <v>37</v>
      </c>
      <c r="DX559" s="459">
        <f t="shared" si="683"/>
        <v>435</v>
      </c>
      <c r="DY559" s="467">
        <f t="shared" si="701"/>
        <v>0</v>
      </c>
      <c r="DZ559" s="468">
        <f t="shared" si="702"/>
        <v>0</v>
      </c>
      <c r="EA559" s="467">
        <f t="shared" si="703"/>
        <v>0</v>
      </c>
      <c r="EB559" s="468"/>
      <c r="EC559" s="326"/>
      <c r="ED559" s="468"/>
      <c r="EE559" s="39"/>
      <c r="EF559" s="459">
        <f t="shared" si="704"/>
        <v>435</v>
      </c>
      <c r="EG559" s="407">
        <f t="shared" ref="EG559:EJ574" si="722">EG558</f>
        <v>0.03</v>
      </c>
      <c r="EH559" s="407">
        <f t="shared" si="722"/>
        <v>0.03</v>
      </c>
      <c r="EI559" s="407">
        <f t="shared" si="722"/>
        <v>0.03</v>
      </c>
      <c r="EJ559" s="407">
        <f t="shared" si="722"/>
        <v>0.03</v>
      </c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</row>
    <row r="560" spans="1:228" ht="12.75" hidden="1" customHeight="1" x14ac:dyDescent="0.2">
      <c r="A560" s="31">
        <f t="shared" si="719"/>
        <v>37</v>
      </c>
      <c r="B560" s="31"/>
      <c r="C560" s="31"/>
      <c r="D560" s="32">
        <f t="shared" si="685"/>
        <v>436</v>
      </c>
      <c r="E560" s="33">
        <f t="shared" ca="1" si="648"/>
        <v>0</v>
      </c>
      <c r="F560" s="33">
        <f t="shared" ca="1" si="649"/>
        <v>0</v>
      </c>
      <c r="G560" s="33">
        <f t="shared" ca="1" si="650"/>
        <v>0</v>
      </c>
      <c r="H560" s="33">
        <v>0</v>
      </c>
      <c r="I560" s="33">
        <v>0</v>
      </c>
      <c r="J560" s="33">
        <f t="shared" ca="1" si="706"/>
        <v>0</v>
      </c>
      <c r="K560" s="33">
        <f t="shared" ca="1" si="651"/>
        <v>0</v>
      </c>
      <c r="L560" s="33"/>
      <c r="M560" s="832">
        <v>0</v>
      </c>
      <c r="N560" s="33">
        <f>IF(M560&gt;0,#REF!,0)</f>
        <v>0</v>
      </c>
      <c r="O560" s="33">
        <f t="shared" ca="1" si="652"/>
        <v>0</v>
      </c>
      <c r="P560" s="833">
        <f t="shared" ca="1" si="686"/>
        <v>0</v>
      </c>
      <c r="Q560" s="834">
        <f t="shared" ca="1" si="687"/>
        <v>0</v>
      </c>
      <c r="R560" s="835">
        <f t="shared" ca="1" si="688"/>
        <v>0</v>
      </c>
      <c r="S560" s="836">
        <f t="shared" ca="1" si="689"/>
        <v>0</v>
      </c>
      <c r="T560" s="34">
        <f t="shared" ca="1" si="653"/>
        <v>0</v>
      </c>
      <c r="U560" s="835">
        <f t="shared" ca="1" si="690"/>
        <v>0</v>
      </c>
      <c r="V560" s="34">
        <f t="shared" si="715"/>
        <v>0</v>
      </c>
      <c r="W560" s="553">
        <f t="shared" si="717"/>
        <v>0</v>
      </c>
      <c r="X560" s="42">
        <f t="shared" si="691"/>
        <v>0.03</v>
      </c>
      <c r="Y560" s="43">
        <f t="shared" si="654"/>
        <v>2.4662697723036864E-3</v>
      </c>
      <c r="Z560" s="45">
        <f t="shared" si="646"/>
        <v>0.03</v>
      </c>
      <c r="AA560" s="43">
        <f t="shared" si="655"/>
        <v>2.4662697723036864E-3</v>
      </c>
      <c r="AB560" s="35">
        <f t="shared" si="720"/>
        <v>0.16</v>
      </c>
      <c r="AC560" s="35">
        <f t="shared" ca="1" si="720"/>
        <v>0.15470777428049154</v>
      </c>
      <c r="AD560" s="317">
        <f t="shared" ca="1" si="720"/>
        <v>0.15470777428049154</v>
      </c>
      <c r="AE560" s="39"/>
      <c r="AF560" s="318">
        <f t="shared" si="656"/>
        <v>0</v>
      </c>
      <c r="AG560" s="405">
        <f t="shared" ca="1" si="657"/>
        <v>0</v>
      </c>
      <c r="AH560" s="318">
        <f t="shared" si="658"/>
        <v>0</v>
      </c>
      <c r="AI560" s="405">
        <f t="shared" ca="1" si="659"/>
        <v>0</v>
      </c>
      <c r="AJ560" s="318">
        <f t="shared" si="660"/>
        <v>0</v>
      </c>
      <c r="AK560" s="405">
        <f t="shared" ca="1" si="661"/>
        <v>0</v>
      </c>
      <c r="AL560" s="35">
        <v>0</v>
      </c>
      <c r="AM560" s="30">
        <f t="shared" ca="1" si="662"/>
        <v>0</v>
      </c>
      <c r="AN560" s="39"/>
      <c r="AO560" s="39"/>
      <c r="AP560" s="709">
        <f ca="1">IF($J$12="",0,IF(A560&lt;=$Y$3,IF(R559+SUM($M$126:M560)&gt;$Z$22,R559*10%,IF(R559+SUM($M$126:M560)&lt;=$Z$22,$Z$22-R559-SUM($M$126:M560))),0))</f>
        <v>0</v>
      </c>
      <c r="AQ560" s="319">
        <f t="shared" ca="1" si="693"/>
        <v>0</v>
      </c>
      <c r="AR560" s="319">
        <f ca="1">IF($J$12="",0,IF(U559&lt;0,0,IF(A560&lt;=$Y$3,IF(U559+SUM($M$126:M560)&gt;$Z$22,U559*10%,IF(U559+SUM($M$126:M560)&lt;=$Z$22,$AR$125-U559-SUM($M$126:M560))),0)))</f>
        <v>0</v>
      </c>
      <c r="AS560" s="39">
        <f t="shared" ca="1" si="694"/>
        <v>0</v>
      </c>
      <c r="AT560" s="723">
        <f t="shared" ca="1" si="663"/>
        <v>0</v>
      </c>
      <c r="AU560" s="320">
        <f t="shared" ca="1" si="664"/>
        <v>0</v>
      </c>
      <c r="AV560" s="320">
        <f t="shared" ca="1" si="665"/>
        <v>0</v>
      </c>
      <c r="AW560" s="320">
        <f t="shared" ca="1" si="666"/>
        <v>0</v>
      </c>
      <c r="AX560" s="320">
        <f t="shared" ca="1" si="667"/>
        <v>0</v>
      </c>
      <c r="AY560" s="320">
        <f t="shared" ca="1" si="695"/>
        <v>0</v>
      </c>
      <c r="AZ560" s="724">
        <f t="shared" ca="1" si="668"/>
        <v>0</v>
      </c>
      <c r="BA560" s="1259">
        <f t="shared" si="696"/>
        <v>0</v>
      </c>
      <c r="BB560" s="1250"/>
      <c r="BC560" s="715">
        <f t="shared" si="669"/>
        <v>0</v>
      </c>
      <c r="BD560" s="715">
        <f t="shared" si="670"/>
        <v>0</v>
      </c>
      <c r="BE560" s="715">
        <f t="shared" si="671"/>
        <v>0</v>
      </c>
      <c r="BF560" s="715">
        <f t="shared" si="697"/>
        <v>0</v>
      </c>
      <c r="BG560" s="732">
        <f t="shared" si="672"/>
        <v>0</v>
      </c>
      <c r="BH560" s="39"/>
      <c r="BI560" s="39"/>
      <c r="BJ560" s="39"/>
      <c r="BK560" s="39"/>
      <c r="BL560" s="39"/>
      <c r="BM560" s="30"/>
      <c r="BN560" s="422">
        <f t="shared" ca="1" si="673"/>
        <v>0</v>
      </c>
      <c r="BO560" s="422">
        <f t="shared" ca="1" si="674"/>
        <v>0</v>
      </c>
      <c r="BP560" s="422">
        <f t="shared" ca="1" si="675"/>
        <v>0</v>
      </c>
      <c r="BQ560" s="422">
        <f t="shared" ca="1" si="676"/>
        <v>0</v>
      </c>
      <c r="BR560" s="422">
        <f t="shared" ca="1" si="698"/>
        <v>0</v>
      </c>
      <c r="BS560" s="422">
        <f t="shared" ca="1" si="677"/>
        <v>0</v>
      </c>
      <c r="BT560" s="422">
        <f t="shared" si="678"/>
        <v>0</v>
      </c>
      <c r="BU560" s="422">
        <f t="shared" si="679"/>
        <v>0</v>
      </c>
      <c r="BV560" s="422">
        <f t="shared" si="680"/>
        <v>0</v>
      </c>
      <c r="BW560" s="422">
        <f t="shared" si="681"/>
        <v>0</v>
      </c>
      <c r="BX560" s="422">
        <f t="shared" si="699"/>
        <v>0</v>
      </c>
      <c r="BY560" s="422">
        <f t="shared" si="682"/>
        <v>0</v>
      </c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458"/>
      <c r="CL560" s="458"/>
      <c r="CM560" s="458"/>
      <c r="CN560" s="458"/>
      <c r="CO560" s="458"/>
      <c r="CP560" s="458"/>
      <c r="CQ560" s="458"/>
      <c r="CR560" s="458"/>
      <c r="CS560" s="458"/>
      <c r="CT560" s="458"/>
      <c r="CU560" s="458"/>
      <c r="CV560" s="458"/>
      <c r="CW560" s="458"/>
      <c r="CX560" s="458"/>
      <c r="CY560" s="458"/>
      <c r="CZ560" s="458"/>
      <c r="DA560" s="458"/>
      <c r="DB560" s="458"/>
      <c r="DC560" s="458"/>
      <c r="DD560" s="458"/>
      <c r="DE560" s="458"/>
      <c r="DF560" s="458"/>
      <c r="DG560" s="458"/>
      <c r="DH560" s="458"/>
      <c r="DI560" s="458"/>
      <c r="DJ560" s="458"/>
      <c r="DK560" s="458"/>
      <c r="DL560" s="458"/>
      <c r="DM560" s="458"/>
      <c r="DN560" s="458"/>
      <c r="DO560" s="458"/>
      <c r="DP560" s="458"/>
      <c r="DQ560" s="458"/>
      <c r="DR560" s="458"/>
      <c r="DS560" s="458"/>
      <c r="DT560" s="458"/>
      <c r="DU560" s="39"/>
      <c r="DV560" s="39"/>
      <c r="DW560" s="31">
        <f t="shared" si="721"/>
        <v>37</v>
      </c>
      <c r="DX560" s="459">
        <f t="shared" si="683"/>
        <v>436</v>
      </c>
      <c r="DY560" s="467">
        <f t="shared" si="701"/>
        <v>0</v>
      </c>
      <c r="DZ560" s="468">
        <f t="shared" si="702"/>
        <v>0</v>
      </c>
      <c r="EA560" s="467">
        <f t="shared" si="703"/>
        <v>0</v>
      </c>
      <c r="EB560" s="468"/>
      <c r="EC560" s="326"/>
      <c r="ED560" s="468"/>
      <c r="EE560" s="39"/>
      <c r="EF560" s="459">
        <f t="shared" si="704"/>
        <v>436</v>
      </c>
      <c r="EG560" s="407">
        <f t="shared" si="722"/>
        <v>0.03</v>
      </c>
      <c r="EH560" s="407">
        <f t="shared" si="722"/>
        <v>0.03</v>
      </c>
      <c r="EI560" s="407">
        <f t="shared" si="722"/>
        <v>0.03</v>
      </c>
      <c r="EJ560" s="407">
        <f t="shared" si="722"/>
        <v>0.03</v>
      </c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U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</row>
    <row r="561" spans="1:228" ht="12.75" hidden="1" customHeight="1" x14ac:dyDescent="0.2">
      <c r="A561" s="31">
        <f t="shared" si="719"/>
        <v>37</v>
      </c>
      <c r="B561" s="31"/>
      <c r="C561" s="31"/>
      <c r="D561" s="32">
        <f t="shared" si="685"/>
        <v>437</v>
      </c>
      <c r="E561" s="33">
        <f t="shared" ca="1" si="648"/>
        <v>0</v>
      </c>
      <c r="F561" s="33">
        <f t="shared" ca="1" si="649"/>
        <v>0</v>
      </c>
      <c r="G561" s="33">
        <f t="shared" ca="1" si="650"/>
        <v>0</v>
      </c>
      <c r="H561" s="33">
        <v>0</v>
      </c>
      <c r="I561" s="33">
        <v>0</v>
      </c>
      <c r="J561" s="33">
        <f t="shared" ca="1" si="706"/>
        <v>0</v>
      </c>
      <c r="K561" s="33">
        <f t="shared" ca="1" si="651"/>
        <v>0</v>
      </c>
      <c r="L561" s="33"/>
      <c r="M561" s="832">
        <v>0</v>
      </c>
      <c r="N561" s="33">
        <f>IF(M561&gt;0,#REF!,0)</f>
        <v>0</v>
      </c>
      <c r="O561" s="33">
        <f t="shared" ca="1" si="652"/>
        <v>0</v>
      </c>
      <c r="P561" s="833">
        <f t="shared" ca="1" si="686"/>
        <v>0</v>
      </c>
      <c r="Q561" s="834">
        <f t="shared" ca="1" si="687"/>
        <v>0</v>
      </c>
      <c r="R561" s="835">
        <f t="shared" ca="1" si="688"/>
        <v>0</v>
      </c>
      <c r="S561" s="836">
        <f t="shared" ca="1" si="689"/>
        <v>0</v>
      </c>
      <c r="T561" s="34">
        <f t="shared" ca="1" si="653"/>
        <v>0</v>
      </c>
      <c r="U561" s="835">
        <f t="shared" ca="1" si="690"/>
        <v>0</v>
      </c>
      <c r="V561" s="34">
        <f t="shared" si="715"/>
        <v>0</v>
      </c>
      <c r="W561" s="553">
        <f t="shared" si="717"/>
        <v>0</v>
      </c>
      <c r="X561" s="42">
        <f t="shared" si="691"/>
        <v>0.03</v>
      </c>
      <c r="Y561" s="43">
        <f t="shared" si="654"/>
        <v>2.4662697723036864E-3</v>
      </c>
      <c r="Z561" s="45">
        <f t="shared" si="646"/>
        <v>0.03</v>
      </c>
      <c r="AA561" s="43">
        <f t="shared" si="655"/>
        <v>2.4662697723036864E-3</v>
      </c>
      <c r="AB561" s="35">
        <f t="shared" si="720"/>
        <v>0.16</v>
      </c>
      <c r="AC561" s="35">
        <f t="shared" ca="1" si="720"/>
        <v>0.15470777428049154</v>
      </c>
      <c r="AD561" s="317">
        <f t="shared" ca="1" si="720"/>
        <v>0.15470777428049154</v>
      </c>
      <c r="AE561" s="39"/>
      <c r="AF561" s="318">
        <f t="shared" si="656"/>
        <v>0</v>
      </c>
      <c r="AG561" s="405">
        <f t="shared" ca="1" si="657"/>
        <v>0</v>
      </c>
      <c r="AH561" s="318">
        <f t="shared" si="658"/>
        <v>0</v>
      </c>
      <c r="AI561" s="405">
        <f t="shared" ca="1" si="659"/>
        <v>0</v>
      </c>
      <c r="AJ561" s="318">
        <f t="shared" si="660"/>
        <v>0</v>
      </c>
      <c r="AK561" s="405">
        <f t="shared" ca="1" si="661"/>
        <v>0</v>
      </c>
      <c r="AL561" s="35">
        <v>0</v>
      </c>
      <c r="AM561" s="30">
        <f t="shared" ca="1" si="662"/>
        <v>0</v>
      </c>
      <c r="AN561" s="39"/>
      <c r="AO561" s="39"/>
      <c r="AP561" s="709">
        <f ca="1">IF($J$12="",0,IF(A561&lt;=$Y$3,IF(R560+SUM($M$126:M561)&gt;$Z$22,R560*10%,IF(R560+SUM($M$126:M561)&lt;=$Z$22,$Z$22-R560-SUM($M$126:M561))),0))</f>
        <v>0</v>
      </c>
      <c r="AQ561" s="319">
        <f t="shared" ca="1" si="693"/>
        <v>0</v>
      </c>
      <c r="AR561" s="319">
        <f ca="1">IF($J$12="",0,IF(U560&lt;0,0,IF(A561&lt;=$Y$3,IF(U560+SUM($M$126:M561)&gt;$Z$22,U560*10%,IF(U560+SUM($M$126:M561)&lt;=$Z$22,$AR$125-U560-SUM($M$126:M561))),0)))</f>
        <v>0</v>
      </c>
      <c r="AS561" s="39">
        <f t="shared" ca="1" si="694"/>
        <v>0</v>
      </c>
      <c r="AT561" s="723">
        <f t="shared" ca="1" si="663"/>
        <v>0</v>
      </c>
      <c r="AU561" s="320">
        <f t="shared" ca="1" si="664"/>
        <v>0</v>
      </c>
      <c r="AV561" s="320">
        <f t="shared" ca="1" si="665"/>
        <v>0</v>
      </c>
      <c r="AW561" s="320">
        <f t="shared" ca="1" si="666"/>
        <v>0</v>
      </c>
      <c r="AX561" s="320">
        <f t="shared" ca="1" si="667"/>
        <v>0</v>
      </c>
      <c r="AY561" s="320">
        <f t="shared" ca="1" si="695"/>
        <v>0</v>
      </c>
      <c r="AZ561" s="724">
        <f t="shared" ca="1" si="668"/>
        <v>0</v>
      </c>
      <c r="BA561" s="1259">
        <f t="shared" si="696"/>
        <v>0</v>
      </c>
      <c r="BB561" s="1250"/>
      <c r="BC561" s="715">
        <f t="shared" si="669"/>
        <v>0</v>
      </c>
      <c r="BD561" s="715">
        <f t="shared" si="670"/>
        <v>0</v>
      </c>
      <c r="BE561" s="715">
        <f t="shared" si="671"/>
        <v>0</v>
      </c>
      <c r="BF561" s="715">
        <f t="shared" si="697"/>
        <v>0</v>
      </c>
      <c r="BG561" s="732">
        <f t="shared" si="672"/>
        <v>0</v>
      </c>
      <c r="BH561" s="39"/>
      <c r="BI561" s="39"/>
      <c r="BJ561" s="39"/>
      <c r="BK561" s="39"/>
      <c r="BL561" s="39"/>
      <c r="BM561" s="30"/>
      <c r="BN561" s="422">
        <f t="shared" ca="1" si="673"/>
        <v>0</v>
      </c>
      <c r="BO561" s="422">
        <f t="shared" ca="1" si="674"/>
        <v>0</v>
      </c>
      <c r="BP561" s="422">
        <f t="shared" ca="1" si="675"/>
        <v>0</v>
      </c>
      <c r="BQ561" s="422">
        <f t="shared" ca="1" si="676"/>
        <v>0</v>
      </c>
      <c r="BR561" s="422">
        <f t="shared" ca="1" si="698"/>
        <v>0</v>
      </c>
      <c r="BS561" s="422">
        <f t="shared" ca="1" si="677"/>
        <v>0</v>
      </c>
      <c r="BT561" s="422">
        <f t="shared" si="678"/>
        <v>0</v>
      </c>
      <c r="BU561" s="422">
        <f t="shared" si="679"/>
        <v>0</v>
      </c>
      <c r="BV561" s="422">
        <f t="shared" si="680"/>
        <v>0</v>
      </c>
      <c r="BW561" s="422">
        <f t="shared" si="681"/>
        <v>0</v>
      </c>
      <c r="BX561" s="422">
        <f t="shared" si="699"/>
        <v>0</v>
      </c>
      <c r="BY561" s="422">
        <f t="shared" si="682"/>
        <v>0</v>
      </c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458"/>
      <c r="CL561" s="458"/>
      <c r="CM561" s="458"/>
      <c r="CN561" s="458"/>
      <c r="CO561" s="458"/>
      <c r="CP561" s="458"/>
      <c r="CQ561" s="458"/>
      <c r="CR561" s="458"/>
      <c r="CS561" s="458"/>
      <c r="CT561" s="458"/>
      <c r="CU561" s="458"/>
      <c r="CV561" s="458"/>
      <c r="CW561" s="458"/>
      <c r="CX561" s="458"/>
      <c r="CY561" s="458"/>
      <c r="CZ561" s="458"/>
      <c r="DA561" s="458"/>
      <c r="DB561" s="458"/>
      <c r="DC561" s="458"/>
      <c r="DD561" s="458"/>
      <c r="DE561" s="458"/>
      <c r="DF561" s="458"/>
      <c r="DG561" s="458"/>
      <c r="DH561" s="458"/>
      <c r="DI561" s="458"/>
      <c r="DJ561" s="458"/>
      <c r="DK561" s="458"/>
      <c r="DL561" s="458"/>
      <c r="DM561" s="458"/>
      <c r="DN561" s="458"/>
      <c r="DO561" s="458"/>
      <c r="DP561" s="458"/>
      <c r="DQ561" s="458"/>
      <c r="DR561" s="458"/>
      <c r="DS561" s="458"/>
      <c r="DT561" s="458"/>
      <c r="DU561" s="39"/>
      <c r="DV561" s="39"/>
      <c r="DW561" s="31">
        <f t="shared" si="721"/>
        <v>37</v>
      </c>
      <c r="DX561" s="459">
        <f t="shared" si="683"/>
        <v>437</v>
      </c>
      <c r="DY561" s="467">
        <f t="shared" si="701"/>
        <v>0</v>
      </c>
      <c r="DZ561" s="468">
        <f t="shared" si="702"/>
        <v>0</v>
      </c>
      <c r="EA561" s="467">
        <f t="shared" si="703"/>
        <v>0</v>
      </c>
      <c r="EB561" s="468"/>
      <c r="EC561" s="326"/>
      <c r="ED561" s="468"/>
      <c r="EE561" s="39"/>
      <c r="EF561" s="459">
        <f t="shared" si="704"/>
        <v>437</v>
      </c>
      <c r="EG561" s="407">
        <f t="shared" si="722"/>
        <v>0.03</v>
      </c>
      <c r="EH561" s="407">
        <f t="shared" si="722"/>
        <v>0.03</v>
      </c>
      <c r="EI561" s="407">
        <f t="shared" si="722"/>
        <v>0.03</v>
      </c>
      <c r="EJ561" s="407">
        <f t="shared" si="722"/>
        <v>0.03</v>
      </c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</row>
    <row r="562" spans="1:228" ht="12.75" hidden="1" customHeight="1" x14ac:dyDescent="0.2">
      <c r="A562" s="31">
        <f t="shared" si="719"/>
        <v>37</v>
      </c>
      <c r="B562" s="31"/>
      <c r="C562" s="31"/>
      <c r="D562" s="32">
        <f t="shared" si="685"/>
        <v>438</v>
      </c>
      <c r="E562" s="33">
        <f t="shared" ca="1" si="648"/>
        <v>0</v>
      </c>
      <c r="F562" s="33">
        <f t="shared" ca="1" si="649"/>
        <v>0</v>
      </c>
      <c r="G562" s="33">
        <f t="shared" ca="1" si="650"/>
        <v>0</v>
      </c>
      <c r="H562" s="33">
        <v>0</v>
      </c>
      <c r="I562" s="33">
        <v>0</v>
      </c>
      <c r="J562" s="33">
        <f t="shared" ca="1" si="706"/>
        <v>0</v>
      </c>
      <c r="K562" s="33">
        <f t="shared" ca="1" si="651"/>
        <v>0</v>
      </c>
      <c r="L562" s="33"/>
      <c r="M562" s="832">
        <v>0</v>
      </c>
      <c r="N562" s="33">
        <f>IF(M562&gt;0,#REF!,0)</f>
        <v>0</v>
      </c>
      <c r="O562" s="33">
        <f t="shared" ca="1" si="652"/>
        <v>0</v>
      </c>
      <c r="P562" s="833">
        <f t="shared" ca="1" si="686"/>
        <v>0</v>
      </c>
      <c r="Q562" s="834">
        <f t="shared" ca="1" si="687"/>
        <v>0</v>
      </c>
      <c r="R562" s="835">
        <f t="shared" ca="1" si="688"/>
        <v>0</v>
      </c>
      <c r="S562" s="836">
        <f t="shared" ca="1" si="689"/>
        <v>0</v>
      </c>
      <c r="T562" s="34">
        <f t="shared" ca="1" si="653"/>
        <v>0</v>
      </c>
      <c r="U562" s="835">
        <f t="shared" ca="1" si="690"/>
        <v>0</v>
      </c>
      <c r="V562" s="34">
        <f t="shared" si="715"/>
        <v>0</v>
      </c>
      <c r="W562" s="553">
        <f t="shared" si="717"/>
        <v>0</v>
      </c>
      <c r="X562" s="42">
        <f t="shared" si="691"/>
        <v>0.03</v>
      </c>
      <c r="Y562" s="43">
        <f t="shared" si="654"/>
        <v>2.4662697723036864E-3</v>
      </c>
      <c r="Z562" s="45">
        <f t="shared" ref="Z562:Z625" si="723">Z561</f>
        <v>0.03</v>
      </c>
      <c r="AA562" s="43">
        <f t="shared" si="655"/>
        <v>2.4662697723036864E-3</v>
      </c>
      <c r="AB562" s="35">
        <f t="shared" si="720"/>
        <v>0.16</v>
      </c>
      <c r="AC562" s="35">
        <f t="shared" ca="1" si="720"/>
        <v>0.15470777428049154</v>
      </c>
      <c r="AD562" s="317">
        <f t="shared" ca="1" si="720"/>
        <v>0.15470777428049154</v>
      </c>
      <c r="AE562" s="39"/>
      <c r="AF562" s="318">
        <f t="shared" si="656"/>
        <v>0</v>
      </c>
      <c r="AG562" s="405">
        <f t="shared" ca="1" si="657"/>
        <v>0</v>
      </c>
      <c r="AH562" s="318">
        <f t="shared" si="658"/>
        <v>0</v>
      </c>
      <c r="AI562" s="405">
        <f t="shared" ca="1" si="659"/>
        <v>0</v>
      </c>
      <c r="AJ562" s="318">
        <f t="shared" si="660"/>
        <v>0</v>
      </c>
      <c r="AK562" s="405">
        <f t="shared" ca="1" si="661"/>
        <v>0</v>
      </c>
      <c r="AL562" s="35">
        <v>0</v>
      </c>
      <c r="AM562" s="30">
        <f t="shared" ca="1" si="662"/>
        <v>0</v>
      </c>
      <c r="AN562" s="39"/>
      <c r="AO562" s="39"/>
      <c r="AP562" s="709">
        <f ca="1">IF($J$12="",0,IF(A562&lt;=$Y$3,IF(R561+SUM($M$126:M562)&gt;$Z$22,R561*10%,IF(R561+SUM($M$126:M562)&lt;=$Z$22,$Z$22-R561-SUM($M$126:M562))),0))</f>
        <v>0</v>
      </c>
      <c r="AQ562" s="319">
        <f t="shared" ca="1" si="693"/>
        <v>0</v>
      </c>
      <c r="AR562" s="319">
        <f ca="1">IF($J$12="",0,IF(U561&lt;0,0,IF(A562&lt;=$Y$3,IF(U561+SUM($M$126:M562)&gt;$Z$22,U561*10%,IF(U561+SUM($M$126:M562)&lt;=$Z$22,$AR$125-U561-SUM($M$126:M562))),0)))</f>
        <v>0</v>
      </c>
      <c r="AS562" s="39">
        <f t="shared" ca="1" si="694"/>
        <v>0</v>
      </c>
      <c r="AT562" s="723">
        <f t="shared" ca="1" si="663"/>
        <v>0</v>
      </c>
      <c r="AU562" s="320">
        <f t="shared" ca="1" si="664"/>
        <v>0</v>
      </c>
      <c r="AV562" s="320">
        <f t="shared" ca="1" si="665"/>
        <v>0</v>
      </c>
      <c r="AW562" s="320">
        <f t="shared" ca="1" si="666"/>
        <v>0</v>
      </c>
      <c r="AX562" s="320">
        <f t="shared" ca="1" si="667"/>
        <v>0</v>
      </c>
      <c r="AY562" s="320">
        <f t="shared" ca="1" si="695"/>
        <v>0</v>
      </c>
      <c r="AZ562" s="724">
        <f t="shared" ca="1" si="668"/>
        <v>0</v>
      </c>
      <c r="BA562" s="1259">
        <f t="shared" si="696"/>
        <v>0</v>
      </c>
      <c r="BB562" s="1250"/>
      <c r="BC562" s="715">
        <f t="shared" si="669"/>
        <v>0</v>
      </c>
      <c r="BD562" s="715">
        <f t="shared" si="670"/>
        <v>0</v>
      </c>
      <c r="BE562" s="715">
        <f t="shared" si="671"/>
        <v>0</v>
      </c>
      <c r="BF562" s="715">
        <f t="shared" si="697"/>
        <v>0</v>
      </c>
      <c r="BG562" s="732">
        <f t="shared" si="672"/>
        <v>0</v>
      </c>
      <c r="BH562" s="39"/>
      <c r="BI562" s="39"/>
      <c r="BJ562" s="39"/>
      <c r="BK562" s="39"/>
      <c r="BL562" s="39"/>
      <c r="BM562" s="30"/>
      <c r="BN562" s="422">
        <f t="shared" ca="1" si="673"/>
        <v>0</v>
      </c>
      <c r="BO562" s="422">
        <f t="shared" ca="1" si="674"/>
        <v>0</v>
      </c>
      <c r="BP562" s="422">
        <f t="shared" ca="1" si="675"/>
        <v>0</v>
      </c>
      <c r="BQ562" s="422">
        <f t="shared" ca="1" si="676"/>
        <v>0</v>
      </c>
      <c r="BR562" s="422">
        <f t="shared" ca="1" si="698"/>
        <v>0</v>
      </c>
      <c r="BS562" s="422">
        <f t="shared" ca="1" si="677"/>
        <v>0</v>
      </c>
      <c r="BT562" s="422">
        <f t="shared" si="678"/>
        <v>0</v>
      </c>
      <c r="BU562" s="422">
        <f t="shared" si="679"/>
        <v>0</v>
      </c>
      <c r="BV562" s="422">
        <f t="shared" si="680"/>
        <v>0</v>
      </c>
      <c r="BW562" s="422">
        <f t="shared" si="681"/>
        <v>0</v>
      </c>
      <c r="BX562" s="422">
        <f t="shared" si="699"/>
        <v>0</v>
      </c>
      <c r="BY562" s="422">
        <f t="shared" si="682"/>
        <v>0</v>
      </c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458"/>
      <c r="CL562" s="458"/>
      <c r="CM562" s="458"/>
      <c r="CN562" s="458"/>
      <c r="CO562" s="458"/>
      <c r="CP562" s="458"/>
      <c r="CQ562" s="458"/>
      <c r="CR562" s="458"/>
      <c r="CS562" s="458"/>
      <c r="CT562" s="458"/>
      <c r="CU562" s="458"/>
      <c r="CV562" s="458"/>
      <c r="CW562" s="458"/>
      <c r="CX562" s="458"/>
      <c r="CY562" s="458"/>
      <c r="CZ562" s="458"/>
      <c r="DA562" s="458"/>
      <c r="DB562" s="458"/>
      <c r="DC562" s="458"/>
      <c r="DD562" s="458"/>
      <c r="DE562" s="458"/>
      <c r="DF562" s="458"/>
      <c r="DG562" s="458"/>
      <c r="DH562" s="458"/>
      <c r="DI562" s="458"/>
      <c r="DJ562" s="458"/>
      <c r="DK562" s="458"/>
      <c r="DL562" s="458"/>
      <c r="DM562" s="458"/>
      <c r="DN562" s="458"/>
      <c r="DO562" s="458"/>
      <c r="DP562" s="458"/>
      <c r="DQ562" s="458"/>
      <c r="DR562" s="458"/>
      <c r="DS562" s="458"/>
      <c r="DT562" s="458"/>
      <c r="DU562" s="39"/>
      <c r="DV562" s="39"/>
      <c r="DW562" s="31">
        <f t="shared" si="721"/>
        <v>37</v>
      </c>
      <c r="DX562" s="459">
        <f t="shared" si="683"/>
        <v>438</v>
      </c>
      <c r="DY562" s="467">
        <f t="shared" si="701"/>
        <v>0</v>
      </c>
      <c r="DZ562" s="468">
        <f t="shared" si="702"/>
        <v>0</v>
      </c>
      <c r="EA562" s="467">
        <f t="shared" si="703"/>
        <v>0</v>
      </c>
      <c r="EB562" s="468"/>
      <c r="EC562" s="326"/>
      <c r="ED562" s="468"/>
      <c r="EE562" s="39"/>
      <c r="EF562" s="459">
        <f t="shared" si="704"/>
        <v>438</v>
      </c>
      <c r="EG562" s="407">
        <f t="shared" si="722"/>
        <v>0.03</v>
      </c>
      <c r="EH562" s="407">
        <f t="shared" si="722"/>
        <v>0.03</v>
      </c>
      <c r="EI562" s="407">
        <f t="shared" si="722"/>
        <v>0.03</v>
      </c>
      <c r="EJ562" s="407">
        <f t="shared" si="722"/>
        <v>0.03</v>
      </c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</row>
    <row r="563" spans="1:228" ht="12.75" hidden="1" customHeight="1" x14ac:dyDescent="0.2">
      <c r="A563" s="31">
        <f t="shared" si="719"/>
        <v>37</v>
      </c>
      <c r="B563" s="31"/>
      <c r="C563" s="31"/>
      <c r="D563" s="32">
        <f t="shared" si="685"/>
        <v>439</v>
      </c>
      <c r="E563" s="33">
        <f t="shared" ca="1" si="648"/>
        <v>0</v>
      </c>
      <c r="F563" s="33">
        <f t="shared" ca="1" si="649"/>
        <v>0</v>
      </c>
      <c r="G563" s="33">
        <f t="shared" ca="1" si="650"/>
        <v>0</v>
      </c>
      <c r="H563" s="33">
        <v>0</v>
      </c>
      <c r="I563" s="33">
        <v>0</v>
      </c>
      <c r="J563" s="33">
        <f t="shared" ca="1" si="706"/>
        <v>0</v>
      </c>
      <c r="K563" s="33">
        <f t="shared" ca="1" si="651"/>
        <v>0</v>
      </c>
      <c r="L563" s="33"/>
      <c r="M563" s="832">
        <v>0</v>
      </c>
      <c r="N563" s="33">
        <f>IF(M563&gt;0,#REF!,0)</f>
        <v>0</v>
      </c>
      <c r="O563" s="33">
        <f t="shared" ca="1" si="652"/>
        <v>0</v>
      </c>
      <c r="P563" s="833">
        <f t="shared" ca="1" si="686"/>
        <v>0</v>
      </c>
      <c r="Q563" s="834">
        <f t="shared" ca="1" si="687"/>
        <v>0</v>
      </c>
      <c r="R563" s="835">
        <f t="shared" ca="1" si="688"/>
        <v>0</v>
      </c>
      <c r="S563" s="836">
        <f t="shared" ca="1" si="689"/>
        <v>0</v>
      </c>
      <c r="T563" s="34">
        <f t="shared" ca="1" si="653"/>
        <v>0</v>
      </c>
      <c r="U563" s="835">
        <f t="shared" ca="1" si="690"/>
        <v>0</v>
      </c>
      <c r="V563" s="34">
        <f t="shared" si="715"/>
        <v>0</v>
      </c>
      <c r="W563" s="553">
        <f t="shared" si="717"/>
        <v>0</v>
      </c>
      <c r="X563" s="42">
        <f t="shared" si="691"/>
        <v>0.03</v>
      </c>
      <c r="Y563" s="43">
        <f t="shared" si="654"/>
        <v>2.4662697723036864E-3</v>
      </c>
      <c r="Z563" s="45">
        <f t="shared" si="723"/>
        <v>0.03</v>
      </c>
      <c r="AA563" s="43">
        <f t="shared" si="655"/>
        <v>2.4662697723036864E-3</v>
      </c>
      <c r="AB563" s="35">
        <f t="shared" si="720"/>
        <v>0.16</v>
      </c>
      <c r="AC563" s="35">
        <f t="shared" ca="1" si="720"/>
        <v>0.15470777428049154</v>
      </c>
      <c r="AD563" s="317">
        <f t="shared" ca="1" si="720"/>
        <v>0.15470777428049154</v>
      </c>
      <c r="AE563" s="39"/>
      <c r="AF563" s="318">
        <f t="shared" si="656"/>
        <v>0</v>
      </c>
      <c r="AG563" s="405">
        <f t="shared" ca="1" si="657"/>
        <v>0</v>
      </c>
      <c r="AH563" s="318">
        <f t="shared" si="658"/>
        <v>0</v>
      </c>
      <c r="AI563" s="405">
        <f t="shared" ca="1" si="659"/>
        <v>0</v>
      </c>
      <c r="AJ563" s="318">
        <f t="shared" si="660"/>
        <v>0</v>
      </c>
      <c r="AK563" s="405">
        <f t="shared" ca="1" si="661"/>
        <v>0</v>
      </c>
      <c r="AL563" s="35">
        <v>0</v>
      </c>
      <c r="AM563" s="30">
        <f t="shared" ca="1" si="662"/>
        <v>0</v>
      </c>
      <c r="AN563" s="39"/>
      <c r="AO563" s="39"/>
      <c r="AP563" s="709">
        <f ca="1">IF($J$12="",0,IF(A563&lt;=$Y$3,IF(R562+SUM($M$126:M563)&gt;$Z$22,R562*10%,IF(R562+SUM($M$126:M563)&lt;=$Z$22,$Z$22-R562-SUM($M$126:M563))),0))</f>
        <v>0</v>
      </c>
      <c r="AQ563" s="319">
        <f t="shared" ca="1" si="693"/>
        <v>0</v>
      </c>
      <c r="AR563" s="319">
        <f ca="1">IF($J$12="",0,IF(U562&lt;0,0,IF(A563&lt;=$Y$3,IF(U562+SUM($M$126:M563)&gt;$Z$22,U562*10%,IF(U562+SUM($M$126:M563)&lt;=$Z$22,$AR$125-U562-SUM($M$126:M563))),0)))</f>
        <v>0</v>
      </c>
      <c r="AS563" s="39">
        <f t="shared" ca="1" si="694"/>
        <v>0</v>
      </c>
      <c r="AT563" s="723">
        <f t="shared" ca="1" si="663"/>
        <v>0</v>
      </c>
      <c r="AU563" s="320">
        <f t="shared" ca="1" si="664"/>
        <v>0</v>
      </c>
      <c r="AV563" s="320">
        <f t="shared" ca="1" si="665"/>
        <v>0</v>
      </c>
      <c r="AW563" s="320">
        <f t="shared" ca="1" si="666"/>
        <v>0</v>
      </c>
      <c r="AX563" s="320">
        <f t="shared" ca="1" si="667"/>
        <v>0</v>
      </c>
      <c r="AY563" s="320">
        <f t="shared" ca="1" si="695"/>
        <v>0</v>
      </c>
      <c r="AZ563" s="724">
        <f t="shared" ca="1" si="668"/>
        <v>0</v>
      </c>
      <c r="BA563" s="1259">
        <f t="shared" si="696"/>
        <v>0</v>
      </c>
      <c r="BB563" s="1250"/>
      <c r="BC563" s="715">
        <f t="shared" si="669"/>
        <v>0</v>
      </c>
      <c r="BD563" s="715">
        <f t="shared" si="670"/>
        <v>0</v>
      </c>
      <c r="BE563" s="715">
        <f t="shared" si="671"/>
        <v>0</v>
      </c>
      <c r="BF563" s="715">
        <f t="shared" si="697"/>
        <v>0</v>
      </c>
      <c r="BG563" s="732">
        <f t="shared" si="672"/>
        <v>0</v>
      </c>
      <c r="BH563" s="39"/>
      <c r="BI563" s="39"/>
      <c r="BJ563" s="39"/>
      <c r="BK563" s="39"/>
      <c r="BL563" s="39"/>
      <c r="BM563" s="30"/>
      <c r="BN563" s="422">
        <f t="shared" ca="1" si="673"/>
        <v>0</v>
      </c>
      <c r="BO563" s="422">
        <f t="shared" ca="1" si="674"/>
        <v>0</v>
      </c>
      <c r="BP563" s="422">
        <f t="shared" ca="1" si="675"/>
        <v>0</v>
      </c>
      <c r="BQ563" s="422">
        <f t="shared" ca="1" si="676"/>
        <v>0</v>
      </c>
      <c r="BR563" s="422">
        <f t="shared" ca="1" si="698"/>
        <v>0</v>
      </c>
      <c r="BS563" s="422">
        <f t="shared" ca="1" si="677"/>
        <v>0</v>
      </c>
      <c r="BT563" s="422">
        <f t="shared" si="678"/>
        <v>0</v>
      </c>
      <c r="BU563" s="422">
        <f t="shared" si="679"/>
        <v>0</v>
      </c>
      <c r="BV563" s="422">
        <f t="shared" si="680"/>
        <v>0</v>
      </c>
      <c r="BW563" s="422">
        <f t="shared" si="681"/>
        <v>0</v>
      </c>
      <c r="BX563" s="422">
        <f t="shared" si="699"/>
        <v>0</v>
      </c>
      <c r="BY563" s="422">
        <f t="shared" si="682"/>
        <v>0</v>
      </c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458"/>
      <c r="CL563" s="458"/>
      <c r="CM563" s="458"/>
      <c r="CN563" s="458"/>
      <c r="CO563" s="458"/>
      <c r="CP563" s="458"/>
      <c r="CQ563" s="458"/>
      <c r="CR563" s="458"/>
      <c r="CS563" s="458"/>
      <c r="CT563" s="458"/>
      <c r="CU563" s="458"/>
      <c r="CV563" s="458"/>
      <c r="CW563" s="458"/>
      <c r="CX563" s="458"/>
      <c r="CY563" s="458"/>
      <c r="CZ563" s="458"/>
      <c r="DA563" s="458"/>
      <c r="DB563" s="458"/>
      <c r="DC563" s="458"/>
      <c r="DD563" s="458"/>
      <c r="DE563" s="458"/>
      <c r="DF563" s="458"/>
      <c r="DG563" s="458"/>
      <c r="DH563" s="458"/>
      <c r="DI563" s="458"/>
      <c r="DJ563" s="458"/>
      <c r="DK563" s="458"/>
      <c r="DL563" s="458"/>
      <c r="DM563" s="458"/>
      <c r="DN563" s="458"/>
      <c r="DO563" s="458"/>
      <c r="DP563" s="458"/>
      <c r="DQ563" s="458"/>
      <c r="DR563" s="458"/>
      <c r="DS563" s="458"/>
      <c r="DT563" s="458"/>
      <c r="DU563" s="39"/>
      <c r="DV563" s="39"/>
      <c r="DW563" s="31">
        <f t="shared" si="721"/>
        <v>37</v>
      </c>
      <c r="DX563" s="459">
        <f t="shared" si="683"/>
        <v>439</v>
      </c>
      <c r="DY563" s="467">
        <f t="shared" si="701"/>
        <v>0</v>
      </c>
      <c r="DZ563" s="468">
        <f t="shared" si="702"/>
        <v>0</v>
      </c>
      <c r="EA563" s="467">
        <f t="shared" si="703"/>
        <v>0</v>
      </c>
      <c r="EB563" s="468"/>
      <c r="EC563" s="326"/>
      <c r="ED563" s="468"/>
      <c r="EE563" s="39"/>
      <c r="EF563" s="459">
        <f t="shared" si="704"/>
        <v>439</v>
      </c>
      <c r="EG563" s="407">
        <f t="shared" si="722"/>
        <v>0.03</v>
      </c>
      <c r="EH563" s="407">
        <f t="shared" si="722"/>
        <v>0.03</v>
      </c>
      <c r="EI563" s="407">
        <f t="shared" si="722"/>
        <v>0.03</v>
      </c>
      <c r="EJ563" s="407">
        <f t="shared" si="722"/>
        <v>0.03</v>
      </c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U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</row>
    <row r="564" spans="1:228" ht="12.75" hidden="1" customHeight="1" x14ac:dyDescent="0.2">
      <c r="A564" s="31">
        <f t="shared" si="719"/>
        <v>37</v>
      </c>
      <c r="B564" s="31"/>
      <c r="C564" s="31"/>
      <c r="D564" s="32">
        <f t="shared" si="685"/>
        <v>440</v>
      </c>
      <c r="E564" s="33">
        <f t="shared" ca="1" si="648"/>
        <v>0</v>
      </c>
      <c r="F564" s="33">
        <f t="shared" ca="1" si="649"/>
        <v>0</v>
      </c>
      <c r="G564" s="33">
        <f t="shared" ca="1" si="650"/>
        <v>0</v>
      </c>
      <c r="H564" s="33">
        <v>0</v>
      </c>
      <c r="I564" s="33">
        <v>0</v>
      </c>
      <c r="J564" s="33">
        <f t="shared" ca="1" si="706"/>
        <v>0</v>
      </c>
      <c r="K564" s="33">
        <f t="shared" ca="1" si="651"/>
        <v>0</v>
      </c>
      <c r="L564" s="33"/>
      <c r="M564" s="832">
        <v>0</v>
      </c>
      <c r="N564" s="33">
        <f>IF(M564&gt;0,#REF!,0)</f>
        <v>0</v>
      </c>
      <c r="O564" s="33">
        <f t="shared" ca="1" si="652"/>
        <v>0</v>
      </c>
      <c r="P564" s="833">
        <f t="shared" ca="1" si="686"/>
        <v>0</v>
      </c>
      <c r="Q564" s="834">
        <f t="shared" ca="1" si="687"/>
        <v>0</v>
      </c>
      <c r="R564" s="835">
        <f t="shared" ca="1" si="688"/>
        <v>0</v>
      </c>
      <c r="S564" s="836">
        <f t="shared" ca="1" si="689"/>
        <v>0</v>
      </c>
      <c r="T564" s="34">
        <f t="shared" ca="1" si="653"/>
        <v>0</v>
      </c>
      <c r="U564" s="835">
        <f t="shared" ca="1" si="690"/>
        <v>0</v>
      </c>
      <c r="V564" s="34">
        <f t="shared" si="715"/>
        <v>0</v>
      </c>
      <c r="W564" s="553">
        <f t="shared" si="717"/>
        <v>0</v>
      </c>
      <c r="X564" s="42">
        <f t="shared" si="691"/>
        <v>0.03</v>
      </c>
      <c r="Y564" s="43">
        <f t="shared" si="654"/>
        <v>2.4662697723036864E-3</v>
      </c>
      <c r="Z564" s="45">
        <f t="shared" si="723"/>
        <v>0.03</v>
      </c>
      <c r="AA564" s="43">
        <f t="shared" si="655"/>
        <v>2.4662697723036864E-3</v>
      </c>
      <c r="AB564" s="35">
        <f t="shared" si="720"/>
        <v>0.16</v>
      </c>
      <c r="AC564" s="35">
        <f t="shared" ca="1" si="720"/>
        <v>0.15470777428049154</v>
      </c>
      <c r="AD564" s="317">
        <f t="shared" ca="1" si="720"/>
        <v>0.15470777428049154</v>
      </c>
      <c r="AE564" s="39"/>
      <c r="AF564" s="318">
        <f t="shared" si="656"/>
        <v>0</v>
      </c>
      <c r="AG564" s="405">
        <f t="shared" ca="1" si="657"/>
        <v>0</v>
      </c>
      <c r="AH564" s="318">
        <f t="shared" si="658"/>
        <v>0</v>
      </c>
      <c r="AI564" s="405">
        <f t="shared" ca="1" si="659"/>
        <v>0</v>
      </c>
      <c r="AJ564" s="318">
        <f t="shared" si="660"/>
        <v>0</v>
      </c>
      <c r="AK564" s="405">
        <f t="shared" ca="1" si="661"/>
        <v>0</v>
      </c>
      <c r="AL564" s="35">
        <v>0</v>
      </c>
      <c r="AM564" s="30">
        <f t="shared" ca="1" si="662"/>
        <v>0</v>
      </c>
      <c r="AN564" s="39"/>
      <c r="AO564" s="39"/>
      <c r="AP564" s="709">
        <f ca="1">IF($J$12="",0,IF(A564&lt;=$Y$3,IF(R563+SUM($M$126:M564)&gt;$Z$22,R563*10%,IF(R563+SUM($M$126:M564)&lt;=$Z$22,$Z$22-R563-SUM($M$126:M564))),0))</f>
        <v>0</v>
      </c>
      <c r="AQ564" s="319">
        <f t="shared" ca="1" si="693"/>
        <v>0</v>
      </c>
      <c r="AR564" s="319">
        <f ca="1">IF($J$12="",0,IF(U563&lt;0,0,IF(A564&lt;=$Y$3,IF(U563+SUM($M$126:M564)&gt;$Z$22,U563*10%,IF(U563+SUM($M$126:M564)&lt;=$Z$22,$AR$125-U563-SUM($M$126:M564))),0)))</f>
        <v>0</v>
      </c>
      <c r="AS564" s="39">
        <f t="shared" ca="1" si="694"/>
        <v>0</v>
      </c>
      <c r="AT564" s="723">
        <f t="shared" ca="1" si="663"/>
        <v>0</v>
      </c>
      <c r="AU564" s="320">
        <f t="shared" ca="1" si="664"/>
        <v>0</v>
      </c>
      <c r="AV564" s="320">
        <f t="shared" ca="1" si="665"/>
        <v>0</v>
      </c>
      <c r="AW564" s="320">
        <f t="shared" ca="1" si="666"/>
        <v>0</v>
      </c>
      <c r="AX564" s="320">
        <f t="shared" ca="1" si="667"/>
        <v>0</v>
      </c>
      <c r="AY564" s="320">
        <f t="shared" ca="1" si="695"/>
        <v>0</v>
      </c>
      <c r="AZ564" s="724">
        <f t="shared" ca="1" si="668"/>
        <v>0</v>
      </c>
      <c r="BA564" s="1259">
        <f t="shared" si="696"/>
        <v>0</v>
      </c>
      <c r="BB564" s="1250"/>
      <c r="BC564" s="715">
        <f t="shared" si="669"/>
        <v>0</v>
      </c>
      <c r="BD564" s="715">
        <f t="shared" si="670"/>
        <v>0</v>
      </c>
      <c r="BE564" s="715">
        <f t="shared" si="671"/>
        <v>0</v>
      </c>
      <c r="BF564" s="715">
        <f t="shared" si="697"/>
        <v>0</v>
      </c>
      <c r="BG564" s="732">
        <f t="shared" si="672"/>
        <v>0</v>
      </c>
      <c r="BH564" s="39"/>
      <c r="BI564" s="39"/>
      <c r="BJ564" s="39"/>
      <c r="BK564" s="39"/>
      <c r="BL564" s="39"/>
      <c r="BM564" s="30"/>
      <c r="BN564" s="422">
        <f t="shared" ca="1" si="673"/>
        <v>0</v>
      </c>
      <c r="BO564" s="422">
        <f t="shared" ca="1" si="674"/>
        <v>0</v>
      </c>
      <c r="BP564" s="422">
        <f t="shared" ca="1" si="675"/>
        <v>0</v>
      </c>
      <c r="BQ564" s="422">
        <f t="shared" ca="1" si="676"/>
        <v>0</v>
      </c>
      <c r="BR564" s="422">
        <f t="shared" ca="1" si="698"/>
        <v>0</v>
      </c>
      <c r="BS564" s="422">
        <f t="shared" ca="1" si="677"/>
        <v>0</v>
      </c>
      <c r="BT564" s="422">
        <f t="shared" si="678"/>
        <v>0</v>
      </c>
      <c r="BU564" s="422">
        <f t="shared" si="679"/>
        <v>0</v>
      </c>
      <c r="BV564" s="422">
        <f t="shared" si="680"/>
        <v>0</v>
      </c>
      <c r="BW564" s="422">
        <f t="shared" si="681"/>
        <v>0</v>
      </c>
      <c r="BX564" s="422">
        <f t="shared" si="699"/>
        <v>0</v>
      </c>
      <c r="BY564" s="422">
        <f t="shared" si="682"/>
        <v>0</v>
      </c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458"/>
      <c r="CL564" s="458"/>
      <c r="CM564" s="458"/>
      <c r="CN564" s="458"/>
      <c r="CO564" s="458"/>
      <c r="CP564" s="458"/>
      <c r="CQ564" s="458"/>
      <c r="CR564" s="458"/>
      <c r="CS564" s="458"/>
      <c r="CT564" s="458"/>
      <c r="CU564" s="458"/>
      <c r="CV564" s="458"/>
      <c r="CW564" s="458"/>
      <c r="CX564" s="458"/>
      <c r="CY564" s="458"/>
      <c r="CZ564" s="458"/>
      <c r="DA564" s="458"/>
      <c r="DB564" s="458"/>
      <c r="DC564" s="458"/>
      <c r="DD564" s="458"/>
      <c r="DE564" s="458"/>
      <c r="DF564" s="458"/>
      <c r="DG564" s="458"/>
      <c r="DH564" s="458"/>
      <c r="DI564" s="458"/>
      <c r="DJ564" s="458"/>
      <c r="DK564" s="458"/>
      <c r="DL564" s="458"/>
      <c r="DM564" s="458"/>
      <c r="DN564" s="458"/>
      <c r="DO564" s="458"/>
      <c r="DP564" s="458"/>
      <c r="DQ564" s="458"/>
      <c r="DR564" s="458"/>
      <c r="DS564" s="458"/>
      <c r="DT564" s="458"/>
      <c r="DU564" s="39"/>
      <c r="DV564" s="39"/>
      <c r="DW564" s="31">
        <f t="shared" si="721"/>
        <v>37</v>
      </c>
      <c r="DX564" s="459">
        <f t="shared" si="683"/>
        <v>440</v>
      </c>
      <c r="DY564" s="467">
        <f t="shared" si="701"/>
        <v>0</v>
      </c>
      <c r="DZ564" s="468">
        <f t="shared" si="702"/>
        <v>0</v>
      </c>
      <c r="EA564" s="467">
        <f t="shared" si="703"/>
        <v>0</v>
      </c>
      <c r="EB564" s="468"/>
      <c r="EC564" s="326"/>
      <c r="ED564" s="468"/>
      <c r="EE564" s="39"/>
      <c r="EF564" s="459">
        <f t="shared" si="704"/>
        <v>440</v>
      </c>
      <c r="EG564" s="407">
        <f t="shared" si="722"/>
        <v>0.03</v>
      </c>
      <c r="EH564" s="407">
        <f t="shared" si="722"/>
        <v>0.03</v>
      </c>
      <c r="EI564" s="407">
        <f t="shared" si="722"/>
        <v>0.03</v>
      </c>
      <c r="EJ564" s="407">
        <f t="shared" si="722"/>
        <v>0.03</v>
      </c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U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</row>
    <row r="565" spans="1:228" ht="12.75" hidden="1" customHeight="1" x14ac:dyDescent="0.2">
      <c r="A565" s="31">
        <f t="shared" si="719"/>
        <v>37</v>
      </c>
      <c r="B565" s="31"/>
      <c r="C565" s="31"/>
      <c r="D565" s="32">
        <f t="shared" si="685"/>
        <v>441</v>
      </c>
      <c r="E565" s="33">
        <f t="shared" ca="1" si="648"/>
        <v>0</v>
      </c>
      <c r="F565" s="33">
        <f t="shared" ca="1" si="649"/>
        <v>0</v>
      </c>
      <c r="G565" s="33">
        <f t="shared" ca="1" si="650"/>
        <v>0</v>
      </c>
      <c r="H565" s="33">
        <v>0</v>
      </c>
      <c r="I565" s="33">
        <v>0</v>
      </c>
      <c r="J565" s="33">
        <f t="shared" ca="1" si="706"/>
        <v>0</v>
      </c>
      <c r="K565" s="33">
        <f t="shared" ca="1" si="651"/>
        <v>0</v>
      </c>
      <c r="L565" s="33"/>
      <c r="M565" s="832">
        <v>0</v>
      </c>
      <c r="N565" s="33">
        <f>IF(M565&gt;0,#REF!,0)</f>
        <v>0</v>
      </c>
      <c r="O565" s="33">
        <f t="shared" ca="1" si="652"/>
        <v>0</v>
      </c>
      <c r="P565" s="833">
        <f t="shared" ca="1" si="686"/>
        <v>0</v>
      </c>
      <c r="Q565" s="834">
        <f t="shared" ca="1" si="687"/>
        <v>0</v>
      </c>
      <c r="R565" s="835">
        <f t="shared" ca="1" si="688"/>
        <v>0</v>
      </c>
      <c r="S565" s="836">
        <f t="shared" ca="1" si="689"/>
        <v>0</v>
      </c>
      <c r="T565" s="34">
        <f t="shared" ca="1" si="653"/>
        <v>0</v>
      </c>
      <c r="U565" s="835">
        <f t="shared" ca="1" si="690"/>
        <v>0</v>
      </c>
      <c r="V565" s="34">
        <f t="shared" si="715"/>
        <v>0</v>
      </c>
      <c r="W565" s="553">
        <f t="shared" si="717"/>
        <v>0</v>
      </c>
      <c r="X565" s="42">
        <f t="shared" si="691"/>
        <v>0.03</v>
      </c>
      <c r="Y565" s="43">
        <f t="shared" si="654"/>
        <v>2.4662697723036864E-3</v>
      </c>
      <c r="Z565" s="45">
        <f t="shared" si="723"/>
        <v>0.03</v>
      </c>
      <c r="AA565" s="43">
        <f t="shared" si="655"/>
        <v>2.4662697723036864E-3</v>
      </c>
      <c r="AB565" s="35">
        <f t="shared" si="720"/>
        <v>0.16</v>
      </c>
      <c r="AC565" s="35">
        <f t="shared" ca="1" si="720"/>
        <v>0.15470777428049154</v>
      </c>
      <c r="AD565" s="317">
        <f t="shared" ca="1" si="720"/>
        <v>0.15470777428049154</v>
      </c>
      <c r="AE565" s="39"/>
      <c r="AF565" s="318">
        <f t="shared" si="656"/>
        <v>0</v>
      </c>
      <c r="AG565" s="405">
        <f t="shared" ca="1" si="657"/>
        <v>0</v>
      </c>
      <c r="AH565" s="318">
        <f t="shared" si="658"/>
        <v>0</v>
      </c>
      <c r="AI565" s="405">
        <f t="shared" ca="1" si="659"/>
        <v>0</v>
      </c>
      <c r="AJ565" s="318">
        <f t="shared" si="660"/>
        <v>0</v>
      </c>
      <c r="AK565" s="405">
        <f t="shared" ca="1" si="661"/>
        <v>0</v>
      </c>
      <c r="AL565" s="35">
        <v>0</v>
      </c>
      <c r="AM565" s="30">
        <f t="shared" ca="1" si="662"/>
        <v>0</v>
      </c>
      <c r="AN565" s="39"/>
      <c r="AO565" s="39"/>
      <c r="AP565" s="709">
        <f ca="1">IF($J$12="",0,IF(A565&lt;=$Y$3,IF(R564+SUM($M$126:M565)&gt;$Z$22,R564*10%,IF(R564+SUM($M$126:M565)&lt;=$Z$22,$Z$22-R564-SUM($M$126:M565))),0))</f>
        <v>0</v>
      </c>
      <c r="AQ565" s="319">
        <f t="shared" ca="1" si="693"/>
        <v>0</v>
      </c>
      <c r="AR565" s="319">
        <f ca="1">IF($J$12="",0,IF(U564&lt;0,0,IF(A565&lt;=$Y$3,IF(U564+SUM($M$126:M565)&gt;$Z$22,U564*10%,IF(U564+SUM($M$126:M565)&lt;=$Z$22,$AR$125-U564-SUM($M$126:M565))),0)))</f>
        <v>0</v>
      </c>
      <c r="AS565" s="39">
        <f t="shared" ca="1" si="694"/>
        <v>0</v>
      </c>
      <c r="AT565" s="723">
        <f t="shared" ca="1" si="663"/>
        <v>0</v>
      </c>
      <c r="AU565" s="320">
        <f t="shared" ca="1" si="664"/>
        <v>0</v>
      </c>
      <c r="AV565" s="320">
        <f t="shared" ca="1" si="665"/>
        <v>0</v>
      </c>
      <c r="AW565" s="320">
        <f t="shared" ca="1" si="666"/>
        <v>0</v>
      </c>
      <c r="AX565" s="320">
        <f t="shared" ca="1" si="667"/>
        <v>0</v>
      </c>
      <c r="AY565" s="320">
        <f t="shared" ca="1" si="695"/>
        <v>0</v>
      </c>
      <c r="AZ565" s="724">
        <f t="shared" ca="1" si="668"/>
        <v>0</v>
      </c>
      <c r="BA565" s="1259">
        <f t="shared" si="696"/>
        <v>0</v>
      </c>
      <c r="BB565" s="1250"/>
      <c r="BC565" s="715">
        <f t="shared" si="669"/>
        <v>0</v>
      </c>
      <c r="BD565" s="715">
        <f t="shared" si="670"/>
        <v>0</v>
      </c>
      <c r="BE565" s="715">
        <f t="shared" si="671"/>
        <v>0</v>
      </c>
      <c r="BF565" s="715">
        <f t="shared" si="697"/>
        <v>0</v>
      </c>
      <c r="BG565" s="732">
        <f t="shared" si="672"/>
        <v>0</v>
      </c>
      <c r="BH565" s="39"/>
      <c r="BI565" s="39"/>
      <c r="BJ565" s="39"/>
      <c r="BK565" s="39"/>
      <c r="BL565" s="39"/>
      <c r="BM565" s="30"/>
      <c r="BN565" s="422">
        <f t="shared" ca="1" si="673"/>
        <v>0</v>
      </c>
      <c r="BO565" s="422">
        <f t="shared" ca="1" si="674"/>
        <v>0</v>
      </c>
      <c r="BP565" s="422">
        <f t="shared" ca="1" si="675"/>
        <v>0</v>
      </c>
      <c r="BQ565" s="422">
        <f t="shared" ca="1" si="676"/>
        <v>0</v>
      </c>
      <c r="BR565" s="422">
        <f t="shared" ca="1" si="698"/>
        <v>0</v>
      </c>
      <c r="BS565" s="422">
        <f t="shared" ca="1" si="677"/>
        <v>0</v>
      </c>
      <c r="BT565" s="422">
        <f t="shared" si="678"/>
        <v>0</v>
      </c>
      <c r="BU565" s="422">
        <f t="shared" si="679"/>
        <v>0</v>
      </c>
      <c r="BV565" s="422">
        <f t="shared" si="680"/>
        <v>0</v>
      </c>
      <c r="BW565" s="422">
        <f t="shared" si="681"/>
        <v>0</v>
      </c>
      <c r="BX565" s="422">
        <f t="shared" si="699"/>
        <v>0</v>
      </c>
      <c r="BY565" s="422">
        <f t="shared" si="682"/>
        <v>0</v>
      </c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458"/>
      <c r="CL565" s="458"/>
      <c r="CM565" s="458"/>
      <c r="CN565" s="458"/>
      <c r="CO565" s="458"/>
      <c r="CP565" s="458"/>
      <c r="CQ565" s="458"/>
      <c r="CR565" s="458"/>
      <c r="CS565" s="458"/>
      <c r="CT565" s="458"/>
      <c r="CU565" s="458"/>
      <c r="CV565" s="458"/>
      <c r="CW565" s="458"/>
      <c r="CX565" s="458"/>
      <c r="CY565" s="458"/>
      <c r="CZ565" s="458"/>
      <c r="DA565" s="458"/>
      <c r="DB565" s="458"/>
      <c r="DC565" s="458"/>
      <c r="DD565" s="458"/>
      <c r="DE565" s="458"/>
      <c r="DF565" s="458"/>
      <c r="DG565" s="458"/>
      <c r="DH565" s="458"/>
      <c r="DI565" s="458"/>
      <c r="DJ565" s="458"/>
      <c r="DK565" s="458"/>
      <c r="DL565" s="458"/>
      <c r="DM565" s="458"/>
      <c r="DN565" s="458"/>
      <c r="DO565" s="458"/>
      <c r="DP565" s="458"/>
      <c r="DQ565" s="458"/>
      <c r="DR565" s="458"/>
      <c r="DS565" s="458"/>
      <c r="DT565" s="458"/>
      <c r="DU565" s="39"/>
      <c r="DV565" s="39"/>
      <c r="DW565" s="31">
        <f t="shared" si="721"/>
        <v>37</v>
      </c>
      <c r="DX565" s="459">
        <f t="shared" si="683"/>
        <v>441</v>
      </c>
      <c r="DY565" s="467">
        <f t="shared" si="701"/>
        <v>0</v>
      </c>
      <c r="DZ565" s="468">
        <f t="shared" si="702"/>
        <v>0</v>
      </c>
      <c r="EA565" s="467">
        <f t="shared" si="703"/>
        <v>0</v>
      </c>
      <c r="EB565" s="468"/>
      <c r="EC565" s="326"/>
      <c r="ED565" s="468"/>
      <c r="EE565" s="39"/>
      <c r="EF565" s="459">
        <f t="shared" si="704"/>
        <v>441</v>
      </c>
      <c r="EG565" s="407">
        <f t="shared" si="722"/>
        <v>0.03</v>
      </c>
      <c r="EH565" s="407">
        <f t="shared" si="722"/>
        <v>0.03</v>
      </c>
      <c r="EI565" s="407">
        <f t="shared" si="722"/>
        <v>0.03</v>
      </c>
      <c r="EJ565" s="407">
        <f t="shared" si="722"/>
        <v>0.03</v>
      </c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U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</row>
    <row r="566" spans="1:228" ht="12.75" hidden="1" customHeight="1" x14ac:dyDescent="0.2">
      <c r="A566" s="31">
        <f t="shared" si="719"/>
        <v>37</v>
      </c>
      <c r="B566" s="31"/>
      <c r="C566" s="31"/>
      <c r="D566" s="32">
        <f t="shared" si="685"/>
        <v>442</v>
      </c>
      <c r="E566" s="33">
        <f t="shared" ca="1" si="648"/>
        <v>0</v>
      </c>
      <c r="F566" s="33">
        <f t="shared" ca="1" si="649"/>
        <v>0</v>
      </c>
      <c r="G566" s="33">
        <f t="shared" ca="1" si="650"/>
        <v>0</v>
      </c>
      <c r="H566" s="33">
        <v>0</v>
      </c>
      <c r="I566" s="33">
        <v>0</v>
      </c>
      <c r="J566" s="33">
        <f t="shared" ca="1" si="706"/>
        <v>0</v>
      </c>
      <c r="K566" s="33">
        <f t="shared" ca="1" si="651"/>
        <v>0</v>
      </c>
      <c r="L566" s="33"/>
      <c r="M566" s="832">
        <v>0</v>
      </c>
      <c r="N566" s="33">
        <f>IF(M566&gt;0,#REF!,0)</f>
        <v>0</v>
      </c>
      <c r="O566" s="33">
        <f t="shared" ca="1" si="652"/>
        <v>0</v>
      </c>
      <c r="P566" s="833">
        <f t="shared" ca="1" si="686"/>
        <v>0</v>
      </c>
      <c r="Q566" s="834">
        <f t="shared" ca="1" si="687"/>
        <v>0</v>
      </c>
      <c r="R566" s="835">
        <f t="shared" ca="1" si="688"/>
        <v>0</v>
      </c>
      <c r="S566" s="836">
        <f t="shared" ca="1" si="689"/>
        <v>0</v>
      </c>
      <c r="T566" s="34">
        <f t="shared" ca="1" si="653"/>
        <v>0</v>
      </c>
      <c r="U566" s="835">
        <f t="shared" ca="1" si="690"/>
        <v>0</v>
      </c>
      <c r="V566" s="34">
        <f t="shared" si="715"/>
        <v>0</v>
      </c>
      <c r="W566" s="553">
        <f t="shared" si="717"/>
        <v>0</v>
      </c>
      <c r="X566" s="42">
        <f t="shared" si="691"/>
        <v>0.03</v>
      </c>
      <c r="Y566" s="43">
        <f t="shared" si="654"/>
        <v>2.4662697723036864E-3</v>
      </c>
      <c r="Z566" s="45">
        <f t="shared" si="723"/>
        <v>0.03</v>
      </c>
      <c r="AA566" s="43">
        <f t="shared" si="655"/>
        <v>2.4662697723036864E-3</v>
      </c>
      <c r="AB566" s="35">
        <f t="shared" si="720"/>
        <v>0.16</v>
      </c>
      <c r="AC566" s="35">
        <f t="shared" ca="1" si="720"/>
        <v>0.15470777428049154</v>
      </c>
      <c r="AD566" s="317">
        <f t="shared" ca="1" si="720"/>
        <v>0.15470777428049154</v>
      </c>
      <c r="AE566" s="39"/>
      <c r="AF566" s="318">
        <f t="shared" si="656"/>
        <v>0</v>
      </c>
      <c r="AG566" s="405">
        <f t="shared" ca="1" si="657"/>
        <v>0</v>
      </c>
      <c r="AH566" s="318">
        <f t="shared" si="658"/>
        <v>0</v>
      </c>
      <c r="AI566" s="405">
        <f t="shared" ca="1" si="659"/>
        <v>0</v>
      </c>
      <c r="AJ566" s="318">
        <f t="shared" si="660"/>
        <v>0</v>
      </c>
      <c r="AK566" s="405">
        <f t="shared" ca="1" si="661"/>
        <v>0</v>
      </c>
      <c r="AL566" s="35">
        <v>0</v>
      </c>
      <c r="AM566" s="30">
        <f t="shared" ca="1" si="662"/>
        <v>0</v>
      </c>
      <c r="AN566" s="39"/>
      <c r="AO566" s="39"/>
      <c r="AP566" s="709">
        <f ca="1">IF($J$12="",0,IF(A566&lt;=$Y$3,IF(R565+SUM($M$126:M566)&gt;$Z$22,R565*10%,IF(R565+SUM($M$126:M566)&lt;=$Z$22,$Z$22-R565-SUM($M$126:M566))),0))</f>
        <v>0</v>
      </c>
      <c r="AQ566" s="319">
        <f t="shared" ca="1" si="693"/>
        <v>0</v>
      </c>
      <c r="AR566" s="319">
        <f ca="1">IF($J$12="",0,IF(U565&lt;0,0,IF(A566&lt;=$Y$3,IF(U565+SUM($M$126:M566)&gt;$Z$22,U565*10%,IF(U565+SUM($M$126:M566)&lt;=$Z$22,$AR$125-U565-SUM($M$126:M566))),0)))</f>
        <v>0</v>
      </c>
      <c r="AS566" s="39">
        <f t="shared" ca="1" si="694"/>
        <v>0</v>
      </c>
      <c r="AT566" s="723">
        <f t="shared" ca="1" si="663"/>
        <v>0</v>
      </c>
      <c r="AU566" s="320">
        <f t="shared" ca="1" si="664"/>
        <v>0</v>
      </c>
      <c r="AV566" s="320">
        <f t="shared" ca="1" si="665"/>
        <v>0</v>
      </c>
      <c r="AW566" s="320">
        <f t="shared" ca="1" si="666"/>
        <v>0</v>
      </c>
      <c r="AX566" s="320">
        <f t="shared" ca="1" si="667"/>
        <v>0</v>
      </c>
      <c r="AY566" s="320">
        <f t="shared" ca="1" si="695"/>
        <v>0</v>
      </c>
      <c r="AZ566" s="724">
        <f t="shared" ca="1" si="668"/>
        <v>0</v>
      </c>
      <c r="BA566" s="1259">
        <f t="shared" si="696"/>
        <v>0</v>
      </c>
      <c r="BB566" s="1250"/>
      <c r="BC566" s="715">
        <f t="shared" si="669"/>
        <v>0</v>
      </c>
      <c r="BD566" s="715">
        <f t="shared" si="670"/>
        <v>0</v>
      </c>
      <c r="BE566" s="715">
        <f t="shared" si="671"/>
        <v>0</v>
      </c>
      <c r="BF566" s="715">
        <f t="shared" si="697"/>
        <v>0</v>
      </c>
      <c r="BG566" s="732">
        <f t="shared" si="672"/>
        <v>0</v>
      </c>
      <c r="BH566" s="39"/>
      <c r="BI566" s="39"/>
      <c r="BJ566" s="39"/>
      <c r="BK566" s="39"/>
      <c r="BL566" s="39"/>
      <c r="BM566" s="30"/>
      <c r="BN566" s="422">
        <f t="shared" ca="1" si="673"/>
        <v>0</v>
      </c>
      <c r="BO566" s="422">
        <f t="shared" ca="1" si="674"/>
        <v>0</v>
      </c>
      <c r="BP566" s="422">
        <f t="shared" ca="1" si="675"/>
        <v>0</v>
      </c>
      <c r="BQ566" s="422">
        <f t="shared" ca="1" si="676"/>
        <v>0</v>
      </c>
      <c r="BR566" s="422">
        <f t="shared" ca="1" si="698"/>
        <v>0</v>
      </c>
      <c r="BS566" s="422">
        <f t="shared" ca="1" si="677"/>
        <v>0</v>
      </c>
      <c r="BT566" s="422">
        <f t="shared" si="678"/>
        <v>0</v>
      </c>
      <c r="BU566" s="422">
        <f t="shared" si="679"/>
        <v>0</v>
      </c>
      <c r="BV566" s="422">
        <f t="shared" si="680"/>
        <v>0</v>
      </c>
      <c r="BW566" s="422">
        <f t="shared" si="681"/>
        <v>0</v>
      </c>
      <c r="BX566" s="422">
        <f t="shared" si="699"/>
        <v>0</v>
      </c>
      <c r="BY566" s="422">
        <f t="shared" si="682"/>
        <v>0</v>
      </c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458"/>
      <c r="CL566" s="458"/>
      <c r="CM566" s="458"/>
      <c r="CN566" s="458"/>
      <c r="CO566" s="458"/>
      <c r="CP566" s="458"/>
      <c r="CQ566" s="458"/>
      <c r="CR566" s="458"/>
      <c r="CS566" s="458"/>
      <c r="CT566" s="458"/>
      <c r="CU566" s="458"/>
      <c r="CV566" s="458"/>
      <c r="CW566" s="458"/>
      <c r="CX566" s="458"/>
      <c r="CY566" s="458"/>
      <c r="CZ566" s="458"/>
      <c r="DA566" s="458"/>
      <c r="DB566" s="458"/>
      <c r="DC566" s="458"/>
      <c r="DD566" s="458"/>
      <c r="DE566" s="458"/>
      <c r="DF566" s="458"/>
      <c r="DG566" s="458"/>
      <c r="DH566" s="458"/>
      <c r="DI566" s="458"/>
      <c r="DJ566" s="458"/>
      <c r="DK566" s="458"/>
      <c r="DL566" s="458"/>
      <c r="DM566" s="458"/>
      <c r="DN566" s="458"/>
      <c r="DO566" s="458"/>
      <c r="DP566" s="458"/>
      <c r="DQ566" s="458"/>
      <c r="DR566" s="458"/>
      <c r="DS566" s="458"/>
      <c r="DT566" s="458"/>
      <c r="DU566" s="39"/>
      <c r="DV566" s="39"/>
      <c r="DW566" s="31">
        <f t="shared" si="721"/>
        <v>37</v>
      </c>
      <c r="DX566" s="459">
        <f t="shared" si="683"/>
        <v>442</v>
      </c>
      <c r="DY566" s="467">
        <f t="shared" si="701"/>
        <v>0</v>
      </c>
      <c r="DZ566" s="468">
        <f t="shared" si="702"/>
        <v>0</v>
      </c>
      <c r="EA566" s="467">
        <f t="shared" si="703"/>
        <v>0</v>
      </c>
      <c r="EB566" s="468"/>
      <c r="EC566" s="326"/>
      <c r="ED566" s="468"/>
      <c r="EE566" s="39"/>
      <c r="EF566" s="459">
        <f t="shared" si="704"/>
        <v>442</v>
      </c>
      <c r="EG566" s="407">
        <f t="shared" si="722"/>
        <v>0.03</v>
      </c>
      <c r="EH566" s="407">
        <f t="shared" si="722"/>
        <v>0.03</v>
      </c>
      <c r="EI566" s="407">
        <f t="shared" si="722"/>
        <v>0.03</v>
      </c>
      <c r="EJ566" s="407">
        <f t="shared" si="722"/>
        <v>0.03</v>
      </c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U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</row>
    <row r="567" spans="1:228" ht="12.75" hidden="1" customHeight="1" x14ac:dyDescent="0.2">
      <c r="A567" s="31">
        <f t="shared" si="719"/>
        <v>37</v>
      </c>
      <c r="B567" s="31"/>
      <c r="C567" s="31"/>
      <c r="D567" s="32">
        <f t="shared" si="685"/>
        <v>443</v>
      </c>
      <c r="E567" s="33">
        <f t="shared" ca="1" si="648"/>
        <v>0</v>
      </c>
      <c r="F567" s="33">
        <f t="shared" ca="1" si="649"/>
        <v>0</v>
      </c>
      <c r="G567" s="33">
        <f t="shared" ca="1" si="650"/>
        <v>0</v>
      </c>
      <c r="H567" s="33">
        <v>0</v>
      </c>
      <c r="I567" s="33">
        <v>0</v>
      </c>
      <c r="J567" s="33">
        <f t="shared" ca="1" si="706"/>
        <v>0</v>
      </c>
      <c r="K567" s="33">
        <f t="shared" ca="1" si="651"/>
        <v>0</v>
      </c>
      <c r="L567" s="33"/>
      <c r="M567" s="832">
        <v>0</v>
      </c>
      <c r="N567" s="33">
        <f>IF(M567&gt;0,#REF!,0)</f>
        <v>0</v>
      </c>
      <c r="O567" s="33">
        <f t="shared" ca="1" si="652"/>
        <v>0</v>
      </c>
      <c r="P567" s="833">
        <f t="shared" ca="1" si="686"/>
        <v>0</v>
      </c>
      <c r="Q567" s="834">
        <f t="shared" ca="1" si="687"/>
        <v>0</v>
      </c>
      <c r="R567" s="835">
        <f t="shared" ca="1" si="688"/>
        <v>0</v>
      </c>
      <c r="S567" s="836">
        <f t="shared" ca="1" si="689"/>
        <v>0</v>
      </c>
      <c r="T567" s="34">
        <f t="shared" ca="1" si="653"/>
        <v>0</v>
      </c>
      <c r="U567" s="835">
        <f t="shared" ca="1" si="690"/>
        <v>0</v>
      </c>
      <c r="V567" s="34">
        <f t="shared" si="715"/>
        <v>0</v>
      </c>
      <c r="W567" s="553">
        <f t="shared" si="717"/>
        <v>0</v>
      </c>
      <c r="X567" s="42">
        <f t="shared" si="691"/>
        <v>0.03</v>
      </c>
      <c r="Y567" s="43">
        <f t="shared" si="654"/>
        <v>2.4662697723036864E-3</v>
      </c>
      <c r="Z567" s="45">
        <f t="shared" si="723"/>
        <v>0.03</v>
      </c>
      <c r="AA567" s="43">
        <f t="shared" si="655"/>
        <v>2.4662697723036864E-3</v>
      </c>
      <c r="AB567" s="35">
        <f t="shared" si="720"/>
        <v>0.16</v>
      </c>
      <c r="AC567" s="35">
        <f t="shared" ca="1" si="720"/>
        <v>0.15470777428049154</v>
      </c>
      <c r="AD567" s="317">
        <f t="shared" ca="1" si="720"/>
        <v>0.15470777428049154</v>
      </c>
      <c r="AE567" s="39"/>
      <c r="AF567" s="318">
        <f t="shared" si="656"/>
        <v>0</v>
      </c>
      <c r="AG567" s="405">
        <f t="shared" ca="1" si="657"/>
        <v>0</v>
      </c>
      <c r="AH567" s="318">
        <f t="shared" si="658"/>
        <v>0</v>
      </c>
      <c r="AI567" s="405">
        <f t="shared" ca="1" si="659"/>
        <v>0</v>
      </c>
      <c r="AJ567" s="318">
        <f t="shared" si="660"/>
        <v>0</v>
      </c>
      <c r="AK567" s="405">
        <f t="shared" ca="1" si="661"/>
        <v>0</v>
      </c>
      <c r="AL567" s="35">
        <v>0</v>
      </c>
      <c r="AM567" s="30">
        <f t="shared" ca="1" si="662"/>
        <v>0</v>
      </c>
      <c r="AN567" s="39"/>
      <c r="AO567" s="39"/>
      <c r="AP567" s="709">
        <f ca="1">IF($J$12="",0,IF(A567&lt;=$Y$3,IF(R566+SUM($M$126:M567)&gt;$Z$22,R566*10%,IF(R566+SUM($M$126:M567)&lt;=$Z$22,$Z$22-R566-SUM($M$126:M567))),0))</f>
        <v>0</v>
      </c>
      <c r="AQ567" s="319">
        <f t="shared" ca="1" si="693"/>
        <v>0</v>
      </c>
      <c r="AR567" s="319">
        <f ca="1">IF($J$12="",0,IF(U566&lt;0,0,IF(A567&lt;=$Y$3,IF(U566+SUM($M$126:M567)&gt;$Z$22,U566*10%,IF(U566+SUM($M$126:M567)&lt;=$Z$22,$AR$125-U566-SUM($M$126:M567))),0)))</f>
        <v>0</v>
      </c>
      <c r="AS567" s="39">
        <f t="shared" ca="1" si="694"/>
        <v>0</v>
      </c>
      <c r="AT567" s="723">
        <f t="shared" ca="1" si="663"/>
        <v>0</v>
      </c>
      <c r="AU567" s="320">
        <f t="shared" ca="1" si="664"/>
        <v>0</v>
      </c>
      <c r="AV567" s="320">
        <f t="shared" ca="1" si="665"/>
        <v>0</v>
      </c>
      <c r="AW567" s="320">
        <f t="shared" ca="1" si="666"/>
        <v>0</v>
      </c>
      <c r="AX567" s="320">
        <f t="shared" ca="1" si="667"/>
        <v>0</v>
      </c>
      <c r="AY567" s="320">
        <f t="shared" ca="1" si="695"/>
        <v>0</v>
      </c>
      <c r="AZ567" s="724">
        <f t="shared" ca="1" si="668"/>
        <v>0</v>
      </c>
      <c r="BA567" s="1259">
        <f t="shared" si="696"/>
        <v>0</v>
      </c>
      <c r="BB567" s="1250"/>
      <c r="BC567" s="715">
        <f t="shared" si="669"/>
        <v>0</v>
      </c>
      <c r="BD567" s="715">
        <f t="shared" si="670"/>
        <v>0</v>
      </c>
      <c r="BE567" s="715">
        <f t="shared" si="671"/>
        <v>0</v>
      </c>
      <c r="BF567" s="715">
        <f t="shared" si="697"/>
        <v>0</v>
      </c>
      <c r="BG567" s="732">
        <f t="shared" si="672"/>
        <v>0</v>
      </c>
      <c r="BH567" s="39"/>
      <c r="BI567" s="39"/>
      <c r="BJ567" s="39"/>
      <c r="BK567" s="39"/>
      <c r="BL567" s="39"/>
      <c r="BM567" s="30"/>
      <c r="BN567" s="422">
        <f t="shared" ca="1" si="673"/>
        <v>0</v>
      </c>
      <c r="BO567" s="422">
        <f t="shared" ca="1" si="674"/>
        <v>0</v>
      </c>
      <c r="BP567" s="422">
        <f t="shared" ca="1" si="675"/>
        <v>0</v>
      </c>
      <c r="BQ567" s="422">
        <f t="shared" ca="1" si="676"/>
        <v>0</v>
      </c>
      <c r="BR567" s="422">
        <f t="shared" ca="1" si="698"/>
        <v>0</v>
      </c>
      <c r="BS567" s="422">
        <f t="shared" ca="1" si="677"/>
        <v>0</v>
      </c>
      <c r="BT567" s="422">
        <f t="shared" si="678"/>
        <v>0</v>
      </c>
      <c r="BU567" s="422">
        <f t="shared" si="679"/>
        <v>0</v>
      </c>
      <c r="BV567" s="422">
        <f t="shared" si="680"/>
        <v>0</v>
      </c>
      <c r="BW567" s="422">
        <f t="shared" si="681"/>
        <v>0</v>
      </c>
      <c r="BX567" s="422">
        <f t="shared" si="699"/>
        <v>0</v>
      </c>
      <c r="BY567" s="422">
        <f t="shared" si="682"/>
        <v>0</v>
      </c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458"/>
      <c r="CL567" s="458"/>
      <c r="CM567" s="458"/>
      <c r="CN567" s="458"/>
      <c r="CO567" s="458"/>
      <c r="CP567" s="458"/>
      <c r="CQ567" s="458"/>
      <c r="CR567" s="458"/>
      <c r="CS567" s="458"/>
      <c r="CT567" s="458"/>
      <c r="CU567" s="458"/>
      <c r="CV567" s="458"/>
      <c r="CW567" s="458"/>
      <c r="CX567" s="458"/>
      <c r="CY567" s="458"/>
      <c r="CZ567" s="458"/>
      <c r="DA567" s="458"/>
      <c r="DB567" s="458"/>
      <c r="DC567" s="458"/>
      <c r="DD567" s="458"/>
      <c r="DE567" s="458"/>
      <c r="DF567" s="458"/>
      <c r="DG567" s="458"/>
      <c r="DH567" s="458"/>
      <c r="DI567" s="458"/>
      <c r="DJ567" s="458"/>
      <c r="DK567" s="458"/>
      <c r="DL567" s="458"/>
      <c r="DM567" s="458"/>
      <c r="DN567" s="458"/>
      <c r="DO567" s="458"/>
      <c r="DP567" s="458"/>
      <c r="DQ567" s="458"/>
      <c r="DR567" s="458"/>
      <c r="DS567" s="458"/>
      <c r="DT567" s="458"/>
      <c r="DU567" s="39"/>
      <c r="DV567" s="39"/>
      <c r="DW567" s="31">
        <f t="shared" si="721"/>
        <v>37</v>
      </c>
      <c r="DX567" s="459">
        <f t="shared" si="683"/>
        <v>443</v>
      </c>
      <c r="DY567" s="467">
        <f t="shared" si="701"/>
        <v>0</v>
      </c>
      <c r="DZ567" s="468">
        <f t="shared" si="702"/>
        <v>0</v>
      </c>
      <c r="EA567" s="467">
        <f t="shared" si="703"/>
        <v>0</v>
      </c>
      <c r="EB567" s="468"/>
      <c r="EC567" s="326"/>
      <c r="ED567" s="468"/>
      <c r="EE567" s="39"/>
      <c r="EF567" s="459">
        <f t="shared" si="704"/>
        <v>443</v>
      </c>
      <c r="EG567" s="407">
        <f t="shared" si="722"/>
        <v>0.03</v>
      </c>
      <c r="EH567" s="407">
        <f t="shared" si="722"/>
        <v>0.03</v>
      </c>
      <c r="EI567" s="407">
        <f t="shared" si="722"/>
        <v>0.03</v>
      </c>
      <c r="EJ567" s="407">
        <f t="shared" si="722"/>
        <v>0.03</v>
      </c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U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</row>
    <row r="568" spans="1:228" ht="12.75" hidden="1" customHeight="1" x14ac:dyDescent="0.2">
      <c r="A568" s="31">
        <f t="shared" si="719"/>
        <v>37</v>
      </c>
      <c r="B568" s="31"/>
      <c r="C568" s="31"/>
      <c r="D568" s="32">
        <f t="shared" si="685"/>
        <v>444</v>
      </c>
      <c r="E568" s="33">
        <f t="shared" ca="1" si="648"/>
        <v>0</v>
      </c>
      <c r="F568" s="33">
        <f t="shared" ca="1" si="649"/>
        <v>0</v>
      </c>
      <c r="G568" s="33">
        <f t="shared" ca="1" si="650"/>
        <v>0</v>
      </c>
      <c r="H568" s="33">
        <v>0</v>
      </c>
      <c r="I568" s="33">
        <v>0</v>
      </c>
      <c r="J568" s="33">
        <f t="shared" ca="1" si="706"/>
        <v>0</v>
      </c>
      <c r="K568" s="33">
        <f t="shared" ca="1" si="651"/>
        <v>0</v>
      </c>
      <c r="L568" s="33"/>
      <c r="M568" s="832">
        <v>0</v>
      </c>
      <c r="N568" s="33">
        <f>IF(M568&gt;0,#REF!,0)</f>
        <v>0</v>
      </c>
      <c r="O568" s="33">
        <f t="shared" ca="1" si="652"/>
        <v>0</v>
      </c>
      <c r="P568" s="833">
        <f t="shared" ca="1" si="686"/>
        <v>0</v>
      </c>
      <c r="Q568" s="834">
        <f t="shared" ca="1" si="687"/>
        <v>0</v>
      </c>
      <c r="R568" s="835">
        <f t="shared" ca="1" si="688"/>
        <v>0</v>
      </c>
      <c r="S568" s="836">
        <f t="shared" ca="1" si="689"/>
        <v>0</v>
      </c>
      <c r="T568" s="34">
        <f t="shared" ca="1" si="653"/>
        <v>0</v>
      </c>
      <c r="U568" s="835">
        <f t="shared" ca="1" si="690"/>
        <v>0</v>
      </c>
      <c r="V568" s="34">
        <f t="shared" si="715"/>
        <v>0</v>
      </c>
      <c r="W568" s="553">
        <f t="shared" si="717"/>
        <v>0</v>
      </c>
      <c r="X568" s="42">
        <f t="shared" si="691"/>
        <v>0.03</v>
      </c>
      <c r="Y568" s="43">
        <f t="shared" si="654"/>
        <v>2.4662697723036864E-3</v>
      </c>
      <c r="Z568" s="45">
        <f t="shared" si="723"/>
        <v>0.03</v>
      </c>
      <c r="AA568" s="43">
        <f t="shared" si="655"/>
        <v>2.4662697723036864E-3</v>
      </c>
      <c r="AB568" s="35">
        <f t="shared" si="720"/>
        <v>0.16</v>
      </c>
      <c r="AC568" s="35">
        <f t="shared" ca="1" si="720"/>
        <v>0.15470777428049154</v>
      </c>
      <c r="AD568" s="317">
        <f t="shared" ca="1" si="720"/>
        <v>0.15470777428049154</v>
      </c>
      <c r="AE568" s="39"/>
      <c r="AF568" s="318">
        <f t="shared" si="656"/>
        <v>0</v>
      </c>
      <c r="AG568" s="405">
        <f t="shared" ca="1" si="657"/>
        <v>0</v>
      </c>
      <c r="AH568" s="318">
        <f t="shared" si="658"/>
        <v>0</v>
      </c>
      <c r="AI568" s="405">
        <f t="shared" ca="1" si="659"/>
        <v>0</v>
      </c>
      <c r="AJ568" s="318">
        <f t="shared" si="660"/>
        <v>0</v>
      </c>
      <c r="AK568" s="405">
        <f t="shared" ca="1" si="661"/>
        <v>0</v>
      </c>
      <c r="AL568" s="35">
        <v>0</v>
      </c>
      <c r="AM568" s="30">
        <f t="shared" ca="1" si="662"/>
        <v>0</v>
      </c>
      <c r="AN568" s="39"/>
      <c r="AO568" s="39"/>
      <c r="AP568" s="709">
        <f ca="1">IF($J$12="",0,IF(A568&lt;=$Y$3,IF(R567+SUM($M$126:M568)&gt;$Z$22,R567*10%,IF(R567+SUM($M$126:M568)&lt;=$Z$22,$Z$22-R567-SUM($M$126:M568))),0))</f>
        <v>0</v>
      </c>
      <c r="AQ568" s="319">
        <f t="shared" ca="1" si="693"/>
        <v>0</v>
      </c>
      <c r="AR568" s="319">
        <f ca="1">IF($J$12="",0,IF(U567&lt;0,0,IF(A568&lt;=$Y$3,IF(U567+SUM($M$126:M568)&gt;$Z$22,U567*10%,IF(U567+SUM($M$126:M568)&lt;=$Z$22,$AR$125-U567-SUM($M$126:M568))),0)))</f>
        <v>0</v>
      </c>
      <c r="AS568" s="39">
        <f t="shared" ca="1" si="694"/>
        <v>0</v>
      </c>
      <c r="AT568" s="723">
        <f t="shared" ca="1" si="663"/>
        <v>0</v>
      </c>
      <c r="AU568" s="320">
        <f t="shared" ca="1" si="664"/>
        <v>0</v>
      </c>
      <c r="AV568" s="320">
        <f t="shared" ca="1" si="665"/>
        <v>0</v>
      </c>
      <c r="AW568" s="320">
        <f t="shared" ca="1" si="666"/>
        <v>0</v>
      </c>
      <c r="AX568" s="320">
        <f t="shared" ca="1" si="667"/>
        <v>0</v>
      </c>
      <c r="AY568" s="320">
        <f t="shared" ca="1" si="695"/>
        <v>0</v>
      </c>
      <c r="AZ568" s="724">
        <f t="shared" ca="1" si="668"/>
        <v>0</v>
      </c>
      <c r="BA568" s="1259">
        <f t="shared" si="696"/>
        <v>0</v>
      </c>
      <c r="BB568" s="1250"/>
      <c r="BC568" s="715">
        <f t="shared" si="669"/>
        <v>0</v>
      </c>
      <c r="BD568" s="715">
        <f t="shared" si="670"/>
        <v>0</v>
      </c>
      <c r="BE568" s="715">
        <f t="shared" si="671"/>
        <v>0</v>
      </c>
      <c r="BF568" s="715">
        <f t="shared" si="697"/>
        <v>0</v>
      </c>
      <c r="BG568" s="732">
        <f t="shared" si="672"/>
        <v>0</v>
      </c>
      <c r="BH568" s="39"/>
      <c r="BI568" s="39"/>
      <c r="BJ568" s="39"/>
      <c r="BK568" s="39"/>
      <c r="BL568" s="39"/>
      <c r="BM568" s="30"/>
      <c r="BN568" s="422">
        <f t="shared" ca="1" si="673"/>
        <v>0</v>
      </c>
      <c r="BO568" s="422">
        <f t="shared" ca="1" si="674"/>
        <v>0</v>
      </c>
      <c r="BP568" s="422">
        <f t="shared" ca="1" si="675"/>
        <v>0</v>
      </c>
      <c r="BQ568" s="422">
        <f t="shared" ca="1" si="676"/>
        <v>0</v>
      </c>
      <c r="BR568" s="422">
        <f t="shared" ca="1" si="698"/>
        <v>0</v>
      </c>
      <c r="BS568" s="422">
        <f t="shared" ca="1" si="677"/>
        <v>0</v>
      </c>
      <c r="BT568" s="422">
        <f t="shared" si="678"/>
        <v>0</v>
      </c>
      <c r="BU568" s="422">
        <f t="shared" si="679"/>
        <v>0</v>
      </c>
      <c r="BV568" s="422">
        <f t="shared" si="680"/>
        <v>0</v>
      </c>
      <c r="BW568" s="422">
        <f t="shared" si="681"/>
        <v>0</v>
      </c>
      <c r="BX568" s="422">
        <f t="shared" si="699"/>
        <v>0</v>
      </c>
      <c r="BY568" s="422">
        <f t="shared" si="682"/>
        <v>0</v>
      </c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458"/>
      <c r="CL568" s="458"/>
      <c r="CM568" s="458"/>
      <c r="CN568" s="458"/>
      <c r="CO568" s="458"/>
      <c r="CP568" s="458"/>
      <c r="CQ568" s="458"/>
      <c r="CR568" s="458"/>
      <c r="CS568" s="458"/>
      <c r="CT568" s="458"/>
      <c r="CU568" s="458"/>
      <c r="CV568" s="458"/>
      <c r="CW568" s="458"/>
      <c r="CX568" s="458"/>
      <c r="CY568" s="458"/>
      <c r="CZ568" s="458"/>
      <c r="DA568" s="458"/>
      <c r="DB568" s="458"/>
      <c r="DC568" s="458"/>
      <c r="DD568" s="458"/>
      <c r="DE568" s="458"/>
      <c r="DF568" s="458"/>
      <c r="DG568" s="458"/>
      <c r="DH568" s="458"/>
      <c r="DI568" s="458"/>
      <c r="DJ568" s="458"/>
      <c r="DK568" s="458"/>
      <c r="DL568" s="458"/>
      <c r="DM568" s="458"/>
      <c r="DN568" s="458"/>
      <c r="DO568" s="458"/>
      <c r="DP568" s="458"/>
      <c r="DQ568" s="458"/>
      <c r="DR568" s="458"/>
      <c r="DS568" s="458"/>
      <c r="DT568" s="458"/>
      <c r="DU568" s="39"/>
      <c r="DV568" s="39"/>
      <c r="DW568" s="31">
        <f t="shared" si="721"/>
        <v>37</v>
      </c>
      <c r="DX568" s="459">
        <f t="shared" si="683"/>
        <v>444</v>
      </c>
      <c r="DY568" s="467">
        <f t="shared" si="701"/>
        <v>0</v>
      </c>
      <c r="DZ568" s="468">
        <f t="shared" si="702"/>
        <v>0</v>
      </c>
      <c r="EA568" s="467">
        <f t="shared" si="703"/>
        <v>0</v>
      </c>
      <c r="EB568" s="468"/>
      <c r="EC568" s="326"/>
      <c r="ED568" s="468"/>
      <c r="EE568" s="39"/>
      <c r="EF568" s="459">
        <f t="shared" si="704"/>
        <v>444</v>
      </c>
      <c r="EG568" s="407">
        <f t="shared" si="722"/>
        <v>0.03</v>
      </c>
      <c r="EH568" s="407">
        <f t="shared" si="722"/>
        <v>0.03</v>
      </c>
      <c r="EI568" s="407">
        <f t="shared" si="722"/>
        <v>0.03</v>
      </c>
      <c r="EJ568" s="407">
        <f t="shared" si="722"/>
        <v>0.03</v>
      </c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U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</row>
    <row r="569" spans="1:228" ht="12.75" hidden="1" customHeight="1" x14ac:dyDescent="0.2">
      <c r="A569" s="31">
        <f>A568+1</f>
        <v>38</v>
      </c>
      <c r="B569" s="31"/>
      <c r="C569" s="31">
        <v>30</v>
      </c>
      <c r="D569" s="32">
        <f t="shared" si="685"/>
        <v>445</v>
      </c>
      <c r="E569" s="33">
        <f t="shared" ca="1" si="648"/>
        <v>0</v>
      </c>
      <c r="F569" s="33">
        <f t="shared" ca="1" si="649"/>
        <v>0</v>
      </c>
      <c r="G569" s="33">
        <f t="shared" ca="1" si="650"/>
        <v>0</v>
      </c>
      <c r="H569" s="33">
        <v>0</v>
      </c>
      <c r="I569" s="33">
        <v>0</v>
      </c>
      <c r="J569" s="33">
        <f t="shared" ca="1" si="706"/>
        <v>0</v>
      </c>
      <c r="K569" s="33">
        <f t="shared" ca="1" si="651"/>
        <v>0</v>
      </c>
      <c r="L569" s="33"/>
      <c r="M569" s="832">
        <v>0</v>
      </c>
      <c r="N569" s="33">
        <f>IF(M569&gt;0,#REF!,0)</f>
        <v>0</v>
      </c>
      <c r="O569" s="33">
        <f t="shared" ca="1" si="652"/>
        <v>0</v>
      </c>
      <c r="P569" s="833">
        <f t="shared" ca="1" si="686"/>
        <v>0</v>
      </c>
      <c r="Q569" s="834">
        <f t="shared" ca="1" si="687"/>
        <v>0</v>
      </c>
      <c r="R569" s="835">
        <f t="shared" ca="1" si="688"/>
        <v>0</v>
      </c>
      <c r="S569" s="836">
        <f t="shared" ca="1" si="689"/>
        <v>0</v>
      </c>
      <c r="T569" s="34">
        <f t="shared" ca="1" si="653"/>
        <v>0</v>
      </c>
      <c r="U569" s="835">
        <f t="shared" ca="1" si="690"/>
        <v>0</v>
      </c>
      <c r="V569" s="34">
        <f t="shared" si="715"/>
        <v>0</v>
      </c>
      <c r="W569" s="553">
        <f t="shared" si="717"/>
        <v>0</v>
      </c>
      <c r="X569" s="42">
        <f t="shared" si="691"/>
        <v>0.03</v>
      </c>
      <c r="Y569" s="43">
        <f t="shared" si="654"/>
        <v>2.4662697723036864E-3</v>
      </c>
      <c r="Z569" s="45">
        <f t="shared" si="723"/>
        <v>0.03</v>
      </c>
      <c r="AA569" s="43">
        <f t="shared" si="655"/>
        <v>2.4662697723036864E-3</v>
      </c>
      <c r="AB569" s="35">
        <f t="shared" si="720"/>
        <v>0.16</v>
      </c>
      <c r="AC569" s="35">
        <f t="shared" ca="1" si="720"/>
        <v>0.15470777428049154</v>
      </c>
      <c r="AD569" s="317">
        <f t="shared" ca="1" si="720"/>
        <v>0.15470777428049154</v>
      </c>
      <c r="AE569" s="39"/>
      <c r="AF569" s="318">
        <f t="shared" si="656"/>
        <v>0</v>
      </c>
      <c r="AG569" s="405">
        <f t="shared" ca="1" si="657"/>
        <v>0</v>
      </c>
      <c r="AH569" s="318">
        <f t="shared" si="658"/>
        <v>0</v>
      </c>
      <c r="AI569" s="405">
        <f t="shared" ca="1" si="659"/>
        <v>0</v>
      </c>
      <c r="AJ569" s="318">
        <f t="shared" si="660"/>
        <v>0</v>
      </c>
      <c r="AK569" s="405">
        <f t="shared" ca="1" si="661"/>
        <v>0</v>
      </c>
      <c r="AL569" s="35">
        <v>0</v>
      </c>
      <c r="AM569" s="30">
        <f t="shared" ca="1" si="662"/>
        <v>0</v>
      </c>
      <c r="AN569" s="39"/>
      <c r="AO569" s="39"/>
      <c r="AP569" s="709">
        <f ca="1">IF($J$12="",0,IF(A569&lt;=$Y$3,IF(R568+SUM($M$126:M569)&gt;$Z$22,R568*10%,IF(R568+SUM($M$126:M569)&lt;=$Z$22,$Z$22-R568-SUM($M$126:M569))),0))</f>
        <v>0</v>
      </c>
      <c r="AQ569" s="319">
        <f t="shared" ca="1" si="693"/>
        <v>0</v>
      </c>
      <c r="AR569" s="319">
        <f ca="1">IF($J$12="",0,IF(U568&lt;0,0,IF(A569&lt;=$Y$3,IF(U568+SUM($M$126:M569)&gt;$Z$22,U568*10%,IF(U568+SUM($M$126:M569)&lt;=$Z$22,$AR$125-U568-SUM($M$126:M569))),0)))</f>
        <v>0</v>
      </c>
      <c r="AS569" s="39">
        <f t="shared" ca="1" si="694"/>
        <v>0</v>
      </c>
      <c r="AT569" s="723">
        <f t="shared" ca="1" si="663"/>
        <v>0</v>
      </c>
      <c r="AU569" s="320">
        <f t="shared" ca="1" si="664"/>
        <v>0</v>
      </c>
      <c r="AV569" s="320">
        <f t="shared" ca="1" si="665"/>
        <v>0</v>
      </c>
      <c r="AW569" s="320">
        <f t="shared" ca="1" si="666"/>
        <v>0</v>
      </c>
      <c r="AX569" s="320">
        <f t="shared" ca="1" si="667"/>
        <v>0</v>
      </c>
      <c r="AY569" s="320">
        <f t="shared" ca="1" si="695"/>
        <v>0</v>
      </c>
      <c r="AZ569" s="724">
        <f t="shared" ca="1" si="668"/>
        <v>0</v>
      </c>
      <c r="BA569" s="1259">
        <f t="shared" si="696"/>
        <v>0</v>
      </c>
      <c r="BB569" s="1250"/>
      <c r="BC569" s="715">
        <f t="shared" si="669"/>
        <v>0</v>
      </c>
      <c r="BD569" s="715">
        <f t="shared" si="670"/>
        <v>0</v>
      </c>
      <c r="BE569" s="715">
        <f t="shared" si="671"/>
        <v>0</v>
      </c>
      <c r="BF569" s="715">
        <f t="shared" si="697"/>
        <v>0</v>
      </c>
      <c r="BG569" s="732">
        <f t="shared" si="672"/>
        <v>0</v>
      </c>
      <c r="BH569" s="39"/>
      <c r="BI569" s="39"/>
      <c r="BJ569" s="39"/>
      <c r="BK569" s="39"/>
      <c r="BL569" s="39"/>
      <c r="BM569" s="30"/>
      <c r="BN569" s="422">
        <f t="shared" ca="1" si="673"/>
        <v>0</v>
      </c>
      <c r="BO569" s="422">
        <f t="shared" ca="1" si="674"/>
        <v>0</v>
      </c>
      <c r="BP569" s="422">
        <f t="shared" ca="1" si="675"/>
        <v>0</v>
      </c>
      <c r="BQ569" s="422">
        <f t="shared" ca="1" si="676"/>
        <v>0</v>
      </c>
      <c r="BR569" s="422">
        <f t="shared" ca="1" si="698"/>
        <v>0</v>
      </c>
      <c r="BS569" s="422">
        <f t="shared" ca="1" si="677"/>
        <v>0</v>
      </c>
      <c r="BT569" s="422">
        <f t="shared" si="678"/>
        <v>0</v>
      </c>
      <c r="BU569" s="422">
        <f t="shared" si="679"/>
        <v>0</v>
      </c>
      <c r="BV569" s="422">
        <f t="shared" si="680"/>
        <v>0</v>
      </c>
      <c r="BW569" s="422">
        <f t="shared" si="681"/>
        <v>0</v>
      </c>
      <c r="BX569" s="422">
        <f t="shared" si="699"/>
        <v>0</v>
      </c>
      <c r="BY569" s="422">
        <f t="shared" si="682"/>
        <v>0</v>
      </c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458"/>
      <c r="CL569" s="458"/>
      <c r="CM569" s="458"/>
      <c r="CN569" s="458"/>
      <c r="CO569" s="458"/>
      <c r="CP569" s="458"/>
      <c r="CQ569" s="458"/>
      <c r="CR569" s="458"/>
      <c r="CS569" s="458"/>
      <c r="CT569" s="458"/>
      <c r="CU569" s="458"/>
      <c r="CV569" s="458"/>
      <c r="CW569" s="458"/>
      <c r="CX569" s="458"/>
      <c r="CY569" s="458"/>
      <c r="CZ569" s="458"/>
      <c r="DA569" s="458"/>
      <c r="DB569" s="458"/>
      <c r="DC569" s="458"/>
      <c r="DD569" s="458"/>
      <c r="DE569" s="458"/>
      <c r="DF569" s="458"/>
      <c r="DG569" s="458"/>
      <c r="DH569" s="458"/>
      <c r="DI569" s="458"/>
      <c r="DJ569" s="458"/>
      <c r="DK569" s="458"/>
      <c r="DL569" s="458"/>
      <c r="DM569" s="458"/>
      <c r="DN569" s="458"/>
      <c r="DO569" s="458"/>
      <c r="DP569" s="458"/>
      <c r="DQ569" s="458"/>
      <c r="DR569" s="458"/>
      <c r="DS569" s="458"/>
      <c r="DT569" s="458"/>
      <c r="DU569" s="39"/>
      <c r="DV569" s="39"/>
      <c r="DW569" s="31">
        <f>DW568+1</f>
        <v>38</v>
      </c>
      <c r="DX569" s="459">
        <f t="shared" si="683"/>
        <v>445</v>
      </c>
      <c r="DY569" s="467">
        <f t="shared" si="701"/>
        <v>0</v>
      </c>
      <c r="DZ569" s="468">
        <f t="shared" si="702"/>
        <v>0</v>
      </c>
      <c r="EA569" s="467">
        <f t="shared" si="703"/>
        <v>0</v>
      </c>
      <c r="EB569" s="468"/>
      <c r="EC569" s="326"/>
      <c r="ED569" s="468"/>
      <c r="EE569" s="39"/>
      <c r="EF569" s="459">
        <f t="shared" si="704"/>
        <v>445</v>
      </c>
      <c r="EG569" s="407">
        <f t="shared" si="722"/>
        <v>0.03</v>
      </c>
      <c r="EH569" s="407">
        <f t="shared" si="722"/>
        <v>0.03</v>
      </c>
      <c r="EI569" s="407">
        <f t="shared" si="722"/>
        <v>0.03</v>
      </c>
      <c r="EJ569" s="407">
        <f t="shared" si="722"/>
        <v>0.03</v>
      </c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U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</row>
    <row r="570" spans="1:228" ht="12.75" hidden="1" customHeight="1" x14ac:dyDescent="0.2">
      <c r="A570" s="31">
        <f t="shared" ref="A570:A580" si="724">A569</f>
        <v>38</v>
      </c>
      <c r="B570" s="31"/>
      <c r="C570" s="31"/>
      <c r="D570" s="32">
        <f t="shared" si="685"/>
        <v>446</v>
      </c>
      <c r="E570" s="33">
        <f t="shared" ca="1" si="648"/>
        <v>0</v>
      </c>
      <c r="F570" s="33">
        <f t="shared" ca="1" si="649"/>
        <v>0</v>
      </c>
      <c r="G570" s="33">
        <f t="shared" ca="1" si="650"/>
        <v>0</v>
      </c>
      <c r="H570" s="33">
        <v>0</v>
      </c>
      <c r="I570" s="33">
        <v>0</v>
      </c>
      <c r="J570" s="33">
        <f t="shared" ca="1" si="706"/>
        <v>0</v>
      </c>
      <c r="K570" s="33">
        <f t="shared" ca="1" si="651"/>
        <v>0</v>
      </c>
      <c r="L570" s="33"/>
      <c r="M570" s="832">
        <v>0</v>
      </c>
      <c r="N570" s="33">
        <f>IF(M570&gt;0,#REF!,0)</f>
        <v>0</v>
      </c>
      <c r="O570" s="33">
        <f t="shared" ca="1" si="652"/>
        <v>0</v>
      </c>
      <c r="P570" s="833">
        <f t="shared" ca="1" si="686"/>
        <v>0</v>
      </c>
      <c r="Q570" s="834">
        <f t="shared" ca="1" si="687"/>
        <v>0</v>
      </c>
      <c r="R570" s="835">
        <f t="shared" ca="1" si="688"/>
        <v>0</v>
      </c>
      <c r="S570" s="836">
        <f t="shared" ca="1" si="689"/>
        <v>0</v>
      </c>
      <c r="T570" s="34">
        <f t="shared" ca="1" si="653"/>
        <v>0</v>
      </c>
      <c r="U570" s="835">
        <f t="shared" ca="1" si="690"/>
        <v>0</v>
      </c>
      <c r="V570" s="34">
        <f t="shared" si="715"/>
        <v>0</v>
      </c>
      <c r="W570" s="553">
        <f t="shared" si="717"/>
        <v>0</v>
      </c>
      <c r="X570" s="42">
        <f t="shared" si="691"/>
        <v>0.03</v>
      </c>
      <c r="Y570" s="43">
        <f t="shared" si="654"/>
        <v>2.4662697723036864E-3</v>
      </c>
      <c r="Z570" s="45">
        <f t="shared" si="723"/>
        <v>0.03</v>
      </c>
      <c r="AA570" s="43">
        <f t="shared" si="655"/>
        <v>2.4662697723036864E-3</v>
      </c>
      <c r="AB570" s="35">
        <f t="shared" si="720"/>
        <v>0.16</v>
      </c>
      <c r="AC570" s="35">
        <f t="shared" ca="1" si="720"/>
        <v>0.15470777428049154</v>
      </c>
      <c r="AD570" s="317">
        <f t="shared" ca="1" si="720"/>
        <v>0.15470777428049154</v>
      </c>
      <c r="AE570" s="39"/>
      <c r="AF570" s="318">
        <f t="shared" si="656"/>
        <v>0</v>
      </c>
      <c r="AG570" s="405">
        <f t="shared" ca="1" si="657"/>
        <v>0</v>
      </c>
      <c r="AH570" s="318">
        <f t="shared" si="658"/>
        <v>0</v>
      </c>
      <c r="AI570" s="405">
        <f t="shared" ca="1" si="659"/>
        <v>0</v>
      </c>
      <c r="AJ570" s="318">
        <f t="shared" si="660"/>
        <v>0</v>
      </c>
      <c r="AK570" s="405">
        <f t="shared" ca="1" si="661"/>
        <v>0</v>
      </c>
      <c r="AL570" s="35">
        <v>0</v>
      </c>
      <c r="AM570" s="30">
        <f t="shared" ca="1" si="662"/>
        <v>0</v>
      </c>
      <c r="AN570" s="39"/>
      <c r="AO570" s="39"/>
      <c r="AP570" s="709">
        <f ca="1">IF($J$12="",0,IF(A570&lt;=$Y$3,IF(R569+SUM($M$126:M570)&gt;$Z$22,R569*10%,IF(R569+SUM($M$126:M570)&lt;=$Z$22,$Z$22-R569-SUM($M$126:M570))),0))</f>
        <v>0</v>
      </c>
      <c r="AQ570" s="319">
        <f t="shared" ca="1" si="693"/>
        <v>0</v>
      </c>
      <c r="AR570" s="319">
        <f ca="1">IF($J$12="",0,IF(U569&lt;0,0,IF(A570&lt;=$Y$3,IF(U569+SUM($M$126:M570)&gt;$Z$22,U569*10%,IF(U569+SUM($M$126:M570)&lt;=$Z$22,$AR$125-U569-SUM($M$126:M570))),0)))</f>
        <v>0</v>
      </c>
      <c r="AS570" s="39">
        <f t="shared" ca="1" si="694"/>
        <v>0</v>
      </c>
      <c r="AT570" s="723">
        <f t="shared" ca="1" si="663"/>
        <v>0</v>
      </c>
      <c r="AU570" s="320">
        <f t="shared" ca="1" si="664"/>
        <v>0</v>
      </c>
      <c r="AV570" s="320">
        <f t="shared" ca="1" si="665"/>
        <v>0</v>
      </c>
      <c r="AW570" s="320">
        <f t="shared" ca="1" si="666"/>
        <v>0</v>
      </c>
      <c r="AX570" s="320">
        <f t="shared" ca="1" si="667"/>
        <v>0</v>
      </c>
      <c r="AY570" s="320">
        <f t="shared" ca="1" si="695"/>
        <v>0</v>
      </c>
      <c r="AZ570" s="724">
        <f t="shared" ca="1" si="668"/>
        <v>0</v>
      </c>
      <c r="BA570" s="1259">
        <f t="shared" si="696"/>
        <v>0</v>
      </c>
      <c r="BB570" s="1250"/>
      <c r="BC570" s="715">
        <f t="shared" si="669"/>
        <v>0</v>
      </c>
      <c r="BD570" s="715">
        <f t="shared" si="670"/>
        <v>0</v>
      </c>
      <c r="BE570" s="715">
        <f t="shared" si="671"/>
        <v>0</v>
      </c>
      <c r="BF570" s="715">
        <f t="shared" si="697"/>
        <v>0</v>
      </c>
      <c r="BG570" s="732">
        <f t="shared" si="672"/>
        <v>0</v>
      </c>
      <c r="BH570" s="39"/>
      <c r="BI570" s="39"/>
      <c r="BJ570" s="39"/>
      <c r="BK570" s="39"/>
      <c r="BL570" s="39"/>
      <c r="BM570" s="30"/>
      <c r="BN570" s="422">
        <f t="shared" ca="1" si="673"/>
        <v>0</v>
      </c>
      <c r="BO570" s="422">
        <f t="shared" ca="1" si="674"/>
        <v>0</v>
      </c>
      <c r="BP570" s="422">
        <f t="shared" ca="1" si="675"/>
        <v>0</v>
      </c>
      <c r="BQ570" s="422">
        <f t="shared" ca="1" si="676"/>
        <v>0</v>
      </c>
      <c r="BR570" s="422">
        <f t="shared" ca="1" si="698"/>
        <v>0</v>
      </c>
      <c r="BS570" s="422">
        <f t="shared" ca="1" si="677"/>
        <v>0</v>
      </c>
      <c r="BT570" s="422">
        <f t="shared" si="678"/>
        <v>0</v>
      </c>
      <c r="BU570" s="422">
        <f t="shared" si="679"/>
        <v>0</v>
      </c>
      <c r="BV570" s="422">
        <f t="shared" si="680"/>
        <v>0</v>
      </c>
      <c r="BW570" s="422">
        <f t="shared" si="681"/>
        <v>0</v>
      </c>
      <c r="BX570" s="422">
        <f t="shared" si="699"/>
        <v>0</v>
      </c>
      <c r="BY570" s="422">
        <f t="shared" si="682"/>
        <v>0</v>
      </c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458"/>
      <c r="CL570" s="458"/>
      <c r="CM570" s="458"/>
      <c r="CN570" s="458"/>
      <c r="CO570" s="458"/>
      <c r="CP570" s="458"/>
      <c r="CQ570" s="458"/>
      <c r="CR570" s="458"/>
      <c r="CS570" s="458"/>
      <c r="CT570" s="458"/>
      <c r="CU570" s="458"/>
      <c r="CV570" s="458"/>
      <c r="CW570" s="458"/>
      <c r="CX570" s="458"/>
      <c r="CY570" s="458"/>
      <c r="CZ570" s="458"/>
      <c r="DA570" s="458"/>
      <c r="DB570" s="458"/>
      <c r="DC570" s="458"/>
      <c r="DD570" s="458"/>
      <c r="DE570" s="458"/>
      <c r="DF570" s="458"/>
      <c r="DG570" s="458"/>
      <c r="DH570" s="458"/>
      <c r="DI570" s="458"/>
      <c r="DJ570" s="458"/>
      <c r="DK570" s="458"/>
      <c r="DL570" s="458"/>
      <c r="DM570" s="458"/>
      <c r="DN570" s="458"/>
      <c r="DO570" s="458"/>
      <c r="DP570" s="458"/>
      <c r="DQ570" s="458"/>
      <c r="DR570" s="458"/>
      <c r="DS570" s="458"/>
      <c r="DT570" s="458"/>
      <c r="DU570" s="39"/>
      <c r="DV570" s="39"/>
      <c r="DW570" s="31">
        <f t="shared" ref="DW570:DW580" si="725">DW569</f>
        <v>38</v>
      </c>
      <c r="DX570" s="459">
        <f t="shared" si="683"/>
        <v>446</v>
      </c>
      <c r="DY570" s="467">
        <f t="shared" si="701"/>
        <v>0</v>
      </c>
      <c r="DZ570" s="468">
        <f t="shared" si="702"/>
        <v>0</v>
      </c>
      <c r="EA570" s="467">
        <f t="shared" si="703"/>
        <v>0</v>
      </c>
      <c r="EB570" s="468"/>
      <c r="EC570" s="326"/>
      <c r="ED570" s="468"/>
      <c r="EE570" s="39"/>
      <c r="EF570" s="459">
        <f t="shared" si="704"/>
        <v>446</v>
      </c>
      <c r="EG570" s="407">
        <f t="shared" si="722"/>
        <v>0.03</v>
      </c>
      <c r="EH570" s="407">
        <f t="shared" si="722"/>
        <v>0.03</v>
      </c>
      <c r="EI570" s="407">
        <f t="shared" si="722"/>
        <v>0.03</v>
      </c>
      <c r="EJ570" s="407">
        <f t="shared" si="722"/>
        <v>0.03</v>
      </c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U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</row>
    <row r="571" spans="1:228" ht="12.75" hidden="1" customHeight="1" x14ac:dyDescent="0.2">
      <c r="A571" s="31">
        <f t="shared" si="724"/>
        <v>38</v>
      </c>
      <c r="B571" s="31"/>
      <c r="C571" s="31"/>
      <c r="D571" s="32">
        <f t="shared" si="685"/>
        <v>447</v>
      </c>
      <c r="E571" s="33">
        <f t="shared" ca="1" si="648"/>
        <v>0</v>
      </c>
      <c r="F571" s="33">
        <f t="shared" ca="1" si="649"/>
        <v>0</v>
      </c>
      <c r="G571" s="33">
        <f t="shared" ca="1" si="650"/>
        <v>0</v>
      </c>
      <c r="H571" s="33">
        <v>0</v>
      </c>
      <c r="I571" s="33">
        <v>0</v>
      </c>
      <c r="J571" s="33">
        <f t="shared" ca="1" si="706"/>
        <v>0</v>
      </c>
      <c r="K571" s="33">
        <f t="shared" ca="1" si="651"/>
        <v>0</v>
      </c>
      <c r="L571" s="33"/>
      <c r="M571" s="832">
        <v>0</v>
      </c>
      <c r="N571" s="33">
        <f>IF(M571&gt;0,#REF!,0)</f>
        <v>0</v>
      </c>
      <c r="O571" s="33">
        <f t="shared" ca="1" si="652"/>
        <v>0</v>
      </c>
      <c r="P571" s="833">
        <f t="shared" ca="1" si="686"/>
        <v>0</v>
      </c>
      <c r="Q571" s="834">
        <f t="shared" ca="1" si="687"/>
        <v>0</v>
      </c>
      <c r="R571" s="835">
        <f t="shared" ca="1" si="688"/>
        <v>0</v>
      </c>
      <c r="S571" s="836">
        <f t="shared" ca="1" si="689"/>
        <v>0</v>
      </c>
      <c r="T571" s="34">
        <f t="shared" ca="1" si="653"/>
        <v>0</v>
      </c>
      <c r="U571" s="835">
        <f t="shared" ca="1" si="690"/>
        <v>0</v>
      </c>
      <c r="V571" s="34">
        <f t="shared" si="715"/>
        <v>0</v>
      </c>
      <c r="W571" s="553">
        <f t="shared" si="717"/>
        <v>0</v>
      </c>
      <c r="X571" s="42">
        <f t="shared" si="691"/>
        <v>0.03</v>
      </c>
      <c r="Y571" s="43">
        <f t="shared" si="654"/>
        <v>2.4662697723036864E-3</v>
      </c>
      <c r="Z571" s="45">
        <f t="shared" si="723"/>
        <v>0.03</v>
      </c>
      <c r="AA571" s="43">
        <f t="shared" si="655"/>
        <v>2.4662697723036864E-3</v>
      </c>
      <c r="AB571" s="35">
        <f t="shared" si="720"/>
        <v>0.16</v>
      </c>
      <c r="AC571" s="35">
        <f t="shared" ca="1" si="720"/>
        <v>0.15470777428049154</v>
      </c>
      <c r="AD571" s="317">
        <f t="shared" ca="1" si="720"/>
        <v>0.15470777428049154</v>
      </c>
      <c r="AE571" s="39"/>
      <c r="AF571" s="318">
        <f t="shared" si="656"/>
        <v>0</v>
      </c>
      <c r="AG571" s="405">
        <f t="shared" ca="1" si="657"/>
        <v>0</v>
      </c>
      <c r="AH571" s="318">
        <f t="shared" si="658"/>
        <v>0</v>
      </c>
      <c r="AI571" s="405">
        <f t="shared" ca="1" si="659"/>
        <v>0</v>
      </c>
      <c r="AJ571" s="318">
        <f t="shared" si="660"/>
        <v>0</v>
      </c>
      <c r="AK571" s="405">
        <f t="shared" ca="1" si="661"/>
        <v>0</v>
      </c>
      <c r="AL571" s="35">
        <v>0</v>
      </c>
      <c r="AM571" s="30">
        <f t="shared" ca="1" si="662"/>
        <v>0</v>
      </c>
      <c r="AN571" s="39"/>
      <c r="AO571" s="39"/>
      <c r="AP571" s="709">
        <f ca="1">IF($J$12="",0,IF(A571&lt;=$Y$3,IF(R570+SUM($M$126:M571)&gt;$Z$22,R570*10%,IF(R570+SUM($M$126:M571)&lt;=$Z$22,$Z$22-R570-SUM($M$126:M571))),0))</f>
        <v>0</v>
      </c>
      <c r="AQ571" s="319">
        <f t="shared" ca="1" si="693"/>
        <v>0</v>
      </c>
      <c r="AR571" s="319">
        <f ca="1">IF($J$12="",0,IF(U570&lt;0,0,IF(A571&lt;=$Y$3,IF(U570+SUM($M$126:M571)&gt;$Z$22,U570*10%,IF(U570+SUM($M$126:M571)&lt;=$Z$22,$AR$125-U570-SUM($M$126:M571))),0)))</f>
        <v>0</v>
      </c>
      <c r="AS571" s="39">
        <f t="shared" ca="1" si="694"/>
        <v>0</v>
      </c>
      <c r="AT571" s="723">
        <f t="shared" ca="1" si="663"/>
        <v>0</v>
      </c>
      <c r="AU571" s="320">
        <f t="shared" ca="1" si="664"/>
        <v>0</v>
      </c>
      <c r="AV571" s="320">
        <f t="shared" ca="1" si="665"/>
        <v>0</v>
      </c>
      <c r="AW571" s="320">
        <f t="shared" ca="1" si="666"/>
        <v>0</v>
      </c>
      <c r="AX571" s="320">
        <f t="shared" ca="1" si="667"/>
        <v>0</v>
      </c>
      <c r="AY571" s="320">
        <f t="shared" ca="1" si="695"/>
        <v>0</v>
      </c>
      <c r="AZ571" s="724">
        <f t="shared" ca="1" si="668"/>
        <v>0</v>
      </c>
      <c r="BA571" s="1259">
        <f t="shared" si="696"/>
        <v>0</v>
      </c>
      <c r="BB571" s="1250"/>
      <c r="BC571" s="715">
        <f t="shared" si="669"/>
        <v>0</v>
      </c>
      <c r="BD571" s="715">
        <f t="shared" si="670"/>
        <v>0</v>
      </c>
      <c r="BE571" s="715">
        <f t="shared" si="671"/>
        <v>0</v>
      </c>
      <c r="BF571" s="715">
        <f t="shared" si="697"/>
        <v>0</v>
      </c>
      <c r="BG571" s="732">
        <f t="shared" si="672"/>
        <v>0</v>
      </c>
      <c r="BH571" s="39"/>
      <c r="BI571" s="39"/>
      <c r="BJ571" s="39"/>
      <c r="BK571" s="39"/>
      <c r="BL571" s="39"/>
      <c r="BM571" s="30"/>
      <c r="BN571" s="422">
        <f t="shared" ca="1" si="673"/>
        <v>0</v>
      </c>
      <c r="BO571" s="422">
        <f t="shared" ca="1" si="674"/>
        <v>0</v>
      </c>
      <c r="BP571" s="422">
        <f t="shared" ca="1" si="675"/>
        <v>0</v>
      </c>
      <c r="BQ571" s="422">
        <f t="shared" ca="1" si="676"/>
        <v>0</v>
      </c>
      <c r="BR571" s="422">
        <f t="shared" ca="1" si="698"/>
        <v>0</v>
      </c>
      <c r="BS571" s="422">
        <f t="shared" ca="1" si="677"/>
        <v>0</v>
      </c>
      <c r="BT571" s="422">
        <f t="shared" si="678"/>
        <v>0</v>
      </c>
      <c r="BU571" s="422">
        <f t="shared" si="679"/>
        <v>0</v>
      </c>
      <c r="BV571" s="422">
        <f t="shared" si="680"/>
        <v>0</v>
      </c>
      <c r="BW571" s="422">
        <f t="shared" si="681"/>
        <v>0</v>
      </c>
      <c r="BX571" s="422">
        <f t="shared" si="699"/>
        <v>0</v>
      </c>
      <c r="BY571" s="422">
        <f t="shared" si="682"/>
        <v>0</v>
      </c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458"/>
      <c r="CL571" s="458"/>
      <c r="CM571" s="458"/>
      <c r="CN571" s="458"/>
      <c r="CO571" s="458"/>
      <c r="CP571" s="458"/>
      <c r="CQ571" s="458"/>
      <c r="CR571" s="458"/>
      <c r="CS571" s="458"/>
      <c r="CT571" s="458"/>
      <c r="CU571" s="458"/>
      <c r="CV571" s="458"/>
      <c r="CW571" s="458"/>
      <c r="CX571" s="458"/>
      <c r="CY571" s="458"/>
      <c r="CZ571" s="458"/>
      <c r="DA571" s="458"/>
      <c r="DB571" s="458"/>
      <c r="DC571" s="458"/>
      <c r="DD571" s="458"/>
      <c r="DE571" s="458"/>
      <c r="DF571" s="458"/>
      <c r="DG571" s="458"/>
      <c r="DH571" s="458"/>
      <c r="DI571" s="458"/>
      <c r="DJ571" s="458"/>
      <c r="DK571" s="458"/>
      <c r="DL571" s="458"/>
      <c r="DM571" s="458"/>
      <c r="DN571" s="458"/>
      <c r="DO571" s="458"/>
      <c r="DP571" s="458"/>
      <c r="DQ571" s="458"/>
      <c r="DR571" s="458"/>
      <c r="DS571" s="458"/>
      <c r="DT571" s="458"/>
      <c r="DU571" s="39"/>
      <c r="DV571" s="39"/>
      <c r="DW571" s="31">
        <f t="shared" si="725"/>
        <v>38</v>
      </c>
      <c r="DX571" s="459">
        <f t="shared" si="683"/>
        <v>447</v>
      </c>
      <c r="DY571" s="467">
        <f t="shared" si="701"/>
        <v>0</v>
      </c>
      <c r="DZ571" s="468">
        <f t="shared" si="702"/>
        <v>0</v>
      </c>
      <c r="EA571" s="467">
        <f t="shared" si="703"/>
        <v>0</v>
      </c>
      <c r="EB571" s="468"/>
      <c r="EC571" s="326"/>
      <c r="ED571" s="468"/>
      <c r="EE571" s="39"/>
      <c r="EF571" s="459">
        <f t="shared" si="704"/>
        <v>447</v>
      </c>
      <c r="EG571" s="407">
        <f t="shared" si="722"/>
        <v>0.03</v>
      </c>
      <c r="EH571" s="407">
        <f t="shared" si="722"/>
        <v>0.03</v>
      </c>
      <c r="EI571" s="407">
        <f t="shared" si="722"/>
        <v>0.03</v>
      </c>
      <c r="EJ571" s="407">
        <f t="shared" si="722"/>
        <v>0.03</v>
      </c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U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</row>
    <row r="572" spans="1:228" ht="12.75" hidden="1" customHeight="1" x14ac:dyDescent="0.2">
      <c r="A572" s="31">
        <f t="shared" si="724"/>
        <v>38</v>
      </c>
      <c r="B572" s="31"/>
      <c r="C572" s="31"/>
      <c r="D572" s="32">
        <f t="shared" si="685"/>
        <v>448</v>
      </c>
      <c r="E572" s="33">
        <f t="shared" ca="1" si="648"/>
        <v>0</v>
      </c>
      <c r="F572" s="33">
        <f t="shared" ca="1" si="649"/>
        <v>0</v>
      </c>
      <c r="G572" s="33">
        <f t="shared" ca="1" si="650"/>
        <v>0</v>
      </c>
      <c r="H572" s="33">
        <v>0</v>
      </c>
      <c r="I572" s="33">
        <v>0</v>
      </c>
      <c r="J572" s="33">
        <f t="shared" ca="1" si="706"/>
        <v>0</v>
      </c>
      <c r="K572" s="33">
        <f t="shared" ca="1" si="651"/>
        <v>0</v>
      </c>
      <c r="L572" s="33"/>
      <c r="M572" s="832">
        <v>0</v>
      </c>
      <c r="N572" s="33">
        <f>IF(M572&gt;0,#REF!,0)</f>
        <v>0</v>
      </c>
      <c r="O572" s="33">
        <f t="shared" ca="1" si="652"/>
        <v>0</v>
      </c>
      <c r="P572" s="833">
        <f t="shared" ca="1" si="686"/>
        <v>0</v>
      </c>
      <c r="Q572" s="834">
        <f t="shared" ca="1" si="687"/>
        <v>0</v>
      </c>
      <c r="R572" s="835">
        <f t="shared" ca="1" si="688"/>
        <v>0</v>
      </c>
      <c r="S572" s="836">
        <f t="shared" ca="1" si="689"/>
        <v>0</v>
      </c>
      <c r="T572" s="34">
        <f t="shared" ca="1" si="653"/>
        <v>0</v>
      </c>
      <c r="U572" s="835">
        <f t="shared" ca="1" si="690"/>
        <v>0</v>
      </c>
      <c r="V572" s="34">
        <f t="shared" si="715"/>
        <v>0</v>
      </c>
      <c r="W572" s="553">
        <f t="shared" si="717"/>
        <v>0</v>
      </c>
      <c r="X572" s="42">
        <f t="shared" si="691"/>
        <v>0.03</v>
      </c>
      <c r="Y572" s="43">
        <f t="shared" si="654"/>
        <v>2.4662697723036864E-3</v>
      </c>
      <c r="Z572" s="45">
        <f t="shared" si="723"/>
        <v>0.03</v>
      </c>
      <c r="AA572" s="43">
        <f t="shared" si="655"/>
        <v>2.4662697723036864E-3</v>
      </c>
      <c r="AB572" s="35">
        <f t="shared" si="720"/>
        <v>0.16</v>
      </c>
      <c r="AC572" s="35">
        <f t="shared" ca="1" si="720"/>
        <v>0.15470777428049154</v>
      </c>
      <c r="AD572" s="317">
        <f t="shared" ca="1" si="720"/>
        <v>0.15470777428049154</v>
      </c>
      <c r="AE572" s="39"/>
      <c r="AF572" s="318">
        <f t="shared" si="656"/>
        <v>0</v>
      </c>
      <c r="AG572" s="405">
        <f t="shared" ca="1" si="657"/>
        <v>0</v>
      </c>
      <c r="AH572" s="318">
        <f t="shared" si="658"/>
        <v>0</v>
      </c>
      <c r="AI572" s="405">
        <f t="shared" ca="1" si="659"/>
        <v>0</v>
      </c>
      <c r="AJ572" s="318">
        <f t="shared" si="660"/>
        <v>0</v>
      </c>
      <c r="AK572" s="405">
        <f t="shared" ca="1" si="661"/>
        <v>0</v>
      </c>
      <c r="AL572" s="35">
        <v>0</v>
      </c>
      <c r="AM572" s="30">
        <f t="shared" ca="1" si="662"/>
        <v>0</v>
      </c>
      <c r="AN572" s="39"/>
      <c r="AO572" s="39"/>
      <c r="AP572" s="709">
        <f ca="1">IF($J$12="",0,IF(A572&lt;=$Y$3,IF(R571+SUM($M$126:M572)&gt;$Z$22,R571*10%,IF(R571+SUM($M$126:M572)&lt;=$Z$22,$Z$22-R571-SUM($M$126:M572))),0))</f>
        <v>0</v>
      </c>
      <c r="AQ572" s="319">
        <f t="shared" ca="1" si="693"/>
        <v>0</v>
      </c>
      <c r="AR572" s="319">
        <f ca="1">IF($J$12="",0,IF(U571&lt;0,0,IF(A572&lt;=$Y$3,IF(U571+SUM($M$126:M572)&gt;$Z$22,U571*10%,IF(U571+SUM($M$126:M572)&lt;=$Z$22,$AR$125-U571-SUM($M$126:M572))),0)))</f>
        <v>0</v>
      </c>
      <c r="AS572" s="39">
        <f t="shared" ca="1" si="694"/>
        <v>0</v>
      </c>
      <c r="AT572" s="723">
        <f t="shared" ca="1" si="663"/>
        <v>0</v>
      </c>
      <c r="AU572" s="320">
        <f t="shared" ca="1" si="664"/>
        <v>0</v>
      </c>
      <c r="AV572" s="320">
        <f t="shared" ca="1" si="665"/>
        <v>0</v>
      </c>
      <c r="AW572" s="320">
        <f t="shared" ca="1" si="666"/>
        <v>0</v>
      </c>
      <c r="AX572" s="320">
        <f t="shared" ca="1" si="667"/>
        <v>0</v>
      </c>
      <c r="AY572" s="320">
        <f t="shared" ca="1" si="695"/>
        <v>0</v>
      </c>
      <c r="AZ572" s="724">
        <f t="shared" ca="1" si="668"/>
        <v>0</v>
      </c>
      <c r="BA572" s="1259">
        <f t="shared" si="696"/>
        <v>0</v>
      </c>
      <c r="BB572" s="1250"/>
      <c r="BC572" s="715">
        <f t="shared" si="669"/>
        <v>0</v>
      </c>
      <c r="BD572" s="715">
        <f t="shared" si="670"/>
        <v>0</v>
      </c>
      <c r="BE572" s="715">
        <f t="shared" si="671"/>
        <v>0</v>
      </c>
      <c r="BF572" s="715">
        <f t="shared" si="697"/>
        <v>0</v>
      </c>
      <c r="BG572" s="732">
        <f t="shared" si="672"/>
        <v>0</v>
      </c>
      <c r="BH572" s="39"/>
      <c r="BI572" s="39"/>
      <c r="BJ572" s="39"/>
      <c r="BK572" s="39"/>
      <c r="BL572" s="39"/>
      <c r="BM572" s="30"/>
      <c r="BN572" s="422">
        <f t="shared" ca="1" si="673"/>
        <v>0</v>
      </c>
      <c r="BO572" s="422">
        <f t="shared" ca="1" si="674"/>
        <v>0</v>
      </c>
      <c r="BP572" s="422">
        <f t="shared" ca="1" si="675"/>
        <v>0</v>
      </c>
      <c r="BQ572" s="422">
        <f t="shared" ca="1" si="676"/>
        <v>0</v>
      </c>
      <c r="BR572" s="422">
        <f t="shared" ca="1" si="698"/>
        <v>0</v>
      </c>
      <c r="BS572" s="422">
        <f t="shared" ca="1" si="677"/>
        <v>0</v>
      </c>
      <c r="BT572" s="422">
        <f t="shared" si="678"/>
        <v>0</v>
      </c>
      <c r="BU572" s="422">
        <f t="shared" si="679"/>
        <v>0</v>
      </c>
      <c r="BV572" s="422">
        <f t="shared" si="680"/>
        <v>0</v>
      </c>
      <c r="BW572" s="422">
        <f t="shared" si="681"/>
        <v>0</v>
      </c>
      <c r="BX572" s="422">
        <f t="shared" si="699"/>
        <v>0</v>
      </c>
      <c r="BY572" s="422">
        <f t="shared" si="682"/>
        <v>0</v>
      </c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458"/>
      <c r="CL572" s="458"/>
      <c r="CM572" s="458"/>
      <c r="CN572" s="458"/>
      <c r="CO572" s="458"/>
      <c r="CP572" s="458"/>
      <c r="CQ572" s="458"/>
      <c r="CR572" s="458"/>
      <c r="CS572" s="458"/>
      <c r="CT572" s="458"/>
      <c r="CU572" s="458"/>
      <c r="CV572" s="458"/>
      <c r="CW572" s="458"/>
      <c r="CX572" s="458"/>
      <c r="CY572" s="458"/>
      <c r="CZ572" s="458"/>
      <c r="DA572" s="458"/>
      <c r="DB572" s="458"/>
      <c r="DC572" s="458"/>
      <c r="DD572" s="458"/>
      <c r="DE572" s="458"/>
      <c r="DF572" s="458"/>
      <c r="DG572" s="458"/>
      <c r="DH572" s="458"/>
      <c r="DI572" s="458"/>
      <c r="DJ572" s="458"/>
      <c r="DK572" s="458"/>
      <c r="DL572" s="458"/>
      <c r="DM572" s="458"/>
      <c r="DN572" s="458"/>
      <c r="DO572" s="458"/>
      <c r="DP572" s="458"/>
      <c r="DQ572" s="458"/>
      <c r="DR572" s="458"/>
      <c r="DS572" s="458"/>
      <c r="DT572" s="458"/>
      <c r="DU572" s="39"/>
      <c r="DV572" s="39"/>
      <c r="DW572" s="31">
        <f t="shared" si="725"/>
        <v>38</v>
      </c>
      <c r="DX572" s="459">
        <f t="shared" si="683"/>
        <v>448</v>
      </c>
      <c r="DY572" s="467">
        <f t="shared" si="701"/>
        <v>0</v>
      </c>
      <c r="DZ572" s="468">
        <f t="shared" si="702"/>
        <v>0</v>
      </c>
      <c r="EA572" s="467">
        <f t="shared" si="703"/>
        <v>0</v>
      </c>
      <c r="EB572" s="468"/>
      <c r="EC572" s="326"/>
      <c r="ED572" s="468"/>
      <c r="EE572" s="39"/>
      <c r="EF572" s="459">
        <f t="shared" si="704"/>
        <v>448</v>
      </c>
      <c r="EG572" s="407">
        <f t="shared" si="722"/>
        <v>0.03</v>
      </c>
      <c r="EH572" s="407">
        <f t="shared" si="722"/>
        <v>0.03</v>
      </c>
      <c r="EI572" s="407">
        <f t="shared" si="722"/>
        <v>0.03</v>
      </c>
      <c r="EJ572" s="407">
        <f t="shared" si="722"/>
        <v>0.03</v>
      </c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U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</row>
    <row r="573" spans="1:228" ht="12.75" hidden="1" customHeight="1" x14ac:dyDescent="0.2">
      <c r="A573" s="31">
        <f t="shared" si="724"/>
        <v>38</v>
      </c>
      <c r="B573" s="31"/>
      <c r="C573" s="31"/>
      <c r="D573" s="32">
        <f t="shared" si="685"/>
        <v>449</v>
      </c>
      <c r="E573" s="33">
        <f t="shared" ref="E573:E636" ca="1" si="726">IF(A573&gt;$Y$4,0,IF(MOD(D573-$D$125,$N$1073)=0,$Y$6,0))</f>
        <v>0</v>
      </c>
      <c r="F573" s="33">
        <f t="shared" ref="F573:F636" ca="1" si="727">IF(E573&gt;0,$AA$1082,0)</f>
        <v>0</v>
      </c>
      <c r="G573" s="33">
        <f t="shared" ref="G573:G636" ca="1" si="728">IF((E573+H573)/(1+AB573)&gt;F573,(E573+H573)/(1+AB573)-F573,0)</f>
        <v>0</v>
      </c>
      <c r="H573" s="33">
        <v>0</v>
      </c>
      <c r="I573" s="33">
        <v>0</v>
      </c>
      <c r="J573" s="33">
        <f t="shared" ca="1" si="706"/>
        <v>0</v>
      </c>
      <c r="K573" s="33">
        <f t="shared" ref="K573:K636" ca="1" si="729">ROUND($E573/(1+AB573)*AC573+(H573/(1+AB573)*AD573)+(I573/(1+AB573)*AD573),2)</f>
        <v>0</v>
      </c>
      <c r="L573" s="33"/>
      <c r="M573" s="832">
        <v>0</v>
      </c>
      <c r="N573" s="33">
        <f>IF(M573&gt;0,#REF!,0)</f>
        <v>0</v>
      </c>
      <c r="O573" s="33">
        <f t="shared" ref="O573:O636" ca="1" si="730">ROUND((E573+H573+I573)/(1+$AB573)-SUM(K573:N573),2)</f>
        <v>0</v>
      </c>
      <c r="P573" s="833">
        <f t="shared" ca="1" si="686"/>
        <v>0</v>
      </c>
      <c r="Q573" s="834">
        <f t="shared" ca="1" si="687"/>
        <v>0</v>
      </c>
      <c r="R573" s="835">
        <f t="shared" ca="1" si="688"/>
        <v>0</v>
      </c>
      <c r="S573" s="836">
        <f t="shared" ca="1" si="689"/>
        <v>0</v>
      </c>
      <c r="T573" s="34">
        <f t="shared" ref="T573:T636" ca="1" si="731">AM573</f>
        <v>0</v>
      </c>
      <c r="U573" s="835">
        <f t="shared" ca="1" si="690"/>
        <v>0</v>
      </c>
      <c r="V573" s="34">
        <f t="shared" si="715"/>
        <v>0</v>
      </c>
      <c r="W573" s="553">
        <f t="shared" si="717"/>
        <v>0</v>
      </c>
      <c r="X573" s="42">
        <f t="shared" si="691"/>
        <v>0.03</v>
      </c>
      <c r="Y573" s="43">
        <f t="shared" ref="Y573:Y636" si="732">(1+X573)^(1/12)-1</f>
        <v>2.4662697723036864E-3</v>
      </c>
      <c r="Z573" s="45">
        <f t="shared" si="723"/>
        <v>0.03</v>
      </c>
      <c r="AA573" s="43">
        <f t="shared" ref="AA573:AA636" si="733">(1+Z573)^(1/12)-1</f>
        <v>2.4662697723036864E-3</v>
      </c>
      <c r="AB573" s="35">
        <f t="shared" si="720"/>
        <v>0.16</v>
      </c>
      <c r="AC573" s="35">
        <f t="shared" ca="1" si="720"/>
        <v>0.15470777428049154</v>
      </c>
      <c r="AD573" s="317">
        <f t="shared" ca="1" si="720"/>
        <v>0.15470777428049154</v>
      </c>
      <c r="AE573" s="39"/>
      <c r="AF573" s="318">
        <f t="shared" ref="AF573:AF636" si="734">VLOOKUP($D573,$DX$125:$ED$904,2,FALSE)</f>
        <v>0</v>
      </c>
      <c r="AG573" s="405">
        <f t="shared" ref="AG573:AG636" ca="1" si="735">(($F573*AF573))/(1+$AB573)</f>
        <v>0</v>
      </c>
      <c r="AH573" s="318">
        <f t="shared" ref="AH573:AH636" si="736">VLOOKUP($D573,$DX$125:$ED$904,3,FALSE)</f>
        <v>0</v>
      </c>
      <c r="AI573" s="405">
        <f t="shared" ref="AI573:AI636" ca="1" si="737">(($F573*AH573))/(1+$AB573)</f>
        <v>0</v>
      </c>
      <c r="AJ573" s="318">
        <f t="shared" ref="AJ573:AJ636" si="738">VLOOKUP($D573,$DX$125:$ED$904,4,FALSE)</f>
        <v>0</v>
      </c>
      <c r="AK573" s="405">
        <f t="shared" ref="AK573:AK636" ca="1" si="739">(($F573*AJ573))/(1+$AB573)</f>
        <v>0</v>
      </c>
      <c r="AL573" s="35">
        <v>0</v>
      </c>
      <c r="AM573" s="30">
        <f t="shared" ref="AM573:AM636" ca="1" si="740">SUM(BN573:BY573)*(1-AL573)+J573</f>
        <v>0</v>
      </c>
      <c r="AN573" s="39"/>
      <c r="AO573" s="39"/>
      <c r="AP573" s="709">
        <f ca="1">IF($J$12="",0,IF(A573&lt;=$Y$3,IF(R572+SUM($M$126:M573)&gt;$Z$22,R572*10%,IF(R572+SUM($M$126:M573)&lt;=$Z$22,$Z$22-R572-SUM($M$126:M573))),0))</f>
        <v>0</v>
      </c>
      <c r="AQ573" s="319">
        <f t="shared" ca="1" si="693"/>
        <v>0</v>
      </c>
      <c r="AR573" s="319">
        <f ca="1">IF($J$12="",0,IF(U572&lt;0,0,IF(A573&lt;=$Y$3,IF(U572+SUM($M$126:M573)&gt;$Z$22,U572*10%,IF(U572+SUM($M$126:M573)&lt;=$Z$22,$AR$125-U572-SUM($M$126:M573))),0)))</f>
        <v>0</v>
      </c>
      <c r="AS573" s="39">
        <f t="shared" ca="1" si="694"/>
        <v>0</v>
      </c>
      <c r="AT573" s="723">
        <f t="shared" ref="AT573:AT636" ca="1" si="741">IF($G$1061="A",AP573,IF($G$1061="B",AQ573))</f>
        <v>0</v>
      </c>
      <c r="AU573" s="320">
        <f t="shared" ref="AU573:AU636" ca="1" si="742">IF($G$1061="A",AR573,IF($G$1061="B",AS573))</f>
        <v>0</v>
      </c>
      <c r="AV573" s="320">
        <f t="shared" ref="AV573:AV636" ca="1" si="743">IF($A573&lt;=$Z$14,$Z$23,0)</f>
        <v>0</v>
      </c>
      <c r="AW573" s="320">
        <f t="shared" ref="AW573:AW636" ca="1" si="744">IF($A573&lt;=$Z$15,$Z$24,0)</f>
        <v>0</v>
      </c>
      <c r="AX573" s="320">
        <f t="shared" ref="AX573:AX636" ca="1" si="745">IF($A573&lt;=$Z$16,$Z$25,0)</f>
        <v>0</v>
      </c>
      <c r="AY573" s="320">
        <f t="shared" ca="1" si="695"/>
        <v>0</v>
      </c>
      <c r="AZ573" s="724">
        <f t="shared" ref="AZ573:AZ636" ca="1" si="746">IF($A573&lt;=$Z$17,$Z$26,0)</f>
        <v>0</v>
      </c>
      <c r="BA573" s="1259">
        <f t="shared" si="696"/>
        <v>0</v>
      </c>
      <c r="BB573" s="1250"/>
      <c r="BC573" s="715">
        <f t="shared" ref="BC573:BC636" si="747">IF($A573&lt;=$AA$14,$AA$23,0)</f>
        <v>0</v>
      </c>
      <c r="BD573" s="715">
        <f t="shared" ref="BD573:BD636" si="748">IF($A573&lt;=$AA$15,$AA$24,0)</f>
        <v>0</v>
      </c>
      <c r="BE573" s="715">
        <f t="shared" ref="BE573:BE636" si="749">IF($A573&lt;=$AA$16,$AA$25,0)</f>
        <v>0</v>
      </c>
      <c r="BF573" s="715">
        <f t="shared" si="697"/>
        <v>0</v>
      </c>
      <c r="BG573" s="732">
        <f t="shared" ref="BG573:BG636" si="750">IF($A573&lt;=$AA$17,$AA$26,0)</f>
        <v>0</v>
      </c>
      <c r="BH573" s="39"/>
      <c r="BI573" s="39"/>
      <c r="BJ573" s="39"/>
      <c r="BK573" s="39"/>
      <c r="BL573" s="39"/>
      <c r="BM573" s="30"/>
      <c r="BN573" s="422">
        <f t="shared" ref="BN573:BN636" ca="1" si="751">IF($J$12="",0,IF($J$12+$A573-1&gt;99,0,IF(AU573&gt;0,VLOOKUP($J$12+$A573-1,$EW$126:$FA$225,$H$1076,FALSE)*(1+$F$20)*AU573/1000,0)/12))</f>
        <v>0</v>
      </c>
      <c r="BO573" s="422">
        <f t="shared" ref="BO573:BO636" ca="1" si="752">IF($J$12="",0,IF(AV573&gt;0,(VLOOKUP($J$12+$A573-1,$GI$126:$GM$225,$H$1076,FALSE)*(1+$F$21))*AV573/1000,0)/12)</f>
        <v>0</v>
      </c>
      <c r="BP573" s="422">
        <f t="shared" ref="BP573:BP636" ca="1" si="753">IF($J$12="",0,IF(AW573&gt;0,VLOOKUP($J$12+$A573-1,$FI$126:$FM$225,$H$1076,FALSE)*(1+$F$22)*AW573/1000,0)/12)</f>
        <v>0</v>
      </c>
      <c r="BQ573" s="422">
        <f t="shared" ref="BQ573:BQ636" ca="1" si="754">IF($J$12="",0,IF($J$12+$A573-1&gt;65,0,IF(AX573&gt;0,VLOOKUP($J$12+$A573-1,$FU$126:$FY$225,$H$1076,FALSE)*(1+$F$23)*AX573/1000,0)/12))</f>
        <v>0</v>
      </c>
      <c r="BR573" s="422">
        <f t="shared" ca="1" si="698"/>
        <v>0</v>
      </c>
      <c r="BS573" s="422">
        <f t="shared" ref="BS573:BS636" ca="1" si="755">IF($J$12="",0,IF(AZ573&gt;0,VLOOKUP($J$12+$A573-1,$GA$126:$GE$225,$H$1076,FALSE)*(1+$F$24)*AZ573/1000,0)/12)</f>
        <v>0</v>
      </c>
      <c r="BT573" s="422">
        <f t="shared" ref="BT573:BT636" si="756">IF($J$13="",0,IF($J$13+$A573-1&gt;99,0,IF(BA573&gt;0,VLOOKUP($J$13+$A573-1,$EW$126:$FA$225,$H$1077,FALSE)*(1+$H$20)*BA573/1000,0)/12))</f>
        <v>0</v>
      </c>
      <c r="BU573" s="422">
        <f t="shared" ref="BU573:BU636" si="757">IF($J$13="",0,IF(BC573&gt;0,(VLOOKUP($J$13+$A573-1,$GI$126:$GM$225,$H$1077,FALSE)*(1+$F$21))*BC573/1000,0)/12)</f>
        <v>0</v>
      </c>
      <c r="BV573" s="422">
        <f t="shared" ref="BV573:BV636" si="758">IF($J$13="",0,IF(BD573&gt;0,VLOOKUP($J$12+$A573-1,$FI$126:$FM$225,$H$1077,FALSE)*(1+$F$22)*BD573/1000,0)/12)</f>
        <v>0</v>
      </c>
      <c r="BW573" s="422">
        <f t="shared" ref="BW573:BW636" si="759">IF($J$13="",0,IF($J$13+$A573-1&gt;65,0,IF(BE573&gt;0,VLOOKUP($J$13+$A573-1,$FU$126:$FY$225,$H$1077,FALSE)*(1+$F$23)*BE573/1000,0)/12))</f>
        <v>0</v>
      </c>
      <c r="BX573" s="422">
        <f t="shared" si="699"/>
        <v>0</v>
      </c>
      <c r="BY573" s="422">
        <f t="shared" ref="BY573:BY636" si="760">IF($J$13="",0,IF(BG573&gt;0,VLOOKUP($J$13+$A573-1,$GA$126:$GE$225,$H$1077,FALSE)*(1+$F$24)*BG573/1000,0)/12)</f>
        <v>0</v>
      </c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458"/>
      <c r="CL573" s="458"/>
      <c r="CM573" s="458"/>
      <c r="CN573" s="458"/>
      <c r="CO573" s="458"/>
      <c r="CP573" s="458"/>
      <c r="CQ573" s="458"/>
      <c r="CR573" s="458"/>
      <c r="CS573" s="458"/>
      <c r="CT573" s="458"/>
      <c r="CU573" s="458"/>
      <c r="CV573" s="458"/>
      <c r="CW573" s="458"/>
      <c r="CX573" s="458"/>
      <c r="CY573" s="458"/>
      <c r="CZ573" s="458"/>
      <c r="DA573" s="458"/>
      <c r="DB573" s="458"/>
      <c r="DC573" s="458"/>
      <c r="DD573" s="458"/>
      <c r="DE573" s="458"/>
      <c r="DF573" s="458"/>
      <c r="DG573" s="458"/>
      <c r="DH573" s="458"/>
      <c r="DI573" s="458"/>
      <c r="DJ573" s="458"/>
      <c r="DK573" s="458"/>
      <c r="DL573" s="458"/>
      <c r="DM573" s="458"/>
      <c r="DN573" s="458"/>
      <c r="DO573" s="458"/>
      <c r="DP573" s="458"/>
      <c r="DQ573" s="458"/>
      <c r="DR573" s="458"/>
      <c r="DS573" s="458"/>
      <c r="DT573" s="458"/>
      <c r="DU573" s="39"/>
      <c r="DV573" s="39"/>
      <c r="DW573" s="31">
        <f t="shared" si="725"/>
        <v>38</v>
      </c>
      <c r="DX573" s="459">
        <f t="shared" ref="DX573:DX636" si="761">D573</f>
        <v>449</v>
      </c>
      <c r="DY573" s="467">
        <f t="shared" si="701"/>
        <v>0</v>
      </c>
      <c r="DZ573" s="468">
        <f t="shared" si="702"/>
        <v>0</v>
      </c>
      <c r="EA573" s="467">
        <f t="shared" si="703"/>
        <v>0</v>
      </c>
      <c r="EB573" s="468"/>
      <c r="EC573" s="326"/>
      <c r="ED573" s="468"/>
      <c r="EE573" s="39"/>
      <c r="EF573" s="459">
        <f t="shared" si="704"/>
        <v>449</v>
      </c>
      <c r="EG573" s="407">
        <f t="shared" si="722"/>
        <v>0.03</v>
      </c>
      <c r="EH573" s="407">
        <f t="shared" si="722"/>
        <v>0.03</v>
      </c>
      <c r="EI573" s="407">
        <f t="shared" si="722"/>
        <v>0.03</v>
      </c>
      <c r="EJ573" s="407">
        <f t="shared" si="722"/>
        <v>0.03</v>
      </c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</row>
    <row r="574" spans="1:228" ht="12.75" hidden="1" customHeight="1" x14ac:dyDescent="0.2">
      <c r="A574" s="31">
        <f t="shared" si="724"/>
        <v>38</v>
      </c>
      <c r="B574" s="31"/>
      <c r="C574" s="31"/>
      <c r="D574" s="32">
        <f t="shared" ref="D574:D637" si="762">D573+1</f>
        <v>450</v>
      </c>
      <c r="E574" s="33">
        <f t="shared" ca="1" si="726"/>
        <v>0</v>
      </c>
      <c r="F574" s="33">
        <f t="shared" ca="1" si="727"/>
        <v>0</v>
      </c>
      <c r="G574" s="33">
        <f t="shared" ca="1" si="728"/>
        <v>0</v>
      </c>
      <c r="H574" s="33">
        <v>0</v>
      </c>
      <c r="I574" s="33">
        <v>0</v>
      </c>
      <c r="J574" s="33">
        <f t="shared" ca="1" si="706"/>
        <v>0</v>
      </c>
      <c r="K574" s="33">
        <f t="shared" ca="1" si="729"/>
        <v>0</v>
      </c>
      <c r="L574" s="33"/>
      <c r="M574" s="832">
        <v>0</v>
      </c>
      <c r="N574" s="33">
        <f>IF(M574&gt;0,#REF!,0)</f>
        <v>0</v>
      </c>
      <c r="O574" s="33">
        <f t="shared" ca="1" si="730"/>
        <v>0</v>
      </c>
      <c r="P574" s="833">
        <f t="shared" ref="P574:P637" ca="1" si="763">IF(A574&gt;$Y$3,0,IF((O574+R573)*Y574&gt;0,ROUND(O574*Y574+R573*Y574,2),0))</f>
        <v>0</v>
      </c>
      <c r="Q574" s="834">
        <f t="shared" ref="Q574:Q637" ca="1" si="764">T574</f>
        <v>0</v>
      </c>
      <c r="R574" s="835">
        <f t="shared" ref="R574:R637" ca="1" si="765">IF(A574&gt;$Y$3,0,IF((R573+O574+P574-Q574)&gt;0,(R573+P574+O574-Q574),0))</f>
        <v>0</v>
      </c>
      <c r="S574" s="836">
        <f t="shared" ref="S574:S637" ca="1" si="766">IF(A574&gt;$Y$3,0,IF((O574+U573)*AA574&gt;0,ROUND((O574+U573)*AA574,2),0))</f>
        <v>0</v>
      </c>
      <c r="T574" s="34">
        <f t="shared" ca="1" si="731"/>
        <v>0</v>
      </c>
      <c r="U574" s="835">
        <f t="shared" ref="U574:U637" ca="1" si="767">IF(A574&gt;$Y$3,0,IF(U573+O574+S574-T574&gt;0,U573+O574+S574-T574,0))</f>
        <v>0</v>
      </c>
      <c r="V574" s="34">
        <f t="shared" si="715"/>
        <v>0</v>
      </c>
      <c r="W574" s="553">
        <f t="shared" si="717"/>
        <v>0</v>
      </c>
      <c r="X574" s="42">
        <f t="shared" ref="X574:X637" si="768">X573</f>
        <v>0.03</v>
      </c>
      <c r="Y574" s="43">
        <f t="shared" si="732"/>
        <v>2.4662697723036864E-3</v>
      </c>
      <c r="Z574" s="45">
        <f t="shared" si="723"/>
        <v>0.03</v>
      </c>
      <c r="AA574" s="43">
        <f t="shared" si="733"/>
        <v>2.4662697723036864E-3</v>
      </c>
      <c r="AB574" s="35">
        <f t="shared" ref="AB574:AD589" si="769">AB573</f>
        <v>0.16</v>
      </c>
      <c r="AC574" s="35">
        <f t="shared" ca="1" si="769"/>
        <v>0.15470777428049154</v>
      </c>
      <c r="AD574" s="317">
        <f t="shared" ca="1" si="769"/>
        <v>0.15470777428049154</v>
      </c>
      <c r="AE574" s="39"/>
      <c r="AF574" s="318">
        <f t="shared" si="734"/>
        <v>0</v>
      </c>
      <c r="AG574" s="405">
        <f t="shared" ca="1" si="735"/>
        <v>0</v>
      </c>
      <c r="AH574" s="318">
        <f t="shared" si="736"/>
        <v>0</v>
      </c>
      <c r="AI574" s="405">
        <f t="shared" ca="1" si="737"/>
        <v>0</v>
      </c>
      <c r="AJ574" s="318">
        <f t="shared" si="738"/>
        <v>0</v>
      </c>
      <c r="AK574" s="405">
        <f t="shared" ca="1" si="739"/>
        <v>0</v>
      </c>
      <c r="AL574" s="35">
        <v>0</v>
      </c>
      <c r="AM574" s="30">
        <f t="shared" ca="1" si="740"/>
        <v>0</v>
      </c>
      <c r="AN574" s="39"/>
      <c r="AO574" s="39"/>
      <c r="AP574" s="709">
        <f ca="1">IF($J$12="",0,IF(A574&lt;=$Y$3,IF(R573+SUM($M$126:M574)&gt;$Z$22,R573*10%,IF(R573+SUM($M$126:M574)&lt;=$Z$22,$Z$22-R573-SUM($M$126:M574))),0))</f>
        <v>0</v>
      </c>
      <c r="AQ574" s="319">
        <f t="shared" ref="AQ574:AQ637" ca="1" si="770">IF($J$12="",0,IF(A574&lt;=$Y$3,$Z$22,0))</f>
        <v>0</v>
      </c>
      <c r="AR574" s="319">
        <f ca="1">IF($J$12="",0,IF(U573&lt;0,0,IF(A574&lt;=$Y$3,IF(U573+SUM($M$126:M574)&gt;$Z$22,U573*10%,IF(U573+SUM($M$126:M574)&lt;=$Z$22,$AR$125-U573-SUM($M$126:M574))),0)))</f>
        <v>0</v>
      </c>
      <c r="AS574" s="39">
        <f t="shared" ref="AS574:AS637" ca="1" si="771">IF($J$12="",0,IF(U573&lt;0,0,IF(A574&lt;=$Y$3,$Z$22,0)))</f>
        <v>0</v>
      </c>
      <c r="AT574" s="723">
        <f t="shared" ca="1" si="741"/>
        <v>0</v>
      </c>
      <c r="AU574" s="320">
        <f t="shared" ca="1" si="742"/>
        <v>0</v>
      </c>
      <c r="AV574" s="320">
        <f t="shared" ca="1" si="743"/>
        <v>0</v>
      </c>
      <c r="AW574" s="320">
        <f t="shared" ca="1" si="744"/>
        <v>0</v>
      </c>
      <c r="AX574" s="320">
        <f t="shared" ca="1" si="745"/>
        <v>0</v>
      </c>
      <c r="AY574" s="320">
        <f t="shared" ref="AY574:AY637" ca="1" si="772">IF($E$23&gt;0,0,HLOOKUP($A574,$E$1016:$CA$1033,17,FALSE))</f>
        <v>0</v>
      </c>
      <c r="AZ574" s="724">
        <f t="shared" ca="1" si="746"/>
        <v>0</v>
      </c>
      <c r="BA574" s="1259">
        <f t="shared" ref="BA574:BA637" si="773">IF($A574&lt;=$AA$13,BA573,0)</f>
        <v>0</v>
      </c>
      <c r="BB574" s="1250"/>
      <c r="BC574" s="715">
        <f t="shared" si="747"/>
        <v>0</v>
      </c>
      <c r="BD574" s="715">
        <f t="shared" si="748"/>
        <v>0</v>
      </c>
      <c r="BE574" s="715">
        <f t="shared" si="749"/>
        <v>0</v>
      </c>
      <c r="BF574" s="715">
        <f t="shared" ref="BF574:BF637" si="774">IF($G$23&gt;0,0,HLOOKUP($A574,$E$1016:$CA$1033,18,FALSE))</f>
        <v>0</v>
      </c>
      <c r="BG574" s="732">
        <f t="shared" si="750"/>
        <v>0</v>
      </c>
      <c r="BH574" s="39"/>
      <c r="BI574" s="39"/>
      <c r="BJ574" s="39"/>
      <c r="BK574" s="39"/>
      <c r="BL574" s="39"/>
      <c r="BM574" s="30"/>
      <c r="BN574" s="422">
        <f t="shared" ca="1" si="751"/>
        <v>0</v>
      </c>
      <c r="BO574" s="422">
        <f t="shared" ca="1" si="752"/>
        <v>0</v>
      </c>
      <c r="BP574" s="422">
        <f t="shared" ca="1" si="753"/>
        <v>0</v>
      </c>
      <c r="BQ574" s="422">
        <f t="shared" ca="1" si="754"/>
        <v>0</v>
      </c>
      <c r="BR574" s="422">
        <f t="shared" ref="BR574:BR637" ca="1" si="775">IF(AY574&gt;0,VLOOKUP($J$12+$A574-1,$FO$126:$FS$225,$H$1076,FALSE)*(1+$Y$33)*AY574/1000,0)/12</f>
        <v>0</v>
      </c>
      <c r="BS574" s="422">
        <f t="shared" ca="1" si="755"/>
        <v>0</v>
      </c>
      <c r="BT574" s="422">
        <f t="shared" si="756"/>
        <v>0</v>
      </c>
      <c r="BU574" s="422">
        <f t="shared" si="757"/>
        <v>0</v>
      </c>
      <c r="BV574" s="422">
        <f t="shared" si="758"/>
        <v>0</v>
      </c>
      <c r="BW574" s="422">
        <f t="shared" si="759"/>
        <v>0</v>
      </c>
      <c r="BX574" s="422">
        <f t="shared" ref="BX574:BX637" si="776">IF(BF574&gt;0,VLOOKUP($J$13+$A574-1,$FO$126:$FS$225,$H$1077,FALSE)*(1+$Y$33)*BF574/1000,0)/12</f>
        <v>0</v>
      </c>
      <c r="BY574" s="422">
        <f t="shared" si="760"/>
        <v>0</v>
      </c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458"/>
      <c r="CL574" s="458"/>
      <c r="CM574" s="458"/>
      <c r="CN574" s="458"/>
      <c r="CO574" s="458"/>
      <c r="CP574" s="458"/>
      <c r="CQ574" s="458"/>
      <c r="CR574" s="458"/>
      <c r="CS574" s="458"/>
      <c r="CT574" s="458"/>
      <c r="CU574" s="458"/>
      <c r="CV574" s="458"/>
      <c r="CW574" s="458"/>
      <c r="CX574" s="458"/>
      <c r="CY574" s="458"/>
      <c r="CZ574" s="458"/>
      <c r="DA574" s="458"/>
      <c r="DB574" s="458"/>
      <c r="DC574" s="458"/>
      <c r="DD574" s="458"/>
      <c r="DE574" s="458"/>
      <c r="DF574" s="458"/>
      <c r="DG574" s="458"/>
      <c r="DH574" s="458"/>
      <c r="DI574" s="458"/>
      <c r="DJ574" s="458"/>
      <c r="DK574" s="458"/>
      <c r="DL574" s="458"/>
      <c r="DM574" s="458"/>
      <c r="DN574" s="458"/>
      <c r="DO574" s="458"/>
      <c r="DP574" s="458"/>
      <c r="DQ574" s="458"/>
      <c r="DR574" s="458"/>
      <c r="DS574" s="458"/>
      <c r="DT574" s="458"/>
      <c r="DU574" s="39"/>
      <c r="DV574" s="39"/>
      <c r="DW574" s="31">
        <f t="shared" si="725"/>
        <v>38</v>
      </c>
      <c r="DX574" s="459">
        <f t="shared" si="761"/>
        <v>450</v>
      </c>
      <c r="DY574" s="467">
        <f t="shared" ref="DY574:DY637" si="777">VLOOKUP($DW574,$AG$1054:$AN$1153,2,FALSE)</f>
        <v>0</v>
      </c>
      <c r="DZ574" s="468">
        <f t="shared" ref="DZ574:DZ637" si="778">VLOOKUP($DW574,$AG$1054:$AN$1153,3,FALSE)</f>
        <v>0</v>
      </c>
      <c r="EA574" s="467">
        <f t="shared" ref="EA574:EA637" si="779">VLOOKUP($DW574,$AG$1054:$AN$1153,4,FALSE)</f>
        <v>0</v>
      </c>
      <c r="EB574" s="468"/>
      <c r="EC574" s="326"/>
      <c r="ED574" s="468"/>
      <c r="EE574" s="39"/>
      <c r="EF574" s="459">
        <f t="shared" ref="EF574:EF637" si="780">D574</f>
        <v>450</v>
      </c>
      <c r="EG574" s="407">
        <f t="shared" si="722"/>
        <v>0.03</v>
      </c>
      <c r="EH574" s="407">
        <f t="shared" si="722"/>
        <v>0.03</v>
      </c>
      <c r="EI574" s="407">
        <f t="shared" si="722"/>
        <v>0.03</v>
      </c>
      <c r="EJ574" s="407">
        <f t="shared" si="722"/>
        <v>0.03</v>
      </c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U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</row>
    <row r="575" spans="1:228" ht="12.75" hidden="1" customHeight="1" x14ac:dyDescent="0.2">
      <c r="A575" s="31">
        <f t="shared" si="724"/>
        <v>38</v>
      </c>
      <c r="B575" s="31"/>
      <c r="C575" s="31"/>
      <c r="D575" s="32">
        <f t="shared" si="762"/>
        <v>451</v>
      </c>
      <c r="E575" s="33">
        <f t="shared" ca="1" si="726"/>
        <v>0</v>
      </c>
      <c r="F575" s="33">
        <f t="shared" ca="1" si="727"/>
        <v>0</v>
      </c>
      <c r="G575" s="33">
        <f t="shared" ca="1" si="728"/>
        <v>0</v>
      </c>
      <c r="H575" s="33">
        <v>0</v>
      </c>
      <c r="I575" s="33">
        <v>0</v>
      </c>
      <c r="J575" s="33">
        <f t="shared" ca="1" si="706"/>
        <v>0</v>
      </c>
      <c r="K575" s="33">
        <f t="shared" ca="1" si="729"/>
        <v>0</v>
      </c>
      <c r="L575" s="33"/>
      <c r="M575" s="832">
        <v>0</v>
      </c>
      <c r="N575" s="33">
        <f>IF(M575&gt;0,#REF!,0)</f>
        <v>0</v>
      </c>
      <c r="O575" s="33">
        <f t="shared" ca="1" si="730"/>
        <v>0</v>
      </c>
      <c r="P575" s="833">
        <f t="shared" ca="1" si="763"/>
        <v>0</v>
      </c>
      <c r="Q575" s="834">
        <f t="shared" ca="1" si="764"/>
        <v>0</v>
      </c>
      <c r="R575" s="835">
        <f t="shared" ca="1" si="765"/>
        <v>0</v>
      </c>
      <c r="S575" s="836">
        <f t="shared" ca="1" si="766"/>
        <v>0</v>
      </c>
      <c r="T575" s="34">
        <f t="shared" ca="1" si="731"/>
        <v>0</v>
      </c>
      <c r="U575" s="835">
        <f t="shared" ca="1" si="767"/>
        <v>0</v>
      </c>
      <c r="V575" s="34">
        <f t="shared" si="715"/>
        <v>0</v>
      </c>
      <c r="W575" s="553">
        <f t="shared" si="717"/>
        <v>0</v>
      </c>
      <c r="X575" s="42">
        <f t="shared" si="768"/>
        <v>0.03</v>
      </c>
      <c r="Y575" s="43">
        <f t="shared" si="732"/>
        <v>2.4662697723036864E-3</v>
      </c>
      <c r="Z575" s="45">
        <f t="shared" si="723"/>
        <v>0.03</v>
      </c>
      <c r="AA575" s="43">
        <f t="shared" si="733"/>
        <v>2.4662697723036864E-3</v>
      </c>
      <c r="AB575" s="35">
        <f t="shared" si="769"/>
        <v>0.16</v>
      </c>
      <c r="AC575" s="35">
        <f t="shared" ca="1" si="769"/>
        <v>0.15470777428049154</v>
      </c>
      <c r="AD575" s="317">
        <f t="shared" ca="1" si="769"/>
        <v>0.15470777428049154</v>
      </c>
      <c r="AE575" s="39"/>
      <c r="AF575" s="318">
        <f t="shared" si="734"/>
        <v>0</v>
      </c>
      <c r="AG575" s="405">
        <f t="shared" ca="1" si="735"/>
        <v>0</v>
      </c>
      <c r="AH575" s="318">
        <f t="shared" si="736"/>
        <v>0</v>
      </c>
      <c r="AI575" s="405">
        <f t="shared" ca="1" si="737"/>
        <v>0</v>
      </c>
      <c r="AJ575" s="318">
        <f t="shared" si="738"/>
        <v>0</v>
      </c>
      <c r="AK575" s="405">
        <f t="shared" ca="1" si="739"/>
        <v>0</v>
      </c>
      <c r="AL575" s="35">
        <v>0</v>
      </c>
      <c r="AM575" s="30">
        <f t="shared" ca="1" si="740"/>
        <v>0</v>
      </c>
      <c r="AN575" s="39"/>
      <c r="AO575" s="39"/>
      <c r="AP575" s="709">
        <f ca="1">IF($J$12="",0,IF(A575&lt;=$Y$3,IF(R574+SUM($M$126:M575)&gt;$Z$22,R574*10%,IF(R574+SUM($M$126:M575)&lt;=$Z$22,$Z$22-R574-SUM($M$126:M575))),0))</f>
        <v>0</v>
      </c>
      <c r="AQ575" s="319">
        <f t="shared" ca="1" si="770"/>
        <v>0</v>
      </c>
      <c r="AR575" s="319">
        <f ca="1">IF($J$12="",0,IF(U574&lt;0,0,IF(A575&lt;=$Y$3,IF(U574+SUM($M$126:M575)&gt;$Z$22,U574*10%,IF(U574+SUM($M$126:M575)&lt;=$Z$22,$AR$125-U574-SUM($M$126:M575))),0)))</f>
        <v>0</v>
      </c>
      <c r="AS575" s="39">
        <f t="shared" ca="1" si="771"/>
        <v>0</v>
      </c>
      <c r="AT575" s="723">
        <f t="shared" ca="1" si="741"/>
        <v>0</v>
      </c>
      <c r="AU575" s="320">
        <f t="shared" ca="1" si="742"/>
        <v>0</v>
      </c>
      <c r="AV575" s="320">
        <f t="shared" ca="1" si="743"/>
        <v>0</v>
      </c>
      <c r="AW575" s="320">
        <f t="shared" ca="1" si="744"/>
        <v>0</v>
      </c>
      <c r="AX575" s="320">
        <f t="shared" ca="1" si="745"/>
        <v>0</v>
      </c>
      <c r="AY575" s="320">
        <f t="shared" ca="1" si="772"/>
        <v>0</v>
      </c>
      <c r="AZ575" s="724">
        <f t="shared" ca="1" si="746"/>
        <v>0</v>
      </c>
      <c r="BA575" s="1259">
        <f t="shared" si="773"/>
        <v>0</v>
      </c>
      <c r="BB575" s="1250"/>
      <c r="BC575" s="715">
        <f t="shared" si="747"/>
        <v>0</v>
      </c>
      <c r="BD575" s="715">
        <f t="shared" si="748"/>
        <v>0</v>
      </c>
      <c r="BE575" s="715">
        <f t="shared" si="749"/>
        <v>0</v>
      </c>
      <c r="BF575" s="715">
        <f t="shared" si="774"/>
        <v>0</v>
      </c>
      <c r="BG575" s="732">
        <f t="shared" si="750"/>
        <v>0</v>
      </c>
      <c r="BH575" s="39"/>
      <c r="BI575" s="39"/>
      <c r="BJ575" s="39"/>
      <c r="BK575" s="39"/>
      <c r="BL575" s="39"/>
      <c r="BM575" s="30"/>
      <c r="BN575" s="422">
        <f t="shared" ca="1" si="751"/>
        <v>0</v>
      </c>
      <c r="BO575" s="422">
        <f t="shared" ca="1" si="752"/>
        <v>0</v>
      </c>
      <c r="BP575" s="422">
        <f t="shared" ca="1" si="753"/>
        <v>0</v>
      </c>
      <c r="BQ575" s="422">
        <f t="shared" ca="1" si="754"/>
        <v>0</v>
      </c>
      <c r="BR575" s="422">
        <f t="shared" ca="1" si="775"/>
        <v>0</v>
      </c>
      <c r="BS575" s="422">
        <f t="shared" ca="1" si="755"/>
        <v>0</v>
      </c>
      <c r="BT575" s="422">
        <f t="shared" si="756"/>
        <v>0</v>
      </c>
      <c r="BU575" s="422">
        <f t="shared" si="757"/>
        <v>0</v>
      </c>
      <c r="BV575" s="422">
        <f t="shared" si="758"/>
        <v>0</v>
      </c>
      <c r="BW575" s="422">
        <f t="shared" si="759"/>
        <v>0</v>
      </c>
      <c r="BX575" s="422">
        <f t="shared" si="776"/>
        <v>0</v>
      </c>
      <c r="BY575" s="422">
        <f t="shared" si="760"/>
        <v>0</v>
      </c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458"/>
      <c r="CL575" s="458"/>
      <c r="CM575" s="458"/>
      <c r="CN575" s="458"/>
      <c r="CO575" s="458"/>
      <c r="CP575" s="458"/>
      <c r="CQ575" s="458"/>
      <c r="CR575" s="458"/>
      <c r="CS575" s="458"/>
      <c r="CT575" s="458"/>
      <c r="CU575" s="458"/>
      <c r="CV575" s="458"/>
      <c r="CW575" s="458"/>
      <c r="CX575" s="458"/>
      <c r="CY575" s="458"/>
      <c r="CZ575" s="458"/>
      <c r="DA575" s="458"/>
      <c r="DB575" s="458"/>
      <c r="DC575" s="458"/>
      <c r="DD575" s="458"/>
      <c r="DE575" s="458"/>
      <c r="DF575" s="458"/>
      <c r="DG575" s="458"/>
      <c r="DH575" s="458"/>
      <c r="DI575" s="458"/>
      <c r="DJ575" s="458"/>
      <c r="DK575" s="458"/>
      <c r="DL575" s="458"/>
      <c r="DM575" s="458"/>
      <c r="DN575" s="458"/>
      <c r="DO575" s="458"/>
      <c r="DP575" s="458"/>
      <c r="DQ575" s="458"/>
      <c r="DR575" s="458"/>
      <c r="DS575" s="458"/>
      <c r="DT575" s="458"/>
      <c r="DU575" s="39"/>
      <c r="DV575" s="39"/>
      <c r="DW575" s="31">
        <f t="shared" si="725"/>
        <v>38</v>
      </c>
      <c r="DX575" s="459">
        <f t="shared" si="761"/>
        <v>451</v>
      </c>
      <c r="DY575" s="467">
        <f t="shared" si="777"/>
        <v>0</v>
      </c>
      <c r="DZ575" s="468">
        <f t="shared" si="778"/>
        <v>0</v>
      </c>
      <c r="EA575" s="467">
        <f t="shared" si="779"/>
        <v>0</v>
      </c>
      <c r="EB575" s="468"/>
      <c r="EC575" s="326"/>
      <c r="ED575" s="468"/>
      <c r="EE575" s="39"/>
      <c r="EF575" s="459">
        <f t="shared" si="780"/>
        <v>451</v>
      </c>
      <c r="EG575" s="407">
        <f t="shared" ref="EG575:EJ590" si="781">EG574</f>
        <v>0.03</v>
      </c>
      <c r="EH575" s="407">
        <f t="shared" si="781"/>
        <v>0.03</v>
      </c>
      <c r="EI575" s="407">
        <f t="shared" si="781"/>
        <v>0.03</v>
      </c>
      <c r="EJ575" s="407">
        <f t="shared" si="781"/>
        <v>0.03</v>
      </c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U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</row>
    <row r="576" spans="1:228" ht="12.75" hidden="1" customHeight="1" x14ac:dyDescent="0.2">
      <c r="A576" s="31">
        <f t="shared" si="724"/>
        <v>38</v>
      </c>
      <c r="B576" s="31"/>
      <c r="C576" s="31"/>
      <c r="D576" s="32">
        <f t="shared" si="762"/>
        <v>452</v>
      </c>
      <c r="E576" s="33">
        <f t="shared" ca="1" si="726"/>
        <v>0</v>
      </c>
      <c r="F576" s="33">
        <f t="shared" ca="1" si="727"/>
        <v>0</v>
      </c>
      <c r="G576" s="33">
        <f t="shared" ca="1" si="728"/>
        <v>0</v>
      </c>
      <c r="H576" s="33">
        <v>0</v>
      </c>
      <c r="I576" s="33">
        <v>0</v>
      </c>
      <c r="J576" s="33">
        <f t="shared" ca="1" si="706"/>
        <v>0</v>
      </c>
      <c r="K576" s="33">
        <f t="shared" ca="1" si="729"/>
        <v>0</v>
      </c>
      <c r="L576" s="33"/>
      <c r="M576" s="832">
        <v>0</v>
      </c>
      <c r="N576" s="33">
        <f>IF(M576&gt;0,#REF!,0)</f>
        <v>0</v>
      </c>
      <c r="O576" s="33">
        <f t="shared" ca="1" si="730"/>
        <v>0</v>
      </c>
      <c r="P576" s="833">
        <f t="shared" ca="1" si="763"/>
        <v>0</v>
      </c>
      <c r="Q576" s="834">
        <f t="shared" ca="1" si="764"/>
        <v>0</v>
      </c>
      <c r="R576" s="835">
        <f t="shared" ca="1" si="765"/>
        <v>0</v>
      </c>
      <c r="S576" s="836">
        <f t="shared" ca="1" si="766"/>
        <v>0</v>
      </c>
      <c r="T576" s="34">
        <f t="shared" ca="1" si="731"/>
        <v>0</v>
      </c>
      <c r="U576" s="835">
        <f t="shared" ca="1" si="767"/>
        <v>0</v>
      </c>
      <c r="V576" s="34">
        <f t="shared" si="715"/>
        <v>0</v>
      </c>
      <c r="W576" s="553">
        <f t="shared" si="717"/>
        <v>0</v>
      </c>
      <c r="X576" s="42">
        <f t="shared" si="768"/>
        <v>0.03</v>
      </c>
      <c r="Y576" s="43">
        <f t="shared" si="732"/>
        <v>2.4662697723036864E-3</v>
      </c>
      <c r="Z576" s="45">
        <f t="shared" si="723"/>
        <v>0.03</v>
      </c>
      <c r="AA576" s="43">
        <f t="shared" si="733"/>
        <v>2.4662697723036864E-3</v>
      </c>
      <c r="AB576" s="35">
        <f t="shared" si="769"/>
        <v>0.16</v>
      </c>
      <c r="AC576" s="35">
        <f t="shared" ca="1" si="769"/>
        <v>0.15470777428049154</v>
      </c>
      <c r="AD576" s="317">
        <f t="shared" ca="1" si="769"/>
        <v>0.15470777428049154</v>
      </c>
      <c r="AE576" s="39"/>
      <c r="AF576" s="318">
        <f t="shared" si="734"/>
        <v>0</v>
      </c>
      <c r="AG576" s="405">
        <f t="shared" ca="1" si="735"/>
        <v>0</v>
      </c>
      <c r="AH576" s="318">
        <f t="shared" si="736"/>
        <v>0</v>
      </c>
      <c r="AI576" s="405">
        <f t="shared" ca="1" si="737"/>
        <v>0</v>
      </c>
      <c r="AJ576" s="318">
        <f t="shared" si="738"/>
        <v>0</v>
      </c>
      <c r="AK576" s="405">
        <f t="shared" ca="1" si="739"/>
        <v>0</v>
      </c>
      <c r="AL576" s="35">
        <v>0</v>
      </c>
      <c r="AM576" s="30">
        <f t="shared" ca="1" si="740"/>
        <v>0</v>
      </c>
      <c r="AN576" s="39"/>
      <c r="AO576" s="39"/>
      <c r="AP576" s="709">
        <f ca="1">IF($J$12="",0,IF(A576&lt;=$Y$3,IF(R575+SUM($M$126:M576)&gt;$Z$22,R575*10%,IF(R575+SUM($M$126:M576)&lt;=$Z$22,$Z$22-R575-SUM($M$126:M576))),0))</f>
        <v>0</v>
      </c>
      <c r="AQ576" s="319">
        <f t="shared" ca="1" si="770"/>
        <v>0</v>
      </c>
      <c r="AR576" s="319">
        <f ca="1">IF($J$12="",0,IF(U575&lt;0,0,IF(A576&lt;=$Y$3,IF(U575+SUM($M$126:M576)&gt;$Z$22,U575*10%,IF(U575+SUM($M$126:M576)&lt;=$Z$22,$AR$125-U575-SUM($M$126:M576))),0)))</f>
        <v>0</v>
      </c>
      <c r="AS576" s="39">
        <f t="shared" ca="1" si="771"/>
        <v>0</v>
      </c>
      <c r="AT576" s="723">
        <f t="shared" ca="1" si="741"/>
        <v>0</v>
      </c>
      <c r="AU576" s="320">
        <f t="shared" ca="1" si="742"/>
        <v>0</v>
      </c>
      <c r="AV576" s="320">
        <f t="shared" ca="1" si="743"/>
        <v>0</v>
      </c>
      <c r="AW576" s="320">
        <f t="shared" ca="1" si="744"/>
        <v>0</v>
      </c>
      <c r="AX576" s="320">
        <f t="shared" ca="1" si="745"/>
        <v>0</v>
      </c>
      <c r="AY576" s="320">
        <f t="shared" ca="1" si="772"/>
        <v>0</v>
      </c>
      <c r="AZ576" s="724">
        <f t="shared" ca="1" si="746"/>
        <v>0</v>
      </c>
      <c r="BA576" s="1259">
        <f t="shared" si="773"/>
        <v>0</v>
      </c>
      <c r="BB576" s="1250"/>
      <c r="BC576" s="715">
        <f t="shared" si="747"/>
        <v>0</v>
      </c>
      <c r="BD576" s="715">
        <f t="shared" si="748"/>
        <v>0</v>
      </c>
      <c r="BE576" s="715">
        <f t="shared" si="749"/>
        <v>0</v>
      </c>
      <c r="BF576" s="715">
        <f t="shared" si="774"/>
        <v>0</v>
      </c>
      <c r="BG576" s="732">
        <f t="shared" si="750"/>
        <v>0</v>
      </c>
      <c r="BH576" s="39"/>
      <c r="BI576" s="39"/>
      <c r="BJ576" s="39"/>
      <c r="BK576" s="39"/>
      <c r="BL576" s="39"/>
      <c r="BM576" s="30"/>
      <c r="BN576" s="422">
        <f t="shared" ca="1" si="751"/>
        <v>0</v>
      </c>
      <c r="BO576" s="422">
        <f t="shared" ca="1" si="752"/>
        <v>0</v>
      </c>
      <c r="BP576" s="422">
        <f t="shared" ca="1" si="753"/>
        <v>0</v>
      </c>
      <c r="BQ576" s="422">
        <f t="shared" ca="1" si="754"/>
        <v>0</v>
      </c>
      <c r="BR576" s="422">
        <f t="shared" ca="1" si="775"/>
        <v>0</v>
      </c>
      <c r="BS576" s="422">
        <f t="shared" ca="1" si="755"/>
        <v>0</v>
      </c>
      <c r="BT576" s="422">
        <f t="shared" si="756"/>
        <v>0</v>
      </c>
      <c r="BU576" s="422">
        <f t="shared" si="757"/>
        <v>0</v>
      </c>
      <c r="BV576" s="422">
        <f t="shared" si="758"/>
        <v>0</v>
      </c>
      <c r="BW576" s="422">
        <f t="shared" si="759"/>
        <v>0</v>
      </c>
      <c r="BX576" s="422">
        <f t="shared" si="776"/>
        <v>0</v>
      </c>
      <c r="BY576" s="422">
        <f t="shared" si="760"/>
        <v>0</v>
      </c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458"/>
      <c r="CL576" s="458"/>
      <c r="CM576" s="458"/>
      <c r="CN576" s="458"/>
      <c r="CO576" s="458"/>
      <c r="CP576" s="458"/>
      <c r="CQ576" s="458"/>
      <c r="CR576" s="458"/>
      <c r="CS576" s="458"/>
      <c r="CT576" s="458"/>
      <c r="CU576" s="458"/>
      <c r="CV576" s="458"/>
      <c r="CW576" s="458"/>
      <c r="CX576" s="458"/>
      <c r="CY576" s="458"/>
      <c r="CZ576" s="458"/>
      <c r="DA576" s="458"/>
      <c r="DB576" s="458"/>
      <c r="DC576" s="458"/>
      <c r="DD576" s="458"/>
      <c r="DE576" s="458"/>
      <c r="DF576" s="458"/>
      <c r="DG576" s="458"/>
      <c r="DH576" s="458"/>
      <c r="DI576" s="458"/>
      <c r="DJ576" s="458"/>
      <c r="DK576" s="458"/>
      <c r="DL576" s="458"/>
      <c r="DM576" s="458"/>
      <c r="DN576" s="458"/>
      <c r="DO576" s="458"/>
      <c r="DP576" s="458"/>
      <c r="DQ576" s="458"/>
      <c r="DR576" s="458"/>
      <c r="DS576" s="458"/>
      <c r="DT576" s="458"/>
      <c r="DU576" s="39"/>
      <c r="DV576" s="39"/>
      <c r="DW576" s="31">
        <f t="shared" si="725"/>
        <v>38</v>
      </c>
      <c r="DX576" s="459">
        <f t="shared" si="761"/>
        <v>452</v>
      </c>
      <c r="DY576" s="467">
        <f t="shared" si="777"/>
        <v>0</v>
      </c>
      <c r="DZ576" s="468">
        <f t="shared" si="778"/>
        <v>0</v>
      </c>
      <c r="EA576" s="467">
        <f t="shared" si="779"/>
        <v>0</v>
      </c>
      <c r="EB576" s="468"/>
      <c r="EC576" s="326"/>
      <c r="ED576" s="468"/>
      <c r="EE576" s="39"/>
      <c r="EF576" s="459">
        <f t="shared" si="780"/>
        <v>452</v>
      </c>
      <c r="EG576" s="407">
        <f t="shared" si="781"/>
        <v>0.03</v>
      </c>
      <c r="EH576" s="407">
        <f t="shared" si="781"/>
        <v>0.03</v>
      </c>
      <c r="EI576" s="407">
        <f t="shared" si="781"/>
        <v>0.03</v>
      </c>
      <c r="EJ576" s="407">
        <f t="shared" si="781"/>
        <v>0.03</v>
      </c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</row>
    <row r="577" spans="1:228" ht="12.75" hidden="1" customHeight="1" x14ac:dyDescent="0.2">
      <c r="A577" s="31">
        <f t="shared" si="724"/>
        <v>38</v>
      </c>
      <c r="B577" s="31"/>
      <c r="C577" s="31"/>
      <c r="D577" s="32">
        <f t="shared" si="762"/>
        <v>453</v>
      </c>
      <c r="E577" s="33">
        <f t="shared" ca="1" si="726"/>
        <v>0</v>
      </c>
      <c r="F577" s="33">
        <f t="shared" ca="1" si="727"/>
        <v>0</v>
      </c>
      <c r="G577" s="33">
        <f t="shared" ca="1" si="728"/>
        <v>0</v>
      </c>
      <c r="H577" s="33">
        <v>0</v>
      </c>
      <c r="I577" s="33">
        <v>0</v>
      </c>
      <c r="J577" s="33">
        <f t="shared" ca="1" si="706"/>
        <v>0</v>
      </c>
      <c r="K577" s="33">
        <f t="shared" ca="1" si="729"/>
        <v>0</v>
      </c>
      <c r="L577" s="33"/>
      <c r="M577" s="832">
        <v>0</v>
      </c>
      <c r="N577" s="33">
        <f>IF(M577&gt;0,#REF!,0)</f>
        <v>0</v>
      </c>
      <c r="O577" s="33">
        <f t="shared" ca="1" si="730"/>
        <v>0</v>
      </c>
      <c r="P577" s="833">
        <f t="shared" ca="1" si="763"/>
        <v>0</v>
      </c>
      <c r="Q577" s="834">
        <f t="shared" ca="1" si="764"/>
        <v>0</v>
      </c>
      <c r="R577" s="835">
        <f t="shared" ca="1" si="765"/>
        <v>0</v>
      </c>
      <c r="S577" s="836">
        <f t="shared" ca="1" si="766"/>
        <v>0</v>
      </c>
      <c r="T577" s="34">
        <f t="shared" ca="1" si="731"/>
        <v>0</v>
      </c>
      <c r="U577" s="835">
        <f t="shared" ca="1" si="767"/>
        <v>0</v>
      </c>
      <c r="V577" s="34">
        <f t="shared" si="715"/>
        <v>0</v>
      </c>
      <c r="W577" s="553">
        <f t="shared" si="717"/>
        <v>0</v>
      </c>
      <c r="X577" s="42">
        <f t="shared" si="768"/>
        <v>0.03</v>
      </c>
      <c r="Y577" s="43">
        <f t="shared" si="732"/>
        <v>2.4662697723036864E-3</v>
      </c>
      <c r="Z577" s="45">
        <f t="shared" si="723"/>
        <v>0.03</v>
      </c>
      <c r="AA577" s="43">
        <f t="shared" si="733"/>
        <v>2.4662697723036864E-3</v>
      </c>
      <c r="AB577" s="35">
        <f t="shared" si="769"/>
        <v>0.16</v>
      </c>
      <c r="AC577" s="35">
        <f t="shared" ca="1" si="769"/>
        <v>0.15470777428049154</v>
      </c>
      <c r="AD577" s="317">
        <f t="shared" ca="1" si="769"/>
        <v>0.15470777428049154</v>
      </c>
      <c r="AE577" s="39"/>
      <c r="AF577" s="318">
        <f t="shared" si="734"/>
        <v>0</v>
      </c>
      <c r="AG577" s="405">
        <f t="shared" ca="1" si="735"/>
        <v>0</v>
      </c>
      <c r="AH577" s="318">
        <f t="shared" si="736"/>
        <v>0</v>
      </c>
      <c r="AI577" s="405">
        <f t="shared" ca="1" si="737"/>
        <v>0</v>
      </c>
      <c r="AJ577" s="318">
        <f t="shared" si="738"/>
        <v>0</v>
      </c>
      <c r="AK577" s="405">
        <f t="shared" ca="1" si="739"/>
        <v>0</v>
      </c>
      <c r="AL577" s="35">
        <v>0</v>
      </c>
      <c r="AM577" s="30">
        <f t="shared" ca="1" si="740"/>
        <v>0</v>
      </c>
      <c r="AN577" s="39"/>
      <c r="AO577" s="39"/>
      <c r="AP577" s="709">
        <f ca="1">IF($J$12="",0,IF(A577&lt;=$Y$3,IF(R576+SUM($M$126:M577)&gt;$Z$22,R576*10%,IF(R576+SUM($M$126:M577)&lt;=$Z$22,$Z$22-R576-SUM($M$126:M577))),0))</f>
        <v>0</v>
      </c>
      <c r="AQ577" s="319">
        <f t="shared" ca="1" si="770"/>
        <v>0</v>
      </c>
      <c r="AR577" s="319">
        <f ca="1">IF($J$12="",0,IF(U576&lt;0,0,IF(A577&lt;=$Y$3,IF(U576+SUM($M$126:M577)&gt;$Z$22,U576*10%,IF(U576+SUM($M$126:M577)&lt;=$Z$22,$AR$125-U576-SUM($M$126:M577))),0)))</f>
        <v>0</v>
      </c>
      <c r="AS577" s="39">
        <f t="shared" ca="1" si="771"/>
        <v>0</v>
      </c>
      <c r="AT577" s="723">
        <f t="shared" ca="1" si="741"/>
        <v>0</v>
      </c>
      <c r="AU577" s="320">
        <f t="shared" ca="1" si="742"/>
        <v>0</v>
      </c>
      <c r="AV577" s="320">
        <f t="shared" ca="1" si="743"/>
        <v>0</v>
      </c>
      <c r="AW577" s="320">
        <f t="shared" ca="1" si="744"/>
        <v>0</v>
      </c>
      <c r="AX577" s="320">
        <f t="shared" ca="1" si="745"/>
        <v>0</v>
      </c>
      <c r="AY577" s="320">
        <f t="shared" ca="1" si="772"/>
        <v>0</v>
      </c>
      <c r="AZ577" s="724">
        <f t="shared" ca="1" si="746"/>
        <v>0</v>
      </c>
      <c r="BA577" s="1259">
        <f t="shared" si="773"/>
        <v>0</v>
      </c>
      <c r="BB577" s="1250"/>
      <c r="BC577" s="715">
        <f t="shared" si="747"/>
        <v>0</v>
      </c>
      <c r="BD577" s="715">
        <f t="shared" si="748"/>
        <v>0</v>
      </c>
      <c r="BE577" s="715">
        <f t="shared" si="749"/>
        <v>0</v>
      </c>
      <c r="BF577" s="715">
        <f t="shared" si="774"/>
        <v>0</v>
      </c>
      <c r="BG577" s="732">
        <f t="shared" si="750"/>
        <v>0</v>
      </c>
      <c r="BH577" s="39"/>
      <c r="BI577" s="39"/>
      <c r="BJ577" s="39"/>
      <c r="BK577" s="39"/>
      <c r="BL577" s="39"/>
      <c r="BM577" s="30"/>
      <c r="BN577" s="422">
        <f t="shared" ca="1" si="751"/>
        <v>0</v>
      </c>
      <c r="BO577" s="422">
        <f t="shared" ca="1" si="752"/>
        <v>0</v>
      </c>
      <c r="BP577" s="422">
        <f t="shared" ca="1" si="753"/>
        <v>0</v>
      </c>
      <c r="BQ577" s="422">
        <f t="shared" ca="1" si="754"/>
        <v>0</v>
      </c>
      <c r="BR577" s="422">
        <f t="shared" ca="1" si="775"/>
        <v>0</v>
      </c>
      <c r="BS577" s="422">
        <f t="shared" ca="1" si="755"/>
        <v>0</v>
      </c>
      <c r="BT577" s="422">
        <f t="shared" si="756"/>
        <v>0</v>
      </c>
      <c r="BU577" s="422">
        <f t="shared" si="757"/>
        <v>0</v>
      </c>
      <c r="BV577" s="422">
        <f t="shared" si="758"/>
        <v>0</v>
      </c>
      <c r="BW577" s="422">
        <f t="shared" si="759"/>
        <v>0</v>
      </c>
      <c r="BX577" s="422">
        <f t="shared" si="776"/>
        <v>0</v>
      </c>
      <c r="BY577" s="422">
        <f t="shared" si="760"/>
        <v>0</v>
      </c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458"/>
      <c r="CL577" s="458"/>
      <c r="CM577" s="458"/>
      <c r="CN577" s="458"/>
      <c r="CO577" s="458"/>
      <c r="CP577" s="458"/>
      <c r="CQ577" s="458"/>
      <c r="CR577" s="458"/>
      <c r="CS577" s="458"/>
      <c r="CT577" s="458"/>
      <c r="CU577" s="458"/>
      <c r="CV577" s="458"/>
      <c r="CW577" s="458"/>
      <c r="CX577" s="458"/>
      <c r="CY577" s="458"/>
      <c r="CZ577" s="458"/>
      <c r="DA577" s="458"/>
      <c r="DB577" s="458"/>
      <c r="DC577" s="458"/>
      <c r="DD577" s="458"/>
      <c r="DE577" s="458"/>
      <c r="DF577" s="458"/>
      <c r="DG577" s="458"/>
      <c r="DH577" s="458"/>
      <c r="DI577" s="458"/>
      <c r="DJ577" s="458"/>
      <c r="DK577" s="458"/>
      <c r="DL577" s="458"/>
      <c r="DM577" s="458"/>
      <c r="DN577" s="458"/>
      <c r="DO577" s="458"/>
      <c r="DP577" s="458"/>
      <c r="DQ577" s="458"/>
      <c r="DR577" s="458"/>
      <c r="DS577" s="458"/>
      <c r="DT577" s="458"/>
      <c r="DU577" s="39"/>
      <c r="DV577" s="39"/>
      <c r="DW577" s="31">
        <f t="shared" si="725"/>
        <v>38</v>
      </c>
      <c r="DX577" s="459">
        <f t="shared" si="761"/>
        <v>453</v>
      </c>
      <c r="DY577" s="467">
        <f t="shared" si="777"/>
        <v>0</v>
      </c>
      <c r="DZ577" s="468">
        <f t="shared" si="778"/>
        <v>0</v>
      </c>
      <c r="EA577" s="467">
        <f t="shared" si="779"/>
        <v>0</v>
      </c>
      <c r="EB577" s="468"/>
      <c r="EC577" s="326"/>
      <c r="ED577" s="468"/>
      <c r="EE577" s="39"/>
      <c r="EF577" s="459">
        <f t="shared" si="780"/>
        <v>453</v>
      </c>
      <c r="EG577" s="407">
        <f t="shared" si="781"/>
        <v>0.03</v>
      </c>
      <c r="EH577" s="407">
        <f t="shared" si="781"/>
        <v>0.03</v>
      </c>
      <c r="EI577" s="407">
        <f t="shared" si="781"/>
        <v>0.03</v>
      </c>
      <c r="EJ577" s="407">
        <f t="shared" si="781"/>
        <v>0.03</v>
      </c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</row>
    <row r="578" spans="1:228" ht="12.75" hidden="1" customHeight="1" x14ac:dyDescent="0.2">
      <c r="A578" s="31">
        <f t="shared" si="724"/>
        <v>38</v>
      </c>
      <c r="B578" s="31"/>
      <c r="C578" s="31"/>
      <c r="D578" s="32">
        <f t="shared" si="762"/>
        <v>454</v>
      </c>
      <c r="E578" s="33">
        <f t="shared" ca="1" si="726"/>
        <v>0</v>
      </c>
      <c r="F578" s="33">
        <f t="shared" ca="1" si="727"/>
        <v>0</v>
      </c>
      <c r="G578" s="33">
        <f t="shared" ca="1" si="728"/>
        <v>0</v>
      </c>
      <c r="H578" s="33">
        <v>0</v>
      </c>
      <c r="I578" s="33">
        <v>0</v>
      </c>
      <c r="J578" s="33">
        <f t="shared" ca="1" si="706"/>
        <v>0</v>
      </c>
      <c r="K578" s="33">
        <f t="shared" ca="1" si="729"/>
        <v>0</v>
      </c>
      <c r="L578" s="33"/>
      <c r="M578" s="832">
        <v>0</v>
      </c>
      <c r="N578" s="33">
        <f>IF(M578&gt;0,#REF!,0)</f>
        <v>0</v>
      </c>
      <c r="O578" s="33">
        <f t="shared" ca="1" si="730"/>
        <v>0</v>
      </c>
      <c r="P578" s="833">
        <f t="shared" ca="1" si="763"/>
        <v>0</v>
      </c>
      <c r="Q578" s="834">
        <f t="shared" ca="1" si="764"/>
        <v>0</v>
      </c>
      <c r="R578" s="835">
        <f t="shared" ca="1" si="765"/>
        <v>0</v>
      </c>
      <c r="S578" s="836">
        <f t="shared" ca="1" si="766"/>
        <v>0</v>
      </c>
      <c r="T578" s="34">
        <f t="shared" ca="1" si="731"/>
        <v>0</v>
      </c>
      <c r="U578" s="835">
        <f t="shared" ca="1" si="767"/>
        <v>0</v>
      </c>
      <c r="V578" s="34">
        <f t="shared" si="715"/>
        <v>0</v>
      </c>
      <c r="W578" s="553">
        <f t="shared" si="717"/>
        <v>0</v>
      </c>
      <c r="X578" s="42">
        <f t="shared" si="768"/>
        <v>0.03</v>
      </c>
      <c r="Y578" s="43">
        <f t="shared" si="732"/>
        <v>2.4662697723036864E-3</v>
      </c>
      <c r="Z578" s="45">
        <f t="shared" si="723"/>
        <v>0.03</v>
      </c>
      <c r="AA578" s="43">
        <f t="shared" si="733"/>
        <v>2.4662697723036864E-3</v>
      </c>
      <c r="AB578" s="35">
        <f t="shared" si="769"/>
        <v>0.16</v>
      </c>
      <c r="AC578" s="35">
        <f t="shared" ca="1" si="769"/>
        <v>0.15470777428049154</v>
      </c>
      <c r="AD578" s="317">
        <f t="shared" ca="1" si="769"/>
        <v>0.15470777428049154</v>
      </c>
      <c r="AE578" s="39"/>
      <c r="AF578" s="318">
        <f t="shared" si="734"/>
        <v>0</v>
      </c>
      <c r="AG578" s="405">
        <f t="shared" ca="1" si="735"/>
        <v>0</v>
      </c>
      <c r="AH578" s="318">
        <f t="shared" si="736"/>
        <v>0</v>
      </c>
      <c r="AI578" s="405">
        <f t="shared" ca="1" si="737"/>
        <v>0</v>
      </c>
      <c r="AJ578" s="318">
        <f t="shared" si="738"/>
        <v>0</v>
      </c>
      <c r="AK578" s="405">
        <f t="shared" ca="1" si="739"/>
        <v>0</v>
      </c>
      <c r="AL578" s="35">
        <v>0</v>
      </c>
      <c r="AM578" s="30">
        <f t="shared" ca="1" si="740"/>
        <v>0</v>
      </c>
      <c r="AN578" s="39"/>
      <c r="AO578" s="39"/>
      <c r="AP578" s="709">
        <f ca="1">IF($J$12="",0,IF(A578&lt;=$Y$3,IF(R577+SUM($M$126:M578)&gt;$Z$22,R577*10%,IF(R577+SUM($M$126:M578)&lt;=$Z$22,$Z$22-R577-SUM($M$126:M578))),0))</f>
        <v>0</v>
      </c>
      <c r="AQ578" s="319">
        <f t="shared" ca="1" si="770"/>
        <v>0</v>
      </c>
      <c r="AR578" s="319">
        <f ca="1">IF($J$12="",0,IF(U577&lt;0,0,IF(A578&lt;=$Y$3,IF(U577+SUM($M$126:M578)&gt;$Z$22,U577*10%,IF(U577+SUM($M$126:M578)&lt;=$Z$22,$AR$125-U577-SUM($M$126:M578))),0)))</f>
        <v>0</v>
      </c>
      <c r="AS578" s="39">
        <f t="shared" ca="1" si="771"/>
        <v>0</v>
      </c>
      <c r="AT578" s="723">
        <f t="shared" ca="1" si="741"/>
        <v>0</v>
      </c>
      <c r="AU578" s="320">
        <f t="shared" ca="1" si="742"/>
        <v>0</v>
      </c>
      <c r="AV578" s="320">
        <f t="shared" ca="1" si="743"/>
        <v>0</v>
      </c>
      <c r="AW578" s="320">
        <f t="shared" ca="1" si="744"/>
        <v>0</v>
      </c>
      <c r="AX578" s="320">
        <f t="shared" ca="1" si="745"/>
        <v>0</v>
      </c>
      <c r="AY578" s="320">
        <f t="shared" ca="1" si="772"/>
        <v>0</v>
      </c>
      <c r="AZ578" s="724">
        <f t="shared" ca="1" si="746"/>
        <v>0</v>
      </c>
      <c r="BA578" s="1259">
        <f t="shared" si="773"/>
        <v>0</v>
      </c>
      <c r="BB578" s="1250"/>
      <c r="BC578" s="715">
        <f t="shared" si="747"/>
        <v>0</v>
      </c>
      <c r="BD578" s="715">
        <f t="shared" si="748"/>
        <v>0</v>
      </c>
      <c r="BE578" s="715">
        <f t="shared" si="749"/>
        <v>0</v>
      </c>
      <c r="BF578" s="715">
        <f t="shared" si="774"/>
        <v>0</v>
      </c>
      <c r="BG578" s="732">
        <f t="shared" si="750"/>
        <v>0</v>
      </c>
      <c r="BH578" s="39"/>
      <c r="BI578" s="39"/>
      <c r="BJ578" s="39"/>
      <c r="BK578" s="39"/>
      <c r="BL578" s="39"/>
      <c r="BM578" s="30"/>
      <c r="BN578" s="422">
        <f t="shared" ca="1" si="751"/>
        <v>0</v>
      </c>
      <c r="BO578" s="422">
        <f t="shared" ca="1" si="752"/>
        <v>0</v>
      </c>
      <c r="BP578" s="422">
        <f t="shared" ca="1" si="753"/>
        <v>0</v>
      </c>
      <c r="BQ578" s="422">
        <f t="shared" ca="1" si="754"/>
        <v>0</v>
      </c>
      <c r="BR578" s="422">
        <f t="shared" ca="1" si="775"/>
        <v>0</v>
      </c>
      <c r="BS578" s="422">
        <f t="shared" ca="1" si="755"/>
        <v>0</v>
      </c>
      <c r="BT578" s="422">
        <f t="shared" si="756"/>
        <v>0</v>
      </c>
      <c r="BU578" s="422">
        <f t="shared" si="757"/>
        <v>0</v>
      </c>
      <c r="BV578" s="422">
        <f t="shared" si="758"/>
        <v>0</v>
      </c>
      <c r="BW578" s="422">
        <f t="shared" si="759"/>
        <v>0</v>
      </c>
      <c r="BX578" s="422">
        <f t="shared" si="776"/>
        <v>0</v>
      </c>
      <c r="BY578" s="422">
        <f t="shared" si="760"/>
        <v>0</v>
      </c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458"/>
      <c r="CL578" s="458"/>
      <c r="CM578" s="458"/>
      <c r="CN578" s="458"/>
      <c r="CO578" s="458"/>
      <c r="CP578" s="458"/>
      <c r="CQ578" s="458"/>
      <c r="CR578" s="458"/>
      <c r="CS578" s="458"/>
      <c r="CT578" s="458"/>
      <c r="CU578" s="458"/>
      <c r="CV578" s="458"/>
      <c r="CW578" s="458"/>
      <c r="CX578" s="458"/>
      <c r="CY578" s="458"/>
      <c r="CZ578" s="458"/>
      <c r="DA578" s="458"/>
      <c r="DB578" s="458"/>
      <c r="DC578" s="458"/>
      <c r="DD578" s="458"/>
      <c r="DE578" s="458"/>
      <c r="DF578" s="458"/>
      <c r="DG578" s="458"/>
      <c r="DH578" s="458"/>
      <c r="DI578" s="458"/>
      <c r="DJ578" s="458"/>
      <c r="DK578" s="458"/>
      <c r="DL578" s="458"/>
      <c r="DM578" s="458"/>
      <c r="DN578" s="458"/>
      <c r="DO578" s="458"/>
      <c r="DP578" s="458"/>
      <c r="DQ578" s="458"/>
      <c r="DR578" s="458"/>
      <c r="DS578" s="458"/>
      <c r="DT578" s="458"/>
      <c r="DU578" s="39"/>
      <c r="DV578" s="39"/>
      <c r="DW578" s="31">
        <f t="shared" si="725"/>
        <v>38</v>
      </c>
      <c r="DX578" s="459">
        <f t="shared" si="761"/>
        <v>454</v>
      </c>
      <c r="DY578" s="467">
        <f t="shared" si="777"/>
        <v>0</v>
      </c>
      <c r="DZ578" s="468">
        <f t="shared" si="778"/>
        <v>0</v>
      </c>
      <c r="EA578" s="467">
        <f t="shared" si="779"/>
        <v>0</v>
      </c>
      <c r="EB578" s="468"/>
      <c r="EC578" s="326"/>
      <c r="ED578" s="468"/>
      <c r="EE578" s="39"/>
      <c r="EF578" s="459">
        <f t="shared" si="780"/>
        <v>454</v>
      </c>
      <c r="EG578" s="407">
        <f t="shared" si="781"/>
        <v>0.03</v>
      </c>
      <c r="EH578" s="407">
        <f t="shared" si="781"/>
        <v>0.03</v>
      </c>
      <c r="EI578" s="407">
        <f t="shared" si="781"/>
        <v>0.03</v>
      </c>
      <c r="EJ578" s="407">
        <f t="shared" si="781"/>
        <v>0.03</v>
      </c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U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</row>
    <row r="579" spans="1:228" ht="12.75" hidden="1" customHeight="1" x14ac:dyDescent="0.2">
      <c r="A579" s="31">
        <f t="shared" si="724"/>
        <v>38</v>
      </c>
      <c r="B579" s="31"/>
      <c r="C579" s="31"/>
      <c r="D579" s="32">
        <f t="shared" si="762"/>
        <v>455</v>
      </c>
      <c r="E579" s="33">
        <f t="shared" ca="1" si="726"/>
        <v>0</v>
      </c>
      <c r="F579" s="33">
        <f t="shared" ca="1" si="727"/>
        <v>0</v>
      </c>
      <c r="G579" s="33">
        <f t="shared" ca="1" si="728"/>
        <v>0</v>
      </c>
      <c r="H579" s="33">
        <v>0</v>
      </c>
      <c r="I579" s="33">
        <v>0</v>
      </c>
      <c r="J579" s="33">
        <f t="shared" ca="1" si="706"/>
        <v>0</v>
      </c>
      <c r="K579" s="33">
        <f t="shared" ca="1" si="729"/>
        <v>0</v>
      </c>
      <c r="L579" s="33"/>
      <c r="M579" s="832">
        <v>0</v>
      </c>
      <c r="N579" s="33">
        <f>IF(M579&gt;0,#REF!,0)</f>
        <v>0</v>
      </c>
      <c r="O579" s="33">
        <f t="shared" ca="1" si="730"/>
        <v>0</v>
      </c>
      <c r="P579" s="833">
        <f t="shared" ca="1" si="763"/>
        <v>0</v>
      </c>
      <c r="Q579" s="834">
        <f t="shared" ca="1" si="764"/>
        <v>0</v>
      </c>
      <c r="R579" s="835">
        <f t="shared" ca="1" si="765"/>
        <v>0</v>
      </c>
      <c r="S579" s="836">
        <f t="shared" ca="1" si="766"/>
        <v>0</v>
      </c>
      <c r="T579" s="34">
        <f t="shared" ca="1" si="731"/>
        <v>0</v>
      </c>
      <c r="U579" s="835">
        <f t="shared" ca="1" si="767"/>
        <v>0</v>
      </c>
      <c r="V579" s="34">
        <f t="shared" si="715"/>
        <v>0</v>
      </c>
      <c r="W579" s="553">
        <f t="shared" si="717"/>
        <v>0</v>
      </c>
      <c r="X579" s="42">
        <f t="shared" si="768"/>
        <v>0.03</v>
      </c>
      <c r="Y579" s="43">
        <f t="shared" si="732"/>
        <v>2.4662697723036864E-3</v>
      </c>
      <c r="Z579" s="45">
        <f t="shared" si="723"/>
        <v>0.03</v>
      </c>
      <c r="AA579" s="43">
        <f t="shared" si="733"/>
        <v>2.4662697723036864E-3</v>
      </c>
      <c r="AB579" s="35">
        <f t="shared" si="769"/>
        <v>0.16</v>
      </c>
      <c r="AC579" s="35">
        <f t="shared" ca="1" si="769"/>
        <v>0.15470777428049154</v>
      </c>
      <c r="AD579" s="317">
        <f t="shared" ca="1" si="769"/>
        <v>0.15470777428049154</v>
      </c>
      <c r="AE579" s="39"/>
      <c r="AF579" s="318">
        <f t="shared" si="734"/>
        <v>0</v>
      </c>
      <c r="AG579" s="405">
        <f t="shared" ca="1" si="735"/>
        <v>0</v>
      </c>
      <c r="AH579" s="318">
        <f t="shared" si="736"/>
        <v>0</v>
      </c>
      <c r="AI579" s="405">
        <f t="shared" ca="1" si="737"/>
        <v>0</v>
      </c>
      <c r="AJ579" s="318">
        <f t="shared" si="738"/>
        <v>0</v>
      </c>
      <c r="AK579" s="405">
        <f t="shared" ca="1" si="739"/>
        <v>0</v>
      </c>
      <c r="AL579" s="35">
        <v>0</v>
      </c>
      <c r="AM579" s="30">
        <f t="shared" ca="1" si="740"/>
        <v>0</v>
      </c>
      <c r="AN579" s="39"/>
      <c r="AO579" s="39"/>
      <c r="AP579" s="709">
        <f ca="1">IF($J$12="",0,IF(A579&lt;=$Y$3,IF(R578+SUM($M$126:M579)&gt;$Z$22,R578*10%,IF(R578+SUM($M$126:M579)&lt;=$Z$22,$Z$22-R578-SUM($M$126:M579))),0))</f>
        <v>0</v>
      </c>
      <c r="AQ579" s="319">
        <f t="shared" ca="1" si="770"/>
        <v>0</v>
      </c>
      <c r="AR579" s="319">
        <f ca="1">IF($J$12="",0,IF(U578&lt;0,0,IF(A579&lt;=$Y$3,IF(U578+SUM($M$126:M579)&gt;$Z$22,U578*10%,IF(U578+SUM($M$126:M579)&lt;=$Z$22,$AR$125-U578-SUM($M$126:M579))),0)))</f>
        <v>0</v>
      </c>
      <c r="AS579" s="39">
        <f t="shared" ca="1" si="771"/>
        <v>0</v>
      </c>
      <c r="AT579" s="723">
        <f t="shared" ca="1" si="741"/>
        <v>0</v>
      </c>
      <c r="AU579" s="320">
        <f t="shared" ca="1" si="742"/>
        <v>0</v>
      </c>
      <c r="AV579" s="320">
        <f t="shared" ca="1" si="743"/>
        <v>0</v>
      </c>
      <c r="AW579" s="320">
        <f t="shared" ca="1" si="744"/>
        <v>0</v>
      </c>
      <c r="AX579" s="320">
        <f t="shared" ca="1" si="745"/>
        <v>0</v>
      </c>
      <c r="AY579" s="320">
        <f t="shared" ca="1" si="772"/>
        <v>0</v>
      </c>
      <c r="AZ579" s="724">
        <f t="shared" ca="1" si="746"/>
        <v>0</v>
      </c>
      <c r="BA579" s="1259">
        <f t="shared" si="773"/>
        <v>0</v>
      </c>
      <c r="BB579" s="1250"/>
      <c r="BC579" s="715">
        <f t="shared" si="747"/>
        <v>0</v>
      </c>
      <c r="BD579" s="715">
        <f t="shared" si="748"/>
        <v>0</v>
      </c>
      <c r="BE579" s="715">
        <f t="shared" si="749"/>
        <v>0</v>
      </c>
      <c r="BF579" s="715">
        <f t="shared" si="774"/>
        <v>0</v>
      </c>
      <c r="BG579" s="732">
        <f t="shared" si="750"/>
        <v>0</v>
      </c>
      <c r="BH579" s="39"/>
      <c r="BI579" s="39"/>
      <c r="BJ579" s="39"/>
      <c r="BK579" s="39"/>
      <c r="BL579" s="39"/>
      <c r="BM579" s="30"/>
      <c r="BN579" s="422">
        <f t="shared" ca="1" si="751"/>
        <v>0</v>
      </c>
      <c r="BO579" s="422">
        <f t="shared" ca="1" si="752"/>
        <v>0</v>
      </c>
      <c r="BP579" s="422">
        <f t="shared" ca="1" si="753"/>
        <v>0</v>
      </c>
      <c r="BQ579" s="422">
        <f t="shared" ca="1" si="754"/>
        <v>0</v>
      </c>
      <c r="BR579" s="422">
        <f t="shared" ca="1" si="775"/>
        <v>0</v>
      </c>
      <c r="BS579" s="422">
        <f t="shared" ca="1" si="755"/>
        <v>0</v>
      </c>
      <c r="BT579" s="422">
        <f t="shared" si="756"/>
        <v>0</v>
      </c>
      <c r="BU579" s="422">
        <f t="shared" si="757"/>
        <v>0</v>
      </c>
      <c r="BV579" s="422">
        <f t="shared" si="758"/>
        <v>0</v>
      </c>
      <c r="BW579" s="422">
        <f t="shared" si="759"/>
        <v>0</v>
      </c>
      <c r="BX579" s="422">
        <f t="shared" si="776"/>
        <v>0</v>
      </c>
      <c r="BY579" s="422">
        <f t="shared" si="760"/>
        <v>0</v>
      </c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458"/>
      <c r="CL579" s="458"/>
      <c r="CM579" s="458"/>
      <c r="CN579" s="458"/>
      <c r="CO579" s="458"/>
      <c r="CP579" s="458"/>
      <c r="CQ579" s="458"/>
      <c r="CR579" s="458"/>
      <c r="CS579" s="458"/>
      <c r="CT579" s="458"/>
      <c r="CU579" s="458"/>
      <c r="CV579" s="458"/>
      <c r="CW579" s="458"/>
      <c r="CX579" s="458"/>
      <c r="CY579" s="458"/>
      <c r="CZ579" s="458"/>
      <c r="DA579" s="458"/>
      <c r="DB579" s="458"/>
      <c r="DC579" s="458"/>
      <c r="DD579" s="458"/>
      <c r="DE579" s="458"/>
      <c r="DF579" s="458"/>
      <c r="DG579" s="458"/>
      <c r="DH579" s="458"/>
      <c r="DI579" s="458"/>
      <c r="DJ579" s="458"/>
      <c r="DK579" s="458"/>
      <c r="DL579" s="458"/>
      <c r="DM579" s="458"/>
      <c r="DN579" s="458"/>
      <c r="DO579" s="458"/>
      <c r="DP579" s="458"/>
      <c r="DQ579" s="458"/>
      <c r="DR579" s="458"/>
      <c r="DS579" s="458"/>
      <c r="DT579" s="458"/>
      <c r="DU579" s="39"/>
      <c r="DV579" s="39"/>
      <c r="DW579" s="31">
        <f t="shared" si="725"/>
        <v>38</v>
      </c>
      <c r="DX579" s="459">
        <f t="shared" si="761"/>
        <v>455</v>
      </c>
      <c r="DY579" s="467">
        <f t="shared" si="777"/>
        <v>0</v>
      </c>
      <c r="DZ579" s="468">
        <f t="shared" si="778"/>
        <v>0</v>
      </c>
      <c r="EA579" s="467">
        <f t="shared" si="779"/>
        <v>0</v>
      </c>
      <c r="EB579" s="468"/>
      <c r="EC579" s="326"/>
      <c r="ED579" s="468"/>
      <c r="EE579" s="39"/>
      <c r="EF579" s="459">
        <f t="shared" si="780"/>
        <v>455</v>
      </c>
      <c r="EG579" s="407">
        <f t="shared" si="781"/>
        <v>0.03</v>
      </c>
      <c r="EH579" s="407">
        <f t="shared" si="781"/>
        <v>0.03</v>
      </c>
      <c r="EI579" s="407">
        <f t="shared" si="781"/>
        <v>0.03</v>
      </c>
      <c r="EJ579" s="407">
        <f t="shared" si="781"/>
        <v>0.03</v>
      </c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U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</row>
    <row r="580" spans="1:228" ht="12.75" hidden="1" customHeight="1" x14ac:dyDescent="0.2">
      <c r="A580" s="31">
        <f t="shared" si="724"/>
        <v>38</v>
      </c>
      <c r="B580" s="31"/>
      <c r="C580" s="31"/>
      <c r="D580" s="32">
        <f t="shared" si="762"/>
        <v>456</v>
      </c>
      <c r="E580" s="33">
        <f t="shared" ca="1" si="726"/>
        <v>0</v>
      </c>
      <c r="F580" s="33">
        <f t="shared" ca="1" si="727"/>
        <v>0</v>
      </c>
      <c r="G580" s="33">
        <f t="shared" ca="1" si="728"/>
        <v>0</v>
      </c>
      <c r="H580" s="33">
        <v>0</v>
      </c>
      <c r="I580" s="33">
        <v>0</v>
      </c>
      <c r="J580" s="33">
        <f t="shared" ca="1" si="706"/>
        <v>0</v>
      </c>
      <c r="K580" s="33">
        <f t="shared" ca="1" si="729"/>
        <v>0</v>
      </c>
      <c r="L580" s="33"/>
      <c r="M580" s="832">
        <v>0</v>
      </c>
      <c r="N580" s="33">
        <f>IF(M580&gt;0,#REF!,0)</f>
        <v>0</v>
      </c>
      <c r="O580" s="33">
        <f t="shared" ca="1" si="730"/>
        <v>0</v>
      </c>
      <c r="P580" s="833">
        <f t="shared" ca="1" si="763"/>
        <v>0</v>
      </c>
      <c r="Q580" s="834">
        <f t="shared" ca="1" si="764"/>
        <v>0</v>
      </c>
      <c r="R580" s="835">
        <f t="shared" ca="1" si="765"/>
        <v>0</v>
      </c>
      <c r="S580" s="836">
        <f t="shared" ca="1" si="766"/>
        <v>0</v>
      </c>
      <c r="T580" s="34">
        <f t="shared" ca="1" si="731"/>
        <v>0</v>
      </c>
      <c r="U580" s="835">
        <f t="shared" ca="1" si="767"/>
        <v>0</v>
      </c>
      <c r="V580" s="34">
        <f t="shared" si="715"/>
        <v>0</v>
      </c>
      <c r="W580" s="553">
        <f t="shared" si="717"/>
        <v>0</v>
      </c>
      <c r="X580" s="42">
        <f t="shared" si="768"/>
        <v>0.03</v>
      </c>
      <c r="Y580" s="43">
        <f t="shared" si="732"/>
        <v>2.4662697723036864E-3</v>
      </c>
      <c r="Z580" s="45">
        <f t="shared" si="723"/>
        <v>0.03</v>
      </c>
      <c r="AA580" s="43">
        <f t="shared" si="733"/>
        <v>2.4662697723036864E-3</v>
      </c>
      <c r="AB580" s="35">
        <f t="shared" si="769"/>
        <v>0.16</v>
      </c>
      <c r="AC580" s="35">
        <f t="shared" ca="1" si="769"/>
        <v>0.15470777428049154</v>
      </c>
      <c r="AD580" s="317">
        <f t="shared" ca="1" si="769"/>
        <v>0.15470777428049154</v>
      </c>
      <c r="AE580" s="39"/>
      <c r="AF580" s="318">
        <f t="shared" si="734"/>
        <v>0</v>
      </c>
      <c r="AG580" s="405">
        <f t="shared" ca="1" si="735"/>
        <v>0</v>
      </c>
      <c r="AH580" s="318">
        <f t="shared" si="736"/>
        <v>0</v>
      </c>
      <c r="AI580" s="405">
        <f t="shared" ca="1" si="737"/>
        <v>0</v>
      </c>
      <c r="AJ580" s="318">
        <f t="shared" si="738"/>
        <v>0</v>
      </c>
      <c r="AK580" s="405">
        <f t="shared" ca="1" si="739"/>
        <v>0</v>
      </c>
      <c r="AL580" s="35">
        <v>0</v>
      </c>
      <c r="AM580" s="30">
        <f t="shared" ca="1" si="740"/>
        <v>0</v>
      </c>
      <c r="AN580" s="39"/>
      <c r="AO580" s="39"/>
      <c r="AP580" s="709">
        <f ca="1">IF($J$12="",0,IF(A580&lt;=$Y$3,IF(R579+SUM($M$126:M580)&gt;$Z$22,R579*10%,IF(R579+SUM($M$126:M580)&lt;=$Z$22,$Z$22-R579-SUM($M$126:M580))),0))</f>
        <v>0</v>
      </c>
      <c r="AQ580" s="319">
        <f t="shared" ca="1" si="770"/>
        <v>0</v>
      </c>
      <c r="AR580" s="319">
        <f ca="1">IF($J$12="",0,IF(U579&lt;0,0,IF(A580&lt;=$Y$3,IF(U579+SUM($M$126:M580)&gt;$Z$22,U579*10%,IF(U579+SUM($M$126:M580)&lt;=$Z$22,$AR$125-U579-SUM($M$126:M580))),0)))</f>
        <v>0</v>
      </c>
      <c r="AS580" s="39">
        <f t="shared" ca="1" si="771"/>
        <v>0</v>
      </c>
      <c r="AT580" s="723">
        <f t="shared" ca="1" si="741"/>
        <v>0</v>
      </c>
      <c r="AU580" s="320">
        <f t="shared" ca="1" si="742"/>
        <v>0</v>
      </c>
      <c r="AV580" s="320">
        <f t="shared" ca="1" si="743"/>
        <v>0</v>
      </c>
      <c r="AW580" s="320">
        <f t="shared" ca="1" si="744"/>
        <v>0</v>
      </c>
      <c r="AX580" s="320">
        <f t="shared" ca="1" si="745"/>
        <v>0</v>
      </c>
      <c r="AY580" s="320">
        <f t="shared" ca="1" si="772"/>
        <v>0</v>
      </c>
      <c r="AZ580" s="724">
        <f t="shared" ca="1" si="746"/>
        <v>0</v>
      </c>
      <c r="BA580" s="1259">
        <f t="shared" si="773"/>
        <v>0</v>
      </c>
      <c r="BB580" s="1250"/>
      <c r="BC580" s="715">
        <f t="shared" si="747"/>
        <v>0</v>
      </c>
      <c r="BD580" s="715">
        <f t="shared" si="748"/>
        <v>0</v>
      </c>
      <c r="BE580" s="715">
        <f t="shared" si="749"/>
        <v>0</v>
      </c>
      <c r="BF580" s="715">
        <f t="shared" si="774"/>
        <v>0</v>
      </c>
      <c r="BG580" s="732">
        <f t="shared" si="750"/>
        <v>0</v>
      </c>
      <c r="BH580" s="39"/>
      <c r="BI580" s="39"/>
      <c r="BJ580" s="39"/>
      <c r="BK580" s="39"/>
      <c r="BL580" s="39"/>
      <c r="BM580" s="30"/>
      <c r="BN580" s="422">
        <f t="shared" ca="1" si="751"/>
        <v>0</v>
      </c>
      <c r="BO580" s="422">
        <f t="shared" ca="1" si="752"/>
        <v>0</v>
      </c>
      <c r="BP580" s="422">
        <f t="shared" ca="1" si="753"/>
        <v>0</v>
      </c>
      <c r="BQ580" s="422">
        <f t="shared" ca="1" si="754"/>
        <v>0</v>
      </c>
      <c r="BR580" s="422">
        <f t="shared" ca="1" si="775"/>
        <v>0</v>
      </c>
      <c r="BS580" s="422">
        <f t="shared" ca="1" si="755"/>
        <v>0</v>
      </c>
      <c r="BT580" s="422">
        <f t="shared" si="756"/>
        <v>0</v>
      </c>
      <c r="BU580" s="422">
        <f t="shared" si="757"/>
        <v>0</v>
      </c>
      <c r="BV580" s="422">
        <f t="shared" si="758"/>
        <v>0</v>
      </c>
      <c r="BW580" s="422">
        <f t="shared" si="759"/>
        <v>0</v>
      </c>
      <c r="BX580" s="422">
        <f t="shared" si="776"/>
        <v>0</v>
      </c>
      <c r="BY580" s="422">
        <f t="shared" si="760"/>
        <v>0</v>
      </c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458"/>
      <c r="CL580" s="458"/>
      <c r="CM580" s="458"/>
      <c r="CN580" s="458"/>
      <c r="CO580" s="458"/>
      <c r="CP580" s="458"/>
      <c r="CQ580" s="458"/>
      <c r="CR580" s="458"/>
      <c r="CS580" s="458"/>
      <c r="CT580" s="458"/>
      <c r="CU580" s="458"/>
      <c r="CV580" s="458"/>
      <c r="CW580" s="458"/>
      <c r="CX580" s="458"/>
      <c r="CY580" s="458"/>
      <c r="CZ580" s="458"/>
      <c r="DA580" s="458"/>
      <c r="DB580" s="458"/>
      <c r="DC580" s="458"/>
      <c r="DD580" s="458"/>
      <c r="DE580" s="458"/>
      <c r="DF580" s="458"/>
      <c r="DG580" s="458"/>
      <c r="DH580" s="458"/>
      <c r="DI580" s="458"/>
      <c r="DJ580" s="458"/>
      <c r="DK580" s="458"/>
      <c r="DL580" s="458"/>
      <c r="DM580" s="458"/>
      <c r="DN580" s="458"/>
      <c r="DO580" s="458"/>
      <c r="DP580" s="458"/>
      <c r="DQ580" s="458"/>
      <c r="DR580" s="458"/>
      <c r="DS580" s="458"/>
      <c r="DT580" s="458"/>
      <c r="DU580" s="39"/>
      <c r="DV580" s="39"/>
      <c r="DW580" s="31">
        <f t="shared" si="725"/>
        <v>38</v>
      </c>
      <c r="DX580" s="459">
        <f t="shared" si="761"/>
        <v>456</v>
      </c>
      <c r="DY580" s="467">
        <f t="shared" si="777"/>
        <v>0</v>
      </c>
      <c r="DZ580" s="468">
        <f t="shared" si="778"/>
        <v>0</v>
      </c>
      <c r="EA580" s="467">
        <f t="shared" si="779"/>
        <v>0</v>
      </c>
      <c r="EB580" s="468"/>
      <c r="EC580" s="326"/>
      <c r="ED580" s="468"/>
      <c r="EE580" s="39"/>
      <c r="EF580" s="459">
        <f t="shared" si="780"/>
        <v>456</v>
      </c>
      <c r="EG580" s="407">
        <f t="shared" si="781"/>
        <v>0.03</v>
      </c>
      <c r="EH580" s="407">
        <f t="shared" si="781"/>
        <v>0.03</v>
      </c>
      <c r="EI580" s="407">
        <f t="shared" si="781"/>
        <v>0.03</v>
      </c>
      <c r="EJ580" s="407">
        <f t="shared" si="781"/>
        <v>0.03</v>
      </c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U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</row>
    <row r="581" spans="1:228" ht="12.75" hidden="1" customHeight="1" x14ac:dyDescent="0.2">
      <c r="A581" s="31">
        <f>A580+1</f>
        <v>39</v>
      </c>
      <c r="B581" s="31"/>
      <c r="C581" s="31">
        <v>30</v>
      </c>
      <c r="D581" s="32">
        <f t="shared" si="762"/>
        <v>457</v>
      </c>
      <c r="E581" s="33">
        <f t="shared" ca="1" si="726"/>
        <v>0</v>
      </c>
      <c r="F581" s="33">
        <f t="shared" ca="1" si="727"/>
        <v>0</v>
      </c>
      <c r="G581" s="33">
        <f t="shared" ca="1" si="728"/>
        <v>0</v>
      </c>
      <c r="H581" s="33">
        <v>0</v>
      </c>
      <c r="I581" s="33">
        <v>0</v>
      </c>
      <c r="J581" s="33">
        <f t="shared" ca="1" si="706"/>
        <v>0</v>
      </c>
      <c r="K581" s="33">
        <f t="shared" ca="1" si="729"/>
        <v>0</v>
      </c>
      <c r="L581" s="33"/>
      <c r="M581" s="832">
        <v>0</v>
      </c>
      <c r="N581" s="33">
        <f>IF(M581&gt;0,#REF!,0)</f>
        <v>0</v>
      </c>
      <c r="O581" s="33">
        <f t="shared" ca="1" si="730"/>
        <v>0</v>
      </c>
      <c r="P581" s="833">
        <f t="shared" ca="1" si="763"/>
        <v>0</v>
      </c>
      <c r="Q581" s="834">
        <f t="shared" ca="1" si="764"/>
        <v>0</v>
      </c>
      <c r="R581" s="835">
        <f t="shared" ca="1" si="765"/>
        <v>0</v>
      </c>
      <c r="S581" s="836">
        <f t="shared" ca="1" si="766"/>
        <v>0</v>
      </c>
      <c r="T581" s="34">
        <f t="shared" ca="1" si="731"/>
        <v>0</v>
      </c>
      <c r="U581" s="835">
        <f t="shared" ca="1" si="767"/>
        <v>0</v>
      </c>
      <c r="V581" s="34">
        <f t="shared" si="715"/>
        <v>0</v>
      </c>
      <c r="W581" s="553">
        <f t="shared" si="717"/>
        <v>0</v>
      </c>
      <c r="X581" s="42">
        <f t="shared" si="768"/>
        <v>0.03</v>
      </c>
      <c r="Y581" s="43">
        <f t="shared" si="732"/>
        <v>2.4662697723036864E-3</v>
      </c>
      <c r="Z581" s="45">
        <f t="shared" si="723"/>
        <v>0.03</v>
      </c>
      <c r="AA581" s="43">
        <f t="shared" si="733"/>
        <v>2.4662697723036864E-3</v>
      </c>
      <c r="AB581" s="35">
        <f t="shared" si="769"/>
        <v>0.16</v>
      </c>
      <c r="AC581" s="35">
        <f t="shared" ca="1" si="769"/>
        <v>0.15470777428049154</v>
      </c>
      <c r="AD581" s="317">
        <f t="shared" ca="1" si="769"/>
        <v>0.15470777428049154</v>
      </c>
      <c r="AE581" s="39"/>
      <c r="AF581" s="318">
        <f t="shared" si="734"/>
        <v>0</v>
      </c>
      <c r="AG581" s="405">
        <f t="shared" ca="1" si="735"/>
        <v>0</v>
      </c>
      <c r="AH581" s="318">
        <f t="shared" si="736"/>
        <v>0</v>
      </c>
      <c r="AI581" s="405">
        <f t="shared" ca="1" si="737"/>
        <v>0</v>
      </c>
      <c r="AJ581" s="318">
        <f t="shared" si="738"/>
        <v>0</v>
      </c>
      <c r="AK581" s="405">
        <f t="shared" ca="1" si="739"/>
        <v>0</v>
      </c>
      <c r="AL581" s="35">
        <v>0</v>
      </c>
      <c r="AM581" s="30">
        <f t="shared" ca="1" si="740"/>
        <v>0</v>
      </c>
      <c r="AN581" s="39"/>
      <c r="AO581" s="39"/>
      <c r="AP581" s="709">
        <f ca="1">IF($J$12="",0,IF(A581&lt;=$Y$3,IF(R580+SUM($M$126:M581)&gt;$Z$22,R580*10%,IF(R580+SUM($M$126:M581)&lt;=$Z$22,$Z$22-R580-SUM($M$126:M581))),0))</f>
        <v>0</v>
      </c>
      <c r="AQ581" s="319">
        <f t="shared" ca="1" si="770"/>
        <v>0</v>
      </c>
      <c r="AR581" s="319">
        <f ca="1">IF($J$12="",0,IF(U580&lt;0,0,IF(A581&lt;=$Y$3,IF(U580+SUM($M$126:M581)&gt;$Z$22,U580*10%,IF(U580+SUM($M$126:M581)&lt;=$Z$22,$AR$125-U580-SUM($M$126:M581))),0)))</f>
        <v>0</v>
      </c>
      <c r="AS581" s="39">
        <f t="shared" ca="1" si="771"/>
        <v>0</v>
      </c>
      <c r="AT581" s="723">
        <f t="shared" ca="1" si="741"/>
        <v>0</v>
      </c>
      <c r="AU581" s="320">
        <f t="shared" ca="1" si="742"/>
        <v>0</v>
      </c>
      <c r="AV581" s="320">
        <f t="shared" ca="1" si="743"/>
        <v>0</v>
      </c>
      <c r="AW581" s="320">
        <f t="shared" ca="1" si="744"/>
        <v>0</v>
      </c>
      <c r="AX581" s="320">
        <f t="shared" ca="1" si="745"/>
        <v>0</v>
      </c>
      <c r="AY581" s="320">
        <f t="shared" ca="1" si="772"/>
        <v>0</v>
      </c>
      <c r="AZ581" s="724">
        <f t="shared" ca="1" si="746"/>
        <v>0</v>
      </c>
      <c r="BA581" s="1259">
        <f t="shared" si="773"/>
        <v>0</v>
      </c>
      <c r="BB581" s="1250"/>
      <c r="BC581" s="715">
        <f t="shared" si="747"/>
        <v>0</v>
      </c>
      <c r="BD581" s="715">
        <f t="shared" si="748"/>
        <v>0</v>
      </c>
      <c r="BE581" s="715">
        <f t="shared" si="749"/>
        <v>0</v>
      </c>
      <c r="BF581" s="715">
        <f t="shared" si="774"/>
        <v>0</v>
      </c>
      <c r="BG581" s="732">
        <f t="shared" si="750"/>
        <v>0</v>
      </c>
      <c r="BH581" s="39"/>
      <c r="BI581" s="39"/>
      <c r="BJ581" s="39"/>
      <c r="BK581" s="39"/>
      <c r="BL581" s="39"/>
      <c r="BM581" s="30"/>
      <c r="BN581" s="422">
        <f t="shared" ca="1" si="751"/>
        <v>0</v>
      </c>
      <c r="BO581" s="422">
        <f t="shared" ca="1" si="752"/>
        <v>0</v>
      </c>
      <c r="BP581" s="422">
        <f t="shared" ca="1" si="753"/>
        <v>0</v>
      </c>
      <c r="BQ581" s="422">
        <f t="shared" ca="1" si="754"/>
        <v>0</v>
      </c>
      <c r="BR581" s="422">
        <f t="shared" ca="1" si="775"/>
        <v>0</v>
      </c>
      <c r="BS581" s="422">
        <f t="shared" ca="1" si="755"/>
        <v>0</v>
      </c>
      <c r="BT581" s="422">
        <f t="shared" si="756"/>
        <v>0</v>
      </c>
      <c r="BU581" s="422">
        <f t="shared" si="757"/>
        <v>0</v>
      </c>
      <c r="BV581" s="422">
        <f t="shared" si="758"/>
        <v>0</v>
      </c>
      <c r="BW581" s="422">
        <f t="shared" si="759"/>
        <v>0</v>
      </c>
      <c r="BX581" s="422">
        <f t="shared" si="776"/>
        <v>0</v>
      </c>
      <c r="BY581" s="422">
        <f t="shared" si="760"/>
        <v>0</v>
      </c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458"/>
      <c r="CL581" s="458"/>
      <c r="CM581" s="458"/>
      <c r="CN581" s="458"/>
      <c r="CO581" s="458"/>
      <c r="CP581" s="458"/>
      <c r="CQ581" s="458"/>
      <c r="CR581" s="458"/>
      <c r="CS581" s="458"/>
      <c r="CT581" s="458"/>
      <c r="CU581" s="458"/>
      <c r="CV581" s="458"/>
      <c r="CW581" s="458"/>
      <c r="CX581" s="458"/>
      <c r="CY581" s="458"/>
      <c r="CZ581" s="458"/>
      <c r="DA581" s="458"/>
      <c r="DB581" s="458"/>
      <c r="DC581" s="458"/>
      <c r="DD581" s="458"/>
      <c r="DE581" s="458"/>
      <c r="DF581" s="458"/>
      <c r="DG581" s="458"/>
      <c r="DH581" s="458"/>
      <c r="DI581" s="458"/>
      <c r="DJ581" s="458"/>
      <c r="DK581" s="458"/>
      <c r="DL581" s="458"/>
      <c r="DM581" s="458"/>
      <c r="DN581" s="458"/>
      <c r="DO581" s="458"/>
      <c r="DP581" s="458"/>
      <c r="DQ581" s="458"/>
      <c r="DR581" s="458"/>
      <c r="DS581" s="458"/>
      <c r="DT581" s="458"/>
      <c r="DU581" s="39"/>
      <c r="DV581" s="39"/>
      <c r="DW581" s="31">
        <f>DW580+1</f>
        <v>39</v>
      </c>
      <c r="DX581" s="459">
        <f t="shared" si="761"/>
        <v>457</v>
      </c>
      <c r="DY581" s="467">
        <f t="shared" si="777"/>
        <v>0</v>
      </c>
      <c r="DZ581" s="468">
        <f t="shared" si="778"/>
        <v>0</v>
      </c>
      <c r="EA581" s="467">
        <f t="shared" si="779"/>
        <v>0</v>
      </c>
      <c r="EB581" s="468"/>
      <c r="EC581" s="326"/>
      <c r="ED581" s="468"/>
      <c r="EE581" s="39"/>
      <c r="EF581" s="459">
        <f t="shared" si="780"/>
        <v>457</v>
      </c>
      <c r="EG581" s="407">
        <f t="shared" si="781"/>
        <v>0.03</v>
      </c>
      <c r="EH581" s="407">
        <f t="shared" si="781"/>
        <v>0.03</v>
      </c>
      <c r="EI581" s="407">
        <f t="shared" si="781"/>
        <v>0.03</v>
      </c>
      <c r="EJ581" s="407">
        <f t="shared" si="781"/>
        <v>0.03</v>
      </c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U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</row>
    <row r="582" spans="1:228" ht="12.75" hidden="1" customHeight="1" x14ac:dyDescent="0.2">
      <c r="A582" s="31">
        <f t="shared" ref="A582:A592" si="782">A581</f>
        <v>39</v>
      </c>
      <c r="B582" s="31"/>
      <c r="C582" s="31"/>
      <c r="D582" s="32">
        <f t="shared" si="762"/>
        <v>458</v>
      </c>
      <c r="E582" s="33">
        <f t="shared" ca="1" si="726"/>
        <v>0</v>
      </c>
      <c r="F582" s="33">
        <f t="shared" ca="1" si="727"/>
        <v>0</v>
      </c>
      <c r="G582" s="33">
        <f t="shared" ca="1" si="728"/>
        <v>0</v>
      </c>
      <c r="H582" s="33">
        <v>0</v>
      </c>
      <c r="I582" s="33">
        <v>0</v>
      </c>
      <c r="J582" s="33">
        <f t="shared" ca="1" si="706"/>
        <v>0</v>
      </c>
      <c r="K582" s="33">
        <f t="shared" ca="1" si="729"/>
        <v>0</v>
      </c>
      <c r="L582" s="33"/>
      <c r="M582" s="832">
        <v>0</v>
      </c>
      <c r="N582" s="33">
        <f>IF(M582&gt;0,#REF!,0)</f>
        <v>0</v>
      </c>
      <c r="O582" s="33">
        <f t="shared" ca="1" si="730"/>
        <v>0</v>
      </c>
      <c r="P582" s="833">
        <f t="shared" ca="1" si="763"/>
        <v>0</v>
      </c>
      <c r="Q582" s="834">
        <f t="shared" ca="1" si="764"/>
        <v>0</v>
      </c>
      <c r="R582" s="835">
        <f t="shared" ca="1" si="765"/>
        <v>0</v>
      </c>
      <c r="S582" s="836">
        <f t="shared" ca="1" si="766"/>
        <v>0</v>
      </c>
      <c r="T582" s="34">
        <f t="shared" ca="1" si="731"/>
        <v>0</v>
      </c>
      <c r="U582" s="835">
        <f t="shared" ca="1" si="767"/>
        <v>0</v>
      </c>
      <c r="V582" s="34">
        <f t="shared" si="715"/>
        <v>0</v>
      </c>
      <c r="W582" s="553">
        <f t="shared" si="717"/>
        <v>0</v>
      </c>
      <c r="X582" s="42">
        <f t="shared" si="768"/>
        <v>0.03</v>
      </c>
      <c r="Y582" s="43">
        <f t="shared" si="732"/>
        <v>2.4662697723036864E-3</v>
      </c>
      <c r="Z582" s="45">
        <f t="shared" si="723"/>
        <v>0.03</v>
      </c>
      <c r="AA582" s="43">
        <f t="shared" si="733"/>
        <v>2.4662697723036864E-3</v>
      </c>
      <c r="AB582" s="35">
        <f t="shared" si="769"/>
        <v>0.16</v>
      </c>
      <c r="AC582" s="35">
        <f t="shared" ca="1" si="769"/>
        <v>0.15470777428049154</v>
      </c>
      <c r="AD582" s="317">
        <f t="shared" ca="1" si="769"/>
        <v>0.15470777428049154</v>
      </c>
      <c r="AE582" s="39"/>
      <c r="AF582" s="318">
        <f t="shared" si="734"/>
        <v>0</v>
      </c>
      <c r="AG582" s="405">
        <f t="shared" ca="1" si="735"/>
        <v>0</v>
      </c>
      <c r="AH582" s="318">
        <f t="shared" si="736"/>
        <v>0</v>
      </c>
      <c r="AI582" s="405">
        <f t="shared" ca="1" si="737"/>
        <v>0</v>
      </c>
      <c r="AJ582" s="318">
        <f t="shared" si="738"/>
        <v>0</v>
      </c>
      <c r="AK582" s="405">
        <f t="shared" ca="1" si="739"/>
        <v>0</v>
      </c>
      <c r="AL582" s="35">
        <v>0</v>
      </c>
      <c r="AM582" s="30">
        <f t="shared" ca="1" si="740"/>
        <v>0</v>
      </c>
      <c r="AN582" s="39"/>
      <c r="AO582" s="39"/>
      <c r="AP582" s="709">
        <f ca="1">IF($J$12="",0,IF(A582&lt;=$Y$3,IF(R581+SUM($M$126:M582)&gt;$Z$22,R581*10%,IF(R581+SUM($M$126:M582)&lt;=$Z$22,$Z$22-R581-SUM($M$126:M582))),0))</f>
        <v>0</v>
      </c>
      <c r="AQ582" s="319">
        <f t="shared" ca="1" si="770"/>
        <v>0</v>
      </c>
      <c r="AR582" s="319">
        <f ca="1">IF($J$12="",0,IF(U581&lt;0,0,IF(A582&lt;=$Y$3,IF(U581+SUM($M$126:M582)&gt;$Z$22,U581*10%,IF(U581+SUM($M$126:M582)&lt;=$Z$22,$AR$125-U581-SUM($M$126:M582))),0)))</f>
        <v>0</v>
      </c>
      <c r="AS582" s="39">
        <f t="shared" ca="1" si="771"/>
        <v>0</v>
      </c>
      <c r="AT582" s="723">
        <f t="shared" ca="1" si="741"/>
        <v>0</v>
      </c>
      <c r="AU582" s="320">
        <f t="shared" ca="1" si="742"/>
        <v>0</v>
      </c>
      <c r="AV582" s="320">
        <f t="shared" ca="1" si="743"/>
        <v>0</v>
      </c>
      <c r="AW582" s="320">
        <f t="shared" ca="1" si="744"/>
        <v>0</v>
      </c>
      <c r="AX582" s="320">
        <f t="shared" ca="1" si="745"/>
        <v>0</v>
      </c>
      <c r="AY582" s="320">
        <f t="shared" ca="1" si="772"/>
        <v>0</v>
      </c>
      <c r="AZ582" s="724">
        <f t="shared" ca="1" si="746"/>
        <v>0</v>
      </c>
      <c r="BA582" s="1259">
        <f t="shared" si="773"/>
        <v>0</v>
      </c>
      <c r="BB582" s="1250"/>
      <c r="BC582" s="715">
        <f t="shared" si="747"/>
        <v>0</v>
      </c>
      <c r="BD582" s="715">
        <f t="shared" si="748"/>
        <v>0</v>
      </c>
      <c r="BE582" s="715">
        <f t="shared" si="749"/>
        <v>0</v>
      </c>
      <c r="BF582" s="715">
        <f t="shared" si="774"/>
        <v>0</v>
      </c>
      <c r="BG582" s="732">
        <f t="shared" si="750"/>
        <v>0</v>
      </c>
      <c r="BH582" s="39"/>
      <c r="BI582" s="39"/>
      <c r="BJ582" s="39"/>
      <c r="BK582" s="39"/>
      <c r="BL582" s="39"/>
      <c r="BM582" s="30"/>
      <c r="BN582" s="422">
        <f t="shared" ca="1" si="751"/>
        <v>0</v>
      </c>
      <c r="BO582" s="422">
        <f t="shared" ca="1" si="752"/>
        <v>0</v>
      </c>
      <c r="BP582" s="422">
        <f t="shared" ca="1" si="753"/>
        <v>0</v>
      </c>
      <c r="BQ582" s="422">
        <f t="shared" ca="1" si="754"/>
        <v>0</v>
      </c>
      <c r="BR582" s="422">
        <f t="shared" ca="1" si="775"/>
        <v>0</v>
      </c>
      <c r="BS582" s="422">
        <f t="shared" ca="1" si="755"/>
        <v>0</v>
      </c>
      <c r="BT582" s="422">
        <f t="shared" si="756"/>
        <v>0</v>
      </c>
      <c r="BU582" s="422">
        <f t="shared" si="757"/>
        <v>0</v>
      </c>
      <c r="BV582" s="422">
        <f t="shared" si="758"/>
        <v>0</v>
      </c>
      <c r="BW582" s="422">
        <f t="shared" si="759"/>
        <v>0</v>
      </c>
      <c r="BX582" s="422">
        <f t="shared" si="776"/>
        <v>0</v>
      </c>
      <c r="BY582" s="422">
        <f t="shared" si="760"/>
        <v>0</v>
      </c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458"/>
      <c r="CL582" s="458"/>
      <c r="CM582" s="458"/>
      <c r="CN582" s="458"/>
      <c r="CO582" s="458"/>
      <c r="CP582" s="458"/>
      <c r="CQ582" s="458"/>
      <c r="CR582" s="458"/>
      <c r="CS582" s="458"/>
      <c r="CT582" s="458"/>
      <c r="CU582" s="458"/>
      <c r="CV582" s="458"/>
      <c r="CW582" s="458"/>
      <c r="CX582" s="458"/>
      <c r="CY582" s="458"/>
      <c r="CZ582" s="458"/>
      <c r="DA582" s="458"/>
      <c r="DB582" s="458"/>
      <c r="DC582" s="458"/>
      <c r="DD582" s="458"/>
      <c r="DE582" s="458"/>
      <c r="DF582" s="458"/>
      <c r="DG582" s="458"/>
      <c r="DH582" s="458"/>
      <c r="DI582" s="458"/>
      <c r="DJ582" s="458"/>
      <c r="DK582" s="458"/>
      <c r="DL582" s="458"/>
      <c r="DM582" s="458"/>
      <c r="DN582" s="458"/>
      <c r="DO582" s="458"/>
      <c r="DP582" s="458"/>
      <c r="DQ582" s="458"/>
      <c r="DR582" s="458"/>
      <c r="DS582" s="458"/>
      <c r="DT582" s="458"/>
      <c r="DU582" s="39"/>
      <c r="DV582" s="39"/>
      <c r="DW582" s="31">
        <f t="shared" ref="DW582:DW592" si="783">DW581</f>
        <v>39</v>
      </c>
      <c r="DX582" s="459">
        <f t="shared" si="761"/>
        <v>458</v>
      </c>
      <c r="DY582" s="467">
        <f t="shared" si="777"/>
        <v>0</v>
      </c>
      <c r="DZ582" s="468">
        <f t="shared" si="778"/>
        <v>0</v>
      </c>
      <c r="EA582" s="467">
        <f t="shared" si="779"/>
        <v>0</v>
      </c>
      <c r="EB582" s="468"/>
      <c r="EC582" s="326"/>
      <c r="ED582" s="468"/>
      <c r="EE582" s="39"/>
      <c r="EF582" s="459">
        <f t="shared" si="780"/>
        <v>458</v>
      </c>
      <c r="EG582" s="407">
        <f t="shared" si="781"/>
        <v>0.03</v>
      </c>
      <c r="EH582" s="407">
        <f t="shared" si="781"/>
        <v>0.03</v>
      </c>
      <c r="EI582" s="407">
        <f t="shared" si="781"/>
        <v>0.03</v>
      </c>
      <c r="EJ582" s="407">
        <f t="shared" si="781"/>
        <v>0.03</v>
      </c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U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</row>
    <row r="583" spans="1:228" ht="12.75" hidden="1" customHeight="1" x14ac:dyDescent="0.2">
      <c r="A583" s="31">
        <f t="shared" si="782"/>
        <v>39</v>
      </c>
      <c r="B583" s="31"/>
      <c r="C583" s="31"/>
      <c r="D583" s="32">
        <f t="shared" si="762"/>
        <v>459</v>
      </c>
      <c r="E583" s="33">
        <f t="shared" ca="1" si="726"/>
        <v>0</v>
      </c>
      <c r="F583" s="33">
        <f t="shared" ca="1" si="727"/>
        <v>0</v>
      </c>
      <c r="G583" s="33">
        <f t="shared" ca="1" si="728"/>
        <v>0</v>
      </c>
      <c r="H583" s="33">
        <v>0</v>
      </c>
      <c r="I583" s="33">
        <v>0</v>
      </c>
      <c r="J583" s="33">
        <f t="shared" ca="1" si="706"/>
        <v>0</v>
      </c>
      <c r="K583" s="33">
        <f t="shared" ca="1" si="729"/>
        <v>0</v>
      </c>
      <c r="L583" s="33"/>
      <c r="M583" s="832">
        <v>0</v>
      </c>
      <c r="N583" s="33">
        <f>IF(M583&gt;0,#REF!,0)</f>
        <v>0</v>
      </c>
      <c r="O583" s="33">
        <f t="shared" ca="1" si="730"/>
        <v>0</v>
      </c>
      <c r="P583" s="833">
        <f t="shared" ca="1" si="763"/>
        <v>0</v>
      </c>
      <c r="Q583" s="834">
        <f t="shared" ca="1" si="764"/>
        <v>0</v>
      </c>
      <c r="R583" s="835">
        <f t="shared" ca="1" si="765"/>
        <v>0</v>
      </c>
      <c r="S583" s="836">
        <f t="shared" ca="1" si="766"/>
        <v>0</v>
      </c>
      <c r="T583" s="34">
        <f t="shared" ca="1" si="731"/>
        <v>0</v>
      </c>
      <c r="U583" s="835">
        <f t="shared" ca="1" si="767"/>
        <v>0</v>
      </c>
      <c r="V583" s="34">
        <f t="shared" si="715"/>
        <v>0</v>
      </c>
      <c r="W583" s="553">
        <f t="shared" si="717"/>
        <v>0</v>
      </c>
      <c r="X583" s="42">
        <f t="shared" si="768"/>
        <v>0.03</v>
      </c>
      <c r="Y583" s="43">
        <f t="shared" si="732"/>
        <v>2.4662697723036864E-3</v>
      </c>
      <c r="Z583" s="45">
        <f t="shared" si="723"/>
        <v>0.03</v>
      </c>
      <c r="AA583" s="43">
        <f t="shared" si="733"/>
        <v>2.4662697723036864E-3</v>
      </c>
      <c r="AB583" s="35">
        <f t="shared" si="769"/>
        <v>0.16</v>
      </c>
      <c r="AC583" s="35">
        <f t="shared" ca="1" si="769"/>
        <v>0.15470777428049154</v>
      </c>
      <c r="AD583" s="317">
        <f t="shared" ca="1" si="769"/>
        <v>0.15470777428049154</v>
      </c>
      <c r="AE583" s="39"/>
      <c r="AF583" s="318">
        <f t="shared" si="734"/>
        <v>0</v>
      </c>
      <c r="AG583" s="405">
        <f t="shared" ca="1" si="735"/>
        <v>0</v>
      </c>
      <c r="AH583" s="318">
        <f t="shared" si="736"/>
        <v>0</v>
      </c>
      <c r="AI583" s="405">
        <f t="shared" ca="1" si="737"/>
        <v>0</v>
      </c>
      <c r="AJ583" s="318">
        <f t="shared" si="738"/>
        <v>0</v>
      </c>
      <c r="AK583" s="405">
        <f t="shared" ca="1" si="739"/>
        <v>0</v>
      </c>
      <c r="AL583" s="35">
        <v>0</v>
      </c>
      <c r="AM583" s="30">
        <f t="shared" ca="1" si="740"/>
        <v>0</v>
      </c>
      <c r="AN583" s="39"/>
      <c r="AO583" s="39"/>
      <c r="AP583" s="709">
        <f ca="1">IF($J$12="",0,IF(A583&lt;=$Y$3,IF(R582+SUM($M$126:M583)&gt;$Z$22,R582*10%,IF(R582+SUM($M$126:M583)&lt;=$Z$22,$Z$22-R582-SUM($M$126:M583))),0))</f>
        <v>0</v>
      </c>
      <c r="AQ583" s="319">
        <f t="shared" ca="1" si="770"/>
        <v>0</v>
      </c>
      <c r="AR583" s="319">
        <f ca="1">IF($J$12="",0,IF(U582&lt;0,0,IF(A583&lt;=$Y$3,IF(U582+SUM($M$126:M583)&gt;$Z$22,U582*10%,IF(U582+SUM($M$126:M583)&lt;=$Z$22,$AR$125-U582-SUM($M$126:M583))),0)))</f>
        <v>0</v>
      </c>
      <c r="AS583" s="39">
        <f t="shared" ca="1" si="771"/>
        <v>0</v>
      </c>
      <c r="AT583" s="723">
        <f t="shared" ca="1" si="741"/>
        <v>0</v>
      </c>
      <c r="AU583" s="320">
        <f t="shared" ca="1" si="742"/>
        <v>0</v>
      </c>
      <c r="AV583" s="320">
        <f t="shared" ca="1" si="743"/>
        <v>0</v>
      </c>
      <c r="AW583" s="320">
        <f t="shared" ca="1" si="744"/>
        <v>0</v>
      </c>
      <c r="AX583" s="320">
        <f t="shared" ca="1" si="745"/>
        <v>0</v>
      </c>
      <c r="AY583" s="320">
        <f t="shared" ca="1" si="772"/>
        <v>0</v>
      </c>
      <c r="AZ583" s="724">
        <f t="shared" ca="1" si="746"/>
        <v>0</v>
      </c>
      <c r="BA583" s="1259">
        <f t="shared" si="773"/>
        <v>0</v>
      </c>
      <c r="BB583" s="1250"/>
      <c r="BC583" s="715">
        <f t="shared" si="747"/>
        <v>0</v>
      </c>
      <c r="BD583" s="715">
        <f t="shared" si="748"/>
        <v>0</v>
      </c>
      <c r="BE583" s="715">
        <f t="shared" si="749"/>
        <v>0</v>
      </c>
      <c r="BF583" s="715">
        <f t="shared" si="774"/>
        <v>0</v>
      </c>
      <c r="BG583" s="732">
        <f t="shared" si="750"/>
        <v>0</v>
      </c>
      <c r="BH583" s="39"/>
      <c r="BI583" s="39"/>
      <c r="BJ583" s="39"/>
      <c r="BK583" s="39"/>
      <c r="BL583" s="39"/>
      <c r="BM583" s="30"/>
      <c r="BN583" s="422">
        <f t="shared" ca="1" si="751"/>
        <v>0</v>
      </c>
      <c r="BO583" s="422">
        <f t="shared" ca="1" si="752"/>
        <v>0</v>
      </c>
      <c r="BP583" s="422">
        <f t="shared" ca="1" si="753"/>
        <v>0</v>
      </c>
      <c r="BQ583" s="422">
        <f t="shared" ca="1" si="754"/>
        <v>0</v>
      </c>
      <c r="BR583" s="422">
        <f t="shared" ca="1" si="775"/>
        <v>0</v>
      </c>
      <c r="BS583" s="422">
        <f t="shared" ca="1" si="755"/>
        <v>0</v>
      </c>
      <c r="BT583" s="422">
        <f t="shared" si="756"/>
        <v>0</v>
      </c>
      <c r="BU583" s="422">
        <f t="shared" si="757"/>
        <v>0</v>
      </c>
      <c r="BV583" s="422">
        <f t="shared" si="758"/>
        <v>0</v>
      </c>
      <c r="BW583" s="422">
        <f t="shared" si="759"/>
        <v>0</v>
      </c>
      <c r="BX583" s="422">
        <f t="shared" si="776"/>
        <v>0</v>
      </c>
      <c r="BY583" s="422">
        <f t="shared" si="760"/>
        <v>0</v>
      </c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458"/>
      <c r="CL583" s="458"/>
      <c r="CM583" s="458"/>
      <c r="CN583" s="458"/>
      <c r="CO583" s="458"/>
      <c r="CP583" s="458"/>
      <c r="CQ583" s="458"/>
      <c r="CR583" s="458"/>
      <c r="CS583" s="458"/>
      <c r="CT583" s="458"/>
      <c r="CU583" s="458"/>
      <c r="CV583" s="458"/>
      <c r="CW583" s="458"/>
      <c r="CX583" s="458"/>
      <c r="CY583" s="458"/>
      <c r="CZ583" s="458"/>
      <c r="DA583" s="458"/>
      <c r="DB583" s="458"/>
      <c r="DC583" s="458"/>
      <c r="DD583" s="458"/>
      <c r="DE583" s="458"/>
      <c r="DF583" s="458"/>
      <c r="DG583" s="458"/>
      <c r="DH583" s="458"/>
      <c r="DI583" s="458"/>
      <c r="DJ583" s="458"/>
      <c r="DK583" s="458"/>
      <c r="DL583" s="458"/>
      <c r="DM583" s="458"/>
      <c r="DN583" s="458"/>
      <c r="DO583" s="458"/>
      <c r="DP583" s="458"/>
      <c r="DQ583" s="458"/>
      <c r="DR583" s="458"/>
      <c r="DS583" s="458"/>
      <c r="DT583" s="458"/>
      <c r="DU583" s="39"/>
      <c r="DV583" s="39"/>
      <c r="DW583" s="31">
        <f t="shared" si="783"/>
        <v>39</v>
      </c>
      <c r="DX583" s="459">
        <f t="shared" si="761"/>
        <v>459</v>
      </c>
      <c r="DY583" s="467">
        <f t="shared" si="777"/>
        <v>0</v>
      </c>
      <c r="DZ583" s="468">
        <f t="shared" si="778"/>
        <v>0</v>
      </c>
      <c r="EA583" s="467">
        <f t="shared" si="779"/>
        <v>0</v>
      </c>
      <c r="EB583" s="468"/>
      <c r="EC583" s="326"/>
      <c r="ED583" s="468"/>
      <c r="EE583" s="39"/>
      <c r="EF583" s="459">
        <f t="shared" si="780"/>
        <v>459</v>
      </c>
      <c r="EG583" s="407">
        <f t="shared" si="781"/>
        <v>0.03</v>
      </c>
      <c r="EH583" s="407">
        <f t="shared" si="781"/>
        <v>0.03</v>
      </c>
      <c r="EI583" s="407">
        <f t="shared" si="781"/>
        <v>0.03</v>
      </c>
      <c r="EJ583" s="407">
        <f t="shared" si="781"/>
        <v>0.03</v>
      </c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U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</row>
    <row r="584" spans="1:228" ht="12.75" hidden="1" customHeight="1" x14ac:dyDescent="0.2">
      <c r="A584" s="31">
        <f t="shared" si="782"/>
        <v>39</v>
      </c>
      <c r="B584" s="31"/>
      <c r="C584" s="31"/>
      <c r="D584" s="32">
        <f t="shared" si="762"/>
        <v>460</v>
      </c>
      <c r="E584" s="33">
        <f t="shared" ca="1" si="726"/>
        <v>0</v>
      </c>
      <c r="F584" s="33">
        <f t="shared" ca="1" si="727"/>
        <v>0</v>
      </c>
      <c r="G584" s="33">
        <f t="shared" ca="1" si="728"/>
        <v>0</v>
      </c>
      <c r="H584" s="33">
        <v>0</v>
      </c>
      <c r="I584" s="33">
        <v>0</v>
      </c>
      <c r="J584" s="33">
        <f t="shared" ca="1" si="706"/>
        <v>0</v>
      </c>
      <c r="K584" s="33">
        <f t="shared" ca="1" si="729"/>
        <v>0</v>
      </c>
      <c r="L584" s="33"/>
      <c r="M584" s="832">
        <v>0</v>
      </c>
      <c r="N584" s="33">
        <f>IF(M584&gt;0,#REF!,0)</f>
        <v>0</v>
      </c>
      <c r="O584" s="33">
        <f t="shared" ca="1" si="730"/>
        <v>0</v>
      </c>
      <c r="P584" s="833">
        <f t="shared" ca="1" si="763"/>
        <v>0</v>
      </c>
      <c r="Q584" s="834">
        <f t="shared" ca="1" si="764"/>
        <v>0</v>
      </c>
      <c r="R584" s="835">
        <f t="shared" ca="1" si="765"/>
        <v>0</v>
      </c>
      <c r="S584" s="836">
        <f t="shared" ca="1" si="766"/>
        <v>0</v>
      </c>
      <c r="T584" s="34">
        <f t="shared" ca="1" si="731"/>
        <v>0</v>
      </c>
      <c r="U584" s="835">
        <f t="shared" ca="1" si="767"/>
        <v>0</v>
      </c>
      <c r="V584" s="34">
        <f t="shared" si="715"/>
        <v>0</v>
      </c>
      <c r="W584" s="553">
        <f t="shared" si="717"/>
        <v>0</v>
      </c>
      <c r="X584" s="42">
        <f t="shared" si="768"/>
        <v>0.03</v>
      </c>
      <c r="Y584" s="43">
        <f t="shared" si="732"/>
        <v>2.4662697723036864E-3</v>
      </c>
      <c r="Z584" s="45">
        <f t="shared" si="723"/>
        <v>0.03</v>
      </c>
      <c r="AA584" s="43">
        <f t="shared" si="733"/>
        <v>2.4662697723036864E-3</v>
      </c>
      <c r="AB584" s="35">
        <f t="shared" si="769"/>
        <v>0.16</v>
      </c>
      <c r="AC584" s="35">
        <f t="shared" ca="1" si="769"/>
        <v>0.15470777428049154</v>
      </c>
      <c r="AD584" s="317">
        <f t="shared" ca="1" si="769"/>
        <v>0.15470777428049154</v>
      </c>
      <c r="AE584" s="39"/>
      <c r="AF584" s="318">
        <f t="shared" si="734"/>
        <v>0</v>
      </c>
      <c r="AG584" s="405">
        <f t="shared" ca="1" si="735"/>
        <v>0</v>
      </c>
      <c r="AH584" s="318">
        <f t="shared" si="736"/>
        <v>0</v>
      </c>
      <c r="AI584" s="405">
        <f t="shared" ca="1" si="737"/>
        <v>0</v>
      </c>
      <c r="AJ584" s="318">
        <f t="shared" si="738"/>
        <v>0</v>
      </c>
      <c r="AK584" s="405">
        <f t="shared" ca="1" si="739"/>
        <v>0</v>
      </c>
      <c r="AL584" s="35">
        <v>0</v>
      </c>
      <c r="AM584" s="30">
        <f t="shared" ca="1" si="740"/>
        <v>0</v>
      </c>
      <c r="AN584" s="39"/>
      <c r="AO584" s="39"/>
      <c r="AP584" s="709">
        <f ca="1">IF($J$12="",0,IF(A584&lt;=$Y$3,IF(R583+SUM($M$126:M584)&gt;$Z$22,R583*10%,IF(R583+SUM($M$126:M584)&lt;=$Z$22,$Z$22-R583-SUM($M$126:M584))),0))</f>
        <v>0</v>
      </c>
      <c r="AQ584" s="319">
        <f t="shared" ca="1" si="770"/>
        <v>0</v>
      </c>
      <c r="AR584" s="319">
        <f ca="1">IF($J$12="",0,IF(U583&lt;0,0,IF(A584&lt;=$Y$3,IF(U583+SUM($M$126:M584)&gt;$Z$22,U583*10%,IF(U583+SUM($M$126:M584)&lt;=$Z$22,$AR$125-U583-SUM($M$126:M584))),0)))</f>
        <v>0</v>
      </c>
      <c r="AS584" s="39">
        <f t="shared" ca="1" si="771"/>
        <v>0</v>
      </c>
      <c r="AT584" s="723">
        <f t="shared" ca="1" si="741"/>
        <v>0</v>
      </c>
      <c r="AU584" s="320">
        <f t="shared" ca="1" si="742"/>
        <v>0</v>
      </c>
      <c r="AV584" s="320">
        <f t="shared" ca="1" si="743"/>
        <v>0</v>
      </c>
      <c r="AW584" s="320">
        <f t="shared" ca="1" si="744"/>
        <v>0</v>
      </c>
      <c r="AX584" s="320">
        <f t="shared" ca="1" si="745"/>
        <v>0</v>
      </c>
      <c r="AY584" s="320">
        <f t="shared" ca="1" si="772"/>
        <v>0</v>
      </c>
      <c r="AZ584" s="724">
        <f t="shared" ca="1" si="746"/>
        <v>0</v>
      </c>
      <c r="BA584" s="1259">
        <f t="shared" si="773"/>
        <v>0</v>
      </c>
      <c r="BB584" s="1250"/>
      <c r="BC584" s="715">
        <f t="shared" si="747"/>
        <v>0</v>
      </c>
      <c r="BD584" s="715">
        <f t="shared" si="748"/>
        <v>0</v>
      </c>
      <c r="BE584" s="715">
        <f t="shared" si="749"/>
        <v>0</v>
      </c>
      <c r="BF584" s="715">
        <f t="shared" si="774"/>
        <v>0</v>
      </c>
      <c r="BG584" s="732">
        <f t="shared" si="750"/>
        <v>0</v>
      </c>
      <c r="BH584" s="39"/>
      <c r="BI584" s="39"/>
      <c r="BJ584" s="39"/>
      <c r="BK584" s="39"/>
      <c r="BL584" s="39"/>
      <c r="BM584" s="30"/>
      <c r="BN584" s="422">
        <f t="shared" ca="1" si="751"/>
        <v>0</v>
      </c>
      <c r="BO584" s="422">
        <f t="shared" ca="1" si="752"/>
        <v>0</v>
      </c>
      <c r="BP584" s="422">
        <f t="shared" ca="1" si="753"/>
        <v>0</v>
      </c>
      <c r="BQ584" s="422">
        <f t="shared" ca="1" si="754"/>
        <v>0</v>
      </c>
      <c r="BR584" s="422">
        <f t="shared" ca="1" si="775"/>
        <v>0</v>
      </c>
      <c r="BS584" s="422">
        <f t="shared" ca="1" si="755"/>
        <v>0</v>
      </c>
      <c r="BT584" s="422">
        <f t="shared" si="756"/>
        <v>0</v>
      </c>
      <c r="BU584" s="422">
        <f t="shared" si="757"/>
        <v>0</v>
      </c>
      <c r="BV584" s="422">
        <f t="shared" si="758"/>
        <v>0</v>
      </c>
      <c r="BW584" s="422">
        <f t="shared" si="759"/>
        <v>0</v>
      </c>
      <c r="BX584" s="422">
        <f t="shared" si="776"/>
        <v>0</v>
      </c>
      <c r="BY584" s="422">
        <f t="shared" si="760"/>
        <v>0</v>
      </c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458"/>
      <c r="CL584" s="458"/>
      <c r="CM584" s="458"/>
      <c r="CN584" s="458"/>
      <c r="CO584" s="458"/>
      <c r="CP584" s="458"/>
      <c r="CQ584" s="458"/>
      <c r="CR584" s="458"/>
      <c r="CS584" s="458"/>
      <c r="CT584" s="458"/>
      <c r="CU584" s="458"/>
      <c r="CV584" s="458"/>
      <c r="CW584" s="458"/>
      <c r="CX584" s="458"/>
      <c r="CY584" s="458"/>
      <c r="CZ584" s="458"/>
      <c r="DA584" s="458"/>
      <c r="DB584" s="458"/>
      <c r="DC584" s="458"/>
      <c r="DD584" s="458"/>
      <c r="DE584" s="458"/>
      <c r="DF584" s="458"/>
      <c r="DG584" s="458"/>
      <c r="DH584" s="458"/>
      <c r="DI584" s="458"/>
      <c r="DJ584" s="458"/>
      <c r="DK584" s="458"/>
      <c r="DL584" s="458"/>
      <c r="DM584" s="458"/>
      <c r="DN584" s="458"/>
      <c r="DO584" s="458"/>
      <c r="DP584" s="458"/>
      <c r="DQ584" s="458"/>
      <c r="DR584" s="458"/>
      <c r="DS584" s="458"/>
      <c r="DT584" s="458"/>
      <c r="DU584" s="39"/>
      <c r="DV584" s="39"/>
      <c r="DW584" s="31">
        <f t="shared" si="783"/>
        <v>39</v>
      </c>
      <c r="DX584" s="459">
        <f t="shared" si="761"/>
        <v>460</v>
      </c>
      <c r="DY584" s="467">
        <f t="shared" si="777"/>
        <v>0</v>
      </c>
      <c r="DZ584" s="468">
        <f t="shared" si="778"/>
        <v>0</v>
      </c>
      <c r="EA584" s="467">
        <f t="shared" si="779"/>
        <v>0</v>
      </c>
      <c r="EB584" s="468"/>
      <c r="EC584" s="326"/>
      <c r="ED584" s="468"/>
      <c r="EE584" s="39"/>
      <c r="EF584" s="459">
        <f t="shared" si="780"/>
        <v>460</v>
      </c>
      <c r="EG584" s="407">
        <f t="shared" si="781"/>
        <v>0.03</v>
      </c>
      <c r="EH584" s="407">
        <f t="shared" si="781"/>
        <v>0.03</v>
      </c>
      <c r="EI584" s="407">
        <f t="shared" si="781"/>
        <v>0.03</v>
      </c>
      <c r="EJ584" s="407">
        <f t="shared" si="781"/>
        <v>0.03</v>
      </c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U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</row>
    <row r="585" spans="1:228" ht="12.75" hidden="1" customHeight="1" x14ac:dyDescent="0.2">
      <c r="A585" s="31">
        <f t="shared" si="782"/>
        <v>39</v>
      </c>
      <c r="B585" s="31"/>
      <c r="C585" s="31"/>
      <c r="D585" s="32">
        <f t="shared" si="762"/>
        <v>461</v>
      </c>
      <c r="E585" s="33">
        <f t="shared" ca="1" si="726"/>
        <v>0</v>
      </c>
      <c r="F585" s="33">
        <f t="shared" ca="1" si="727"/>
        <v>0</v>
      </c>
      <c r="G585" s="33">
        <f t="shared" ca="1" si="728"/>
        <v>0</v>
      </c>
      <c r="H585" s="33">
        <v>0</v>
      </c>
      <c r="I585" s="33">
        <v>0</v>
      </c>
      <c r="J585" s="33">
        <f t="shared" ref="J585:J648" ca="1" si="784">IF(A585&gt;$Y$3,0,$J$124)</f>
        <v>0</v>
      </c>
      <c r="K585" s="33">
        <f t="shared" ca="1" si="729"/>
        <v>0</v>
      </c>
      <c r="L585" s="33"/>
      <c r="M585" s="832">
        <v>0</v>
      </c>
      <c r="N585" s="33">
        <f>IF(M585&gt;0,#REF!,0)</f>
        <v>0</v>
      </c>
      <c r="O585" s="33">
        <f t="shared" ca="1" si="730"/>
        <v>0</v>
      </c>
      <c r="P585" s="833">
        <f t="shared" ca="1" si="763"/>
        <v>0</v>
      </c>
      <c r="Q585" s="834">
        <f t="shared" ca="1" si="764"/>
        <v>0</v>
      </c>
      <c r="R585" s="835">
        <f t="shared" ca="1" si="765"/>
        <v>0</v>
      </c>
      <c r="S585" s="836">
        <f t="shared" ca="1" si="766"/>
        <v>0</v>
      </c>
      <c r="T585" s="34">
        <f t="shared" ca="1" si="731"/>
        <v>0</v>
      </c>
      <c r="U585" s="835">
        <f t="shared" ca="1" si="767"/>
        <v>0</v>
      </c>
      <c r="V585" s="34">
        <f t="shared" si="715"/>
        <v>0</v>
      </c>
      <c r="W585" s="553">
        <f t="shared" si="717"/>
        <v>0</v>
      </c>
      <c r="X585" s="42">
        <f t="shared" si="768"/>
        <v>0.03</v>
      </c>
      <c r="Y585" s="43">
        <f t="shared" si="732"/>
        <v>2.4662697723036864E-3</v>
      </c>
      <c r="Z585" s="45">
        <f t="shared" si="723"/>
        <v>0.03</v>
      </c>
      <c r="AA585" s="43">
        <f t="shared" si="733"/>
        <v>2.4662697723036864E-3</v>
      </c>
      <c r="AB585" s="35">
        <f t="shared" si="769"/>
        <v>0.16</v>
      </c>
      <c r="AC585" s="35">
        <f t="shared" ca="1" si="769"/>
        <v>0.15470777428049154</v>
      </c>
      <c r="AD585" s="317">
        <f t="shared" ca="1" si="769"/>
        <v>0.15470777428049154</v>
      </c>
      <c r="AE585" s="39"/>
      <c r="AF585" s="318">
        <f t="shared" si="734"/>
        <v>0</v>
      </c>
      <c r="AG585" s="405">
        <f t="shared" ca="1" si="735"/>
        <v>0</v>
      </c>
      <c r="AH585" s="318">
        <f t="shared" si="736"/>
        <v>0</v>
      </c>
      <c r="AI585" s="405">
        <f t="shared" ca="1" si="737"/>
        <v>0</v>
      </c>
      <c r="AJ585" s="318">
        <f t="shared" si="738"/>
        <v>0</v>
      </c>
      <c r="AK585" s="405">
        <f t="shared" ca="1" si="739"/>
        <v>0</v>
      </c>
      <c r="AL585" s="35">
        <v>0</v>
      </c>
      <c r="AM585" s="30">
        <f t="shared" ca="1" si="740"/>
        <v>0</v>
      </c>
      <c r="AN585" s="39"/>
      <c r="AO585" s="39"/>
      <c r="AP585" s="709">
        <f ca="1">IF($J$12="",0,IF(A585&lt;=$Y$3,IF(R584+SUM($M$126:M585)&gt;$Z$22,R584*10%,IF(R584+SUM($M$126:M585)&lt;=$Z$22,$Z$22-R584-SUM($M$126:M585))),0))</f>
        <v>0</v>
      </c>
      <c r="AQ585" s="319">
        <f t="shared" ca="1" si="770"/>
        <v>0</v>
      </c>
      <c r="AR585" s="319">
        <f ca="1">IF($J$12="",0,IF(U584&lt;0,0,IF(A585&lt;=$Y$3,IF(U584+SUM($M$126:M585)&gt;$Z$22,U584*10%,IF(U584+SUM($M$126:M585)&lt;=$Z$22,$AR$125-U584-SUM($M$126:M585))),0)))</f>
        <v>0</v>
      </c>
      <c r="AS585" s="39">
        <f t="shared" ca="1" si="771"/>
        <v>0</v>
      </c>
      <c r="AT585" s="723">
        <f t="shared" ca="1" si="741"/>
        <v>0</v>
      </c>
      <c r="AU585" s="320">
        <f t="shared" ca="1" si="742"/>
        <v>0</v>
      </c>
      <c r="AV585" s="320">
        <f t="shared" ca="1" si="743"/>
        <v>0</v>
      </c>
      <c r="AW585" s="320">
        <f t="shared" ca="1" si="744"/>
        <v>0</v>
      </c>
      <c r="AX585" s="320">
        <f t="shared" ca="1" si="745"/>
        <v>0</v>
      </c>
      <c r="AY585" s="320">
        <f t="shared" ca="1" si="772"/>
        <v>0</v>
      </c>
      <c r="AZ585" s="724">
        <f t="shared" ca="1" si="746"/>
        <v>0</v>
      </c>
      <c r="BA585" s="1259">
        <f t="shared" si="773"/>
        <v>0</v>
      </c>
      <c r="BB585" s="1250"/>
      <c r="BC585" s="715">
        <f t="shared" si="747"/>
        <v>0</v>
      </c>
      <c r="BD585" s="715">
        <f t="shared" si="748"/>
        <v>0</v>
      </c>
      <c r="BE585" s="715">
        <f t="shared" si="749"/>
        <v>0</v>
      </c>
      <c r="BF585" s="715">
        <f t="shared" si="774"/>
        <v>0</v>
      </c>
      <c r="BG585" s="732">
        <f t="shared" si="750"/>
        <v>0</v>
      </c>
      <c r="BH585" s="39"/>
      <c r="BI585" s="39"/>
      <c r="BJ585" s="39"/>
      <c r="BK585" s="39"/>
      <c r="BL585" s="39"/>
      <c r="BM585" s="30"/>
      <c r="BN585" s="422">
        <f t="shared" ca="1" si="751"/>
        <v>0</v>
      </c>
      <c r="BO585" s="422">
        <f t="shared" ca="1" si="752"/>
        <v>0</v>
      </c>
      <c r="BP585" s="422">
        <f t="shared" ca="1" si="753"/>
        <v>0</v>
      </c>
      <c r="BQ585" s="422">
        <f t="shared" ca="1" si="754"/>
        <v>0</v>
      </c>
      <c r="BR585" s="422">
        <f t="shared" ca="1" si="775"/>
        <v>0</v>
      </c>
      <c r="BS585" s="422">
        <f t="shared" ca="1" si="755"/>
        <v>0</v>
      </c>
      <c r="BT585" s="422">
        <f t="shared" si="756"/>
        <v>0</v>
      </c>
      <c r="BU585" s="422">
        <f t="shared" si="757"/>
        <v>0</v>
      </c>
      <c r="BV585" s="422">
        <f t="shared" si="758"/>
        <v>0</v>
      </c>
      <c r="BW585" s="422">
        <f t="shared" si="759"/>
        <v>0</v>
      </c>
      <c r="BX585" s="422">
        <f t="shared" si="776"/>
        <v>0</v>
      </c>
      <c r="BY585" s="422">
        <f t="shared" si="760"/>
        <v>0</v>
      </c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458"/>
      <c r="CL585" s="458"/>
      <c r="CM585" s="458"/>
      <c r="CN585" s="458"/>
      <c r="CO585" s="458"/>
      <c r="CP585" s="458"/>
      <c r="CQ585" s="458"/>
      <c r="CR585" s="458"/>
      <c r="CS585" s="458"/>
      <c r="CT585" s="458"/>
      <c r="CU585" s="458"/>
      <c r="CV585" s="458"/>
      <c r="CW585" s="458"/>
      <c r="CX585" s="458"/>
      <c r="CY585" s="458"/>
      <c r="CZ585" s="458"/>
      <c r="DA585" s="458"/>
      <c r="DB585" s="458"/>
      <c r="DC585" s="458"/>
      <c r="DD585" s="458"/>
      <c r="DE585" s="458"/>
      <c r="DF585" s="458"/>
      <c r="DG585" s="458"/>
      <c r="DH585" s="458"/>
      <c r="DI585" s="458"/>
      <c r="DJ585" s="458"/>
      <c r="DK585" s="458"/>
      <c r="DL585" s="458"/>
      <c r="DM585" s="458"/>
      <c r="DN585" s="458"/>
      <c r="DO585" s="458"/>
      <c r="DP585" s="458"/>
      <c r="DQ585" s="458"/>
      <c r="DR585" s="458"/>
      <c r="DS585" s="458"/>
      <c r="DT585" s="458"/>
      <c r="DU585" s="39"/>
      <c r="DV585" s="39"/>
      <c r="DW585" s="31">
        <f t="shared" si="783"/>
        <v>39</v>
      </c>
      <c r="DX585" s="459">
        <f t="shared" si="761"/>
        <v>461</v>
      </c>
      <c r="DY585" s="467">
        <f t="shared" si="777"/>
        <v>0</v>
      </c>
      <c r="DZ585" s="468">
        <f t="shared" si="778"/>
        <v>0</v>
      </c>
      <c r="EA585" s="467">
        <f t="shared" si="779"/>
        <v>0</v>
      </c>
      <c r="EB585" s="468"/>
      <c r="EC585" s="326"/>
      <c r="ED585" s="468"/>
      <c r="EE585" s="39"/>
      <c r="EF585" s="459">
        <f t="shared" si="780"/>
        <v>461</v>
      </c>
      <c r="EG585" s="407">
        <f t="shared" si="781"/>
        <v>0.03</v>
      </c>
      <c r="EH585" s="407">
        <f t="shared" si="781"/>
        <v>0.03</v>
      </c>
      <c r="EI585" s="407">
        <f t="shared" si="781"/>
        <v>0.03</v>
      </c>
      <c r="EJ585" s="407">
        <f t="shared" si="781"/>
        <v>0.03</v>
      </c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U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</row>
    <row r="586" spans="1:228" ht="12.75" hidden="1" customHeight="1" x14ac:dyDescent="0.2">
      <c r="A586" s="31">
        <f t="shared" si="782"/>
        <v>39</v>
      </c>
      <c r="B586" s="31"/>
      <c r="C586" s="31"/>
      <c r="D586" s="32">
        <f t="shared" si="762"/>
        <v>462</v>
      </c>
      <c r="E586" s="33">
        <f t="shared" ca="1" si="726"/>
        <v>0</v>
      </c>
      <c r="F586" s="33">
        <f t="shared" ca="1" si="727"/>
        <v>0</v>
      </c>
      <c r="G586" s="33">
        <f t="shared" ca="1" si="728"/>
        <v>0</v>
      </c>
      <c r="H586" s="33">
        <v>0</v>
      </c>
      <c r="I586" s="33">
        <v>0</v>
      </c>
      <c r="J586" s="33">
        <f t="shared" ca="1" si="784"/>
        <v>0</v>
      </c>
      <c r="K586" s="33">
        <f t="shared" ca="1" si="729"/>
        <v>0</v>
      </c>
      <c r="L586" s="33"/>
      <c r="M586" s="832">
        <v>0</v>
      </c>
      <c r="N586" s="33">
        <f>IF(M586&gt;0,#REF!,0)</f>
        <v>0</v>
      </c>
      <c r="O586" s="33">
        <f t="shared" ca="1" si="730"/>
        <v>0</v>
      </c>
      <c r="P586" s="833">
        <f t="shared" ca="1" si="763"/>
        <v>0</v>
      </c>
      <c r="Q586" s="834">
        <f t="shared" ca="1" si="764"/>
        <v>0</v>
      </c>
      <c r="R586" s="835">
        <f t="shared" ca="1" si="765"/>
        <v>0</v>
      </c>
      <c r="S586" s="836">
        <f t="shared" ca="1" si="766"/>
        <v>0</v>
      </c>
      <c r="T586" s="34">
        <f t="shared" ca="1" si="731"/>
        <v>0</v>
      </c>
      <c r="U586" s="835">
        <f t="shared" ca="1" si="767"/>
        <v>0</v>
      </c>
      <c r="V586" s="34">
        <f t="shared" si="715"/>
        <v>0</v>
      </c>
      <c r="W586" s="553">
        <f t="shared" si="717"/>
        <v>0</v>
      </c>
      <c r="X586" s="42">
        <f t="shared" si="768"/>
        <v>0.03</v>
      </c>
      <c r="Y586" s="43">
        <f t="shared" si="732"/>
        <v>2.4662697723036864E-3</v>
      </c>
      <c r="Z586" s="45">
        <f t="shared" si="723"/>
        <v>0.03</v>
      </c>
      <c r="AA586" s="43">
        <f t="shared" si="733"/>
        <v>2.4662697723036864E-3</v>
      </c>
      <c r="AB586" s="35">
        <f t="shared" si="769"/>
        <v>0.16</v>
      </c>
      <c r="AC586" s="35">
        <f t="shared" ca="1" si="769"/>
        <v>0.15470777428049154</v>
      </c>
      <c r="AD586" s="317">
        <f t="shared" ca="1" si="769"/>
        <v>0.15470777428049154</v>
      </c>
      <c r="AE586" s="39"/>
      <c r="AF586" s="318">
        <f t="shared" si="734"/>
        <v>0</v>
      </c>
      <c r="AG586" s="405">
        <f t="shared" ca="1" si="735"/>
        <v>0</v>
      </c>
      <c r="AH586" s="318">
        <f t="shared" si="736"/>
        <v>0</v>
      </c>
      <c r="AI586" s="405">
        <f t="shared" ca="1" si="737"/>
        <v>0</v>
      </c>
      <c r="AJ586" s="318">
        <f t="shared" si="738"/>
        <v>0</v>
      </c>
      <c r="AK586" s="405">
        <f t="shared" ca="1" si="739"/>
        <v>0</v>
      </c>
      <c r="AL586" s="35">
        <v>0</v>
      </c>
      <c r="AM586" s="30">
        <f t="shared" ca="1" si="740"/>
        <v>0</v>
      </c>
      <c r="AN586" s="39"/>
      <c r="AO586" s="39"/>
      <c r="AP586" s="709">
        <f ca="1">IF($J$12="",0,IF(A586&lt;=$Y$3,IF(R585+SUM($M$126:M586)&gt;$Z$22,R585*10%,IF(R585+SUM($M$126:M586)&lt;=$Z$22,$Z$22-R585-SUM($M$126:M586))),0))</f>
        <v>0</v>
      </c>
      <c r="AQ586" s="319">
        <f t="shared" ca="1" si="770"/>
        <v>0</v>
      </c>
      <c r="AR586" s="319">
        <f ca="1">IF($J$12="",0,IF(U585&lt;0,0,IF(A586&lt;=$Y$3,IF(U585+SUM($M$126:M586)&gt;$Z$22,U585*10%,IF(U585+SUM($M$126:M586)&lt;=$Z$22,$AR$125-U585-SUM($M$126:M586))),0)))</f>
        <v>0</v>
      </c>
      <c r="AS586" s="39">
        <f t="shared" ca="1" si="771"/>
        <v>0</v>
      </c>
      <c r="AT586" s="723">
        <f t="shared" ca="1" si="741"/>
        <v>0</v>
      </c>
      <c r="AU586" s="320">
        <f t="shared" ca="1" si="742"/>
        <v>0</v>
      </c>
      <c r="AV586" s="320">
        <f t="shared" ca="1" si="743"/>
        <v>0</v>
      </c>
      <c r="AW586" s="320">
        <f t="shared" ca="1" si="744"/>
        <v>0</v>
      </c>
      <c r="AX586" s="320">
        <f t="shared" ca="1" si="745"/>
        <v>0</v>
      </c>
      <c r="AY586" s="320">
        <f t="shared" ca="1" si="772"/>
        <v>0</v>
      </c>
      <c r="AZ586" s="724">
        <f t="shared" ca="1" si="746"/>
        <v>0</v>
      </c>
      <c r="BA586" s="1259">
        <f t="shared" si="773"/>
        <v>0</v>
      </c>
      <c r="BB586" s="1250"/>
      <c r="BC586" s="715">
        <f t="shared" si="747"/>
        <v>0</v>
      </c>
      <c r="BD586" s="715">
        <f t="shared" si="748"/>
        <v>0</v>
      </c>
      <c r="BE586" s="715">
        <f t="shared" si="749"/>
        <v>0</v>
      </c>
      <c r="BF586" s="715">
        <f t="shared" si="774"/>
        <v>0</v>
      </c>
      <c r="BG586" s="732">
        <f t="shared" si="750"/>
        <v>0</v>
      </c>
      <c r="BH586" s="39"/>
      <c r="BI586" s="39"/>
      <c r="BJ586" s="39"/>
      <c r="BK586" s="39"/>
      <c r="BL586" s="39"/>
      <c r="BM586" s="30"/>
      <c r="BN586" s="422">
        <f t="shared" ca="1" si="751"/>
        <v>0</v>
      </c>
      <c r="BO586" s="422">
        <f t="shared" ca="1" si="752"/>
        <v>0</v>
      </c>
      <c r="BP586" s="422">
        <f t="shared" ca="1" si="753"/>
        <v>0</v>
      </c>
      <c r="BQ586" s="422">
        <f t="shared" ca="1" si="754"/>
        <v>0</v>
      </c>
      <c r="BR586" s="422">
        <f t="shared" ca="1" si="775"/>
        <v>0</v>
      </c>
      <c r="BS586" s="422">
        <f t="shared" ca="1" si="755"/>
        <v>0</v>
      </c>
      <c r="BT586" s="422">
        <f t="shared" si="756"/>
        <v>0</v>
      </c>
      <c r="BU586" s="422">
        <f t="shared" si="757"/>
        <v>0</v>
      </c>
      <c r="BV586" s="422">
        <f t="shared" si="758"/>
        <v>0</v>
      </c>
      <c r="BW586" s="422">
        <f t="shared" si="759"/>
        <v>0</v>
      </c>
      <c r="BX586" s="422">
        <f t="shared" si="776"/>
        <v>0</v>
      </c>
      <c r="BY586" s="422">
        <f t="shared" si="760"/>
        <v>0</v>
      </c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458"/>
      <c r="CL586" s="458"/>
      <c r="CM586" s="458"/>
      <c r="CN586" s="458"/>
      <c r="CO586" s="458"/>
      <c r="CP586" s="458"/>
      <c r="CQ586" s="458"/>
      <c r="CR586" s="458"/>
      <c r="CS586" s="458"/>
      <c r="CT586" s="458"/>
      <c r="CU586" s="458"/>
      <c r="CV586" s="458"/>
      <c r="CW586" s="458"/>
      <c r="CX586" s="458"/>
      <c r="CY586" s="458"/>
      <c r="CZ586" s="458"/>
      <c r="DA586" s="458"/>
      <c r="DB586" s="458"/>
      <c r="DC586" s="458"/>
      <c r="DD586" s="458"/>
      <c r="DE586" s="458"/>
      <c r="DF586" s="458"/>
      <c r="DG586" s="458"/>
      <c r="DH586" s="458"/>
      <c r="DI586" s="458"/>
      <c r="DJ586" s="458"/>
      <c r="DK586" s="458"/>
      <c r="DL586" s="458"/>
      <c r="DM586" s="458"/>
      <c r="DN586" s="458"/>
      <c r="DO586" s="458"/>
      <c r="DP586" s="458"/>
      <c r="DQ586" s="458"/>
      <c r="DR586" s="458"/>
      <c r="DS586" s="458"/>
      <c r="DT586" s="458"/>
      <c r="DU586" s="39"/>
      <c r="DV586" s="39"/>
      <c r="DW586" s="31">
        <f t="shared" si="783"/>
        <v>39</v>
      </c>
      <c r="DX586" s="459">
        <f t="shared" si="761"/>
        <v>462</v>
      </c>
      <c r="DY586" s="467">
        <f t="shared" si="777"/>
        <v>0</v>
      </c>
      <c r="DZ586" s="468">
        <f t="shared" si="778"/>
        <v>0</v>
      </c>
      <c r="EA586" s="467">
        <f t="shared" si="779"/>
        <v>0</v>
      </c>
      <c r="EB586" s="468"/>
      <c r="EC586" s="326"/>
      <c r="ED586" s="468"/>
      <c r="EE586" s="39"/>
      <c r="EF586" s="459">
        <f t="shared" si="780"/>
        <v>462</v>
      </c>
      <c r="EG586" s="407">
        <f t="shared" si="781"/>
        <v>0.03</v>
      </c>
      <c r="EH586" s="407">
        <f t="shared" si="781"/>
        <v>0.03</v>
      </c>
      <c r="EI586" s="407">
        <f t="shared" si="781"/>
        <v>0.03</v>
      </c>
      <c r="EJ586" s="407">
        <f t="shared" si="781"/>
        <v>0.03</v>
      </c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U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</row>
    <row r="587" spans="1:228" ht="12.75" hidden="1" customHeight="1" x14ac:dyDescent="0.2">
      <c r="A587" s="31">
        <f t="shared" si="782"/>
        <v>39</v>
      </c>
      <c r="B587" s="31"/>
      <c r="C587" s="31"/>
      <c r="D587" s="32">
        <f t="shared" si="762"/>
        <v>463</v>
      </c>
      <c r="E587" s="33">
        <f t="shared" ca="1" si="726"/>
        <v>0</v>
      </c>
      <c r="F587" s="33">
        <f t="shared" ca="1" si="727"/>
        <v>0</v>
      </c>
      <c r="G587" s="33">
        <f t="shared" ca="1" si="728"/>
        <v>0</v>
      </c>
      <c r="H587" s="33">
        <v>0</v>
      </c>
      <c r="I587" s="33">
        <v>0</v>
      </c>
      <c r="J587" s="33">
        <f t="shared" ca="1" si="784"/>
        <v>0</v>
      </c>
      <c r="K587" s="33">
        <f t="shared" ca="1" si="729"/>
        <v>0</v>
      </c>
      <c r="L587" s="33"/>
      <c r="M587" s="832">
        <v>0</v>
      </c>
      <c r="N587" s="33">
        <f>IF(M587&gt;0,#REF!,0)</f>
        <v>0</v>
      </c>
      <c r="O587" s="33">
        <f t="shared" ca="1" si="730"/>
        <v>0</v>
      </c>
      <c r="P587" s="833">
        <f t="shared" ca="1" si="763"/>
        <v>0</v>
      </c>
      <c r="Q587" s="834">
        <f t="shared" ca="1" si="764"/>
        <v>0</v>
      </c>
      <c r="R587" s="835">
        <f t="shared" ca="1" si="765"/>
        <v>0</v>
      </c>
      <c r="S587" s="836">
        <f t="shared" ca="1" si="766"/>
        <v>0</v>
      </c>
      <c r="T587" s="34">
        <f t="shared" ca="1" si="731"/>
        <v>0</v>
      </c>
      <c r="U587" s="835">
        <f t="shared" ca="1" si="767"/>
        <v>0</v>
      </c>
      <c r="V587" s="34">
        <f t="shared" si="715"/>
        <v>0</v>
      </c>
      <c r="W587" s="553">
        <f t="shared" si="717"/>
        <v>0</v>
      </c>
      <c r="X587" s="42">
        <f t="shared" si="768"/>
        <v>0.03</v>
      </c>
      <c r="Y587" s="43">
        <f t="shared" si="732"/>
        <v>2.4662697723036864E-3</v>
      </c>
      <c r="Z587" s="45">
        <f t="shared" si="723"/>
        <v>0.03</v>
      </c>
      <c r="AA587" s="43">
        <f t="shared" si="733"/>
        <v>2.4662697723036864E-3</v>
      </c>
      <c r="AB587" s="35">
        <f t="shared" si="769"/>
        <v>0.16</v>
      </c>
      <c r="AC587" s="35">
        <f t="shared" ca="1" si="769"/>
        <v>0.15470777428049154</v>
      </c>
      <c r="AD587" s="317">
        <f t="shared" ca="1" si="769"/>
        <v>0.15470777428049154</v>
      </c>
      <c r="AE587" s="39"/>
      <c r="AF587" s="318">
        <f t="shared" si="734"/>
        <v>0</v>
      </c>
      <c r="AG587" s="405">
        <f t="shared" ca="1" si="735"/>
        <v>0</v>
      </c>
      <c r="AH587" s="318">
        <f t="shared" si="736"/>
        <v>0</v>
      </c>
      <c r="AI587" s="405">
        <f t="shared" ca="1" si="737"/>
        <v>0</v>
      </c>
      <c r="AJ587" s="318">
        <f t="shared" si="738"/>
        <v>0</v>
      </c>
      <c r="AK587" s="405">
        <f t="shared" ca="1" si="739"/>
        <v>0</v>
      </c>
      <c r="AL587" s="35">
        <v>0</v>
      </c>
      <c r="AM587" s="30">
        <f t="shared" ca="1" si="740"/>
        <v>0</v>
      </c>
      <c r="AN587" s="39"/>
      <c r="AO587" s="39"/>
      <c r="AP587" s="709">
        <f ca="1">IF($J$12="",0,IF(A587&lt;=$Y$3,IF(R586+SUM($M$126:M587)&gt;$Z$22,R586*10%,IF(R586+SUM($M$126:M587)&lt;=$Z$22,$Z$22-R586-SUM($M$126:M587))),0))</f>
        <v>0</v>
      </c>
      <c r="AQ587" s="319">
        <f t="shared" ca="1" si="770"/>
        <v>0</v>
      </c>
      <c r="AR587" s="319">
        <f ca="1">IF($J$12="",0,IF(U586&lt;0,0,IF(A587&lt;=$Y$3,IF(U586+SUM($M$126:M587)&gt;$Z$22,U586*10%,IF(U586+SUM($M$126:M587)&lt;=$Z$22,$AR$125-U586-SUM($M$126:M587))),0)))</f>
        <v>0</v>
      </c>
      <c r="AS587" s="39">
        <f t="shared" ca="1" si="771"/>
        <v>0</v>
      </c>
      <c r="AT587" s="723">
        <f t="shared" ca="1" si="741"/>
        <v>0</v>
      </c>
      <c r="AU587" s="320">
        <f t="shared" ca="1" si="742"/>
        <v>0</v>
      </c>
      <c r="AV587" s="320">
        <f t="shared" ca="1" si="743"/>
        <v>0</v>
      </c>
      <c r="AW587" s="320">
        <f t="shared" ca="1" si="744"/>
        <v>0</v>
      </c>
      <c r="AX587" s="320">
        <f t="shared" ca="1" si="745"/>
        <v>0</v>
      </c>
      <c r="AY587" s="320">
        <f t="shared" ca="1" si="772"/>
        <v>0</v>
      </c>
      <c r="AZ587" s="724">
        <f t="shared" ca="1" si="746"/>
        <v>0</v>
      </c>
      <c r="BA587" s="1259">
        <f t="shared" si="773"/>
        <v>0</v>
      </c>
      <c r="BB587" s="1250"/>
      <c r="BC587" s="715">
        <f t="shared" si="747"/>
        <v>0</v>
      </c>
      <c r="BD587" s="715">
        <f t="shared" si="748"/>
        <v>0</v>
      </c>
      <c r="BE587" s="715">
        <f t="shared" si="749"/>
        <v>0</v>
      </c>
      <c r="BF587" s="715">
        <f t="shared" si="774"/>
        <v>0</v>
      </c>
      <c r="BG587" s="732">
        <f t="shared" si="750"/>
        <v>0</v>
      </c>
      <c r="BH587" s="39"/>
      <c r="BI587" s="39"/>
      <c r="BJ587" s="39"/>
      <c r="BK587" s="39"/>
      <c r="BL587" s="39"/>
      <c r="BM587" s="30"/>
      <c r="BN587" s="422">
        <f t="shared" ca="1" si="751"/>
        <v>0</v>
      </c>
      <c r="BO587" s="422">
        <f t="shared" ca="1" si="752"/>
        <v>0</v>
      </c>
      <c r="BP587" s="422">
        <f t="shared" ca="1" si="753"/>
        <v>0</v>
      </c>
      <c r="BQ587" s="422">
        <f t="shared" ca="1" si="754"/>
        <v>0</v>
      </c>
      <c r="BR587" s="422">
        <f t="shared" ca="1" si="775"/>
        <v>0</v>
      </c>
      <c r="BS587" s="422">
        <f t="shared" ca="1" si="755"/>
        <v>0</v>
      </c>
      <c r="BT587" s="422">
        <f t="shared" si="756"/>
        <v>0</v>
      </c>
      <c r="BU587" s="422">
        <f t="shared" si="757"/>
        <v>0</v>
      </c>
      <c r="BV587" s="422">
        <f t="shared" si="758"/>
        <v>0</v>
      </c>
      <c r="BW587" s="422">
        <f t="shared" si="759"/>
        <v>0</v>
      </c>
      <c r="BX587" s="422">
        <f t="shared" si="776"/>
        <v>0</v>
      </c>
      <c r="BY587" s="422">
        <f t="shared" si="760"/>
        <v>0</v>
      </c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458"/>
      <c r="CL587" s="458"/>
      <c r="CM587" s="458"/>
      <c r="CN587" s="458"/>
      <c r="CO587" s="458"/>
      <c r="CP587" s="458"/>
      <c r="CQ587" s="458"/>
      <c r="CR587" s="458"/>
      <c r="CS587" s="458"/>
      <c r="CT587" s="458"/>
      <c r="CU587" s="458"/>
      <c r="CV587" s="458"/>
      <c r="CW587" s="458"/>
      <c r="CX587" s="458"/>
      <c r="CY587" s="458"/>
      <c r="CZ587" s="458"/>
      <c r="DA587" s="458"/>
      <c r="DB587" s="458"/>
      <c r="DC587" s="458"/>
      <c r="DD587" s="458"/>
      <c r="DE587" s="458"/>
      <c r="DF587" s="458"/>
      <c r="DG587" s="458"/>
      <c r="DH587" s="458"/>
      <c r="DI587" s="458"/>
      <c r="DJ587" s="458"/>
      <c r="DK587" s="458"/>
      <c r="DL587" s="458"/>
      <c r="DM587" s="458"/>
      <c r="DN587" s="458"/>
      <c r="DO587" s="458"/>
      <c r="DP587" s="458"/>
      <c r="DQ587" s="458"/>
      <c r="DR587" s="458"/>
      <c r="DS587" s="458"/>
      <c r="DT587" s="458"/>
      <c r="DU587" s="39"/>
      <c r="DV587" s="39"/>
      <c r="DW587" s="31">
        <f t="shared" si="783"/>
        <v>39</v>
      </c>
      <c r="DX587" s="459">
        <f t="shared" si="761"/>
        <v>463</v>
      </c>
      <c r="DY587" s="467">
        <f t="shared" si="777"/>
        <v>0</v>
      </c>
      <c r="DZ587" s="468">
        <f t="shared" si="778"/>
        <v>0</v>
      </c>
      <c r="EA587" s="467">
        <f t="shared" si="779"/>
        <v>0</v>
      </c>
      <c r="EB587" s="468"/>
      <c r="EC587" s="326"/>
      <c r="ED587" s="468"/>
      <c r="EE587" s="39"/>
      <c r="EF587" s="459">
        <f t="shared" si="780"/>
        <v>463</v>
      </c>
      <c r="EG587" s="407">
        <f t="shared" si="781"/>
        <v>0.03</v>
      </c>
      <c r="EH587" s="407">
        <f t="shared" si="781"/>
        <v>0.03</v>
      </c>
      <c r="EI587" s="407">
        <f t="shared" si="781"/>
        <v>0.03</v>
      </c>
      <c r="EJ587" s="407">
        <f t="shared" si="781"/>
        <v>0.03</v>
      </c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U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</row>
    <row r="588" spans="1:228" ht="12.75" hidden="1" customHeight="1" x14ac:dyDescent="0.2">
      <c r="A588" s="31">
        <f t="shared" si="782"/>
        <v>39</v>
      </c>
      <c r="B588" s="31"/>
      <c r="C588" s="31"/>
      <c r="D588" s="32">
        <f t="shared" si="762"/>
        <v>464</v>
      </c>
      <c r="E588" s="33">
        <f t="shared" ca="1" si="726"/>
        <v>0</v>
      </c>
      <c r="F588" s="33">
        <f t="shared" ca="1" si="727"/>
        <v>0</v>
      </c>
      <c r="G588" s="33">
        <f t="shared" ca="1" si="728"/>
        <v>0</v>
      </c>
      <c r="H588" s="33">
        <v>0</v>
      </c>
      <c r="I588" s="33">
        <v>0</v>
      </c>
      <c r="J588" s="33">
        <f t="shared" ca="1" si="784"/>
        <v>0</v>
      </c>
      <c r="K588" s="33">
        <f t="shared" ca="1" si="729"/>
        <v>0</v>
      </c>
      <c r="L588" s="33"/>
      <c r="M588" s="832">
        <v>0</v>
      </c>
      <c r="N588" s="33">
        <f>IF(M588&gt;0,#REF!,0)</f>
        <v>0</v>
      </c>
      <c r="O588" s="33">
        <f t="shared" ca="1" si="730"/>
        <v>0</v>
      </c>
      <c r="P588" s="833">
        <f t="shared" ca="1" si="763"/>
        <v>0</v>
      </c>
      <c r="Q588" s="834">
        <f t="shared" ca="1" si="764"/>
        <v>0</v>
      </c>
      <c r="R588" s="835">
        <f t="shared" ca="1" si="765"/>
        <v>0</v>
      </c>
      <c r="S588" s="836">
        <f t="shared" ca="1" si="766"/>
        <v>0</v>
      </c>
      <c r="T588" s="34">
        <f t="shared" ca="1" si="731"/>
        <v>0</v>
      </c>
      <c r="U588" s="835">
        <f t="shared" ca="1" si="767"/>
        <v>0</v>
      </c>
      <c r="V588" s="34">
        <f t="shared" si="715"/>
        <v>0</v>
      </c>
      <c r="W588" s="553">
        <f t="shared" si="717"/>
        <v>0</v>
      </c>
      <c r="X588" s="42">
        <f t="shared" si="768"/>
        <v>0.03</v>
      </c>
      <c r="Y588" s="43">
        <f t="shared" si="732"/>
        <v>2.4662697723036864E-3</v>
      </c>
      <c r="Z588" s="45">
        <f t="shared" si="723"/>
        <v>0.03</v>
      </c>
      <c r="AA588" s="43">
        <f t="shared" si="733"/>
        <v>2.4662697723036864E-3</v>
      </c>
      <c r="AB588" s="35">
        <f t="shared" si="769"/>
        <v>0.16</v>
      </c>
      <c r="AC588" s="35">
        <f t="shared" ca="1" si="769"/>
        <v>0.15470777428049154</v>
      </c>
      <c r="AD588" s="317">
        <f t="shared" ca="1" si="769"/>
        <v>0.15470777428049154</v>
      </c>
      <c r="AE588" s="39"/>
      <c r="AF588" s="318">
        <f t="shared" si="734"/>
        <v>0</v>
      </c>
      <c r="AG588" s="405">
        <f t="shared" ca="1" si="735"/>
        <v>0</v>
      </c>
      <c r="AH588" s="318">
        <f t="shared" si="736"/>
        <v>0</v>
      </c>
      <c r="AI588" s="405">
        <f t="shared" ca="1" si="737"/>
        <v>0</v>
      </c>
      <c r="AJ588" s="318">
        <f t="shared" si="738"/>
        <v>0</v>
      </c>
      <c r="AK588" s="405">
        <f t="shared" ca="1" si="739"/>
        <v>0</v>
      </c>
      <c r="AL588" s="35">
        <v>0</v>
      </c>
      <c r="AM588" s="30">
        <f t="shared" ca="1" si="740"/>
        <v>0</v>
      </c>
      <c r="AN588" s="39"/>
      <c r="AO588" s="39"/>
      <c r="AP588" s="709">
        <f ca="1">IF($J$12="",0,IF(A588&lt;=$Y$3,IF(R587+SUM($M$126:M588)&gt;$Z$22,R587*10%,IF(R587+SUM($M$126:M588)&lt;=$Z$22,$Z$22-R587-SUM($M$126:M588))),0))</f>
        <v>0</v>
      </c>
      <c r="AQ588" s="319">
        <f t="shared" ca="1" si="770"/>
        <v>0</v>
      </c>
      <c r="AR588" s="319">
        <f ca="1">IF($J$12="",0,IF(U587&lt;0,0,IF(A588&lt;=$Y$3,IF(U587+SUM($M$126:M588)&gt;$Z$22,U587*10%,IF(U587+SUM($M$126:M588)&lt;=$Z$22,$AR$125-U587-SUM($M$126:M588))),0)))</f>
        <v>0</v>
      </c>
      <c r="AS588" s="39">
        <f t="shared" ca="1" si="771"/>
        <v>0</v>
      </c>
      <c r="AT588" s="723">
        <f t="shared" ca="1" si="741"/>
        <v>0</v>
      </c>
      <c r="AU588" s="320">
        <f t="shared" ca="1" si="742"/>
        <v>0</v>
      </c>
      <c r="AV588" s="320">
        <f t="shared" ca="1" si="743"/>
        <v>0</v>
      </c>
      <c r="AW588" s="320">
        <f t="shared" ca="1" si="744"/>
        <v>0</v>
      </c>
      <c r="AX588" s="320">
        <f t="shared" ca="1" si="745"/>
        <v>0</v>
      </c>
      <c r="AY588" s="320">
        <f t="shared" ca="1" si="772"/>
        <v>0</v>
      </c>
      <c r="AZ588" s="724">
        <f t="shared" ca="1" si="746"/>
        <v>0</v>
      </c>
      <c r="BA588" s="1259">
        <f t="shared" si="773"/>
        <v>0</v>
      </c>
      <c r="BB588" s="1250"/>
      <c r="BC588" s="715">
        <f t="shared" si="747"/>
        <v>0</v>
      </c>
      <c r="BD588" s="715">
        <f t="shared" si="748"/>
        <v>0</v>
      </c>
      <c r="BE588" s="715">
        <f t="shared" si="749"/>
        <v>0</v>
      </c>
      <c r="BF588" s="715">
        <f t="shared" si="774"/>
        <v>0</v>
      </c>
      <c r="BG588" s="732">
        <f t="shared" si="750"/>
        <v>0</v>
      </c>
      <c r="BH588" s="39"/>
      <c r="BI588" s="39"/>
      <c r="BJ588" s="39"/>
      <c r="BK588" s="39"/>
      <c r="BL588" s="39"/>
      <c r="BM588" s="30"/>
      <c r="BN588" s="422">
        <f t="shared" ca="1" si="751"/>
        <v>0</v>
      </c>
      <c r="BO588" s="422">
        <f t="shared" ca="1" si="752"/>
        <v>0</v>
      </c>
      <c r="BP588" s="422">
        <f t="shared" ca="1" si="753"/>
        <v>0</v>
      </c>
      <c r="BQ588" s="422">
        <f t="shared" ca="1" si="754"/>
        <v>0</v>
      </c>
      <c r="BR588" s="422">
        <f t="shared" ca="1" si="775"/>
        <v>0</v>
      </c>
      <c r="BS588" s="422">
        <f t="shared" ca="1" si="755"/>
        <v>0</v>
      </c>
      <c r="BT588" s="422">
        <f t="shared" si="756"/>
        <v>0</v>
      </c>
      <c r="BU588" s="422">
        <f t="shared" si="757"/>
        <v>0</v>
      </c>
      <c r="BV588" s="422">
        <f t="shared" si="758"/>
        <v>0</v>
      </c>
      <c r="BW588" s="422">
        <f t="shared" si="759"/>
        <v>0</v>
      </c>
      <c r="BX588" s="422">
        <f t="shared" si="776"/>
        <v>0</v>
      </c>
      <c r="BY588" s="422">
        <f t="shared" si="760"/>
        <v>0</v>
      </c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458"/>
      <c r="CL588" s="458"/>
      <c r="CM588" s="458"/>
      <c r="CN588" s="458"/>
      <c r="CO588" s="458"/>
      <c r="CP588" s="458"/>
      <c r="CQ588" s="458"/>
      <c r="CR588" s="458"/>
      <c r="CS588" s="458"/>
      <c r="CT588" s="458"/>
      <c r="CU588" s="458"/>
      <c r="CV588" s="458"/>
      <c r="CW588" s="458"/>
      <c r="CX588" s="458"/>
      <c r="CY588" s="458"/>
      <c r="CZ588" s="458"/>
      <c r="DA588" s="458"/>
      <c r="DB588" s="458"/>
      <c r="DC588" s="458"/>
      <c r="DD588" s="458"/>
      <c r="DE588" s="458"/>
      <c r="DF588" s="458"/>
      <c r="DG588" s="458"/>
      <c r="DH588" s="458"/>
      <c r="DI588" s="458"/>
      <c r="DJ588" s="458"/>
      <c r="DK588" s="458"/>
      <c r="DL588" s="458"/>
      <c r="DM588" s="458"/>
      <c r="DN588" s="458"/>
      <c r="DO588" s="458"/>
      <c r="DP588" s="458"/>
      <c r="DQ588" s="458"/>
      <c r="DR588" s="458"/>
      <c r="DS588" s="458"/>
      <c r="DT588" s="458"/>
      <c r="DU588" s="39"/>
      <c r="DV588" s="39"/>
      <c r="DW588" s="31">
        <f t="shared" si="783"/>
        <v>39</v>
      </c>
      <c r="DX588" s="459">
        <f t="shared" si="761"/>
        <v>464</v>
      </c>
      <c r="DY588" s="467">
        <f t="shared" si="777"/>
        <v>0</v>
      </c>
      <c r="DZ588" s="468">
        <f t="shared" si="778"/>
        <v>0</v>
      </c>
      <c r="EA588" s="467">
        <f t="shared" si="779"/>
        <v>0</v>
      </c>
      <c r="EB588" s="468"/>
      <c r="EC588" s="326"/>
      <c r="ED588" s="468"/>
      <c r="EE588" s="39"/>
      <c r="EF588" s="459">
        <f t="shared" si="780"/>
        <v>464</v>
      </c>
      <c r="EG588" s="407">
        <f t="shared" si="781"/>
        <v>0.03</v>
      </c>
      <c r="EH588" s="407">
        <f t="shared" si="781"/>
        <v>0.03</v>
      </c>
      <c r="EI588" s="407">
        <f t="shared" si="781"/>
        <v>0.03</v>
      </c>
      <c r="EJ588" s="407">
        <f t="shared" si="781"/>
        <v>0.03</v>
      </c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U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</row>
    <row r="589" spans="1:228" ht="12.75" hidden="1" customHeight="1" x14ac:dyDescent="0.2">
      <c r="A589" s="31">
        <f t="shared" si="782"/>
        <v>39</v>
      </c>
      <c r="B589" s="31"/>
      <c r="C589" s="31"/>
      <c r="D589" s="32">
        <f t="shared" si="762"/>
        <v>465</v>
      </c>
      <c r="E589" s="33">
        <f t="shared" ca="1" si="726"/>
        <v>0</v>
      </c>
      <c r="F589" s="33">
        <f t="shared" ca="1" si="727"/>
        <v>0</v>
      </c>
      <c r="G589" s="33">
        <f t="shared" ca="1" si="728"/>
        <v>0</v>
      </c>
      <c r="H589" s="33">
        <v>0</v>
      </c>
      <c r="I589" s="33">
        <v>0</v>
      </c>
      <c r="J589" s="33">
        <f t="shared" ca="1" si="784"/>
        <v>0</v>
      </c>
      <c r="K589" s="33">
        <f t="shared" ca="1" si="729"/>
        <v>0</v>
      </c>
      <c r="L589" s="33"/>
      <c r="M589" s="832">
        <v>0</v>
      </c>
      <c r="N589" s="33">
        <f>IF(M589&gt;0,#REF!,0)</f>
        <v>0</v>
      </c>
      <c r="O589" s="33">
        <f t="shared" ca="1" si="730"/>
        <v>0</v>
      </c>
      <c r="P589" s="833">
        <f t="shared" ca="1" si="763"/>
        <v>0</v>
      </c>
      <c r="Q589" s="834">
        <f t="shared" ca="1" si="764"/>
        <v>0</v>
      </c>
      <c r="R589" s="835">
        <f t="shared" ca="1" si="765"/>
        <v>0</v>
      </c>
      <c r="S589" s="836">
        <f t="shared" ca="1" si="766"/>
        <v>0</v>
      </c>
      <c r="T589" s="34">
        <f t="shared" ca="1" si="731"/>
        <v>0</v>
      </c>
      <c r="U589" s="835">
        <f t="shared" ca="1" si="767"/>
        <v>0</v>
      </c>
      <c r="V589" s="34">
        <f t="shared" si="715"/>
        <v>0</v>
      </c>
      <c r="W589" s="553">
        <f t="shared" si="717"/>
        <v>0</v>
      </c>
      <c r="X589" s="42">
        <f t="shared" si="768"/>
        <v>0.03</v>
      </c>
      <c r="Y589" s="43">
        <f t="shared" si="732"/>
        <v>2.4662697723036864E-3</v>
      </c>
      <c r="Z589" s="45">
        <f t="shared" si="723"/>
        <v>0.03</v>
      </c>
      <c r="AA589" s="43">
        <f t="shared" si="733"/>
        <v>2.4662697723036864E-3</v>
      </c>
      <c r="AB589" s="35">
        <f t="shared" si="769"/>
        <v>0.16</v>
      </c>
      <c r="AC589" s="35">
        <f t="shared" ca="1" si="769"/>
        <v>0.15470777428049154</v>
      </c>
      <c r="AD589" s="317">
        <f t="shared" ca="1" si="769"/>
        <v>0.15470777428049154</v>
      </c>
      <c r="AE589" s="39"/>
      <c r="AF589" s="318">
        <f t="shared" si="734"/>
        <v>0</v>
      </c>
      <c r="AG589" s="405">
        <f t="shared" ca="1" si="735"/>
        <v>0</v>
      </c>
      <c r="AH589" s="318">
        <f t="shared" si="736"/>
        <v>0</v>
      </c>
      <c r="AI589" s="405">
        <f t="shared" ca="1" si="737"/>
        <v>0</v>
      </c>
      <c r="AJ589" s="318">
        <f t="shared" si="738"/>
        <v>0</v>
      </c>
      <c r="AK589" s="405">
        <f t="shared" ca="1" si="739"/>
        <v>0</v>
      </c>
      <c r="AL589" s="35">
        <v>0</v>
      </c>
      <c r="AM589" s="30">
        <f t="shared" ca="1" si="740"/>
        <v>0</v>
      </c>
      <c r="AN589" s="39"/>
      <c r="AO589" s="39"/>
      <c r="AP589" s="709">
        <f ca="1">IF($J$12="",0,IF(A589&lt;=$Y$3,IF(R588+SUM($M$126:M589)&gt;$Z$22,R588*10%,IF(R588+SUM($M$126:M589)&lt;=$Z$22,$Z$22-R588-SUM($M$126:M589))),0))</f>
        <v>0</v>
      </c>
      <c r="AQ589" s="319">
        <f t="shared" ca="1" si="770"/>
        <v>0</v>
      </c>
      <c r="AR589" s="319">
        <f ca="1">IF($J$12="",0,IF(U588&lt;0,0,IF(A589&lt;=$Y$3,IF(U588+SUM($M$126:M589)&gt;$Z$22,U588*10%,IF(U588+SUM($M$126:M589)&lt;=$Z$22,$AR$125-U588-SUM($M$126:M589))),0)))</f>
        <v>0</v>
      </c>
      <c r="AS589" s="39">
        <f t="shared" ca="1" si="771"/>
        <v>0</v>
      </c>
      <c r="AT589" s="723">
        <f t="shared" ca="1" si="741"/>
        <v>0</v>
      </c>
      <c r="AU589" s="320">
        <f t="shared" ca="1" si="742"/>
        <v>0</v>
      </c>
      <c r="AV589" s="320">
        <f t="shared" ca="1" si="743"/>
        <v>0</v>
      </c>
      <c r="AW589" s="320">
        <f t="shared" ca="1" si="744"/>
        <v>0</v>
      </c>
      <c r="AX589" s="320">
        <f t="shared" ca="1" si="745"/>
        <v>0</v>
      </c>
      <c r="AY589" s="320">
        <f t="shared" ca="1" si="772"/>
        <v>0</v>
      </c>
      <c r="AZ589" s="724">
        <f t="shared" ca="1" si="746"/>
        <v>0</v>
      </c>
      <c r="BA589" s="1259">
        <f t="shared" si="773"/>
        <v>0</v>
      </c>
      <c r="BB589" s="1250"/>
      <c r="BC589" s="715">
        <f t="shared" si="747"/>
        <v>0</v>
      </c>
      <c r="BD589" s="715">
        <f t="shared" si="748"/>
        <v>0</v>
      </c>
      <c r="BE589" s="715">
        <f t="shared" si="749"/>
        <v>0</v>
      </c>
      <c r="BF589" s="715">
        <f t="shared" si="774"/>
        <v>0</v>
      </c>
      <c r="BG589" s="732">
        <f t="shared" si="750"/>
        <v>0</v>
      </c>
      <c r="BH589" s="39"/>
      <c r="BI589" s="39"/>
      <c r="BJ589" s="39"/>
      <c r="BK589" s="39"/>
      <c r="BL589" s="39"/>
      <c r="BM589" s="30"/>
      <c r="BN589" s="422">
        <f t="shared" ca="1" si="751"/>
        <v>0</v>
      </c>
      <c r="BO589" s="422">
        <f t="shared" ca="1" si="752"/>
        <v>0</v>
      </c>
      <c r="BP589" s="422">
        <f t="shared" ca="1" si="753"/>
        <v>0</v>
      </c>
      <c r="BQ589" s="422">
        <f t="shared" ca="1" si="754"/>
        <v>0</v>
      </c>
      <c r="BR589" s="422">
        <f t="shared" ca="1" si="775"/>
        <v>0</v>
      </c>
      <c r="BS589" s="422">
        <f t="shared" ca="1" si="755"/>
        <v>0</v>
      </c>
      <c r="BT589" s="422">
        <f t="shared" si="756"/>
        <v>0</v>
      </c>
      <c r="BU589" s="422">
        <f t="shared" si="757"/>
        <v>0</v>
      </c>
      <c r="BV589" s="422">
        <f t="shared" si="758"/>
        <v>0</v>
      </c>
      <c r="BW589" s="422">
        <f t="shared" si="759"/>
        <v>0</v>
      </c>
      <c r="BX589" s="422">
        <f t="shared" si="776"/>
        <v>0</v>
      </c>
      <c r="BY589" s="422">
        <f t="shared" si="760"/>
        <v>0</v>
      </c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458"/>
      <c r="CL589" s="458"/>
      <c r="CM589" s="458"/>
      <c r="CN589" s="458"/>
      <c r="CO589" s="458"/>
      <c r="CP589" s="458"/>
      <c r="CQ589" s="458"/>
      <c r="CR589" s="458"/>
      <c r="CS589" s="458"/>
      <c r="CT589" s="458"/>
      <c r="CU589" s="458"/>
      <c r="CV589" s="458"/>
      <c r="CW589" s="458"/>
      <c r="CX589" s="458"/>
      <c r="CY589" s="458"/>
      <c r="CZ589" s="458"/>
      <c r="DA589" s="458"/>
      <c r="DB589" s="458"/>
      <c r="DC589" s="458"/>
      <c r="DD589" s="458"/>
      <c r="DE589" s="458"/>
      <c r="DF589" s="458"/>
      <c r="DG589" s="458"/>
      <c r="DH589" s="458"/>
      <c r="DI589" s="458"/>
      <c r="DJ589" s="458"/>
      <c r="DK589" s="458"/>
      <c r="DL589" s="458"/>
      <c r="DM589" s="458"/>
      <c r="DN589" s="458"/>
      <c r="DO589" s="458"/>
      <c r="DP589" s="458"/>
      <c r="DQ589" s="458"/>
      <c r="DR589" s="458"/>
      <c r="DS589" s="458"/>
      <c r="DT589" s="458"/>
      <c r="DU589" s="39"/>
      <c r="DV589" s="39"/>
      <c r="DW589" s="31">
        <f t="shared" si="783"/>
        <v>39</v>
      </c>
      <c r="DX589" s="459">
        <f t="shared" si="761"/>
        <v>465</v>
      </c>
      <c r="DY589" s="467">
        <f t="shared" si="777"/>
        <v>0</v>
      </c>
      <c r="DZ589" s="468">
        <f t="shared" si="778"/>
        <v>0</v>
      </c>
      <c r="EA589" s="467">
        <f t="shared" si="779"/>
        <v>0</v>
      </c>
      <c r="EB589" s="468"/>
      <c r="EC589" s="326"/>
      <c r="ED589" s="468"/>
      <c r="EE589" s="39"/>
      <c r="EF589" s="459">
        <f t="shared" si="780"/>
        <v>465</v>
      </c>
      <c r="EG589" s="407">
        <f t="shared" si="781"/>
        <v>0.03</v>
      </c>
      <c r="EH589" s="407">
        <f t="shared" si="781"/>
        <v>0.03</v>
      </c>
      <c r="EI589" s="407">
        <f t="shared" si="781"/>
        <v>0.03</v>
      </c>
      <c r="EJ589" s="407">
        <f t="shared" si="781"/>
        <v>0.03</v>
      </c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U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</row>
    <row r="590" spans="1:228" ht="12.75" hidden="1" customHeight="1" x14ac:dyDescent="0.2">
      <c r="A590" s="31">
        <f t="shared" si="782"/>
        <v>39</v>
      </c>
      <c r="B590" s="31"/>
      <c r="C590" s="31"/>
      <c r="D590" s="32">
        <f t="shared" si="762"/>
        <v>466</v>
      </c>
      <c r="E590" s="33">
        <f t="shared" ca="1" si="726"/>
        <v>0</v>
      </c>
      <c r="F590" s="33">
        <f t="shared" ca="1" si="727"/>
        <v>0</v>
      </c>
      <c r="G590" s="33">
        <f t="shared" ca="1" si="728"/>
        <v>0</v>
      </c>
      <c r="H590" s="33">
        <v>0</v>
      </c>
      <c r="I590" s="33">
        <v>0</v>
      </c>
      <c r="J590" s="33">
        <f t="shared" ca="1" si="784"/>
        <v>0</v>
      </c>
      <c r="K590" s="33">
        <f t="shared" ca="1" si="729"/>
        <v>0</v>
      </c>
      <c r="L590" s="33"/>
      <c r="M590" s="832">
        <v>0</v>
      </c>
      <c r="N590" s="33">
        <f>IF(M590&gt;0,#REF!,0)</f>
        <v>0</v>
      </c>
      <c r="O590" s="33">
        <f t="shared" ca="1" si="730"/>
        <v>0</v>
      </c>
      <c r="P590" s="833">
        <f t="shared" ca="1" si="763"/>
        <v>0</v>
      </c>
      <c r="Q590" s="834">
        <f t="shared" ca="1" si="764"/>
        <v>0</v>
      </c>
      <c r="R590" s="835">
        <f t="shared" ca="1" si="765"/>
        <v>0</v>
      </c>
      <c r="S590" s="836">
        <f t="shared" ca="1" si="766"/>
        <v>0</v>
      </c>
      <c r="T590" s="34">
        <f t="shared" ca="1" si="731"/>
        <v>0</v>
      </c>
      <c r="U590" s="835">
        <f t="shared" ca="1" si="767"/>
        <v>0</v>
      </c>
      <c r="V590" s="34">
        <f t="shared" si="715"/>
        <v>0</v>
      </c>
      <c r="W590" s="553">
        <f t="shared" si="717"/>
        <v>0</v>
      </c>
      <c r="X590" s="42">
        <f t="shared" si="768"/>
        <v>0.03</v>
      </c>
      <c r="Y590" s="43">
        <f t="shared" si="732"/>
        <v>2.4662697723036864E-3</v>
      </c>
      <c r="Z590" s="45">
        <f t="shared" si="723"/>
        <v>0.03</v>
      </c>
      <c r="AA590" s="43">
        <f t="shared" si="733"/>
        <v>2.4662697723036864E-3</v>
      </c>
      <c r="AB590" s="35">
        <f t="shared" ref="AB590:AD605" si="785">AB589</f>
        <v>0.16</v>
      </c>
      <c r="AC590" s="35">
        <f t="shared" ca="1" si="785"/>
        <v>0.15470777428049154</v>
      </c>
      <c r="AD590" s="317">
        <f t="shared" ca="1" si="785"/>
        <v>0.15470777428049154</v>
      </c>
      <c r="AE590" s="39"/>
      <c r="AF590" s="318">
        <f t="shared" si="734"/>
        <v>0</v>
      </c>
      <c r="AG590" s="405">
        <f t="shared" ca="1" si="735"/>
        <v>0</v>
      </c>
      <c r="AH590" s="318">
        <f t="shared" si="736"/>
        <v>0</v>
      </c>
      <c r="AI590" s="405">
        <f t="shared" ca="1" si="737"/>
        <v>0</v>
      </c>
      <c r="AJ590" s="318">
        <f t="shared" si="738"/>
        <v>0</v>
      </c>
      <c r="AK590" s="405">
        <f t="shared" ca="1" si="739"/>
        <v>0</v>
      </c>
      <c r="AL590" s="35">
        <v>0</v>
      </c>
      <c r="AM590" s="30">
        <f t="shared" ca="1" si="740"/>
        <v>0</v>
      </c>
      <c r="AN590" s="39"/>
      <c r="AO590" s="39"/>
      <c r="AP590" s="709">
        <f ca="1">IF($J$12="",0,IF(A590&lt;=$Y$3,IF(R589+SUM($M$126:M590)&gt;$Z$22,R589*10%,IF(R589+SUM($M$126:M590)&lt;=$Z$22,$Z$22-R589-SUM($M$126:M590))),0))</f>
        <v>0</v>
      </c>
      <c r="AQ590" s="319">
        <f t="shared" ca="1" si="770"/>
        <v>0</v>
      </c>
      <c r="AR590" s="319">
        <f ca="1">IF($J$12="",0,IF(U589&lt;0,0,IF(A590&lt;=$Y$3,IF(U589+SUM($M$126:M590)&gt;$Z$22,U589*10%,IF(U589+SUM($M$126:M590)&lt;=$Z$22,$AR$125-U589-SUM($M$126:M590))),0)))</f>
        <v>0</v>
      </c>
      <c r="AS590" s="39">
        <f t="shared" ca="1" si="771"/>
        <v>0</v>
      </c>
      <c r="AT590" s="723">
        <f t="shared" ca="1" si="741"/>
        <v>0</v>
      </c>
      <c r="AU590" s="320">
        <f t="shared" ca="1" si="742"/>
        <v>0</v>
      </c>
      <c r="AV590" s="320">
        <f t="shared" ca="1" si="743"/>
        <v>0</v>
      </c>
      <c r="AW590" s="320">
        <f t="shared" ca="1" si="744"/>
        <v>0</v>
      </c>
      <c r="AX590" s="320">
        <f t="shared" ca="1" si="745"/>
        <v>0</v>
      </c>
      <c r="AY590" s="320">
        <f t="shared" ca="1" si="772"/>
        <v>0</v>
      </c>
      <c r="AZ590" s="724">
        <f t="shared" ca="1" si="746"/>
        <v>0</v>
      </c>
      <c r="BA590" s="1259">
        <f t="shared" si="773"/>
        <v>0</v>
      </c>
      <c r="BB590" s="1250"/>
      <c r="BC590" s="715">
        <f t="shared" si="747"/>
        <v>0</v>
      </c>
      <c r="BD590" s="715">
        <f t="shared" si="748"/>
        <v>0</v>
      </c>
      <c r="BE590" s="715">
        <f t="shared" si="749"/>
        <v>0</v>
      </c>
      <c r="BF590" s="715">
        <f t="shared" si="774"/>
        <v>0</v>
      </c>
      <c r="BG590" s="732">
        <f t="shared" si="750"/>
        <v>0</v>
      </c>
      <c r="BH590" s="39"/>
      <c r="BI590" s="39"/>
      <c r="BJ590" s="39"/>
      <c r="BK590" s="39"/>
      <c r="BL590" s="39"/>
      <c r="BM590" s="30"/>
      <c r="BN590" s="422">
        <f t="shared" ca="1" si="751"/>
        <v>0</v>
      </c>
      <c r="BO590" s="422">
        <f t="shared" ca="1" si="752"/>
        <v>0</v>
      </c>
      <c r="BP590" s="422">
        <f t="shared" ca="1" si="753"/>
        <v>0</v>
      </c>
      <c r="BQ590" s="422">
        <f t="shared" ca="1" si="754"/>
        <v>0</v>
      </c>
      <c r="BR590" s="422">
        <f t="shared" ca="1" si="775"/>
        <v>0</v>
      </c>
      <c r="BS590" s="422">
        <f t="shared" ca="1" si="755"/>
        <v>0</v>
      </c>
      <c r="BT590" s="422">
        <f t="shared" si="756"/>
        <v>0</v>
      </c>
      <c r="BU590" s="422">
        <f t="shared" si="757"/>
        <v>0</v>
      </c>
      <c r="BV590" s="422">
        <f t="shared" si="758"/>
        <v>0</v>
      </c>
      <c r="BW590" s="422">
        <f t="shared" si="759"/>
        <v>0</v>
      </c>
      <c r="BX590" s="422">
        <f t="shared" si="776"/>
        <v>0</v>
      </c>
      <c r="BY590" s="422">
        <f t="shared" si="760"/>
        <v>0</v>
      </c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458"/>
      <c r="CL590" s="458"/>
      <c r="CM590" s="458"/>
      <c r="CN590" s="458"/>
      <c r="CO590" s="458"/>
      <c r="CP590" s="458"/>
      <c r="CQ590" s="458"/>
      <c r="CR590" s="458"/>
      <c r="CS590" s="458"/>
      <c r="CT590" s="458"/>
      <c r="CU590" s="458"/>
      <c r="CV590" s="458"/>
      <c r="CW590" s="458"/>
      <c r="CX590" s="458"/>
      <c r="CY590" s="458"/>
      <c r="CZ590" s="458"/>
      <c r="DA590" s="458"/>
      <c r="DB590" s="458"/>
      <c r="DC590" s="458"/>
      <c r="DD590" s="458"/>
      <c r="DE590" s="458"/>
      <c r="DF590" s="458"/>
      <c r="DG590" s="458"/>
      <c r="DH590" s="458"/>
      <c r="DI590" s="458"/>
      <c r="DJ590" s="458"/>
      <c r="DK590" s="458"/>
      <c r="DL590" s="458"/>
      <c r="DM590" s="458"/>
      <c r="DN590" s="458"/>
      <c r="DO590" s="458"/>
      <c r="DP590" s="458"/>
      <c r="DQ590" s="458"/>
      <c r="DR590" s="458"/>
      <c r="DS590" s="458"/>
      <c r="DT590" s="458"/>
      <c r="DU590" s="39"/>
      <c r="DV590" s="39"/>
      <c r="DW590" s="31">
        <f t="shared" si="783"/>
        <v>39</v>
      </c>
      <c r="DX590" s="459">
        <f t="shared" si="761"/>
        <v>466</v>
      </c>
      <c r="DY590" s="467">
        <f t="shared" si="777"/>
        <v>0</v>
      </c>
      <c r="DZ590" s="468">
        <f t="shared" si="778"/>
        <v>0</v>
      </c>
      <c r="EA590" s="467">
        <f t="shared" si="779"/>
        <v>0</v>
      </c>
      <c r="EB590" s="468"/>
      <c r="EC590" s="326"/>
      <c r="ED590" s="468"/>
      <c r="EE590" s="39"/>
      <c r="EF590" s="459">
        <f t="shared" si="780"/>
        <v>466</v>
      </c>
      <c r="EG590" s="407">
        <f t="shared" si="781"/>
        <v>0.03</v>
      </c>
      <c r="EH590" s="407">
        <f t="shared" si="781"/>
        <v>0.03</v>
      </c>
      <c r="EI590" s="407">
        <f t="shared" si="781"/>
        <v>0.03</v>
      </c>
      <c r="EJ590" s="407">
        <f t="shared" si="781"/>
        <v>0.03</v>
      </c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U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</row>
    <row r="591" spans="1:228" ht="12.75" hidden="1" customHeight="1" x14ac:dyDescent="0.2">
      <c r="A591" s="31">
        <f t="shared" si="782"/>
        <v>39</v>
      </c>
      <c r="B591" s="31"/>
      <c r="C591" s="31"/>
      <c r="D591" s="32">
        <f t="shared" si="762"/>
        <v>467</v>
      </c>
      <c r="E591" s="33">
        <f t="shared" ca="1" si="726"/>
        <v>0</v>
      </c>
      <c r="F591" s="33">
        <f t="shared" ca="1" si="727"/>
        <v>0</v>
      </c>
      <c r="G591" s="33">
        <f t="shared" ca="1" si="728"/>
        <v>0</v>
      </c>
      <c r="H591" s="33">
        <v>0</v>
      </c>
      <c r="I591" s="33">
        <v>0</v>
      </c>
      <c r="J591" s="33">
        <f t="shared" ca="1" si="784"/>
        <v>0</v>
      </c>
      <c r="K591" s="33">
        <f t="shared" ca="1" si="729"/>
        <v>0</v>
      </c>
      <c r="L591" s="33"/>
      <c r="M591" s="832">
        <v>0</v>
      </c>
      <c r="N591" s="33">
        <f>IF(M591&gt;0,#REF!,0)</f>
        <v>0</v>
      </c>
      <c r="O591" s="33">
        <f t="shared" ca="1" si="730"/>
        <v>0</v>
      </c>
      <c r="P591" s="833">
        <f t="shared" ca="1" si="763"/>
        <v>0</v>
      </c>
      <c r="Q591" s="834">
        <f t="shared" ca="1" si="764"/>
        <v>0</v>
      </c>
      <c r="R591" s="835">
        <f t="shared" ca="1" si="765"/>
        <v>0</v>
      </c>
      <c r="S591" s="836">
        <f t="shared" ca="1" si="766"/>
        <v>0</v>
      </c>
      <c r="T591" s="34">
        <f t="shared" ca="1" si="731"/>
        <v>0</v>
      </c>
      <c r="U591" s="835">
        <f t="shared" ca="1" si="767"/>
        <v>0</v>
      </c>
      <c r="V591" s="34">
        <f t="shared" si="715"/>
        <v>0</v>
      </c>
      <c r="W591" s="553">
        <f t="shared" si="717"/>
        <v>0</v>
      </c>
      <c r="X591" s="42">
        <f t="shared" si="768"/>
        <v>0.03</v>
      </c>
      <c r="Y591" s="43">
        <f t="shared" si="732"/>
        <v>2.4662697723036864E-3</v>
      </c>
      <c r="Z591" s="45">
        <f t="shared" si="723"/>
        <v>0.03</v>
      </c>
      <c r="AA591" s="43">
        <f t="shared" si="733"/>
        <v>2.4662697723036864E-3</v>
      </c>
      <c r="AB591" s="35">
        <f t="shared" si="785"/>
        <v>0.16</v>
      </c>
      <c r="AC591" s="35">
        <f t="shared" ca="1" si="785"/>
        <v>0.15470777428049154</v>
      </c>
      <c r="AD591" s="317">
        <f t="shared" ca="1" si="785"/>
        <v>0.15470777428049154</v>
      </c>
      <c r="AE591" s="39"/>
      <c r="AF591" s="318">
        <f t="shared" si="734"/>
        <v>0</v>
      </c>
      <c r="AG591" s="405">
        <f t="shared" ca="1" si="735"/>
        <v>0</v>
      </c>
      <c r="AH591" s="318">
        <f t="shared" si="736"/>
        <v>0</v>
      </c>
      <c r="AI591" s="405">
        <f t="shared" ca="1" si="737"/>
        <v>0</v>
      </c>
      <c r="AJ591" s="318">
        <f t="shared" si="738"/>
        <v>0</v>
      </c>
      <c r="AK591" s="405">
        <f t="shared" ca="1" si="739"/>
        <v>0</v>
      </c>
      <c r="AL591" s="35">
        <v>0</v>
      </c>
      <c r="AM591" s="30">
        <f t="shared" ca="1" si="740"/>
        <v>0</v>
      </c>
      <c r="AN591" s="39"/>
      <c r="AO591" s="39"/>
      <c r="AP591" s="709">
        <f ca="1">IF($J$12="",0,IF(A591&lt;=$Y$3,IF(R590+SUM($M$126:M591)&gt;$Z$22,R590*10%,IF(R590+SUM($M$126:M591)&lt;=$Z$22,$Z$22-R590-SUM($M$126:M591))),0))</f>
        <v>0</v>
      </c>
      <c r="AQ591" s="319">
        <f t="shared" ca="1" si="770"/>
        <v>0</v>
      </c>
      <c r="AR591" s="319">
        <f ca="1">IF($J$12="",0,IF(U590&lt;0,0,IF(A591&lt;=$Y$3,IF(U590+SUM($M$126:M591)&gt;$Z$22,U590*10%,IF(U590+SUM($M$126:M591)&lt;=$Z$22,$AR$125-U590-SUM($M$126:M591))),0)))</f>
        <v>0</v>
      </c>
      <c r="AS591" s="39">
        <f t="shared" ca="1" si="771"/>
        <v>0</v>
      </c>
      <c r="AT591" s="723">
        <f t="shared" ca="1" si="741"/>
        <v>0</v>
      </c>
      <c r="AU591" s="320">
        <f t="shared" ca="1" si="742"/>
        <v>0</v>
      </c>
      <c r="AV591" s="320">
        <f t="shared" ca="1" si="743"/>
        <v>0</v>
      </c>
      <c r="AW591" s="320">
        <f t="shared" ca="1" si="744"/>
        <v>0</v>
      </c>
      <c r="AX591" s="320">
        <f t="shared" ca="1" si="745"/>
        <v>0</v>
      </c>
      <c r="AY591" s="320">
        <f t="shared" ca="1" si="772"/>
        <v>0</v>
      </c>
      <c r="AZ591" s="724">
        <f t="shared" ca="1" si="746"/>
        <v>0</v>
      </c>
      <c r="BA591" s="1259">
        <f t="shared" si="773"/>
        <v>0</v>
      </c>
      <c r="BB591" s="1250"/>
      <c r="BC591" s="715">
        <f t="shared" si="747"/>
        <v>0</v>
      </c>
      <c r="BD591" s="715">
        <f t="shared" si="748"/>
        <v>0</v>
      </c>
      <c r="BE591" s="715">
        <f t="shared" si="749"/>
        <v>0</v>
      </c>
      <c r="BF591" s="715">
        <f t="shared" si="774"/>
        <v>0</v>
      </c>
      <c r="BG591" s="732">
        <f t="shared" si="750"/>
        <v>0</v>
      </c>
      <c r="BH591" s="39"/>
      <c r="BI591" s="39"/>
      <c r="BJ591" s="39"/>
      <c r="BK591" s="39"/>
      <c r="BL591" s="39"/>
      <c r="BM591" s="30"/>
      <c r="BN591" s="422">
        <f t="shared" ca="1" si="751"/>
        <v>0</v>
      </c>
      <c r="BO591" s="422">
        <f t="shared" ca="1" si="752"/>
        <v>0</v>
      </c>
      <c r="BP591" s="422">
        <f t="shared" ca="1" si="753"/>
        <v>0</v>
      </c>
      <c r="BQ591" s="422">
        <f t="shared" ca="1" si="754"/>
        <v>0</v>
      </c>
      <c r="BR591" s="422">
        <f t="shared" ca="1" si="775"/>
        <v>0</v>
      </c>
      <c r="BS591" s="422">
        <f t="shared" ca="1" si="755"/>
        <v>0</v>
      </c>
      <c r="BT591" s="422">
        <f t="shared" si="756"/>
        <v>0</v>
      </c>
      <c r="BU591" s="422">
        <f t="shared" si="757"/>
        <v>0</v>
      </c>
      <c r="BV591" s="422">
        <f t="shared" si="758"/>
        <v>0</v>
      </c>
      <c r="BW591" s="422">
        <f t="shared" si="759"/>
        <v>0</v>
      </c>
      <c r="BX591" s="422">
        <f t="shared" si="776"/>
        <v>0</v>
      </c>
      <c r="BY591" s="422">
        <f t="shared" si="760"/>
        <v>0</v>
      </c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458"/>
      <c r="CL591" s="458"/>
      <c r="CM591" s="458"/>
      <c r="CN591" s="458"/>
      <c r="CO591" s="458"/>
      <c r="CP591" s="458"/>
      <c r="CQ591" s="458"/>
      <c r="CR591" s="458"/>
      <c r="CS591" s="458"/>
      <c r="CT591" s="458"/>
      <c r="CU591" s="458"/>
      <c r="CV591" s="458"/>
      <c r="CW591" s="458"/>
      <c r="CX591" s="458"/>
      <c r="CY591" s="458"/>
      <c r="CZ591" s="458"/>
      <c r="DA591" s="458"/>
      <c r="DB591" s="458"/>
      <c r="DC591" s="458"/>
      <c r="DD591" s="458"/>
      <c r="DE591" s="458"/>
      <c r="DF591" s="458"/>
      <c r="DG591" s="458"/>
      <c r="DH591" s="458"/>
      <c r="DI591" s="458"/>
      <c r="DJ591" s="458"/>
      <c r="DK591" s="458"/>
      <c r="DL591" s="458"/>
      <c r="DM591" s="458"/>
      <c r="DN591" s="458"/>
      <c r="DO591" s="458"/>
      <c r="DP591" s="458"/>
      <c r="DQ591" s="458"/>
      <c r="DR591" s="458"/>
      <c r="DS591" s="458"/>
      <c r="DT591" s="458"/>
      <c r="DU591" s="39"/>
      <c r="DV591" s="39"/>
      <c r="DW591" s="31">
        <f t="shared" si="783"/>
        <v>39</v>
      </c>
      <c r="DX591" s="459">
        <f t="shared" si="761"/>
        <v>467</v>
      </c>
      <c r="DY591" s="467">
        <f t="shared" si="777"/>
        <v>0</v>
      </c>
      <c r="DZ591" s="468">
        <f t="shared" si="778"/>
        <v>0</v>
      </c>
      <c r="EA591" s="467">
        <f t="shared" si="779"/>
        <v>0</v>
      </c>
      <c r="EB591" s="468"/>
      <c r="EC591" s="326"/>
      <c r="ED591" s="468"/>
      <c r="EE591" s="39"/>
      <c r="EF591" s="459">
        <f t="shared" si="780"/>
        <v>467</v>
      </c>
      <c r="EG591" s="407">
        <f t="shared" ref="EG591:EJ606" si="786">EG590</f>
        <v>0.03</v>
      </c>
      <c r="EH591" s="407">
        <f t="shared" si="786"/>
        <v>0.03</v>
      </c>
      <c r="EI591" s="407">
        <f t="shared" si="786"/>
        <v>0.03</v>
      </c>
      <c r="EJ591" s="407">
        <f t="shared" si="786"/>
        <v>0.03</v>
      </c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U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</row>
    <row r="592" spans="1:228" ht="12.75" hidden="1" customHeight="1" x14ac:dyDescent="0.2">
      <c r="A592" s="31">
        <f t="shared" si="782"/>
        <v>39</v>
      </c>
      <c r="B592" s="31"/>
      <c r="C592" s="31"/>
      <c r="D592" s="32">
        <f t="shared" si="762"/>
        <v>468</v>
      </c>
      <c r="E592" s="33">
        <f t="shared" ca="1" si="726"/>
        <v>0</v>
      </c>
      <c r="F592" s="33">
        <f t="shared" ca="1" si="727"/>
        <v>0</v>
      </c>
      <c r="G592" s="33">
        <f t="shared" ca="1" si="728"/>
        <v>0</v>
      </c>
      <c r="H592" s="33">
        <v>0</v>
      </c>
      <c r="I592" s="33">
        <v>0</v>
      </c>
      <c r="J592" s="33">
        <f t="shared" ca="1" si="784"/>
        <v>0</v>
      </c>
      <c r="K592" s="33">
        <f t="shared" ca="1" si="729"/>
        <v>0</v>
      </c>
      <c r="L592" s="33"/>
      <c r="M592" s="832">
        <v>0</v>
      </c>
      <c r="N592" s="33">
        <f>IF(M592&gt;0,#REF!,0)</f>
        <v>0</v>
      </c>
      <c r="O592" s="33">
        <f t="shared" ca="1" si="730"/>
        <v>0</v>
      </c>
      <c r="P592" s="833">
        <f t="shared" ca="1" si="763"/>
        <v>0</v>
      </c>
      <c r="Q592" s="834">
        <f t="shared" ca="1" si="764"/>
        <v>0</v>
      </c>
      <c r="R592" s="835">
        <f t="shared" ca="1" si="765"/>
        <v>0</v>
      </c>
      <c r="S592" s="836">
        <f t="shared" ca="1" si="766"/>
        <v>0</v>
      </c>
      <c r="T592" s="34">
        <f t="shared" ca="1" si="731"/>
        <v>0</v>
      </c>
      <c r="U592" s="835">
        <f t="shared" ca="1" si="767"/>
        <v>0</v>
      </c>
      <c r="V592" s="34">
        <f t="shared" si="715"/>
        <v>0</v>
      </c>
      <c r="W592" s="553">
        <f t="shared" si="717"/>
        <v>0</v>
      </c>
      <c r="X592" s="42">
        <f t="shared" si="768"/>
        <v>0.03</v>
      </c>
      <c r="Y592" s="43">
        <f t="shared" si="732"/>
        <v>2.4662697723036864E-3</v>
      </c>
      <c r="Z592" s="45">
        <f t="shared" si="723"/>
        <v>0.03</v>
      </c>
      <c r="AA592" s="43">
        <f t="shared" si="733"/>
        <v>2.4662697723036864E-3</v>
      </c>
      <c r="AB592" s="35">
        <f t="shared" si="785"/>
        <v>0.16</v>
      </c>
      <c r="AC592" s="35">
        <f t="shared" ca="1" si="785"/>
        <v>0.15470777428049154</v>
      </c>
      <c r="AD592" s="317">
        <f t="shared" ca="1" si="785"/>
        <v>0.15470777428049154</v>
      </c>
      <c r="AE592" s="39"/>
      <c r="AF592" s="318">
        <f t="shared" si="734"/>
        <v>0</v>
      </c>
      <c r="AG592" s="405">
        <f t="shared" ca="1" si="735"/>
        <v>0</v>
      </c>
      <c r="AH592" s="318">
        <f t="shared" si="736"/>
        <v>0</v>
      </c>
      <c r="AI592" s="405">
        <f t="shared" ca="1" si="737"/>
        <v>0</v>
      </c>
      <c r="AJ592" s="318">
        <f t="shared" si="738"/>
        <v>0</v>
      </c>
      <c r="AK592" s="405">
        <f t="shared" ca="1" si="739"/>
        <v>0</v>
      </c>
      <c r="AL592" s="35">
        <v>0</v>
      </c>
      <c r="AM592" s="30">
        <f t="shared" ca="1" si="740"/>
        <v>0</v>
      </c>
      <c r="AN592" s="39"/>
      <c r="AO592" s="39"/>
      <c r="AP592" s="709">
        <f ca="1">IF($J$12="",0,IF(A592&lt;=$Y$3,IF(R591+SUM($M$126:M592)&gt;$Z$22,R591*10%,IF(R591+SUM($M$126:M592)&lt;=$Z$22,$Z$22-R591-SUM($M$126:M592))),0))</f>
        <v>0</v>
      </c>
      <c r="AQ592" s="319">
        <f t="shared" ca="1" si="770"/>
        <v>0</v>
      </c>
      <c r="AR592" s="319">
        <f ca="1">IF($J$12="",0,IF(U591&lt;0,0,IF(A592&lt;=$Y$3,IF(U591+SUM($M$126:M592)&gt;$Z$22,U591*10%,IF(U591+SUM($M$126:M592)&lt;=$Z$22,$AR$125-U591-SUM($M$126:M592))),0)))</f>
        <v>0</v>
      </c>
      <c r="AS592" s="39">
        <f t="shared" ca="1" si="771"/>
        <v>0</v>
      </c>
      <c r="AT592" s="723">
        <f t="shared" ca="1" si="741"/>
        <v>0</v>
      </c>
      <c r="AU592" s="320">
        <f t="shared" ca="1" si="742"/>
        <v>0</v>
      </c>
      <c r="AV592" s="320">
        <f t="shared" ca="1" si="743"/>
        <v>0</v>
      </c>
      <c r="AW592" s="320">
        <f t="shared" ca="1" si="744"/>
        <v>0</v>
      </c>
      <c r="AX592" s="320">
        <f t="shared" ca="1" si="745"/>
        <v>0</v>
      </c>
      <c r="AY592" s="320">
        <f t="shared" ca="1" si="772"/>
        <v>0</v>
      </c>
      <c r="AZ592" s="724">
        <f t="shared" ca="1" si="746"/>
        <v>0</v>
      </c>
      <c r="BA592" s="1259">
        <f t="shared" si="773"/>
        <v>0</v>
      </c>
      <c r="BB592" s="1250"/>
      <c r="BC592" s="715">
        <f t="shared" si="747"/>
        <v>0</v>
      </c>
      <c r="BD592" s="715">
        <f t="shared" si="748"/>
        <v>0</v>
      </c>
      <c r="BE592" s="715">
        <f t="shared" si="749"/>
        <v>0</v>
      </c>
      <c r="BF592" s="715">
        <f t="shared" si="774"/>
        <v>0</v>
      </c>
      <c r="BG592" s="732">
        <f t="shared" si="750"/>
        <v>0</v>
      </c>
      <c r="BH592" s="39"/>
      <c r="BI592" s="39"/>
      <c r="BJ592" s="39"/>
      <c r="BK592" s="39"/>
      <c r="BL592" s="39"/>
      <c r="BM592" s="30"/>
      <c r="BN592" s="422">
        <f t="shared" ca="1" si="751"/>
        <v>0</v>
      </c>
      <c r="BO592" s="422">
        <f t="shared" ca="1" si="752"/>
        <v>0</v>
      </c>
      <c r="BP592" s="422">
        <f t="shared" ca="1" si="753"/>
        <v>0</v>
      </c>
      <c r="BQ592" s="422">
        <f t="shared" ca="1" si="754"/>
        <v>0</v>
      </c>
      <c r="BR592" s="422">
        <f t="shared" ca="1" si="775"/>
        <v>0</v>
      </c>
      <c r="BS592" s="422">
        <f t="shared" ca="1" si="755"/>
        <v>0</v>
      </c>
      <c r="BT592" s="422">
        <f t="shared" si="756"/>
        <v>0</v>
      </c>
      <c r="BU592" s="422">
        <f t="shared" si="757"/>
        <v>0</v>
      </c>
      <c r="BV592" s="422">
        <f t="shared" si="758"/>
        <v>0</v>
      </c>
      <c r="BW592" s="422">
        <f t="shared" si="759"/>
        <v>0</v>
      </c>
      <c r="BX592" s="422">
        <f t="shared" si="776"/>
        <v>0</v>
      </c>
      <c r="BY592" s="422">
        <f t="shared" si="760"/>
        <v>0</v>
      </c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458"/>
      <c r="CL592" s="458"/>
      <c r="CM592" s="458"/>
      <c r="CN592" s="458"/>
      <c r="CO592" s="458"/>
      <c r="CP592" s="458"/>
      <c r="CQ592" s="458"/>
      <c r="CR592" s="458"/>
      <c r="CS592" s="458"/>
      <c r="CT592" s="458"/>
      <c r="CU592" s="458"/>
      <c r="CV592" s="458"/>
      <c r="CW592" s="458"/>
      <c r="CX592" s="458"/>
      <c r="CY592" s="458"/>
      <c r="CZ592" s="458"/>
      <c r="DA592" s="458"/>
      <c r="DB592" s="458"/>
      <c r="DC592" s="458"/>
      <c r="DD592" s="458"/>
      <c r="DE592" s="458"/>
      <c r="DF592" s="458"/>
      <c r="DG592" s="458"/>
      <c r="DH592" s="458"/>
      <c r="DI592" s="458"/>
      <c r="DJ592" s="458"/>
      <c r="DK592" s="458"/>
      <c r="DL592" s="458"/>
      <c r="DM592" s="458"/>
      <c r="DN592" s="458"/>
      <c r="DO592" s="458"/>
      <c r="DP592" s="458"/>
      <c r="DQ592" s="458"/>
      <c r="DR592" s="458"/>
      <c r="DS592" s="458"/>
      <c r="DT592" s="458"/>
      <c r="DU592" s="39"/>
      <c r="DV592" s="39"/>
      <c r="DW592" s="31">
        <f t="shared" si="783"/>
        <v>39</v>
      </c>
      <c r="DX592" s="459">
        <f t="shared" si="761"/>
        <v>468</v>
      </c>
      <c r="DY592" s="467">
        <f t="shared" si="777"/>
        <v>0</v>
      </c>
      <c r="DZ592" s="468">
        <f t="shared" si="778"/>
        <v>0</v>
      </c>
      <c r="EA592" s="467">
        <f t="shared" si="779"/>
        <v>0</v>
      </c>
      <c r="EB592" s="468"/>
      <c r="EC592" s="326"/>
      <c r="ED592" s="468"/>
      <c r="EE592" s="39"/>
      <c r="EF592" s="459">
        <f t="shared" si="780"/>
        <v>468</v>
      </c>
      <c r="EG592" s="407">
        <f t="shared" si="786"/>
        <v>0.03</v>
      </c>
      <c r="EH592" s="407">
        <f t="shared" si="786"/>
        <v>0.03</v>
      </c>
      <c r="EI592" s="407">
        <f t="shared" si="786"/>
        <v>0.03</v>
      </c>
      <c r="EJ592" s="407">
        <f t="shared" si="786"/>
        <v>0.03</v>
      </c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U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</row>
    <row r="593" spans="1:228" ht="12.75" hidden="1" customHeight="1" x14ac:dyDescent="0.2">
      <c r="A593" s="31">
        <f>A592+1</f>
        <v>40</v>
      </c>
      <c r="B593" s="31"/>
      <c r="C593" s="31">
        <v>30</v>
      </c>
      <c r="D593" s="32">
        <f t="shared" si="762"/>
        <v>469</v>
      </c>
      <c r="E593" s="33">
        <f t="shared" ca="1" si="726"/>
        <v>0</v>
      </c>
      <c r="F593" s="33">
        <f t="shared" ca="1" si="727"/>
        <v>0</v>
      </c>
      <c r="G593" s="33">
        <f t="shared" ca="1" si="728"/>
        <v>0</v>
      </c>
      <c r="H593" s="33">
        <v>0</v>
      </c>
      <c r="I593" s="33">
        <v>0</v>
      </c>
      <c r="J593" s="33">
        <f t="shared" ca="1" si="784"/>
        <v>0</v>
      </c>
      <c r="K593" s="33">
        <f t="shared" ca="1" si="729"/>
        <v>0</v>
      </c>
      <c r="L593" s="33"/>
      <c r="M593" s="832">
        <v>0</v>
      </c>
      <c r="N593" s="33">
        <f>IF(M593&gt;0,#REF!,0)</f>
        <v>0</v>
      </c>
      <c r="O593" s="33">
        <f t="shared" ca="1" si="730"/>
        <v>0</v>
      </c>
      <c r="P593" s="833">
        <f t="shared" ca="1" si="763"/>
        <v>0</v>
      </c>
      <c r="Q593" s="834">
        <f t="shared" ca="1" si="764"/>
        <v>0</v>
      </c>
      <c r="R593" s="835">
        <f t="shared" ca="1" si="765"/>
        <v>0</v>
      </c>
      <c r="S593" s="836">
        <f t="shared" ca="1" si="766"/>
        <v>0</v>
      </c>
      <c r="T593" s="34">
        <f t="shared" ca="1" si="731"/>
        <v>0</v>
      </c>
      <c r="U593" s="835">
        <f t="shared" ca="1" si="767"/>
        <v>0</v>
      </c>
      <c r="V593" s="34">
        <f t="shared" si="715"/>
        <v>0</v>
      </c>
      <c r="W593" s="553">
        <f t="shared" si="717"/>
        <v>0</v>
      </c>
      <c r="X593" s="42">
        <f t="shared" si="768"/>
        <v>0.03</v>
      </c>
      <c r="Y593" s="43">
        <f t="shared" si="732"/>
        <v>2.4662697723036864E-3</v>
      </c>
      <c r="Z593" s="45">
        <f t="shared" si="723"/>
        <v>0.03</v>
      </c>
      <c r="AA593" s="43">
        <f t="shared" si="733"/>
        <v>2.4662697723036864E-3</v>
      </c>
      <c r="AB593" s="35">
        <f t="shared" si="785"/>
        <v>0.16</v>
      </c>
      <c r="AC593" s="35">
        <f t="shared" ca="1" si="785"/>
        <v>0.15470777428049154</v>
      </c>
      <c r="AD593" s="317">
        <f t="shared" ca="1" si="785"/>
        <v>0.15470777428049154</v>
      </c>
      <c r="AE593" s="39"/>
      <c r="AF593" s="318">
        <f t="shared" si="734"/>
        <v>0</v>
      </c>
      <c r="AG593" s="405">
        <f t="shared" ca="1" si="735"/>
        <v>0</v>
      </c>
      <c r="AH593" s="318">
        <f t="shared" si="736"/>
        <v>0</v>
      </c>
      <c r="AI593" s="405">
        <f t="shared" ca="1" si="737"/>
        <v>0</v>
      </c>
      <c r="AJ593" s="318">
        <f t="shared" si="738"/>
        <v>0</v>
      </c>
      <c r="AK593" s="405">
        <f t="shared" ca="1" si="739"/>
        <v>0</v>
      </c>
      <c r="AL593" s="35">
        <v>0</v>
      </c>
      <c r="AM593" s="30">
        <f t="shared" ca="1" si="740"/>
        <v>0</v>
      </c>
      <c r="AN593" s="39"/>
      <c r="AO593" s="39"/>
      <c r="AP593" s="709">
        <f ca="1">IF($J$12="",0,IF(A593&lt;=$Y$3,IF(R592+SUM($M$126:M593)&gt;$Z$22,R592*10%,IF(R592+SUM($M$126:M593)&lt;=$Z$22,$Z$22-R592-SUM($M$126:M593))),0))</f>
        <v>0</v>
      </c>
      <c r="AQ593" s="319">
        <f t="shared" ca="1" si="770"/>
        <v>0</v>
      </c>
      <c r="AR593" s="319">
        <f ca="1">IF($J$12="",0,IF(U592&lt;0,0,IF(A593&lt;=$Y$3,IF(U592+SUM($M$126:M593)&gt;$Z$22,U592*10%,IF(U592+SUM($M$126:M593)&lt;=$Z$22,$AR$125-U592-SUM($M$126:M593))),0)))</f>
        <v>0</v>
      </c>
      <c r="AS593" s="39">
        <f t="shared" ca="1" si="771"/>
        <v>0</v>
      </c>
      <c r="AT593" s="723">
        <f t="shared" ca="1" si="741"/>
        <v>0</v>
      </c>
      <c r="AU593" s="320">
        <f t="shared" ca="1" si="742"/>
        <v>0</v>
      </c>
      <c r="AV593" s="320">
        <f t="shared" ca="1" si="743"/>
        <v>0</v>
      </c>
      <c r="AW593" s="320">
        <f t="shared" ca="1" si="744"/>
        <v>0</v>
      </c>
      <c r="AX593" s="320">
        <f t="shared" ca="1" si="745"/>
        <v>0</v>
      </c>
      <c r="AY593" s="320">
        <f t="shared" ca="1" si="772"/>
        <v>0</v>
      </c>
      <c r="AZ593" s="724">
        <f t="shared" ca="1" si="746"/>
        <v>0</v>
      </c>
      <c r="BA593" s="1259">
        <f t="shared" si="773"/>
        <v>0</v>
      </c>
      <c r="BB593" s="1250"/>
      <c r="BC593" s="715">
        <f t="shared" si="747"/>
        <v>0</v>
      </c>
      <c r="BD593" s="715">
        <f t="shared" si="748"/>
        <v>0</v>
      </c>
      <c r="BE593" s="715">
        <f t="shared" si="749"/>
        <v>0</v>
      </c>
      <c r="BF593" s="715">
        <f t="shared" si="774"/>
        <v>0</v>
      </c>
      <c r="BG593" s="732">
        <f t="shared" si="750"/>
        <v>0</v>
      </c>
      <c r="BH593" s="39"/>
      <c r="BI593" s="39"/>
      <c r="BJ593" s="39"/>
      <c r="BK593" s="39"/>
      <c r="BL593" s="39"/>
      <c r="BM593" s="30"/>
      <c r="BN593" s="422">
        <f t="shared" ca="1" si="751"/>
        <v>0</v>
      </c>
      <c r="BO593" s="422">
        <f t="shared" ca="1" si="752"/>
        <v>0</v>
      </c>
      <c r="BP593" s="422">
        <f t="shared" ca="1" si="753"/>
        <v>0</v>
      </c>
      <c r="BQ593" s="422">
        <f t="shared" ca="1" si="754"/>
        <v>0</v>
      </c>
      <c r="BR593" s="422">
        <f t="shared" ca="1" si="775"/>
        <v>0</v>
      </c>
      <c r="BS593" s="422">
        <f t="shared" ca="1" si="755"/>
        <v>0</v>
      </c>
      <c r="BT593" s="422">
        <f t="shared" si="756"/>
        <v>0</v>
      </c>
      <c r="BU593" s="422">
        <f t="shared" si="757"/>
        <v>0</v>
      </c>
      <c r="BV593" s="422">
        <f t="shared" si="758"/>
        <v>0</v>
      </c>
      <c r="BW593" s="422">
        <f t="shared" si="759"/>
        <v>0</v>
      </c>
      <c r="BX593" s="422">
        <f t="shared" si="776"/>
        <v>0</v>
      </c>
      <c r="BY593" s="422">
        <f t="shared" si="760"/>
        <v>0</v>
      </c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458"/>
      <c r="CL593" s="458"/>
      <c r="CM593" s="458"/>
      <c r="CN593" s="458"/>
      <c r="CO593" s="458"/>
      <c r="CP593" s="458"/>
      <c r="CQ593" s="458"/>
      <c r="CR593" s="458"/>
      <c r="CS593" s="458"/>
      <c r="CT593" s="458"/>
      <c r="CU593" s="458"/>
      <c r="CV593" s="458"/>
      <c r="CW593" s="458"/>
      <c r="CX593" s="458"/>
      <c r="CY593" s="458"/>
      <c r="CZ593" s="458"/>
      <c r="DA593" s="458"/>
      <c r="DB593" s="458"/>
      <c r="DC593" s="458"/>
      <c r="DD593" s="458"/>
      <c r="DE593" s="458"/>
      <c r="DF593" s="458"/>
      <c r="DG593" s="458"/>
      <c r="DH593" s="458"/>
      <c r="DI593" s="458"/>
      <c r="DJ593" s="458"/>
      <c r="DK593" s="458"/>
      <c r="DL593" s="458"/>
      <c r="DM593" s="458"/>
      <c r="DN593" s="458"/>
      <c r="DO593" s="458"/>
      <c r="DP593" s="458"/>
      <c r="DQ593" s="458"/>
      <c r="DR593" s="458"/>
      <c r="DS593" s="458"/>
      <c r="DT593" s="458"/>
      <c r="DU593" s="39"/>
      <c r="DV593" s="39"/>
      <c r="DW593" s="31">
        <f>DW592+1</f>
        <v>40</v>
      </c>
      <c r="DX593" s="459">
        <f t="shared" si="761"/>
        <v>469</v>
      </c>
      <c r="DY593" s="467">
        <f t="shared" si="777"/>
        <v>0</v>
      </c>
      <c r="DZ593" s="468">
        <f t="shared" si="778"/>
        <v>0</v>
      </c>
      <c r="EA593" s="467">
        <f t="shared" si="779"/>
        <v>0</v>
      </c>
      <c r="EB593" s="468"/>
      <c r="EC593" s="326"/>
      <c r="ED593" s="468"/>
      <c r="EE593" s="39"/>
      <c r="EF593" s="459">
        <f t="shared" si="780"/>
        <v>469</v>
      </c>
      <c r="EG593" s="407">
        <f t="shared" si="786"/>
        <v>0.03</v>
      </c>
      <c r="EH593" s="407">
        <f t="shared" si="786"/>
        <v>0.03</v>
      </c>
      <c r="EI593" s="407">
        <f t="shared" si="786"/>
        <v>0.03</v>
      </c>
      <c r="EJ593" s="407">
        <f t="shared" si="786"/>
        <v>0.03</v>
      </c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U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</row>
    <row r="594" spans="1:228" ht="12.75" hidden="1" customHeight="1" x14ac:dyDescent="0.2">
      <c r="A594" s="31">
        <f t="shared" ref="A594:A604" si="787">A593</f>
        <v>40</v>
      </c>
      <c r="B594" s="31"/>
      <c r="C594" s="31"/>
      <c r="D594" s="32">
        <f t="shared" si="762"/>
        <v>470</v>
      </c>
      <c r="E594" s="33">
        <f t="shared" ca="1" si="726"/>
        <v>0</v>
      </c>
      <c r="F594" s="33">
        <f t="shared" ca="1" si="727"/>
        <v>0</v>
      </c>
      <c r="G594" s="33">
        <f t="shared" ca="1" si="728"/>
        <v>0</v>
      </c>
      <c r="H594" s="33">
        <v>0</v>
      </c>
      <c r="I594" s="33">
        <v>0</v>
      </c>
      <c r="J594" s="33">
        <f t="shared" ca="1" si="784"/>
        <v>0</v>
      </c>
      <c r="K594" s="33">
        <f t="shared" ca="1" si="729"/>
        <v>0</v>
      </c>
      <c r="L594" s="33"/>
      <c r="M594" s="832">
        <v>0</v>
      </c>
      <c r="N594" s="33">
        <f>IF(M594&gt;0,#REF!,0)</f>
        <v>0</v>
      </c>
      <c r="O594" s="33">
        <f t="shared" ca="1" si="730"/>
        <v>0</v>
      </c>
      <c r="P594" s="833">
        <f t="shared" ca="1" si="763"/>
        <v>0</v>
      </c>
      <c r="Q594" s="834">
        <f t="shared" ca="1" si="764"/>
        <v>0</v>
      </c>
      <c r="R594" s="835">
        <f t="shared" ca="1" si="765"/>
        <v>0</v>
      </c>
      <c r="S594" s="836">
        <f t="shared" ca="1" si="766"/>
        <v>0</v>
      </c>
      <c r="T594" s="34">
        <f t="shared" ca="1" si="731"/>
        <v>0</v>
      </c>
      <c r="U594" s="835">
        <f t="shared" ca="1" si="767"/>
        <v>0</v>
      </c>
      <c r="V594" s="34">
        <f t="shared" si="715"/>
        <v>0</v>
      </c>
      <c r="W594" s="553">
        <f t="shared" si="717"/>
        <v>0</v>
      </c>
      <c r="X594" s="42">
        <f t="shared" si="768"/>
        <v>0.03</v>
      </c>
      <c r="Y594" s="43">
        <f t="shared" si="732"/>
        <v>2.4662697723036864E-3</v>
      </c>
      <c r="Z594" s="45">
        <f t="shared" si="723"/>
        <v>0.03</v>
      </c>
      <c r="AA594" s="43">
        <f t="shared" si="733"/>
        <v>2.4662697723036864E-3</v>
      </c>
      <c r="AB594" s="35">
        <f t="shared" si="785"/>
        <v>0.16</v>
      </c>
      <c r="AC594" s="35">
        <f t="shared" ca="1" si="785"/>
        <v>0.15470777428049154</v>
      </c>
      <c r="AD594" s="317">
        <f t="shared" ca="1" si="785"/>
        <v>0.15470777428049154</v>
      </c>
      <c r="AE594" s="39"/>
      <c r="AF594" s="318">
        <f t="shared" si="734"/>
        <v>0</v>
      </c>
      <c r="AG594" s="405">
        <f t="shared" ca="1" si="735"/>
        <v>0</v>
      </c>
      <c r="AH594" s="318">
        <f t="shared" si="736"/>
        <v>0</v>
      </c>
      <c r="AI594" s="405">
        <f t="shared" ca="1" si="737"/>
        <v>0</v>
      </c>
      <c r="AJ594" s="318">
        <f t="shared" si="738"/>
        <v>0</v>
      </c>
      <c r="AK594" s="405">
        <f t="shared" ca="1" si="739"/>
        <v>0</v>
      </c>
      <c r="AL594" s="35">
        <v>0</v>
      </c>
      <c r="AM594" s="30">
        <f t="shared" ca="1" si="740"/>
        <v>0</v>
      </c>
      <c r="AN594" s="39"/>
      <c r="AO594" s="39"/>
      <c r="AP594" s="709">
        <f ca="1">IF($J$12="",0,IF(A594&lt;=$Y$3,IF(R593+SUM($M$126:M594)&gt;$Z$22,R593*10%,IF(R593+SUM($M$126:M594)&lt;=$Z$22,$Z$22-R593-SUM($M$126:M594))),0))</f>
        <v>0</v>
      </c>
      <c r="AQ594" s="319">
        <f t="shared" ca="1" si="770"/>
        <v>0</v>
      </c>
      <c r="AR594" s="319">
        <f ca="1">IF($J$12="",0,IF(U593&lt;0,0,IF(A594&lt;=$Y$3,IF(U593+SUM($M$126:M594)&gt;$Z$22,U593*10%,IF(U593+SUM($M$126:M594)&lt;=$Z$22,$AR$125-U593-SUM($M$126:M594))),0)))</f>
        <v>0</v>
      </c>
      <c r="AS594" s="39">
        <f t="shared" ca="1" si="771"/>
        <v>0</v>
      </c>
      <c r="AT594" s="723">
        <f t="shared" ca="1" si="741"/>
        <v>0</v>
      </c>
      <c r="AU594" s="320">
        <f t="shared" ca="1" si="742"/>
        <v>0</v>
      </c>
      <c r="AV594" s="320">
        <f t="shared" ca="1" si="743"/>
        <v>0</v>
      </c>
      <c r="AW594" s="320">
        <f t="shared" ca="1" si="744"/>
        <v>0</v>
      </c>
      <c r="AX594" s="320">
        <f t="shared" ca="1" si="745"/>
        <v>0</v>
      </c>
      <c r="AY594" s="320">
        <f t="shared" ca="1" si="772"/>
        <v>0</v>
      </c>
      <c r="AZ594" s="724">
        <f t="shared" ca="1" si="746"/>
        <v>0</v>
      </c>
      <c r="BA594" s="1259">
        <f t="shared" si="773"/>
        <v>0</v>
      </c>
      <c r="BB594" s="1250"/>
      <c r="BC594" s="715">
        <f t="shared" si="747"/>
        <v>0</v>
      </c>
      <c r="BD594" s="715">
        <f t="shared" si="748"/>
        <v>0</v>
      </c>
      <c r="BE594" s="715">
        <f t="shared" si="749"/>
        <v>0</v>
      </c>
      <c r="BF594" s="715">
        <f t="shared" si="774"/>
        <v>0</v>
      </c>
      <c r="BG594" s="732">
        <f t="shared" si="750"/>
        <v>0</v>
      </c>
      <c r="BH594" s="39"/>
      <c r="BI594" s="39"/>
      <c r="BJ594" s="39"/>
      <c r="BK594" s="39"/>
      <c r="BL594" s="39"/>
      <c r="BM594" s="30"/>
      <c r="BN594" s="422">
        <f t="shared" ca="1" si="751"/>
        <v>0</v>
      </c>
      <c r="BO594" s="422">
        <f t="shared" ca="1" si="752"/>
        <v>0</v>
      </c>
      <c r="BP594" s="422">
        <f t="shared" ca="1" si="753"/>
        <v>0</v>
      </c>
      <c r="BQ594" s="422">
        <f t="shared" ca="1" si="754"/>
        <v>0</v>
      </c>
      <c r="BR594" s="422">
        <f t="shared" ca="1" si="775"/>
        <v>0</v>
      </c>
      <c r="BS594" s="422">
        <f t="shared" ca="1" si="755"/>
        <v>0</v>
      </c>
      <c r="BT594" s="422">
        <f t="shared" si="756"/>
        <v>0</v>
      </c>
      <c r="BU594" s="422">
        <f t="shared" si="757"/>
        <v>0</v>
      </c>
      <c r="BV594" s="422">
        <f t="shared" si="758"/>
        <v>0</v>
      </c>
      <c r="BW594" s="422">
        <f t="shared" si="759"/>
        <v>0</v>
      </c>
      <c r="BX594" s="422">
        <f t="shared" si="776"/>
        <v>0</v>
      </c>
      <c r="BY594" s="422">
        <f t="shared" si="760"/>
        <v>0</v>
      </c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458"/>
      <c r="CL594" s="458"/>
      <c r="CM594" s="458"/>
      <c r="CN594" s="458"/>
      <c r="CO594" s="458"/>
      <c r="CP594" s="458"/>
      <c r="CQ594" s="458"/>
      <c r="CR594" s="458"/>
      <c r="CS594" s="458"/>
      <c r="CT594" s="458"/>
      <c r="CU594" s="458"/>
      <c r="CV594" s="458"/>
      <c r="CW594" s="458"/>
      <c r="CX594" s="458"/>
      <c r="CY594" s="458"/>
      <c r="CZ594" s="458"/>
      <c r="DA594" s="458"/>
      <c r="DB594" s="458"/>
      <c r="DC594" s="458"/>
      <c r="DD594" s="458"/>
      <c r="DE594" s="458"/>
      <c r="DF594" s="458"/>
      <c r="DG594" s="458"/>
      <c r="DH594" s="458"/>
      <c r="DI594" s="458"/>
      <c r="DJ594" s="458"/>
      <c r="DK594" s="458"/>
      <c r="DL594" s="458"/>
      <c r="DM594" s="458"/>
      <c r="DN594" s="458"/>
      <c r="DO594" s="458"/>
      <c r="DP594" s="458"/>
      <c r="DQ594" s="458"/>
      <c r="DR594" s="458"/>
      <c r="DS594" s="458"/>
      <c r="DT594" s="458"/>
      <c r="DU594" s="39"/>
      <c r="DV594" s="39"/>
      <c r="DW594" s="31">
        <f t="shared" ref="DW594:DW604" si="788">DW593</f>
        <v>40</v>
      </c>
      <c r="DX594" s="459">
        <f t="shared" si="761"/>
        <v>470</v>
      </c>
      <c r="DY594" s="467">
        <f t="shared" si="777"/>
        <v>0</v>
      </c>
      <c r="DZ594" s="468">
        <f t="shared" si="778"/>
        <v>0</v>
      </c>
      <c r="EA594" s="467">
        <f t="shared" si="779"/>
        <v>0</v>
      </c>
      <c r="EB594" s="468"/>
      <c r="EC594" s="326"/>
      <c r="ED594" s="468"/>
      <c r="EE594" s="39"/>
      <c r="EF594" s="459">
        <f t="shared" si="780"/>
        <v>470</v>
      </c>
      <c r="EG594" s="407">
        <f t="shared" si="786"/>
        <v>0.03</v>
      </c>
      <c r="EH594" s="407">
        <f t="shared" si="786"/>
        <v>0.03</v>
      </c>
      <c r="EI594" s="407">
        <f t="shared" si="786"/>
        <v>0.03</v>
      </c>
      <c r="EJ594" s="407">
        <f t="shared" si="786"/>
        <v>0.03</v>
      </c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U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</row>
    <row r="595" spans="1:228" ht="12.75" hidden="1" customHeight="1" x14ac:dyDescent="0.2">
      <c r="A595" s="31">
        <f t="shared" si="787"/>
        <v>40</v>
      </c>
      <c r="B595" s="31"/>
      <c r="C595" s="31"/>
      <c r="D595" s="32">
        <f t="shared" si="762"/>
        <v>471</v>
      </c>
      <c r="E595" s="33">
        <f t="shared" ca="1" si="726"/>
        <v>0</v>
      </c>
      <c r="F595" s="33">
        <f t="shared" ca="1" si="727"/>
        <v>0</v>
      </c>
      <c r="G595" s="33">
        <f t="shared" ca="1" si="728"/>
        <v>0</v>
      </c>
      <c r="H595" s="33">
        <v>0</v>
      </c>
      <c r="I595" s="33">
        <v>0</v>
      </c>
      <c r="J595" s="33">
        <f t="shared" ca="1" si="784"/>
        <v>0</v>
      </c>
      <c r="K595" s="33">
        <f t="shared" ca="1" si="729"/>
        <v>0</v>
      </c>
      <c r="L595" s="33"/>
      <c r="M595" s="832">
        <v>0</v>
      </c>
      <c r="N595" s="33">
        <f>IF(M595&gt;0,#REF!,0)</f>
        <v>0</v>
      </c>
      <c r="O595" s="33">
        <f t="shared" ca="1" si="730"/>
        <v>0</v>
      </c>
      <c r="P595" s="833">
        <f t="shared" ca="1" si="763"/>
        <v>0</v>
      </c>
      <c r="Q595" s="834">
        <f t="shared" ca="1" si="764"/>
        <v>0</v>
      </c>
      <c r="R595" s="835">
        <f t="shared" ca="1" si="765"/>
        <v>0</v>
      </c>
      <c r="S595" s="836">
        <f t="shared" ca="1" si="766"/>
        <v>0</v>
      </c>
      <c r="T595" s="34">
        <f t="shared" ca="1" si="731"/>
        <v>0</v>
      </c>
      <c r="U595" s="835">
        <f t="shared" ca="1" si="767"/>
        <v>0</v>
      </c>
      <c r="V595" s="34">
        <f t="shared" si="715"/>
        <v>0</v>
      </c>
      <c r="W595" s="553">
        <f t="shared" si="717"/>
        <v>0</v>
      </c>
      <c r="X595" s="42">
        <f t="shared" si="768"/>
        <v>0.03</v>
      </c>
      <c r="Y595" s="43">
        <f t="shared" si="732"/>
        <v>2.4662697723036864E-3</v>
      </c>
      <c r="Z595" s="45">
        <f t="shared" si="723"/>
        <v>0.03</v>
      </c>
      <c r="AA595" s="43">
        <f t="shared" si="733"/>
        <v>2.4662697723036864E-3</v>
      </c>
      <c r="AB595" s="35">
        <f t="shared" si="785"/>
        <v>0.16</v>
      </c>
      <c r="AC595" s="35">
        <f t="shared" ca="1" si="785"/>
        <v>0.15470777428049154</v>
      </c>
      <c r="AD595" s="317">
        <f t="shared" ca="1" si="785"/>
        <v>0.15470777428049154</v>
      </c>
      <c r="AE595" s="39"/>
      <c r="AF595" s="318">
        <f t="shared" si="734"/>
        <v>0</v>
      </c>
      <c r="AG595" s="405">
        <f t="shared" ca="1" si="735"/>
        <v>0</v>
      </c>
      <c r="AH595" s="318">
        <f t="shared" si="736"/>
        <v>0</v>
      </c>
      <c r="AI595" s="405">
        <f t="shared" ca="1" si="737"/>
        <v>0</v>
      </c>
      <c r="AJ595" s="318">
        <f t="shared" si="738"/>
        <v>0</v>
      </c>
      <c r="AK595" s="405">
        <f t="shared" ca="1" si="739"/>
        <v>0</v>
      </c>
      <c r="AL595" s="35">
        <v>0</v>
      </c>
      <c r="AM595" s="30">
        <f t="shared" ca="1" si="740"/>
        <v>0</v>
      </c>
      <c r="AN595" s="39"/>
      <c r="AO595" s="39"/>
      <c r="AP595" s="709">
        <f ca="1">IF($J$12="",0,IF(A595&lt;=$Y$3,IF(R594+SUM($M$126:M595)&gt;$Z$22,R594*10%,IF(R594+SUM($M$126:M595)&lt;=$Z$22,$Z$22-R594-SUM($M$126:M595))),0))</f>
        <v>0</v>
      </c>
      <c r="AQ595" s="319">
        <f t="shared" ca="1" si="770"/>
        <v>0</v>
      </c>
      <c r="AR595" s="319">
        <f ca="1">IF($J$12="",0,IF(U594&lt;0,0,IF(A595&lt;=$Y$3,IF(U594+SUM($M$126:M595)&gt;$Z$22,U594*10%,IF(U594+SUM($M$126:M595)&lt;=$Z$22,$AR$125-U594-SUM($M$126:M595))),0)))</f>
        <v>0</v>
      </c>
      <c r="AS595" s="39">
        <f t="shared" ca="1" si="771"/>
        <v>0</v>
      </c>
      <c r="AT595" s="723">
        <f t="shared" ca="1" si="741"/>
        <v>0</v>
      </c>
      <c r="AU595" s="320">
        <f t="shared" ca="1" si="742"/>
        <v>0</v>
      </c>
      <c r="AV595" s="320">
        <f t="shared" ca="1" si="743"/>
        <v>0</v>
      </c>
      <c r="AW595" s="320">
        <f t="shared" ca="1" si="744"/>
        <v>0</v>
      </c>
      <c r="AX595" s="320">
        <f t="shared" ca="1" si="745"/>
        <v>0</v>
      </c>
      <c r="AY595" s="320">
        <f t="shared" ca="1" si="772"/>
        <v>0</v>
      </c>
      <c r="AZ595" s="724">
        <f t="shared" ca="1" si="746"/>
        <v>0</v>
      </c>
      <c r="BA595" s="1259">
        <f t="shared" si="773"/>
        <v>0</v>
      </c>
      <c r="BB595" s="1250"/>
      <c r="BC595" s="715">
        <f t="shared" si="747"/>
        <v>0</v>
      </c>
      <c r="BD595" s="715">
        <f t="shared" si="748"/>
        <v>0</v>
      </c>
      <c r="BE595" s="715">
        <f t="shared" si="749"/>
        <v>0</v>
      </c>
      <c r="BF595" s="715">
        <f t="shared" si="774"/>
        <v>0</v>
      </c>
      <c r="BG595" s="732">
        <f t="shared" si="750"/>
        <v>0</v>
      </c>
      <c r="BH595" s="39"/>
      <c r="BI595" s="39"/>
      <c r="BJ595" s="39"/>
      <c r="BK595" s="39"/>
      <c r="BL595" s="39"/>
      <c r="BM595" s="30"/>
      <c r="BN595" s="422">
        <f t="shared" ca="1" si="751"/>
        <v>0</v>
      </c>
      <c r="BO595" s="422">
        <f t="shared" ca="1" si="752"/>
        <v>0</v>
      </c>
      <c r="BP595" s="422">
        <f t="shared" ca="1" si="753"/>
        <v>0</v>
      </c>
      <c r="BQ595" s="422">
        <f t="shared" ca="1" si="754"/>
        <v>0</v>
      </c>
      <c r="BR595" s="422">
        <f t="shared" ca="1" si="775"/>
        <v>0</v>
      </c>
      <c r="BS595" s="422">
        <f t="shared" ca="1" si="755"/>
        <v>0</v>
      </c>
      <c r="BT595" s="422">
        <f t="shared" si="756"/>
        <v>0</v>
      </c>
      <c r="BU595" s="422">
        <f t="shared" si="757"/>
        <v>0</v>
      </c>
      <c r="BV595" s="422">
        <f t="shared" si="758"/>
        <v>0</v>
      </c>
      <c r="BW595" s="422">
        <f t="shared" si="759"/>
        <v>0</v>
      </c>
      <c r="BX595" s="422">
        <f t="shared" si="776"/>
        <v>0</v>
      </c>
      <c r="BY595" s="422">
        <f t="shared" si="760"/>
        <v>0</v>
      </c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458"/>
      <c r="CL595" s="458"/>
      <c r="CM595" s="458"/>
      <c r="CN595" s="458"/>
      <c r="CO595" s="458"/>
      <c r="CP595" s="458"/>
      <c r="CQ595" s="458"/>
      <c r="CR595" s="458"/>
      <c r="CS595" s="458"/>
      <c r="CT595" s="458"/>
      <c r="CU595" s="458"/>
      <c r="CV595" s="458"/>
      <c r="CW595" s="458"/>
      <c r="CX595" s="458"/>
      <c r="CY595" s="458"/>
      <c r="CZ595" s="458"/>
      <c r="DA595" s="458"/>
      <c r="DB595" s="458"/>
      <c r="DC595" s="458"/>
      <c r="DD595" s="458"/>
      <c r="DE595" s="458"/>
      <c r="DF595" s="458"/>
      <c r="DG595" s="458"/>
      <c r="DH595" s="458"/>
      <c r="DI595" s="458"/>
      <c r="DJ595" s="458"/>
      <c r="DK595" s="458"/>
      <c r="DL595" s="458"/>
      <c r="DM595" s="458"/>
      <c r="DN595" s="458"/>
      <c r="DO595" s="458"/>
      <c r="DP595" s="458"/>
      <c r="DQ595" s="458"/>
      <c r="DR595" s="458"/>
      <c r="DS595" s="458"/>
      <c r="DT595" s="458"/>
      <c r="DU595" s="39"/>
      <c r="DV595" s="39"/>
      <c r="DW595" s="31">
        <f t="shared" si="788"/>
        <v>40</v>
      </c>
      <c r="DX595" s="459">
        <f t="shared" si="761"/>
        <v>471</v>
      </c>
      <c r="DY595" s="467">
        <f t="shared" si="777"/>
        <v>0</v>
      </c>
      <c r="DZ595" s="468">
        <f t="shared" si="778"/>
        <v>0</v>
      </c>
      <c r="EA595" s="467">
        <f t="shared" si="779"/>
        <v>0</v>
      </c>
      <c r="EB595" s="468"/>
      <c r="EC595" s="326"/>
      <c r="ED595" s="468"/>
      <c r="EE595" s="39"/>
      <c r="EF595" s="459">
        <f t="shared" si="780"/>
        <v>471</v>
      </c>
      <c r="EG595" s="407">
        <f t="shared" si="786"/>
        <v>0.03</v>
      </c>
      <c r="EH595" s="407">
        <f t="shared" si="786"/>
        <v>0.03</v>
      </c>
      <c r="EI595" s="407">
        <f t="shared" si="786"/>
        <v>0.03</v>
      </c>
      <c r="EJ595" s="407">
        <f t="shared" si="786"/>
        <v>0.03</v>
      </c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39"/>
      <c r="GJ595" s="39"/>
      <c r="GK595" s="39"/>
      <c r="GL595" s="39"/>
      <c r="GM595" s="39"/>
      <c r="GN595" s="39"/>
      <c r="GO595" s="39"/>
      <c r="GP595" s="39"/>
      <c r="GQ595" s="39"/>
      <c r="GR595" s="39"/>
      <c r="GS595" s="39"/>
      <c r="GT595" s="39"/>
      <c r="GU595" s="39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</row>
    <row r="596" spans="1:228" ht="12.75" hidden="1" customHeight="1" x14ac:dyDescent="0.2">
      <c r="A596" s="31">
        <f t="shared" si="787"/>
        <v>40</v>
      </c>
      <c r="B596" s="31"/>
      <c r="C596" s="31"/>
      <c r="D596" s="32">
        <f t="shared" si="762"/>
        <v>472</v>
      </c>
      <c r="E596" s="33">
        <f t="shared" ca="1" si="726"/>
        <v>0</v>
      </c>
      <c r="F596" s="33">
        <f t="shared" ca="1" si="727"/>
        <v>0</v>
      </c>
      <c r="G596" s="33">
        <f t="shared" ca="1" si="728"/>
        <v>0</v>
      </c>
      <c r="H596" s="33">
        <v>0</v>
      </c>
      <c r="I596" s="33">
        <v>0</v>
      </c>
      <c r="J596" s="33">
        <f t="shared" ca="1" si="784"/>
        <v>0</v>
      </c>
      <c r="K596" s="33">
        <f t="shared" ca="1" si="729"/>
        <v>0</v>
      </c>
      <c r="L596" s="33"/>
      <c r="M596" s="832">
        <v>0</v>
      </c>
      <c r="N596" s="33">
        <f>IF(M596&gt;0,#REF!,0)</f>
        <v>0</v>
      </c>
      <c r="O596" s="33">
        <f t="shared" ca="1" si="730"/>
        <v>0</v>
      </c>
      <c r="P596" s="833">
        <f t="shared" ca="1" si="763"/>
        <v>0</v>
      </c>
      <c r="Q596" s="834">
        <f t="shared" ca="1" si="764"/>
        <v>0</v>
      </c>
      <c r="R596" s="835">
        <f t="shared" ca="1" si="765"/>
        <v>0</v>
      </c>
      <c r="S596" s="836">
        <f t="shared" ca="1" si="766"/>
        <v>0</v>
      </c>
      <c r="T596" s="34">
        <f t="shared" ca="1" si="731"/>
        <v>0</v>
      </c>
      <c r="U596" s="835">
        <f t="shared" ca="1" si="767"/>
        <v>0</v>
      </c>
      <c r="V596" s="34">
        <f t="shared" si="715"/>
        <v>0</v>
      </c>
      <c r="W596" s="553">
        <f t="shared" si="717"/>
        <v>0</v>
      </c>
      <c r="X596" s="42">
        <f t="shared" si="768"/>
        <v>0.03</v>
      </c>
      <c r="Y596" s="43">
        <f t="shared" si="732"/>
        <v>2.4662697723036864E-3</v>
      </c>
      <c r="Z596" s="45">
        <f t="shared" si="723"/>
        <v>0.03</v>
      </c>
      <c r="AA596" s="43">
        <f t="shared" si="733"/>
        <v>2.4662697723036864E-3</v>
      </c>
      <c r="AB596" s="35">
        <f t="shared" si="785"/>
        <v>0.16</v>
      </c>
      <c r="AC596" s="35">
        <f t="shared" ca="1" si="785"/>
        <v>0.15470777428049154</v>
      </c>
      <c r="AD596" s="317">
        <f t="shared" ca="1" si="785"/>
        <v>0.15470777428049154</v>
      </c>
      <c r="AE596" s="39"/>
      <c r="AF596" s="318">
        <f t="shared" si="734"/>
        <v>0</v>
      </c>
      <c r="AG596" s="405">
        <f t="shared" ca="1" si="735"/>
        <v>0</v>
      </c>
      <c r="AH596" s="318">
        <f t="shared" si="736"/>
        <v>0</v>
      </c>
      <c r="AI596" s="405">
        <f t="shared" ca="1" si="737"/>
        <v>0</v>
      </c>
      <c r="AJ596" s="318">
        <f t="shared" si="738"/>
        <v>0</v>
      </c>
      <c r="AK596" s="405">
        <f t="shared" ca="1" si="739"/>
        <v>0</v>
      </c>
      <c r="AL596" s="35">
        <v>0</v>
      </c>
      <c r="AM596" s="30">
        <f t="shared" ca="1" si="740"/>
        <v>0</v>
      </c>
      <c r="AN596" s="39"/>
      <c r="AO596" s="39"/>
      <c r="AP596" s="709">
        <f ca="1">IF($J$12="",0,IF(A596&lt;=$Y$3,IF(R595+SUM($M$126:M596)&gt;$Z$22,R595*10%,IF(R595+SUM($M$126:M596)&lt;=$Z$22,$Z$22-R595-SUM($M$126:M596))),0))</f>
        <v>0</v>
      </c>
      <c r="AQ596" s="319">
        <f t="shared" ca="1" si="770"/>
        <v>0</v>
      </c>
      <c r="AR596" s="319">
        <f ca="1">IF($J$12="",0,IF(U595&lt;0,0,IF(A596&lt;=$Y$3,IF(U595+SUM($M$126:M596)&gt;$Z$22,U595*10%,IF(U595+SUM($M$126:M596)&lt;=$Z$22,$AR$125-U595-SUM($M$126:M596))),0)))</f>
        <v>0</v>
      </c>
      <c r="AS596" s="39">
        <f t="shared" ca="1" si="771"/>
        <v>0</v>
      </c>
      <c r="AT596" s="723">
        <f t="shared" ca="1" si="741"/>
        <v>0</v>
      </c>
      <c r="AU596" s="320">
        <f t="shared" ca="1" si="742"/>
        <v>0</v>
      </c>
      <c r="AV596" s="320">
        <f t="shared" ca="1" si="743"/>
        <v>0</v>
      </c>
      <c r="AW596" s="320">
        <f t="shared" ca="1" si="744"/>
        <v>0</v>
      </c>
      <c r="AX596" s="320">
        <f t="shared" ca="1" si="745"/>
        <v>0</v>
      </c>
      <c r="AY596" s="320">
        <f t="shared" ca="1" si="772"/>
        <v>0</v>
      </c>
      <c r="AZ596" s="724">
        <f t="shared" ca="1" si="746"/>
        <v>0</v>
      </c>
      <c r="BA596" s="1259">
        <f t="shared" si="773"/>
        <v>0</v>
      </c>
      <c r="BB596" s="1250"/>
      <c r="BC596" s="715">
        <f t="shared" si="747"/>
        <v>0</v>
      </c>
      <c r="BD596" s="715">
        <f t="shared" si="748"/>
        <v>0</v>
      </c>
      <c r="BE596" s="715">
        <f t="shared" si="749"/>
        <v>0</v>
      </c>
      <c r="BF596" s="715">
        <f t="shared" si="774"/>
        <v>0</v>
      </c>
      <c r="BG596" s="732">
        <f t="shared" si="750"/>
        <v>0</v>
      </c>
      <c r="BH596" s="39"/>
      <c r="BI596" s="39"/>
      <c r="BJ596" s="39"/>
      <c r="BK596" s="39"/>
      <c r="BL596" s="39"/>
      <c r="BM596" s="30"/>
      <c r="BN596" s="422">
        <f t="shared" ca="1" si="751"/>
        <v>0</v>
      </c>
      <c r="BO596" s="422">
        <f t="shared" ca="1" si="752"/>
        <v>0</v>
      </c>
      <c r="BP596" s="422">
        <f t="shared" ca="1" si="753"/>
        <v>0</v>
      </c>
      <c r="BQ596" s="422">
        <f t="shared" ca="1" si="754"/>
        <v>0</v>
      </c>
      <c r="BR596" s="422">
        <f t="shared" ca="1" si="775"/>
        <v>0</v>
      </c>
      <c r="BS596" s="422">
        <f t="shared" ca="1" si="755"/>
        <v>0</v>
      </c>
      <c r="BT596" s="422">
        <f t="shared" si="756"/>
        <v>0</v>
      </c>
      <c r="BU596" s="422">
        <f t="shared" si="757"/>
        <v>0</v>
      </c>
      <c r="BV596" s="422">
        <f t="shared" si="758"/>
        <v>0</v>
      </c>
      <c r="BW596" s="422">
        <f t="shared" si="759"/>
        <v>0</v>
      </c>
      <c r="BX596" s="422">
        <f t="shared" si="776"/>
        <v>0</v>
      </c>
      <c r="BY596" s="422">
        <f t="shared" si="760"/>
        <v>0</v>
      </c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458"/>
      <c r="CL596" s="458"/>
      <c r="CM596" s="458"/>
      <c r="CN596" s="458"/>
      <c r="CO596" s="458"/>
      <c r="CP596" s="458"/>
      <c r="CQ596" s="458"/>
      <c r="CR596" s="458"/>
      <c r="CS596" s="458"/>
      <c r="CT596" s="458"/>
      <c r="CU596" s="458"/>
      <c r="CV596" s="458"/>
      <c r="CW596" s="458"/>
      <c r="CX596" s="458"/>
      <c r="CY596" s="458"/>
      <c r="CZ596" s="458"/>
      <c r="DA596" s="458"/>
      <c r="DB596" s="458"/>
      <c r="DC596" s="458"/>
      <c r="DD596" s="458"/>
      <c r="DE596" s="458"/>
      <c r="DF596" s="458"/>
      <c r="DG596" s="458"/>
      <c r="DH596" s="458"/>
      <c r="DI596" s="458"/>
      <c r="DJ596" s="458"/>
      <c r="DK596" s="458"/>
      <c r="DL596" s="458"/>
      <c r="DM596" s="458"/>
      <c r="DN596" s="458"/>
      <c r="DO596" s="458"/>
      <c r="DP596" s="458"/>
      <c r="DQ596" s="458"/>
      <c r="DR596" s="458"/>
      <c r="DS596" s="458"/>
      <c r="DT596" s="458"/>
      <c r="DU596" s="39"/>
      <c r="DV596" s="39"/>
      <c r="DW596" s="31">
        <f t="shared" si="788"/>
        <v>40</v>
      </c>
      <c r="DX596" s="459">
        <f t="shared" si="761"/>
        <v>472</v>
      </c>
      <c r="DY596" s="467">
        <f t="shared" si="777"/>
        <v>0</v>
      </c>
      <c r="DZ596" s="468">
        <f t="shared" si="778"/>
        <v>0</v>
      </c>
      <c r="EA596" s="467">
        <f t="shared" si="779"/>
        <v>0</v>
      </c>
      <c r="EB596" s="468"/>
      <c r="EC596" s="326"/>
      <c r="ED596" s="468"/>
      <c r="EE596" s="39"/>
      <c r="EF596" s="459">
        <f t="shared" si="780"/>
        <v>472</v>
      </c>
      <c r="EG596" s="407">
        <f t="shared" si="786"/>
        <v>0.03</v>
      </c>
      <c r="EH596" s="407">
        <f t="shared" si="786"/>
        <v>0.03</v>
      </c>
      <c r="EI596" s="407">
        <f t="shared" si="786"/>
        <v>0.03</v>
      </c>
      <c r="EJ596" s="407">
        <f t="shared" si="786"/>
        <v>0.03</v>
      </c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39"/>
      <c r="GJ596" s="39"/>
      <c r="GK596" s="39"/>
      <c r="GL596" s="39"/>
      <c r="GM596" s="39"/>
      <c r="GN596" s="39"/>
      <c r="GO596" s="39"/>
      <c r="GP596" s="39"/>
      <c r="GQ596" s="39"/>
      <c r="GR596" s="39"/>
      <c r="GS596" s="39"/>
      <c r="GT596" s="39"/>
      <c r="GU596" s="39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</row>
    <row r="597" spans="1:228" ht="12.75" hidden="1" customHeight="1" x14ac:dyDescent="0.2">
      <c r="A597" s="31">
        <f t="shared" si="787"/>
        <v>40</v>
      </c>
      <c r="B597" s="31"/>
      <c r="C597" s="31"/>
      <c r="D597" s="32">
        <f t="shared" si="762"/>
        <v>473</v>
      </c>
      <c r="E597" s="33">
        <f t="shared" ca="1" si="726"/>
        <v>0</v>
      </c>
      <c r="F597" s="33">
        <f t="shared" ca="1" si="727"/>
        <v>0</v>
      </c>
      <c r="G597" s="33">
        <f t="shared" ca="1" si="728"/>
        <v>0</v>
      </c>
      <c r="H597" s="33">
        <v>0</v>
      </c>
      <c r="I597" s="33">
        <v>0</v>
      </c>
      <c r="J597" s="33">
        <f t="shared" ca="1" si="784"/>
        <v>0</v>
      </c>
      <c r="K597" s="33">
        <f t="shared" ca="1" si="729"/>
        <v>0</v>
      </c>
      <c r="L597" s="33"/>
      <c r="M597" s="832">
        <v>0</v>
      </c>
      <c r="N597" s="33">
        <f>IF(M597&gt;0,#REF!,0)</f>
        <v>0</v>
      </c>
      <c r="O597" s="33">
        <f t="shared" ca="1" si="730"/>
        <v>0</v>
      </c>
      <c r="P597" s="833">
        <f t="shared" ca="1" si="763"/>
        <v>0</v>
      </c>
      <c r="Q597" s="834">
        <f t="shared" ca="1" si="764"/>
        <v>0</v>
      </c>
      <c r="R597" s="835">
        <f t="shared" ca="1" si="765"/>
        <v>0</v>
      </c>
      <c r="S597" s="836">
        <f t="shared" ca="1" si="766"/>
        <v>0</v>
      </c>
      <c r="T597" s="34">
        <f t="shared" ca="1" si="731"/>
        <v>0</v>
      </c>
      <c r="U597" s="835">
        <f t="shared" ca="1" si="767"/>
        <v>0</v>
      </c>
      <c r="V597" s="34">
        <f t="shared" si="715"/>
        <v>0</v>
      </c>
      <c r="W597" s="553">
        <f t="shared" si="717"/>
        <v>0</v>
      </c>
      <c r="X597" s="42">
        <f t="shared" si="768"/>
        <v>0.03</v>
      </c>
      <c r="Y597" s="43">
        <f t="shared" si="732"/>
        <v>2.4662697723036864E-3</v>
      </c>
      <c r="Z597" s="45">
        <f t="shared" si="723"/>
        <v>0.03</v>
      </c>
      <c r="AA597" s="43">
        <f t="shared" si="733"/>
        <v>2.4662697723036864E-3</v>
      </c>
      <c r="AB597" s="35">
        <f t="shared" si="785"/>
        <v>0.16</v>
      </c>
      <c r="AC597" s="35">
        <f t="shared" ca="1" si="785"/>
        <v>0.15470777428049154</v>
      </c>
      <c r="AD597" s="317">
        <f t="shared" ca="1" si="785"/>
        <v>0.15470777428049154</v>
      </c>
      <c r="AE597" s="39"/>
      <c r="AF597" s="318">
        <f t="shared" si="734"/>
        <v>0</v>
      </c>
      <c r="AG597" s="405">
        <f t="shared" ca="1" si="735"/>
        <v>0</v>
      </c>
      <c r="AH597" s="318">
        <f t="shared" si="736"/>
        <v>0</v>
      </c>
      <c r="AI597" s="405">
        <f t="shared" ca="1" si="737"/>
        <v>0</v>
      </c>
      <c r="AJ597" s="318">
        <f t="shared" si="738"/>
        <v>0</v>
      </c>
      <c r="AK597" s="405">
        <f t="shared" ca="1" si="739"/>
        <v>0</v>
      </c>
      <c r="AL597" s="35">
        <v>0</v>
      </c>
      <c r="AM597" s="30">
        <f t="shared" ca="1" si="740"/>
        <v>0</v>
      </c>
      <c r="AN597" s="39"/>
      <c r="AO597" s="39"/>
      <c r="AP597" s="709">
        <f ca="1">IF($J$12="",0,IF(A597&lt;=$Y$3,IF(R596+SUM($M$126:M597)&gt;$Z$22,R596*10%,IF(R596+SUM($M$126:M597)&lt;=$Z$22,$Z$22-R596-SUM($M$126:M597))),0))</f>
        <v>0</v>
      </c>
      <c r="AQ597" s="319">
        <f t="shared" ca="1" si="770"/>
        <v>0</v>
      </c>
      <c r="AR597" s="319">
        <f ca="1">IF($J$12="",0,IF(U596&lt;0,0,IF(A597&lt;=$Y$3,IF(U596+SUM($M$126:M597)&gt;$Z$22,U596*10%,IF(U596+SUM($M$126:M597)&lt;=$Z$22,$AR$125-U596-SUM($M$126:M597))),0)))</f>
        <v>0</v>
      </c>
      <c r="AS597" s="39">
        <f t="shared" ca="1" si="771"/>
        <v>0</v>
      </c>
      <c r="AT597" s="723">
        <f t="shared" ca="1" si="741"/>
        <v>0</v>
      </c>
      <c r="AU597" s="320">
        <f t="shared" ca="1" si="742"/>
        <v>0</v>
      </c>
      <c r="AV597" s="320">
        <f t="shared" ca="1" si="743"/>
        <v>0</v>
      </c>
      <c r="AW597" s="320">
        <f t="shared" ca="1" si="744"/>
        <v>0</v>
      </c>
      <c r="AX597" s="320">
        <f t="shared" ca="1" si="745"/>
        <v>0</v>
      </c>
      <c r="AY597" s="320">
        <f t="shared" ca="1" si="772"/>
        <v>0</v>
      </c>
      <c r="AZ597" s="724">
        <f t="shared" ca="1" si="746"/>
        <v>0</v>
      </c>
      <c r="BA597" s="1259">
        <f t="shared" si="773"/>
        <v>0</v>
      </c>
      <c r="BB597" s="1250"/>
      <c r="BC597" s="715">
        <f t="shared" si="747"/>
        <v>0</v>
      </c>
      <c r="BD597" s="715">
        <f t="shared" si="748"/>
        <v>0</v>
      </c>
      <c r="BE597" s="715">
        <f t="shared" si="749"/>
        <v>0</v>
      </c>
      <c r="BF597" s="715">
        <f t="shared" si="774"/>
        <v>0</v>
      </c>
      <c r="BG597" s="732">
        <f t="shared" si="750"/>
        <v>0</v>
      </c>
      <c r="BH597" s="39"/>
      <c r="BI597" s="39"/>
      <c r="BJ597" s="39"/>
      <c r="BK597" s="39"/>
      <c r="BL597" s="39"/>
      <c r="BM597" s="30"/>
      <c r="BN597" s="422">
        <f t="shared" ca="1" si="751"/>
        <v>0</v>
      </c>
      <c r="BO597" s="422">
        <f t="shared" ca="1" si="752"/>
        <v>0</v>
      </c>
      <c r="BP597" s="422">
        <f t="shared" ca="1" si="753"/>
        <v>0</v>
      </c>
      <c r="BQ597" s="422">
        <f t="shared" ca="1" si="754"/>
        <v>0</v>
      </c>
      <c r="BR597" s="422">
        <f t="shared" ca="1" si="775"/>
        <v>0</v>
      </c>
      <c r="BS597" s="422">
        <f t="shared" ca="1" si="755"/>
        <v>0</v>
      </c>
      <c r="BT597" s="422">
        <f t="shared" si="756"/>
        <v>0</v>
      </c>
      <c r="BU597" s="422">
        <f t="shared" si="757"/>
        <v>0</v>
      </c>
      <c r="BV597" s="422">
        <f t="shared" si="758"/>
        <v>0</v>
      </c>
      <c r="BW597" s="422">
        <f t="shared" si="759"/>
        <v>0</v>
      </c>
      <c r="BX597" s="422">
        <f t="shared" si="776"/>
        <v>0</v>
      </c>
      <c r="BY597" s="422">
        <f t="shared" si="760"/>
        <v>0</v>
      </c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458"/>
      <c r="CL597" s="458"/>
      <c r="CM597" s="458"/>
      <c r="CN597" s="458"/>
      <c r="CO597" s="458"/>
      <c r="CP597" s="458"/>
      <c r="CQ597" s="458"/>
      <c r="CR597" s="458"/>
      <c r="CS597" s="458"/>
      <c r="CT597" s="458"/>
      <c r="CU597" s="458"/>
      <c r="CV597" s="458"/>
      <c r="CW597" s="458"/>
      <c r="CX597" s="458"/>
      <c r="CY597" s="458"/>
      <c r="CZ597" s="458"/>
      <c r="DA597" s="458"/>
      <c r="DB597" s="458"/>
      <c r="DC597" s="458"/>
      <c r="DD597" s="458"/>
      <c r="DE597" s="458"/>
      <c r="DF597" s="458"/>
      <c r="DG597" s="458"/>
      <c r="DH597" s="458"/>
      <c r="DI597" s="458"/>
      <c r="DJ597" s="458"/>
      <c r="DK597" s="458"/>
      <c r="DL597" s="458"/>
      <c r="DM597" s="458"/>
      <c r="DN597" s="458"/>
      <c r="DO597" s="458"/>
      <c r="DP597" s="458"/>
      <c r="DQ597" s="458"/>
      <c r="DR597" s="458"/>
      <c r="DS597" s="458"/>
      <c r="DT597" s="458"/>
      <c r="DU597" s="39"/>
      <c r="DV597" s="39"/>
      <c r="DW597" s="31">
        <f t="shared" si="788"/>
        <v>40</v>
      </c>
      <c r="DX597" s="459">
        <f t="shared" si="761"/>
        <v>473</v>
      </c>
      <c r="DY597" s="467">
        <f t="shared" si="777"/>
        <v>0</v>
      </c>
      <c r="DZ597" s="468">
        <f t="shared" si="778"/>
        <v>0</v>
      </c>
      <c r="EA597" s="467">
        <f t="shared" si="779"/>
        <v>0</v>
      </c>
      <c r="EB597" s="468"/>
      <c r="EC597" s="326"/>
      <c r="ED597" s="468"/>
      <c r="EE597" s="39"/>
      <c r="EF597" s="459">
        <f t="shared" si="780"/>
        <v>473</v>
      </c>
      <c r="EG597" s="407">
        <f t="shared" si="786"/>
        <v>0.03</v>
      </c>
      <c r="EH597" s="407">
        <f t="shared" si="786"/>
        <v>0.03</v>
      </c>
      <c r="EI597" s="407">
        <f t="shared" si="786"/>
        <v>0.03</v>
      </c>
      <c r="EJ597" s="407">
        <f t="shared" si="786"/>
        <v>0.03</v>
      </c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39"/>
      <c r="GJ597" s="39"/>
      <c r="GK597" s="39"/>
      <c r="GL597" s="39"/>
      <c r="GM597" s="39"/>
      <c r="GN597" s="39"/>
      <c r="GO597" s="39"/>
      <c r="GP597" s="39"/>
      <c r="GQ597" s="39"/>
      <c r="GR597" s="39"/>
      <c r="GS597" s="39"/>
      <c r="GT597" s="39"/>
      <c r="GU597" s="39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</row>
    <row r="598" spans="1:228" ht="12.75" hidden="1" customHeight="1" x14ac:dyDescent="0.2">
      <c r="A598" s="31">
        <f t="shared" si="787"/>
        <v>40</v>
      </c>
      <c r="B598" s="31"/>
      <c r="C598" s="31"/>
      <c r="D598" s="32">
        <f t="shared" si="762"/>
        <v>474</v>
      </c>
      <c r="E598" s="33">
        <f t="shared" ca="1" si="726"/>
        <v>0</v>
      </c>
      <c r="F598" s="33">
        <f t="shared" ca="1" si="727"/>
        <v>0</v>
      </c>
      <c r="G598" s="33">
        <f t="shared" ca="1" si="728"/>
        <v>0</v>
      </c>
      <c r="H598" s="33">
        <v>0</v>
      </c>
      <c r="I598" s="33">
        <v>0</v>
      </c>
      <c r="J598" s="33">
        <f t="shared" ca="1" si="784"/>
        <v>0</v>
      </c>
      <c r="K598" s="33">
        <f t="shared" ca="1" si="729"/>
        <v>0</v>
      </c>
      <c r="L598" s="33"/>
      <c r="M598" s="832">
        <v>0</v>
      </c>
      <c r="N598" s="33">
        <f>IF(M598&gt;0,#REF!,0)</f>
        <v>0</v>
      </c>
      <c r="O598" s="33">
        <f t="shared" ca="1" si="730"/>
        <v>0</v>
      </c>
      <c r="P598" s="833">
        <f t="shared" ca="1" si="763"/>
        <v>0</v>
      </c>
      <c r="Q598" s="834">
        <f t="shared" ca="1" si="764"/>
        <v>0</v>
      </c>
      <c r="R598" s="835">
        <f t="shared" ca="1" si="765"/>
        <v>0</v>
      </c>
      <c r="S598" s="836">
        <f t="shared" ca="1" si="766"/>
        <v>0</v>
      </c>
      <c r="T598" s="34">
        <f t="shared" ca="1" si="731"/>
        <v>0</v>
      </c>
      <c r="U598" s="835">
        <f t="shared" ca="1" si="767"/>
        <v>0</v>
      </c>
      <c r="V598" s="34">
        <f t="shared" si="715"/>
        <v>0</v>
      </c>
      <c r="W598" s="553">
        <f t="shared" si="717"/>
        <v>0</v>
      </c>
      <c r="X598" s="42">
        <f t="shared" si="768"/>
        <v>0.03</v>
      </c>
      <c r="Y598" s="43">
        <f t="shared" si="732"/>
        <v>2.4662697723036864E-3</v>
      </c>
      <c r="Z598" s="45">
        <f t="shared" si="723"/>
        <v>0.03</v>
      </c>
      <c r="AA598" s="43">
        <f t="shared" si="733"/>
        <v>2.4662697723036864E-3</v>
      </c>
      <c r="AB598" s="35">
        <f t="shared" si="785"/>
        <v>0.16</v>
      </c>
      <c r="AC598" s="35">
        <f t="shared" ca="1" si="785"/>
        <v>0.15470777428049154</v>
      </c>
      <c r="AD598" s="317">
        <f t="shared" ca="1" si="785"/>
        <v>0.15470777428049154</v>
      </c>
      <c r="AE598" s="39"/>
      <c r="AF598" s="318">
        <f t="shared" si="734"/>
        <v>0</v>
      </c>
      <c r="AG598" s="405">
        <f t="shared" ca="1" si="735"/>
        <v>0</v>
      </c>
      <c r="AH598" s="318">
        <f t="shared" si="736"/>
        <v>0</v>
      </c>
      <c r="AI598" s="405">
        <f t="shared" ca="1" si="737"/>
        <v>0</v>
      </c>
      <c r="AJ598" s="318">
        <f t="shared" si="738"/>
        <v>0</v>
      </c>
      <c r="AK598" s="405">
        <f t="shared" ca="1" si="739"/>
        <v>0</v>
      </c>
      <c r="AL598" s="35">
        <v>0</v>
      </c>
      <c r="AM598" s="30">
        <f t="shared" ca="1" si="740"/>
        <v>0</v>
      </c>
      <c r="AN598" s="39"/>
      <c r="AO598" s="39"/>
      <c r="AP598" s="709">
        <f ca="1">IF($J$12="",0,IF(A598&lt;=$Y$3,IF(R597+SUM($M$126:M598)&gt;$Z$22,R597*10%,IF(R597+SUM($M$126:M598)&lt;=$Z$22,$Z$22-R597-SUM($M$126:M598))),0))</f>
        <v>0</v>
      </c>
      <c r="AQ598" s="319">
        <f t="shared" ca="1" si="770"/>
        <v>0</v>
      </c>
      <c r="AR598" s="319">
        <f ca="1">IF($J$12="",0,IF(U597&lt;0,0,IF(A598&lt;=$Y$3,IF(U597+SUM($M$126:M598)&gt;$Z$22,U597*10%,IF(U597+SUM($M$126:M598)&lt;=$Z$22,$AR$125-U597-SUM($M$126:M598))),0)))</f>
        <v>0</v>
      </c>
      <c r="AS598" s="39">
        <f t="shared" ca="1" si="771"/>
        <v>0</v>
      </c>
      <c r="AT598" s="723">
        <f t="shared" ca="1" si="741"/>
        <v>0</v>
      </c>
      <c r="AU598" s="320">
        <f t="shared" ca="1" si="742"/>
        <v>0</v>
      </c>
      <c r="AV598" s="320">
        <f t="shared" ca="1" si="743"/>
        <v>0</v>
      </c>
      <c r="AW598" s="320">
        <f t="shared" ca="1" si="744"/>
        <v>0</v>
      </c>
      <c r="AX598" s="320">
        <f t="shared" ca="1" si="745"/>
        <v>0</v>
      </c>
      <c r="AY598" s="320">
        <f t="shared" ca="1" si="772"/>
        <v>0</v>
      </c>
      <c r="AZ598" s="724">
        <f t="shared" ca="1" si="746"/>
        <v>0</v>
      </c>
      <c r="BA598" s="1259">
        <f t="shared" si="773"/>
        <v>0</v>
      </c>
      <c r="BB598" s="1250"/>
      <c r="BC598" s="715">
        <f t="shared" si="747"/>
        <v>0</v>
      </c>
      <c r="BD598" s="715">
        <f t="shared" si="748"/>
        <v>0</v>
      </c>
      <c r="BE598" s="715">
        <f t="shared" si="749"/>
        <v>0</v>
      </c>
      <c r="BF598" s="715">
        <f t="shared" si="774"/>
        <v>0</v>
      </c>
      <c r="BG598" s="732">
        <f t="shared" si="750"/>
        <v>0</v>
      </c>
      <c r="BH598" s="39"/>
      <c r="BI598" s="39"/>
      <c r="BJ598" s="39"/>
      <c r="BK598" s="39"/>
      <c r="BL598" s="39"/>
      <c r="BM598" s="30"/>
      <c r="BN598" s="422">
        <f t="shared" ca="1" si="751"/>
        <v>0</v>
      </c>
      <c r="BO598" s="422">
        <f t="shared" ca="1" si="752"/>
        <v>0</v>
      </c>
      <c r="BP598" s="422">
        <f t="shared" ca="1" si="753"/>
        <v>0</v>
      </c>
      <c r="BQ598" s="422">
        <f t="shared" ca="1" si="754"/>
        <v>0</v>
      </c>
      <c r="BR598" s="422">
        <f t="shared" ca="1" si="775"/>
        <v>0</v>
      </c>
      <c r="BS598" s="422">
        <f t="shared" ca="1" si="755"/>
        <v>0</v>
      </c>
      <c r="BT598" s="422">
        <f t="shared" si="756"/>
        <v>0</v>
      </c>
      <c r="BU598" s="422">
        <f t="shared" si="757"/>
        <v>0</v>
      </c>
      <c r="BV598" s="422">
        <f t="shared" si="758"/>
        <v>0</v>
      </c>
      <c r="BW598" s="422">
        <f t="shared" si="759"/>
        <v>0</v>
      </c>
      <c r="BX598" s="422">
        <f t="shared" si="776"/>
        <v>0</v>
      </c>
      <c r="BY598" s="422">
        <f t="shared" si="760"/>
        <v>0</v>
      </c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458"/>
      <c r="CL598" s="458"/>
      <c r="CM598" s="458"/>
      <c r="CN598" s="458"/>
      <c r="CO598" s="458"/>
      <c r="CP598" s="458"/>
      <c r="CQ598" s="458"/>
      <c r="CR598" s="458"/>
      <c r="CS598" s="458"/>
      <c r="CT598" s="458"/>
      <c r="CU598" s="458"/>
      <c r="CV598" s="458"/>
      <c r="CW598" s="458"/>
      <c r="CX598" s="458"/>
      <c r="CY598" s="458"/>
      <c r="CZ598" s="458"/>
      <c r="DA598" s="458"/>
      <c r="DB598" s="458"/>
      <c r="DC598" s="458"/>
      <c r="DD598" s="458"/>
      <c r="DE598" s="458"/>
      <c r="DF598" s="458"/>
      <c r="DG598" s="458"/>
      <c r="DH598" s="458"/>
      <c r="DI598" s="458"/>
      <c r="DJ598" s="458"/>
      <c r="DK598" s="458"/>
      <c r="DL598" s="458"/>
      <c r="DM598" s="458"/>
      <c r="DN598" s="458"/>
      <c r="DO598" s="458"/>
      <c r="DP598" s="458"/>
      <c r="DQ598" s="458"/>
      <c r="DR598" s="458"/>
      <c r="DS598" s="458"/>
      <c r="DT598" s="458"/>
      <c r="DU598" s="39"/>
      <c r="DV598" s="39"/>
      <c r="DW598" s="31">
        <f t="shared" si="788"/>
        <v>40</v>
      </c>
      <c r="DX598" s="459">
        <f t="shared" si="761"/>
        <v>474</v>
      </c>
      <c r="DY598" s="467">
        <f t="shared" si="777"/>
        <v>0</v>
      </c>
      <c r="DZ598" s="468">
        <f t="shared" si="778"/>
        <v>0</v>
      </c>
      <c r="EA598" s="467">
        <f t="shared" si="779"/>
        <v>0</v>
      </c>
      <c r="EB598" s="468"/>
      <c r="EC598" s="326"/>
      <c r="ED598" s="468"/>
      <c r="EE598" s="39"/>
      <c r="EF598" s="459">
        <f t="shared" si="780"/>
        <v>474</v>
      </c>
      <c r="EG598" s="407">
        <f t="shared" si="786"/>
        <v>0.03</v>
      </c>
      <c r="EH598" s="407">
        <f t="shared" si="786"/>
        <v>0.03</v>
      </c>
      <c r="EI598" s="407">
        <f t="shared" si="786"/>
        <v>0.03</v>
      </c>
      <c r="EJ598" s="407">
        <f t="shared" si="786"/>
        <v>0.03</v>
      </c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39"/>
      <c r="GJ598" s="39"/>
      <c r="GK598" s="39"/>
      <c r="GL598" s="39"/>
      <c r="GM598" s="39"/>
      <c r="GN598" s="39"/>
      <c r="GO598" s="39"/>
      <c r="GP598" s="39"/>
      <c r="GQ598" s="39"/>
      <c r="GR598" s="39"/>
      <c r="GS598" s="39"/>
      <c r="GT598" s="39"/>
      <c r="GU598" s="39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</row>
    <row r="599" spans="1:228" ht="12.75" hidden="1" customHeight="1" x14ac:dyDescent="0.2">
      <c r="A599" s="31">
        <f t="shared" si="787"/>
        <v>40</v>
      </c>
      <c r="B599" s="31"/>
      <c r="C599" s="31"/>
      <c r="D599" s="32">
        <f t="shared" si="762"/>
        <v>475</v>
      </c>
      <c r="E599" s="33">
        <f t="shared" ca="1" si="726"/>
        <v>0</v>
      </c>
      <c r="F599" s="33">
        <f t="shared" ca="1" si="727"/>
        <v>0</v>
      </c>
      <c r="G599" s="33">
        <f t="shared" ca="1" si="728"/>
        <v>0</v>
      </c>
      <c r="H599" s="33">
        <v>0</v>
      </c>
      <c r="I599" s="33">
        <v>0</v>
      </c>
      <c r="J599" s="33">
        <f t="shared" ca="1" si="784"/>
        <v>0</v>
      </c>
      <c r="K599" s="33">
        <f t="shared" ca="1" si="729"/>
        <v>0</v>
      </c>
      <c r="L599" s="33"/>
      <c r="M599" s="832">
        <v>0</v>
      </c>
      <c r="N599" s="33">
        <f>IF(M599&gt;0,#REF!,0)</f>
        <v>0</v>
      </c>
      <c r="O599" s="33">
        <f t="shared" ca="1" si="730"/>
        <v>0</v>
      </c>
      <c r="P599" s="833">
        <f t="shared" ca="1" si="763"/>
        <v>0</v>
      </c>
      <c r="Q599" s="834">
        <f t="shared" ca="1" si="764"/>
        <v>0</v>
      </c>
      <c r="R599" s="835">
        <f t="shared" ca="1" si="765"/>
        <v>0</v>
      </c>
      <c r="S599" s="836">
        <f t="shared" ca="1" si="766"/>
        <v>0</v>
      </c>
      <c r="T599" s="34">
        <f t="shared" ca="1" si="731"/>
        <v>0</v>
      </c>
      <c r="U599" s="835">
        <f t="shared" ca="1" si="767"/>
        <v>0</v>
      </c>
      <c r="V599" s="34">
        <f t="shared" si="715"/>
        <v>0</v>
      </c>
      <c r="W599" s="553">
        <f t="shared" si="717"/>
        <v>0</v>
      </c>
      <c r="X599" s="42">
        <f t="shared" si="768"/>
        <v>0.03</v>
      </c>
      <c r="Y599" s="43">
        <f t="shared" si="732"/>
        <v>2.4662697723036864E-3</v>
      </c>
      <c r="Z599" s="45">
        <f t="shared" si="723"/>
        <v>0.03</v>
      </c>
      <c r="AA599" s="43">
        <f t="shared" si="733"/>
        <v>2.4662697723036864E-3</v>
      </c>
      <c r="AB599" s="35">
        <f t="shared" si="785"/>
        <v>0.16</v>
      </c>
      <c r="AC599" s="35">
        <f t="shared" ca="1" si="785"/>
        <v>0.15470777428049154</v>
      </c>
      <c r="AD599" s="317">
        <f t="shared" ca="1" si="785"/>
        <v>0.15470777428049154</v>
      </c>
      <c r="AE599" s="39"/>
      <c r="AF599" s="318">
        <f t="shared" si="734"/>
        <v>0</v>
      </c>
      <c r="AG599" s="405">
        <f t="shared" ca="1" si="735"/>
        <v>0</v>
      </c>
      <c r="AH599" s="318">
        <f t="shared" si="736"/>
        <v>0</v>
      </c>
      <c r="AI599" s="405">
        <f t="shared" ca="1" si="737"/>
        <v>0</v>
      </c>
      <c r="AJ599" s="318">
        <f t="shared" si="738"/>
        <v>0</v>
      </c>
      <c r="AK599" s="405">
        <f t="shared" ca="1" si="739"/>
        <v>0</v>
      </c>
      <c r="AL599" s="35">
        <v>0</v>
      </c>
      <c r="AM599" s="30">
        <f t="shared" ca="1" si="740"/>
        <v>0</v>
      </c>
      <c r="AN599" s="39"/>
      <c r="AO599" s="39"/>
      <c r="AP599" s="709">
        <f ca="1">IF($J$12="",0,IF(A599&lt;=$Y$3,IF(R598+SUM($M$126:M599)&gt;$Z$22,R598*10%,IF(R598+SUM($M$126:M599)&lt;=$Z$22,$Z$22-R598-SUM($M$126:M599))),0))</f>
        <v>0</v>
      </c>
      <c r="AQ599" s="319">
        <f t="shared" ca="1" si="770"/>
        <v>0</v>
      </c>
      <c r="AR599" s="319">
        <f ca="1">IF($J$12="",0,IF(U598&lt;0,0,IF(A599&lt;=$Y$3,IF(U598+SUM($M$126:M599)&gt;$Z$22,U598*10%,IF(U598+SUM($M$126:M599)&lt;=$Z$22,$AR$125-U598-SUM($M$126:M599))),0)))</f>
        <v>0</v>
      </c>
      <c r="AS599" s="39">
        <f t="shared" ca="1" si="771"/>
        <v>0</v>
      </c>
      <c r="AT599" s="723">
        <f t="shared" ca="1" si="741"/>
        <v>0</v>
      </c>
      <c r="AU599" s="320">
        <f t="shared" ca="1" si="742"/>
        <v>0</v>
      </c>
      <c r="AV599" s="320">
        <f t="shared" ca="1" si="743"/>
        <v>0</v>
      </c>
      <c r="AW599" s="320">
        <f t="shared" ca="1" si="744"/>
        <v>0</v>
      </c>
      <c r="AX599" s="320">
        <f t="shared" ca="1" si="745"/>
        <v>0</v>
      </c>
      <c r="AY599" s="320">
        <f t="shared" ca="1" si="772"/>
        <v>0</v>
      </c>
      <c r="AZ599" s="724">
        <f t="shared" ca="1" si="746"/>
        <v>0</v>
      </c>
      <c r="BA599" s="1259">
        <f t="shared" si="773"/>
        <v>0</v>
      </c>
      <c r="BB599" s="1250"/>
      <c r="BC599" s="715">
        <f t="shared" si="747"/>
        <v>0</v>
      </c>
      <c r="BD599" s="715">
        <f t="shared" si="748"/>
        <v>0</v>
      </c>
      <c r="BE599" s="715">
        <f t="shared" si="749"/>
        <v>0</v>
      </c>
      <c r="BF599" s="715">
        <f t="shared" si="774"/>
        <v>0</v>
      </c>
      <c r="BG599" s="732">
        <f t="shared" si="750"/>
        <v>0</v>
      </c>
      <c r="BH599" s="39"/>
      <c r="BI599" s="39"/>
      <c r="BJ599" s="39"/>
      <c r="BK599" s="39"/>
      <c r="BL599" s="39"/>
      <c r="BM599" s="30"/>
      <c r="BN599" s="422">
        <f t="shared" ca="1" si="751"/>
        <v>0</v>
      </c>
      <c r="BO599" s="422">
        <f t="shared" ca="1" si="752"/>
        <v>0</v>
      </c>
      <c r="BP599" s="422">
        <f t="shared" ca="1" si="753"/>
        <v>0</v>
      </c>
      <c r="BQ599" s="422">
        <f t="shared" ca="1" si="754"/>
        <v>0</v>
      </c>
      <c r="BR599" s="422">
        <f t="shared" ca="1" si="775"/>
        <v>0</v>
      </c>
      <c r="BS599" s="422">
        <f t="shared" ca="1" si="755"/>
        <v>0</v>
      </c>
      <c r="BT599" s="422">
        <f t="shared" si="756"/>
        <v>0</v>
      </c>
      <c r="BU599" s="422">
        <f t="shared" si="757"/>
        <v>0</v>
      </c>
      <c r="BV599" s="422">
        <f t="shared" si="758"/>
        <v>0</v>
      </c>
      <c r="BW599" s="422">
        <f t="shared" si="759"/>
        <v>0</v>
      </c>
      <c r="BX599" s="422">
        <f t="shared" si="776"/>
        <v>0</v>
      </c>
      <c r="BY599" s="422">
        <f t="shared" si="760"/>
        <v>0</v>
      </c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458"/>
      <c r="CL599" s="458"/>
      <c r="CM599" s="458"/>
      <c r="CN599" s="458"/>
      <c r="CO599" s="458"/>
      <c r="CP599" s="458"/>
      <c r="CQ599" s="458"/>
      <c r="CR599" s="458"/>
      <c r="CS599" s="458"/>
      <c r="CT599" s="458"/>
      <c r="CU599" s="458"/>
      <c r="CV599" s="458"/>
      <c r="CW599" s="458"/>
      <c r="CX599" s="458"/>
      <c r="CY599" s="458"/>
      <c r="CZ599" s="458"/>
      <c r="DA599" s="458"/>
      <c r="DB599" s="458"/>
      <c r="DC599" s="458"/>
      <c r="DD599" s="458"/>
      <c r="DE599" s="458"/>
      <c r="DF599" s="458"/>
      <c r="DG599" s="458"/>
      <c r="DH599" s="458"/>
      <c r="DI599" s="458"/>
      <c r="DJ599" s="458"/>
      <c r="DK599" s="458"/>
      <c r="DL599" s="458"/>
      <c r="DM599" s="458"/>
      <c r="DN599" s="458"/>
      <c r="DO599" s="458"/>
      <c r="DP599" s="458"/>
      <c r="DQ599" s="458"/>
      <c r="DR599" s="458"/>
      <c r="DS599" s="458"/>
      <c r="DT599" s="458"/>
      <c r="DU599" s="39"/>
      <c r="DV599" s="39"/>
      <c r="DW599" s="31">
        <f t="shared" si="788"/>
        <v>40</v>
      </c>
      <c r="DX599" s="459">
        <f t="shared" si="761"/>
        <v>475</v>
      </c>
      <c r="DY599" s="467">
        <f t="shared" si="777"/>
        <v>0</v>
      </c>
      <c r="DZ599" s="468">
        <f t="shared" si="778"/>
        <v>0</v>
      </c>
      <c r="EA599" s="467">
        <f t="shared" si="779"/>
        <v>0</v>
      </c>
      <c r="EB599" s="468"/>
      <c r="EC599" s="326"/>
      <c r="ED599" s="468"/>
      <c r="EE599" s="39"/>
      <c r="EF599" s="459">
        <f t="shared" si="780"/>
        <v>475</v>
      </c>
      <c r="EG599" s="407">
        <f t="shared" si="786"/>
        <v>0.03</v>
      </c>
      <c r="EH599" s="407">
        <f t="shared" si="786"/>
        <v>0.03</v>
      </c>
      <c r="EI599" s="407">
        <f t="shared" si="786"/>
        <v>0.03</v>
      </c>
      <c r="EJ599" s="407">
        <f t="shared" si="786"/>
        <v>0.03</v>
      </c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39"/>
      <c r="GJ599" s="39"/>
      <c r="GK599" s="39"/>
      <c r="GL599" s="39"/>
      <c r="GM599" s="39"/>
      <c r="GN599" s="39"/>
      <c r="GO599" s="39"/>
      <c r="GP599" s="39"/>
      <c r="GQ599" s="39"/>
      <c r="GR599" s="39"/>
      <c r="GS599" s="39"/>
      <c r="GT599" s="39"/>
      <c r="GU599" s="39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</row>
    <row r="600" spans="1:228" ht="12.75" hidden="1" customHeight="1" x14ac:dyDescent="0.2">
      <c r="A600" s="31">
        <f t="shared" si="787"/>
        <v>40</v>
      </c>
      <c r="B600" s="31"/>
      <c r="C600" s="31"/>
      <c r="D600" s="32">
        <f t="shared" si="762"/>
        <v>476</v>
      </c>
      <c r="E600" s="33">
        <f t="shared" ca="1" si="726"/>
        <v>0</v>
      </c>
      <c r="F600" s="33">
        <f t="shared" ca="1" si="727"/>
        <v>0</v>
      </c>
      <c r="G600" s="33">
        <f t="shared" ca="1" si="728"/>
        <v>0</v>
      </c>
      <c r="H600" s="33">
        <v>0</v>
      </c>
      <c r="I600" s="33">
        <v>0</v>
      </c>
      <c r="J600" s="33">
        <f t="shared" ca="1" si="784"/>
        <v>0</v>
      </c>
      <c r="K600" s="33">
        <f t="shared" ca="1" si="729"/>
        <v>0</v>
      </c>
      <c r="L600" s="33"/>
      <c r="M600" s="832">
        <v>0</v>
      </c>
      <c r="N600" s="33">
        <f>IF(M600&gt;0,#REF!,0)</f>
        <v>0</v>
      </c>
      <c r="O600" s="33">
        <f t="shared" ca="1" si="730"/>
        <v>0</v>
      </c>
      <c r="P600" s="833">
        <f t="shared" ca="1" si="763"/>
        <v>0</v>
      </c>
      <c r="Q600" s="834">
        <f t="shared" ca="1" si="764"/>
        <v>0</v>
      </c>
      <c r="R600" s="835">
        <f t="shared" ca="1" si="765"/>
        <v>0</v>
      </c>
      <c r="S600" s="836">
        <f t="shared" ca="1" si="766"/>
        <v>0</v>
      </c>
      <c r="T600" s="34">
        <f t="shared" ca="1" si="731"/>
        <v>0</v>
      </c>
      <c r="U600" s="835">
        <f t="shared" ca="1" si="767"/>
        <v>0</v>
      </c>
      <c r="V600" s="34">
        <f t="shared" si="715"/>
        <v>0</v>
      </c>
      <c r="W600" s="553">
        <f t="shared" si="717"/>
        <v>0</v>
      </c>
      <c r="X600" s="42">
        <f t="shared" si="768"/>
        <v>0.03</v>
      </c>
      <c r="Y600" s="43">
        <f t="shared" si="732"/>
        <v>2.4662697723036864E-3</v>
      </c>
      <c r="Z600" s="45">
        <f t="shared" si="723"/>
        <v>0.03</v>
      </c>
      <c r="AA600" s="43">
        <f t="shared" si="733"/>
        <v>2.4662697723036864E-3</v>
      </c>
      <c r="AB600" s="35">
        <f t="shared" si="785"/>
        <v>0.16</v>
      </c>
      <c r="AC600" s="35">
        <f t="shared" ca="1" si="785"/>
        <v>0.15470777428049154</v>
      </c>
      <c r="AD600" s="317">
        <f t="shared" ca="1" si="785"/>
        <v>0.15470777428049154</v>
      </c>
      <c r="AE600" s="39"/>
      <c r="AF600" s="318">
        <f t="shared" si="734"/>
        <v>0</v>
      </c>
      <c r="AG600" s="405">
        <f t="shared" ca="1" si="735"/>
        <v>0</v>
      </c>
      <c r="AH600" s="318">
        <f t="shared" si="736"/>
        <v>0</v>
      </c>
      <c r="AI600" s="405">
        <f t="shared" ca="1" si="737"/>
        <v>0</v>
      </c>
      <c r="AJ600" s="318">
        <f t="shared" si="738"/>
        <v>0</v>
      </c>
      <c r="AK600" s="405">
        <f t="shared" ca="1" si="739"/>
        <v>0</v>
      </c>
      <c r="AL600" s="35">
        <v>0</v>
      </c>
      <c r="AM600" s="30">
        <f t="shared" ca="1" si="740"/>
        <v>0</v>
      </c>
      <c r="AN600" s="39"/>
      <c r="AO600" s="39"/>
      <c r="AP600" s="709">
        <f ca="1">IF($J$12="",0,IF(A600&lt;=$Y$3,IF(R599+SUM($M$126:M600)&gt;$Z$22,R599*10%,IF(R599+SUM($M$126:M600)&lt;=$Z$22,$Z$22-R599-SUM($M$126:M600))),0))</f>
        <v>0</v>
      </c>
      <c r="AQ600" s="319">
        <f t="shared" ca="1" si="770"/>
        <v>0</v>
      </c>
      <c r="AR600" s="319">
        <f ca="1">IF($J$12="",0,IF(U599&lt;0,0,IF(A600&lt;=$Y$3,IF(U599+SUM($M$126:M600)&gt;$Z$22,U599*10%,IF(U599+SUM($M$126:M600)&lt;=$Z$22,$AR$125-U599-SUM($M$126:M600))),0)))</f>
        <v>0</v>
      </c>
      <c r="AS600" s="39">
        <f t="shared" ca="1" si="771"/>
        <v>0</v>
      </c>
      <c r="AT600" s="723">
        <f t="shared" ca="1" si="741"/>
        <v>0</v>
      </c>
      <c r="AU600" s="320">
        <f t="shared" ca="1" si="742"/>
        <v>0</v>
      </c>
      <c r="AV600" s="320">
        <f t="shared" ca="1" si="743"/>
        <v>0</v>
      </c>
      <c r="AW600" s="320">
        <f t="shared" ca="1" si="744"/>
        <v>0</v>
      </c>
      <c r="AX600" s="320">
        <f t="shared" ca="1" si="745"/>
        <v>0</v>
      </c>
      <c r="AY600" s="320">
        <f t="shared" ca="1" si="772"/>
        <v>0</v>
      </c>
      <c r="AZ600" s="724">
        <f t="shared" ca="1" si="746"/>
        <v>0</v>
      </c>
      <c r="BA600" s="1259">
        <f t="shared" si="773"/>
        <v>0</v>
      </c>
      <c r="BB600" s="1250"/>
      <c r="BC600" s="715">
        <f t="shared" si="747"/>
        <v>0</v>
      </c>
      <c r="BD600" s="715">
        <f t="shared" si="748"/>
        <v>0</v>
      </c>
      <c r="BE600" s="715">
        <f t="shared" si="749"/>
        <v>0</v>
      </c>
      <c r="BF600" s="715">
        <f t="shared" si="774"/>
        <v>0</v>
      </c>
      <c r="BG600" s="732">
        <f t="shared" si="750"/>
        <v>0</v>
      </c>
      <c r="BH600" s="39"/>
      <c r="BI600" s="39"/>
      <c r="BJ600" s="39"/>
      <c r="BK600" s="39"/>
      <c r="BL600" s="39"/>
      <c r="BM600" s="30"/>
      <c r="BN600" s="422">
        <f t="shared" ca="1" si="751"/>
        <v>0</v>
      </c>
      <c r="BO600" s="422">
        <f t="shared" ca="1" si="752"/>
        <v>0</v>
      </c>
      <c r="BP600" s="422">
        <f t="shared" ca="1" si="753"/>
        <v>0</v>
      </c>
      <c r="BQ600" s="422">
        <f t="shared" ca="1" si="754"/>
        <v>0</v>
      </c>
      <c r="BR600" s="422">
        <f t="shared" ca="1" si="775"/>
        <v>0</v>
      </c>
      <c r="BS600" s="422">
        <f t="shared" ca="1" si="755"/>
        <v>0</v>
      </c>
      <c r="BT600" s="422">
        <f t="shared" si="756"/>
        <v>0</v>
      </c>
      <c r="BU600" s="422">
        <f t="shared" si="757"/>
        <v>0</v>
      </c>
      <c r="BV600" s="422">
        <f t="shared" si="758"/>
        <v>0</v>
      </c>
      <c r="BW600" s="422">
        <f t="shared" si="759"/>
        <v>0</v>
      </c>
      <c r="BX600" s="422">
        <f t="shared" si="776"/>
        <v>0</v>
      </c>
      <c r="BY600" s="422">
        <f t="shared" si="760"/>
        <v>0</v>
      </c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458"/>
      <c r="CL600" s="458"/>
      <c r="CM600" s="458"/>
      <c r="CN600" s="458"/>
      <c r="CO600" s="458"/>
      <c r="CP600" s="458"/>
      <c r="CQ600" s="458"/>
      <c r="CR600" s="458"/>
      <c r="CS600" s="458"/>
      <c r="CT600" s="458"/>
      <c r="CU600" s="458"/>
      <c r="CV600" s="458"/>
      <c r="CW600" s="458"/>
      <c r="CX600" s="458"/>
      <c r="CY600" s="458"/>
      <c r="CZ600" s="458"/>
      <c r="DA600" s="458"/>
      <c r="DB600" s="458"/>
      <c r="DC600" s="458"/>
      <c r="DD600" s="458"/>
      <c r="DE600" s="458"/>
      <c r="DF600" s="458"/>
      <c r="DG600" s="458"/>
      <c r="DH600" s="458"/>
      <c r="DI600" s="458"/>
      <c r="DJ600" s="458"/>
      <c r="DK600" s="458"/>
      <c r="DL600" s="458"/>
      <c r="DM600" s="458"/>
      <c r="DN600" s="458"/>
      <c r="DO600" s="458"/>
      <c r="DP600" s="458"/>
      <c r="DQ600" s="458"/>
      <c r="DR600" s="458"/>
      <c r="DS600" s="458"/>
      <c r="DT600" s="458"/>
      <c r="DU600" s="39"/>
      <c r="DV600" s="39"/>
      <c r="DW600" s="31">
        <f t="shared" si="788"/>
        <v>40</v>
      </c>
      <c r="DX600" s="459">
        <f t="shared" si="761"/>
        <v>476</v>
      </c>
      <c r="DY600" s="467">
        <f t="shared" si="777"/>
        <v>0</v>
      </c>
      <c r="DZ600" s="468">
        <f t="shared" si="778"/>
        <v>0</v>
      </c>
      <c r="EA600" s="467">
        <f t="shared" si="779"/>
        <v>0</v>
      </c>
      <c r="EB600" s="468"/>
      <c r="EC600" s="326"/>
      <c r="ED600" s="468"/>
      <c r="EE600" s="39"/>
      <c r="EF600" s="459">
        <f t="shared" si="780"/>
        <v>476</v>
      </c>
      <c r="EG600" s="407">
        <f t="shared" si="786"/>
        <v>0.03</v>
      </c>
      <c r="EH600" s="407">
        <f t="shared" si="786"/>
        <v>0.03</v>
      </c>
      <c r="EI600" s="407">
        <f t="shared" si="786"/>
        <v>0.03</v>
      </c>
      <c r="EJ600" s="407">
        <f t="shared" si="786"/>
        <v>0.03</v>
      </c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39"/>
      <c r="GJ600" s="39"/>
      <c r="GK600" s="39"/>
      <c r="GL600" s="39"/>
      <c r="GM600" s="39"/>
      <c r="GN600" s="39"/>
      <c r="GO600" s="39"/>
      <c r="GP600" s="39"/>
      <c r="GQ600" s="39"/>
      <c r="GR600" s="39"/>
      <c r="GS600" s="39"/>
      <c r="GT600" s="39"/>
      <c r="GU600" s="39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</row>
    <row r="601" spans="1:228" ht="12.75" hidden="1" customHeight="1" x14ac:dyDescent="0.2">
      <c r="A601" s="31">
        <f t="shared" si="787"/>
        <v>40</v>
      </c>
      <c r="B601" s="31"/>
      <c r="C601" s="31"/>
      <c r="D601" s="32">
        <f t="shared" si="762"/>
        <v>477</v>
      </c>
      <c r="E601" s="33">
        <f t="shared" ca="1" si="726"/>
        <v>0</v>
      </c>
      <c r="F601" s="33">
        <f t="shared" ca="1" si="727"/>
        <v>0</v>
      </c>
      <c r="G601" s="33">
        <f t="shared" ca="1" si="728"/>
        <v>0</v>
      </c>
      <c r="H601" s="33">
        <v>0</v>
      </c>
      <c r="I601" s="33">
        <v>0</v>
      </c>
      <c r="J601" s="33">
        <f t="shared" ca="1" si="784"/>
        <v>0</v>
      </c>
      <c r="K601" s="33">
        <f t="shared" ca="1" si="729"/>
        <v>0</v>
      </c>
      <c r="L601" s="33"/>
      <c r="M601" s="832">
        <v>0</v>
      </c>
      <c r="N601" s="33">
        <f>IF(M601&gt;0,#REF!,0)</f>
        <v>0</v>
      </c>
      <c r="O601" s="33">
        <f t="shared" ca="1" si="730"/>
        <v>0</v>
      </c>
      <c r="P601" s="833">
        <f t="shared" ca="1" si="763"/>
        <v>0</v>
      </c>
      <c r="Q601" s="834">
        <f t="shared" ca="1" si="764"/>
        <v>0</v>
      </c>
      <c r="R601" s="835">
        <f t="shared" ca="1" si="765"/>
        <v>0</v>
      </c>
      <c r="S601" s="836">
        <f t="shared" ca="1" si="766"/>
        <v>0</v>
      </c>
      <c r="T601" s="34">
        <f t="shared" ca="1" si="731"/>
        <v>0</v>
      </c>
      <c r="U601" s="835">
        <f t="shared" ca="1" si="767"/>
        <v>0</v>
      </c>
      <c r="V601" s="34">
        <f t="shared" si="715"/>
        <v>0</v>
      </c>
      <c r="W601" s="553">
        <f t="shared" si="717"/>
        <v>0</v>
      </c>
      <c r="X601" s="42">
        <f t="shared" si="768"/>
        <v>0.03</v>
      </c>
      <c r="Y601" s="43">
        <f t="shared" si="732"/>
        <v>2.4662697723036864E-3</v>
      </c>
      <c r="Z601" s="45">
        <f t="shared" si="723"/>
        <v>0.03</v>
      </c>
      <c r="AA601" s="43">
        <f t="shared" si="733"/>
        <v>2.4662697723036864E-3</v>
      </c>
      <c r="AB601" s="35">
        <f t="shared" si="785"/>
        <v>0.16</v>
      </c>
      <c r="AC601" s="35">
        <f t="shared" ca="1" si="785"/>
        <v>0.15470777428049154</v>
      </c>
      <c r="AD601" s="317">
        <f t="shared" ca="1" si="785"/>
        <v>0.15470777428049154</v>
      </c>
      <c r="AE601" s="39"/>
      <c r="AF601" s="318">
        <f t="shared" si="734"/>
        <v>0</v>
      </c>
      <c r="AG601" s="405">
        <f t="shared" ca="1" si="735"/>
        <v>0</v>
      </c>
      <c r="AH601" s="318">
        <f t="shared" si="736"/>
        <v>0</v>
      </c>
      <c r="AI601" s="405">
        <f t="shared" ca="1" si="737"/>
        <v>0</v>
      </c>
      <c r="AJ601" s="318">
        <f t="shared" si="738"/>
        <v>0</v>
      </c>
      <c r="AK601" s="405">
        <f t="shared" ca="1" si="739"/>
        <v>0</v>
      </c>
      <c r="AL601" s="35">
        <v>0</v>
      </c>
      <c r="AM601" s="30">
        <f t="shared" ca="1" si="740"/>
        <v>0</v>
      </c>
      <c r="AN601" s="39"/>
      <c r="AO601" s="39"/>
      <c r="AP601" s="709">
        <f ca="1">IF($J$12="",0,IF(A601&lt;=$Y$3,IF(R600+SUM($M$126:M601)&gt;$Z$22,R600*10%,IF(R600+SUM($M$126:M601)&lt;=$Z$22,$Z$22-R600-SUM($M$126:M601))),0))</f>
        <v>0</v>
      </c>
      <c r="AQ601" s="319">
        <f t="shared" ca="1" si="770"/>
        <v>0</v>
      </c>
      <c r="AR601" s="319">
        <f ca="1">IF($J$12="",0,IF(U600&lt;0,0,IF(A601&lt;=$Y$3,IF(U600+SUM($M$126:M601)&gt;$Z$22,U600*10%,IF(U600+SUM($M$126:M601)&lt;=$Z$22,$AR$125-U600-SUM($M$126:M601))),0)))</f>
        <v>0</v>
      </c>
      <c r="AS601" s="39">
        <f t="shared" ca="1" si="771"/>
        <v>0</v>
      </c>
      <c r="AT601" s="723">
        <f t="shared" ca="1" si="741"/>
        <v>0</v>
      </c>
      <c r="AU601" s="320">
        <f t="shared" ca="1" si="742"/>
        <v>0</v>
      </c>
      <c r="AV601" s="320">
        <f t="shared" ca="1" si="743"/>
        <v>0</v>
      </c>
      <c r="AW601" s="320">
        <f t="shared" ca="1" si="744"/>
        <v>0</v>
      </c>
      <c r="AX601" s="320">
        <f t="shared" ca="1" si="745"/>
        <v>0</v>
      </c>
      <c r="AY601" s="320">
        <f t="shared" ca="1" si="772"/>
        <v>0</v>
      </c>
      <c r="AZ601" s="724">
        <f t="shared" ca="1" si="746"/>
        <v>0</v>
      </c>
      <c r="BA601" s="1259">
        <f t="shared" si="773"/>
        <v>0</v>
      </c>
      <c r="BB601" s="1250"/>
      <c r="BC601" s="715">
        <f t="shared" si="747"/>
        <v>0</v>
      </c>
      <c r="BD601" s="715">
        <f t="shared" si="748"/>
        <v>0</v>
      </c>
      <c r="BE601" s="715">
        <f t="shared" si="749"/>
        <v>0</v>
      </c>
      <c r="BF601" s="715">
        <f t="shared" si="774"/>
        <v>0</v>
      </c>
      <c r="BG601" s="732">
        <f t="shared" si="750"/>
        <v>0</v>
      </c>
      <c r="BH601" s="39"/>
      <c r="BI601" s="39"/>
      <c r="BJ601" s="39"/>
      <c r="BK601" s="39"/>
      <c r="BL601" s="39"/>
      <c r="BM601" s="30"/>
      <c r="BN601" s="422">
        <f t="shared" ca="1" si="751"/>
        <v>0</v>
      </c>
      <c r="BO601" s="422">
        <f t="shared" ca="1" si="752"/>
        <v>0</v>
      </c>
      <c r="BP601" s="422">
        <f t="shared" ca="1" si="753"/>
        <v>0</v>
      </c>
      <c r="BQ601" s="422">
        <f t="shared" ca="1" si="754"/>
        <v>0</v>
      </c>
      <c r="BR601" s="422">
        <f t="shared" ca="1" si="775"/>
        <v>0</v>
      </c>
      <c r="BS601" s="422">
        <f t="shared" ca="1" si="755"/>
        <v>0</v>
      </c>
      <c r="BT601" s="422">
        <f t="shared" si="756"/>
        <v>0</v>
      </c>
      <c r="BU601" s="422">
        <f t="shared" si="757"/>
        <v>0</v>
      </c>
      <c r="BV601" s="422">
        <f t="shared" si="758"/>
        <v>0</v>
      </c>
      <c r="BW601" s="422">
        <f t="shared" si="759"/>
        <v>0</v>
      </c>
      <c r="BX601" s="422">
        <f t="shared" si="776"/>
        <v>0</v>
      </c>
      <c r="BY601" s="422">
        <f t="shared" si="760"/>
        <v>0</v>
      </c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458"/>
      <c r="CL601" s="458"/>
      <c r="CM601" s="458"/>
      <c r="CN601" s="458"/>
      <c r="CO601" s="458"/>
      <c r="CP601" s="458"/>
      <c r="CQ601" s="458"/>
      <c r="CR601" s="458"/>
      <c r="CS601" s="458"/>
      <c r="CT601" s="458"/>
      <c r="CU601" s="458"/>
      <c r="CV601" s="458"/>
      <c r="CW601" s="458"/>
      <c r="CX601" s="458"/>
      <c r="CY601" s="458"/>
      <c r="CZ601" s="458"/>
      <c r="DA601" s="458"/>
      <c r="DB601" s="458"/>
      <c r="DC601" s="458"/>
      <c r="DD601" s="458"/>
      <c r="DE601" s="458"/>
      <c r="DF601" s="458"/>
      <c r="DG601" s="458"/>
      <c r="DH601" s="458"/>
      <c r="DI601" s="458"/>
      <c r="DJ601" s="458"/>
      <c r="DK601" s="458"/>
      <c r="DL601" s="458"/>
      <c r="DM601" s="458"/>
      <c r="DN601" s="458"/>
      <c r="DO601" s="458"/>
      <c r="DP601" s="458"/>
      <c r="DQ601" s="458"/>
      <c r="DR601" s="458"/>
      <c r="DS601" s="458"/>
      <c r="DT601" s="458"/>
      <c r="DU601" s="39"/>
      <c r="DV601" s="39"/>
      <c r="DW601" s="31">
        <f t="shared" si="788"/>
        <v>40</v>
      </c>
      <c r="DX601" s="459">
        <f t="shared" si="761"/>
        <v>477</v>
      </c>
      <c r="DY601" s="467">
        <f t="shared" si="777"/>
        <v>0</v>
      </c>
      <c r="DZ601" s="468">
        <f t="shared" si="778"/>
        <v>0</v>
      </c>
      <c r="EA601" s="467">
        <f t="shared" si="779"/>
        <v>0</v>
      </c>
      <c r="EB601" s="468"/>
      <c r="EC601" s="326"/>
      <c r="ED601" s="468"/>
      <c r="EE601" s="39"/>
      <c r="EF601" s="459">
        <f t="shared" si="780"/>
        <v>477</v>
      </c>
      <c r="EG601" s="407">
        <f t="shared" si="786"/>
        <v>0.03</v>
      </c>
      <c r="EH601" s="407">
        <f t="shared" si="786"/>
        <v>0.03</v>
      </c>
      <c r="EI601" s="407">
        <f t="shared" si="786"/>
        <v>0.03</v>
      </c>
      <c r="EJ601" s="407">
        <f t="shared" si="786"/>
        <v>0.03</v>
      </c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39"/>
      <c r="GJ601" s="39"/>
      <c r="GK601" s="39"/>
      <c r="GL601" s="39"/>
      <c r="GM601" s="39"/>
      <c r="GN601" s="39"/>
      <c r="GO601" s="39"/>
      <c r="GP601" s="39"/>
      <c r="GQ601" s="39"/>
      <c r="GR601" s="39"/>
      <c r="GS601" s="39"/>
      <c r="GT601" s="39"/>
      <c r="GU601" s="39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</row>
    <row r="602" spans="1:228" ht="12.75" hidden="1" customHeight="1" x14ac:dyDescent="0.2">
      <c r="A602" s="31">
        <f t="shared" si="787"/>
        <v>40</v>
      </c>
      <c r="B602" s="31"/>
      <c r="C602" s="31"/>
      <c r="D602" s="32">
        <f t="shared" si="762"/>
        <v>478</v>
      </c>
      <c r="E602" s="33">
        <f t="shared" ca="1" si="726"/>
        <v>0</v>
      </c>
      <c r="F602" s="33">
        <f t="shared" ca="1" si="727"/>
        <v>0</v>
      </c>
      <c r="G602" s="33">
        <f t="shared" ca="1" si="728"/>
        <v>0</v>
      </c>
      <c r="H602" s="33">
        <v>0</v>
      </c>
      <c r="I602" s="33">
        <v>0</v>
      </c>
      <c r="J602" s="33">
        <f t="shared" ca="1" si="784"/>
        <v>0</v>
      </c>
      <c r="K602" s="33">
        <f t="shared" ca="1" si="729"/>
        <v>0</v>
      </c>
      <c r="L602" s="33"/>
      <c r="M602" s="832">
        <v>0</v>
      </c>
      <c r="N602" s="33">
        <f>IF(M602&gt;0,#REF!,0)</f>
        <v>0</v>
      </c>
      <c r="O602" s="33">
        <f t="shared" ca="1" si="730"/>
        <v>0</v>
      </c>
      <c r="P602" s="833">
        <f t="shared" ca="1" si="763"/>
        <v>0</v>
      </c>
      <c r="Q602" s="834">
        <f t="shared" ca="1" si="764"/>
        <v>0</v>
      </c>
      <c r="R602" s="835">
        <f t="shared" ca="1" si="765"/>
        <v>0</v>
      </c>
      <c r="S602" s="836">
        <f t="shared" ca="1" si="766"/>
        <v>0</v>
      </c>
      <c r="T602" s="34">
        <f t="shared" ca="1" si="731"/>
        <v>0</v>
      </c>
      <c r="U602" s="835">
        <f t="shared" ca="1" si="767"/>
        <v>0</v>
      </c>
      <c r="V602" s="34">
        <f t="shared" si="715"/>
        <v>0</v>
      </c>
      <c r="W602" s="553">
        <f t="shared" si="717"/>
        <v>0</v>
      </c>
      <c r="X602" s="42">
        <f t="shared" si="768"/>
        <v>0.03</v>
      </c>
      <c r="Y602" s="43">
        <f t="shared" si="732"/>
        <v>2.4662697723036864E-3</v>
      </c>
      <c r="Z602" s="45">
        <f t="shared" si="723"/>
        <v>0.03</v>
      </c>
      <c r="AA602" s="43">
        <f t="shared" si="733"/>
        <v>2.4662697723036864E-3</v>
      </c>
      <c r="AB602" s="35">
        <f t="shared" si="785"/>
        <v>0.16</v>
      </c>
      <c r="AC602" s="35">
        <f t="shared" ca="1" si="785"/>
        <v>0.15470777428049154</v>
      </c>
      <c r="AD602" s="317">
        <f t="shared" ca="1" si="785"/>
        <v>0.15470777428049154</v>
      </c>
      <c r="AE602" s="39"/>
      <c r="AF602" s="318">
        <f t="shared" si="734"/>
        <v>0</v>
      </c>
      <c r="AG602" s="405">
        <f t="shared" ca="1" si="735"/>
        <v>0</v>
      </c>
      <c r="AH602" s="318">
        <f t="shared" si="736"/>
        <v>0</v>
      </c>
      <c r="AI602" s="405">
        <f t="shared" ca="1" si="737"/>
        <v>0</v>
      </c>
      <c r="AJ602" s="318">
        <f t="shared" si="738"/>
        <v>0</v>
      </c>
      <c r="AK602" s="405">
        <f t="shared" ca="1" si="739"/>
        <v>0</v>
      </c>
      <c r="AL602" s="35">
        <v>0</v>
      </c>
      <c r="AM602" s="30">
        <f t="shared" ca="1" si="740"/>
        <v>0</v>
      </c>
      <c r="AN602" s="39"/>
      <c r="AO602" s="39"/>
      <c r="AP602" s="709">
        <f ca="1">IF($J$12="",0,IF(A602&lt;=$Y$3,IF(R601+SUM($M$126:M602)&gt;$Z$22,R601*10%,IF(R601+SUM($M$126:M602)&lt;=$Z$22,$Z$22-R601-SUM($M$126:M602))),0))</f>
        <v>0</v>
      </c>
      <c r="AQ602" s="319">
        <f t="shared" ca="1" si="770"/>
        <v>0</v>
      </c>
      <c r="AR602" s="319">
        <f ca="1">IF($J$12="",0,IF(U601&lt;0,0,IF(A602&lt;=$Y$3,IF(U601+SUM($M$126:M602)&gt;$Z$22,U601*10%,IF(U601+SUM($M$126:M602)&lt;=$Z$22,$AR$125-U601-SUM($M$126:M602))),0)))</f>
        <v>0</v>
      </c>
      <c r="AS602" s="39">
        <f t="shared" ca="1" si="771"/>
        <v>0</v>
      </c>
      <c r="AT602" s="723">
        <f t="shared" ca="1" si="741"/>
        <v>0</v>
      </c>
      <c r="AU602" s="320">
        <f t="shared" ca="1" si="742"/>
        <v>0</v>
      </c>
      <c r="AV602" s="320">
        <f t="shared" ca="1" si="743"/>
        <v>0</v>
      </c>
      <c r="AW602" s="320">
        <f t="shared" ca="1" si="744"/>
        <v>0</v>
      </c>
      <c r="AX602" s="320">
        <f t="shared" ca="1" si="745"/>
        <v>0</v>
      </c>
      <c r="AY602" s="320">
        <f t="shared" ca="1" si="772"/>
        <v>0</v>
      </c>
      <c r="AZ602" s="724">
        <f t="shared" ca="1" si="746"/>
        <v>0</v>
      </c>
      <c r="BA602" s="1259">
        <f t="shared" si="773"/>
        <v>0</v>
      </c>
      <c r="BB602" s="1250"/>
      <c r="BC602" s="715">
        <f t="shared" si="747"/>
        <v>0</v>
      </c>
      <c r="BD602" s="715">
        <f t="shared" si="748"/>
        <v>0</v>
      </c>
      <c r="BE602" s="715">
        <f t="shared" si="749"/>
        <v>0</v>
      </c>
      <c r="BF602" s="715">
        <f t="shared" si="774"/>
        <v>0</v>
      </c>
      <c r="BG602" s="732">
        <f t="shared" si="750"/>
        <v>0</v>
      </c>
      <c r="BH602" s="39"/>
      <c r="BI602" s="39"/>
      <c r="BJ602" s="39"/>
      <c r="BK602" s="39"/>
      <c r="BL602" s="39"/>
      <c r="BM602" s="30"/>
      <c r="BN602" s="422">
        <f t="shared" ca="1" si="751"/>
        <v>0</v>
      </c>
      <c r="BO602" s="422">
        <f t="shared" ca="1" si="752"/>
        <v>0</v>
      </c>
      <c r="BP602" s="422">
        <f t="shared" ca="1" si="753"/>
        <v>0</v>
      </c>
      <c r="BQ602" s="422">
        <f t="shared" ca="1" si="754"/>
        <v>0</v>
      </c>
      <c r="BR602" s="422">
        <f t="shared" ca="1" si="775"/>
        <v>0</v>
      </c>
      <c r="BS602" s="422">
        <f t="shared" ca="1" si="755"/>
        <v>0</v>
      </c>
      <c r="BT602" s="422">
        <f t="shared" si="756"/>
        <v>0</v>
      </c>
      <c r="BU602" s="422">
        <f t="shared" si="757"/>
        <v>0</v>
      </c>
      <c r="BV602" s="422">
        <f t="shared" si="758"/>
        <v>0</v>
      </c>
      <c r="BW602" s="422">
        <f t="shared" si="759"/>
        <v>0</v>
      </c>
      <c r="BX602" s="422">
        <f t="shared" si="776"/>
        <v>0</v>
      </c>
      <c r="BY602" s="422">
        <f t="shared" si="760"/>
        <v>0</v>
      </c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458"/>
      <c r="CL602" s="458"/>
      <c r="CM602" s="458"/>
      <c r="CN602" s="458"/>
      <c r="CO602" s="458"/>
      <c r="CP602" s="458"/>
      <c r="CQ602" s="458"/>
      <c r="CR602" s="458"/>
      <c r="CS602" s="458"/>
      <c r="CT602" s="458"/>
      <c r="CU602" s="458"/>
      <c r="CV602" s="458"/>
      <c r="CW602" s="458"/>
      <c r="CX602" s="458"/>
      <c r="CY602" s="458"/>
      <c r="CZ602" s="458"/>
      <c r="DA602" s="458"/>
      <c r="DB602" s="458"/>
      <c r="DC602" s="458"/>
      <c r="DD602" s="458"/>
      <c r="DE602" s="458"/>
      <c r="DF602" s="458"/>
      <c r="DG602" s="458"/>
      <c r="DH602" s="458"/>
      <c r="DI602" s="458"/>
      <c r="DJ602" s="458"/>
      <c r="DK602" s="458"/>
      <c r="DL602" s="458"/>
      <c r="DM602" s="458"/>
      <c r="DN602" s="458"/>
      <c r="DO602" s="458"/>
      <c r="DP602" s="458"/>
      <c r="DQ602" s="458"/>
      <c r="DR602" s="458"/>
      <c r="DS602" s="458"/>
      <c r="DT602" s="458"/>
      <c r="DU602" s="39"/>
      <c r="DV602" s="39"/>
      <c r="DW602" s="31">
        <f t="shared" si="788"/>
        <v>40</v>
      </c>
      <c r="DX602" s="459">
        <f t="shared" si="761"/>
        <v>478</v>
      </c>
      <c r="DY602" s="467">
        <f t="shared" si="777"/>
        <v>0</v>
      </c>
      <c r="DZ602" s="468">
        <f t="shared" si="778"/>
        <v>0</v>
      </c>
      <c r="EA602" s="467">
        <f t="shared" si="779"/>
        <v>0</v>
      </c>
      <c r="EB602" s="468"/>
      <c r="EC602" s="326"/>
      <c r="ED602" s="468"/>
      <c r="EE602" s="39"/>
      <c r="EF602" s="459">
        <f t="shared" si="780"/>
        <v>478</v>
      </c>
      <c r="EG602" s="407">
        <f t="shared" si="786"/>
        <v>0.03</v>
      </c>
      <c r="EH602" s="407">
        <f t="shared" si="786"/>
        <v>0.03</v>
      </c>
      <c r="EI602" s="407">
        <f t="shared" si="786"/>
        <v>0.03</v>
      </c>
      <c r="EJ602" s="407">
        <f t="shared" si="786"/>
        <v>0.03</v>
      </c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39"/>
      <c r="GJ602" s="39"/>
      <c r="GK602" s="39"/>
      <c r="GL602" s="39"/>
      <c r="GM602" s="39"/>
      <c r="GN602" s="39"/>
      <c r="GO602" s="39"/>
      <c r="GP602" s="39"/>
      <c r="GQ602" s="39"/>
      <c r="GR602" s="39"/>
      <c r="GS602" s="39"/>
      <c r="GT602" s="39"/>
      <c r="GU602" s="39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</row>
    <row r="603" spans="1:228" ht="12.75" hidden="1" customHeight="1" x14ac:dyDescent="0.2">
      <c r="A603" s="31">
        <f t="shared" si="787"/>
        <v>40</v>
      </c>
      <c r="B603" s="31"/>
      <c r="C603" s="31"/>
      <c r="D603" s="32">
        <f t="shared" si="762"/>
        <v>479</v>
      </c>
      <c r="E603" s="33">
        <f t="shared" ca="1" si="726"/>
        <v>0</v>
      </c>
      <c r="F603" s="33">
        <f t="shared" ca="1" si="727"/>
        <v>0</v>
      </c>
      <c r="G603" s="33">
        <f t="shared" ca="1" si="728"/>
        <v>0</v>
      </c>
      <c r="H603" s="33">
        <v>0</v>
      </c>
      <c r="I603" s="33">
        <v>0</v>
      </c>
      <c r="J603" s="33">
        <f t="shared" ca="1" si="784"/>
        <v>0</v>
      </c>
      <c r="K603" s="33">
        <f t="shared" ca="1" si="729"/>
        <v>0</v>
      </c>
      <c r="L603" s="33"/>
      <c r="M603" s="832">
        <v>0</v>
      </c>
      <c r="N603" s="33">
        <f>IF(M603&gt;0,#REF!,0)</f>
        <v>0</v>
      </c>
      <c r="O603" s="33">
        <f t="shared" ca="1" si="730"/>
        <v>0</v>
      </c>
      <c r="P603" s="833">
        <f t="shared" ca="1" si="763"/>
        <v>0</v>
      </c>
      <c r="Q603" s="834">
        <f t="shared" ca="1" si="764"/>
        <v>0</v>
      </c>
      <c r="R603" s="835">
        <f t="shared" ca="1" si="765"/>
        <v>0</v>
      </c>
      <c r="S603" s="836">
        <f t="shared" ca="1" si="766"/>
        <v>0</v>
      </c>
      <c r="T603" s="34">
        <f t="shared" ca="1" si="731"/>
        <v>0</v>
      </c>
      <c r="U603" s="835">
        <f t="shared" ca="1" si="767"/>
        <v>0</v>
      </c>
      <c r="V603" s="34">
        <f t="shared" si="715"/>
        <v>0</v>
      </c>
      <c r="W603" s="553">
        <f t="shared" si="717"/>
        <v>0</v>
      </c>
      <c r="X603" s="42">
        <f t="shared" si="768"/>
        <v>0.03</v>
      </c>
      <c r="Y603" s="43">
        <f t="shared" si="732"/>
        <v>2.4662697723036864E-3</v>
      </c>
      <c r="Z603" s="45">
        <f t="shared" si="723"/>
        <v>0.03</v>
      </c>
      <c r="AA603" s="43">
        <f t="shared" si="733"/>
        <v>2.4662697723036864E-3</v>
      </c>
      <c r="AB603" s="35">
        <f t="shared" si="785"/>
        <v>0.16</v>
      </c>
      <c r="AC603" s="35">
        <f t="shared" ca="1" si="785"/>
        <v>0.15470777428049154</v>
      </c>
      <c r="AD603" s="317">
        <f t="shared" ca="1" si="785"/>
        <v>0.15470777428049154</v>
      </c>
      <c r="AE603" s="39"/>
      <c r="AF603" s="318">
        <f t="shared" si="734"/>
        <v>0</v>
      </c>
      <c r="AG603" s="405">
        <f t="shared" ca="1" si="735"/>
        <v>0</v>
      </c>
      <c r="AH603" s="318">
        <f t="shared" si="736"/>
        <v>0</v>
      </c>
      <c r="AI603" s="405">
        <f t="shared" ca="1" si="737"/>
        <v>0</v>
      </c>
      <c r="AJ603" s="318">
        <f t="shared" si="738"/>
        <v>0</v>
      </c>
      <c r="AK603" s="405">
        <f t="shared" ca="1" si="739"/>
        <v>0</v>
      </c>
      <c r="AL603" s="35">
        <v>0</v>
      </c>
      <c r="AM603" s="30">
        <f t="shared" ca="1" si="740"/>
        <v>0</v>
      </c>
      <c r="AN603" s="39"/>
      <c r="AO603" s="39"/>
      <c r="AP603" s="709">
        <f ca="1">IF($J$12="",0,IF(A603&lt;=$Y$3,IF(R602+SUM($M$126:M603)&gt;$Z$22,R602*10%,IF(R602+SUM($M$126:M603)&lt;=$Z$22,$Z$22-R602-SUM($M$126:M603))),0))</f>
        <v>0</v>
      </c>
      <c r="AQ603" s="319">
        <f t="shared" ca="1" si="770"/>
        <v>0</v>
      </c>
      <c r="AR603" s="319">
        <f ca="1">IF($J$12="",0,IF(U602&lt;0,0,IF(A603&lt;=$Y$3,IF(U602+SUM($M$126:M603)&gt;$Z$22,U602*10%,IF(U602+SUM($M$126:M603)&lt;=$Z$22,$AR$125-U602-SUM($M$126:M603))),0)))</f>
        <v>0</v>
      </c>
      <c r="AS603" s="39">
        <f t="shared" ca="1" si="771"/>
        <v>0</v>
      </c>
      <c r="AT603" s="723">
        <f t="shared" ca="1" si="741"/>
        <v>0</v>
      </c>
      <c r="AU603" s="320">
        <f t="shared" ca="1" si="742"/>
        <v>0</v>
      </c>
      <c r="AV603" s="320">
        <f t="shared" ca="1" si="743"/>
        <v>0</v>
      </c>
      <c r="AW603" s="320">
        <f t="shared" ca="1" si="744"/>
        <v>0</v>
      </c>
      <c r="AX603" s="320">
        <f t="shared" ca="1" si="745"/>
        <v>0</v>
      </c>
      <c r="AY603" s="320">
        <f t="shared" ca="1" si="772"/>
        <v>0</v>
      </c>
      <c r="AZ603" s="724">
        <f t="shared" ca="1" si="746"/>
        <v>0</v>
      </c>
      <c r="BA603" s="1259">
        <f t="shared" si="773"/>
        <v>0</v>
      </c>
      <c r="BB603" s="1250"/>
      <c r="BC603" s="715">
        <f t="shared" si="747"/>
        <v>0</v>
      </c>
      <c r="BD603" s="715">
        <f t="shared" si="748"/>
        <v>0</v>
      </c>
      <c r="BE603" s="715">
        <f t="shared" si="749"/>
        <v>0</v>
      </c>
      <c r="BF603" s="715">
        <f t="shared" si="774"/>
        <v>0</v>
      </c>
      <c r="BG603" s="732">
        <f t="shared" si="750"/>
        <v>0</v>
      </c>
      <c r="BH603" s="39"/>
      <c r="BI603" s="39"/>
      <c r="BJ603" s="39"/>
      <c r="BK603" s="39"/>
      <c r="BL603" s="39"/>
      <c r="BM603" s="30"/>
      <c r="BN603" s="422">
        <f t="shared" ca="1" si="751"/>
        <v>0</v>
      </c>
      <c r="BO603" s="422">
        <f t="shared" ca="1" si="752"/>
        <v>0</v>
      </c>
      <c r="BP603" s="422">
        <f t="shared" ca="1" si="753"/>
        <v>0</v>
      </c>
      <c r="BQ603" s="422">
        <f t="shared" ca="1" si="754"/>
        <v>0</v>
      </c>
      <c r="BR603" s="422">
        <f t="shared" ca="1" si="775"/>
        <v>0</v>
      </c>
      <c r="BS603" s="422">
        <f t="shared" ca="1" si="755"/>
        <v>0</v>
      </c>
      <c r="BT603" s="422">
        <f t="shared" si="756"/>
        <v>0</v>
      </c>
      <c r="BU603" s="422">
        <f t="shared" si="757"/>
        <v>0</v>
      </c>
      <c r="BV603" s="422">
        <f t="shared" si="758"/>
        <v>0</v>
      </c>
      <c r="BW603" s="422">
        <f t="shared" si="759"/>
        <v>0</v>
      </c>
      <c r="BX603" s="422">
        <f t="shared" si="776"/>
        <v>0</v>
      </c>
      <c r="BY603" s="422">
        <f t="shared" si="760"/>
        <v>0</v>
      </c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458"/>
      <c r="CL603" s="458"/>
      <c r="CM603" s="458"/>
      <c r="CN603" s="458"/>
      <c r="CO603" s="458"/>
      <c r="CP603" s="458"/>
      <c r="CQ603" s="458"/>
      <c r="CR603" s="458"/>
      <c r="CS603" s="458"/>
      <c r="CT603" s="458"/>
      <c r="CU603" s="458"/>
      <c r="CV603" s="458"/>
      <c r="CW603" s="458"/>
      <c r="CX603" s="458"/>
      <c r="CY603" s="458"/>
      <c r="CZ603" s="458"/>
      <c r="DA603" s="458"/>
      <c r="DB603" s="458"/>
      <c r="DC603" s="458"/>
      <c r="DD603" s="458"/>
      <c r="DE603" s="458"/>
      <c r="DF603" s="458"/>
      <c r="DG603" s="458"/>
      <c r="DH603" s="458"/>
      <c r="DI603" s="458"/>
      <c r="DJ603" s="458"/>
      <c r="DK603" s="458"/>
      <c r="DL603" s="458"/>
      <c r="DM603" s="458"/>
      <c r="DN603" s="458"/>
      <c r="DO603" s="458"/>
      <c r="DP603" s="458"/>
      <c r="DQ603" s="458"/>
      <c r="DR603" s="458"/>
      <c r="DS603" s="458"/>
      <c r="DT603" s="458"/>
      <c r="DU603" s="39"/>
      <c r="DV603" s="39"/>
      <c r="DW603" s="31">
        <f t="shared" si="788"/>
        <v>40</v>
      </c>
      <c r="DX603" s="459">
        <f t="shared" si="761"/>
        <v>479</v>
      </c>
      <c r="DY603" s="467">
        <f t="shared" si="777"/>
        <v>0</v>
      </c>
      <c r="DZ603" s="468">
        <f t="shared" si="778"/>
        <v>0</v>
      </c>
      <c r="EA603" s="467">
        <f t="shared" si="779"/>
        <v>0</v>
      </c>
      <c r="EB603" s="468"/>
      <c r="EC603" s="326"/>
      <c r="ED603" s="468"/>
      <c r="EE603" s="39"/>
      <c r="EF603" s="459">
        <f t="shared" si="780"/>
        <v>479</v>
      </c>
      <c r="EG603" s="407">
        <f t="shared" si="786"/>
        <v>0.03</v>
      </c>
      <c r="EH603" s="407">
        <f t="shared" si="786"/>
        <v>0.03</v>
      </c>
      <c r="EI603" s="407">
        <f t="shared" si="786"/>
        <v>0.03</v>
      </c>
      <c r="EJ603" s="407">
        <f t="shared" si="786"/>
        <v>0.03</v>
      </c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39"/>
      <c r="GJ603" s="39"/>
      <c r="GK603" s="39"/>
      <c r="GL603" s="39"/>
      <c r="GM603" s="39"/>
      <c r="GN603" s="39"/>
      <c r="GO603" s="39"/>
      <c r="GP603" s="39"/>
      <c r="GQ603" s="39"/>
      <c r="GR603" s="39"/>
      <c r="GS603" s="39"/>
      <c r="GT603" s="39"/>
      <c r="GU603" s="39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</row>
    <row r="604" spans="1:228" ht="12.75" hidden="1" customHeight="1" x14ac:dyDescent="0.2">
      <c r="A604" s="31">
        <f t="shared" si="787"/>
        <v>40</v>
      </c>
      <c r="B604" s="31"/>
      <c r="C604" s="31"/>
      <c r="D604" s="32">
        <f t="shared" si="762"/>
        <v>480</v>
      </c>
      <c r="E604" s="33">
        <f t="shared" ca="1" si="726"/>
        <v>0</v>
      </c>
      <c r="F604" s="33">
        <f t="shared" ca="1" si="727"/>
        <v>0</v>
      </c>
      <c r="G604" s="33">
        <f t="shared" ca="1" si="728"/>
        <v>0</v>
      </c>
      <c r="H604" s="33">
        <v>0</v>
      </c>
      <c r="I604" s="33">
        <v>0</v>
      </c>
      <c r="J604" s="33">
        <f t="shared" ca="1" si="784"/>
        <v>0</v>
      </c>
      <c r="K604" s="33">
        <f t="shared" ca="1" si="729"/>
        <v>0</v>
      </c>
      <c r="L604" s="33"/>
      <c r="M604" s="832">
        <v>0</v>
      </c>
      <c r="N604" s="33">
        <f>IF(M604&gt;0,#REF!,0)</f>
        <v>0</v>
      </c>
      <c r="O604" s="33">
        <f t="shared" ca="1" si="730"/>
        <v>0</v>
      </c>
      <c r="P604" s="833">
        <f t="shared" ca="1" si="763"/>
        <v>0</v>
      </c>
      <c r="Q604" s="834">
        <f t="shared" ca="1" si="764"/>
        <v>0</v>
      </c>
      <c r="R604" s="835">
        <f t="shared" ca="1" si="765"/>
        <v>0</v>
      </c>
      <c r="S604" s="836">
        <f t="shared" ca="1" si="766"/>
        <v>0</v>
      </c>
      <c r="T604" s="34">
        <f t="shared" ca="1" si="731"/>
        <v>0</v>
      </c>
      <c r="U604" s="835">
        <f t="shared" ca="1" si="767"/>
        <v>0</v>
      </c>
      <c r="V604" s="34">
        <f t="shared" si="715"/>
        <v>0</v>
      </c>
      <c r="W604" s="553">
        <f t="shared" si="717"/>
        <v>0</v>
      </c>
      <c r="X604" s="42">
        <f t="shared" si="768"/>
        <v>0.03</v>
      </c>
      <c r="Y604" s="43">
        <f t="shared" si="732"/>
        <v>2.4662697723036864E-3</v>
      </c>
      <c r="Z604" s="45">
        <f t="shared" si="723"/>
        <v>0.03</v>
      </c>
      <c r="AA604" s="43">
        <f t="shared" si="733"/>
        <v>2.4662697723036864E-3</v>
      </c>
      <c r="AB604" s="35">
        <f t="shared" si="785"/>
        <v>0.16</v>
      </c>
      <c r="AC604" s="35">
        <f t="shared" ca="1" si="785"/>
        <v>0.15470777428049154</v>
      </c>
      <c r="AD604" s="317">
        <f t="shared" ca="1" si="785"/>
        <v>0.15470777428049154</v>
      </c>
      <c r="AE604" s="39"/>
      <c r="AF604" s="318">
        <f t="shared" si="734"/>
        <v>0</v>
      </c>
      <c r="AG604" s="405">
        <f t="shared" ca="1" si="735"/>
        <v>0</v>
      </c>
      <c r="AH604" s="318">
        <f t="shared" si="736"/>
        <v>0</v>
      </c>
      <c r="AI604" s="405">
        <f t="shared" ca="1" si="737"/>
        <v>0</v>
      </c>
      <c r="AJ604" s="318">
        <f t="shared" si="738"/>
        <v>0</v>
      </c>
      <c r="AK604" s="405">
        <f t="shared" ca="1" si="739"/>
        <v>0</v>
      </c>
      <c r="AL604" s="35">
        <v>0</v>
      </c>
      <c r="AM604" s="30">
        <f t="shared" ca="1" si="740"/>
        <v>0</v>
      </c>
      <c r="AN604" s="39"/>
      <c r="AO604" s="39"/>
      <c r="AP604" s="709">
        <f ca="1">IF($J$12="",0,IF(A604&lt;=$Y$3,IF(R603+SUM($M$126:M604)&gt;$Z$22,R603*10%,IF(R603+SUM($M$126:M604)&lt;=$Z$22,$Z$22-R603-SUM($M$126:M604))),0))</f>
        <v>0</v>
      </c>
      <c r="AQ604" s="319">
        <f t="shared" ca="1" si="770"/>
        <v>0</v>
      </c>
      <c r="AR604" s="319">
        <f ca="1">IF($J$12="",0,IF(U603&lt;0,0,IF(A604&lt;=$Y$3,IF(U603+SUM($M$126:M604)&gt;$Z$22,U603*10%,IF(U603+SUM($M$126:M604)&lt;=$Z$22,$AR$125-U603-SUM($M$126:M604))),0)))</f>
        <v>0</v>
      </c>
      <c r="AS604" s="39">
        <f t="shared" ca="1" si="771"/>
        <v>0</v>
      </c>
      <c r="AT604" s="723">
        <f t="shared" ca="1" si="741"/>
        <v>0</v>
      </c>
      <c r="AU604" s="320">
        <f t="shared" ca="1" si="742"/>
        <v>0</v>
      </c>
      <c r="AV604" s="320">
        <f t="shared" ca="1" si="743"/>
        <v>0</v>
      </c>
      <c r="AW604" s="320">
        <f t="shared" ca="1" si="744"/>
        <v>0</v>
      </c>
      <c r="AX604" s="320">
        <f t="shared" ca="1" si="745"/>
        <v>0</v>
      </c>
      <c r="AY604" s="320">
        <f t="shared" ca="1" si="772"/>
        <v>0</v>
      </c>
      <c r="AZ604" s="724">
        <f t="shared" ca="1" si="746"/>
        <v>0</v>
      </c>
      <c r="BA604" s="1259">
        <f t="shared" si="773"/>
        <v>0</v>
      </c>
      <c r="BB604" s="1250"/>
      <c r="BC604" s="715">
        <f t="shared" si="747"/>
        <v>0</v>
      </c>
      <c r="BD604" s="715">
        <f t="shared" si="748"/>
        <v>0</v>
      </c>
      <c r="BE604" s="715">
        <f t="shared" si="749"/>
        <v>0</v>
      </c>
      <c r="BF604" s="715">
        <f t="shared" si="774"/>
        <v>0</v>
      </c>
      <c r="BG604" s="732">
        <f t="shared" si="750"/>
        <v>0</v>
      </c>
      <c r="BH604" s="39"/>
      <c r="BI604" s="39"/>
      <c r="BJ604" s="39"/>
      <c r="BK604" s="39"/>
      <c r="BL604" s="39"/>
      <c r="BM604" s="30"/>
      <c r="BN604" s="422">
        <f t="shared" ca="1" si="751"/>
        <v>0</v>
      </c>
      <c r="BO604" s="422">
        <f t="shared" ca="1" si="752"/>
        <v>0</v>
      </c>
      <c r="BP604" s="422">
        <f t="shared" ca="1" si="753"/>
        <v>0</v>
      </c>
      <c r="BQ604" s="422">
        <f t="shared" ca="1" si="754"/>
        <v>0</v>
      </c>
      <c r="BR604" s="422">
        <f t="shared" ca="1" si="775"/>
        <v>0</v>
      </c>
      <c r="BS604" s="422">
        <f t="shared" ca="1" si="755"/>
        <v>0</v>
      </c>
      <c r="BT604" s="422">
        <f t="shared" si="756"/>
        <v>0</v>
      </c>
      <c r="BU604" s="422">
        <f t="shared" si="757"/>
        <v>0</v>
      </c>
      <c r="BV604" s="422">
        <f t="shared" si="758"/>
        <v>0</v>
      </c>
      <c r="BW604" s="422">
        <f t="shared" si="759"/>
        <v>0</v>
      </c>
      <c r="BX604" s="422">
        <f t="shared" si="776"/>
        <v>0</v>
      </c>
      <c r="BY604" s="422">
        <f t="shared" si="760"/>
        <v>0</v>
      </c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458"/>
      <c r="CL604" s="458"/>
      <c r="CM604" s="458"/>
      <c r="CN604" s="458"/>
      <c r="CO604" s="458"/>
      <c r="CP604" s="458"/>
      <c r="CQ604" s="458"/>
      <c r="CR604" s="458"/>
      <c r="CS604" s="458"/>
      <c r="CT604" s="458"/>
      <c r="CU604" s="458"/>
      <c r="CV604" s="458"/>
      <c r="CW604" s="458"/>
      <c r="CX604" s="458"/>
      <c r="CY604" s="458"/>
      <c r="CZ604" s="458"/>
      <c r="DA604" s="458"/>
      <c r="DB604" s="458"/>
      <c r="DC604" s="458"/>
      <c r="DD604" s="458"/>
      <c r="DE604" s="458"/>
      <c r="DF604" s="458"/>
      <c r="DG604" s="458"/>
      <c r="DH604" s="458"/>
      <c r="DI604" s="458"/>
      <c r="DJ604" s="458"/>
      <c r="DK604" s="458"/>
      <c r="DL604" s="458"/>
      <c r="DM604" s="458"/>
      <c r="DN604" s="458"/>
      <c r="DO604" s="458"/>
      <c r="DP604" s="458"/>
      <c r="DQ604" s="458"/>
      <c r="DR604" s="458"/>
      <c r="DS604" s="458"/>
      <c r="DT604" s="458"/>
      <c r="DU604" s="39"/>
      <c r="DV604" s="39"/>
      <c r="DW604" s="31">
        <f t="shared" si="788"/>
        <v>40</v>
      </c>
      <c r="DX604" s="459">
        <f t="shared" si="761"/>
        <v>480</v>
      </c>
      <c r="DY604" s="467">
        <f t="shared" si="777"/>
        <v>0</v>
      </c>
      <c r="DZ604" s="468">
        <f t="shared" si="778"/>
        <v>0</v>
      </c>
      <c r="EA604" s="467">
        <f t="shared" si="779"/>
        <v>0</v>
      </c>
      <c r="EB604" s="468"/>
      <c r="EC604" s="326"/>
      <c r="ED604" s="468"/>
      <c r="EE604" s="39"/>
      <c r="EF604" s="459">
        <f t="shared" si="780"/>
        <v>480</v>
      </c>
      <c r="EG604" s="407">
        <f t="shared" si="786"/>
        <v>0.03</v>
      </c>
      <c r="EH604" s="407">
        <f t="shared" si="786"/>
        <v>0.03</v>
      </c>
      <c r="EI604" s="407">
        <f t="shared" si="786"/>
        <v>0.03</v>
      </c>
      <c r="EJ604" s="407">
        <f t="shared" si="786"/>
        <v>0.03</v>
      </c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39"/>
      <c r="GJ604" s="39"/>
      <c r="GK604" s="39"/>
      <c r="GL604" s="39"/>
      <c r="GM604" s="39"/>
      <c r="GN604" s="39"/>
      <c r="GO604" s="39"/>
      <c r="GP604" s="39"/>
      <c r="GQ604" s="39"/>
      <c r="GR604" s="39"/>
      <c r="GS604" s="39"/>
      <c r="GT604" s="39"/>
      <c r="GU604" s="39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</row>
    <row r="605" spans="1:228" ht="12.75" hidden="1" customHeight="1" x14ac:dyDescent="0.2">
      <c r="A605" s="31">
        <f>A604+1</f>
        <v>41</v>
      </c>
      <c r="B605" s="31"/>
      <c r="C605" s="31">
        <v>30</v>
      </c>
      <c r="D605" s="32">
        <f t="shared" si="762"/>
        <v>481</v>
      </c>
      <c r="E605" s="33">
        <f t="shared" ca="1" si="726"/>
        <v>0</v>
      </c>
      <c r="F605" s="33">
        <f t="shared" ca="1" si="727"/>
        <v>0</v>
      </c>
      <c r="G605" s="33">
        <f t="shared" ca="1" si="728"/>
        <v>0</v>
      </c>
      <c r="H605" s="33">
        <v>0</v>
      </c>
      <c r="I605" s="33">
        <v>0</v>
      </c>
      <c r="J605" s="33">
        <f t="shared" ca="1" si="784"/>
        <v>0</v>
      </c>
      <c r="K605" s="33">
        <f t="shared" ca="1" si="729"/>
        <v>0</v>
      </c>
      <c r="L605" s="33"/>
      <c r="M605" s="832">
        <v>0</v>
      </c>
      <c r="N605" s="33">
        <f>IF(M605&gt;0,#REF!,0)</f>
        <v>0</v>
      </c>
      <c r="O605" s="33">
        <f t="shared" ca="1" si="730"/>
        <v>0</v>
      </c>
      <c r="P605" s="833">
        <f t="shared" ca="1" si="763"/>
        <v>0</v>
      </c>
      <c r="Q605" s="834">
        <f t="shared" ca="1" si="764"/>
        <v>0</v>
      </c>
      <c r="R605" s="835">
        <f t="shared" ca="1" si="765"/>
        <v>0</v>
      </c>
      <c r="S605" s="836">
        <f t="shared" ca="1" si="766"/>
        <v>0</v>
      </c>
      <c r="T605" s="34">
        <f t="shared" ca="1" si="731"/>
        <v>0</v>
      </c>
      <c r="U605" s="835">
        <f t="shared" ca="1" si="767"/>
        <v>0</v>
      </c>
      <c r="V605" s="34">
        <f t="shared" si="715"/>
        <v>0</v>
      </c>
      <c r="W605" s="553">
        <f t="shared" si="717"/>
        <v>0</v>
      </c>
      <c r="X605" s="42">
        <f t="shared" si="768"/>
        <v>0.03</v>
      </c>
      <c r="Y605" s="43">
        <f t="shared" si="732"/>
        <v>2.4662697723036864E-3</v>
      </c>
      <c r="Z605" s="45">
        <f t="shared" si="723"/>
        <v>0.03</v>
      </c>
      <c r="AA605" s="43">
        <f t="shared" si="733"/>
        <v>2.4662697723036864E-3</v>
      </c>
      <c r="AB605" s="35">
        <f t="shared" si="785"/>
        <v>0.16</v>
      </c>
      <c r="AC605" s="35">
        <f t="shared" ca="1" si="785"/>
        <v>0.15470777428049154</v>
      </c>
      <c r="AD605" s="317">
        <f t="shared" ca="1" si="785"/>
        <v>0.15470777428049154</v>
      </c>
      <c r="AE605" s="39"/>
      <c r="AF605" s="318">
        <f t="shared" si="734"/>
        <v>0</v>
      </c>
      <c r="AG605" s="405">
        <f t="shared" ca="1" si="735"/>
        <v>0</v>
      </c>
      <c r="AH605" s="318">
        <f t="shared" si="736"/>
        <v>0</v>
      </c>
      <c r="AI605" s="405">
        <f t="shared" ca="1" si="737"/>
        <v>0</v>
      </c>
      <c r="AJ605" s="318">
        <f t="shared" si="738"/>
        <v>0</v>
      </c>
      <c r="AK605" s="405">
        <f t="shared" ca="1" si="739"/>
        <v>0</v>
      </c>
      <c r="AL605" s="35">
        <v>0</v>
      </c>
      <c r="AM605" s="30">
        <f t="shared" ca="1" si="740"/>
        <v>0</v>
      </c>
      <c r="AN605" s="39"/>
      <c r="AO605" s="39"/>
      <c r="AP605" s="709">
        <f ca="1">IF($J$12="",0,IF(A605&lt;=$Y$3,IF(R604+SUM($M$126:M605)&gt;$Z$22,R604*10%,IF(R604+SUM($M$126:M605)&lt;=$Z$22,$Z$22-R604-SUM($M$126:M605))),0))</f>
        <v>0</v>
      </c>
      <c r="AQ605" s="319">
        <f t="shared" ca="1" si="770"/>
        <v>0</v>
      </c>
      <c r="AR605" s="319">
        <f ca="1">IF($J$12="",0,IF(U604&lt;0,0,IF(A605&lt;=$Y$3,IF(U604+SUM($M$126:M605)&gt;$Z$22,U604*10%,IF(U604+SUM($M$126:M605)&lt;=$Z$22,$AR$125-U604-SUM($M$126:M605))),0)))</f>
        <v>0</v>
      </c>
      <c r="AS605" s="39">
        <f t="shared" ca="1" si="771"/>
        <v>0</v>
      </c>
      <c r="AT605" s="723">
        <f t="shared" ca="1" si="741"/>
        <v>0</v>
      </c>
      <c r="AU605" s="320">
        <f t="shared" ca="1" si="742"/>
        <v>0</v>
      </c>
      <c r="AV605" s="320">
        <f t="shared" ca="1" si="743"/>
        <v>0</v>
      </c>
      <c r="AW605" s="320">
        <f t="shared" ca="1" si="744"/>
        <v>0</v>
      </c>
      <c r="AX605" s="320">
        <f t="shared" ca="1" si="745"/>
        <v>0</v>
      </c>
      <c r="AY605" s="320">
        <f t="shared" ca="1" si="772"/>
        <v>0</v>
      </c>
      <c r="AZ605" s="724">
        <f t="shared" ca="1" si="746"/>
        <v>0</v>
      </c>
      <c r="BA605" s="1259">
        <f t="shared" si="773"/>
        <v>0</v>
      </c>
      <c r="BB605" s="1250"/>
      <c r="BC605" s="715">
        <f t="shared" si="747"/>
        <v>0</v>
      </c>
      <c r="BD605" s="715">
        <f t="shared" si="748"/>
        <v>0</v>
      </c>
      <c r="BE605" s="715">
        <f t="shared" si="749"/>
        <v>0</v>
      </c>
      <c r="BF605" s="715">
        <f t="shared" si="774"/>
        <v>0</v>
      </c>
      <c r="BG605" s="732">
        <f t="shared" si="750"/>
        <v>0</v>
      </c>
      <c r="BH605" s="39"/>
      <c r="BI605" s="39"/>
      <c r="BJ605" s="39"/>
      <c r="BK605" s="39"/>
      <c r="BL605" s="39"/>
      <c r="BM605" s="30"/>
      <c r="BN605" s="422">
        <f t="shared" ca="1" si="751"/>
        <v>0</v>
      </c>
      <c r="BO605" s="422">
        <f t="shared" ca="1" si="752"/>
        <v>0</v>
      </c>
      <c r="BP605" s="422">
        <f t="shared" ca="1" si="753"/>
        <v>0</v>
      </c>
      <c r="BQ605" s="422">
        <f t="shared" ca="1" si="754"/>
        <v>0</v>
      </c>
      <c r="BR605" s="422">
        <f t="shared" ca="1" si="775"/>
        <v>0</v>
      </c>
      <c r="BS605" s="422">
        <f t="shared" ca="1" si="755"/>
        <v>0</v>
      </c>
      <c r="BT605" s="422">
        <f t="shared" si="756"/>
        <v>0</v>
      </c>
      <c r="BU605" s="422">
        <f t="shared" si="757"/>
        <v>0</v>
      </c>
      <c r="BV605" s="422">
        <f t="shared" si="758"/>
        <v>0</v>
      </c>
      <c r="BW605" s="422">
        <f t="shared" si="759"/>
        <v>0</v>
      </c>
      <c r="BX605" s="422">
        <f t="shared" si="776"/>
        <v>0</v>
      </c>
      <c r="BY605" s="422">
        <f t="shared" si="760"/>
        <v>0</v>
      </c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458"/>
      <c r="CL605" s="458"/>
      <c r="CM605" s="458"/>
      <c r="CN605" s="458"/>
      <c r="CO605" s="458"/>
      <c r="CP605" s="458"/>
      <c r="CQ605" s="458"/>
      <c r="CR605" s="458"/>
      <c r="CS605" s="458"/>
      <c r="CT605" s="458"/>
      <c r="CU605" s="458"/>
      <c r="CV605" s="458"/>
      <c r="CW605" s="458"/>
      <c r="CX605" s="458"/>
      <c r="CY605" s="458"/>
      <c r="CZ605" s="458"/>
      <c r="DA605" s="458"/>
      <c r="DB605" s="458"/>
      <c r="DC605" s="458"/>
      <c r="DD605" s="458"/>
      <c r="DE605" s="458"/>
      <c r="DF605" s="458"/>
      <c r="DG605" s="458"/>
      <c r="DH605" s="458"/>
      <c r="DI605" s="458"/>
      <c r="DJ605" s="458"/>
      <c r="DK605" s="458"/>
      <c r="DL605" s="458"/>
      <c r="DM605" s="458"/>
      <c r="DN605" s="458"/>
      <c r="DO605" s="458"/>
      <c r="DP605" s="458"/>
      <c r="DQ605" s="458"/>
      <c r="DR605" s="458"/>
      <c r="DS605" s="458"/>
      <c r="DT605" s="458"/>
      <c r="DU605" s="39"/>
      <c r="DV605" s="39"/>
      <c r="DW605" s="31">
        <f>DW604+1</f>
        <v>41</v>
      </c>
      <c r="DX605" s="459">
        <f t="shared" si="761"/>
        <v>481</v>
      </c>
      <c r="DY605" s="467">
        <f t="shared" si="777"/>
        <v>0</v>
      </c>
      <c r="DZ605" s="468">
        <f t="shared" si="778"/>
        <v>0</v>
      </c>
      <c r="EA605" s="467">
        <f t="shared" si="779"/>
        <v>0</v>
      </c>
      <c r="EB605" s="468"/>
      <c r="EC605" s="326"/>
      <c r="ED605" s="468"/>
      <c r="EE605" s="39"/>
      <c r="EF605" s="459">
        <f t="shared" si="780"/>
        <v>481</v>
      </c>
      <c r="EG605" s="407">
        <f t="shared" si="786"/>
        <v>0.03</v>
      </c>
      <c r="EH605" s="407">
        <f t="shared" si="786"/>
        <v>0.03</v>
      </c>
      <c r="EI605" s="407">
        <f t="shared" si="786"/>
        <v>0.03</v>
      </c>
      <c r="EJ605" s="407">
        <f t="shared" si="786"/>
        <v>0.03</v>
      </c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39"/>
      <c r="GJ605" s="39"/>
      <c r="GK605" s="39"/>
      <c r="GL605" s="39"/>
      <c r="GM605" s="39"/>
      <c r="GN605" s="39"/>
      <c r="GO605" s="39"/>
      <c r="GP605" s="39"/>
      <c r="GQ605" s="39"/>
      <c r="GR605" s="39"/>
      <c r="GS605" s="39"/>
      <c r="GT605" s="39"/>
      <c r="GU605" s="39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</row>
    <row r="606" spans="1:228" ht="12.75" hidden="1" customHeight="1" x14ac:dyDescent="0.2">
      <c r="A606" s="31">
        <f t="shared" ref="A606:A616" si="789">A605</f>
        <v>41</v>
      </c>
      <c r="B606" s="31"/>
      <c r="C606" s="31"/>
      <c r="D606" s="32">
        <f t="shared" si="762"/>
        <v>482</v>
      </c>
      <c r="E606" s="33">
        <f t="shared" ca="1" si="726"/>
        <v>0</v>
      </c>
      <c r="F606" s="33">
        <f t="shared" ca="1" si="727"/>
        <v>0</v>
      </c>
      <c r="G606" s="33">
        <f t="shared" ca="1" si="728"/>
        <v>0</v>
      </c>
      <c r="H606" s="33">
        <v>0</v>
      </c>
      <c r="I606" s="33">
        <v>0</v>
      </c>
      <c r="J606" s="33">
        <f t="shared" ca="1" si="784"/>
        <v>0</v>
      </c>
      <c r="K606" s="33">
        <f t="shared" ca="1" si="729"/>
        <v>0</v>
      </c>
      <c r="L606" s="33"/>
      <c r="M606" s="832">
        <v>0</v>
      </c>
      <c r="N606" s="33">
        <f>IF(M606&gt;0,#REF!,0)</f>
        <v>0</v>
      </c>
      <c r="O606" s="33">
        <f t="shared" ca="1" si="730"/>
        <v>0</v>
      </c>
      <c r="P606" s="833">
        <f t="shared" ca="1" si="763"/>
        <v>0</v>
      </c>
      <c r="Q606" s="834">
        <f t="shared" ca="1" si="764"/>
        <v>0</v>
      </c>
      <c r="R606" s="835">
        <f t="shared" ca="1" si="765"/>
        <v>0</v>
      </c>
      <c r="S606" s="836">
        <f t="shared" ca="1" si="766"/>
        <v>0</v>
      </c>
      <c r="T606" s="34">
        <f t="shared" ca="1" si="731"/>
        <v>0</v>
      </c>
      <c r="U606" s="835">
        <f t="shared" ca="1" si="767"/>
        <v>0</v>
      </c>
      <c r="V606" s="34">
        <f t="shared" si="715"/>
        <v>0</v>
      </c>
      <c r="W606" s="553">
        <f t="shared" si="717"/>
        <v>0</v>
      </c>
      <c r="X606" s="42">
        <f t="shared" si="768"/>
        <v>0.03</v>
      </c>
      <c r="Y606" s="43">
        <f t="shared" si="732"/>
        <v>2.4662697723036864E-3</v>
      </c>
      <c r="Z606" s="45">
        <f t="shared" si="723"/>
        <v>0.03</v>
      </c>
      <c r="AA606" s="43">
        <f t="shared" si="733"/>
        <v>2.4662697723036864E-3</v>
      </c>
      <c r="AB606" s="35">
        <f t="shared" ref="AB606:AD621" si="790">AB605</f>
        <v>0.16</v>
      </c>
      <c r="AC606" s="35">
        <f t="shared" ca="1" si="790"/>
        <v>0.15470777428049154</v>
      </c>
      <c r="AD606" s="317">
        <f t="shared" ca="1" si="790"/>
        <v>0.15470777428049154</v>
      </c>
      <c r="AE606" s="39"/>
      <c r="AF606" s="318">
        <f t="shared" si="734"/>
        <v>0</v>
      </c>
      <c r="AG606" s="405">
        <f t="shared" ca="1" si="735"/>
        <v>0</v>
      </c>
      <c r="AH606" s="318">
        <f t="shared" si="736"/>
        <v>0</v>
      </c>
      <c r="AI606" s="405">
        <f t="shared" ca="1" si="737"/>
        <v>0</v>
      </c>
      <c r="AJ606" s="318">
        <f t="shared" si="738"/>
        <v>0</v>
      </c>
      <c r="AK606" s="405">
        <f t="shared" ca="1" si="739"/>
        <v>0</v>
      </c>
      <c r="AL606" s="35">
        <v>0</v>
      </c>
      <c r="AM606" s="30">
        <f t="shared" ca="1" si="740"/>
        <v>0</v>
      </c>
      <c r="AN606" s="39"/>
      <c r="AO606" s="39"/>
      <c r="AP606" s="709">
        <f ca="1">IF($J$12="",0,IF(A606&lt;=$Y$3,IF(R605+SUM($M$126:M606)&gt;$Z$22,R605*10%,IF(R605+SUM($M$126:M606)&lt;=$Z$22,$Z$22-R605-SUM($M$126:M606))),0))</f>
        <v>0</v>
      </c>
      <c r="AQ606" s="319">
        <f t="shared" ca="1" si="770"/>
        <v>0</v>
      </c>
      <c r="AR606" s="319">
        <f ca="1">IF($J$12="",0,IF(U605&lt;0,0,IF(A606&lt;=$Y$3,IF(U605+SUM($M$126:M606)&gt;$Z$22,U605*10%,IF(U605+SUM($M$126:M606)&lt;=$Z$22,$AR$125-U605-SUM($M$126:M606))),0)))</f>
        <v>0</v>
      </c>
      <c r="AS606" s="39">
        <f t="shared" ca="1" si="771"/>
        <v>0</v>
      </c>
      <c r="AT606" s="723">
        <f t="shared" ca="1" si="741"/>
        <v>0</v>
      </c>
      <c r="AU606" s="320">
        <f t="shared" ca="1" si="742"/>
        <v>0</v>
      </c>
      <c r="AV606" s="320">
        <f t="shared" ca="1" si="743"/>
        <v>0</v>
      </c>
      <c r="AW606" s="320">
        <f t="shared" ca="1" si="744"/>
        <v>0</v>
      </c>
      <c r="AX606" s="320">
        <f t="shared" ca="1" si="745"/>
        <v>0</v>
      </c>
      <c r="AY606" s="320">
        <f t="shared" ca="1" si="772"/>
        <v>0</v>
      </c>
      <c r="AZ606" s="724">
        <f t="shared" ca="1" si="746"/>
        <v>0</v>
      </c>
      <c r="BA606" s="1259">
        <f t="shared" si="773"/>
        <v>0</v>
      </c>
      <c r="BB606" s="1250"/>
      <c r="BC606" s="715">
        <f t="shared" si="747"/>
        <v>0</v>
      </c>
      <c r="BD606" s="715">
        <f t="shared" si="748"/>
        <v>0</v>
      </c>
      <c r="BE606" s="715">
        <f t="shared" si="749"/>
        <v>0</v>
      </c>
      <c r="BF606" s="715">
        <f t="shared" si="774"/>
        <v>0</v>
      </c>
      <c r="BG606" s="732">
        <f t="shared" si="750"/>
        <v>0</v>
      </c>
      <c r="BH606" s="39"/>
      <c r="BI606" s="39"/>
      <c r="BJ606" s="39"/>
      <c r="BK606" s="39"/>
      <c r="BL606" s="39"/>
      <c r="BM606" s="30"/>
      <c r="BN606" s="422">
        <f t="shared" ca="1" si="751"/>
        <v>0</v>
      </c>
      <c r="BO606" s="422">
        <f t="shared" ca="1" si="752"/>
        <v>0</v>
      </c>
      <c r="BP606" s="422">
        <f t="shared" ca="1" si="753"/>
        <v>0</v>
      </c>
      <c r="BQ606" s="422">
        <f t="shared" ca="1" si="754"/>
        <v>0</v>
      </c>
      <c r="BR606" s="422">
        <f t="shared" ca="1" si="775"/>
        <v>0</v>
      </c>
      <c r="BS606" s="422">
        <f t="shared" ca="1" si="755"/>
        <v>0</v>
      </c>
      <c r="BT606" s="422">
        <f t="shared" si="756"/>
        <v>0</v>
      </c>
      <c r="BU606" s="422">
        <f t="shared" si="757"/>
        <v>0</v>
      </c>
      <c r="BV606" s="422">
        <f t="shared" si="758"/>
        <v>0</v>
      </c>
      <c r="BW606" s="422">
        <f t="shared" si="759"/>
        <v>0</v>
      </c>
      <c r="BX606" s="422">
        <f t="shared" si="776"/>
        <v>0</v>
      </c>
      <c r="BY606" s="422">
        <f t="shared" si="760"/>
        <v>0</v>
      </c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458"/>
      <c r="CL606" s="458"/>
      <c r="CM606" s="458"/>
      <c r="CN606" s="458"/>
      <c r="CO606" s="458"/>
      <c r="CP606" s="458"/>
      <c r="CQ606" s="458"/>
      <c r="CR606" s="458"/>
      <c r="CS606" s="458"/>
      <c r="CT606" s="458"/>
      <c r="CU606" s="458"/>
      <c r="CV606" s="458"/>
      <c r="CW606" s="458"/>
      <c r="CX606" s="458"/>
      <c r="CY606" s="458"/>
      <c r="CZ606" s="458"/>
      <c r="DA606" s="458"/>
      <c r="DB606" s="458"/>
      <c r="DC606" s="458"/>
      <c r="DD606" s="458"/>
      <c r="DE606" s="458"/>
      <c r="DF606" s="458"/>
      <c r="DG606" s="458"/>
      <c r="DH606" s="458"/>
      <c r="DI606" s="458"/>
      <c r="DJ606" s="458"/>
      <c r="DK606" s="458"/>
      <c r="DL606" s="458"/>
      <c r="DM606" s="458"/>
      <c r="DN606" s="458"/>
      <c r="DO606" s="458"/>
      <c r="DP606" s="458"/>
      <c r="DQ606" s="458"/>
      <c r="DR606" s="458"/>
      <c r="DS606" s="458"/>
      <c r="DT606" s="458"/>
      <c r="DU606" s="39"/>
      <c r="DV606" s="39"/>
      <c r="DW606" s="31">
        <f t="shared" ref="DW606:DW616" si="791">DW605</f>
        <v>41</v>
      </c>
      <c r="DX606" s="459">
        <f t="shared" si="761"/>
        <v>482</v>
      </c>
      <c r="DY606" s="467">
        <f t="shared" si="777"/>
        <v>0</v>
      </c>
      <c r="DZ606" s="468">
        <f t="shared" si="778"/>
        <v>0</v>
      </c>
      <c r="EA606" s="467">
        <f t="shared" si="779"/>
        <v>0</v>
      </c>
      <c r="EB606" s="468"/>
      <c r="EC606" s="326"/>
      <c r="ED606" s="468"/>
      <c r="EE606" s="39"/>
      <c r="EF606" s="459">
        <f t="shared" si="780"/>
        <v>482</v>
      </c>
      <c r="EG606" s="407">
        <f t="shared" si="786"/>
        <v>0.03</v>
      </c>
      <c r="EH606" s="407">
        <f t="shared" si="786"/>
        <v>0.03</v>
      </c>
      <c r="EI606" s="407">
        <f t="shared" si="786"/>
        <v>0.03</v>
      </c>
      <c r="EJ606" s="407">
        <f t="shared" si="786"/>
        <v>0.03</v>
      </c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39"/>
      <c r="GJ606" s="39"/>
      <c r="GK606" s="39"/>
      <c r="GL606" s="39"/>
      <c r="GM606" s="39"/>
      <c r="GN606" s="39"/>
      <c r="GO606" s="39"/>
      <c r="GP606" s="39"/>
      <c r="GQ606" s="39"/>
      <c r="GR606" s="39"/>
      <c r="GS606" s="39"/>
      <c r="GT606" s="39"/>
      <c r="GU606" s="39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</row>
    <row r="607" spans="1:228" ht="12.75" hidden="1" customHeight="1" x14ac:dyDescent="0.2">
      <c r="A607" s="31">
        <f t="shared" si="789"/>
        <v>41</v>
      </c>
      <c r="B607" s="31"/>
      <c r="C607" s="31"/>
      <c r="D607" s="32">
        <f t="shared" si="762"/>
        <v>483</v>
      </c>
      <c r="E607" s="33">
        <f t="shared" ca="1" si="726"/>
        <v>0</v>
      </c>
      <c r="F607" s="33">
        <f t="shared" ca="1" si="727"/>
        <v>0</v>
      </c>
      <c r="G607" s="33">
        <f t="shared" ca="1" si="728"/>
        <v>0</v>
      </c>
      <c r="H607" s="33">
        <v>0</v>
      </c>
      <c r="I607" s="33">
        <v>0</v>
      </c>
      <c r="J607" s="33">
        <f t="shared" ca="1" si="784"/>
        <v>0</v>
      </c>
      <c r="K607" s="33">
        <f t="shared" ca="1" si="729"/>
        <v>0</v>
      </c>
      <c r="L607" s="33"/>
      <c r="M607" s="832">
        <v>0</v>
      </c>
      <c r="N607" s="33">
        <f>IF(M607&gt;0,#REF!,0)</f>
        <v>0</v>
      </c>
      <c r="O607" s="33">
        <f t="shared" ca="1" si="730"/>
        <v>0</v>
      </c>
      <c r="P607" s="833">
        <f t="shared" ca="1" si="763"/>
        <v>0</v>
      </c>
      <c r="Q607" s="834">
        <f t="shared" ca="1" si="764"/>
        <v>0</v>
      </c>
      <c r="R607" s="835">
        <f t="shared" ca="1" si="765"/>
        <v>0</v>
      </c>
      <c r="S607" s="836">
        <f t="shared" ca="1" si="766"/>
        <v>0</v>
      </c>
      <c r="T607" s="34">
        <f t="shared" ca="1" si="731"/>
        <v>0</v>
      </c>
      <c r="U607" s="835">
        <f t="shared" ca="1" si="767"/>
        <v>0</v>
      </c>
      <c r="V607" s="34">
        <f t="shared" si="715"/>
        <v>0</v>
      </c>
      <c r="W607" s="553">
        <f t="shared" si="717"/>
        <v>0</v>
      </c>
      <c r="X607" s="42">
        <f t="shared" si="768"/>
        <v>0.03</v>
      </c>
      <c r="Y607" s="43">
        <f t="shared" si="732"/>
        <v>2.4662697723036864E-3</v>
      </c>
      <c r="Z607" s="45">
        <f t="shared" si="723"/>
        <v>0.03</v>
      </c>
      <c r="AA607" s="43">
        <f t="shared" si="733"/>
        <v>2.4662697723036864E-3</v>
      </c>
      <c r="AB607" s="35">
        <f t="shared" si="790"/>
        <v>0.16</v>
      </c>
      <c r="AC607" s="35">
        <f t="shared" ca="1" si="790"/>
        <v>0.15470777428049154</v>
      </c>
      <c r="AD607" s="317">
        <f t="shared" ca="1" si="790"/>
        <v>0.15470777428049154</v>
      </c>
      <c r="AE607" s="39"/>
      <c r="AF607" s="318">
        <f t="shared" si="734"/>
        <v>0</v>
      </c>
      <c r="AG607" s="405">
        <f t="shared" ca="1" si="735"/>
        <v>0</v>
      </c>
      <c r="AH607" s="318">
        <f t="shared" si="736"/>
        <v>0</v>
      </c>
      <c r="AI607" s="405">
        <f t="shared" ca="1" si="737"/>
        <v>0</v>
      </c>
      <c r="AJ607" s="318">
        <f t="shared" si="738"/>
        <v>0</v>
      </c>
      <c r="AK607" s="405">
        <f t="shared" ca="1" si="739"/>
        <v>0</v>
      </c>
      <c r="AL607" s="35">
        <v>0</v>
      </c>
      <c r="AM607" s="30">
        <f t="shared" ca="1" si="740"/>
        <v>0</v>
      </c>
      <c r="AN607" s="39"/>
      <c r="AO607" s="39"/>
      <c r="AP607" s="709">
        <f ca="1">IF($J$12="",0,IF(A607&lt;=$Y$3,IF(R606+SUM($M$126:M607)&gt;$Z$22,R606*10%,IF(R606+SUM($M$126:M607)&lt;=$Z$22,$Z$22-R606-SUM($M$126:M607))),0))</f>
        <v>0</v>
      </c>
      <c r="AQ607" s="319">
        <f t="shared" ca="1" si="770"/>
        <v>0</v>
      </c>
      <c r="AR607" s="319">
        <f ca="1">IF($J$12="",0,IF(U606&lt;0,0,IF(A607&lt;=$Y$3,IF(U606+SUM($M$126:M607)&gt;$Z$22,U606*10%,IF(U606+SUM($M$126:M607)&lt;=$Z$22,$AR$125-U606-SUM($M$126:M607))),0)))</f>
        <v>0</v>
      </c>
      <c r="AS607" s="39">
        <f t="shared" ca="1" si="771"/>
        <v>0</v>
      </c>
      <c r="AT607" s="723">
        <f t="shared" ca="1" si="741"/>
        <v>0</v>
      </c>
      <c r="AU607" s="320">
        <f t="shared" ca="1" si="742"/>
        <v>0</v>
      </c>
      <c r="AV607" s="320">
        <f t="shared" ca="1" si="743"/>
        <v>0</v>
      </c>
      <c r="AW607" s="320">
        <f t="shared" ca="1" si="744"/>
        <v>0</v>
      </c>
      <c r="AX607" s="320">
        <f t="shared" ca="1" si="745"/>
        <v>0</v>
      </c>
      <c r="AY607" s="320">
        <f t="shared" ca="1" si="772"/>
        <v>0</v>
      </c>
      <c r="AZ607" s="724">
        <f t="shared" ca="1" si="746"/>
        <v>0</v>
      </c>
      <c r="BA607" s="1259">
        <f t="shared" si="773"/>
        <v>0</v>
      </c>
      <c r="BB607" s="1250"/>
      <c r="BC607" s="715">
        <f t="shared" si="747"/>
        <v>0</v>
      </c>
      <c r="BD607" s="715">
        <f t="shared" si="748"/>
        <v>0</v>
      </c>
      <c r="BE607" s="715">
        <f t="shared" si="749"/>
        <v>0</v>
      </c>
      <c r="BF607" s="715">
        <f t="shared" si="774"/>
        <v>0</v>
      </c>
      <c r="BG607" s="732">
        <f t="shared" si="750"/>
        <v>0</v>
      </c>
      <c r="BH607" s="39"/>
      <c r="BI607" s="39"/>
      <c r="BJ607" s="39"/>
      <c r="BK607" s="39"/>
      <c r="BL607" s="39"/>
      <c r="BM607" s="30"/>
      <c r="BN607" s="422">
        <f t="shared" ca="1" si="751"/>
        <v>0</v>
      </c>
      <c r="BO607" s="422">
        <f t="shared" ca="1" si="752"/>
        <v>0</v>
      </c>
      <c r="BP607" s="422">
        <f t="shared" ca="1" si="753"/>
        <v>0</v>
      </c>
      <c r="BQ607" s="422">
        <f t="shared" ca="1" si="754"/>
        <v>0</v>
      </c>
      <c r="BR607" s="422">
        <f t="shared" ca="1" si="775"/>
        <v>0</v>
      </c>
      <c r="BS607" s="422">
        <f t="shared" ca="1" si="755"/>
        <v>0</v>
      </c>
      <c r="BT607" s="422">
        <f t="shared" si="756"/>
        <v>0</v>
      </c>
      <c r="BU607" s="422">
        <f t="shared" si="757"/>
        <v>0</v>
      </c>
      <c r="BV607" s="422">
        <f t="shared" si="758"/>
        <v>0</v>
      </c>
      <c r="BW607" s="422">
        <f t="shared" si="759"/>
        <v>0</v>
      </c>
      <c r="BX607" s="422">
        <f t="shared" si="776"/>
        <v>0</v>
      </c>
      <c r="BY607" s="422">
        <f t="shared" si="760"/>
        <v>0</v>
      </c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458"/>
      <c r="CL607" s="458"/>
      <c r="CM607" s="458"/>
      <c r="CN607" s="458"/>
      <c r="CO607" s="458"/>
      <c r="CP607" s="458"/>
      <c r="CQ607" s="458"/>
      <c r="CR607" s="458"/>
      <c r="CS607" s="458"/>
      <c r="CT607" s="458"/>
      <c r="CU607" s="458"/>
      <c r="CV607" s="458"/>
      <c r="CW607" s="458"/>
      <c r="CX607" s="458"/>
      <c r="CY607" s="458"/>
      <c r="CZ607" s="458"/>
      <c r="DA607" s="458"/>
      <c r="DB607" s="458"/>
      <c r="DC607" s="458"/>
      <c r="DD607" s="458"/>
      <c r="DE607" s="458"/>
      <c r="DF607" s="458"/>
      <c r="DG607" s="458"/>
      <c r="DH607" s="458"/>
      <c r="DI607" s="458"/>
      <c r="DJ607" s="458"/>
      <c r="DK607" s="458"/>
      <c r="DL607" s="458"/>
      <c r="DM607" s="458"/>
      <c r="DN607" s="458"/>
      <c r="DO607" s="458"/>
      <c r="DP607" s="458"/>
      <c r="DQ607" s="458"/>
      <c r="DR607" s="458"/>
      <c r="DS607" s="458"/>
      <c r="DT607" s="458"/>
      <c r="DU607" s="39"/>
      <c r="DV607" s="39"/>
      <c r="DW607" s="31">
        <f t="shared" si="791"/>
        <v>41</v>
      </c>
      <c r="DX607" s="459">
        <f t="shared" si="761"/>
        <v>483</v>
      </c>
      <c r="DY607" s="467">
        <f t="shared" si="777"/>
        <v>0</v>
      </c>
      <c r="DZ607" s="468">
        <f t="shared" si="778"/>
        <v>0</v>
      </c>
      <c r="EA607" s="467">
        <f t="shared" si="779"/>
        <v>0</v>
      </c>
      <c r="EB607" s="468"/>
      <c r="EC607" s="326"/>
      <c r="ED607" s="468"/>
      <c r="EE607" s="39"/>
      <c r="EF607" s="459">
        <f t="shared" si="780"/>
        <v>483</v>
      </c>
      <c r="EG607" s="407">
        <f t="shared" ref="EG607:EJ622" si="792">EG606</f>
        <v>0.03</v>
      </c>
      <c r="EH607" s="407">
        <f t="shared" si="792"/>
        <v>0.03</v>
      </c>
      <c r="EI607" s="407">
        <f t="shared" si="792"/>
        <v>0.03</v>
      </c>
      <c r="EJ607" s="407">
        <f t="shared" si="792"/>
        <v>0.03</v>
      </c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39"/>
      <c r="GJ607" s="39"/>
      <c r="GK607" s="39"/>
      <c r="GL607" s="39"/>
      <c r="GM607" s="39"/>
      <c r="GN607" s="39"/>
      <c r="GO607" s="39"/>
      <c r="GP607" s="39"/>
      <c r="GQ607" s="39"/>
      <c r="GR607" s="39"/>
      <c r="GS607" s="39"/>
      <c r="GT607" s="39"/>
      <c r="GU607" s="39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</row>
    <row r="608" spans="1:228" ht="12.75" hidden="1" customHeight="1" x14ac:dyDescent="0.2">
      <c r="A608" s="31">
        <f t="shared" si="789"/>
        <v>41</v>
      </c>
      <c r="B608" s="31"/>
      <c r="C608" s="31"/>
      <c r="D608" s="32">
        <f t="shared" si="762"/>
        <v>484</v>
      </c>
      <c r="E608" s="33">
        <f t="shared" ca="1" si="726"/>
        <v>0</v>
      </c>
      <c r="F608" s="33">
        <f t="shared" ca="1" si="727"/>
        <v>0</v>
      </c>
      <c r="G608" s="33">
        <f t="shared" ca="1" si="728"/>
        <v>0</v>
      </c>
      <c r="H608" s="33">
        <v>0</v>
      </c>
      <c r="I608" s="33">
        <v>0</v>
      </c>
      <c r="J608" s="33">
        <f t="shared" ca="1" si="784"/>
        <v>0</v>
      </c>
      <c r="K608" s="33">
        <f t="shared" ca="1" si="729"/>
        <v>0</v>
      </c>
      <c r="L608" s="33"/>
      <c r="M608" s="832">
        <v>0</v>
      </c>
      <c r="N608" s="33">
        <f>IF(M608&gt;0,#REF!,0)</f>
        <v>0</v>
      </c>
      <c r="O608" s="33">
        <f t="shared" ca="1" si="730"/>
        <v>0</v>
      </c>
      <c r="P608" s="833">
        <f t="shared" ca="1" si="763"/>
        <v>0</v>
      </c>
      <c r="Q608" s="834">
        <f t="shared" ca="1" si="764"/>
        <v>0</v>
      </c>
      <c r="R608" s="835">
        <f t="shared" ca="1" si="765"/>
        <v>0</v>
      </c>
      <c r="S608" s="836">
        <f t="shared" ca="1" si="766"/>
        <v>0</v>
      </c>
      <c r="T608" s="34">
        <f t="shared" ca="1" si="731"/>
        <v>0</v>
      </c>
      <c r="U608" s="835">
        <f t="shared" ca="1" si="767"/>
        <v>0</v>
      </c>
      <c r="V608" s="34">
        <f t="shared" si="715"/>
        <v>0</v>
      </c>
      <c r="W608" s="553">
        <f t="shared" si="717"/>
        <v>0</v>
      </c>
      <c r="X608" s="42">
        <f t="shared" si="768"/>
        <v>0.03</v>
      </c>
      <c r="Y608" s="43">
        <f t="shared" si="732"/>
        <v>2.4662697723036864E-3</v>
      </c>
      <c r="Z608" s="45">
        <f t="shared" si="723"/>
        <v>0.03</v>
      </c>
      <c r="AA608" s="43">
        <f t="shared" si="733"/>
        <v>2.4662697723036864E-3</v>
      </c>
      <c r="AB608" s="35">
        <f t="shared" si="790"/>
        <v>0.16</v>
      </c>
      <c r="AC608" s="35">
        <f t="shared" ca="1" si="790"/>
        <v>0.15470777428049154</v>
      </c>
      <c r="AD608" s="317">
        <f t="shared" ca="1" si="790"/>
        <v>0.15470777428049154</v>
      </c>
      <c r="AE608" s="39"/>
      <c r="AF608" s="318">
        <f t="shared" si="734"/>
        <v>0</v>
      </c>
      <c r="AG608" s="405">
        <f t="shared" ca="1" si="735"/>
        <v>0</v>
      </c>
      <c r="AH608" s="318">
        <f t="shared" si="736"/>
        <v>0</v>
      </c>
      <c r="AI608" s="405">
        <f t="shared" ca="1" si="737"/>
        <v>0</v>
      </c>
      <c r="AJ608" s="318">
        <f t="shared" si="738"/>
        <v>0</v>
      </c>
      <c r="AK608" s="405">
        <f t="shared" ca="1" si="739"/>
        <v>0</v>
      </c>
      <c r="AL608" s="35">
        <v>0</v>
      </c>
      <c r="AM608" s="30">
        <f t="shared" ca="1" si="740"/>
        <v>0</v>
      </c>
      <c r="AN608" s="39"/>
      <c r="AO608" s="39"/>
      <c r="AP608" s="709">
        <f ca="1">IF($J$12="",0,IF(A608&lt;=$Y$3,IF(R607+SUM($M$126:M608)&gt;$Z$22,R607*10%,IF(R607+SUM($M$126:M608)&lt;=$Z$22,$Z$22-R607-SUM($M$126:M608))),0))</f>
        <v>0</v>
      </c>
      <c r="AQ608" s="319">
        <f t="shared" ca="1" si="770"/>
        <v>0</v>
      </c>
      <c r="AR608" s="319">
        <f ca="1">IF($J$12="",0,IF(U607&lt;0,0,IF(A608&lt;=$Y$3,IF(U607+SUM($M$126:M608)&gt;$Z$22,U607*10%,IF(U607+SUM($M$126:M608)&lt;=$Z$22,$AR$125-U607-SUM($M$126:M608))),0)))</f>
        <v>0</v>
      </c>
      <c r="AS608" s="39">
        <f t="shared" ca="1" si="771"/>
        <v>0</v>
      </c>
      <c r="AT608" s="723">
        <f t="shared" ca="1" si="741"/>
        <v>0</v>
      </c>
      <c r="AU608" s="320">
        <f t="shared" ca="1" si="742"/>
        <v>0</v>
      </c>
      <c r="AV608" s="320">
        <f t="shared" ca="1" si="743"/>
        <v>0</v>
      </c>
      <c r="AW608" s="320">
        <f t="shared" ca="1" si="744"/>
        <v>0</v>
      </c>
      <c r="AX608" s="320">
        <f t="shared" ca="1" si="745"/>
        <v>0</v>
      </c>
      <c r="AY608" s="320">
        <f t="shared" ca="1" si="772"/>
        <v>0</v>
      </c>
      <c r="AZ608" s="724">
        <f t="shared" ca="1" si="746"/>
        <v>0</v>
      </c>
      <c r="BA608" s="1259">
        <f t="shared" si="773"/>
        <v>0</v>
      </c>
      <c r="BB608" s="1250"/>
      <c r="BC608" s="715">
        <f t="shared" si="747"/>
        <v>0</v>
      </c>
      <c r="BD608" s="715">
        <f t="shared" si="748"/>
        <v>0</v>
      </c>
      <c r="BE608" s="715">
        <f t="shared" si="749"/>
        <v>0</v>
      </c>
      <c r="BF608" s="715">
        <f t="shared" si="774"/>
        <v>0</v>
      </c>
      <c r="BG608" s="732">
        <f t="shared" si="750"/>
        <v>0</v>
      </c>
      <c r="BH608" s="39"/>
      <c r="BI608" s="39"/>
      <c r="BJ608" s="39"/>
      <c r="BK608" s="39"/>
      <c r="BL608" s="39"/>
      <c r="BM608" s="30"/>
      <c r="BN608" s="422">
        <f t="shared" ca="1" si="751"/>
        <v>0</v>
      </c>
      <c r="BO608" s="422">
        <f t="shared" ca="1" si="752"/>
        <v>0</v>
      </c>
      <c r="BP608" s="422">
        <f t="shared" ca="1" si="753"/>
        <v>0</v>
      </c>
      <c r="BQ608" s="422">
        <f t="shared" ca="1" si="754"/>
        <v>0</v>
      </c>
      <c r="BR608" s="422">
        <f t="shared" ca="1" si="775"/>
        <v>0</v>
      </c>
      <c r="BS608" s="422">
        <f t="shared" ca="1" si="755"/>
        <v>0</v>
      </c>
      <c r="BT608" s="422">
        <f t="shared" si="756"/>
        <v>0</v>
      </c>
      <c r="BU608" s="422">
        <f t="shared" si="757"/>
        <v>0</v>
      </c>
      <c r="BV608" s="422">
        <f t="shared" si="758"/>
        <v>0</v>
      </c>
      <c r="BW608" s="422">
        <f t="shared" si="759"/>
        <v>0</v>
      </c>
      <c r="BX608" s="422">
        <f t="shared" si="776"/>
        <v>0</v>
      </c>
      <c r="BY608" s="422">
        <f t="shared" si="760"/>
        <v>0</v>
      </c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458"/>
      <c r="CL608" s="458"/>
      <c r="CM608" s="458"/>
      <c r="CN608" s="458"/>
      <c r="CO608" s="458"/>
      <c r="CP608" s="458"/>
      <c r="CQ608" s="458"/>
      <c r="CR608" s="458"/>
      <c r="CS608" s="458"/>
      <c r="CT608" s="458"/>
      <c r="CU608" s="458"/>
      <c r="CV608" s="458"/>
      <c r="CW608" s="458"/>
      <c r="CX608" s="458"/>
      <c r="CY608" s="458"/>
      <c r="CZ608" s="458"/>
      <c r="DA608" s="458"/>
      <c r="DB608" s="458"/>
      <c r="DC608" s="458"/>
      <c r="DD608" s="458"/>
      <c r="DE608" s="458"/>
      <c r="DF608" s="458"/>
      <c r="DG608" s="458"/>
      <c r="DH608" s="458"/>
      <c r="DI608" s="458"/>
      <c r="DJ608" s="458"/>
      <c r="DK608" s="458"/>
      <c r="DL608" s="458"/>
      <c r="DM608" s="458"/>
      <c r="DN608" s="458"/>
      <c r="DO608" s="458"/>
      <c r="DP608" s="458"/>
      <c r="DQ608" s="458"/>
      <c r="DR608" s="458"/>
      <c r="DS608" s="458"/>
      <c r="DT608" s="458"/>
      <c r="DU608" s="39"/>
      <c r="DV608" s="39"/>
      <c r="DW608" s="31">
        <f t="shared" si="791"/>
        <v>41</v>
      </c>
      <c r="DX608" s="459">
        <f t="shared" si="761"/>
        <v>484</v>
      </c>
      <c r="DY608" s="467">
        <f t="shared" si="777"/>
        <v>0</v>
      </c>
      <c r="DZ608" s="468">
        <f t="shared" si="778"/>
        <v>0</v>
      </c>
      <c r="EA608" s="467">
        <f t="shared" si="779"/>
        <v>0</v>
      </c>
      <c r="EB608" s="468"/>
      <c r="EC608" s="326"/>
      <c r="ED608" s="468"/>
      <c r="EE608" s="39"/>
      <c r="EF608" s="459">
        <f t="shared" si="780"/>
        <v>484</v>
      </c>
      <c r="EG608" s="407">
        <f t="shared" si="792"/>
        <v>0.03</v>
      </c>
      <c r="EH608" s="407">
        <f t="shared" si="792"/>
        <v>0.03</v>
      </c>
      <c r="EI608" s="407">
        <f t="shared" si="792"/>
        <v>0.03</v>
      </c>
      <c r="EJ608" s="407">
        <f t="shared" si="792"/>
        <v>0.03</v>
      </c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39"/>
      <c r="GJ608" s="39"/>
      <c r="GK608" s="39"/>
      <c r="GL608" s="39"/>
      <c r="GM608" s="39"/>
      <c r="GN608" s="39"/>
      <c r="GO608" s="39"/>
      <c r="GP608" s="39"/>
      <c r="GQ608" s="39"/>
      <c r="GR608" s="39"/>
      <c r="GS608" s="39"/>
      <c r="GT608" s="39"/>
      <c r="GU608" s="39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</row>
    <row r="609" spans="1:228" ht="12.75" hidden="1" customHeight="1" x14ac:dyDescent="0.2">
      <c r="A609" s="31">
        <f t="shared" si="789"/>
        <v>41</v>
      </c>
      <c r="B609" s="31"/>
      <c r="C609" s="31"/>
      <c r="D609" s="32">
        <f t="shared" si="762"/>
        <v>485</v>
      </c>
      <c r="E609" s="33">
        <f t="shared" ca="1" si="726"/>
        <v>0</v>
      </c>
      <c r="F609" s="33">
        <f t="shared" ca="1" si="727"/>
        <v>0</v>
      </c>
      <c r="G609" s="33">
        <f t="shared" ca="1" si="728"/>
        <v>0</v>
      </c>
      <c r="H609" s="33">
        <v>0</v>
      </c>
      <c r="I609" s="33">
        <v>0</v>
      </c>
      <c r="J609" s="33">
        <f t="shared" ca="1" si="784"/>
        <v>0</v>
      </c>
      <c r="K609" s="33">
        <f t="shared" ca="1" si="729"/>
        <v>0</v>
      </c>
      <c r="L609" s="33"/>
      <c r="M609" s="832">
        <v>0</v>
      </c>
      <c r="N609" s="33">
        <f>IF(M609&gt;0,#REF!,0)</f>
        <v>0</v>
      </c>
      <c r="O609" s="33">
        <f t="shared" ca="1" si="730"/>
        <v>0</v>
      </c>
      <c r="P609" s="833">
        <f t="shared" ca="1" si="763"/>
        <v>0</v>
      </c>
      <c r="Q609" s="834">
        <f t="shared" ca="1" si="764"/>
        <v>0</v>
      </c>
      <c r="R609" s="835">
        <f t="shared" ca="1" si="765"/>
        <v>0</v>
      </c>
      <c r="S609" s="836">
        <f t="shared" ca="1" si="766"/>
        <v>0</v>
      </c>
      <c r="T609" s="34">
        <f t="shared" ca="1" si="731"/>
        <v>0</v>
      </c>
      <c r="U609" s="835">
        <f t="shared" ca="1" si="767"/>
        <v>0</v>
      </c>
      <c r="V609" s="34">
        <f t="shared" ref="V609:V672" si="793">IF(D609&gt;180,0,$AB$1071*2.25*((180-D609+0)/180))</f>
        <v>0</v>
      </c>
      <c r="W609" s="553">
        <f t="shared" si="717"/>
        <v>0</v>
      </c>
      <c r="X609" s="42">
        <f t="shared" si="768"/>
        <v>0.03</v>
      </c>
      <c r="Y609" s="43">
        <f t="shared" si="732"/>
        <v>2.4662697723036864E-3</v>
      </c>
      <c r="Z609" s="45">
        <f t="shared" si="723"/>
        <v>0.03</v>
      </c>
      <c r="AA609" s="43">
        <f t="shared" si="733"/>
        <v>2.4662697723036864E-3</v>
      </c>
      <c r="AB609" s="35">
        <f t="shared" si="790"/>
        <v>0.16</v>
      </c>
      <c r="AC609" s="35">
        <f t="shared" ca="1" si="790"/>
        <v>0.15470777428049154</v>
      </c>
      <c r="AD609" s="317">
        <f t="shared" ca="1" si="790"/>
        <v>0.15470777428049154</v>
      </c>
      <c r="AE609" s="39"/>
      <c r="AF609" s="318">
        <f t="shared" si="734"/>
        <v>0</v>
      </c>
      <c r="AG609" s="405">
        <f t="shared" ca="1" si="735"/>
        <v>0</v>
      </c>
      <c r="AH609" s="318">
        <f t="shared" si="736"/>
        <v>0</v>
      </c>
      <c r="AI609" s="405">
        <f t="shared" ca="1" si="737"/>
        <v>0</v>
      </c>
      <c r="AJ609" s="318">
        <f t="shared" si="738"/>
        <v>0</v>
      </c>
      <c r="AK609" s="405">
        <f t="shared" ca="1" si="739"/>
        <v>0</v>
      </c>
      <c r="AL609" s="35">
        <v>0</v>
      </c>
      <c r="AM609" s="30">
        <f t="shared" ca="1" si="740"/>
        <v>0</v>
      </c>
      <c r="AN609" s="39"/>
      <c r="AO609" s="39"/>
      <c r="AP609" s="709">
        <f ca="1">IF($J$12="",0,IF(A609&lt;=$Y$3,IF(R608+SUM($M$126:M609)&gt;$Z$22,R608*10%,IF(R608+SUM($M$126:M609)&lt;=$Z$22,$Z$22-R608-SUM($M$126:M609))),0))</f>
        <v>0</v>
      </c>
      <c r="AQ609" s="319">
        <f t="shared" ca="1" si="770"/>
        <v>0</v>
      </c>
      <c r="AR609" s="319">
        <f ca="1">IF($J$12="",0,IF(U608&lt;0,0,IF(A609&lt;=$Y$3,IF(U608+SUM($M$126:M609)&gt;$Z$22,U608*10%,IF(U608+SUM($M$126:M609)&lt;=$Z$22,$AR$125-U608-SUM($M$126:M609))),0)))</f>
        <v>0</v>
      </c>
      <c r="AS609" s="39">
        <f t="shared" ca="1" si="771"/>
        <v>0</v>
      </c>
      <c r="AT609" s="723">
        <f t="shared" ca="1" si="741"/>
        <v>0</v>
      </c>
      <c r="AU609" s="320">
        <f t="shared" ca="1" si="742"/>
        <v>0</v>
      </c>
      <c r="AV609" s="320">
        <f t="shared" ca="1" si="743"/>
        <v>0</v>
      </c>
      <c r="AW609" s="320">
        <f t="shared" ca="1" si="744"/>
        <v>0</v>
      </c>
      <c r="AX609" s="320">
        <f t="shared" ca="1" si="745"/>
        <v>0</v>
      </c>
      <c r="AY609" s="320">
        <f t="shared" ca="1" si="772"/>
        <v>0</v>
      </c>
      <c r="AZ609" s="724">
        <f t="shared" ca="1" si="746"/>
        <v>0</v>
      </c>
      <c r="BA609" s="1259">
        <f t="shared" si="773"/>
        <v>0</v>
      </c>
      <c r="BB609" s="1250"/>
      <c r="BC609" s="715">
        <f t="shared" si="747"/>
        <v>0</v>
      </c>
      <c r="BD609" s="715">
        <f t="shared" si="748"/>
        <v>0</v>
      </c>
      <c r="BE609" s="715">
        <f t="shared" si="749"/>
        <v>0</v>
      </c>
      <c r="BF609" s="715">
        <f t="shared" si="774"/>
        <v>0</v>
      </c>
      <c r="BG609" s="732">
        <f t="shared" si="750"/>
        <v>0</v>
      </c>
      <c r="BH609" s="39"/>
      <c r="BI609" s="39"/>
      <c r="BJ609" s="39"/>
      <c r="BK609" s="39"/>
      <c r="BL609" s="39"/>
      <c r="BM609" s="30"/>
      <c r="BN609" s="422">
        <f t="shared" ca="1" si="751"/>
        <v>0</v>
      </c>
      <c r="BO609" s="422">
        <f t="shared" ca="1" si="752"/>
        <v>0</v>
      </c>
      <c r="BP609" s="422">
        <f t="shared" ca="1" si="753"/>
        <v>0</v>
      </c>
      <c r="BQ609" s="422">
        <f t="shared" ca="1" si="754"/>
        <v>0</v>
      </c>
      <c r="BR609" s="422">
        <f t="shared" ca="1" si="775"/>
        <v>0</v>
      </c>
      <c r="BS609" s="422">
        <f t="shared" ca="1" si="755"/>
        <v>0</v>
      </c>
      <c r="BT609" s="422">
        <f t="shared" si="756"/>
        <v>0</v>
      </c>
      <c r="BU609" s="422">
        <f t="shared" si="757"/>
        <v>0</v>
      </c>
      <c r="BV609" s="422">
        <f t="shared" si="758"/>
        <v>0</v>
      </c>
      <c r="BW609" s="422">
        <f t="shared" si="759"/>
        <v>0</v>
      </c>
      <c r="BX609" s="422">
        <f t="shared" si="776"/>
        <v>0</v>
      </c>
      <c r="BY609" s="422">
        <f t="shared" si="760"/>
        <v>0</v>
      </c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458"/>
      <c r="CL609" s="458"/>
      <c r="CM609" s="458"/>
      <c r="CN609" s="458"/>
      <c r="CO609" s="458"/>
      <c r="CP609" s="458"/>
      <c r="CQ609" s="458"/>
      <c r="CR609" s="458"/>
      <c r="CS609" s="458"/>
      <c r="CT609" s="458"/>
      <c r="CU609" s="458"/>
      <c r="CV609" s="458"/>
      <c r="CW609" s="458"/>
      <c r="CX609" s="458"/>
      <c r="CY609" s="458"/>
      <c r="CZ609" s="458"/>
      <c r="DA609" s="458"/>
      <c r="DB609" s="458"/>
      <c r="DC609" s="458"/>
      <c r="DD609" s="458"/>
      <c r="DE609" s="458"/>
      <c r="DF609" s="458"/>
      <c r="DG609" s="458"/>
      <c r="DH609" s="458"/>
      <c r="DI609" s="458"/>
      <c r="DJ609" s="458"/>
      <c r="DK609" s="458"/>
      <c r="DL609" s="458"/>
      <c r="DM609" s="458"/>
      <c r="DN609" s="458"/>
      <c r="DO609" s="458"/>
      <c r="DP609" s="458"/>
      <c r="DQ609" s="458"/>
      <c r="DR609" s="458"/>
      <c r="DS609" s="458"/>
      <c r="DT609" s="458"/>
      <c r="DU609" s="39"/>
      <c r="DV609" s="39"/>
      <c r="DW609" s="31">
        <f t="shared" si="791"/>
        <v>41</v>
      </c>
      <c r="DX609" s="459">
        <f t="shared" si="761"/>
        <v>485</v>
      </c>
      <c r="DY609" s="467">
        <f t="shared" si="777"/>
        <v>0</v>
      </c>
      <c r="DZ609" s="468">
        <f t="shared" si="778"/>
        <v>0</v>
      </c>
      <c r="EA609" s="467">
        <f t="shared" si="779"/>
        <v>0</v>
      </c>
      <c r="EB609" s="468"/>
      <c r="EC609" s="326"/>
      <c r="ED609" s="468"/>
      <c r="EE609" s="39"/>
      <c r="EF609" s="459">
        <f t="shared" si="780"/>
        <v>485</v>
      </c>
      <c r="EG609" s="407">
        <f t="shared" si="792"/>
        <v>0.03</v>
      </c>
      <c r="EH609" s="407">
        <f t="shared" si="792"/>
        <v>0.03</v>
      </c>
      <c r="EI609" s="407">
        <f t="shared" si="792"/>
        <v>0.03</v>
      </c>
      <c r="EJ609" s="407">
        <f t="shared" si="792"/>
        <v>0.03</v>
      </c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39"/>
      <c r="GJ609" s="39"/>
      <c r="GK609" s="39"/>
      <c r="GL609" s="39"/>
      <c r="GM609" s="39"/>
      <c r="GN609" s="39"/>
      <c r="GO609" s="39"/>
      <c r="GP609" s="39"/>
      <c r="GQ609" s="39"/>
      <c r="GR609" s="39"/>
      <c r="GS609" s="39"/>
      <c r="GT609" s="39"/>
      <c r="GU609" s="39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</row>
    <row r="610" spans="1:228" ht="12.75" hidden="1" customHeight="1" x14ac:dyDescent="0.2">
      <c r="A610" s="31">
        <f t="shared" si="789"/>
        <v>41</v>
      </c>
      <c r="B610" s="31"/>
      <c r="C610" s="31"/>
      <c r="D610" s="32">
        <f t="shared" si="762"/>
        <v>486</v>
      </c>
      <c r="E610" s="33">
        <f t="shared" ca="1" si="726"/>
        <v>0</v>
      </c>
      <c r="F610" s="33">
        <f t="shared" ca="1" si="727"/>
        <v>0</v>
      </c>
      <c r="G610" s="33">
        <f t="shared" ca="1" si="728"/>
        <v>0</v>
      </c>
      <c r="H610" s="33">
        <v>0</v>
      </c>
      <c r="I610" s="33">
        <v>0</v>
      </c>
      <c r="J610" s="33">
        <f t="shared" ca="1" si="784"/>
        <v>0</v>
      </c>
      <c r="K610" s="33">
        <f t="shared" ca="1" si="729"/>
        <v>0</v>
      </c>
      <c r="L610" s="33"/>
      <c r="M610" s="832">
        <v>0</v>
      </c>
      <c r="N610" s="33">
        <f>IF(M610&gt;0,#REF!,0)</f>
        <v>0</v>
      </c>
      <c r="O610" s="33">
        <f t="shared" ca="1" si="730"/>
        <v>0</v>
      </c>
      <c r="P610" s="833">
        <f t="shared" ca="1" si="763"/>
        <v>0</v>
      </c>
      <c r="Q610" s="834">
        <f t="shared" ca="1" si="764"/>
        <v>0</v>
      </c>
      <c r="R610" s="835">
        <f t="shared" ca="1" si="765"/>
        <v>0</v>
      </c>
      <c r="S610" s="836">
        <f t="shared" ca="1" si="766"/>
        <v>0</v>
      </c>
      <c r="T610" s="34">
        <f t="shared" ca="1" si="731"/>
        <v>0</v>
      </c>
      <c r="U610" s="835">
        <f t="shared" ca="1" si="767"/>
        <v>0</v>
      </c>
      <c r="V610" s="34">
        <f t="shared" si="793"/>
        <v>0</v>
      </c>
      <c r="W610" s="553">
        <f t="shared" ref="W610:W673" si="794">ROUND(IF(D610&gt;180,0,2.25*((180-D610+0)/180)),3)</f>
        <v>0</v>
      </c>
      <c r="X610" s="42">
        <f t="shared" si="768"/>
        <v>0.03</v>
      </c>
      <c r="Y610" s="43">
        <f t="shared" si="732"/>
        <v>2.4662697723036864E-3</v>
      </c>
      <c r="Z610" s="45">
        <f t="shared" si="723"/>
        <v>0.03</v>
      </c>
      <c r="AA610" s="43">
        <f t="shared" si="733"/>
        <v>2.4662697723036864E-3</v>
      </c>
      <c r="AB610" s="35">
        <f t="shared" si="790"/>
        <v>0.16</v>
      </c>
      <c r="AC610" s="35">
        <f t="shared" ca="1" si="790"/>
        <v>0.15470777428049154</v>
      </c>
      <c r="AD610" s="317">
        <f t="shared" ca="1" si="790"/>
        <v>0.15470777428049154</v>
      </c>
      <c r="AE610" s="39"/>
      <c r="AF610" s="318">
        <f t="shared" si="734"/>
        <v>0</v>
      </c>
      <c r="AG610" s="405">
        <f t="shared" ca="1" si="735"/>
        <v>0</v>
      </c>
      <c r="AH610" s="318">
        <f t="shared" si="736"/>
        <v>0</v>
      </c>
      <c r="AI610" s="405">
        <f t="shared" ca="1" si="737"/>
        <v>0</v>
      </c>
      <c r="AJ610" s="318">
        <f t="shared" si="738"/>
        <v>0</v>
      </c>
      <c r="AK610" s="405">
        <f t="shared" ca="1" si="739"/>
        <v>0</v>
      </c>
      <c r="AL610" s="35">
        <v>0</v>
      </c>
      <c r="AM610" s="30">
        <f t="shared" ca="1" si="740"/>
        <v>0</v>
      </c>
      <c r="AN610" s="39"/>
      <c r="AO610" s="39"/>
      <c r="AP610" s="709">
        <f ca="1">IF($J$12="",0,IF(A610&lt;=$Y$3,IF(R609+SUM($M$126:M610)&gt;$Z$22,R609*10%,IF(R609+SUM($M$126:M610)&lt;=$Z$22,$Z$22-R609-SUM($M$126:M610))),0))</f>
        <v>0</v>
      </c>
      <c r="AQ610" s="319">
        <f t="shared" ca="1" si="770"/>
        <v>0</v>
      </c>
      <c r="AR610" s="319">
        <f ca="1">IF($J$12="",0,IF(U609&lt;0,0,IF(A610&lt;=$Y$3,IF(U609+SUM($M$126:M610)&gt;$Z$22,U609*10%,IF(U609+SUM($M$126:M610)&lt;=$Z$22,$AR$125-U609-SUM($M$126:M610))),0)))</f>
        <v>0</v>
      </c>
      <c r="AS610" s="39">
        <f t="shared" ca="1" si="771"/>
        <v>0</v>
      </c>
      <c r="AT610" s="723">
        <f t="shared" ca="1" si="741"/>
        <v>0</v>
      </c>
      <c r="AU610" s="320">
        <f t="shared" ca="1" si="742"/>
        <v>0</v>
      </c>
      <c r="AV610" s="320">
        <f t="shared" ca="1" si="743"/>
        <v>0</v>
      </c>
      <c r="AW610" s="320">
        <f t="shared" ca="1" si="744"/>
        <v>0</v>
      </c>
      <c r="AX610" s="320">
        <f t="shared" ca="1" si="745"/>
        <v>0</v>
      </c>
      <c r="AY610" s="320">
        <f t="shared" ca="1" si="772"/>
        <v>0</v>
      </c>
      <c r="AZ610" s="724">
        <f t="shared" ca="1" si="746"/>
        <v>0</v>
      </c>
      <c r="BA610" s="1259">
        <f t="shared" si="773"/>
        <v>0</v>
      </c>
      <c r="BB610" s="1250"/>
      <c r="BC610" s="715">
        <f t="shared" si="747"/>
        <v>0</v>
      </c>
      <c r="BD610" s="715">
        <f t="shared" si="748"/>
        <v>0</v>
      </c>
      <c r="BE610" s="715">
        <f t="shared" si="749"/>
        <v>0</v>
      </c>
      <c r="BF610" s="715">
        <f t="shared" si="774"/>
        <v>0</v>
      </c>
      <c r="BG610" s="732">
        <f t="shared" si="750"/>
        <v>0</v>
      </c>
      <c r="BH610" s="39"/>
      <c r="BI610" s="39"/>
      <c r="BJ610" s="39"/>
      <c r="BK610" s="39"/>
      <c r="BL610" s="39"/>
      <c r="BM610" s="30"/>
      <c r="BN610" s="422">
        <f t="shared" ca="1" si="751"/>
        <v>0</v>
      </c>
      <c r="BO610" s="422">
        <f t="shared" ca="1" si="752"/>
        <v>0</v>
      </c>
      <c r="BP610" s="422">
        <f t="shared" ca="1" si="753"/>
        <v>0</v>
      </c>
      <c r="BQ610" s="422">
        <f t="shared" ca="1" si="754"/>
        <v>0</v>
      </c>
      <c r="BR610" s="422">
        <f t="shared" ca="1" si="775"/>
        <v>0</v>
      </c>
      <c r="BS610" s="422">
        <f t="shared" ca="1" si="755"/>
        <v>0</v>
      </c>
      <c r="BT610" s="422">
        <f t="shared" si="756"/>
        <v>0</v>
      </c>
      <c r="BU610" s="422">
        <f t="shared" si="757"/>
        <v>0</v>
      </c>
      <c r="BV610" s="422">
        <f t="shared" si="758"/>
        <v>0</v>
      </c>
      <c r="BW610" s="422">
        <f t="shared" si="759"/>
        <v>0</v>
      </c>
      <c r="BX610" s="422">
        <f t="shared" si="776"/>
        <v>0</v>
      </c>
      <c r="BY610" s="422">
        <f t="shared" si="760"/>
        <v>0</v>
      </c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458"/>
      <c r="CL610" s="458"/>
      <c r="CM610" s="458"/>
      <c r="CN610" s="458"/>
      <c r="CO610" s="458"/>
      <c r="CP610" s="458"/>
      <c r="CQ610" s="458"/>
      <c r="CR610" s="458"/>
      <c r="CS610" s="458"/>
      <c r="CT610" s="458"/>
      <c r="CU610" s="458"/>
      <c r="CV610" s="458"/>
      <c r="CW610" s="458"/>
      <c r="CX610" s="458"/>
      <c r="CY610" s="458"/>
      <c r="CZ610" s="458"/>
      <c r="DA610" s="458"/>
      <c r="DB610" s="458"/>
      <c r="DC610" s="458"/>
      <c r="DD610" s="458"/>
      <c r="DE610" s="458"/>
      <c r="DF610" s="458"/>
      <c r="DG610" s="458"/>
      <c r="DH610" s="458"/>
      <c r="DI610" s="458"/>
      <c r="DJ610" s="458"/>
      <c r="DK610" s="458"/>
      <c r="DL610" s="458"/>
      <c r="DM610" s="458"/>
      <c r="DN610" s="458"/>
      <c r="DO610" s="458"/>
      <c r="DP610" s="458"/>
      <c r="DQ610" s="458"/>
      <c r="DR610" s="458"/>
      <c r="DS610" s="458"/>
      <c r="DT610" s="458"/>
      <c r="DU610" s="39"/>
      <c r="DV610" s="39"/>
      <c r="DW610" s="31">
        <f t="shared" si="791"/>
        <v>41</v>
      </c>
      <c r="DX610" s="459">
        <f t="shared" si="761"/>
        <v>486</v>
      </c>
      <c r="DY610" s="467">
        <f t="shared" si="777"/>
        <v>0</v>
      </c>
      <c r="DZ610" s="468">
        <f t="shared" si="778"/>
        <v>0</v>
      </c>
      <c r="EA610" s="467">
        <f t="shared" si="779"/>
        <v>0</v>
      </c>
      <c r="EB610" s="468"/>
      <c r="EC610" s="326"/>
      <c r="ED610" s="468"/>
      <c r="EE610" s="39"/>
      <c r="EF610" s="459">
        <f t="shared" si="780"/>
        <v>486</v>
      </c>
      <c r="EG610" s="407">
        <f t="shared" si="792"/>
        <v>0.03</v>
      </c>
      <c r="EH610" s="407">
        <f t="shared" si="792"/>
        <v>0.03</v>
      </c>
      <c r="EI610" s="407">
        <f t="shared" si="792"/>
        <v>0.03</v>
      </c>
      <c r="EJ610" s="407">
        <f t="shared" si="792"/>
        <v>0.03</v>
      </c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39"/>
      <c r="GJ610" s="39"/>
      <c r="GK610" s="39"/>
      <c r="GL610" s="39"/>
      <c r="GM610" s="39"/>
      <c r="GN610" s="39"/>
      <c r="GO610" s="39"/>
      <c r="GP610" s="39"/>
      <c r="GQ610" s="39"/>
      <c r="GR610" s="39"/>
      <c r="GS610" s="39"/>
      <c r="GT610" s="39"/>
      <c r="GU610" s="39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</row>
    <row r="611" spans="1:228" ht="12.75" hidden="1" customHeight="1" x14ac:dyDescent="0.2">
      <c r="A611" s="31">
        <f t="shared" si="789"/>
        <v>41</v>
      </c>
      <c r="B611" s="31"/>
      <c r="C611" s="31"/>
      <c r="D611" s="32">
        <f t="shared" si="762"/>
        <v>487</v>
      </c>
      <c r="E611" s="33">
        <f t="shared" ca="1" si="726"/>
        <v>0</v>
      </c>
      <c r="F611" s="33">
        <f t="shared" ca="1" si="727"/>
        <v>0</v>
      </c>
      <c r="G611" s="33">
        <f t="shared" ca="1" si="728"/>
        <v>0</v>
      </c>
      <c r="H611" s="33">
        <v>0</v>
      </c>
      <c r="I611" s="33">
        <v>0</v>
      </c>
      <c r="J611" s="33">
        <f t="shared" ca="1" si="784"/>
        <v>0</v>
      </c>
      <c r="K611" s="33">
        <f t="shared" ca="1" si="729"/>
        <v>0</v>
      </c>
      <c r="L611" s="33"/>
      <c r="M611" s="832">
        <v>0</v>
      </c>
      <c r="N611" s="33">
        <f>IF(M611&gt;0,#REF!,0)</f>
        <v>0</v>
      </c>
      <c r="O611" s="33">
        <f t="shared" ca="1" si="730"/>
        <v>0</v>
      </c>
      <c r="P611" s="833">
        <f t="shared" ca="1" si="763"/>
        <v>0</v>
      </c>
      <c r="Q611" s="834">
        <f t="shared" ca="1" si="764"/>
        <v>0</v>
      </c>
      <c r="R611" s="835">
        <f t="shared" ca="1" si="765"/>
        <v>0</v>
      </c>
      <c r="S611" s="836">
        <f t="shared" ca="1" si="766"/>
        <v>0</v>
      </c>
      <c r="T611" s="34">
        <f t="shared" ca="1" si="731"/>
        <v>0</v>
      </c>
      <c r="U611" s="835">
        <f t="shared" ca="1" si="767"/>
        <v>0</v>
      </c>
      <c r="V611" s="34">
        <f t="shared" si="793"/>
        <v>0</v>
      </c>
      <c r="W611" s="553">
        <f t="shared" si="794"/>
        <v>0</v>
      </c>
      <c r="X611" s="42">
        <f t="shared" si="768"/>
        <v>0.03</v>
      </c>
      <c r="Y611" s="43">
        <f t="shared" si="732"/>
        <v>2.4662697723036864E-3</v>
      </c>
      <c r="Z611" s="45">
        <f t="shared" si="723"/>
        <v>0.03</v>
      </c>
      <c r="AA611" s="43">
        <f t="shared" si="733"/>
        <v>2.4662697723036864E-3</v>
      </c>
      <c r="AB611" s="35">
        <f t="shared" si="790"/>
        <v>0.16</v>
      </c>
      <c r="AC611" s="35">
        <f t="shared" ca="1" si="790"/>
        <v>0.15470777428049154</v>
      </c>
      <c r="AD611" s="317">
        <f t="shared" ca="1" si="790"/>
        <v>0.15470777428049154</v>
      </c>
      <c r="AE611" s="39"/>
      <c r="AF611" s="318">
        <f t="shared" si="734"/>
        <v>0</v>
      </c>
      <c r="AG611" s="405">
        <f t="shared" ca="1" si="735"/>
        <v>0</v>
      </c>
      <c r="AH611" s="318">
        <f t="shared" si="736"/>
        <v>0</v>
      </c>
      <c r="AI611" s="405">
        <f t="shared" ca="1" si="737"/>
        <v>0</v>
      </c>
      <c r="AJ611" s="318">
        <f t="shared" si="738"/>
        <v>0</v>
      </c>
      <c r="AK611" s="405">
        <f t="shared" ca="1" si="739"/>
        <v>0</v>
      </c>
      <c r="AL611" s="35">
        <v>0</v>
      </c>
      <c r="AM611" s="30">
        <f t="shared" ca="1" si="740"/>
        <v>0</v>
      </c>
      <c r="AN611" s="39"/>
      <c r="AO611" s="39"/>
      <c r="AP611" s="709">
        <f ca="1">IF($J$12="",0,IF(A611&lt;=$Y$3,IF(R610+SUM($M$126:M611)&gt;$Z$22,R610*10%,IF(R610+SUM($M$126:M611)&lt;=$Z$22,$Z$22-R610-SUM($M$126:M611))),0))</f>
        <v>0</v>
      </c>
      <c r="AQ611" s="319">
        <f t="shared" ca="1" si="770"/>
        <v>0</v>
      </c>
      <c r="AR611" s="319">
        <f ca="1">IF($J$12="",0,IF(U610&lt;0,0,IF(A611&lt;=$Y$3,IF(U610+SUM($M$126:M611)&gt;$Z$22,U610*10%,IF(U610+SUM($M$126:M611)&lt;=$Z$22,$AR$125-U610-SUM($M$126:M611))),0)))</f>
        <v>0</v>
      </c>
      <c r="AS611" s="39">
        <f t="shared" ca="1" si="771"/>
        <v>0</v>
      </c>
      <c r="AT611" s="723">
        <f t="shared" ca="1" si="741"/>
        <v>0</v>
      </c>
      <c r="AU611" s="320">
        <f t="shared" ca="1" si="742"/>
        <v>0</v>
      </c>
      <c r="AV611" s="320">
        <f t="shared" ca="1" si="743"/>
        <v>0</v>
      </c>
      <c r="AW611" s="320">
        <f t="shared" ca="1" si="744"/>
        <v>0</v>
      </c>
      <c r="AX611" s="320">
        <f t="shared" ca="1" si="745"/>
        <v>0</v>
      </c>
      <c r="AY611" s="320">
        <f t="shared" ca="1" si="772"/>
        <v>0</v>
      </c>
      <c r="AZ611" s="724">
        <f t="shared" ca="1" si="746"/>
        <v>0</v>
      </c>
      <c r="BA611" s="1259">
        <f t="shared" si="773"/>
        <v>0</v>
      </c>
      <c r="BB611" s="1250"/>
      <c r="BC611" s="715">
        <f t="shared" si="747"/>
        <v>0</v>
      </c>
      <c r="BD611" s="715">
        <f t="shared" si="748"/>
        <v>0</v>
      </c>
      <c r="BE611" s="715">
        <f t="shared" si="749"/>
        <v>0</v>
      </c>
      <c r="BF611" s="715">
        <f t="shared" si="774"/>
        <v>0</v>
      </c>
      <c r="BG611" s="732">
        <f t="shared" si="750"/>
        <v>0</v>
      </c>
      <c r="BH611" s="39"/>
      <c r="BI611" s="39"/>
      <c r="BJ611" s="39"/>
      <c r="BK611" s="39"/>
      <c r="BL611" s="39"/>
      <c r="BM611" s="30"/>
      <c r="BN611" s="422">
        <f t="shared" ca="1" si="751"/>
        <v>0</v>
      </c>
      <c r="BO611" s="422">
        <f t="shared" ca="1" si="752"/>
        <v>0</v>
      </c>
      <c r="BP611" s="422">
        <f t="shared" ca="1" si="753"/>
        <v>0</v>
      </c>
      <c r="BQ611" s="422">
        <f t="shared" ca="1" si="754"/>
        <v>0</v>
      </c>
      <c r="BR611" s="422">
        <f t="shared" ca="1" si="775"/>
        <v>0</v>
      </c>
      <c r="BS611" s="422">
        <f t="shared" ca="1" si="755"/>
        <v>0</v>
      </c>
      <c r="BT611" s="422">
        <f t="shared" si="756"/>
        <v>0</v>
      </c>
      <c r="BU611" s="422">
        <f t="shared" si="757"/>
        <v>0</v>
      </c>
      <c r="BV611" s="422">
        <f t="shared" si="758"/>
        <v>0</v>
      </c>
      <c r="BW611" s="422">
        <f t="shared" si="759"/>
        <v>0</v>
      </c>
      <c r="BX611" s="422">
        <f t="shared" si="776"/>
        <v>0</v>
      </c>
      <c r="BY611" s="422">
        <f t="shared" si="760"/>
        <v>0</v>
      </c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458"/>
      <c r="CL611" s="458"/>
      <c r="CM611" s="458"/>
      <c r="CN611" s="458"/>
      <c r="CO611" s="458"/>
      <c r="CP611" s="458"/>
      <c r="CQ611" s="458"/>
      <c r="CR611" s="458"/>
      <c r="CS611" s="458"/>
      <c r="CT611" s="458"/>
      <c r="CU611" s="458"/>
      <c r="CV611" s="458"/>
      <c r="CW611" s="458"/>
      <c r="CX611" s="458"/>
      <c r="CY611" s="458"/>
      <c r="CZ611" s="458"/>
      <c r="DA611" s="458"/>
      <c r="DB611" s="458"/>
      <c r="DC611" s="458"/>
      <c r="DD611" s="458"/>
      <c r="DE611" s="458"/>
      <c r="DF611" s="458"/>
      <c r="DG611" s="458"/>
      <c r="DH611" s="458"/>
      <c r="DI611" s="458"/>
      <c r="DJ611" s="458"/>
      <c r="DK611" s="458"/>
      <c r="DL611" s="458"/>
      <c r="DM611" s="458"/>
      <c r="DN611" s="458"/>
      <c r="DO611" s="458"/>
      <c r="DP611" s="458"/>
      <c r="DQ611" s="458"/>
      <c r="DR611" s="458"/>
      <c r="DS611" s="458"/>
      <c r="DT611" s="458"/>
      <c r="DU611" s="39"/>
      <c r="DV611" s="39"/>
      <c r="DW611" s="31">
        <f t="shared" si="791"/>
        <v>41</v>
      </c>
      <c r="DX611" s="459">
        <f t="shared" si="761"/>
        <v>487</v>
      </c>
      <c r="DY611" s="467">
        <f t="shared" si="777"/>
        <v>0</v>
      </c>
      <c r="DZ611" s="468">
        <f t="shared" si="778"/>
        <v>0</v>
      </c>
      <c r="EA611" s="467">
        <f t="shared" si="779"/>
        <v>0</v>
      </c>
      <c r="EB611" s="468"/>
      <c r="EC611" s="326"/>
      <c r="ED611" s="468"/>
      <c r="EE611" s="39"/>
      <c r="EF611" s="459">
        <f t="shared" si="780"/>
        <v>487</v>
      </c>
      <c r="EG611" s="407">
        <f t="shared" si="792"/>
        <v>0.03</v>
      </c>
      <c r="EH611" s="407">
        <f t="shared" si="792"/>
        <v>0.03</v>
      </c>
      <c r="EI611" s="407">
        <f t="shared" si="792"/>
        <v>0.03</v>
      </c>
      <c r="EJ611" s="407">
        <f t="shared" si="792"/>
        <v>0.03</v>
      </c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39"/>
      <c r="GJ611" s="39"/>
      <c r="GK611" s="39"/>
      <c r="GL611" s="39"/>
      <c r="GM611" s="39"/>
      <c r="GN611" s="39"/>
      <c r="GO611" s="39"/>
      <c r="GP611" s="39"/>
      <c r="GQ611" s="39"/>
      <c r="GR611" s="39"/>
      <c r="GS611" s="39"/>
      <c r="GT611" s="39"/>
      <c r="GU611" s="39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</row>
    <row r="612" spans="1:228" ht="12.75" hidden="1" customHeight="1" x14ac:dyDescent="0.2">
      <c r="A612" s="31">
        <f t="shared" si="789"/>
        <v>41</v>
      </c>
      <c r="B612" s="31"/>
      <c r="C612" s="31"/>
      <c r="D612" s="32">
        <f t="shared" si="762"/>
        <v>488</v>
      </c>
      <c r="E612" s="33">
        <f t="shared" ca="1" si="726"/>
        <v>0</v>
      </c>
      <c r="F612" s="33">
        <f t="shared" ca="1" si="727"/>
        <v>0</v>
      </c>
      <c r="G612" s="33">
        <f t="shared" ca="1" si="728"/>
        <v>0</v>
      </c>
      <c r="H612" s="33">
        <v>0</v>
      </c>
      <c r="I612" s="33">
        <v>0</v>
      </c>
      <c r="J612" s="33">
        <f t="shared" ca="1" si="784"/>
        <v>0</v>
      </c>
      <c r="K612" s="33">
        <f t="shared" ca="1" si="729"/>
        <v>0</v>
      </c>
      <c r="L612" s="33"/>
      <c r="M612" s="832">
        <v>0</v>
      </c>
      <c r="N612" s="33">
        <f>IF(M612&gt;0,#REF!,0)</f>
        <v>0</v>
      </c>
      <c r="O612" s="33">
        <f t="shared" ca="1" si="730"/>
        <v>0</v>
      </c>
      <c r="P612" s="833">
        <f t="shared" ca="1" si="763"/>
        <v>0</v>
      </c>
      <c r="Q612" s="834">
        <f t="shared" ca="1" si="764"/>
        <v>0</v>
      </c>
      <c r="R612" s="835">
        <f t="shared" ca="1" si="765"/>
        <v>0</v>
      </c>
      <c r="S612" s="836">
        <f t="shared" ca="1" si="766"/>
        <v>0</v>
      </c>
      <c r="T612" s="34">
        <f t="shared" ca="1" si="731"/>
        <v>0</v>
      </c>
      <c r="U612" s="835">
        <f t="shared" ca="1" si="767"/>
        <v>0</v>
      </c>
      <c r="V612" s="34">
        <f t="shared" si="793"/>
        <v>0</v>
      </c>
      <c r="W612" s="553">
        <f t="shared" si="794"/>
        <v>0</v>
      </c>
      <c r="X612" s="42">
        <f t="shared" si="768"/>
        <v>0.03</v>
      </c>
      <c r="Y612" s="43">
        <f t="shared" si="732"/>
        <v>2.4662697723036864E-3</v>
      </c>
      <c r="Z612" s="45">
        <f t="shared" si="723"/>
        <v>0.03</v>
      </c>
      <c r="AA612" s="43">
        <f t="shared" si="733"/>
        <v>2.4662697723036864E-3</v>
      </c>
      <c r="AB612" s="35">
        <f t="shared" si="790"/>
        <v>0.16</v>
      </c>
      <c r="AC612" s="35">
        <f t="shared" ca="1" si="790"/>
        <v>0.15470777428049154</v>
      </c>
      <c r="AD612" s="317">
        <f t="shared" ca="1" si="790"/>
        <v>0.15470777428049154</v>
      </c>
      <c r="AE612" s="39"/>
      <c r="AF612" s="318">
        <f t="shared" si="734"/>
        <v>0</v>
      </c>
      <c r="AG612" s="405">
        <f t="shared" ca="1" si="735"/>
        <v>0</v>
      </c>
      <c r="AH612" s="318">
        <f t="shared" si="736"/>
        <v>0</v>
      </c>
      <c r="AI612" s="405">
        <f t="shared" ca="1" si="737"/>
        <v>0</v>
      </c>
      <c r="AJ612" s="318">
        <f t="shared" si="738"/>
        <v>0</v>
      </c>
      <c r="AK612" s="405">
        <f t="shared" ca="1" si="739"/>
        <v>0</v>
      </c>
      <c r="AL612" s="35">
        <v>0</v>
      </c>
      <c r="AM612" s="30">
        <f t="shared" ca="1" si="740"/>
        <v>0</v>
      </c>
      <c r="AN612" s="39"/>
      <c r="AO612" s="39"/>
      <c r="AP612" s="709">
        <f ca="1">IF($J$12="",0,IF(A612&lt;=$Y$3,IF(R611+SUM($M$126:M612)&gt;$Z$22,R611*10%,IF(R611+SUM($M$126:M612)&lt;=$Z$22,$Z$22-R611-SUM($M$126:M612))),0))</f>
        <v>0</v>
      </c>
      <c r="AQ612" s="319">
        <f t="shared" ca="1" si="770"/>
        <v>0</v>
      </c>
      <c r="AR612" s="319">
        <f ca="1">IF($J$12="",0,IF(U611&lt;0,0,IF(A612&lt;=$Y$3,IF(U611+SUM($M$126:M612)&gt;$Z$22,U611*10%,IF(U611+SUM($M$126:M612)&lt;=$Z$22,$AR$125-U611-SUM($M$126:M612))),0)))</f>
        <v>0</v>
      </c>
      <c r="AS612" s="39">
        <f t="shared" ca="1" si="771"/>
        <v>0</v>
      </c>
      <c r="AT612" s="723">
        <f t="shared" ca="1" si="741"/>
        <v>0</v>
      </c>
      <c r="AU612" s="320">
        <f t="shared" ca="1" si="742"/>
        <v>0</v>
      </c>
      <c r="AV612" s="320">
        <f t="shared" ca="1" si="743"/>
        <v>0</v>
      </c>
      <c r="AW612" s="320">
        <f t="shared" ca="1" si="744"/>
        <v>0</v>
      </c>
      <c r="AX612" s="320">
        <f t="shared" ca="1" si="745"/>
        <v>0</v>
      </c>
      <c r="AY612" s="320">
        <f t="shared" ca="1" si="772"/>
        <v>0</v>
      </c>
      <c r="AZ612" s="724">
        <f t="shared" ca="1" si="746"/>
        <v>0</v>
      </c>
      <c r="BA612" s="1259">
        <f t="shared" si="773"/>
        <v>0</v>
      </c>
      <c r="BB612" s="1250"/>
      <c r="BC612" s="715">
        <f t="shared" si="747"/>
        <v>0</v>
      </c>
      <c r="BD612" s="715">
        <f t="shared" si="748"/>
        <v>0</v>
      </c>
      <c r="BE612" s="715">
        <f t="shared" si="749"/>
        <v>0</v>
      </c>
      <c r="BF612" s="715">
        <f t="shared" si="774"/>
        <v>0</v>
      </c>
      <c r="BG612" s="732">
        <f t="shared" si="750"/>
        <v>0</v>
      </c>
      <c r="BH612" s="39"/>
      <c r="BI612" s="39"/>
      <c r="BJ612" s="39"/>
      <c r="BK612" s="39"/>
      <c r="BL612" s="39"/>
      <c r="BM612" s="30"/>
      <c r="BN612" s="422">
        <f t="shared" ca="1" si="751"/>
        <v>0</v>
      </c>
      <c r="BO612" s="422">
        <f t="shared" ca="1" si="752"/>
        <v>0</v>
      </c>
      <c r="BP612" s="422">
        <f t="shared" ca="1" si="753"/>
        <v>0</v>
      </c>
      <c r="BQ612" s="422">
        <f t="shared" ca="1" si="754"/>
        <v>0</v>
      </c>
      <c r="BR612" s="422">
        <f t="shared" ca="1" si="775"/>
        <v>0</v>
      </c>
      <c r="BS612" s="422">
        <f t="shared" ca="1" si="755"/>
        <v>0</v>
      </c>
      <c r="BT612" s="422">
        <f t="shared" si="756"/>
        <v>0</v>
      </c>
      <c r="BU612" s="422">
        <f t="shared" si="757"/>
        <v>0</v>
      </c>
      <c r="BV612" s="422">
        <f t="shared" si="758"/>
        <v>0</v>
      </c>
      <c r="BW612" s="422">
        <f t="shared" si="759"/>
        <v>0</v>
      </c>
      <c r="BX612" s="422">
        <f t="shared" si="776"/>
        <v>0</v>
      </c>
      <c r="BY612" s="422">
        <f t="shared" si="760"/>
        <v>0</v>
      </c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458"/>
      <c r="CL612" s="458"/>
      <c r="CM612" s="458"/>
      <c r="CN612" s="458"/>
      <c r="CO612" s="458"/>
      <c r="CP612" s="458"/>
      <c r="CQ612" s="458"/>
      <c r="CR612" s="458"/>
      <c r="CS612" s="458"/>
      <c r="CT612" s="458"/>
      <c r="CU612" s="458"/>
      <c r="CV612" s="458"/>
      <c r="CW612" s="458"/>
      <c r="CX612" s="458"/>
      <c r="CY612" s="458"/>
      <c r="CZ612" s="458"/>
      <c r="DA612" s="458"/>
      <c r="DB612" s="458"/>
      <c r="DC612" s="458"/>
      <c r="DD612" s="458"/>
      <c r="DE612" s="458"/>
      <c r="DF612" s="458"/>
      <c r="DG612" s="458"/>
      <c r="DH612" s="458"/>
      <c r="DI612" s="458"/>
      <c r="DJ612" s="458"/>
      <c r="DK612" s="458"/>
      <c r="DL612" s="458"/>
      <c r="DM612" s="458"/>
      <c r="DN612" s="458"/>
      <c r="DO612" s="458"/>
      <c r="DP612" s="458"/>
      <c r="DQ612" s="458"/>
      <c r="DR612" s="458"/>
      <c r="DS612" s="458"/>
      <c r="DT612" s="458"/>
      <c r="DU612" s="39"/>
      <c r="DV612" s="39"/>
      <c r="DW612" s="31">
        <f t="shared" si="791"/>
        <v>41</v>
      </c>
      <c r="DX612" s="459">
        <f t="shared" si="761"/>
        <v>488</v>
      </c>
      <c r="DY612" s="467">
        <f t="shared" si="777"/>
        <v>0</v>
      </c>
      <c r="DZ612" s="468">
        <f t="shared" si="778"/>
        <v>0</v>
      </c>
      <c r="EA612" s="467">
        <f t="shared" si="779"/>
        <v>0</v>
      </c>
      <c r="EB612" s="468"/>
      <c r="EC612" s="326"/>
      <c r="ED612" s="468"/>
      <c r="EE612" s="39"/>
      <c r="EF612" s="459">
        <f t="shared" si="780"/>
        <v>488</v>
      </c>
      <c r="EG612" s="407">
        <f t="shared" si="792"/>
        <v>0.03</v>
      </c>
      <c r="EH612" s="407">
        <f t="shared" si="792"/>
        <v>0.03</v>
      </c>
      <c r="EI612" s="407">
        <f t="shared" si="792"/>
        <v>0.03</v>
      </c>
      <c r="EJ612" s="407">
        <f t="shared" si="792"/>
        <v>0.03</v>
      </c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39"/>
      <c r="GJ612" s="39"/>
      <c r="GK612" s="39"/>
      <c r="GL612" s="39"/>
      <c r="GM612" s="39"/>
      <c r="GN612" s="39"/>
      <c r="GO612" s="39"/>
      <c r="GP612" s="39"/>
      <c r="GQ612" s="39"/>
      <c r="GR612" s="39"/>
      <c r="GS612" s="39"/>
      <c r="GT612" s="39"/>
      <c r="GU612" s="39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</row>
    <row r="613" spans="1:228" ht="12.75" hidden="1" customHeight="1" x14ac:dyDescent="0.2">
      <c r="A613" s="31">
        <f t="shared" si="789"/>
        <v>41</v>
      </c>
      <c r="B613" s="31"/>
      <c r="C613" s="31"/>
      <c r="D613" s="32">
        <f t="shared" si="762"/>
        <v>489</v>
      </c>
      <c r="E613" s="33">
        <f t="shared" ca="1" si="726"/>
        <v>0</v>
      </c>
      <c r="F613" s="33">
        <f t="shared" ca="1" si="727"/>
        <v>0</v>
      </c>
      <c r="G613" s="33">
        <f t="shared" ca="1" si="728"/>
        <v>0</v>
      </c>
      <c r="H613" s="33">
        <v>0</v>
      </c>
      <c r="I613" s="33">
        <v>0</v>
      </c>
      <c r="J613" s="33">
        <f t="shared" ca="1" si="784"/>
        <v>0</v>
      </c>
      <c r="K613" s="33">
        <f t="shared" ca="1" si="729"/>
        <v>0</v>
      </c>
      <c r="L613" s="33"/>
      <c r="M613" s="832">
        <v>0</v>
      </c>
      <c r="N613" s="33">
        <f>IF(M613&gt;0,#REF!,0)</f>
        <v>0</v>
      </c>
      <c r="O613" s="33">
        <f t="shared" ca="1" si="730"/>
        <v>0</v>
      </c>
      <c r="P613" s="833">
        <f t="shared" ca="1" si="763"/>
        <v>0</v>
      </c>
      <c r="Q613" s="834">
        <f t="shared" ca="1" si="764"/>
        <v>0</v>
      </c>
      <c r="R613" s="835">
        <f t="shared" ca="1" si="765"/>
        <v>0</v>
      </c>
      <c r="S613" s="836">
        <f t="shared" ca="1" si="766"/>
        <v>0</v>
      </c>
      <c r="T613" s="34">
        <f t="shared" ca="1" si="731"/>
        <v>0</v>
      </c>
      <c r="U613" s="835">
        <f t="shared" ca="1" si="767"/>
        <v>0</v>
      </c>
      <c r="V613" s="34">
        <f t="shared" si="793"/>
        <v>0</v>
      </c>
      <c r="W613" s="553">
        <f t="shared" si="794"/>
        <v>0</v>
      </c>
      <c r="X613" s="42">
        <f t="shared" si="768"/>
        <v>0.03</v>
      </c>
      <c r="Y613" s="43">
        <f t="shared" si="732"/>
        <v>2.4662697723036864E-3</v>
      </c>
      <c r="Z613" s="45">
        <f t="shared" si="723"/>
        <v>0.03</v>
      </c>
      <c r="AA613" s="43">
        <f t="shared" si="733"/>
        <v>2.4662697723036864E-3</v>
      </c>
      <c r="AB613" s="35">
        <f t="shared" si="790"/>
        <v>0.16</v>
      </c>
      <c r="AC613" s="35">
        <f t="shared" ca="1" si="790"/>
        <v>0.15470777428049154</v>
      </c>
      <c r="AD613" s="317">
        <f t="shared" ca="1" si="790"/>
        <v>0.15470777428049154</v>
      </c>
      <c r="AE613" s="39"/>
      <c r="AF613" s="318">
        <f t="shared" si="734"/>
        <v>0</v>
      </c>
      <c r="AG613" s="405">
        <f t="shared" ca="1" si="735"/>
        <v>0</v>
      </c>
      <c r="AH613" s="318">
        <f t="shared" si="736"/>
        <v>0</v>
      </c>
      <c r="AI613" s="405">
        <f t="shared" ca="1" si="737"/>
        <v>0</v>
      </c>
      <c r="AJ613" s="318">
        <f t="shared" si="738"/>
        <v>0</v>
      </c>
      <c r="AK613" s="405">
        <f t="shared" ca="1" si="739"/>
        <v>0</v>
      </c>
      <c r="AL613" s="35">
        <v>0</v>
      </c>
      <c r="AM613" s="30">
        <f t="shared" ca="1" si="740"/>
        <v>0</v>
      </c>
      <c r="AN613" s="39"/>
      <c r="AO613" s="39"/>
      <c r="AP613" s="709">
        <f ca="1">IF($J$12="",0,IF(A613&lt;=$Y$3,IF(R612+SUM($M$126:M613)&gt;$Z$22,R612*10%,IF(R612+SUM($M$126:M613)&lt;=$Z$22,$Z$22-R612-SUM($M$126:M613))),0))</f>
        <v>0</v>
      </c>
      <c r="AQ613" s="319">
        <f t="shared" ca="1" si="770"/>
        <v>0</v>
      </c>
      <c r="AR613" s="319">
        <f ca="1">IF($J$12="",0,IF(U612&lt;0,0,IF(A613&lt;=$Y$3,IF(U612+SUM($M$126:M613)&gt;$Z$22,U612*10%,IF(U612+SUM($M$126:M613)&lt;=$Z$22,$AR$125-U612-SUM($M$126:M613))),0)))</f>
        <v>0</v>
      </c>
      <c r="AS613" s="39">
        <f t="shared" ca="1" si="771"/>
        <v>0</v>
      </c>
      <c r="AT613" s="723">
        <f t="shared" ca="1" si="741"/>
        <v>0</v>
      </c>
      <c r="AU613" s="320">
        <f t="shared" ca="1" si="742"/>
        <v>0</v>
      </c>
      <c r="AV613" s="320">
        <f t="shared" ca="1" si="743"/>
        <v>0</v>
      </c>
      <c r="AW613" s="320">
        <f t="shared" ca="1" si="744"/>
        <v>0</v>
      </c>
      <c r="AX613" s="320">
        <f t="shared" ca="1" si="745"/>
        <v>0</v>
      </c>
      <c r="AY613" s="320">
        <f t="shared" ca="1" si="772"/>
        <v>0</v>
      </c>
      <c r="AZ613" s="724">
        <f t="shared" ca="1" si="746"/>
        <v>0</v>
      </c>
      <c r="BA613" s="1259">
        <f t="shared" si="773"/>
        <v>0</v>
      </c>
      <c r="BB613" s="1250"/>
      <c r="BC613" s="715">
        <f t="shared" si="747"/>
        <v>0</v>
      </c>
      <c r="BD613" s="715">
        <f t="shared" si="748"/>
        <v>0</v>
      </c>
      <c r="BE613" s="715">
        <f t="shared" si="749"/>
        <v>0</v>
      </c>
      <c r="BF613" s="715">
        <f t="shared" si="774"/>
        <v>0</v>
      </c>
      <c r="BG613" s="732">
        <f t="shared" si="750"/>
        <v>0</v>
      </c>
      <c r="BH613" s="39"/>
      <c r="BI613" s="39"/>
      <c r="BJ613" s="39"/>
      <c r="BK613" s="39"/>
      <c r="BL613" s="39"/>
      <c r="BM613" s="30"/>
      <c r="BN613" s="422">
        <f t="shared" ca="1" si="751"/>
        <v>0</v>
      </c>
      <c r="BO613" s="422">
        <f t="shared" ca="1" si="752"/>
        <v>0</v>
      </c>
      <c r="BP613" s="422">
        <f t="shared" ca="1" si="753"/>
        <v>0</v>
      </c>
      <c r="BQ613" s="422">
        <f t="shared" ca="1" si="754"/>
        <v>0</v>
      </c>
      <c r="BR613" s="422">
        <f t="shared" ca="1" si="775"/>
        <v>0</v>
      </c>
      <c r="BS613" s="422">
        <f t="shared" ca="1" si="755"/>
        <v>0</v>
      </c>
      <c r="BT613" s="422">
        <f t="shared" si="756"/>
        <v>0</v>
      </c>
      <c r="BU613" s="422">
        <f t="shared" si="757"/>
        <v>0</v>
      </c>
      <c r="BV613" s="422">
        <f t="shared" si="758"/>
        <v>0</v>
      </c>
      <c r="BW613" s="422">
        <f t="shared" si="759"/>
        <v>0</v>
      </c>
      <c r="BX613" s="422">
        <f t="shared" si="776"/>
        <v>0</v>
      </c>
      <c r="BY613" s="422">
        <f t="shared" si="760"/>
        <v>0</v>
      </c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458"/>
      <c r="CL613" s="458"/>
      <c r="CM613" s="458"/>
      <c r="CN613" s="458"/>
      <c r="CO613" s="458"/>
      <c r="CP613" s="458"/>
      <c r="CQ613" s="458"/>
      <c r="CR613" s="458"/>
      <c r="CS613" s="458"/>
      <c r="CT613" s="458"/>
      <c r="CU613" s="458"/>
      <c r="CV613" s="458"/>
      <c r="CW613" s="458"/>
      <c r="CX613" s="458"/>
      <c r="CY613" s="458"/>
      <c r="CZ613" s="458"/>
      <c r="DA613" s="458"/>
      <c r="DB613" s="458"/>
      <c r="DC613" s="458"/>
      <c r="DD613" s="458"/>
      <c r="DE613" s="458"/>
      <c r="DF613" s="458"/>
      <c r="DG613" s="458"/>
      <c r="DH613" s="458"/>
      <c r="DI613" s="458"/>
      <c r="DJ613" s="458"/>
      <c r="DK613" s="458"/>
      <c r="DL613" s="458"/>
      <c r="DM613" s="458"/>
      <c r="DN613" s="458"/>
      <c r="DO613" s="458"/>
      <c r="DP613" s="458"/>
      <c r="DQ613" s="458"/>
      <c r="DR613" s="458"/>
      <c r="DS613" s="458"/>
      <c r="DT613" s="458"/>
      <c r="DU613" s="39"/>
      <c r="DV613" s="39"/>
      <c r="DW613" s="31">
        <f t="shared" si="791"/>
        <v>41</v>
      </c>
      <c r="DX613" s="459">
        <f t="shared" si="761"/>
        <v>489</v>
      </c>
      <c r="DY613" s="467">
        <f t="shared" si="777"/>
        <v>0</v>
      </c>
      <c r="DZ613" s="468">
        <f t="shared" si="778"/>
        <v>0</v>
      </c>
      <c r="EA613" s="467">
        <f t="shared" si="779"/>
        <v>0</v>
      </c>
      <c r="EB613" s="468"/>
      <c r="EC613" s="326"/>
      <c r="ED613" s="468"/>
      <c r="EE613" s="39"/>
      <c r="EF613" s="459">
        <f t="shared" si="780"/>
        <v>489</v>
      </c>
      <c r="EG613" s="407">
        <f t="shared" si="792"/>
        <v>0.03</v>
      </c>
      <c r="EH613" s="407">
        <f t="shared" si="792"/>
        <v>0.03</v>
      </c>
      <c r="EI613" s="407">
        <f t="shared" si="792"/>
        <v>0.03</v>
      </c>
      <c r="EJ613" s="407">
        <f t="shared" si="792"/>
        <v>0.03</v>
      </c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39"/>
      <c r="GJ613" s="39"/>
      <c r="GK613" s="39"/>
      <c r="GL613" s="39"/>
      <c r="GM613" s="39"/>
      <c r="GN613" s="39"/>
      <c r="GO613" s="39"/>
      <c r="GP613" s="39"/>
      <c r="GQ613" s="39"/>
      <c r="GR613" s="39"/>
      <c r="GS613" s="39"/>
      <c r="GT613" s="39"/>
      <c r="GU613" s="39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</row>
    <row r="614" spans="1:228" ht="12.75" hidden="1" customHeight="1" x14ac:dyDescent="0.2">
      <c r="A614" s="31">
        <f t="shared" si="789"/>
        <v>41</v>
      </c>
      <c r="B614" s="31"/>
      <c r="C614" s="31"/>
      <c r="D614" s="32">
        <f t="shared" si="762"/>
        <v>490</v>
      </c>
      <c r="E614" s="33">
        <f t="shared" ca="1" si="726"/>
        <v>0</v>
      </c>
      <c r="F614" s="33">
        <f t="shared" ca="1" si="727"/>
        <v>0</v>
      </c>
      <c r="G614" s="33">
        <f t="shared" ca="1" si="728"/>
        <v>0</v>
      </c>
      <c r="H614" s="33">
        <v>0</v>
      </c>
      <c r="I614" s="33">
        <v>0</v>
      </c>
      <c r="J614" s="33">
        <f t="shared" ca="1" si="784"/>
        <v>0</v>
      </c>
      <c r="K614" s="33">
        <f t="shared" ca="1" si="729"/>
        <v>0</v>
      </c>
      <c r="L614" s="33"/>
      <c r="M614" s="832">
        <v>0</v>
      </c>
      <c r="N614" s="33">
        <f>IF(M614&gt;0,#REF!,0)</f>
        <v>0</v>
      </c>
      <c r="O614" s="33">
        <f t="shared" ca="1" si="730"/>
        <v>0</v>
      </c>
      <c r="P614" s="833">
        <f t="shared" ca="1" si="763"/>
        <v>0</v>
      </c>
      <c r="Q614" s="834">
        <f t="shared" ca="1" si="764"/>
        <v>0</v>
      </c>
      <c r="R614" s="835">
        <f t="shared" ca="1" si="765"/>
        <v>0</v>
      </c>
      <c r="S614" s="836">
        <f t="shared" ca="1" si="766"/>
        <v>0</v>
      </c>
      <c r="T614" s="34">
        <f t="shared" ca="1" si="731"/>
        <v>0</v>
      </c>
      <c r="U614" s="835">
        <f t="shared" ca="1" si="767"/>
        <v>0</v>
      </c>
      <c r="V614" s="34">
        <f t="shared" si="793"/>
        <v>0</v>
      </c>
      <c r="W614" s="553">
        <f t="shared" si="794"/>
        <v>0</v>
      </c>
      <c r="X614" s="42">
        <f t="shared" si="768"/>
        <v>0.03</v>
      </c>
      <c r="Y614" s="43">
        <f t="shared" si="732"/>
        <v>2.4662697723036864E-3</v>
      </c>
      <c r="Z614" s="45">
        <f t="shared" si="723"/>
        <v>0.03</v>
      </c>
      <c r="AA614" s="43">
        <f t="shared" si="733"/>
        <v>2.4662697723036864E-3</v>
      </c>
      <c r="AB614" s="35">
        <f t="shared" si="790"/>
        <v>0.16</v>
      </c>
      <c r="AC614" s="35">
        <f t="shared" ca="1" si="790"/>
        <v>0.15470777428049154</v>
      </c>
      <c r="AD614" s="317">
        <f t="shared" ca="1" si="790"/>
        <v>0.15470777428049154</v>
      </c>
      <c r="AE614" s="39"/>
      <c r="AF614" s="318">
        <f t="shared" si="734"/>
        <v>0</v>
      </c>
      <c r="AG614" s="405">
        <f t="shared" ca="1" si="735"/>
        <v>0</v>
      </c>
      <c r="AH614" s="318">
        <f t="shared" si="736"/>
        <v>0</v>
      </c>
      <c r="AI614" s="405">
        <f t="shared" ca="1" si="737"/>
        <v>0</v>
      </c>
      <c r="AJ614" s="318">
        <f t="shared" si="738"/>
        <v>0</v>
      </c>
      <c r="AK614" s="405">
        <f t="shared" ca="1" si="739"/>
        <v>0</v>
      </c>
      <c r="AL614" s="35">
        <v>0</v>
      </c>
      <c r="AM614" s="30">
        <f t="shared" ca="1" si="740"/>
        <v>0</v>
      </c>
      <c r="AN614" s="39"/>
      <c r="AO614" s="39"/>
      <c r="AP614" s="709">
        <f ca="1">IF($J$12="",0,IF(A614&lt;=$Y$3,IF(R613+SUM($M$126:M614)&gt;$Z$22,R613*10%,IF(R613+SUM($M$126:M614)&lt;=$Z$22,$Z$22-R613-SUM($M$126:M614))),0))</f>
        <v>0</v>
      </c>
      <c r="AQ614" s="319">
        <f t="shared" ca="1" si="770"/>
        <v>0</v>
      </c>
      <c r="AR614" s="319">
        <f ca="1">IF($J$12="",0,IF(U613&lt;0,0,IF(A614&lt;=$Y$3,IF(U613+SUM($M$126:M614)&gt;$Z$22,U613*10%,IF(U613+SUM($M$126:M614)&lt;=$Z$22,$AR$125-U613-SUM($M$126:M614))),0)))</f>
        <v>0</v>
      </c>
      <c r="AS614" s="39">
        <f t="shared" ca="1" si="771"/>
        <v>0</v>
      </c>
      <c r="AT614" s="723">
        <f t="shared" ca="1" si="741"/>
        <v>0</v>
      </c>
      <c r="AU614" s="320">
        <f t="shared" ca="1" si="742"/>
        <v>0</v>
      </c>
      <c r="AV614" s="320">
        <f t="shared" ca="1" si="743"/>
        <v>0</v>
      </c>
      <c r="AW614" s="320">
        <f t="shared" ca="1" si="744"/>
        <v>0</v>
      </c>
      <c r="AX614" s="320">
        <f t="shared" ca="1" si="745"/>
        <v>0</v>
      </c>
      <c r="AY614" s="320">
        <f t="shared" ca="1" si="772"/>
        <v>0</v>
      </c>
      <c r="AZ614" s="724">
        <f t="shared" ca="1" si="746"/>
        <v>0</v>
      </c>
      <c r="BA614" s="1259">
        <f t="shared" si="773"/>
        <v>0</v>
      </c>
      <c r="BB614" s="1250"/>
      <c r="BC614" s="715">
        <f t="shared" si="747"/>
        <v>0</v>
      </c>
      <c r="BD614" s="715">
        <f t="shared" si="748"/>
        <v>0</v>
      </c>
      <c r="BE614" s="715">
        <f t="shared" si="749"/>
        <v>0</v>
      </c>
      <c r="BF614" s="715">
        <f t="shared" si="774"/>
        <v>0</v>
      </c>
      <c r="BG614" s="732">
        <f t="shared" si="750"/>
        <v>0</v>
      </c>
      <c r="BH614" s="39"/>
      <c r="BI614" s="39"/>
      <c r="BJ614" s="39"/>
      <c r="BK614" s="39"/>
      <c r="BL614" s="39"/>
      <c r="BM614" s="30"/>
      <c r="BN614" s="422">
        <f t="shared" ca="1" si="751"/>
        <v>0</v>
      </c>
      <c r="BO614" s="422">
        <f t="shared" ca="1" si="752"/>
        <v>0</v>
      </c>
      <c r="BP614" s="422">
        <f t="shared" ca="1" si="753"/>
        <v>0</v>
      </c>
      <c r="BQ614" s="422">
        <f t="shared" ca="1" si="754"/>
        <v>0</v>
      </c>
      <c r="BR614" s="422">
        <f t="shared" ca="1" si="775"/>
        <v>0</v>
      </c>
      <c r="BS614" s="422">
        <f t="shared" ca="1" si="755"/>
        <v>0</v>
      </c>
      <c r="BT614" s="422">
        <f t="shared" si="756"/>
        <v>0</v>
      </c>
      <c r="BU614" s="422">
        <f t="shared" si="757"/>
        <v>0</v>
      </c>
      <c r="BV614" s="422">
        <f t="shared" si="758"/>
        <v>0</v>
      </c>
      <c r="BW614" s="422">
        <f t="shared" si="759"/>
        <v>0</v>
      </c>
      <c r="BX614" s="422">
        <f t="shared" si="776"/>
        <v>0</v>
      </c>
      <c r="BY614" s="422">
        <f t="shared" si="760"/>
        <v>0</v>
      </c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458"/>
      <c r="CL614" s="458"/>
      <c r="CM614" s="458"/>
      <c r="CN614" s="458"/>
      <c r="CO614" s="458"/>
      <c r="CP614" s="458"/>
      <c r="CQ614" s="458"/>
      <c r="CR614" s="458"/>
      <c r="CS614" s="458"/>
      <c r="CT614" s="458"/>
      <c r="CU614" s="458"/>
      <c r="CV614" s="458"/>
      <c r="CW614" s="458"/>
      <c r="CX614" s="458"/>
      <c r="CY614" s="458"/>
      <c r="CZ614" s="458"/>
      <c r="DA614" s="458"/>
      <c r="DB614" s="458"/>
      <c r="DC614" s="458"/>
      <c r="DD614" s="458"/>
      <c r="DE614" s="458"/>
      <c r="DF614" s="458"/>
      <c r="DG614" s="458"/>
      <c r="DH614" s="458"/>
      <c r="DI614" s="458"/>
      <c r="DJ614" s="458"/>
      <c r="DK614" s="458"/>
      <c r="DL614" s="458"/>
      <c r="DM614" s="458"/>
      <c r="DN614" s="458"/>
      <c r="DO614" s="458"/>
      <c r="DP614" s="458"/>
      <c r="DQ614" s="458"/>
      <c r="DR614" s="458"/>
      <c r="DS614" s="458"/>
      <c r="DT614" s="458"/>
      <c r="DU614" s="39"/>
      <c r="DV614" s="39"/>
      <c r="DW614" s="31">
        <f t="shared" si="791"/>
        <v>41</v>
      </c>
      <c r="DX614" s="459">
        <f t="shared" si="761"/>
        <v>490</v>
      </c>
      <c r="DY614" s="467">
        <f t="shared" si="777"/>
        <v>0</v>
      </c>
      <c r="DZ614" s="468">
        <f t="shared" si="778"/>
        <v>0</v>
      </c>
      <c r="EA614" s="467">
        <f t="shared" si="779"/>
        <v>0</v>
      </c>
      <c r="EB614" s="468"/>
      <c r="EC614" s="326"/>
      <c r="ED614" s="468"/>
      <c r="EE614" s="39"/>
      <c r="EF614" s="459">
        <f t="shared" si="780"/>
        <v>490</v>
      </c>
      <c r="EG614" s="407">
        <f t="shared" si="792"/>
        <v>0.03</v>
      </c>
      <c r="EH614" s="407">
        <f t="shared" si="792"/>
        <v>0.03</v>
      </c>
      <c r="EI614" s="407">
        <f t="shared" si="792"/>
        <v>0.03</v>
      </c>
      <c r="EJ614" s="407">
        <f t="shared" si="792"/>
        <v>0.03</v>
      </c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39"/>
      <c r="GJ614" s="39"/>
      <c r="GK614" s="39"/>
      <c r="GL614" s="39"/>
      <c r="GM614" s="39"/>
      <c r="GN614" s="39"/>
      <c r="GO614" s="39"/>
      <c r="GP614" s="39"/>
      <c r="GQ614" s="39"/>
      <c r="GR614" s="39"/>
      <c r="GS614" s="39"/>
      <c r="GT614" s="39"/>
      <c r="GU614" s="39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</row>
    <row r="615" spans="1:228" ht="12.75" hidden="1" customHeight="1" x14ac:dyDescent="0.2">
      <c r="A615" s="31">
        <f t="shared" si="789"/>
        <v>41</v>
      </c>
      <c r="B615" s="31"/>
      <c r="C615" s="31"/>
      <c r="D615" s="32">
        <f t="shared" si="762"/>
        <v>491</v>
      </c>
      <c r="E615" s="33">
        <f t="shared" ca="1" si="726"/>
        <v>0</v>
      </c>
      <c r="F615" s="33">
        <f t="shared" ca="1" si="727"/>
        <v>0</v>
      </c>
      <c r="G615" s="33">
        <f t="shared" ca="1" si="728"/>
        <v>0</v>
      </c>
      <c r="H615" s="33">
        <v>0</v>
      </c>
      <c r="I615" s="33">
        <v>0</v>
      </c>
      <c r="J615" s="33">
        <f t="shared" ca="1" si="784"/>
        <v>0</v>
      </c>
      <c r="K615" s="33">
        <f t="shared" ca="1" si="729"/>
        <v>0</v>
      </c>
      <c r="L615" s="33"/>
      <c r="M615" s="832">
        <v>0</v>
      </c>
      <c r="N615" s="33">
        <f>IF(M615&gt;0,#REF!,0)</f>
        <v>0</v>
      </c>
      <c r="O615" s="33">
        <f t="shared" ca="1" si="730"/>
        <v>0</v>
      </c>
      <c r="P615" s="833">
        <f t="shared" ca="1" si="763"/>
        <v>0</v>
      </c>
      <c r="Q615" s="834">
        <f t="shared" ca="1" si="764"/>
        <v>0</v>
      </c>
      <c r="R615" s="835">
        <f t="shared" ca="1" si="765"/>
        <v>0</v>
      </c>
      <c r="S615" s="836">
        <f t="shared" ca="1" si="766"/>
        <v>0</v>
      </c>
      <c r="T615" s="34">
        <f t="shared" ca="1" si="731"/>
        <v>0</v>
      </c>
      <c r="U615" s="835">
        <f t="shared" ca="1" si="767"/>
        <v>0</v>
      </c>
      <c r="V615" s="34">
        <f t="shared" si="793"/>
        <v>0</v>
      </c>
      <c r="W615" s="553">
        <f t="shared" si="794"/>
        <v>0</v>
      </c>
      <c r="X615" s="42">
        <f t="shared" si="768"/>
        <v>0.03</v>
      </c>
      <c r="Y615" s="43">
        <f t="shared" si="732"/>
        <v>2.4662697723036864E-3</v>
      </c>
      <c r="Z615" s="45">
        <f t="shared" si="723"/>
        <v>0.03</v>
      </c>
      <c r="AA615" s="43">
        <f t="shared" si="733"/>
        <v>2.4662697723036864E-3</v>
      </c>
      <c r="AB615" s="35">
        <f t="shared" si="790"/>
        <v>0.16</v>
      </c>
      <c r="AC615" s="35">
        <f t="shared" ca="1" si="790"/>
        <v>0.15470777428049154</v>
      </c>
      <c r="AD615" s="317">
        <f t="shared" ca="1" si="790"/>
        <v>0.15470777428049154</v>
      </c>
      <c r="AE615" s="39"/>
      <c r="AF615" s="318">
        <f t="shared" si="734"/>
        <v>0</v>
      </c>
      <c r="AG615" s="405">
        <f t="shared" ca="1" si="735"/>
        <v>0</v>
      </c>
      <c r="AH615" s="318">
        <f t="shared" si="736"/>
        <v>0</v>
      </c>
      <c r="AI615" s="405">
        <f t="shared" ca="1" si="737"/>
        <v>0</v>
      </c>
      <c r="AJ615" s="318">
        <f t="shared" si="738"/>
        <v>0</v>
      </c>
      <c r="AK615" s="405">
        <f t="shared" ca="1" si="739"/>
        <v>0</v>
      </c>
      <c r="AL615" s="35">
        <v>0</v>
      </c>
      <c r="AM615" s="30">
        <f t="shared" ca="1" si="740"/>
        <v>0</v>
      </c>
      <c r="AN615" s="39"/>
      <c r="AO615" s="39"/>
      <c r="AP615" s="709">
        <f ca="1">IF($J$12="",0,IF(A615&lt;=$Y$3,IF(R614+SUM($M$126:M615)&gt;$Z$22,R614*10%,IF(R614+SUM($M$126:M615)&lt;=$Z$22,$Z$22-R614-SUM($M$126:M615))),0))</f>
        <v>0</v>
      </c>
      <c r="AQ615" s="319">
        <f t="shared" ca="1" si="770"/>
        <v>0</v>
      </c>
      <c r="AR615" s="319">
        <f ca="1">IF($J$12="",0,IF(U614&lt;0,0,IF(A615&lt;=$Y$3,IF(U614+SUM($M$126:M615)&gt;$Z$22,U614*10%,IF(U614+SUM($M$126:M615)&lt;=$Z$22,$AR$125-U614-SUM($M$126:M615))),0)))</f>
        <v>0</v>
      </c>
      <c r="AS615" s="39">
        <f t="shared" ca="1" si="771"/>
        <v>0</v>
      </c>
      <c r="AT615" s="723">
        <f t="shared" ca="1" si="741"/>
        <v>0</v>
      </c>
      <c r="AU615" s="320">
        <f t="shared" ca="1" si="742"/>
        <v>0</v>
      </c>
      <c r="AV615" s="320">
        <f t="shared" ca="1" si="743"/>
        <v>0</v>
      </c>
      <c r="AW615" s="320">
        <f t="shared" ca="1" si="744"/>
        <v>0</v>
      </c>
      <c r="AX615" s="320">
        <f t="shared" ca="1" si="745"/>
        <v>0</v>
      </c>
      <c r="AY615" s="320">
        <f t="shared" ca="1" si="772"/>
        <v>0</v>
      </c>
      <c r="AZ615" s="724">
        <f t="shared" ca="1" si="746"/>
        <v>0</v>
      </c>
      <c r="BA615" s="1259">
        <f t="shared" si="773"/>
        <v>0</v>
      </c>
      <c r="BB615" s="1250"/>
      <c r="BC615" s="715">
        <f t="shared" si="747"/>
        <v>0</v>
      </c>
      <c r="BD615" s="715">
        <f t="shared" si="748"/>
        <v>0</v>
      </c>
      <c r="BE615" s="715">
        <f t="shared" si="749"/>
        <v>0</v>
      </c>
      <c r="BF615" s="715">
        <f t="shared" si="774"/>
        <v>0</v>
      </c>
      <c r="BG615" s="732">
        <f t="shared" si="750"/>
        <v>0</v>
      </c>
      <c r="BH615" s="39"/>
      <c r="BI615" s="39"/>
      <c r="BJ615" s="39"/>
      <c r="BK615" s="39"/>
      <c r="BL615" s="39"/>
      <c r="BM615" s="30"/>
      <c r="BN615" s="422">
        <f t="shared" ca="1" si="751"/>
        <v>0</v>
      </c>
      <c r="BO615" s="422">
        <f t="shared" ca="1" si="752"/>
        <v>0</v>
      </c>
      <c r="BP615" s="422">
        <f t="shared" ca="1" si="753"/>
        <v>0</v>
      </c>
      <c r="BQ615" s="422">
        <f t="shared" ca="1" si="754"/>
        <v>0</v>
      </c>
      <c r="BR615" s="422">
        <f t="shared" ca="1" si="775"/>
        <v>0</v>
      </c>
      <c r="BS615" s="422">
        <f t="shared" ca="1" si="755"/>
        <v>0</v>
      </c>
      <c r="BT615" s="422">
        <f t="shared" si="756"/>
        <v>0</v>
      </c>
      <c r="BU615" s="422">
        <f t="shared" si="757"/>
        <v>0</v>
      </c>
      <c r="BV615" s="422">
        <f t="shared" si="758"/>
        <v>0</v>
      </c>
      <c r="BW615" s="422">
        <f t="shared" si="759"/>
        <v>0</v>
      </c>
      <c r="BX615" s="422">
        <f t="shared" si="776"/>
        <v>0</v>
      </c>
      <c r="BY615" s="422">
        <f t="shared" si="760"/>
        <v>0</v>
      </c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458"/>
      <c r="CL615" s="458"/>
      <c r="CM615" s="458"/>
      <c r="CN615" s="458"/>
      <c r="CO615" s="458"/>
      <c r="CP615" s="458"/>
      <c r="CQ615" s="458"/>
      <c r="CR615" s="458"/>
      <c r="CS615" s="458"/>
      <c r="CT615" s="458"/>
      <c r="CU615" s="458"/>
      <c r="CV615" s="458"/>
      <c r="CW615" s="458"/>
      <c r="CX615" s="458"/>
      <c r="CY615" s="458"/>
      <c r="CZ615" s="458"/>
      <c r="DA615" s="458"/>
      <c r="DB615" s="458"/>
      <c r="DC615" s="458"/>
      <c r="DD615" s="458"/>
      <c r="DE615" s="458"/>
      <c r="DF615" s="458"/>
      <c r="DG615" s="458"/>
      <c r="DH615" s="458"/>
      <c r="DI615" s="458"/>
      <c r="DJ615" s="458"/>
      <c r="DK615" s="458"/>
      <c r="DL615" s="458"/>
      <c r="DM615" s="458"/>
      <c r="DN615" s="458"/>
      <c r="DO615" s="458"/>
      <c r="DP615" s="458"/>
      <c r="DQ615" s="458"/>
      <c r="DR615" s="458"/>
      <c r="DS615" s="458"/>
      <c r="DT615" s="458"/>
      <c r="DU615" s="39"/>
      <c r="DV615" s="39"/>
      <c r="DW615" s="31">
        <f t="shared" si="791"/>
        <v>41</v>
      </c>
      <c r="DX615" s="459">
        <f t="shared" si="761"/>
        <v>491</v>
      </c>
      <c r="DY615" s="467">
        <f t="shared" si="777"/>
        <v>0</v>
      </c>
      <c r="DZ615" s="468">
        <f t="shared" si="778"/>
        <v>0</v>
      </c>
      <c r="EA615" s="467">
        <f t="shared" si="779"/>
        <v>0</v>
      </c>
      <c r="EB615" s="468"/>
      <c r="EC615" s="326"/>
      <c r="ED615" s="468"/>
      <c r="EE615" s="39"/>
      <c r="EF615" s="459">
        <f t="shared" si="780"/>
        <v>491</v>
      </c>
      <c r="EG615" s="407">
        <f t="shared" si="792"/>
        <v>0.03</v>
      </c>
      <c r="EH615" s="407">
        <f t="shared" si="792"/>
        <v>0.03</v>
      </c>
      <c r="EI615" s="407">
        <f t="shared" si="792"/>
        <v>0.03</v>
      </c>
      <c r="EJ615" s="407">
        <f t="shared" si="792"/>
        <v>0.03</v>
      </c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39"/>
      <c r="GJ615" s="39"/>
      <c r="GK615" s="39"/>
      <c r="GL615" s="39"/>
      <c r="GM615" s="39"/>
      <c r="GN615" s="39"/>
      <c r="GO615" s="39"/>
      <c r="GP615" s="39"/>
      <c r="GQ615" s="39"/>
      <c r="GR615" s="39"/>
      <c r="GS615" s="39"/>
      <c r="GT615" s="39"/>
      <c r="GU615" s="39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</row>
    <row r="616" spans="1:228" ht="12.75" hidden="1" customHeight="1" x14ac:dyDescent="0.2">
      <c r="A616" s="31">
        <f t="shared" si="789"/>
        <v>41</v>
      </c>
      <c r="B616" s="31"/>
      <c r="C616" s="31"/>
      <c r="D616" s="32">
        <f t="shared" si="762"/>
        <v>492</v>
      </c>
      <c r="E616" s="33">
        <f t="shared" ca="1" si="726"/>
        <v>0</v>
      </c>
      <c r="F616" s="33">
        <f t="shared" ca="1" si="727"/>
        <v>0</v>
      </c>
      <c r="G616" s="33">
        <f t="shared" ca="1" si="728"/>
        <v>0</v>
      </c>
      <c r="H616" s="33">
        <v>0</v>
      </c>
      <c r="I616" s="33">
        <v>0</v>
      </c>
      <c r="J616" s="33">
        <f t="shared" ca="1" si="784"/>
        <v>0</v>
      </c>
      <c r="K616" s="33">
        <f t="shared" ca="1" si="729"/>
        <v>0</v>
      </c>
      <c r="L616" s="33"/>
      <c r="M616" s="832">
        <v>0</v>
      </c>
      <c r="N616" s="33">
        <f>IF(M616&gt;0,#REF!,0)</f>
        <v>0</v>
      </c>
      <c r="O616" s="33">
        <f t="shared" ca="1" si="730"/>
        <v>0</v>
      </c>
      <c r="P616" s="833">
        <f t="shared" ca="1" si="763"/>
        <v>0</v>
      </c>
      <c r="Q616" s="834">
        <f t="shared" ca="1" si="764"/>
        <v>0</v>
      </c>
      <c r="R616" s="835">
        <f t="shared" ca="1" si="765"/>
        <v>0</v>
      </c>
      <c r="S616" s="836">
        <f t="shared" ca="1" si="766"/>
        <v>0</v>
      </c>
      <c r="T616" s="34">
        <f t="shared" ca="1" si="731"/>
        <v>0</v>
      </c>
      <c r="U616" s="835">
        <f t="shared" ca="1" si="767"/>
        <v>0</v>
      </c>
      <c r="V616" s="34">
        <f t="shared" si="793"/>
        <v>0</v>
      </c>
      <c r="W616" s="553">
        <f t="shared" si="794"/>
        <v>0</v>
      </c>
      <c r="X616" s="42">
        <f t="shared" si="768"/>
        <v>0.03</v>
      </c>
      <c r="Y616" s="43">
        <f t="shared" si="732"/>
        <v>2.4662697723036864E-3</v>
      </c>
      <c r="Z616" s="45">
        <f t="shared" si="723"/>
        <v>0.03</v>
      </c>
      <c r="AA616" s="43">
        <f t="shared" si="733"/>
        <v>2.4662697723036864E-3</v>
      </c>
      <c r="AB616" s="35">
        <f t="shared" si="790"/>
        <v>0.16</v>
      </c>
      <c r="AC616" s="35">
        <f t="shared" ca="1" si="790"/>
        <v>0.15470777428049154</v>
      </c>
      <c r="AD616" s="317">
        <f t="shared" ca="1" si="790"/>
        <v>0.15470777428049154</v>
      </c>
      <c r="AE616" s="39"/>
      <c r="AF616" s="318">
        <f t="shared" si="734"/>
        <v>0</v>
      </c>
      <c r="AG616" s="405">
        <f t="shared" ca="1" si="735"/>
        <v>0</v>
      </c>
      <c r="AH616" s="318">
        <f t="shared" si="736"/>
        <v>0</v>
      </c>
      <c r="AI616" s="405">
        <f t="shared" ca="1" si="737"/>
        <v>0</v>
      </c>
      <c r="AJ616" s="318">
        <f t="shared" si="738"/>
        <v>0</v>
      </c>
      <c r="AK616" s="405">
        <f t="shared" ca="1" si="739"/>
        <v>0</v>
      </c>
      <c r="AL616" s="35">
        <v>0</v>
      </c>
      <c r="AM616" s="30">
        <f t="shared" ca="1" si="740"/>
        <v>0</v>
      </c>
      <c r="AN616" s="39"/>
      <c r="AO616" s="39"/>
      <c r="AP616" s="709">
        <f ca="1">IF($J$12="",0,IF(A616&lt;=$Y$3,IF(R615+SUM($M$126:M616)&gt;$Z$22,R615*10%,IF(R615+SUM($M$126:M616)&lt;=$Z$22,$Z$22-R615-SUM($M$126:M616))),0))</f>
        <v>0</v>
      </c>
      <c r="AQ616" s="319">
        <f t="shared" ca="1" si="770"/>
        <v>0</v>
      </c>
      <c r="AR616" s="319">
        <f ca="1">IF($J$12="",0,IF(U615&lt;0,0,IF(A616&lt;=$Y$3,IF(U615+SUM($M$126:M616)&gt;$Z$22,U615*10%,IF(U615+SUM($M$126:M616)&lt;=$Z$22,$AR$125-U615-SUM($M$126:M616))),0)))</f>
        <v>0</v>
      </c>
      <c r="AS616" s="39">
        <f t="shared" ca="1" si="771"/>
        <v>0</v>
      </c>
      <c r="AT616" s="723">
        <f t="shared" ca="1" si="741"/>
        <v>0</v>
      </c>
      <c r="AU616" s="320">
        <f t="shared" ca="1" si="742"/>
        <v>0</v>
      </c>
      <c r="AV616" s="320">
        <f t="shared" ca="1" si="743"/>
        <v>0</v>
      </c>
      <c r="AW616" s="320">
        <f t="shared" ca="1" si="744"/>
        <v>0</v>
      </c>
      <c r="AX616" s="320">
        <f t="shared" ca="1" si="745"/>
        <v>0</v>
      </c>
      <c r="AY616" s="320">
        <f t="shared" ca="1" si="772"/>
        <v>0</v>
      </c>
      <c r="AZ616" s="724">
        <f t="shared" ca="1" si="746"/>
        <v>0</v>
      </c>
      <c r="BA616" s="1259">
        <f t="shared" si="773"/>
        <v>0</v>
      </c>
      <c r="BB616" s="1250"/>
      <c r="BC616" s="715">
        <f t="shared" si="747"/>
        <v>0</v>
      </c>
      <c r="BD616" s="715">
        <f t="shared" si="748"/>
        <v>0</v>
      </c>
      <c r="BE616" s="715">
        <f t="shared" si="749"/>
        <v>0</v>
      </c>
      <c r="BF616" s="715">
        <f t="shared" si="774"/>
        <v>0</v>
      </c>
      <c r="BG616" s="732">
        <f t="shared" si="750"/>
        <v>0</v>
      </c>
      <c r="BH616" s="39"/>
      <c r="BI616" s="39"/>
      <c r="BJ616" s="39"/>
      <c r="BK616" s="39"/>
      <c r="BL616" s="39"/>
      <c r="BM616" s="30"/>
      <c r="BN616" s="422">
        <f t="shared" ca="1" si="751"/>
        <v>0</v>
      </c>
      <c r="BO616" s="422">
        <f t="shared" ca="1" si="752"/>
        <v>0</v>
      </c>
      <c r="BP616" s="422">
        <f t="shared" ca="1" si="753"/>
        <v>0</v>
      </c>
      <c r="BQ616" s="422">
        <f t="shared" ca="1" si="754"/>
        <v>0</v>
      </c>
      <c r="BR616" s="422">
        <f t="shared" ca="1" si="775"/>
        <v>0</v>
      </c>
      <c r="BS616" s="422">
        <f t="shared" ca="1" si="755"/>
        <v>0</v>
      </c>
      <c r="BT616" s="422">
        <f t="shared" si="756"/>
        <v>0</v>
      </c>
      <c r="BU616" s="422">
        <f t="shared" si="757"/>
        <v>0</v>
      </c>
      <c r="BV616" s="422">
        <f t="shared" si="758"/>
        <v>0</v>
      </c>
      <c r="BW616" s="422">
        <f t="shared" si="759"/>
        <v>0</v>
      </c>
      <c r="BX616" s="422">
        <f t="shared" si="776"/>
        <v>0</v>
      </c>
      <c r="BY616" s="422">
        <f t="shared" si="760"/>
        <v>0</v>
      </c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458"/>
      <c r="CL616" s="458"/>
      <c r="CM616" s="458"/>
      <c r="CN616" s="458"/>
      <c r="CO616" s="458"/>
      <c r="CP616" s="458"/>
      <c r="CQ616" s="458"/>
      <c r="CR616" s="458"/>
      <c r="CS616" s="458"/>
      <c r="CT616" s="458"/>
      <c r="CU616" s="458"/>
      <c r="CV616" s="458"/>
      <c r="CW616" s="458"/>
      <c r="CX616" s="458"/>
      <c r="CY616" s="458"/>
      <c r="CZ616" s="458"/>
      <c r="DA616" s="458"/>
      <c r="DB616" s="458"/>
      <c r="DC616" s="458"/>
      <c r="DD616" s="458"/>
      <c r="DE616" s="458"/>
      <c r="DF616" s="458"/>
      <c r="DG616" s="458"/>
      <c r="DH616" s="458"/>
      <c r="DI616" s="458"/>
      <c r="DJ616" s="458"/>
      <c r="DK616" s="458"/>
      <c r="DL616" s="458"/>
      <c r="DM616" s="458"/>
      <c r="DN616" s="458"/>
      <c r="DO616" s="458"/>
      <c r="DP616" s="458"/>
      <c r="DQ616" s="458"/>
      <c r="DR616" s="458"/>
      <c r="DS616" s="458"/>
      <c r="DT616" s="458"/>
      <c r="DU616" s="39"/>
      <c r="DV616" s="39"/>
      <c r="DW616" s="31">
        <f t="shared" si="791"/>
        <v>41</v>
      </c>
      <c r="DX616" s="459">
        <f t="shared" si="761"/>
        <v>492</v>
      </c>
      <c r="DY616" s="467">
        <f t="shared" si="777"/>
        <v>0</v>
      </c>
      <c r="DZ616" s="468">
        <f t="shared" si="778"/>
        <v>0</v>
      </c>
      <c r="EA616" s="467">
        <f t="shared" si="779"/>
        <v>0</v>
      </c>
      <c r="EB616" s="468"/>
      <c r="EC616" s="326"/>
      <c r="ED616" s="468"/>
      <c r="EE616" s="39"/>
      <c r="EF616" s="459">
        <f t="shared" si="780"/>
        <v>492</v>
      </c>
      <c r="EG616" s="407">
        <f t="shared" si="792"/>
        <v>0.03</v>
      </c>
      <c r="EH616" s="407">
        <f t="shared" si="792"/>
        <v>0.03</v>
      </c>
      <c r="EI616" s="407">
        <f t="shared" si="792"/>
        <v>0.03</v>
      </c>
      <c r="EJ616" s="407">
        <f t="shared" si="792"/>
        <v>0.03</v>
      </c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39"/>
      <c r="GJ616" s="39"/>
      <c r="GK616" s="39"/>
      <c r="GL616" s="39"/>
      <c r="GM616" s="39"/>
      <c r="GN616" s="39"/>
      <c r="GO616" s="39"/>
      <c r="GP616" s="39"/>
      <c r="GQ616" s="39"/>
      <c r="GR616" s="39"/>
      <c r="GS616" s="39"/>
      <c r="GT616" s="39"/>
      <c r="GU616" s="39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</row>
    <row r="617" spans="1:228" ht="12.75" hidden="1" customHeight="1" x14ac:dyDescent="0.2">
      <c r="A617" s="31">
        <f>A616+1</f>
        <v>42</v>
      </c>
      <c r="B617" s="31"/>
      <c r="C617" s="31">
        <v>30</v>
      </c>
      <c r="D617" s="32">
        <f t="shared" si="762"/>
        <v>493</v>
      </c>
      <c r="E617" s="33">
        <f t="shared" ca="1" si="726"/>
        <v>0</v>
      </c>
      <c r="F617" s="33">
        <f t="shared" ca="1" si="727"/>
        <v>0</v>
      </c>
      <c r="G617" s="33">
        <f t="shared" ca="1" si="728"/>
        <v>0</v>
      </c>
      <c r="H617" s="33">
        <v>0</v>
      </c>
      <c r="I617" s="33">
        <v>0</v>
      </c>
      <c r="J617" s="33">
        <f t="shared" ca="1" si="784"/>
        <v>0</v>
      </c>
      <c r="K617" s="33">
        <f t="shared" ca="1" si="729"/>
        <v>0</v>
      </c>
      <c r="L617" s="33"/>
      <c r="M617" s="832">
        <v>0</v>
      </c>
      <c r="N617" s="33">
        <f>IF(M617&gt;0,#REF!,0)</f>
        <v>0</v>
      </c>
      <c r="O617" s="33">
        <f t="shared" ca="1" si="730"/>
        <v>0</v>
      </c>
      <c r="P617" s="833">
        <f t="shared" ca="1" si="763"/>
        <v>0</v>
      </c>
      <c r="Q617" s="834">
        <f t="shared" ca="1" si="764"/>
        <v>0</v>
      </c>
      <c r="R617" s="835">
        <f t="shared" ca="1" si="765"/>
        <v>0</v>
      </c>
      <c r="S617" s="836">
        <f t="shared" ca="1" si="766"/>
        <v>0</v>
      </c>
      <c r="T617" s="34">
        <f t="shared" ca="1" si="731"/>
        <v>0</v>
      </c>
      <c r="U617" s="835">
        <f t="shared" ca="1" si="767"/>
        <v>0</v>
      </c>
      <c r="V617" s="34">
        <f t="shared" si="793"/>
        <v>0</v>
      </c>
      <c r="W617" s="553">
        <f t="shared" si="794"/>
        <v>0</v>
      </c>
      <c r="X617" s="42">
        <f t="shared" si="768"/>
        <v>0.03</v>
      </c>
      <c r="Y617" s="43">
        <f t="shared" si="732"/>
        <v>2.4662697723036864E-3</v>
      </c>
      <c r="Z617" s="45">
        <f t="shared" si="723"/>
        <v>0.03</v>
      </c>
      <c r="AA617" s="43">
        <f t="shared" si="733"/>
        <v>2.4662697723036864E-3</v>
      </c>
      <c r="AB617" s="35">
        <f t="shared" si="790"/>
        <v>0.16</v>
      </c>
      <c r="AC617" s="35">
        <f t="shared" ca="1" si="790"/>
        <v>0.15470777428049154</v>
      </c>
      <c r="AD617" s="317">
        <f t="shared" ca="1" si="790"/>
        <v>0.15470777428049154</v>
      </c>
      <c r="AE617" s="39"/>
      <c r="AF617" s="318">
        <f t="shared" si="734"/>
        <v>0</v>
      </c>
      <c r="AG617" s="405">
        <f t="shared" ca="1" si="735"/>
        <v>0</v>
      </c>
      <c r="AH617" s="318">
        <f t="shared" si="736"/>
        <v>0</v>
      </c>
      <c r="AI617" s="405">
        <f t="shared" ca="1" si="737"/>
        <v>0</v>
      </c>
      <c r="AJ617" s="318">
        <f t="shared" si="738"/>
        <v>0</v>
      </c>
      <c r="AK617" s="405">
        <f t="shared" ca="1" si="739"/>
        <v>0</v>
      </c>
      <c r="AL617" s="35">
        <v>0</v>
      </c>
      <c r="AM617" s="30">
        <f t="shared" ca="1" si="740"/>
        <v>0</v>
      </c>
      <c r="AN617" s="39"/>
      <c r="AO617" s="39"/>
      <c r="AP617" s="709">
        <f ca="1">IF($J$12="",0,IF(A617&lt;=$Y$3,IF(R616+SUM($M$126:M617)&gt;$Z$22,R616*10%,IF(R616+SUM($M$126:M617)&lt;=$Z$22,$Z$22-R616-SUM($M$126:M617))),0))</f>
        <v>0</v>
      </c>
      <c r="AQ617" s="319">
        <f t="shared" ca="1" si="770"/>
        <v>0</v>
      </c>
      <c r="AR617" s="319">
        <f ca="1">IF($J$12="",0,IF(U616&lt;0,0,IF(A617&lt;=$Y$3,IF(U616+SUM($M$126:M617)&gt;$Z$22,U616*10%,IF(U616+SUM($M$126:M617)&lt;=$Z$22,$AR$125-U616-SUM($M$126:M617))),0)))</f>
        <v>0</v>
      </c>
      <c r="AS617" s="39">
        <f t="shared" ca="1" si="771"/>
        <v>0</v>
      </c>
      <c r="AT617" s="723">
        <f t="shared" ca="1" si="741"/>
        <v>0</v>
      </c>
      <c r="AU617" s="320">
        <f t="shared" ca="1" si="742"/>
        <v>0</v>
      </c>
      <c r="AV617" s="320">
        <f t="shared" ca="1" si="743"/>
        <v>0</v>
      </c>
      <c r="AW617" s="320">
        <f t="shared" ca="1" si="744"/>
        <v>0</v>
      </c>
      <c r="AX617" s="320">
        <f t="shared" ca="1" si="745"/>
        <v>0</v>
      </c>
      <c r="AY617" s="320">
        <f t="shared" ca="1" si="772"/>
        <v>0</v>
      </c>
      <c r="AZ617" s="724">
        <f t="shared" ca="1" si="746"/>
        <v>0</v>
      </c>
      <c r="BA617" s="1259">
        <f t="shared" si="773"/>
        <v>0</v>
      </c>
      <c r="BB617" s="1250"/>
      <c r="BC617" s="715">
        <f t="shared" si="747"/>
        <v>0</v>
      </c>
      <c r="BD617" s="715">
        <f t="shared" si="748"/>
        <v>0</v>
      </c>
      <c r="BE617" s="715">
        <f t="shared" si="749"/>
        <v>0</v>
      </c>
      <c r="BF617" s="715">
        <f t="shared" si="774"/>
        <v>0</v>
      </c>
      <c r="BG617" s="732">
        <f t="shared" si="750"/>
        <v>0</v>
      </c>
      <c r="BH617" s="39"/>
      <c r="BI617" s="39"/>
      <c r="BJ617" s="39"/>
      <c r="BK617" s="39"/>
      <c r="BL617" s="39"/>
      <c r="BM617" s="30"/>
      <c r="BN617" s="422">
        <f t="shared" ca="1" si="751"/>
        <v>0</v>
      </c>
      <c r="BO617" s="422">
        <f t="shared" ca="1" si="752"/>
        <v>0</v>
      </c>
      <c r="BP617" s="422">
        <f t="shared" ca="1" si="753"/>
        <v>0</v>
      </c>
      <c r="BQ617" s="422">
        <f t="shared" ca="1" si="754"/>
        <v>0</v>
      </c>
      <c r="BR617" s="422">
        <f t="shared" ca="1" si="775"/>
        <v>0</v>
      </c>
      <c r="BS617" s="422">
        <f t="shared" ca="1" si="755"/>
        <v>0</v>
      </c>
      <c r="BT617" s="422">
        <f t="shared" si="756"/>
        <v>0</v>
      </c>
      <c r="BU617" s="422">
        <f t="shared" si="757"/>
        <v>0</v>
      </c>
      <c r="BV617" s="422">
        <f t="shared" si="758"/>
        <v>0</v>
      </c>
      <c r="BW617" s="422">
        <f t="shared" si="759"/>
        <v>0</v>
      </c>
      <c r="BX617" s="422">
        <f t="shared" si="776"/>
        <v>0</v>
      </c>
      <c r="BY617" s="422">
        <f t="shared" si="760"/>
        <v>0</v>
      </c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458"/>
      <c r="CL617" s="458"/>
      <c r="CM617" s="458"/>
      <c r="CN617" s="458"/>
      <c r="CO617" s="458"/>
      <c r="CP617" s="458"/>
      <c r="CQ617" s="458"/>
      <c r="CR617" s="458"/>
      <c r="CS617" s="458"/>
      <c r="CT617" s="458"/>
      <c r="CU617" s="458"/>
      <c r="CV617" s="458"/>
      <c r="CW617" s="458"/>
      <c r="CX617" s="458"/>
      <c r="CY617" s="458"/>
      <c r="CZ617" s="458"/>
      <c r="DA617" s="458"/>
      <c r="DB617" s="458"/>
      <c r="DC617" s="458"/>
      <c r="DD617" s="458"/>
      <c r="DE617" s="458"/>
      <c r="DF617" s="458"/>
      <c r="DG617" s="458"/>
      <c r="DH617" s="458"/>
      <c r="DI617" s="458"/>
      <c r="DJ617" s="458"/>
      <c r="DK617" s="458"/>
      <c r="DL617" s="458"/>
      <c r="DM617" s="458"/>
      <c r="DN617" s="458"/>
      <c r="DO617" s="458"/>
      <c r="DP617" s="458"/>
      <c r="DQ617" s="458"/>
      <c r="DR617" s="458"/>
      <c r="DS617" s="458"/>
      <c r="DT617" s="458"/>
      <c r="DU617" s="39"/>
      <c r="DV617" s="39"/>
      <c r="DW617" s="31">
        <f>DW616+1</f>
        <v>42</v>
      </c>
      <c r="DX617" s="459">
        <f t="shared" si="761"/>
        <v>493</v>
      </c>
      <c r="DY617" s="467">
        <f t="shared" si="777"/>
        <v>0</v>
      </c>
      <c r="DZ617" s="468">
        <f t="shared" si="778"/>
        <v>0</v>
      </c>
      <c r="EA617" s="467">
        <f t="shared" si="779"/>
        <v>0</v>
      </c>
      <c r="EB617" s="468"/>
      <c r="EC617" s="326"/>
      <c r="ED617" s="468"/>
      <c r="EE617" s="39"/>
      <c r="EF617" s="459">
        <f t="shared" si="780"/>
        <v>493</v>
      </c>
      <c r="EG617" s="407">
        <f t="shared" si="792"/>
        <v>0.03</v>
      </c>
      <c r="EH617" s="407">
        <f t="shared" si="792"/>
        <v>0.03</v>
      </c>
      <c r="EI617" s="407">
        <f t="shared" si="792"/>
        <v>0.03</v>
      </c>
      <c r="EJ617" s="407">
        <f t="shared" si="792"/>
        <v>0.03</v>
      </c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39"/>
      <c r="GJ617" s="39"/>
      <c r="GK617" s="39"/>
      <c r="GL617" s="39"/>
      <c r="GM617" s="39"/>
      <c r="GN617" s="39"/>
      <c r="GO617" s="39"/>
      <c r="GP617" s="39"/>
      <c r="GQ617" s="39"/>
      <c r="GR617" s="39"/>
      <c r="GS617" s="39"/>
      <c r="GT617" s="39"/>
      <c r="GU617" s="39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</row>
    <row r="618" spans="1:228" ht="12.75" hidden="1" customHeight="1" x14ac:dyDescent="0.2">
      <c r="A618" s="31">
        <f t="shared" ref="A618:A628" si="795">A617</f>
        <v>42</v>
      </c>
      <c r="B618" s="31"/>
      <c r="C618" s="31"/>
      <c r="D618" s="32">
        <f t="shared" si="762"/>
        <v>494</v>
      </c>
      <c r="E618" s="33">
        <f t="shared" ca="1" si="726"/>
        <v>0</v>
      </c>
      <c r="F618" s="33">
        <f t="shared" ca="1" si="727"/>
        <v>0</v>
      </c>
      <c r="G618" s="33">
        <f t="shared" ca="1" si="728"/>
        <v>0</v>
      </c>
      <c r="H618" s="33">
        <v>0</v>
      </c>
      <c r="I618" s="33">
        <v>0</v>
      </c>
      <c r="J618" s="33">
        <f t="shared" ca="1" si="784"/>
        <v>0</v>
      </c>
      <c r="K618" s="33">
        <f t="shared" ca="1" si="729"/>
        <v>0</v>
      </c>
      <c r="L618" s="33"/>
      <c r="M618" s="832">
        <v>0</v>
      </c>
      <c r="N618" s="33">
        <f>IF(M618&gt;0,#REF!,0)</f>
        <v>0</v>
      </c>
      <c r="O618" s="33">
        <f t="shared" ca="1" si="730"/>
        <v>0</v>
      </c>
      <c r="P618" s="833">
        <f t="shared" ca="1" si="763"/>
        <v>0</v>
      </c>
      <c r="Q618" s="834">
        <f t="shared" ca="1" si="764"/>
        <v>0</v>
      </c>
      <c r="R618" s="835">
        <f t="shared" ca="1" si="765"/>
        <v>0</v>
      </c>
      <c r="S618" s="836">
        <f t="shared" ca="1" si="766"/>
        <v>0</v>
      </c>
      <c r="T618" s="34">
        <f t="shared" ca="1" si="731"/>
        <v>0</v>
      </c>
      <c r="U618" s="835">
        <f t="shared" ca="1" si="767"/>
        <v>0</v>
      </c>
      <c r="V618" s="34">
        <f t="shared" si="793"/>
        <v>0</v>
      </c>
      <c r="W618" s="553">
        <f t="shared" si="794"/>
        <v>0</v>
      </c>
      <c r="X618" s="42">
        <f t="shared" si="768"/>
        <v>0.03</v>
      </c>
      <c r="Y618" s="43">
        <f t="shared" si="732"/>
        <v>2.4662697723036864E-3</v>
      </c>
      <c r="Z618" s="45">
        <f t="shared" si="723"/>
        <v>0.03</v>
      </c>
      <c r="AA618" s="43">
        <f t="shared" si="733"/>
        <v>2.4662697723036864E-3</v>
      </c>
      <c r="AB618" s="35">
        <f t="shared" si="790"/>
        <v>0.16</v>
      </c>
      <c r="AC618" s="35">
        <f t="shared" ca="1" si="790"/>
        <v>0.15470777428049154</v>
      </c>
      <c r="AD618" s="317">
        <f t="shared" ca="1" si="790"/>
        <v>0.15470777428049154</v>
      </c>
      <c r="AE618" s="39"/>
      <c r="AF618" s="318">
        <f t="shared" si="734"/>
        <v>0</v>
      </c>
      <c r="AG618" s="405">
        <f t="shared" ca="1" si="735"/>
        <v>0</v>
      </c>
      <c r="AH618" s="318">
        <f t="shared" si="736"/>
        <v>0</v>
      </c>
      <c r="AI618" s="405">
        <f t="shared" ca="1" si="737"/>
        <v>0</v>
      </c>
      <c r="AJ618" s="318">
        <f t="shared" si="738"/>
        <v>0</v>
      </c>
      <c r="AK618" s="405">
        <f t="shared" ca="1" si="739"/>
        <v>0</v>
      </c>
      <c r="AL618" s="35">
        <v>0</v>
      </c>
      <c r="AM618" s="30">
        <f t="shared" ca="1" si="740"/>
        <v>0</v>
      </c>
      <c r="AN618" s="39"/>
      <c r="AO618" s="39"/>
      <c r="AP618" s="709">
        <f ca="1">IF($J$12="",0,IF(A618&lt;=$Y$3,IF(R617+SUM($M$126:M618)&gt;$Z$22,R617*10%,IF(R617+SUM($M$126:M618)&lt;=$Z$22,$Z$22-R617-SUM($M$126:M618))),0))</f>
        <v>0</v>
      </c>
      <c r="AQ618" s="319">
        <f t="shared" ca="1" si="770"/>
        <v>0</v>
      </c>
      <c r="AR618" s="319">
        <f ca="1">IF($J$12="",0,IF(U617&lt;0,0,IF(A618&lt;=$Y$3,IF(U617+SUM($M$126:M618)&gt;$Z$22,U617*10%,IF(U617+SUM($M$126:M618)&lt;=$Z$22,$AR$125-U617-SUM($M$126:M618))),0)))</f>
        <v>0</v>
      </c>
      <c r="AS618" s="39">
        <f t="shared" ca="1" si="771"/>
        <v>0</v>
      </c>
      <c r="AT618" s="723">
        <f t="shared" ca="1" si="741"/>
        <v>0</v>
      </c>
      <c r="AU618" s="320">
        <f t="shared" ca="1" si="742"/>
        <v>0</v>
      </c>
      <c r="AV618" s="320">
        <f t="shared" ca="1" si="743"/>
        <v>0</v>
      </c>
      <c r="AW618" s="320">
        <f t="shared" ca="1" si="744"/>
        <v>0</v>
      </c>
      <c r="AX618" s="320">
        <f t="shared" ca="1" si="745"/>
        <v>0</v>
      </c>
      <c r="AY618" s="320">
        <f t="shared" ca="1" si="772"/>
        <v>0</v>
      </c>
      <c r="AZ618" s="724">
        <f t="shared" ca="1" si="746"/>
        <v>0</v>
      </c>
      <c r="BA618" s="1259">
        <f t="shared" si="773"/>
        <v>0</v>
      </c>
      <c r="BB618" s="1250"/>
      <c r="BC618" s="715">
        <f t="shared" si="747"/>
        <v>0</v>
      </c>
      <c r="BD618" s="715">
        <f t="shared" si="748"/>
        <v>0</v>
      </c>
      <c r="BE618" s="715">
        <f t="shared" si="749"/>
        <v>0</v>
      </c>
      <c r="BF618" s="715">
        <f t="shared" si="774"/>
        <v>0</v>
      </c>
      <c r="BG618" s="732">
        <f t="shared" si="750"/>
        <v>0</v>
      </c>
      <c r="BH618" s="39"/>
      <c r="BI618" s="39"/>
      <c r="BJ618" s="39"/>
      <c r="BK618" s="39"/>
      <c r="BL618" s="39"/>
      <c r="BM618" s="30"/>
      <c r="BN618" s="422">
        <f t="shared" ca="1" si="751"/>
        <v>0</v>
      </c>
      <c r="BO618" s="422">
        <f t="shared" ca="1" si="752"/>
        <v>0</v>
      </c>
      <c r="BP618" s="422">
        <f t="shared" ca="1" si="753"/>
        <v>0</v>
      </c>
      <c r="BQ618" s="422">
        <f t="shared" ca="1" si="754"/>
        <v>0</v>
      </c>
      <c r="BR618" s="422">
        <f t="shared" ca="1" si="775"/>
        <v>0</v>
      </c>
      <c r="BS618" s="422">
        <f t="shared" ca="1" si="755"/>
        <v>0</v>
      </c>
      <c r="BT618" s="422">
        <f t="shared" si="756"/>
        <v>0</v>
      </c>
      <c r="BU618" s="422">
        <f t="shared" si="757"/>
        <v>0</v>
      </c>
      <c r="BV618" s="422">
        <f t="shared" si="758"/>
        <v>0</v>
      </c>
      <c r="BW618" s="422">
        <f t="shared" si="759"/>
        <v>0</v>
      </c>
      <c r="BX618" s="422">
        <f t="shared" si="776"/>
        <v>0</v>
      </c>
      <c r="BY618" s="422">
        <f t="shared" si="760"/>
        <v>0</v>
      </c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458"/>
      <c r="CL618" s="458"/>
      <c r="CM618" s="458"/>
      <c r="CN618" s="458"/>
      <c r="CO618" s="458"/>
      <c r="CP618" s="458"/>
      <c r="CQ618" s="458"/>
      <c r="CR618" s="458"/>
      <c r="CS618" s="458"/>
      <c r="CT618" s="458"/>
      <c r="CU618" s="458"/>
      <c r="CV618" s="458"/>
      <c r="CW618" s="458"/>
      <c r="CX618" s="458"/>
      <c r="CY618" s="458"/>
      <c r="CZ618" s="458"/>
      <c r="DA618" s="458"/>
      <c r="DB618" s="458"/>
      <c r="DC618" s="458"/>
      <c r="DD618" s="458"/>
      <c r="DE618" s="458"/>
      <c r="DF618" s="458"/>
      <c r="DG618" s="458"/>
      <c r="DH618" s="458"/>
      <c r="DI618" s="458"/>
      <c r="DJ618" s="458"/>
      <c r="DK618" s="458"/>
      <c r="DL618" s="458"/>
      <c r="DM618" s="458"/>
      <c r="DN618" s="458"/>
      <c r="DO618" s="458"/>
      <c r="DP618" s="458"/>
      <c r="DQ618" s="458"/>
      <c r="DR618" s="458"/>
      <c r="DS618" s="458"/>
      <c r="DT618" s="458"/>
      <c r="DU618" s="39"/>
      <c r="DV618" s="39"/>
      <c r="DW618" s="31">
        <f t="shared" ref="DW618:DW628" si="796">DW617</f>
        <v>42</v>
      </c>
      <c r="DX618" s="459">
        <f t="shared" si="761"/>
        <v>494</v>
      </c>
      <c r="DY618" s="467">
        <f t="shared" si="777"/>
        <v>0</v>
      </c>
      <c r="DZ618" s="468">
        <f t="shared" si="778"/>
        <v>0</v>
      </c>
      <c r="EA618" s="467">
        <f t="shared" si="779"/>
        <v>0</v>
      </c>
      <c r="EB618" s="468"/>
      <c r="EC618" s="326"/>
      <c r="ED618" s="468"/>
      <c r="EE618" s="39"/>
      <c r="EF618" s="459">
        <f t="shared" si="780"/>
        <v>494</v>
      </c>
      <c r="EG618" s="407">
        <f t="shared" si="792"/>
        <v>0.03</v>
      </c>
      <c r="EH618" s="407">
        <f t="shared" si="792"/>
        <v>0.03</v>
      </c>
      <c r="EI618" s="407">
        <f t="shared" si="792"/>
        <v>0.03</v>
      </c>
      <c r="EJ618" s="407">
        <f t="shared" si="792"/>
        <v>0.03</v>
      </c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39"/>
      <c r="GJ618" s="39"/>
      <c r="GK618" s="39"/>
      <c r="GL618" s="39"/>
      <c r="GM618" s="39"/>
      <c r="GN618" s="39"/>
      <c r="GO618" s="39"/>
      <c r="GP618" s="39"/>
      <c r="GQ618" s="39"/>
      <c r="GR618" s="39"/>
      <c r="GS618" s="39"/>
      <c r="GT618" s="39"/>
      <c r="GU618" s="39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</row>
    <row r="619" spans="1:228" ht="12.75" hidden="1" customHeight="1" x14ac:dyDescent="0.2">
      <c r="A619" s="31">
        <f t="shared" si="795"/>
        <v>42</v>
      </c>
      <c r="B619" s="31"/>
      <c r="C619" s="31"/>
      <c r="D619" s="32">
        <f t="shared" si="762"/>
        <v>495</v>
      </c>
      <c r="E619" s="33">
        <f t="shared" ca="1" si="726"/>
        <v>0</v>
      </c>
      <c r="F619" s="33">
        <f t="shared" ca="1" si="727"/>
        <v>0</v>
      </c>
      <c r="G619" s="33">
        <f t="shared" ca="1" si="728"/>
        <v>0</v>
      </c>
      <c r="H619" s="33">
        <v>0</v>
      </c>
      <c r="I619" s="33">
        <v>0</v>
      </c>
      <c r="J619" s="33">
        <f t="shared" ca="1" si="784"/>
        <v>0</v>
      </c>
      <c r="K619" s="33">
        <f t="shared" ca="1" si="729"/>
        <v>0</v>
      </c>
      <c r="L619" s="33"/>
      <c r="M619" s="832">
        <v>0</v>
      </c>
      <c r="N619" s="33">
        <f>IF(M619&gt;0,#REF!,0)</f>
        <v>0</v>
      </c>
      <c r="O619" s="33">
        <f t="shared" ca="1" si="730"/>
        <v>0</v>
      </c>
      <c r="P619" s="833">
        <f t="shared" ca="1" si="763"/>
        <v>0</v>
      </c>
      <c r="Q619" s="834">
        <f t="shared" ca="1" si="764"/>
        <v>0</v>
      </c>
      <c r="R619" s="835">
        <f t="shared" ca="1" si="765"/>
        <v>0</v>
      </c>
      <c r="S619" s="836">
        <f t="shared" ca="1" si="766"/>
        <v>0</v>
      </c>
      <c r="T619" s="34">
        <f t="shared" ca="1" si="731"/>
        <v>0</v>
      </c>
      <c r="U619" s="835">
        <f t="shared" ca="1" si="767"/>
        <v>0</v>
      </c>
      <c r="V619" s="34">
        <f t="shared" si="793"/>
        <v>0</v>
      </c>
      <c r="W619" s="553">
        <f t="shared" si="794"/>
        <v>0</v>
      </c>
      <c r="X619" s="42">
        <f t="shared" si="768"/>
        <v>0.03</v>
      </c>
      <c r="Y619" s="43">
        <f t="shared" si="732"/>
        <v>2.4662697723036864E-3</v>
      </c>
      <c r="Z619" s="45">
        <f t="shared" si="723"/>
        <v>0.03</v>
      </c>
      <c r="AA619" s="43">
        <f t="shared" si="733"/>
        <v>2.4662697723036864E-3</v>
      </c>
      <c r="AB619" s="35">
        <f t="shared" si="790"/>
        <v>0.16</v>
      </c>
      <c r="AC619" s="35">
        <f t="shared" ca="1" si="790"/>
        <v>0.15470777428049154</v>
      </c>
      <c r="AD619" s="317">
        <f t="shared" ca="1" si="790"/>
        <v>0.15470777428049154</v>
      </c>
      <c r="AE619" s="39"/>
      <c r="AF619" s="318">
        <f t="shared" si="734"/>
        <v>0</v>
      </c>
      <c r="AG619" s="405">
        <f t="shared" ca="1" si="735"/>
        <v>0</v>
      </c>
      <c r="AH619" s="318">
        <f t="shared" si="736"/>
        <v>0</v>
      </c>
      <c r="AI619" s="405">
        <f t="shared" ca="1" si="737"/>
        <v>0</v>
      </c>
      <c r="AJ619" s="318">
        <f t="shared" si="738"/>
        <v>0</v>
      </c>
      <c r="AK619" s="405">
        <f t="shared" ca="1" si="739"/>
        <v>0</v>
      </c>
      <c r="AL619" s="35">
        <v>0</v>
      </c>
      <c r="AM619" s="30">
        <f t="shared" ca="1" si="740"/>
        <v>0</v>
      </c>
      <c r="AN619" s="39"/>
      <c r="AO619" s="39"/>
      <c r="AP619" s="709">
        <f ca="1">IF($J$12="",0,IF(A619&lt;=$Y$3,IF(R618+SUM($M$126:M619)&gt;$Z$22,R618*10%,IF(R618+SUM($M$126:M619)&lt;=$Z$22,$Z$22-R618-SUM($M$126:M619))),0))</f>
        <v>0</v>
      </c>
      <c r="AQ619" s="319">
        <f t="shared" ca="1" si="770"/>
        <v>0</v>
      </c>
      <c r="AR619" s="319">
        <f ca="1">IF($J$12="",0,IF(U618&lt;0,0,IF(A619&lt;=$Y$3,IF(U618+SUM($M$126:M619)&gt;$Z$22,U618*10%,IF(U618+SUM($M$126:M619)&lt;=$Z$22,$AR$125-U618-SUM($M$126:M619))),0)))</f>
        <v>0</v>
      </c>
      <c r="AS619" s="39">
        <f t="shared" ca="1" si="771"/>
        <v>0</v>
      </c>
      <c r="AT619" s="723">
        <f t="shared" ca="1" si="741"/>
        <v>0</v>
      </c>
      <c r="AU619" s="320">
        <f t="shared" ca="1" si="742"/>
        <v>0</v>
      </c>
      <c r="AV619" s="320">
        <f t="shared" ca="1" si="743"/>
        <v>0</v>
      </c>
      <c r="AW619" s="320">
        <f t="shared" ca="1" si="744"/>
        <v>0</v>
      </c>
      <c r="AX619" s="320">
        <f t="shared" ca="1" si="745"/>
        <v>0</v>
      </c>
      <c r="AY619" s="320">
        <f t="shared" ca="1" si="772"/>
        <v>0</v>
      </c>
      <c r="AZ619" s="724">
        <f t="shared" ca="1" si="746"/>
        <v>0</v>
      </c>
      <c r="BA619" s="1259">
        <f t="shared" si="773"/>
        <v>0</v>
      </c>
      <c r="BB619" s="1250"/>
      <c r="BC619" s="715">
        <f t="shared" si="747"/>
        <v>0</v>
      </c>
      <c r="BD619" s="715">
        <f t="shared" si="748"/>
        <v>0</v>
      </c>
      <c r="BE619" s="715">
        <f t="shared" si="749"/>
        <v>0</v>
      </c>
      <c r="BF619" s="715">
        <f t="shared" si="774"/>
        <v>0</v>
      </c>
      <c r="BG619" s="732">
        <f t="shared" si="750"/>
        <v>0</v>
      </c>
      <c r="BH619" s="39"/>
      <c r="BI619" s="39"/>
      <c r="BJ619" s="39"/>
      <c r="BK619" s="39"/>
      <c r="BL619" s="39"/>
      <c r="BM619" s="30"/>
      <c r="BN619" s="422">
        <f t="shared" ca="1" si="751"/>
        <v>0</v>
      </c>
      <c r="BO619" s="422">
        <f t="shared" ca="1" si="752"/>
        <v>0</v>
      </c>
      <c r="BP619" s="422">
        <f t="shared" ca="1" si="753"/>
        <v>0</v>
      </c>
      <c r="BQ619" s="422">
        <f t="shared" ca="1" si="754"/>
        <v>0</v>
      </c>
      <c r="BR619" s="422">
        <f t="shared" ca="1" si="775"/>
        <v>0</v>
      </c>
      <c r="BS619" s="422">
        <f t="shared" ca="1" si="755"/>
        <v>0</v>
      </c>
      <c r="BT619" s="422">
        <f t="shared" si="756"/>
        <v>0</v>
      </c>
      <c r="BU619" s="422">
        <f t="shared" si="757"/>
        <v>0</v>
      </c>
      <c r="BV619" s="422">
        <f t="shared" si="758"/>
        <v>0</v>
      </c>
      <c r="BW619" s="422">
        <f t="shared" si="759"/>
        <v>0</v>
      </c>
      <c r="BX619" s="422">
        <f t="shared" si="776"/>
        <v>0</v>
      </c>
      <c r="BY619" s="422">
        <f t="shared" si="760"/>
        <v>0</v>
      </c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458"/>
      <c r="CL619" s="458"/>
      <c r="CM619" s="458"/>
      <c r="CN619" s="458"/>
      <c r="CO619" s="458"/>
      <c r="CP619" s="458"/>
      <c r="CQ619" s="458"/>
      <c r="CR619" s="458"/>
      <c r="CS619" s="458"/>
      <c r="CT619" s="458"/>
      <c r="CU619" s="458"/>
      <c r="CV619" s="458"/>
      <c r="CW619" s="458"/>
      <c r="CX619" s="458"/>
      <c r="CY619" s="458"/>
      <c r="CZ619" s="458"/>
      <c r="DA619" s="458"/>
      <c r="DB619" s="458"/>
      <c r="DC619" s="458"/>
      <c r="DD619" s="458"/>
      <c r="DE619" s="458"/>
      <c r="DF619" s="458"/>
      <c r="DG619" s="458"/>
      <c r="DH619" s="458"/>
      <c r="DI619" s="458"/>
      <c r="DJ619" s="458"/>
      <c r="DK619" s="458"/>
      <c r="DL619" s="458"/>
      <c r="DM619" s="458"/>
      <c r="DN619" s="458"/>
      <c r="DO619" s="458"/>
      <c r="DP619" s="458"/>
      <c r="DQ619" s="458"/>
      <c r="DR619" s="458"/>
      <c r="DS619" s="458"/>
      <c r="DT619" s="458"/>
      <c r="DU619" s="39"/>
      <c r="DV619" s="39"/>
      <c r="DW619" s="31">
        <f t="shared" si="796"/>
        <v>42</v>
      </c>
      <c r="DX619" s="459">
        <f t="shared" si="761"/>
        <v>495</v>
      </c>
      <c r="DY619" s="467">
        <f t="shared" si="777"/>
        <v>0</v>
      </c>
      <c r="DZ619" s="468">
        <f t="shared" si="778"/>
        <v>0</v>
      </c>
      <c r="EA619" s="467">
        <f t="shared" si="779"/>
        <v>0</v>
      </c>
      <c r="EB619" s="468"/>
      <c r="EC619" s="326"/>
      <c r="ED619" s="468"/>
      <c r="EE619" s="39"/>
      <c r="EF619" s="459">
        <f t="shared" si="780"/>
        <v>495</v>
      </c>
      <c r="EG619" s="407">
        <f t="shared" si="792"/>
        <v>0.03</v>
      </c>
      <c r="EH619" s="407">
        <f t="shared" si="792"/>
        <v>0.03</v>
      </c>
      <c r="EI619" s="407">
        <f t="shared" si="792"/>
        <v>0.03</v>
      </c>
      <c r="EJ619" s="407">
        <f t="shared" si="792"/>
        <v>0.03</v>
      </c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39"/>
      <c r="GJ619" s="39"/>
      <c r="GK619" s="39"/>
      <c r="GL619" s="39"/>
      <c r="GM619" s="39"/>
      <c r="GN619" s="39"/>
      <c r="GO619" s="39"/>
      <c r="GP619" s="39"/>
      <c r="GQ619" s="39"/>
      <c r="GR619" s="39"/>
      <c r="GS619" s="39"/>
      <c r="GT619" s="39"/>
      <c r="GU619" s="39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</row>
    <row r="620" spans="1:228" ht="12.75" hidden="1" customHeight="1" x14ac:dyDescent="0.2">
      <c r="A620" s="31">
        <f t="shared" si="795"/>
        <v>42</v>
      </c>
      <c r="B620" s="31"/>
      <c r="C620" s="31"/>
      <c r="D620" s="32">
        <f t="shared" si="762"/>
        <v>496</v>
      </c>
      <c r="E620" s="33">
        <f t="shared" ca="1" si="726"/>
        <v>0</v>
      </c>
      <c r="F620" s="33">
        <f t="shared" ca="1" si="727"/>
        <v>0</v>
      </c>
      <c r="G620" s="33">
        <f t="shared" ca="1" si="728"/>
        <v>0</v>
      </c>
      <c r="H620" s="33">
        <v>0</v>
      </c>
      <c r="I620" s="33">
        <v>0</v>
      </c>
      <c r="J620" s="33">
        <f t="shared" ca="1" si="784"/>
        <v>0</v>
      </c>
      <c r="K620" s="33">
        <f t="shared" ca="1" si="729"/>
        <v>0</v>
      </c>
      <c r="L620" s="33"/>
      <c r="M620" s="832">
        <v>0</v>
      </c>
      <c r="N620" s="33">
        <f>IF(M620&gt;0,#REF!,0)</f>
        <v>0</v>
      </c>
      <c r="O620" s="33">
        <f t="shared" ca="1" si="730"/>
        <v>0</v>
      </c>
      <c r="P620" s="833">
        <f t="shared" ca="1" si="763"/>
        <v>0</v>
      </c>
      <c r="Q620" s="834">
        <f t="shared" ca="1" si="764"/>
        <v>0</v>
      </c>
      <c r="R620" s="835">
        <f t="shared" ca="1" si="765"/>
        <v>0</v>
      </c>
      <c r="S620" s="836">
        <f t="shared" ca="1" si="766"/>
        <v>0</v>
      </c>
      <c r="T620" s="34">
        <f t="shared" ca="1" si="731"/>
        <v>0</v>
      </c>
      <c r="U620" s="835">
        <f t="shared" ca="1" si="767"/>
        <v>0</v>
      </c>
      <c r="V620" s="34">
        <f t="shared" si="793"/>
        <v>0</v>
      </c>
      <c r="W620" s="553">
        <f t="shared" si="794"/>
        <v>0</v>
      </c>
      <c r="X620" s="42">
        <f t="shared" si="768"/>
        <v>0.03</v>
      </c>
      <c r="Y620" s="43">
        <f t="shared" si="732"/>
        <v>2.4662697723036864E-3</v>
      </c>
      <c r="Z620" s="45">
        <f t="shared" si="723"/>
        <v>0.03</v>
      </c>
      <c r="AA620" s="43">
        <f t="shared" si="733"/>
        <v>2.4662697723036864E-3</v>
      </c>
      <c r="AB620" s="35">
        <f t="shared" si="790"/>
        <v>0.16</v>
      </c>
      <c r="AC620" s="35">
        <f t="shared" ca="1" si="790"/>
        <v>0.15470777428049154</v>
      </c>
      <c r="AD620" s="317">
        <f t="shared" ca="1" si="790"/>
        <v>0.15470777428049154</v>
      </c>
      <c r="AE620" s="39"/>
      <c r="AF620" s="318">
        <f t="shared" si="734"/>
        <v>0</v>
      </c>
      <c r="AG620" s="405">
        <f t="shared" ca="1" si="735"/>
        <v>0</v>
      </c>
      <c r="AH620" s="318">
        <f t="shared" si="736"/>
        <v>0</v>
      </c>
      <c r="AI620" s="405">
        <f t="shared" ca="1" si="737"/>
        <v>0</v>
      </c>
      <c r="AJ620" s="318">
        <f t="shared" si="738"/>
        <v>0</v>
      </c>
      <c r="AK620" s="405">
        <f t="shared" ca="1" si="739"/>
        <v>0</v>
      </c>
      <c r="AL620" s="35">
        <v>0</v>
      </c>
      <c r="AM620" s="30">
        <f t="shared" ca="1" si="740"/>
        <v>0</v>
      </c>
      <c r="AN620" s="39"/>
      <c r="AO620" s="39"/>
      <c r="AP620" s="709">
        <f ca="1">IF($J$12="",0,IF(A620&lt;=$Y$3,IF(R619+SUM($M$126:M620)&gt;$Z$22,R619*10%,IF(R619+SUM($M$126:M620)&lt;=$Z$22,$Z$22-R619-SUM($M$126:M620))),0))</f>
        <v>0</v>
      </c>
      <c r="AQ620" s="319">
        <f t="shared" ca="1" si="770"/>
        <v>0</v>
      </c>
      <c r="AR620" s="319">
        <f ca="1">IF($J$12="",0,IF(U619&lt;0,0,IF(A620&lt;=$Y$3,IF(U619+SUM($M$126:M620)&gt;$Z$22,U619*10%,IF(U619+SUM($M$126:M620)&lt;=$Z$22,$AR$125-U619-SUM($M$126:M620))),0)))</f>
        <v>0</v>
      </c>
      <c r="AS620" s="39">
        <f t="shared" ca="1" si="771"/>
        <v>0</v>
      </c>
      <c r="AT620" s="723">
        <f t="shared" ca="1" si="741"/>
        <v>0</v>
      </c>
      <c r="AU620" s="320">
        <f t="shared" ca="1" si="742"/>
        <v>0</v>
      </c>
      <c r="AV620" s="320">
        <f t="shared" ca="1" si="743"/>
        <v>0</v>
      </c>
      <c r="AW620" s="320">
        <f t="shared" ca="1" si="744"/>
        <v>0</v>
      </c>
      <c r="AX620" s="320">
        <f t="shared" ca="1" si="745"/>
        <v>0</v>
      </c>
      <c r="AY620" s="320">
        <f t="shared" ca="1" si="772"/>
        <v>0</v>
      </c>
      <c r="AZ620" s="724">
        <f t="shared" ca="1" si="746"/>
        <v>0</v>
      </c>
      <c r="BA620" s="1259">
        <f t="shared" si="773"/>
        <v>0</v>
      </c>
      <c r="BB620" s="1250"/>
      <c r="BC620" s="715">
        <f t="shared" si="747"/>
        <v>0</v>
      </c>
      <c r="BD620" s="715">
        <f t="shared" si="748"/>
        <v>0</v>
      </c>
      <c r="BE620" s="715">
        <f t="shared" si="749"/>
        <v>0</v>
      </c>
      <c r="BF620" s="715">
        <f t="shared" si="774"/>
        <v>0</v>
      </c>
      <c r="BG620" s="732">
        <f t="shared" si="750"/>
        <v>0</v>
      </c>
      <c r="BH620" s="39"/>
      <c r="BI620" s="39"/>
      <c r="BJ620" s="39"/>
      <c r="BK620" s="39"/>
      <c r="BL620" s="39"/>
      <c r="BM620" s="30"/>
      <c r="BN620" s="422">
        <f t="shared" ca="1" si="751"/>
        <v>0</v>
      </c>
      <c r="BO620" s="422">
        <f t="shared" ca="1" si="752"/>
        <v>0</v>
      </c>
      <c r="BP620" s="422">
        <f t="shared" ca="1" si="753"/>
        <v>0</v>
      </c>
      <c r="BQ620" s="422">
        <f t="shared" ca="1" si="754"/>
        <v>0</v>
      </c>
      <c r="BR620" s="422">
        <f t="shared" ca="1" si="775"/>
        <v>0</v>
      </c>
      <c r="BS620" s="422">
        <f t="shared" ca="1" si="755"/>
        <v>0</v>
      </c>
      <c r="BT620" s="422">
        <f t="shared" si="756"/>
        <v>0</v>
      </c>
      <c r="BU620" s="422">
        <f t="shared" si="757"/>
        <v>0</v>
      </c>
      <c r="BV620" s="422">
        <f t="shared" si="758"/>
        <v>0</v>
      </c>
      <c r="BW620" s="422">
        <f t="shared" si="759"/>
        <v>0</v>
      </c>
      <c r="BX620" s="422">
        <f t="shared" si="776"/>
        <v>0</v>
      </c>
      <c r="BY620" s="422">
        <f t="shared" si="760"/>
        <v>0</v>
      </c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458"/>
      <c r="CL620" s="458"/>
      <c r="CM620" s="458"/>
      <c r="CN620" s="458"/>
      <c r="CO620" s="458"/>
      <c r="CP620" s="458"/>
      <c r="CQ620" s="458"/>
      <c r="CR620" s="458"/>
      <c r="CS620" s="458"/>
      <c r="CT620" s="458"/>
      <c r="CU620" s="458"/>
      <c r="CV620" s="458"/>
      <c r="CW620" s="458"/>
      <c r="CX620" s="458"/>
      <c r="CY620" s="458"/>
      <c r="CZ620" s="458"/>
      <c r="DA620" s="458"/>
      <c r="DB620" s="458"/>
      <c r="DC620" s="458"/>
      <c r="DD620" s="458"/>
      <c r="DE620" s="458"/>
      <c r="DF620" s="458"/>
      <c r="DG620" s="458"/>
      <c r="DH620" s="458"/>
      <c r="DI620" s="458"/>
      <c r="DJ620" s="458"/>
      <c r="DK620" s="458"/>
      <c r="DL620" s="458"/>
      <c r="DM620" s="458"/>
      <c r="DN620" s="458"/>
      <c r="DO620" s="458"/>
      <c r="DP620" s="458"/>
      <c r="DQ620" s="458"/>
      <c r="DR620" s="458"/>
      <c r="DS620" s="458"/>
      <c r="DT620" s="458"/>
      <c r="DU620" s="39"/>
      <c r="DV620" s="39"/>
      <c r="DW620" s="31">
        <f t="shared" si="796"/>
        <v>42</v>
      </c>
      <c r="DX620" s="459">
        <f t="shared" si="761"/>
        <v>496</v>
      </c>
      <c r="DY620" s="467">
        <f t="shared" si="777"/>
        <v>0</v>
      </c>
      <c r="DZ620" s="468">
        <f t="shared" si="778"/>
        <v>0</v>
      </c>
      <c r="EA620" s="467">
        <f t="shared" si="779"/>
        <v>0</v>
      </c>
      <c r="EB620" s="468"/>
      <c r="EC620" s="326"/>
      <c r="ED620" s="468"/>
      <c r="EE620" s="39"/>
      <c r="EF620" s="459">
        <f t="shared" si="780"/>
        <v>496</v>
      </c>
      <c r="EG620" s="407">
        <f t="shared" si="792"/>
        <v>0.03</v>
      </c>
      <c r="EH620" s="407">
        <f t="shared" si="792"/>
        <v>0.03</v>
      </c>
      <c r="EI620" s="407">
        <f t="shared" si="792"/>
        <v>0.03</v>
      </c>
      <c r="EJ620" s="407">
        <f t="shared" si="792"/>
        <v>0.03</v>
      </c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39"/>
      <c r="GJ620" s="39"/>
      <c r="GK620" s="39"/>
      <c r="GL620" s="39"/>
      <c r="GM620" s="39"/>
      <c r="GN620" s="39"/>
      <c r="GO620" s="39"/>
      <c r="GP620" s="39"/>
      <c r="GQ620" s="39"/>
      <c r="GR620" s="39"/>
      <c r="GS620" s="39"/>
      <c r="GT620" s="39"/>
      <c r="GU620" s="39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</row>
    <row r="621" spans="1:228" ht="12.75" hidden="1" customHeight="1" x14ac:dyDescent="0.2">
      <c r="A621" s="31">
        <f t="shared" si="795"/>
        <v>42</v>
      </c>
      <c r="B621" s="31"/>
      <c r="C621" s="31"/>
      <c r="D621" s="32">
        <f t="shared" si="762"/>
        <v>497</v>
      </c>
      <c r="E621" s="33">
        <f t="shared" ca="1" si="726"/>
        <v>0</v>
      </c>
      <c r="F621" s="33">
        <f t="shared" ca="1" si="727"/>
        <v>0</v>
      </c>
      <c r="G621" s="33">
        <f t="shared" ca="1" si="728"/>
        <v>0</v>
      </c>
      <c r="H621" s="33">
        <v>0</v>
      </c>
      <c r="I621" s="33">
        <v>0</v>
      </c>
      <c r="J621" s="33">
        <f t="shared" ca="1" si="784"/>
        <v>0</v>
      </c>
      <c r="K621" s="33">
        <f t="shared" ca="1" si="729"/>
        <v>0</v>
      </c>
      <c r="L621" s="33"/>
      <c r="M621" s="832">
        <v>0</v>
      </c>
      <c r="N621" s="33">
        <f>IF(M621&gt;0,#REF!,0)</f>
        <v>0</v>
      </c>
      <c r="O621" s="33">
        <f t="shared" ca="1" si="730"/>
        <v>0</v>
      </c>
      <c r="P621" s="833">
        <f t="shared" ca="1" si="763"/>
        <v>0</v>
      </c>
      <c r="Q621" s="834">
        <f t="shared" ca="1" si="764"/>
        <v>0</v>
      </c>
      <c r="R621" s="835">
        <f t="shared" ca="1" si="765"/>
        <v>0</v>
      </c>
      <c r="S621" s="836">
        <f t="shared" ca="1" si="766"/>
        <v>0</v>
      </c>
      <c r="T621" s="34">
        <f t="shared" ca="1" si="731"/>
        <v>0</v>
      </c>
      <c r="U621" s="835">
        <f t="shared" ca="1" si="767"/>
        <v>0</v>
      </c>
      <c r="V621" s="34">
        <f t="shared" si="793"/>
        <v>0</v>
      </c>
      <c r="W621" s="553">
        <f t="shared" si="794"/>
        <v>0</v>
      </c>
      <c r="X621" s="42">
        <f t="shared" si="768"/>
        <v>0.03</v>
      </c>
      <c r="Y621" s="43">
        <f t="shared" si="732"/>
        <v>2.4662697723036864E-3</v>
      </c>
      <c r="Z621" s="45">
        <f t="shared" si="723"/>
        <v>0.03</v>
      </c>
      <c r="AA621" s="43">
        <f t="shared" si="733"/>
        <v>2.4662697723036864E-3</v>
      </c>
      <c r="AB621" s="35">
        <f t="shared" si="790"/>
        <v>0.16</v>
      </c>
      <c r="AC621" s="35">
        <f t="shared" ca="1" si="790"/>
        <v>0.15470777428049154</v>
      </c>
      <c r="AD621" s="317">
        <f t="shared" ca="1" si="790"/>
        <v>0.15470777428049154</v>
      </c>
      <c r="AE621" s="39"/>
      <c r="AF621" s="318">
        <f t="shared" si="734"/>
        <v>0</v>
      </c>
      <c r="AG621" s="405">
        <f t="shared" ca="1" si="735"/>
        <v>0</v>
      </c>
      <c r="AH621" s="318">
        <f t="shared" si="736"/>
        <v>0</v>
      </c>
      <c r="AI621" s="405">
        <f t="shared" ca="1" si="737"/>
        <v>0</v>
      </c>
      <c r="AJ621" s="318">
        <f t="shared" si="738"/>
        <v>0</v>
      </c>
      <c r="AK621" s="405">
        <f t="shared" ca="1" si="739"/>
        <v>0</v>
      </c>
      <c r="AL621" s="35">
        <v>0</v>
      </c>
      <c r="AM621" s="30">
        <f t="shared" ca="1" si="740"/>
        <v>0</v>
      </c>
      <c r="AN621" s="39"/>
      <c r="AO621" s="39"/>
      <c r="AP621" s="709">
        <f ca="1">IF($J$12="",0,IF(A621&lt;=$Y$3,IF(R620+SUM($M$126:M621)&gt;$Z$22,R620*10%,IF(R620+SUM($M$126:M621)&lt;=$Z$22,$Z$22-R620-SUM($M$126:M621))),0))</f>
        <v>0</v>
      </c>
      <c r="AQ621" s="319">
        <f t="shared" ca="1" si="770"/>
        <v>0</v>
      </c>
      <c r="AR621" s="319">
        <f ca="1">IF($J$12="",0,IF(U620&lt;0,0,IF(A621&lt;=$Y$3,IF(U620+SUM($M$126:M621)&gt;$Z$22,U620*10%,IF(U620+SUM($M$126:M621)&lt;=$Z$22,$AR$125-U620-SUM($M$126:M621))),0)))</f>
        <v>0</v>
      </c>
      <c r="AS621" s="39">
        <f t="shared" ca="1" si="771"/>
        <v>0</v>
      </c>
      <c r="AT621" s="723">
        <f t="shared" ca="1" si="741"/>
        <v>0</v>
      </c>
      <c r="AU621" s="320">
        <f t="shared" ca="1" si="742"/>
        <v>0</v>
      </c>
      <c r="AV621" s="320">
        <f t="shared" ca="1" si="743"/>
        <v>0</v>
      </c>
      <c r="AW621" s="320">
        <f t="shared" ca="1" si="744"/>
        <v>0</v>
      </c>
      <c r="AX621" s="320">
        <f t="shared" ca="1" si="745"/>
        <v>0</v>
      </c>
      <c r="AY621" s="320">
        <f t="shared" ca="1" si="772"/>
        <v>0</v>
      </c>
      <c r="AZ621" s="724">
        <f t="shared" ca="1" si="746"/>
        <v>0</v>
      </c>
      <c r="BA621" s="1259">
        <f t="shared" si="773"/>
        <v>0</v>
      </c>
      <c r="BB621" s="1250"/>
      <c r="BC621" s="715">
        <f t="shared" si="747"/>
        <v>0</v>
      </c>
      <c r="BD621" s="715">
        <f t="shared" si="748"/>
        <v>0</v>
      </c>
      <c r="BE621" s="715">
        <f t="shared" si="749"/>
        <v>0</v>
      </c>
      <c r="BF621" s="715">
        <f t="shared" si="774"/>
        <v>0</v>
      </c>
      <c r="BG621" s="732">
        <f t="shared" si="750"/>
        <v>0</v>
      </c>
      <c r="BH621" s="39"/>
      <c r="BI621" s="39"/>
      <c r="BJ621" s="39"/>
      <c r="BK621" s="39"/>
      <c r="BL621" s="39"/>
      <c r="BM621" s="30"/>
      <c r="BN621" s="422">
        <f t="shared" ca="1" si="751"/>
        <v>0</v>
      </c>
      <c r="BO621" s="422">
        <f t="shared" ca="1" si="752"/>
        <v>0</v>
      </c>
      <c r="BP621" s="422">
        <f t="shared" ca="1" si="753"/>
        <v>0</v>
      </c>
      <c r="BQ621" s="422">
        <f t="shared" ca="1" si="754"/>
        <v>0</v>
      </c>
      <c r="BR621" s="422">
        <f t="shared" ca="1" si="775"/>
        <v>0</v>
      </c>
      <c r="BS621" s="422">
        <f t="shared" ca="1" si="755"/>
        <v>0</v>
      </c>
      <c r="BT621" s="422">
        <f t="shared" si="756"/>
        <v>0</v>
      </c>
      <c r="BU621" s="422">
        <f t="shared" si="757"/>
        <v>0</v>
      </c>
      <c r="BV621" s="422">
        <f t="shared" si="758"/>
        <v>0</v>
      </c>
      <c r="BW621" s="422">
        <f t="shared" si="759"/>
        <v>0</v>
      </c>
      <c r="BX621" s="422">
        <f t="shared" si="776"/>
        <v>0</v>
      </c>
      <c r="BY621" s="422">
        <f t="shared" si="760"/>
        <v>0</v>
      </c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458"/>
      <c r="CL621" s="458"/>
      <c r="CM621" s="458"/>
      <c r="CN621" s="458"/>
      <c r="CO621" s="458"/>
      <c r="CP621" s="458"/>
      <c r="CQ621" s="458"/>
      <c r="CR621" s="458"/>
      <c r="CS621" s="458"/>
      <c r="CT621" s="458"/>
      <c r="CU621" s="458"/>
      <c r="CV621" s="458"/>
      <c r="CW621" s="458"/>
      <c r="CX621" s="458"/>
      <c r="CY621" s="458"/>
      <c r="CZ621" s="458"/>
      <c r="DA621" s="458"/>
      <c r="DB621" s="458"/>
      <c r="DC621" s="458"/>
      <c r="DD621" s="458"/>
      <c r="DE621" s="458"/>
      <c r="DF621" s="458"/>
      <c r="DG621" s="458"/>
      <c r="DH621" s="458"/>
      <c r="DI621" s="458"/>
      <c r="DJ621" s="458"/>
      <c r="DK621" s="458"/>
      <c r="DL621" s="458"/>
      <c r="DM621" s="458"/>
      <c r="DN621" s="458"/>
      <c r="DO621" s="458"/>
      <c r="DP621" s="458"/>
      <c r="DQ621" s="458"/>
      <c r="DR621" s="458"/>
      <c r="DS621" s="458"/>
      <c r="DT621" s="458"/>
      <c r="DU621" s="39"/>
      <c r="DV621" s="39"/>
      <c r="DW621" s="31">
        <f t="shared" si="796"/>
        <v>42</v>
      </c>
      <c r="DX621" s="459">
        <f t="shared" si="761"/>
        <v>497</v>
      </c>
      <c r="DY621" s="467">
        <f t="shared" si="777"/>
        <v>0</v>
      </c>
      <c r="DZ621" s="468">
        <f t="shared" si="778"/>
        <v>0</v>
      </c>
      <c r="EA621" s="467">
        <f t="shared" si="779"/>
        <v>0</v>
      </c>
      <c r="EB621" s="468"/>
      <c r="EC621" s="326"/>
      <c r="ED621" s="468"/>
      <c r="EE621" s="39"/>
      <c r="EF621" s="459">
        <f t="shared" si="780"/>
        <v>497</v>
      </c>
      <c r="EG621" s="407">
        <f t="shared" si="792"/>
        <v>0.03</v>
      </c>
      <c r="EH621" s="407">
        <f t="shared" si="792"/>
        <v>0.03</v>
      </c>
      <c r="EI621" s="407">
        <f t="shared" si="792"/>
        <v>0.03</v>
      </c>
      <c r="EJ621" s="407">
        <f t="shared" si="792"/>
        <v>0.03</v>
      </c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39"/>
      <c r="GJ621" s="39"/>
      <c r="GK621" s="39"/>
      <c r="GL621" s="39"/>
      <c r="GM621" s="39"/>
      <c r="GN621" s="39"/>
      <c r="GO621" s="39"/>
      <c r="GP621" s="39"/>
      <c r="GQ621" s="39"/>
      <c r="GR621" s="39"/>
      <c r="GS621" s="39"/>
      <c r="GT621" s="39"/>
      <c r="GU621" s="39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</row>
    <row r="622" spans="1:228" ht="12.75" hidden="1" customHeight="1" x14ac:dyDescent="0.2">
      <c r="A622" s="31">
        <f t="shared" si="795"/>
        <v>42</v>
      </c>
      <c r="B622" s="31"/>
      <c r="C622" s="31"/>
      <c r="D622" s="32">
        <f t="shared" si="762"/>
        <v>498</v>
      </c>
      <c r="E622" s="33">
        <f t="shared" ca="1" si="726"/>
        <v>0</v>
      </c>
      <c r="F622" s="33">
        <f t="shared" ca="1" si="727"/>
        <v>0</v>
      </c>
      <c r="G622" s="33">
        <f t="shared" ca="1" si="728"/>
        <v>0</v>
      </c>
      <c r="H622" s="33">
        <v>0</v>
      </c>
      <c r="I622" s="33">
        <v>0</v>
      </c>
      <c r="J622" s="33">
        <f t="shared" ca="1" si="784"/>
        <v>0</v>
      </c>
      <c r="K622" s="33">
        <f t="shared" ca="1" si="729"/>
        <v>0</v>
      </c>
      <c r="L622" s="33"/>
      <c r="M622" s="832">
        <v>0</v>
      </c>
      <c r="N622" s="33">
        <f>IF(M622&gt;0,#REF!,0)</f>
        <v>0</v>
      </c>
      <c r="O622" s="33">
        <f t="shared" ca="1" si="730"/>
        <v>0</v>
      </c>
      <c r="P622" s="833">
        <f t="shared" ca="1" si="763"/>
        <v>0</v>
      </c>
      <c r="Q622" s="834">
        <f t="shared" ca="1" si="764"/>
        <v>0</v>
      </c>
      <c r="R622" s="835">
        <f t="shared" ca="1" si="765"/>
        <v>0</v>
      </c>
      <c r="S622" s="836">
        <f t="shared" ca="1" si="766"/>
        <v>0</v>
      </c>
      <c r="T622" s="34">
        <f t="shared" ca="1" si="731"/>
        <v>0</v>
      </c>
      <c r="U622" s="835">
        <f t="shared" ca="1" si="767"/>
        <v>0</v>
      </c>
      <c r="V622" s="34">
        <f t="shared" si="793"/>
        <v>0</v>
      </c>
      <c r="W622" s="553">
        <f t="shared" si="794"/>
        <v>0</v>
      </c>
      <c r="X622" s="42">
        <f t="shared" si="768"/>
        <v>0.03</v>
      </c>
      <c r="Y622" s="43">
        <f t="shared" si="732"/>
        <v>2.4662697723036864E-3</v>
      </c>
      <c r="Z622" s="45">
        <f t="shared" si="723"/>
        <v>0.03</v>
      </c>
      <c r="AA622" s="43">
        <f t="shared" si="733"/>
        <v>2.4662697723036864E-3</v>
      </c>
      <c r="AB622" s="35">
        <f t="shared" ref="AB622:AD637" si="797">AB621</f>
        <v>0.16</v>
      </c>
      <c r="AC622" s="35">
        <f t="shared" ca="1" si="797"/>
        <v>0.15470777428049154</v>
      </c>
      <c r="AD622" s="317">
        <f t="shared" ca="1" si="797"/>
        <v>0.15470777428049154</v>
      </c>
      <c r="AE622" s="39"/>
      <c r="AF622" s="318">
        <f t="shared" si="734"/>
        <v>0</v>
      </c>
      <c r="AG622" s="405">
        <f t="shared" ca="1" si="735"/>
        <v>0</v>
      </c>
      <c r="AH622" s="318">
        <f t="shared" si="736"/>
        <v>0</v>
      </c>
      <c r="AI622" s="405">
        <f t="shared" ca="1" si="737"/>
        <v>0</v>
      </c>
      <c r="AJ622" s="318">
        <f t="shared" si="738"/>
        <v>0</v>
      </c>
      <c r="AK622" s="405">
        <f t="shared" ca="1" si="739"/>
        <v>0</v>
      </c>
      <c r="AL622" s="35">
        <v>0</v>
      </c>
      <c r="AM622" s="30">
        <f t="shared" ca="1" si="740"/>
        <v>0</v>
      </c>
      <c r="AN622" s="39"/>
      <c r="AO622" s="39"/>
      <c r="AP622" s="709">
        <f ca="1">IF($J$12="",0,IF(A622&lt;=$Y$3,IF(R621+SUM($M$126:M622)&gt;$Z$22,R621*10%,IF(R621+SUM($M$126:M622)&lt;=$Z$22,$Z$22-R621-SUM($M$126:M622))),0))</f>
        <v>0</v>
      </c>
      <c r="AQ622" s="319">
        <f t="shared" ca="1" si="770"/>
        <v>0</v>
      </c>
      <c r="AR622" s="319">
        <f ca="1">IF($J$12="",0,IF(U621&lt;0,0,IF(A622&lt;=$Y$3,IF(U621+SUM($M$126:M622)&gt;$Z$22,U621*10%,IF(U621+SUM($M$126:M622)&lt;=$Z$22,$AR$125-U621-SUM($M$126:M622))),0)))</f>
        <v>0</v>
      </c>
      <c r="AS622" s="39">
        <f t="shared" ca="1" si="771"/>
        <v>0</v>
      </c>
      <c r="AT622" s="723">
        <f t="shared" ca="1" si="741"/>
        <v>0</v>
      </c>
      <c r="AU622" s="320">
        <f t="shared" ca="1" si="742"/>
        <v>0</v>
      </c>
      <c r="AV622" s="320">
        <f t="shared" ca="1" si="743"/>
        <v>0</v>
      </c>
      <c r="AW622" s="320">
        <f t="shared" ca="1" si="744"/>
        <v>0</v>
      </c>
      <c r="AX622" s="320">
        <f t="shared" ca="1" si="745"/>
        <v>0</v>
      </c>
      <c r="AY622" s="320">
        <f t="shared" ca="1" si="772"/>
        <v>0</v>
      </c>
      <c r="AZ622" s="724">
        <f t="shared" ca="1" si="746"/>
        <v>0</v>
      </c>
      <c r="BA622" s="1259">
        <f t="shared" si="773"/>
        <v>0</v>
      </c>
      <c r="BB622" s="1250"/>
      <c r="BC622" s="715">
        <f t="shared" si="747"/>
        <v>0</v>
      </c>
      <c r="BD622" s="715">
        <f t="shared" si="748"/>
        <v>0</v>
      </c>
      <c r="BE622" s="715">
        <f t="shared" si="749"/>
        <v>0</v>
      </c>
      <c r="BF622" s="715">
        <f t="shared" si="774"/>
        <v>0</v>
      </c>
      <c r="BG622" s="732">
        <f t="shared" si="750"/>
        <v>0</v>
      </c>
      <c r="BH622" s="39"/>
      <c r="BI622" s="39"/>
      <c r="BJ622" s="39"/>
      <c r="BK622" s="39"/>
      <c r="BL622" s="39"/>
      <c r="BM622" s="30"/>
      <c r="BN622" s="422">
        <f t="shared" ca="1" si="751"/>
        <v>0</v>
      </c>
      <c r="BO622" s="422">
        <f t="shared" ca="1" si="752"/>
        <v>0</v>
      </c>
      <c r="BP622" s="422">
        <f t="shared" ca="1" si="753"/>
        <v>0</v>
      </c>
      <c r="BQ622" s="422">
        <f t="shared" ca="1" si="754"/>
        <v>0</v>
      </c>
      <c r="BR622" s="422">
        <f t="shared" ca="1" si="775"/>
        <v>0</v>
      </c>
      <c r="BS622" s="422">
        <f t="shared" ca="1" si="755"/>
        <v>0</v>
      </c>
      <c r="BT622" s="422">
        <f t="shared" si="756"/>
        <v>0</v>
      </c>
      <c r="BU622" s="422">
        <f t="shared" si="757"/>
        <v>0</v>
      </c>
      <c r="BV622" s="422">
        <f t="shared" si="758"/>
        <v>0</v>
      </c>
      <c r="BW622" s="422">
        <f t="shared" si="759"/>
        <v>0</v>
      </c>
      <c r="BX622" s="422">
        <f t="shared" si="776"/>
        <v>0</v>
      </c>
      <c r="BY622" s="422">
        <f t="shared" si="760"/>
        <v>0</v>
      </c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458"/>
      <c r="CL622" s="458"/>
      <c r="CM622" s="458"/>
      <c r="CN622" s="458"/>
      <c r="CO622" s="458"/>
      <c r="CP622" s="458"/>
      <c r="CQ622" s="458"/>
      <c r="CR622" s="458"/>
      <c r="CS622" s="458"/>
      <c r="CT622" s="458"/>
      <c r="CU622" s="458"/>
      <c r="CV622" s="458"/>
      <c r="CW622" s="458"/>
      <c r="CX622" s="458"/>
      <c r="CY622" s="458"/>
      <c r="CZ622" s="458"/>
      <c r="DA622" s="458"/>
      <c r="DB622" s="458"/>
      <c r="DC622" s="458"/>
      <c r="DD622" s="458"/>
      <c r="DE622" s="458"/>
      <c r="DF622" s="458"/>
      <c r="DG622" s="458"/>
      <c r="DH622" s="458"/>
      <c r="DI622" s="458"/>
      <c r="DJ622" s="458"/>
      <c r="DK622" s="458"/>
      <c r="DL622" s="458"/>
      <c r="DM622" s="458"/>
      <c r="DN622" s="458"/>
      <c r="DO622" s="458"/>
      <c r="DP622" s="458"/>
      <c r="DQ622" s="458"/>
      <c r="DR622" s="458"/>
      <c r="DS622" s="458"/>
      <c r="DT622" s="458"/>
      <c r="DU622" s="39"/>
      <c r="DV622" s="39"/>
      <c r="DW622" s="31">
        <f t="shared" si="796"/>
        <v>42</v>
      </c>
      <c r="DX622" s="459">
        <f t="shared" si="761"/>
        <v>498</v>
      </c>
      <c r="DY622" s="467">
        <f t="shared" si="777"/>
        <v>0</v>
      </c>
      <c r="DZ622" s="468">
        <f t="shared" si="778"/>
        <v>0</v>
      </c>
      <c r="EA622" s="467">
        <f t="shared" si="779"/>
        <v>0</v>
      </c>
      <c r="EB622" s="468"/>
      <c r="EC622" s="326"/>
      <c r="ED622" s="468"/>
      <c r="EE622" s="39"/>
      <c r="EF622" s="459">
        <f t="shared" si="780"/>
        <v>498</v>
      </c>
      <c r="EG622" s="407">
        <f t="shared" si="792"/>
        <v>0.03</v>
      </c>
      <c r="EH622" s="407">
        <f t="shared" si="792"/>
        <v>0.03</v>
      </c>
      <c r="EI622" s="407">
        <f t="shared" si="792"/>
        <v>0.03</v>
      </c>
      <c r="EJ622" s="407">
        <f t="shared" si="792"/>
        <v>0.03</v>
      </c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39"/>
      <c r="GJ622" s="39"/>
      <c r="GK622" s="39"/>
      <c r="GL622" s="39"/>
      <c r="GM622" s="39"/>
      <c r="GN622" s="39"/>
      <c r="GO622" s="39"/>
      <c r="GP622" s="39"/>
      <c r="GQ622" s="39"/>
      <c r="GR622" s="39"/>
      <c r="GS622" s="39"/>
      <c r="GT622" s="39"/>
      <c r="GU622" s="39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</row>
    <row r="623" spans="1:228" ht="12.75" hidden="1" customHeight="1" x14ac:dyDescent="0.2">
      <c r="A623" s="31">
        <f t="shared" si="795"/>
        <v>42</v>
      </c>
      <c r="B623" s="31"/>
      <c r="C623" s="31"/>
      <c r="D623" s="32">
        <f t="shared" si="762"/>
        <v>499</v>
      </c>
      <c r="E623" s="33">
        <f t="shared" ca="1" si="726"/>
        <v>0</v>
      </c>
      <c r="F623" s="33">
        <f t="shared" ca="1" si="727"/>
        <v>0</v>
      </c>
      <c r="G623" s="33">
        <f t="shared" ca="1" si="728"/>
        <v>0</v>
      </c>
      <c r="H623" s="33">
        <v>0</v>
      </c>
      <c r="I623" s="33">
        <v>0</v>
      </c>
      <c r="J623" s="33">
        <f t="shared" ca="1" si="784"/>
        <v>0</v>
      </c>
      <c r="K623" s="33">
        <f t="shared" ca="1" si="729"/>
        <v>0</v>
      </c>
      <c r="L623" s="33"/>
      <c r="M623" s="832">
        <v>0</v>
      </c>
      <c r="N623" s="33">
        <f>IF(M623&gt;0,#REF!,0)</f>
        <v>0</v>
      </c>
      <c r="O623" s="33">
        <f t="shared" ca="1" si="730"/>
        <v>0</v>
      </c>
      <c r="P623" s="833">
        <f t="shared" ca="1" si="763"/>
        <v>0</v>
      </c>
      <c r="Q623" s="834">
        <f t="shared" ca="1" si="764"/>
        <v>0</v>
      </c>
      <c r="R623" s="835">
        <f t="shared" ca="1" si="765"/>
        <v>0</v>
      </c>
      <c r="S623" s="836">
        <f t="shared" ca="1" si="766"/>
        <v>0</v>
      </c>
      <c r="T623" s="34">
        <f t="shared" ca="1" si="731"/>
        <v>0</v>
      </c>
      <c r="U623" s="835">
        <f t="shared" ca="1" si="767"/>
        <v>0</v>
      </c>
      <c r="V623" s="34">
        <f t="shared" si="793"/>
        <v>0</v>
      </c>
      <c r="W623" s="553">
        <f t="shared" si="794"/>
        <v>0</v>
      </c>
      <c r="X623" s="42">
        <f t="shared" si="768"/>
        <v>0.03</v>
      </c>
      <c r="Y623" s="43">
        <f t="shared" si="732"/>
        <v>2.4662697723036864E-3</v>
      </c>
      <c r="Z623" s="45">
        <f t="shared" si="723"/>
        <v>0.03</v>
      </c>
      <c r="AA623" s="43">
        <f t="shared" si="733"/>
        <v>2.4662697723036864E-3</v>
      </c>
      <c r="AB623" s="35">
        <f t="shared" si="797"/>
        <v>0.16</v>
      </c>
      <c r="AC623" s="35">
        <f t="shared" ca="1" si="797"/>
        <v>0.15470777428049154</v>
      </c>
      <c r="AD623" s="317">
        <f t="shared" ca="1" si="797"/>
        <v>0.15470777428049154</v>
      </c>
      <c r="AE623" s="39"/>
      <c r="AF623" s="318">
        <f t="shared" si="734"/>
        <v>0</v>
      </c>
      <c r="AG623" s="405">
        <f t="shared" ca="1" si="735"/>
        <v>0</v>
      </c>
      <c r="AH623" s="318">
        <f t="shared" si="736"/>
        <v>0</v>
      </c>
      <c r="AI623" s="405">
        <f t="shared" ca="1" si="737"/>
        <v>0</v>
      </c>
      <c r="AJ623" s="318">
        <f t="shared" si="738"/>
        <v>0</v>
      </c>
      <c r="AK623" s="405">
        <f t="shared" ca="1" si="739"/>
        <v>0</v>
      </c>
      <c r="AL623" s="35">
        <v>0</v>
      </c>
      <c r="AM623" s="30">
        <f t="shared" ca="1" si="740"/>
        <v>0</v>
      </c>
      <c r="AN623" s="39"/>
      <c r="AO623" s="39"/>
      <c r="AP623" s="709">
        <f ca="1">IF($J$12="",0,IF(A623&lt;=$Y$3,IF(R622+SUM($M$126:M623)&gt;$Z$22,R622*10%,IF(R622+SUM($M$126:M623)&lt;=$Z$22,$Z$22-R622-SUM($M$126:M623))),0))</f>
        <v>0</v>
      </c>
      <c r="AQ623" s="319">
        <f t="shared" ca="1" si="770"/>
        <v>0</v>
      </c>
      <c r="AR623" s="319">
        <f ca="1">IF($J$12="",0,IF(U622&lt;0,0,IF(A623&lt;=$Y$3,IF(U622+SUM($M$126:M623)&gt;$Z$22,U622*10%,IF(U622+SUM($M$126:M623)&lt;=$Z$22,$AR$125-U622-SUM($M$126:M623))),0)))</f>
        <v>0</v>
      </c>
      <c r="AS623" s="39">
        <f t="shared" ca="1" si="771"/>
        <v>0</v>
      </c>
      <c r="AT623" s="723">
        <f t="shared" ca="1" si="741"/>
        <v>0</v>
      </c>
      <c r="AU623" s="320">
        <f t="shared" ca="1" si="742"/>
        <v>0</v>
      </c>
      <c r="AV623" s="320">
        <f t="shared" ca="1" si="743"/>
        <v>0</v>
      </c>
      <c r="AW623" s="320">
        <f t="shared" ca="1" si="744"/>
        <v>0</v>
      </c>
      <c r="AX623" s="320">
        <f t="shared" ca="1" si="745"/>
        <v>0</v>
      </c>
      <c r="AY623" s="320">
        <f t="shared" ca="1" si="772"/>
        <v>0</v>
      </c>
      <c r="AZ623" s="724">
        <f t="shared" ca="1" si="746"/>
        <v>0</v>
      </c>
      <c r="BA623" s="1259">
        <f t="shared" si="773"/>
        <v>0</v>
      </c>
      <c r="BB623" s="1250"/>
      <c r="BC623" s="715">
        <f t="shared" si="747"/>
        <v>0</v>
      </c>
      <c r="BD623" s="715">
        <f t="shared" si="748"/>
        <v>0</v>
      </c>
      <c r="BE623" s="715">
        <f t="shared" si="749"/>
        <v>0</v>
      </c>
      <c r="BF623" s="715">
        <f t="shared" si="774"/>
        <v>0</v>
      </c>
      <c r="BG623" s="732">
        <f t="shared" si="750"/>
        <v>0</v>
      </c>
      <c r="BH623" s="39"/>
      <c r="BI623" s="39"/>
      <c r="BJ623" s="39"/>
      <c r="BK623" s="39"/>
      <c r="BL623" s="39"/>
      <c r="BM623" s="30"/>
      <c r="BN623" s="422">
        <f t="shared" ca="1" si="751"/>
        <v>0</v>
      </c>
      <c r="BO623" s="422">
        <f t="shared" ca="1" si="752"/>
        <v>0</v>
      </c>
      <c r="BP623" s="422">
        <f t="shared" ca="1" si="753"/>
        <v>0</v>
      </c>
      <c r="BQ623" s="422">
        <f t="shared" ca="1" si="754"/>
        <v>0</v>
      </c>
      <c r="BR623" s="422">
        <f t="shared" ca="1" si="775"/>
        <v>0</v>
      </c>
      <c r="BS623" s="422">
        <f t="shared" ca="1" si="755"/>
        <v>0</v>
      </c>
      <c r="BT623" s="422">
        <f t="shared" si="756"/>
        <v>0</v>
      </c>
      <c r="BU623" s="422">
        <f t="shared" si="757"/>
        <v>0</v>
      </c>
      <c r="BV623" s="422">
        <f t="shared" si="758"/>
        <v>0</v>
      </c>
      <c r="BW623" s="422">
        <f t="shared" si="759"/>
        <v>0</v>
      </c>
      <c r="BX623" s="422">
        <f t="shared" si="776"/>
        <v>0</v>
      </c>
      <c r="BY623" s="422">
        <f t="shared" si="760"/>
        <v>0</v>
      </c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458"/>
      <c r="CL623" s="458"/>
      <c r="CM623" s="458"/>
      <c r="CN623" s="458"/>
      <c r="CO623" s="458"/>
      <c r="CP623" s="458"/>
      <c r="CQ623" s="458"/>
      <c r="CR623" s="458"/>
      <c r="CS623" s="458"/>
      <c r="CT623" s="458"/>
      <c r="CU623" s="458"/>
      <c r="CV623" s="458"/>
      <c r="CW623" s="458"/>
      <c r="CX623" s="458"/>
      <c r="CY623" s="458"/>
      <c r="CZ623" s="458"/>
      <c r="DA623" s="458"/>
      <c r="DB623" s="458"/>
      <c r="DC623" s="458"/>
      <c r="DD623" s="458"/>
      <c r="DE623" s="458"/>
      <c r="DF623" s="458"/>
      <c r="DG623" s="458"/>
      <c r="DH623" s="458"/>
      <c r="DI623" s="458"/>
      <c r="DJ623" s="458"/>
      <c r="DK623" s="458"/>
      <c r="DL623" s="458"/>
      <c r="DM623" s="458"/>
      <c r="DN623" s="458"/>
      <c r="DO623" s="458"/>
      <c r="DP623" s="458"/>
      <c r="DQ623" s="458"/>
      <c r="DR623" s="458"/>
      <c r="DS623" s="458"/>
      <c r="DT623" s="458"/>
      <c r="DU623" s="39"/>
      <c r="DV623" s="39"/>
      <c r="DW623" s="31">
        <f t="shared" si="796"/>
        <v>42</v>
      </c>
      <c r="DX623" s="459">
        <f t="shared" si="761"/>
        <v>499</v>
      </c>
      <c r="DY623" s="467">
        <f t="shared" si="777"/>
        <v>0</v>
      </c>
      <c r="DZ623" s="468">
        <f t="shared" si="778"/>
        <v>0</v>
      </c>
      <c r="EA623" s="467">
        <f t="shared" si="779"/>
        <v>0</v>
      </c>
      <c r="EB623" s="468"/>
      <c r="EC623" s="326"/>
      <c r="ED623" s="468"/>
      <c r="EE623" s="39"/>
      <c r="EF623" s="459">
        <f t="shared" si="780"/>
        <v>499</v>
      </c>
      <c r="EG623" s="407">
        <f t="shared" ref="EG623:EJ638" si="798">EG622</f>
        <v>0.03</v>
      </c>
      <c r="EH623" s="407">
        <f t="shared" si="798"/>
        <v>0.03</v>
      </c>
      <c r="EI623" s="407">
        <f t="shared" si="798"/>
        <v>0.03</v>
      </c>
      <c r="EJ623" s="407">
        <f t="shared" si="798"/>
        <v>0.03</v>
      </c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39"/>
      <c r="GJ623" s="39"/>
      <c r="GK623" s="39"/>
      <c r="GL623" s="39"/>
      <c r="GM623" s="39"/>
      <c r="GN623" s="39"/>
      <c r="GO623" s="39"/>
      <c r="GP623" s="39"/>
      <c r="GQ623" s="39"/>
      <c r="GR623" s="39"/>
      <c r="GS623" s="39"/>
      <c r="GT623" s="39"/>
      <c r="GU623" s="39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</row>
    <row r="624" spans="1:228" ht="12.75" hidden="1" customHeight="1" x14ac:dyDescent="0.2">
      <c r="A624" s="31">
        <f t="shared" si="795"/>
        <v>42</v>
      </c>
      <c r="B624" s="31"/>
      <c r="C624" s="31"/>
      <c r="D624" s="32">
        <f t="shared" si="762"/>
        <v>500</v>
      </c>
      <c r="E624" s="33">
        <f t="shared" ca="1" si="726"/>
        <v>0</v>
      </c>
      <c r="F624" s="33">
        <f t="shared" ca="1" si="727"/>
        <v>0</v>
      </c>
      <c r="G624" s="33">
        <f t="shared" ca="1" si="728"/>
        <v>0</v>
      </c>
      <c r="H624" s="33">
        <v>0</v>
      </c>
      <c r="I624" s="33">
        <v>0</v>
      </c>
      <c r="J624" s="33">
        <f t="shared" ca="1" si="784"/>
        <v>0</v>
      </c>
      <c r="K624" s="33">
        <f t="shared" ca="1" si="729"/>
        <v>0</v>
      </c>
      <c r="L624" s="33"/>
      <c r="M624" s="832">
        <v>0</v>
      </c>
      <c r="N624" s="33">
        <f>IF(M624&gt;0,#REF!,0)</f>
        <v>0</v>
      </c>
      <c r="O624" s="33">
        <f t="shared" ca="1" si="730"/>
        <v>0</v>
      </c>
      <c r="P624" s="833">
        <f t="shared" ca="1" si="763"/>
        <v>0</v>
      </c>
      <c r="Q624" s="834">
        <f t="shared" ca="1" si="764"/>
        <v>0</v>
      </c>
      <c r="R624" s="835">
        <f t="shared" ca="1" si="765"/>
        <v>0</v>
      </c>
      <c r="S624" s="836">
        <f t="shared" ca="1" si="766"/>
        <v>0</v>
      </c>
      <c r="T624" s="34">
        <f t="shared" ca="1" si="731"/>
        <v>0</v>
      </c>
      <c r="U624" s="835">
        <f t="shared" ca="1" si="767"/>
        <v>0</v>
      </c>
      <c r="V624" s="34">
        <f t="shared" si="793"/>
        <v>0</v>
      </c>
      <c r="W624" s="553">
        <f t="shared" si="794"/>
        <v>0</v>
      </c>
      <c r="X624" s="42">
        <f t="shared" si="768"/>
        <v>0.03</v>
      </c>
      <c r="Y624" s="43">
        <f t="shared" si="732"/>
        <v>2.4662697723036864E-3</v>
      </c>
      <c r="Z624" s="45">
        <f t="shared" si="723"/>
        <v>0.03</v>
      </c>
      <c r="AA624" s="43">
        <f t="shared" si="733"/>
        <v>2.4662697723036864E-3</v>
      </c>
      <c r="AB624" s="35">
        <f t="shared" si="797"/>
        <v>0.16</v>
      </c>
      <c r="AC624" s="35">
        <f t="shared" ca="1" si="797"/>
        <v>0.15470777428049154</v>
      </c>
      <c r="AD624" s="317">
        <f t="shared" ca="1" si="797"/>
        <v>0.15470777428049154</v>
      </c>
      <c r="AE624" s="39"/>
      <c r="AF624" s="318">
        <f t="shared" si="734"/>
        <v>0</v>
      </c>
      <c r="AG624" s="405">
        <f t="shared" ca="1" si="735"/>
        <v>0</v>
      </c>
      <c r="AH624" s="318">
        <f t="shared" si="736"/>
        <v>0</v>
      </c>
      <c r="AI624" s="405">
        <f t="shared" ca="1" si="737"/>
        <v>0</v>
      </c>
      <c r="AJ624" s="318">
        <f t="shared" si="738"/>
        <v>0</v>
      </c>
      <c r="AK624" s="405">
        <f t="shared" ca="1" si="739"/>
        <v>0</v>
      </c>
      <c r="AL624" s="35">
        <v>0</v>
      </c>
      <c r="AM624" s="30">
        <f t="shared" ca="1" si="740"/>
        <v>0</v>
      </c>
      <c r="AN624" s="39"/>
      <c r="AO624" s="39"/>
      <c r="AP624" s="709">
        <f ca="1">IF($J$12="",0,IF(A624&lt;=$Y$3,IF(R623+SUM($M$126:M624)&gt;$Z$22,R623*10%,IF(R623+SUM($M$126:M624)&lt;=$Z$22,$Z$22-R623-SUM($M$126:M624))),0))</f>
        <v>0</v>
      </c>
      <c r="AQ624" s="319">
        <f t="shared" ca="1" si="770"/>
        <v>0</v>
      </c>
      <c r="AR624" s="319">
        <f ca="1">IF($J$12="",0,IF(U623&lt;0,0,IF(A624&lt;=$Y$3,IF(U623+SUM($M$126:M624)&gt;$Z$22,U623*10%,IF(U623+SUM($M$126:M624)&lt;=$Z$22,$AR$125-U623-SUM($M$126:M624))),0)))</f>
        <v>0</v>
      </c>
      <c r="AS624" s="39">
        <f t="shared" ca="1" si="771"/>
        <v>0</v>
      </c>
      <c r="AT624" s="723">
        <f t="shared" ca="1" si="741"/>
        <v>0</v>
      </c>
      <c r="AU624" s="320">
        <f t="shared" ca="1" si="742"/>
        <v>0</v>
      </c>
      <c r="AV624" s="320">
        <f t="shared" ca="1" si="743"/>
        <v>0</v>
      </c>
      <c r="AW624" s="320">
        <f t="shared" ca="1" si="744"/>
        <v>0</v>
      </c>
      <c r="AX624" s="320">
        <f t="shared" ca="1" si="745"/>
        <v>0</v>
      </c>
      <c r="AY624" s="320">
        <f t="shared" ca="1" si="772"/>
        <v>0</v>
      </c>
      <c r="AZ624" s="724">
        <f t="shared" ca="1" si="746"/>
        <v>0</v>
      </c>
      <c r="BA624" s="1259">
        <f t="shared" si="773"/>
        <v>0</v>
      </c>
      <c r="BB624" s="1250"/>
      <c r="BC624" s="715">
        <f t="shared" si="747"/>
        <v>0</v>
      </c>
      <c r="BD624" s="715">
        <f t="shared" si="748"/>
        <v>0</v>
      </c>
      <c r="BE624" s="715">
        <f t="shared" si="749"/>
        <v>0</v>
      </c>
      <c r="BF624" s="715">
        <f t="shared" si="774"/>
        <v>0</v>
      </c>
      <c r="BG624" s="732">
        <f t="shared" si="750"/>
        <v>0</v>
      </c>
      <c r="BH624" s="39"/>
      <c r="BI624" s="39"/>
      <c r="BJ624" s="39"/>
      <c r="BK624" s="39"/>
      <c r="BL624" s="39"/>
      <c r="BM624" s="30"/>
      <c r="BN624" s="422">
        <f t="shared" ca="1" si="751"/>
        <v>0</v>
      </c>
      <c r="BO624" s="422">
        <f t="shared" ca="1" si="752"/>
        <v>0</v>
      </c>
      <c r="BP624" s="422">
        <f t="shared" ca="1" si="753"/>
        <v>0</v>
      </c>
      <c r="BQ624" s="422">
        <f t="shared" ca="1" si="754"/>
        <v>0</v>
      </c>
      <c r="BR624" s="422">
        <f t="shared" ca="1" si="775"/>
        <v>0</v>
      </c>
      <c r="BS624" s="422">
        <f t="shared" ca="1" si="755"/>
        <v>0</v>
      </c>
      <c r="BT624" s="422">
        <f t="shared" si="756"/>
        <v>0</v>
      </c>
      <c r="BU624" s="422">
        <f t="shared" si="757"/>
        <v>0</v>
      </c>
      <c r="BV624" s="422">
        <f t="shared" si="758"/>
        <v>0</v>
      </c>
      <c r="BW624" s="422">
        <f t="shared" si="759"/>
        <v>0</v>
      </c>
      <c r="BX624" s="422">
        <f t="shared" si="776"/>
        <v>0</v>
      </c>
      <c r="BY624" s="422">
        <f t="shared" si="760"/>
        <v>0</v>
      </c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458"/>
      <c r="CL624" s="458"/>
      <c r="CM624" s="458"/>
      <c r="CN624" s="458"/>
      <c r="CO624" s="458"/>
      <c r="CP624" s="458"/>
      <c r="CQ624" s="458"/>
      <c r="CR624" s="458"/>
      <c r="CS624" s="458"/>
      <c r="CT624" s="458"/>
      <c r="CU624" s="458"/>
      <c r="CV624" s="458"/>
      <c r="CW624" s="458"/>
      <c r="CX624" s="458"/>
      <c r="CY624" s="458"/>
      <c r="CZ624" s="458"/>
      <c r="DA624" s="458"/>
      <c r="DB624" s="458"/>
      <c r="DC624" s="458"/>
      <c r="DD624" s="458"/>
      <c r="DE624" s="458"/>
      <c r="DF624" s="458"/>
      <c r="DG624" s="458"/>
      <c r="DH624" s="458"/>
      <c r="DI624" s="458"/>
      <c r="DJ624" s="458"/>
      <c r="DK624" s="458"/>
      <c r="DL624" s="458"/>
      <c r="DM624" s="458"/>
      <c r="DN624" s="458"/>
      <c r="DO624" s="458"/>
      <c r="DP624" s="458"/>
      <c r="DQ624" s="458"/>
      <c r="DR624" s="458"/>
      <c r="DS624" s="458"/>
      <c r="DT624" s="458"/>
      <c r="DU624" s="39"/>
      <c r="DV624" s="39"/>
      <c r="DW624" s="31">
        <f t="shared" si="796"/>
        <v>42</v>
      </c>
      <c r="DX624" s="459">
        <f t="shared" si="761"/>
        <v>500</v>
      </c>
      <c r="DY624" s="467">
        <f t="shared" si="777"/>
        <v>0</v>
      </c>
      <c r="DZ624" s="468">
        <f t="shared" si="778"/>
        <v>0</v>
      </c>
      <c r="EA624" s="467">
        <f t="shared" si="779"/>
        <v>0</v>
      </c>
      <c r="EB624" s="468"/>
      <c r="EC624" s="326"/>
      <c r="ED624" s="468"/>
      <c r="EE624" s="39"/>
      <c r="EF624" s="459">
        <f t="shared" si="780"/>
        <v>500</v>
      </c>
      <c r="EG624" s="407">
        <f t="shared" si="798"/>
        <v>0.03</v>
      </c>
      <c r="EH624" s="407">
        <f t="shared" si="798"/>
        <v>0.03</v>
      </c>
      <c r="EI624" s="407">
        <f t="shared" si="798"/>
        <v>0.03</v>
      </c>
      <c r="EJ624" s="407">
        <f t="shared" si="798"/>
        <v>0.03</v>
      </c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39"/>
      <c r="GJ624" s="39"/>
      <c r="GK624" s="39"/>
      <c r="GL624" s="39"/>
      <c r="GM624" s="39"/>
      <c r="GN624" s="39"/>
      <c r="GO624" s="39"/>
      <c r="GP624" s="39"/>
      <c r="GQ624" s="39"/>
      <c r="GR624" s="39"/>
      <c r="GS624" s="39"/>
      <c r="GT624" s="39"/>
      <c r="GU624" s="39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</row>
    <row r="625" spans="1:228" ht="12.75" hidden="1" customHeight="1" x14ac:dyDescent="0.2">
      <c r="A625" s="31">
        <f t="shared" si="795"/>
        <v>42</v>
      </c>
      <c r="B625" s="31"/>
      <c r="C625" s="31"/>
      <c r="D625" s="32">
        <f t="shared" si="762"/>
        <v>501</v>
      </c>
      <c r="E625" s="33">
        <f t="shared" ca="1" si="726"/>
        <v>0</v>
      </c>
      <c r="F625" s="33">
        <f t="shared" ca="1" si="727"/>
        <v>0</v>
      </c>
      <c r="G625" s="33">
        <f t="shared" ca="1" si="728"/>
        <v>0</v>
      </c>
      <c r="H625" s="33">
        <v>0</v>
      </c>
      <c r="I625" s="33">
        <v>0</v>
      </c>
      <c r="J625" s="33">
        <f t="shared" ca="1" si="784"/>
        <v>0</v>
      </c>
      <c r="K625" s="33">
        <f t="shared" ca="1" si="729"/>
        <v>0</v>
      </c>
      <c r="L625" s="33"/>
      <c r="M625" s="832">
        <v>0</v>
      </c>
      <c r="N625" s="33">
        <f>IF(M625&gt;0,#REF!,0)</f>
        <v>0</v>
      </c>
      <c r="O625" s="33">
        <f t="shared" ca="1" si="730"/>
        <v>0</v>
      </c>
      <c r="P625" s="833">
        <f t="shared" ca="1" si="763"/>
        <v>0</v>
      </c>
      <c r="Q625" s="834">
        <f t="shared" ca="1" si="764"/>
        <v>0</v>
      </c>
      <c r="R625" s="835">
        <f t="shared" ca="1" si="765"/>
        <v>0</v>
      </c>
      <c r="S625" s="836">
        <f t="shared" ca="1" si="766"/>
        <v>0</v>
      </c>
      <c r="T625" s="34">
        <f t="shared" ca="1" si="731"/>
        <v>0</v>
      </c>
      <c r="U625" s="835">
        <f t="shared" ca="1" si="767"/>
        <v>0</v>
      </c>
      <c r="V625" s="34">
        <f t="shared" si="793"/>
        <v>0</v>
      </c>
      <c r="W625" s="553">
        <f t="shared" si="794"/>
        <v>0</v>
      </c>
      <c r="X625" s="42">
        <f t="shared" si="768"/>
        <v>0.03</v>
      </c>
      <c r="Y625" s="43">
        <f t="shared" si="732"/>
        <v>2.4662697723036864E-3</v>
      </c>
      <c r="Z625" s="45">
        <f t="shared" si="723"/>
        <v>0.03</v>
      </c>
      <c r="AA625" s="43">
        <f t="shared" si="733"/>
        <v>2.4662697723036864E-3</v>
      </c>
      <c r="AB625" s="35">
        <f t="shared" si="797"/>
        <v>0.16</v>
      </c>
      <c r="AC625" s="35">
        <f t="shared" ca="1" si="797"/>
        <v>0.15470777428049154</v>
      </c>
      <c r="AD625" s="317">
        <f t="shared" ca="1" si="797"/>
        <v>0.15470777428049154</v>
      </c>
      <c r="AE625" s="39"/>
      <c r="AF625" s="318">
        <f t="shared" si="734"/>
        <v>0</v>
      </c>
      <c r="AG625" s="405">
        <f t="shared" ca="1" si="735"/>
        <v>0</v>
      </c>
      <c r="AH625" s="318">
        <f t="shared" si="736"/>
        <v>0</v>
      </c>
      <c r="AI625" s="405">
        <f t="shared" ca="1" si="737"/>
        <v>0</v>
      </c>
      <c r="AJ625" s="318">
        <f t="shared" si="738"/>
        <v>0</v>
      </c>
      <c r="AK625" s="405">
        <f t="shared" ca="1" si="739"/>
        <v>0</v>
      </c>
      <c r="AL625" s="35">
        <v>0</v>
      </c>
      <c r="AM625" s="30">
        <f t="shared" ca="1" si="740"/>
        <v>0</v>
      </c>
      <c r="AN625" s="39"/>
      <c r="AO625" s="39"/>
      <c r="AP625" s="709">
        <f ca="1">IF($J$12="",0,IF(A625&lt;=$Y$3,IF(R624+SUM($M$126:M625)&gt;$Z$22,R624*10%,IF(R624+SUM($M$126:M625)&lt;=$Z$22,$Z$22-R624-SUM($M$126:M625))),0))</f>
        <v>0</v>
      </c>
      <c r="AQ625" s="319">
        <f t="shared" ca="1" si="770"/>
        <v>0</v>
      </c>
      <c r="AR625" s="319">
        <f ca="1">IF($J$12="",0,IF(U624&lt;0,0,IF(A625&lt;=$Y$3,IF(U624+SUM($M$126:M625)&gt;$Z$22,U624*10%,IF(U624+SUM($M$126:M625)&lt;=$Z$22,$AR$125-U624-SUM($M$126:M625))),0)))</f>
        <v>0</v>
      </c>
      <c r="AS625" s="39">
        <f t="shared" ca="1" si="771"/>
        <v>0</v>
      </c>
      <c r="AT625" s="723">
        <f t="shared" ca="1" si="741"/>
        <v>0</v>
      </c>
      <c r="AU625" s="320">
        <f t="shared" ca="1" si="742"/>
        <v>0</v>
      </c>
      <c r="AV625" s="320">
        <f t="shared" ca="1" si="743"/>
        <v>0</v>
      </c>
      <c r="AW625" s="320">
        <f t="shared" ca="1" si="744"/>
        <v>0</v>
      </c>
      <c r="AX625" s="320">
        <f t="shared" ca="1" si="745"/>
        <v>0</v>
      </c>
      <c r="AY625" s="320">
        <f t="shared" ca="1" si="772"/>
        <v>0</v>
      </c>
      <c r="AZ625" s="724">
        <f t="shared" ca="1" si="746"/>
        <v>0</v>
      </c>
      <c r="BA625" s="1259">
        <f t="shared" si="773"/>
        <v>0</v>
      </c>
      <c r="BB625" s="1250"/>
      <c r="BC625" s="715">
        <f t="shared" si="747"/>
        <v>0</v>
      </c>
      <c r="BD625" s="715">
        <f t="shared" si="748"/>
        <v>0</v>
      </c>
      <c r="BE625" s="715">
        <f t="shared" si="749"/>
        <v>0</v>
      </c>
      <c r="BF625" s="715">
        <f t="shared" si="774"/>
        <v>0</v>
      </c>
      <c r="BG625" s="732">
        <f t="shared" si="750"/>
        <v>0</v>
      </c>
      <c r="BH625" s="39"/>
      <c r="BI625" s="39"/>
      <c r="BJ625" s="39"/>
      <c r="BK625" s="39"/>
      <c r="BL625" s="39"/>
      <c r="BM625" s="30"/>
      <c r="BN625" s="422">
        <f t="shared" ca="1" si="751"/>
        <v>0</v>
      </c>
      <c r="BO625" s="422">
        <f t="shared" ca="1" si="752"/>
        <v>0</v>
      </c>
      <c r="BP625" s="422">
        <f t="shared" ca="1" si="753"/>
        <v>0</v>
      </c>
      <c r="BQ625" s="422">
        <f t="shared" ca="1" si="754"/>
        <v>0</v>
      </c>
      <c r="BR625" s="422">
        <f t="shared" ca="1" si="775"/>
        <v>0</v>
      </c>
      <c r="BS625" s="422">
        <f t="shared" ca="1" si="755"/>
        <v>0</v>
      </c>
      <c r="BT625" s="422">
        <f t="shared" si="756"/>
        <v>0</v>
      </c>
      <c r="BU625" s="422">
        <f t="shared" si="757"/>
        <v>0</v>
      </c>
      <c r="BV625" s="422">
        <f t="shared" si="758"/>
        <v>0</v>
      </c>
      <c r="BW625" s="422">
        <f t="shared" si="759"/>
        <v>0</v>
      </c>
      <c r="BX625" s="422">
        <f t="shared" si="776"/>
        <v>0</v>
      </c>
      <c r="BY625" s="422">
        <f t="shared" si="760"/>
        <v>0</v>
      </c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458"/>
      <c r="CL625" s="458"/>
      <c r="CM625" s="458"/>
      <c r="CN625" s="458"/>
      <c r="CO625" s="458"/>
      <c r="CP625" s="458"/>
      <c r="CQ625" s="458"/>
      <c r="CR625" s="458"/>
      <c r="CS625" s="458"/>
      <c r="CT625" s="458"/>
      <c r="CU625" s="458"/>
      <c r="CV625" s="458"/>
      <c r="CW625" s="458"/>
      <c r="CX625" s="458"/>
      <c r="CY625" s="458"/>
      <c r="CZ625" s="458"/>
      <c r="DA625" s="458"/>
      <c r="DB625" s="458"/>
      <c r="DC625" s="458"/>
      <c r="DD625" s="458"/>
      <c r="DE625" s="458"/>
      <c r="DF625" s="458"/>
      <c r="DG625" s="458"/>
      <c r="DH625" s="458"/>
      <c r="DI625" s="458"/>
      <c r="DJ625" s="458"/>
      <c r="DK625" s="458"/>
      <c r="DL625" s="458"/>
      <c r="DM625" s="458"/>
      <c r="DN625" s="458"/>
      <c r="DO625" s="458"/>
      <c r="DP625" s="458"/>
      <c r="DQ625" s="458"/>
      <c r="DR625" s="458"/>
      <c r="DS625" s="458"/>
      <c r="DT625" s="458"/>
      <c r="DU625" s="39"/>
      <c r="DV625" s="39"/>
      <c r="DW625" s="31">
        <f t="shared" si="796"/>
        <v>42</v>
      </c>
      <c r="DX625" s="459">
        <f t="shared" si="761"/>
        <v>501</v>
      </c>
      <c r="DY625" s="467">
        <f t="shared" si="777"/>
        <v>0</v>
      </c>
      <c r="DZ625" s="468">
        <f t="shared" si="778"/>
        <v>0</v>
      </c>
      <c r="EA625" s="467">
        <f t="shared" si="779"/>
        <v>0</v>
      </c>
      <c r="EB625" s="468"/>
      <c r="EC625" s="326"/>
      <c r="ED625" s="468"/>
      <c r="EE625" s="39"/>
      <c r="EF625" s="459">
        <f t="shared" si="780"/>
        <v>501</v>
      </c>
      <c r="EG625" s="407">
        <f t="shared" si="798"/>
        <v>0.03</v>
      </c>
      <c r="EH625" s="407">
        <f t="shared" si="798"/>
        <v>0.03</v>
      </c>
      <c r="EI625" s="407">
        <f t="shared" si="798"/>
        <v>0.03</v>
      </c>
      <c r="EJ625" s="407">
        <f t="shared" si="798"/>
        <v>0.03</v>
      </c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</row>
    <row r="626" spans="1:228" ht="12.75" hidden="1" customHeight="1" x14ac:dyDescent="0.2">
      <c r="A626" s="31">
        <f t="shared" si="795"/>
        <v>42</v>
      </c>
      <c r="B626" s="31"/>
      <c r="C626" s="31"/>
      <c r="D626" s="32">
        <f t="shared" si="762"/>
        <v>502</v>
      </c>
      <c r="E626" s="33">
        <f t="shared" ca="1" si="726"/>
        <v>0</v>
      </c>
      <c r="F626" s="33">
        <f t="shared" ca="1" si="727"/>
        <v>0</v>
      </c>
      <c r="G626" s="33">
        <f t="shared" ca="1" si="728"/>
        <v>0</v>
      </c>
      <c r="H626" s="33">
        <v>0</v>
      </c>
      <c r="I626" s="33">
        <v>0</v>
      </c>
      <c r="J626" s="33">
        <f t="shared" ca="1" si="784"/>
        <v>0</v>
      </c>
      <c r="K626" s="33">
        <f t="shared" ca="1" si="729"/>
        <v>0</v>
      </c>
      <c r="L626" s="33"/>
      <c r="M626" s="832">
        <v>0</v>
      </c>
      <c r="N626" s="33">
        <f>IF(M626&gt;0,#REF!,0)</f>
        <v>0</v>
      </c>
      <c r="O626" s="33">
        <f t="shared" ca="1" si="730"/>
        <v>0</v>
      </c>
      <c r="P626" s="833">
        <f t="shared" ca="1" si="763"/>
        <v>0</v>
      </c>
      <c r="Q626" s="834">
        <f t="shared" ca="1" si="764"/>
        <v>0</v>
      </c>
      <c r="R626" s="835">
        <f t="shared" ca="1" si="765"/>
        <v>0</v>
      </c>
      <c r="S626" s="836">
        <f t="shared" ca="1" si="766"/>
        <v>0</v>
      </c>
      <c r="T626" s="34">
        <f t="shared" ca="1" si="731"/>
        <v>0</v>
      </c>
      <c r="U626" s="835">
        <f t="shared" ca="1" si="767"/>
        <v>0</v>
      </c>
      <c r="V626" s="34">
        <f t="shared" si="793"/>
        <v>0</v>
      </c>
      <c r="W626" s="553">
        <f t="shared" si="794"/>
        <v>0</v>
      </c>
      <c r="X626" s="42">
        <f t="shared" si="768"/>
        <v>0.03</v>
      </c>
      <c r="Y626" s="43">
        <f t="shared" si="732"/>
        <v>2.4662697723036864E-3</v>
      </c>
      <c r="Z626" s="45">
        <f t="shared" ref="Z626:Z689" si="799">Z625</f>
        <v>0.03</v>
      </c>
      <c r="AA626" s="43">
        <f t="shared" si="733"/>
        <v>2.4662697723036864E-3</v>
      </c>
      <c r="AB626" s="35">
        <f t="shared" si="797"/>
        <v>0.16</v>
      </c>
      <c r="AC626" s="35">
        <f t="shared" ca="1" si="797"/>
        <v>0.15470777428049154</v>
      </c>
      <c r="AD626" s="317">
        <f t="shared" ca="1" si="797"/>
        <v>0.15470777428049154</v>
      </c>
      <c r="AE626" s="39"/>
      <c r="AF626" s="318">
        <f t="shared" si="734"/>
        <v>0</v>
      </c>
      <c r="AG626" s="405">
        <f t="shared" ca="1" si="735"/>
        <v>0</v>
      </c>
      <c r="AH626" s="318">
        <f t="shared" si="736"/>
        <v>0</v>
      </c>
      <c r="AI626" s="405">
        <f t="shared" ca="1" si="737"/>
        <v>0</v>
      </c>
      <c r="AJ626" s="318">
        <f t="shared" si="738"/>
        <v>0</v>
      </c>
      <c r="AK626" s="405">
        <f t="shared" ca="1" si="739"/>
        <v>0</v>
      </c>
      <c r="AL626" s="35">
        <v>0</v>
      </c>
      <c r="AM626" s="30">
        <f t="shared" ca="1" si="740"/>
        <v>0</v>
      </c>
      <c r="AN626" s="39"/>
      <c r="AO626" s="39"/>
      <c r="AP626" s="709">
        <f ca="1">IF($J$12="",0,IF(A626&lt;=$Y$3,IF(R625+SUM($M$126:M626)&gt;$Z$22,R625*10%,IF(R625+SUM($M$126:M626)&lt;=$Z$22,$Z$22-R625-SUM($M$126:M626))),0))</f>
        <v>0</v>
      </c>
      <c r="AQ626" s="319">
        <f t="shared" ca="1" si="770"/>
        <v>0</v>
      </c>
      <c r="AR626" s="319">
        <f ca="1">IF($J$12="",0,IF(U625&lt;0,0,IF(A626&lt;=$Y$3,IF(U625+SUM($M$126:M626)&gt;$Z$22,U625*10%,IF(U625+SUM($M$126:M626)&lt;=$Z$22,$AR$125-U625-SUM($M$126:M626))),0)))</f>
        <v>0</v>
      </c>
      <c r="AS626" s="39">
        <f t="shared" ca="1" si="771"/>
        <v>0</v>
      </c>
      <c r="AT626" s="723">
        <f t="shared" ca="1" si="741"/>
        <v>0</v>
      </c>
      <c r="AU626" s="320">
        <f t="shared" ca="1" si="742"/>
        <v>0</v>
      </c>
      <c r="AV626" s="320">
        <f t="shared" ca="1" si="743"/>
        <v>0</v>
      </c>
      <c r="AW626" s="320">
        <f t="shared" ca="1" si="744"/>
        <v>0</v>
      </c>
      <c r="AX626" s="320">
        <f t="shared" ca="1" si="745"/>
        <v>0</v>
      </c>
      <c r="AY626" s="320">
        <f t="shared" ca="1" si="772"/>
        <v>0</v>
      </c>
      <c r="AZ626" s="724">
        <f t="shared" ca="1" si="746"/>
        <v>0</v>
      </c>
      <c r="BA626" s="1259">
        <f t="shared" si="773"/>
        <v>0</v>
      </c>
      <c r="BB626" s="1250"/>
      <c r="BC626" s="715">
        <f t="shared" si="747"/>
        <v>0</v>
      </c>
      <c r="BD626" s="715">
        <f t="shared" si="748"/>
        <v>0</v>
      </c>
      <c r="BE626" s="715">
        <f t="shared" si="749"/>
        <v>0</v>
      </c>
      <c r="BF626" s="715">
        <f t="shared" si="774"/>
        <v>0</v>
      </c>
      <c r="BG626" s="732">
        <f t="shared" si="750"/>
        <v>0</v>
      </c>
      <c r="BH626" s="39"/>
      <c r="BI626" s="39"/>
      <c r="BJ626" s="39"/>
      <c r="BK626" s="39"/>
      <c r="BL626" s="39"/>
      <c r="BM626" s="30"/>
      <c r="BN626" s="422">
        <f t="shared" ca="1" si="751"/>
        <v>0</v>
      </c>
      <c r="BO626" s="422">
        <f t="shared" ca="1" si="752"/>
        <v>0</v>
      </c>
      <c r="BP626" s="422">
        <f t="shared" ca="1" si="753"/>
        <v>0</v>
      </c>
      <c r="BQ626" s="422">
        <f t="shared" ca="1" si="754"/>
        <v>0</v>
      </c>
      <c r="BR626" s="422">
        <f t="shared" ca="1" si="775"/>
        <v>0</v>
      </c>
      <c r="BS626" s="422">
        <f t="shared" ca="1" si="755"/>
        <v>0</v>
      </c>
      <c r="BT626" s="422">
        <f t="shared" si="756"/>
        <v>0</v>
      </c>
      <c r="BU626" s="422">
        <f t="shared" si="757"/>
        <v>0</v>
      </c>
      <c r="BV626" s="422">
        <f t="shared" si="758"/>
        <v>0</v>
      </c>
      <c r="BW626" s="422">
        <f t="shared" si="759"/>
        <v>0</v>
      </c>
      <c r="BX626" s="422">
        <f t="shared" si="776"/>
        <v>0</v>
      </c>
      <c r="BY626" s="422">
        <f t="shared" si="760"/>
        <v>0</v>
      </c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458"/>
      <c r="CL626" s="458"/>
      <c r="CM626" s="458"/>
      <c r="CN626" s="458"/>
      <c r="CO626" s="458"/>
      <c r="CP626" s="458"/>
      <c r="CQ626" s="458"/>
      <c r="CR626" s="458"/>
      <c r="CS626" s="458"/>
      <c r="CT626" s="458"/>
      <c r="CU626" s="458"/>
      <c r="CV626" s="458"/>
      <c r="CW626" s="458"/>
      <c r="CX626" s="458"/>
      <c r="CY626" s="458"/>
      <c r="CZ626" s="458"/>
      <c r="DA626" s="458"/>
      <c r="DB626" s="458"/>
      <c r="DC626" s="458"/>
      <c r="DD626" s="458"/>
      <c r="DE626" s="458"/>
      <c r="DF626" s="458"/>
      <c r="DG626" s="458"/>
      <c r="DH626" s="458"/>
      <c r="DI626" s="458"/>
      <c r="DJ626" s="458"/>
      <c r="DK626" s="458"/>
      <c r="DL626" s="458"/>
      <c r="DM626" s="458"/>
      <c r="DN626" s="458"/>
      <c r="DO626" s="458"/>
      <c r="DP626" s="458"/>
      <c r="DQ626" s="458"/>
      <c r="DR626" s="458"/>
      <c r="DS626" s="458"/>
      <c r="DT626" s="458"/>
      <c r="DU626" s="39"/>
      <c r="DV626" s="39"/>
      <c r="DW626" s="31">
        <f t="shared" si="796"/>
        <v>42</v>
      </c>
      <c r="DX626" s="459">
        <f t="shared" si="761"/>
        <v>502</v>
      </c>
      <c r="DY626" s="467">
        <f t="shared" si="777"/>
        <v>0</v>
      </c>
      <c r="DZ626" s="468">
        <f t="shared" si="778"/>
        <v>0</v>
      </c>
      <c r="EA626" s="467">
        <f t="shared" si="779"/>
        <v>0</v>
      </c>
      <c r="EB626" s="468"/>
      <c r="EC626" s="326"/>
      <c r="ED626" s="468"/>
      <c r="EE626" s="39"/>
      <c r="EF626" s="459">
        <f t="shared" si="780"/>
        <v>502</v>
      </c>
      <c r="EG626" s="407">
        <f t="shared" si="798"/>
        <v>0.03</v>
      </c>
      <c r="EH626" s="407">
        <f t="shared" si="798"/>
        <v>0.03</v>
      </c>
      <c r="EI626" s="407">
        <f t="shared" si="798"/>
        <v>0.03</v>
      </c>
      <c r="EJ626" s="407">
        <f t="shared" si="798"/>
        <v>0.03</v>
      </c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39"/>
      <c r="GJ626" s="39"/>
      <c r="GK626" s="39"/>
      <c r="GL626" s="39"/>
      <c r="GM626" s="39"/>
      <c r="GN626" s="39"/>
      <c r="GO626" s="39"/>
      <c r="GP626" s="39"/>
      <c r="GQ626" s="39"/>
      <c r="GR626" s="39"/>
      <c r="GS626" s="39"/>
      <c r="GT626" s="39"/>
      <c r="GU626" s="39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</row>
    <row r="627" spans="1:228" ht="12.75" hidden="1" customHeight="1" x14ac:dyDescent="0.2">
      <c r="A627" s="31">
        <f t="shared" si="795"/>
        <v>42</v>
      </c>
      <c r="B627" s="31"/>
      <c r="C627" s="31"/>
      <c r="D627" s="32">
        <f t="shared" si="762"/>
        <v>503</v>
      </c>
      <c r="E627" s="33">
        <f t="shared" ca="1" si="726"/>
        <v>0</v>
      </c>
      <c r="F627" s="33">
        <f t="shared" ca="1" si="727"/>
        <v>0</v>
      </c>
      <c r="G627" s="33">
        <f t="shared" ca="1" si="728"/>
        <v>0</v>
      </c>
      <c r="H627" s="33">
        <v>0</v>
      </c>
      <c r="I627" s="33">
        <v>0</v>
      </c>
      <c r="J627" s="33">
        <f t="shared" ca="1" si="784"/>
        <v>0</v>
      </c>
      <c r="K627" s="33">
        <f t="shared" ca="1" si="729"/>
        <v>0</v>
      </c>
      <c r="L627" s="33"/>
      <c r="M627" s="832">
        <v>0</v>
      </c>
      <c r="N627" s="33">
        <f>IF(M627&gt;0,#REF!,0)</f>
        <v>0</v>
      </c>
      <c r="O627" s="33">
        <f t="shared" ca="1" si="730"/>
        <v>0</v>
      </c>
      <c r="P627" s="833">
        <f t="shared" ca="1" si="763"/>
        <v>0</v>
      </c>
      <c r="Q627" s="834">
        <f t="shared" ca="1" si="764"/>
        <v>0</v>
      </c>
      <c r="R627" s="835">
        <f t="shared" ca="1" si="765"/>
        <v>0</v>
      </c>
      <c r="S627" s="836">
        <f t="shared" ca="1" si="766"/>
        <v>0</v>
      </c>
      <c r="T627" s="34">
        <f t="shared" ca="1" si="731"/>
        <v>0</v>
      </c>
      <c r="U627" s="835">
        <f t="shared" ca="1" si="767"/>
        <v>0</v>
      </c>
      <c r="V627" s="34">
        <f t="shared" si="793"/>
        <v>0</v>
      </c>
      <c r="W627" s="553">
        <f t="shared" si="794"/>
        <v>0</v>
      </c>
      <c r="X627" s="42">
        <f t="shared" si="768"/>
        <v>0.03</v>
      </c>
      <c r="Y627" s="43">
        <f t="shared" si="732"/>
        <v>2.4662697723036864E-3</v>
      </c>
      <c r="Z627" s="45">
        <f t="shared" si="799"/>
        <v>0.03</v>
      </c>
      <c r="AA627" s="43">
        <f t="shared" si="733"/>
        <v>2.4662697723036864E-3</v>
      </c>
      <c r="AB627" s="35">
        <f t="shared" si="797"/>
        <v>0.16</v>
      </c>
      <c r="AC627" s="35">
        <f t="shared" ca="1" si="797"/>
        <v>0.15470777428049154</v>
      </c>
      <c r="AD627" s="317">
        <f t="shared" ca="1" si="797"/>
        <v>0.15470777428049154</v>
      </c>
      <c r="AE627" s="39"/>
      <c r="AF627" s="318">
        <f t="shared" si="734"/>
        <v>0</v>
      </c>
      <c r="AG627" s="405">
        <f t="shared" ca="1" si="735"/>
        <v>0</v>
      </c>
      <c r="AH627" s="318">
        <f t="shared" si="736"/>
        <v>0</v>
      </c>
      <c r="AI627" s="405">
        <f t="shared" ca="1" si="737"/>
        <v>0</v>
      </c>
      <c r="AJ627" s="318">
        <f t="shared" si="738"/>
        <v>0</v>
      </c>
      <c r="AK627" s="405">
        <f t="shared" ca="1" si="739"/>
        <v>0</v>
      </c>
      <c r="AL627" s="35">
        <v>0</v>
      </c>
      <c r="AM627" s="30">
        <f t="shared" ca="1" si="740"/>
        <v>0</v>
      </c>
      <c r="AN627" s="39"/>
      <c r="AO627" s="39"/>
      <c r="AP627" s="709">
        <f ca="1">IF($J$12="",0,IF(A627&lt;=$Y$3,IF(R626+SUM($M$126:M627)&gt;$Z$22,R626*10%,IF(R626+SUM($M$126:M627)&lt;=$Z$22,$Z$22-R626-SUM($M$126:M627))),0))</f>
        <v>0</v>
      </c>
      <c r="AQ627" s="319">
        <f t="shared" ca="1" si="770"/>
        <v>0</v>
      </c>
      <c r="AR627" s="319">
        <f ca="1">IF($J$12="",0,IF(U626&lt;0,0,IF(A627&lt;=$Y$3,IF(U626+SUM($M$126:M627)&gt;$Z$22,U626*10%,IF(U626+SUM($M$126:M627)&lt;=$Z$22,$AR$125-U626-SUM($M$126:M627))),0)))</f>
        <v>0</v>
      </c>
      <c r="AS627" s="39">
        <f t="shared" ca="1" si="771"/>
        <v>0</v>
      </c>
      <c r="AT627" s="723">
        <f t="shared" ca="1" si="741"/>
        <v>0</v>
      </c>
      <c r="AU627" s="320">
        <f t="shared" ca="1" si="742"/>
        <v>0</v>
      </c>
      <c r="AV627" s="320">
        <f t="shared" ca="1" si="743"/>
        <v>0</v>
      </c>
      <c r="AW627" s="320">
        <f t="shared" ca="1" si="744"/>
        <v>0</v>
      </c>
      <c r="AX627" s="320">
        <f t="shared" ca="1" si="745"/>
        <v>0</v>
      </c>
      <c r="AY627" s="320">
        <f t="shared" ca="1" si="772"/>
        <v>0</v>
      </c>
      <c r="AZ627" s="724">
        <f t="shared" ca="1" si="746"/>
        <v>0</v>
      </c>
      <c r="BA627" s="1259">
        <f t="shared" si="773"/>
        <v>0</v>
      </c>
      <c r="BB627" s="1250"/>
      <c r="BC627" s="715">
        <f t="shared" si="747"/>
        <v>0</v>
      </c>
      <c r="BD627" s="715">
        <f t="shared" si="748"/>
        <v>0</v>
      </c>
      <c r="BE627" s="715">
        <f t="shared" si="749"/>
        <v>0</v>
      </c>
      <c r="BF627" s="715">
        <f t="shared" si="774"/>
        <v>0</v>
      </c>
      <c r="BG627" s="732">
        <f t="shared" si="750"/>
        <v>0</v>
      </c>
      <c r="BH627" s="39"/>
      <c r="BI627" s="39"/>
      <c r="BJ627" s="39"/>
      <c r="BK627" s="39"/>
      <c r="BL627" s="39"/>
      <c r="BM627" s="30"/>
      <c r="BN627" s="422">
        <f t="shared" ca="1" si="751"/>
        <v>0</v>
      </c>
      <c r="BO627" s="422">
        <f t="shared" ca="1" si="752"/>
        <v>0</v>
      </c>
      <c r="BP627" s="422">
        <f t="shared" ca="1" si="753"/>
        <v>0</v>
      </c>
      <c r="BQ627" s="422">
        <f t="shared" ca="1" si="754"/>
        <v>0</v>
      </c>
      <c r="BR627" s="422">
        <f t="shared" ca="1" si="775"/>
        <v>0</v>
      </c>
      <c r="BS627" s="422">
        <f t="shared" ca="1" si="755"/>
        <v>0</v>
      </c>
      <c r="BT627" s="422">
        <f t="shared" si="756"/>
        <v>0</v>
      </c>
      <c r="BU627" s="422">
        <f t="shared" si="757"/>
        <v>0</v>
      </c>
      <c r="BV627" s="422">
        <f t="shared" si="758"/>
        <v>0</v>
      </c>
      <c r="BW627" s="422">
        <f t="shared" si="759"/>
        <v>0</v>
      </c>
      <c r="BX627" s="422">
        <f t="shared" si="776"/>
        <v>0</v>
      </c>
      <c r="BY627" s="422">
        <f t="shared" si="760"/>
        <v>0</v>
      </c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458"/>
      <c r="CL627" s="458"/>
      <c r="CM627" s="458"/>
      <c r="CN627" s="458"/>
      <c r="CO627" s="458"/>
      <c r="CP627" s="458"/>
      <c r="CQ627" s="458"/>
      <c r="CR627" s="458"/>
      <c r="CS627" s="458"/>
      <c r="CT627" s="458"/>
      <c r="CU627" s="458"/>
      <c r="CV627" s="458"/>
      <c r="CW627" s="458"/>
      <c r="CX627" s="458"/>
      <c r="CY627" s="458"/>
      <c r="CZ627" s="458"/>
      <c r="DA627" s="458"/>
      <c r="DB627" s="458"/>
      <c r="DC627" s="458"/>
      <c r="DD627" s="458"/>
      <c r="DE627" s="458"/>
      <c r="DF627" s="458"/>
      <c r="DG627" s="458"/>
      <c r="DH627" s="458"/>
      <c r="DI627" s="458"/>
      <c r="DJ627" s="458"/>
      <c r="DK627" s="458"/>
      <c r="DL627" s="458"/>
      <c r="DM627" s="458"/>
      <c r="DN627" s="458"/>
      <c r="DO627" s="458"/>
      <c r="DP627" s="458"/>
      <c r="DQ627" s="458"/>
      <c r="DR627" s="458"/>
      <c r="DS627" s="458"/>
      <c r="DT627" s="458"/>
      <c r="DU627" s="39"/>
      <c r="DV627" s="39"/>
      <c r="DW627" s="31">
        <f t="shared" si="796"/>
        <v>42</v>
      </c>
      <c r="DX627" s="459">
        <f t="shared" si="761"/>
        <v>503</v>
      </c>
      <c r="DY627" s="467">
        <f t="shared" si="777"/>
        <v>0</v>
      </c>
      <c r="DZ627" s="468">
        <f t="shared" si="778"/>
        <v>0</v>
      </c>
      <c r="EA627" s="467">
        <f t="shared" si="779"/>
        <v>0</v>
      </c>
      <c r="EB627" s="468"/>
      <c r="EC627" s="326"/>
      <c r="ED627" s="468"/>
      <c r="EE627" s="39"/>
      <c r="EF627" s="459">
        <f t="shared" si="780"/>
        <v>503</v>
      </c>
      <c r="EG627" s="407">
        <f t="shared" si="798"/>
        <v>0.03</v>
      </c>
      <c r="EH627" s="407">
        <f t="shared" si="798"/>
        <v>0.03</v>
      </c>
      <c r="EI627" s="407">
        <f t="shared" si="798"/>
        <v>0.03</v>
      </c>
      <c r="EJ627" s="407">
        <f t="shared" si="798"/>
        <v>0.03</v>
      </c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39"/>
      <c r="GJ627" s="39"/>
      <c r="GK627" s="39"/>
      <c r="GL627" s="39"/>
      <c r="GM627" s="39"/>
      <c r="GN627" s="39"/>
      <c r="GO627" s="39"/>
      <c r="GP627" s="39"/>
      <c r="GQ627" s="39"/>
      <c r="GR627" s="39"/>
      <c r="GS627" s="39"/>
      <c r="GT627" s="39"/>
      <c r="GU627" s="39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</row>
    <row r="628" spans="1:228" ht="12.75" hidden="1" customHeight="1" x14ac:dyDescent="0.2">
      <c r="A628" s="31">
        <f t="shared" si="795"/>
        <v>42</v>
      </c>
      <c r="B628" s="31"/>
      <c r="C628" s="31"/>
      <c r="D628" s="32">
        <f t="shared" si="762"/>
        <v>504</v>
      </c>
      <c r="E628" s="33">
        <f t="shared" ca="1" si="726"/>
        <v>0</v>
      </c>
      <c r="F628" s="33">
        <f t="shared" ca="1" si="727"/>
        <v>0</v>
      </c>
      <c r="G628" s="33">
        <f t="shared" ca="1" si="728"/>
        <v>0</v>
      </c>
      <c r="H628" s="33">
        <v>0</v>
      </c>
      <c r="I628" s="33">
        <v>0</v>
      </c>
      <c r="J628" s="33">
        <f t="shared" ca="1" si="784"/>
        <v>0</v>
      </c>
      <c r="K628" s="33">
        <f t="shared" ca="1" si="729"/>
        <v>0</v>
      </c>
      <c r="L628" s="33"/>
      <c r="M628" s="832">
        <v>0</v>
      </c>
      <c r="N628" s="33">
        <f>IF(M628&gt;0,#REF!,0)</f>
        <v>0</v>
      </c>
      <c r="O628" s="33">
        <f t="shared" ca="1" si="730"/>
        <v>0</v>
      </c>
      <c r="P628" s="833">
        <f t="shared" ca="1" si="763"/>
        <v>0</v>
      </c>
      <c r="Q628" s="834">
        <f t="shared" ca="1" si="764"/>
        <v>0</v>
      </c>
      <c r="R628" s="835">
        <f t="shared" ca="1" si="765"/>
        <v>0</v>
      </c>
      <c r="S628" s="836">
        <f t="shared" ca="1" si="766"/>
        <v>0</v>
      </c>
      <c r="T628" s="34">
        <f t="shared" ca="1" si="731"/>
        <v>0</v>
      </c>
      <c r="U628" s="835">
        <f t="shared" ca="1" si="767"/>
        <v>0</v>
      </c>
      <c r="V628" s="34">
        <f t="shared" si="793"/>
        <v>0</v>
      </c>
      <c r="W628" s="553">
        <f t="shared" si="794"/>
        <v>0</v>
      </c>
      <c r="X628" s="42">
        <f t="shared" si="768"/>
        <v>0.03</v>
      </c>
      <c r="Y628" s="43">
        <f t="shared" si="732"/>
        <v>2.4662697723036864E-3</v>
      </c>
      <c r="Z628" s="45">
        <f t="shared" si="799"/>
        <v>0.03</v>
      </c>
      <c r="AA628" s="43">
        <f t="shared" si="733"/>
        <v>2.4662697723036864E-3</v>
      </c>
      <c r="AB628" s="35">
        <f t="shared" si="797"/>
        <v>0.16</v>
      </c>
      <c r="AC628" s="35">
        <f t="shared" ca="1" si="797"/>
        <v>0.15470777428049154</v>
      </c>
      <c r="AD628" s="317">
        <f t="shared" ca="1" si="797"/>
        <v>0.15470777428049154</v>
      </c>
      <c r="AE628" s="39"/>
      <c r="AF628" s="318">
        <f t="shared" si="734"/>
        <v>0</v>
      </c>
      <c r="AG628" s="405">
        <f t="shared" ca="1" si="735"/>
        <v>0</v>
      </c>
      <c r="AH628" s="318">
        <f t="shared" si="736"/>
        <v>0</v>
      </c>
      <c r="AI628" s="405">
        <f t="shared" ca="1" si="737"/>
        <v>0</v>
      </c>
      <c r="AJ628" s="318">
        <f t="shared" si="738"/>
        <v>0</v>
      </c>
      <c r="AK628" s="405">
        <f t="shared" ca="1" si="739"/>
        <v>0</v>
      </c>
      <c r="AL628" s="35">
        <v>0</v>
      </c>
      <c r="AM628" s="30">
        <f t="shared" ca="1" si="740"/>
        <v>0</v>
      </c>
      <c r="AN628" s="39"/>
      <c r="AO628" s="39"/>
      <c r="AP628" s="709">
        <f ca="1">IF($J$12="",0,IF(A628&lt;=$Y$3,IF(R627+SUM($M$126:M628)&gt;$Z$22,R627*10%,IF(R627+SUM($M$126:M628)&lt;=$Z$22,$Z$22-R627-SUM($M$126:M628))),0))</f>
        <v>0</v>
      </c>
      <c r="AQ628" s="319">
        <f t="shared" ca="1" si="770"/>
        <v>0</v>
      </c>
      <c r="AR628" s="319">
        <f ca="1">IF($J$12="",0,IF(U627&lt;0,0,IF(A628&lt;=$Y$3,IF(U627+SUM($M$126:M628)&gt;$Z$22,U627*10%,IF(U627+SUM($M$126:M628)&lt;=$Z$22,$AR$125-U627-SUM($M$126:M628))),0)))</f>
        <v>0</v>
      </c>
      <c r="AS628" s="39">
        <f t="shared" ca="1" si="771"/>
        <v>0</v>
      </c>
      <c r="AT628" s="723">
        <f t="shared" ca="1" si="741"/>
        <v>0</v>
      </c>
      <c r="AU628" s="320">
        <f t="shared" ca="1" si="742"/>
        <v>0</v>
      </c>
      <c r="AV628" s="320">
        <f t="shared" ca="1" si="743"/>
        <v>0</v>
      </c>
      <c r="AW628" s="320">
        <f t="shared" ca="1" si="744"/>
        <v>0</v>
      </c>
      <c r="AX628" s="320">
        <f t="shared" ca="1" si="745"/>
        <v>0</v>
      </c>
      <c r="AY628" s="320">
        <f t="shared" ca="1" si="772"/>
        <v>0</v>
      </c>
      <c r="AZ628" s="724">
        <f t="shared" ca="1" si="746"/>
        <v>0</v>
      </c>
      <c r="BA628" s="1259">
        <f t="shared" si="773"/>
        <v>0</v>
      </c>
      <c r="BB628" s="1250"/>
      <c r="BC628" s="715">
        <f t="shared" si="747"/>
        <v>0</v>
      </c>
      <c r="BD628" s="715">
        <f t="shared" si="748"/>
        <v>0</v>
      </c>
      <c r="BE628" s="715">
        <f t="shared" si="749"/>
        <v>0</v>
      </c>
      <c r="BF628" s="715">
        <f t="shared" si="774"/>
        <v>0</v>
      </c>
      <c r="BG628" s="732">
        <f t="shared" si="750"/>
        <v>0</v>
      </c>
      <c r="BH628" s="39"/>
      <c r="BI628" s="39"/>
      <c r="BJ628" s="39"/>
      <c r="BK628" s="39"/>
      <c r="BL628" s="39"/>
      <c r="BM628" s="30"/>
      <c r="BN628" s="422">
        <f t="shared" ca="1" si="751"/>
        <v>0</v>
      </c>
      <c r="BO628" s="422">
        <f t="shared" ca="1" si="752"/>
        <v>0</v>
      </c>
      <c r="BP628" s="422">
        <f t="shared" ca="1" si="753"/>
        <v>0</v>
      </c>
      <c r="BQ628" s="422">
        <f t="shared" ca="1" si="754"/>
        <v>0</v>
      </c>
      <c r="BR628" s="422">
        <f t="shared" ca="1" si="775"/>
        <v>0</v>
      </c>
      <c r="BS628" s="422">
        <f t="shared" ca="1" si="755"/>
        <v>0</v>
      </c>
      <c r="BT628" s="422">
        <f t="shared" si="756"/>
        <v>0</v>
      </c>
      <c r="BU628" s="422">
        <f t="shared" si="757"/>
        <v>0</v>
      </c>
      <c r="BV628" s="422">
        <f t="shared" si="758"/>
        <v>0</v>
      </c>
      <c r="BW628" s="422">
        <f t="shared" si="759"/>
        <v>0</v>
      </c>
      <c r="BX628" s="422">
        <f t="shared" si="776"/>
        <v>0</v>
      </c>
      <c r="BY628" s="422">
        <f t="shared" si="760"/>
        <v>0</v>
      </c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458"/>
      <c r="CL628" s="458"/>
      <c r="CM628" s="458"/>
      <c r="CN628" s="458"/>
      <c r="CO628" s="458"/>
      <c r="CP628" s="458"/>
      <c r="CQ628" s="458"/>
      <c r="CR628" s="458"/>
      <c r="CS628" s="458"/>
      <c r="CT628" s="458"/>
      <c r="CU628" s="458"/>
      <c r="CV628" s="458"/>
      <c r="CW628" s="458"/>
      <c r="CX628" s="458"/>
      <c r="CY628" s="458"/>
      <c r="CZ628" s="458"/>
      <c r="DA628" s="458"/>
      <c r="DB628" s="458"/>
      <c r="DC628" s="458"/>
      <c r="DD628" s="458"/>
      <c r="DE628" s="458"/>
      <c r="DF628" s="458"/>
      <c r="DG628" s="458"/>
      <c r="DH628" s="458"/>
      <c r="DI628" s="458"/>
      <c r="DJ628" s="458"/>
      <c r="DK628" s="458"/>
      <c r="DL628" s="458"/>
      <c r="DM628" s="458"/>
      <c r="DN628" s="458"/>
      <c r="DO628" s="458"/>
      <c r="DP628" s="458"/>
      <c r="DQ628" s="458"/>
      <c r="DR628" s="458"/>
      <c r="DS628" s="458"/>
      <c r="DT628" s="458"/>
      <c r="DU628" s="39"/>
      <c r="DV628" s="39"/>
      <c r="DW628" s="31">
        <f t="shared" si="796"/>
        <v>42</v>
      </c>
      <c r="DX628" s="459">
        <f t="shared" si="761"/>
        <v>504</v>
      </c>
      <c r="DY628" s="467">
        <f t="shared" si="777"/>
        <v>0</v>
      </c>
      <c r="DZ628" s="468">
        <f t="shared" si="778"/>
        <v>0</v>
      </c>
      <c r="EA628" s="467">
        <f t="shared" si="779"/>
        <v>0</v>
      </c>
      <c r="EB628" s="468"/>
      <c r="EC628" s="326"/>
      <c r="ED628" s="468"/>
      <c r="EE628" s="39"/>
      <c r="EF628" s="459">
        <f t="shared" si="780"/>
        <v>504</v>
      </c>
      <c r="EG628" s="407">
        <f t="shared" si="798"/>
        <v>0.03</v>
      </c>
      <c r="EH628" s="407">
        <f t="shared" si="798"/>
        <v>0.03</v>
      </c>
      <c r="EI628" s="407">
        <f t="shared" si="798"/>
        <v>0.03</v>
      </c>
      <c r="EJ628" s="407">
        <f t="shared" si="798"/>
        <v>0.03</v>
      </c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39"/>
      <c r="GJ628" s="39"/>
      <c r="GK628" s="39"/>
      <c r="GL628" s="39"/>
      <c r="GM628" s="39"/>
      <c r="GN628" s="39"/>
      <c r="GO628" s="39"/>
      <c r="GP628" s="39"/>
      <c r="GQ628" s="39"/>
      <c r="GR628" s="39"/>
      <c r="GS628" s="39"/>
      <c r="GT628" s="39"/>
      <c r="GU628" s="39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</row>
    <row r="629" spans="1:228" ht="12.75" hidden="1" customHeight="1" x14ac:dyDescent="0.2">
      <c r="A629" s="31">
        <f>A628+1</f>
        <v>43</v>
      </c>
      <c r="B629" s="31"/>
      <c r="C629" s="31">
        <v>30</v>
      </c>
      <c r="D629" s="32">
        <f t="shared" si="762"/>
        <v>505</v>
      </c>
      <c r="E629" s="33">
        <f t="shared" ca="1" si="726"/>
        <v>0</v>
      </c>
      <c r="F629" s="33">
        <f t="shared" ca="1" si="727"/>
        <v>0</v>
      </c>
      <c r="G629" s="33">
        <f t="shared" ca="1" si="728"/>
        <v>0</v>
      </c>
      <c r="H629" s="33">
        <v>0</v>
      </c>
      <c r="I629" s="33">
        <v>0</v>
      </c>
      <c r="J629" s="33">
        <f t="shared" ca="1" si="784"/>
        <v>0</v>
      </c>
      <c r="K629" s="33">
        <f t="shared" ca="1" si="729"/>
        <v>0</v>
      </c>
      <c r="L629" s="33"/>
      <c r="M629" s="832">
        <v>0</v>
      </c>
      <c r="N629" s="33">
        <f>IF(M629&gt;0,#REF!,0)</f>
        <v>0</v>
      </c>
      <c r="O629" s="33">
        <f t="shared" ca="1" si="730"/>
        <v>0</v>
      </c>
      <c r="P629" s="833">
        <f t="shared" ca="1" si="763"/>
        <v>0</v>
      </c>
      <c r="Q629" s="834">
        <f t="shared" ca="1" si="764"/>
        <v>0</v>
      </c>
      <c r="R629" s="835">
        <f t="shared" ca="1" si="765"/>
        <v>0</v>
      </c>
      <c r="S629" s="836">
        <f t="shared" ca="1" si="766"/>
        <v>0</v>
      </c>
      <c r="T629" s="34">
        <f t="shared" ca="1" si="731"/>
        <v>0</v>
      </c>
      <c r="U629" s="835">
        <f t="shared" ca="1" si="767"/>
        <v>0</v>
      </c>
      <c r="V629" s="34">
        <f t="shared" si="793"/>
        <v>0</v>
      </c>
      <c r="W629" s="553">
        <f t="shared" si="794"/>
        <v>0</v>
      </c>
      <c r="X629" s="42">
        <f t="shared" si="768"/>
        <v>0.03</v>
      </c>
      <c r="Y629" s="43">
        <f t="shared" si="732"/>
        <v>2.4662697723036864E-3</v>
      </c>
      <c r="Z629" s="45">
        <f t="shared" si="799"/>
        <v>0.03</v>
      </c>
      <c r="AA629" s="43">
        <f t="shared" si="733"/>
        <v>2.4662697723036864E-3</v>
      </c>
      <c r="AB629" s="35">
        <f t="shared" si="797"/>
        <v>0.16</v>
      </c>
      <c r="AC629" s="35">
        <f t="shared" ca="1" si="797"/>
        <v>0.15470777428049154</v>
      </c>
      <c r="AD629" s="317">
        <f t="shared" ca="1" si="797"/>
        <v>0.15470777428049154</v>
      </c>
      <c r="AE629" s="39"/>
      <c r="AF629" s="318">
        <f t="shared" si="734"/>
        <v>0</v>
      </c>
      <c r="AG629" s="405">
        <f t="shared" ca="1" si="735"/>
        <v>0</v>
      </c>
      <c r="AH629" s="318">
        <f t="shared" si="736"/>
        <v>0</v>
      </c>
      <c r="AI629" s="405">
        <f t="shared" ca="1" si="737"/>
        <v>0</v>
      </c>
      <c r="AJ629" s="318">
        <f t="shared" si="738"/>
        <v>0</v>
      </c>
      <c r="AK629" s="405">
        <f t="shared" ca="1" si="739"/>
        <v>0</v>
      </c>
      <c r="AL629" s="35">
        <v>0</v>
      </c>
      <c r="AM629" s="30">
        <f t="shared" ca="1" si="740"/>
        <v>0</v>
      </c>
      <c r="AN629" s="39"/>
      <c r="AO629" s="39"/>
      <c r="AP629" s="709">
        <f ca="1">IF($J$12="",0,IF(A629&lt;=$Y$3,IF(R628+SUM($M$126:M629)&gt;$Z$22,R628*10%,IF(R628+SUM($M$126:M629)&lt;=$Z$22,$Z$22-R628-SUM($M$126:M629))),0))</f>
        <v>0</v>
      </c>
      <c r="AQ629" s="319">
        <f t="shared" ca="1" si="770"/>
        <v>0</v>
      </c>
      <c r="AR629" s="319">
        <f ca="1">IF($J$12="",0,IF(U628&lt;0,0,IF(A629&lt;=$Y$3,IF(U628+SUM($M$126:M629)&gt;$Z$22,U628*10%,IF(U628+SUM($M$126:M629)&lt;=$Z$22,$AR$125-U628-SUM($M$126:M629))),0)))</f>
        <v>0</v>
      </c>
      <c r="AS629" s="39">
        <f t="shared" ca="1" si="771"/>
        <v>0</v>
      </c>
      <c r="AT629" s="723">
        <f t="shared" ca="1" si="741"/>
        <v>0</v>
      </c>
      <c r="AU629" s="320">
        <f t="shared" ca="1" si="742"/>
        <v>0</v>
      </c>
      <c r="AV629" s="320">
        <f t="shared" ca="1" si="743"/>
        <v>0</v>
      </c>
      <c r="AW629" s="320">
        <f t="shared" ca="1" si="744"/>
        <v>0</v>
      </c>
      <c r="AX629" s="320">
        <f t="shared" ca="1" si="745"/>
        <v>0</v>
      </c>
      <c r="AY629" s="320">
        <f t="shared" ca="1" si="772"/>
        <v>0</v>
      </c>
      <c r="AZ629" s="724">
        <f t="shared" ca="1" si="746"/>
        <v>0</v>
      </c>
      <c r="BA629" s="1259">
        <f t="shared" si="773"/>
        <v>0</v>
      </c>
      <c r="BB629" s="1250"/>
      <c r="BC629" s="715">
        <f t="shared" si="747"/>
        <v>0</v>
      </c>
      <c r="BD629" s="715">
        <f t="shared" si="748"/>
        <v>0</v>
      </c>
      <c r="BE629" s="715">
        <f t="shared" si="749"/>
        <v>0</v>
      </c>
      <c r="BF629" s="715">
        <f t="shared" si="774"/>
        <v>0</v>
      </c>
      <c r="BG629" s="732">
        <f t="shared" si="750"/>
        <v>0</v>
      </c>
      <c r="BH629" s="39"/>
      <c r="BI629" s="39"/>
      <c r="BJ629" s="39"/>
      <c r="BK629" s="39"/>
      <c r="BL629" s="39"/>
      <c r="BM629" s="30"/>
      <c r="BN629" s="422">
        <f t="shared" ca="1" si="751"/>
        <v>0</v>
      </c>
      <c r="BO629" s="422">
        <f t="shared" ca="1" si="752"/>
        <v>0</v>
      </c>
      <c r="BP629" s="422">
        <f t="shared" ca="1" si="753"/>
        <v>0</v>
      </c>
      <c r="BQ629" s="422">
        <f t="shared" ca="1" si="754"/>
        <v>0</v>
      </c>
      <c r="BR629" s="422">
        <f t="shared" ca="1" si="775"/>
        <v>0</v>
      </c>
      <c r="BS629" s="422">
        <f t="shared" ca="1" si="755"/>
        <v>0</v>
      </c>
      <c r="BT629" s="422">
        <f t="shared" si="756"/>
        <v>0</v>
      </c>
      <c r="BU629" s="422">
        <f t="shared" si="757"/>
        <v>0</v>
      </c>
      <c r="BV629" s="422">
        <f t="shared" si="758"/>
        <v>0</v>
      </c>
      <c r="BW629" s="422">
        <f t="shared" si="759"/>
        <v>0</v>
      </c>
      <c r="BX629" s="422">
        <f t="shared" si="776"/>
        <v>0</v>
      </c>
      <c r="BY629" s="422">
        <f t="shared" si="760"/>
        <v>0</v>
      </c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458"/>
      <c r="CL629" s="458"/>
      <c r="CM629" s="458"/>
      <c r="CN629" s="458"/>
      <c r="CO629" s="458"/>
      <c r="CP629" s="458"/>
      <c r="CQ629" s="458"/>
      <c r="CR629" s="458"/>
      <c r="CS629" s="458"/>
      <c r="CT629" s="458"/>
      <c r="CU629" s="458"/>
      <c r="CV629" s="458"/>
      <c r="CW629" s="458"/>
      <c r="CX629" s="458"/>
      <c r="CY629" s="458"/>
      <c r="CZ629" s="458"/>
      <c r="DA629" s="458"/>
      <c r="DB629" s="458"/>
      <c r="DC629" s="458"/>
      <c r="DD629" s="458"/>
      <c r="DE629" s="458"/>
      <c r="DF629" s="458"/>
      <c r="DG629" s="458"/>
      <c r="DH629" s="458"/>
      <c r="DI629" s="458"/>
      <c r="DJ629" s="458"/>
      <c r="DK629" s="458"/>
      <c r="DL629" s="458"/>
      <c r="DM629" s="458"/>
      <c r="DN629" s="458"/>
      <c r="DO629" s="458"/>
      <c r="DP629" s="458"/>
      <c r="DQ629" s="458"/>
      <c r="DR629" s="458"/>
      <c r="DS629" s="458"/>
      <c r="DT629" s="458"/>
      <c r="DU629" s="39"/>
      <c r="DV629" s="39"/>
      <c r="DW629" s="31">
        <f>DW628+1</f>
        <v>43</v>
      </c>
      <c r="DX629" s="459">
        <f t="shared" si="761"/>
        <v>505</v>
      </c>
      <c r="DY629" s="467">
        <f t="shared" si="777"/>
        <v>0</v>
      </c>
      <c r="DZ629" s="468">
        <f t="shared" si="778"/>
        <v>0</v>
      </c>
      <c r="EA629" s="467">
        <f t="shared" si="779"/>
        <v>0</v>
      </c>
      <c r="EB629" s="468"/>
      <c r="EC629" s="326"/>
      <c r="ED629" s="468"/>
      <c r="EE629" s="39"/>
      <c r="EF629" s="459">
        <f t="shared" si="780"/>
        <v>505</v>
      </c>
      <c r="EG629" s="407">
        <f t="shared" si="798"/>
        <v>0.03</v>
      </c>
      <c r="EH629" s="407">
        <f t="shared" si="798"/>
        <v>0.03</v>
      </c>
      <c r="EI629" s="407">
        <f t="shared" si="798"/>
        <v>0.03</v>
      </c>
      <c r="EJ629" s="407">
        <f t="shared" si="798"/>
        <v>0.03</v>
      </c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39"/>
      <c r="GJ629" s="39"/>
      <c r="GK629" s="39"/>
      <c r="GL629" s="39"/>
      <c r="GM629" s="39"/>
      <c r="GN629" s="39"/>
      <c r="GO629" s="39"/>
      <c r="GP629" s="39"/>
      <c r="GQ629" s="39"/>
      <c r="GR629" s="39"/>
      <c r="GS629" s="39"/>
      <c r="GT629" s="39"/>
      <c r="GU629" s="39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</row>
    <row r="630" spans="1:228" ht="12.75" hidden="1" customHeight="1" x14ac:dyDescent="0.2">
      <c r="A630" s="31">
        <f t="shared" ref="A630:A640" si="800">A629</f>
        <v>43</v>
      </c>
      <c r="B630" s="31"/>
      <c r="C630" s="31"/>
      <c r="D630" s="32">
        <f t="shared" si="762"/>
        <v>506</v>
      </c>
      <c r="E630" s="33">
        <f t="shared" ca="1" si="726"/>
        <v>0</v>
      </c>
      <c r="F630" s="33">
        <f t="shared" ca="1" si="727"/>
        <v>0</v>
      </c>
      <c r="G630" s="33">
        <f t="shared" ca="1" si="728"/>
        <v>0</v>
      </c>
      <c r="H630" s="33">
        <v>0</v>
      </c>
      <c r="I630" s="33">
        <v>0</v>
      </c>
      <c r="J630" s="33">
        <f t="shared" ca="1" si="784"/>
        <v>0</v>
      </c>
      <c r="K630" s="33">
        <f t="shared" ca="1" si="729"/>
        <v>0</v>
      </c>
      <c r="L630" s="33"/>
      <c r="M630" s="832">
        <v>0</v>
      </c>
      <c r="N630" s="33">
        <f>IF(M630&gt;0,#REF!,0)</f>
        <v>0</v>
      </c>
      <c r="O630" s="33">
        <f t="shared" ca="1" si="730"/>
        <v>0</v>
      </c>
      <c r="P630" s="833">
        <f t="shared" ca="1" si="763"/>
        <v>0</v>
      </c>
      <c r="Q630" s="834">
        <f t="shared" ca="1" si="764"/>
        <v>0</v>
      </c>
      <c r="R630" s="835">
        <f t="shared" ca="1" si="765"/>
        <v>0</v>
      </c>
      <c r="S630" s="836">
        <f t="shared" ca="1" si="766"/>
        <v>0</v>
      </c>
      <c r="T630" s="34">
        <f t="shared" ca="1" si="731"/>
        <v>0</v>
      </c>
      <c r="U630" s="835">
        <f t="shared" ca="1" si="767"/>
        <v>0</v>
      </c>
      <c r="V630" s="34">
        <f t="shared" si="793"/>
        <v>0</v>
      </c>
      <c r="W630" s="553">
        <f t="shared" si="794"/>
        <v>0</v>
      </c>
      <c r="X630" s="42">
        <f t="shared" si="768"/>
        <v>0.03</v>
      </c>
      <c r="Y630" s="43">
        <f t="shared" si="732"/>
        <v>2.4662697723036864E-3</v>
      </c>
      <c r="Z630" s="45">
        <f t="shared" si="799"/>
        <v>0.03</v>
      </c>
      <c r="AA630" s="43">
        <f t="shared" si="733"/>
        <v>2.4662697723036864E-3</v>
      </c>
      <c r="AB630" s="35">
        <f t="shared" si="797"/>
        <v>0.16</v>
      </c>
      <c r="AC630" s="35">
        <f t="shared" ca="1" si="797"/>
        <v>0.15470777428049154</v>
      </c>
      <c r="AD630" s="317">
        <f t="shared" ca="1" si="797"/>
        <v>0.15470777428049154</v>
      </c>
      <c r="AE630" s="39"/>
      <c r="AF630" s="318">
        <f t="shared" si="734"/>
        <v>0</v>
      </c>
      <c r="AG630" s="405">
        <f t="shared" ca="1" si="735"/>
        <v>0</v>
      </c>
      <c r="AH630" s="318">
        <f t="shared" si="736"/>
        <v>0</v>
      </c>
      <c r="AI630" s="405">
        <f t="shared" ca="1" si="737"/>
        <v>0</v>
      </c>
      <c r="AJ630" s="318">
        <f t="shared" si="738"/>
        <v>0</v>
      </c>
      <c r="AK630" s="405">
        <f t="shared" ca="1" si="739"/>
        <v>0</v>
      </c>
      <c r="AL630" s="35">
        <v>0</v>
      </c>
      <c r="AM630" s="30">
        <f t="shared" ca="1" si="740"/>
        <v>0</v>
      </c>
      <c r="AN630" s="39"/>
      <c r="AO630" s="39"/>
      <c r="AP630" s="709">
        <f ca="1">IF($J$12="",0,IF(A630&lt;=$Y$3,IF(R629+SUM($M$126:M630)&gt;$Z$22,R629*10%,IF(R629+SUM($M$126:M630)&lt;=$Z$22,$Z$22-R629-SUM($M$126:M630))),0))</f>
        <v>0</v>
      </c>
      <c r="AQ630" s="319">
        <f t="shared" ca="1" si="770"/>
        <v>0</v>
      </c>
      <c r="AR630" s="319">
        <f ca="1">IF($J$12="",0,IF(U629&lt;0,0,IF(A630&lt;=$Y$3,IF(U629+SUM($M$126:M630)&gt;$Z$22,U629*10%,IF(U629+SUM($M$126:M630)&lt;=$Z$22,$AR$125-U629-SUM($M$126:M630))),0)))</f>
        <v>0</v>
      </c>
      <c r="AS630" s="39">
        <f t="shared" ca="1" si="771"/>
        <v>0</v>
      </c>
      <c r="AT630" s="723">
        <f t="shared" ca="1" si="741"/>
        <v>0</v>
      </c>
      <c r="AU630" s="320">
        <f t="shared" ca="1" si="742"/>
        <v>0</v>
      </c>
      <c r="AV630" s="320">
        <f t="shared" ca="1" si="743"/>
        <v>0</v>
      </c>
      <c r="AW630" s="320">
        <f t="shared" ca="1" si="744"/>
        <v>0</v>
      </c>
      <c r="AX630" s="320">
        <f t="shared" ca="1" si="745"/>
        <v>0</v>
      </c>
      <c r="AY630" s="320">
        <f t="shared" ca="1" si="772"/>
        <v>0</v>
      </c>
      <c r="AZ630" s="724">
        <f t="shared" ca="1" si="746"/>
        <v>0</v>
      </c>
      <c r="BA630" s="1259">
        <f t="shared" si="773"/>
        <v>0</v>
      </c>
      <c r="BB630" s="1250"/>
      <c r="BC630" s="715">
        <f t="shared" si="747"/>
        <v>0</v>
      </c>
      <c r="BD630" s="715">
        <f t="shared" si="748"/>
        <v>0</v>
      </c>
      <c r="BE630" s="715">
        <f t="shared" si="749"/>
        <v>0</v>
      </c>
      <c r="BF630" s="715">
        <f t="shared" si="774"/>
        <v>0</v>
      </c>
      <c r="BG630" s="732">
        <f t="shared" si="750"/>
        <v>0</v>
      </c>
      <c r="BH630" s="39"/>
      <c r="BI630" s="39"/>
      <c r="BJ630" s="39"/>
      <c r="BK630" s="39"/>
      <c r="BL630" s="39"/>
      <c r="BM630" s="30"/>
      <c r="BN630" s="422">
        <f t="shared" ca="1" si="751"/>
        <v>0</v>
      </c>
      <c r="BO630" s="422">
        <f t="shared" ca="1" si="752"/>
        <v>0</v>
      </c>
      <c r="BP630" s="422">
        <f t="shared" ca="1" si="753"/>
        <v>0</v>
      </c>
      <c r="BQ630" s="422">
        <f t="shared" ca="1" si="754"/>
        <v>0</v>
      </c>
      <c r="BR630" s="422">
        <f t="shared" ca="1" si="775"/>
        <v>0</v>
      </c>
      <c r="BS630" s="422">
        <f t="shared" ca="1" si="755"/>
        <v>0</v>
      </c>
      <c r="BT630" s="422">
        <f t="shared" si="756"/>
        <v>0</v>
      </c>
      <c r="BU630" s="422">
        <f t="shared" si="757"/>
        <v>0</v>
      </c>
      <c r="BV630" s="422">
        <f t="shared" si="758"/>
        <v>0</v>
      </c>
      <c r="BW630" s="422">
        <f t="shared" si="759"/>
        <v>0</v>
      </c>
      <c r="BX630" s="422">
        <f t="shared" si="776"/>
        <v>0</v>
      </c>
      <c r="BY630" s="422">
        <f t="shared" si="760"/>
        <v>0</v>
      </c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458"/>
      <c r="CL630" s="458"/>
      <c r="CM630" s="458"/>
      <c r="CN630" s="458"/>
      <c r="CO630" s="458"/>
      <c r="CP630" s="458"/>
      <c r="CQ630" s="458"/>
      <c r="CR630" s="458"/>
      <c r="CS630" s="458"/>
      <c r="CT630" s="458"/>
      <c r="CU630" s="458"/>
      <c r="CV630" s="458"/>
      <c r="CW630" s="458"/>
      <c r="CX630" s="458"/>
      <c r="CY630" s="458"/>
      <c r="CZ630" s="458"/>
      <c r="DA630" s="458"/>
      <c r="DB630" s="458"/>
      <c r="DC630" s="458"/>
      <c r="DD630" s="458"/>
      <c r="DE630" s="458"/>
      <c r="DF630" s="458"/>
      <c r="DG630" s="458"/>
      <c r="DH630" s="458"/>
      <c r="DI630" s="458"/>
      <c r="DJ630" s="458"/>
      <c r="DK630" s="458"/>
      <c r="DL630" s="458"/>
      <c r="DM630" s="458"/>
      <c r="DN630" s="458"/>
      <c r="DO630" s="458"/>
      <c r="DP630" s="458"/>
      <c r="DQ630" s="458"/>
      <c r="DR630" s="458"/>
      <c r="DS630" s="458"/>
      <c r="DT630" s="458"/>
      <c r="DU630" s="39"/>
      <c r="DV630" s="39"/>
      <c r="DW630" s="31">
        <f t="shared" ref="DW630:DW640" si="801">DW629</f>
        <v>43</v>
      </c>
      <c r="DX630" s="459">
        <f t="shared" si="761"/>
        <v>506</v>
      </c>
      <c r="DY630" s="467">
        <f t="shared" si="777"/>
        <v>0</v>
      </c>
      <c r="DZ630" s="468">
        <f t="shared" si="778"/>
        <v>0</v>
      </c>
      <c r="EA630" s="467">
        <f t="shared" si="779"/>
        <v>0</v>
      </c>
      <c r="EB630" s="468"/>
      <c r="EC630" s="326"/>
      <c r="ED630" s="468"/>
      <c r="EE630" s="39"/>
      <c r="EF630" s="459">
        <f t="shared" si="780"/>
        <v>506</v>
      </c>
      <c r="EG630" s="407">
        <f t="shared" si="798"/>
        <v>0.03</v>
      </c>
      <c r="EH630" s="407">
        <f t="shared" si="798"/>
        <v>0.03</v>
      </c>
      <c r="EI630" s="407">
        <f t="shared" si="798"/>
        <v>0.03</v>
      </c>
      <c r="EJ630" s="407">
        <f t="shared" si="798"/>
        <v>0.03</v>
      </c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39"/>
      <c r="GJ630" s="39"/>
      <c r="GK630" s="39"/>
      <c r="GL630" s="39"/>
      <c r="GM630" s="39"/>
      <c r="GN630" s="39"/>
      <c r="GO630" s="39"/>
      <c r="GP630" s="39"/>
      <c r="GQ630" s="39"/>
      <c r="GR630" s="39"/>
      <c r="GS630" s="39"/>
      <c r="GT630" s="39"/>
      <c r="GU630" s="39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</row>
    <row r="631" spans="1:228" ht="12.75" hidden="1" customHeight="1" x14ac:dyDescent="0.2">
      <c r="A631" s="31">
        <f t="shared" si="800"/>
        <v>43</v>
      </c>
      <c r="B631" s="31"/>
      <c r="C631" s="31"/>
      <c r="D631" s="32">
        <f t="shared" si="762"/>
        <v>507</v>
      </c>
      <c r="E631" s="33">
        <f t="shared" ca="1" si="726"/>
        <v>0</v>
      </c>
      <c r="F631" s="33">
        <f t="shared" ca="1" si="727"/>
        <v>0</v>
      </c>
      <c r="G631" s="33">
        <f t="shared" ca="1" si="728"/>
        <v>0</v>
      </c>
      <c r="H631" s="33">
        <v>0</v>
      </c>
      <c r="I631" s="33">
        <v>0</v>
      </c>
      <c r="J631" s="33">
        <f t="shared" ca="1" si="784"/>
        <v>0</v>
      </c>
      <c r="K631" s="33">
        <f t="shared" ca="1" si="729"/>
        <v>0</v>
      </c>
      <c r="L631" s="33"/>
      <c r="M631" s="832">
        <v>0</v>
      </c>
      <c r="N631" s="33">
        <f>IF(M631&gt;0,#REF!,0)</f>
        <v>0</v>
      </c>
      <c r="O631" s="33">
        <f t="shared" ca="1" si="730"/>
        <v>0</v>
      </c>
      <c r="P631" s="833">
        <f t="shared" ca="1" si="763"/>
        <v>0</v>
      </c>
      <c r="Q631" s="834">
        <f t="shared" ca="1" si="764"/>
        <v>0</v>
      </c>
      <c r="R631" s="835">
        <f t="shared" ca="1" si="765"/>
        <v>0</v>
      </c>
      <c r="S631" s="836">
        <f t="shared" ca="1" si="766"/>
        <v>0</v>
      </c>
      <c r="T631" s="34">
        <f t="shared" ca="1" si="731"/>
        <v>0</v>
      </c>
      <c r="U631" s="835">
        <f t="shared" ca="1" si="767"/>
        <v>0</v>
      </c>
      <c r="V631" s="34">
        <f t="shared" si="793"/>
        <v>0</v>
      </c>
      <c r="W631" s="553">
        <f t="shared" si="794"/>
        <v>0</v>
      </c>
      <c r="X631" s="42">
        <f t="shared" si="768"/>
        <v>0.03</v>
      </c>
      <c r="Y631" s="43">
        <f t="shared" si="732"/>
        <v>2.4662697723036864E-3</v>
      </c>
      <c r="Z631" s="45">
        <f t="shared" si="799"/>
        <v>0.03</v>
      </c>
      <c r="AA631" s="43">
        <f t="shared" si="733"/>
        <v>2.4662697723036864E-3</v>
      </c>
      <c r="AB631" s="35">
        <f t="shared" si="797"/>
        <v>0.16</v>
      </c>
      <c r="AC631" s="35">
        <f t="shared" ca="1" si="797"/>
        <v>0.15470777428049154</v>
      </c>
      <c r="AD631" s="317">
        <f t="shared" ca="1" si="797"/>
        <v>0.15470777428049154</v>
      </c>
      <c r="AE631" s="39"/>
      <c r="AF631" s="318">
        <f t="shared" si="734"/>
        <v>0</v>
      </c>
      <c r="AG631" s="405">
        <f t="shared" ca="1" si="735"/>
        <v>0</v>
      </c>
      <c r="AH631" s="318">
        <f t="shared" si="736"/>
        <v>0</v>
      </c>
      <c r="AI631" s="405">
        <f t="shared" ca="1" si="737"/>
        <v>0</v>
      </c>
      <c r="AJ631" s="318">
        <f t="shared" si="738"/>
        <v>0</v>
      </c>
      <c r="AK631" s="405">
        <f t="shared" ca="1" si="739"/>
        <v>0</v>
      </c>
      <c r="AL631" s="35">
        <v>0</v>
      </c>
      <c r="AM631" s="30">
        <f t="shared" ca="1" si="740"/>
        <v>0</v>
      </c>
      <c r="AN631" s="39"/>
      <c r="AO631" s="39"/>
      <c r="AP631" s="709">
        <f ca="1">IF($J$12="",0,IF(A631&lt;=$Y$3,IF(R630+SUM($M$126:M631)&gt;$Z$22,R630*10%,IF(R630+SUM($M$126:M631)&lt;=$Z$22,$Z$22-R630-SUM($M$126:M631))),0))</f>
        <v>0</v>
      </c>
      <c r="AQ631" s="319">
        <f t="shared" ca="1" si="770"/>
        <v>0</v>
      </c>
      <c r="AR631" s="319">
        <f ca="1">IF($J$12="",0,IF(U630&lt;0,0,IF(A631&lt;=$Y$3,IF(U630+SUM($M$126:M631)&gt;$Z$22,U630*10%,IF(U630+SUM($M$126:M631)&lt;=$Z$22,$AR$125-U630-SUM($M$126:M631))),0)))</f>
        <v>0</v>
      </c>
      <c r="AS631" s="39">
        <f t="shared" ca="1" si="771"/>
        <v>0</v>
      </c>
      <c r="AT631" s="723">
        <f t="shared" ca="1" si="741"/>
        <v>0</v>
      </c>
      <c r="AU631" s="320">
        <f t="shared" ca="1" si="742"/>
        <v>0</v>
      </c>
      <c r="AV631" s="320">
        <f t="shared" ca="1" si="743"/>
        <v>0</v>
      </c>
      <c r="AW631" s="320">
        <f t="shared" ca="1" si="744"/>
        <v>0</v>
      </c>
      <c r="AX631" s="320">
        <f t="shared" ca="1" si="745"/>
        <v>0</v>
      </c>
      <c r="AY631" s="320">
        <f t="shared" ca="1" si="772"/>
        <v>0</v>
      </c>
      <c r="AZ631" s="724">
        <f t="shared" ca="1" si="746"/>
        <v>0</v>
      </c>
      <c r="BA631" s="1259">
        <f t="shared" si="773"/>
        <v>0</v>
      </c>
      <c r="BB631" s="1250"/>
      <c r="BC631" s="715">
        <f t="shared" si="747"/>
        <v>0</v>
      </c>
      <c r="BD631" s="715">
        <f t="shared" si="748"/>
        <v>0</v>
      </c>
      <c r="BE631" s="715">
        <f t="shared" si="749"/>
        <v>0</v>
      </c>
      <c r="BF631" s="715">
        <f t="shared" si="774"/>
        <v>0</v>
      </c>
      <c r="BG631" s="732">
        <f t="shared" si="750"/>
        <v>0</v>
      </c>
      <c r="BH631" s="39"/>
      <c r="BI631" s="39"/>
      <c r="BJ631" s="39"/>
      <c r="BK631" s="39"/>
      <c r="BL631" s="39"/>
      <c r="BM631" s="30"/>
      <c r="BN631" s="422">
        <f t="shared" ca="1" si="751"/>
        <v>0</v>
      </c>
      <c r="BO631" s="422">
        <f t="shared" ca="1" si="752"/>
        <v>0</v>
      </c>
      <c r="BP631" s="422">
        <f t="shared" ca="1" si="753"/>
        <v>0</v>
      </c>
      <c r="BQ631" s="422">
        <f t="shared" ca="1" si="754"/>
        <v>0</v>
      </c>
      <c r="BR631" s="422">
        <f t="shared" ca="1" si="775"/>
        <v>0</v>
      </c>
      <c r="BS631" s="422">
        <f t="shared" ca="1" si="755"/>
        <v>0</v>
      </c>
      <c r="BT631" s="422">
        <f t="shared" si="756"/>
        <v>0</v>
      </c>
      <c r="BU631" s="422">
        <f t="shared" si="757"/>
        <v>0</v>
      </c>
      <c r="BV631" s="422">
        <f t="shared" si="758"/>
        <v>0</v>
      </c>
      <c r="BW631" s="422">
        <f t="shared" si="759"/>
        <v>0</v>
      </c>
      <c r="BX631" s="422">
        <f t="shared" si="776"/>
        <v>0</v>
      </c>
      <c r="BY631" s="422">
        <f t="shared" si="760"/>
        <v>0</v>
      </c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458"/>
      <c r="CL631" s="458"/>
      <c r="CM631" s="458"/>
      <c r="CN631" s="458"/>
      <c r="CO631" s="458"/>
      <c r="CP631" s="458"/>
      <c r="CQ631" s="458"/>
      <c r="CR631" s="458"/>
      <c r="CS631" s="458"/>
      <c r="CT631" s="458"/>
      <c r="CU631" s="458"/>
      <c r="CV631" s="458"/>
      <c r="CW631" s="458"/>
      <c r="CX631" s="458"/>
      <c r="CY631" s="458"/>
      <c r="CZ631" s="458"/>
      <c r="DA631" s="458"/>
      <c r="DB631" s="458"/>
      <c r="DC631" s="458"/>
      <c r="DD631" s="458"/>
      <c r="DE631" s="458"/>
      <c r="DF631" s="458"/>
      <c r="DG631" s="458"/>
      <c r="DH631" s="458"/>
      <c r="DI631" s="458"/>
      <c r="DJ631" s="458"/>
      <c r="DK631" s="458"/>
      <c r="DL631" s="458"/>
      <c r="DM631" s="458"/>
      <c r="DN631" s="458"/>
      <c r="DO631" s="458"/>
      <c r="DP631" s="458"/>
      <c r="DQ631" s="458"/>
      <c r="DR631" s="458"/>
      <c r="DS631" s="458"/>
      <c r="DT631" s="458"/>
      <c r="DU631" s="39"/>
      <c r="DV631" s="39"/>
      <c r="DW631" s="31">
        <f t="shared" si="801"/>
        <v>43</v>
      </c>
      <c r="DX631" s="459">
        <f t="shared" si="761"/>
        <v>507</v>
      </c>
      <c r="DY631" s="467">
        <f t="shared" si="777"/>
        <v>0</v>
      </c>
      <c r="DZ631" s="468">
        <f t="shared" si="778"/>
        <v>0</v>
      </c>
      <c r="EA631" s="467">
        <f t="shared" si="779"/>
        <v>0</v>
      </c>
      <c r="EB631" s="468"/>
      <c r="EC631" s="326"/>
      <c r="ED631" s="468"/>
      <c r="EE631" s="39"/>
      <c r="EF631" s="459">
        <f t="shared" si="780"/>
        <v>507</v>
      </c>
      <c r="EG631" s="407">
        <f t="shared" si="798"/>
        <v>0.03</v>
      </c>
      <c r="EH631" s="407">
        <f t="shared" si="798"/>
        <v>0.03</v>
      </c>
      <c r="EI631" s="407">
        <f t="shared" si="798"/>
        <v>0.03</v>
      </c>
      <c r="EJ631" s="407">
        <f t="shared" si="798"/>
        <v>0.03</v>
      </c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39"/>
      <c r="GJ631" s="39"/>
      <c r="GK631" s="39"/>
      <c r="GL631" s="39"/>
      <c r="GM631" s="39"/>
      <c r="GN631" s="39"/>
      <c r="GO631" s="39"/>
      <c r="GP631" s="39"/>
      <c r="GQ631" s="39"/>
      <c r="GR631" s="39"/>
      <c r="GS631" s="39"/>
      <c r="GT631" s="39"/>
      <c r="GU631" s="39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</row>
    <row r="632" spans="1:228" ht="12.75" hidden="1" customHeight="1" x14ac:dyDescent="0.2">
      <c r="A632" s="31">
        <f t="shared" si="800"/>
        <v>43</v>
      </c>
      <c r="B632" s="31"/>
      <c r="C632" s="31"/>
      <c r="D632" s="32">
        <f t="shared" si="762"/>
        <v>508</v>
      </c>
      <c r="E632" s="33">
        <f t="shared" ca="1" si="726"/>
        <v>0</v>
      </c>
      <c r="F632" s="33">
        <f t="shared" ca="1" si="727"/>
        <v>0</v>
      </c>
      <c r="G632" s="33">
        <f t="shared" ca="1" si="728"/>
        <v>0</v>
      </c>
      <c r="H632" s="33">
        <v>0</v>
      </c>
      <c r="I632" s="33">
        <v>0</v>
      </c>
      <c r="J632" s="33">
        <f t="shared" ca="1" si="784"/>
        <v>0</v>
      </c>
      <c r="K632" s="33">
        <f t="shared" ca="1" si="729"/>
        <v>0</v>
      </c>
      <c r="L632" s="33"/>
      <c r="M632" s="832">
        <v>0</v>
      </c>
      <c r="N632" s="33">
        <f>IF(M632&gt;0,#REF!,0)</f>
        <v>0</v>
      </c>
      <c r="O632" s="33">
        <f t="shared" ca="1" si="730"/>
        <v>0</v>
      </c>
      <c r="P632" s="833">
        <f t="shared" ca="1" si="763"/>
        <v>0</v>
      </c>
      <c r="Q632" s="834">
        <f t="shared" ca="1" si="764"/>
        <v>0</v>
      </c>
      <c r="R632" s="835">
        <f t="shared" ca="1" si="765"/>
        <v>0</v>
      </c>
      <c r="S632" s="836">
        <f t="shared" ca="1" si="766"/>
        <v>0</v>
      </c>
      <c r="T632" s="34">
        <f t="shared" ca="1" si="731"/>
        <v>0</v>
      </c>
      <c r="U632" s="835">
        <f t="shared" ca="1" si="767"/>
        <v>0</v>
      </c>
      <c r="V632" s="34">
        <f t="shared" si="793"/>
        <v>0</v>
      </c>
      <c r="W632" s="553">
        <f t="shared" si="794"/>
        <v>0</v>
      </c>
      <c r="X632" s="42">
        <f t="shared" si="768"/>
        <v>0.03</v>
      </c>
      <c r="Y632" s="43">
        <f t="shared" si="732"/>
        <v>2.4662697723036864E-3</v>
      </c>
      <c r="Z632" s="45">
        <f t="shared" si="799"/>
        <v>0.03</v>
      </c>
      <c r="AA632" s="43">
        <f t="shared" si="733"/>
        <v>2.4662697723036864E-3</v>
      </c>
      <c r="AB632" s="35">
        <f t="shared" si="797"/>
        <v>0.16</v>
      </c>
      <c r="AC632" s="35">
        <f t="shared" ca="1" si="797"/>
        <v>0.15470777428049154</v>
      </c>
      <c r="AD632" s="317">
        <f t="shared" ca="1" si="797"/>
        <v>0.15470777428049154</v>
      </c>
      <c r="AE632" s="39"/>
      <c r="AF632" s="318">
        <f t="shared" si="734"/>
        <v>0</v>
      </c>
      <c r="AG632" s="405">
        <f t="shared" ca="1" si="735"/>
        <v>0</v>
      </c>
      <c r="AH632" s="318">
        <f t="shared" si="736"/>
        <v>0</v>
      </c>
      <c r="AI632" s="405">
        <f t="shared" ca="1" si="737"/>
        <v>0</v>
      </c>
      <c r="AJ632" s="318">
        <f t="shared" si="738"/>
        <v>0</v>
      </c>
      <c r="AK632" s="405">
        <f t="shared" ca="1" si="739"/>
        <v>0</v>
      </c>
      <c r="AL632" s="35">
        <v>0</v>
      </c>
      <c r="AM632" s="30">
        <f t="shared" ca="1" si="740"/>
        <v>0</v>
      </c>
      <c r="AN632" s="39"/>
      <c r="AO632" s="39"/>
      <c r="AP632" s="709">
        <f ca="1">IF($J$12="",0,IF(A632&lt;=$Y$3,IF(R631+SUM($M$126:M632)&gt;$Z$22,R631*10%,IF(R631+SUM($M$126:M632)&lt;=$Z$22,$Z$22-R631-SUM($M$126:M632))),0))</f>
        <v>0</v>
      </c>
      <c r="AQ632" s="319">
        <f t="shared" ca="1" si="770"/>
        <v>0</v>
      </c>
      <c r="AR632" s="319">
        <f ca="1">IF($J$12="",0,IF(U631&lt;0,0,IF(A632&lt;=$Y$3,IF(U631+SUM($M$126:M632)&gt;$Z$22,U631*10%,IF(U631+SUM($M$126:M632)&lt;=$Z$22,$AR$125-U631-SUM($M$126:M632))),0)))</f>
        <v>0</v>
      </c>
      <c r="AS632" s="39">
        <f t="shared" ca="1" si="771"/>
        <v>0</v>
      </c>
      <c r="AT632" s="723">
        <f t="shared" ca="1" si="741"/>
        <v>0</v>
      </c>
      <c r="AU632" s="320">
        <f t="shared" ca="1" si="742"/>
        <v>0</v>
      </c>
      <c r="AV632" s="320">
        <f t="shared" ca="1" si="743"/>
        <v>0</v>
      </c>
      <c r="AW632" s="320">
        <f t="shared" ca="1" si="744"/>
        <v>0</v>
      </c>
      <c r="AX632" s="320">
        <f t="shared" ca="1" si="745"/>
        <v>0</v>
      </c>
      <c r="AY632" s="320">
        <f t="shared" ca="1" si="772"/>
        <v>0</v>
      </c>
      <c r="AZ632" s="724">
        <f t="shared" ca="1" si="746"/>
        <v>0</v>
      </c>
      <c r="BA632" s="1259">
        <f t="shared" si="773"/>
        <v>0</v>
      </c>
      <c r="BB632" s="1250"/>
      <c r="BC632" s="715">
        <f t="shared" si="747"/>
        <v>0</v>
      </c>
      <c r="BD632" s="715">
        <f t="shared" si="748"/>
        <v>0</v>
      </c>
      <c r="BE632" s="715">
        <f t="shared" si="749"/>
        <v>0</v>
      </c>
      <c r="BF632" s="715">
        <f t="shared" si="774"/>
        <v>0</v>
      </c>
      <c r="BG632" s="732">
        <f t="shared" si="750"/>
        <v>0</v>
      </c>
      <c r="BH632" s="39"/>
      <c r="BI632" s="39"/>
      <c r="BJ632" s="39"/>
      <c r="BK632" s="39"/>
      <c r="BL632" s="39"/>
      <c r="BM632" s="30"/>
      <c r="BN632" s="422">
        <f t="shared" ca="1" si="751"/>
        <v>0</v>
      </c>
      <c r="BO632" s="422">
        <f t="shared" ca="1" si="752"/>
        <v>0</v>
      </c>
      <c r="BP632" s="422">
        <f t="shared" ca="1" si="753"/>
        <v>0</v>
      </c>
      <c r="BQ632" s="422">
        <f t="shared" ca="1" si="754"/>
        <v>0</v>
      </c>
      <c r="BR632" s="422">
        <f t="shared" ca="1" si="775"/>
        <v>0</v>
      </c>
      <c r="BS632" s="422">
        <f t="shared" ca="1" si="755"/>
        <v>0</v>
      </c>
      <c r="BT632" s="422">
        <f t="shared" si="756"/>
        <v>0</v>
      </c>
      <c r="BU632" s="422">
        <f t="shared" si="757"/>
        <v>0</v>
      </c>
      <c r="BV632" s="422">
        <f t="shared" si="758"/>
        <v>0</v>
      </c>
      <c r="BW632" s="422">
        <f t="shared" si="759"/>
        <v>0</v>
      </c>
      <c r="BX632" s="422">
        <f t="shared" si="776"/>
        <v>0</v>
      </c>
      <c r="BY632" s="422">
        <f t="shared" si="760"/>
        <v>0</v>
      </c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458"/>
      <c r="CL632" s="458"/>
      <c r="CM632" s="458"/>
      <c r="CN632" s="458"/>
      <c r="CO632" s="458"/>
      <c r="CP632" s="458"/>
      <c r="CQ632" s="458"/>
      <c r="CR632" s="458"/>
      <c r="CS632" s="458"/>
      <c r="CT632" s="458"/>
      <c r="CU632" s="458"/>
      <c r="CV632" s="458"/>
      <c r="CW632" s="458"/>
      <c r="CX632" s="458"/>
      <c r="CY632" s="458"/>
      <c r="CZ632" s="458"/>
      <c r="DA632" s="458"/>
      <c r="DB632" s="458"/>
      <c r="DC632" s="458"/>
      <c r="DD632" s="458"/>
      <c r="DE632" s="458"/>
      <c r="DF632" s="458"/>
      <c r="DG632" s="458"/>
      <c r="DH632" s="458"/>
      <c r="DI632" s="458"/>
      <c r="DJ632" s="458"/>
      <c r="DK632" s="458"/>
      <c r="DL632" s="458"/>
      <c r="DM632" s="458"/>
      <c r="DN632" s="458"/>
      <c r="DO632" s="458"/>
      <c r="DP632" s="458"/>
      <c r="DQ632" s="458"/>
      <c r="DR632" s="458"/>
      <c r="DS632" s="458"/>
      <c r="DT632" s="458"/>
      <c r="DU632" s="39"/>
      <c r="DV632" s="39"/>
      <c r="DW632" s="31">
        <f t="shared" si="801"/>
        <v>43</v>
      </c>
      <c r="DX632" s="459">
        <f t="shared" si="761"/>
        <v>508</v>
      </c>
      <c r="DY632" s="467">
        <f t="shared" si="777"/>
        <v>0</v>
      </c>
      <c r="DZ632" s="468">
        <f t="shared" si="778"/>
        <v>0</v>
      </c>
      <c r="EA632" s="467">
        <f t="shared" si="779"/>
        <v>0</v>
      </c>
      <c r="EB632" s="468"/>
      <c r="EC632" s="326"/>
      <c r="ED632" s="468"/>
      <c r="EE632" s="39"/>
      <c r="EF632" s="459">
        <f t="shared" si="780"/>
        <v>508</v>
      </c>
      <c r="EG632" s="407">
        <f t="shared" si="798"/>
        <v>0.03</v>
      </c>
      <c r="EH632" s="407">
        <f t="shared" si="798"/>
        <v>0.03</v>
      </c>
      <c r="EI632" s="407">
        <f t="shared" si="798"/>
        <v>0.03</v>
      </c>
      <c r="EJ632" s="407">
        <f t="shared" si="798"/>
        <v>0.03</v>
      </c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39"/>
      <c r="GJ632" s="39"/>
      <c r="GK632" s="39"/>
      <c r="GL632" s="39"/>
      <c r="GM632" s="39"/>
      <c r="GN632" s="39"/>
      <c r="GO632" s="39"/>
      <c r="GP632" s="39"/>
      <c r="GQ632" s="39"/>
      <c r="GR632" s="39"/>
      <c r="GS632" s="39"/>
      <c r="GT632" s="39"/>
      <c r="GU632" s="39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</row>
    <row r="633" spans="1:228" ht="12.75" hidden="1" customHeight="1" x14ac:dyDescent="0.2">
      <c r="A633" s="31">
        <f t="shared" si="800"/>
        <v>43</v>
      </c>
      <c r="B633" s="31"/>
      <c r="C633" s="31"/>
      <c r="D633" s="32">
        <f t="shared" si="762"/>
        <v>509</v>
      </c>
      <c r="E633" s="33">
        <f t="shared" ca="1" si="726"/>
        <v>0</v>
      </c>
      <c r="F633" s="33">
        <f t="shared" ca="1" si="727"/>
        <v>0</v>
      </c>
      <c r="G633" s="33">
        <f t="shared" ca="1" si="728"/>
        <v>0</v>
      </c>
      <c r="H633" s="33">
        <v>0</v>
      </c>
      <c r="I633" s="33">
        <v>0</v>
      </c>
      <c r="J633" s="33">
        <f t="shared" ca="1" si="784"/>
        <v>0</v>
      </c>
      <c r="K633" s="33">
        <f t="shared" ca="1" si="729"/>
        <v>0</v>
      </c>
      <c r="L633" s="33"/>
      <c r="M633" s="832">
        <v>0</v>
      </c>
      <c r="N633" s="33">
        <f>IF(M633&gt;0,#REF!,0)</f>
        <v>0</v>
      </c>
      <c r="O633" s="33">
        <f t="shared" ca="1" si="730"/>
        <v>0</v>
      </c>
      <c r="P633" s="833">
        <f t="shared" ca="1" si="763"/>
        <v>0</v>
      </c>
      <c r="Q633" s="834">
        <f t="shared" ca="1" si="764"/>
        <v>0</v>
      </c>
      <c r="R633" s="835">
        <f t="shared" ca="1" si="765"/>
        <v>0</v>
      </c>
      <c r="S633" s="836">
        <f t="shared" ca="1" si="766"/>
        <v>0</v>
      </c>
      <c r="T633" s="34">
        <f t="shared" ca="1" si="731"/>
        <v>0</v>
      </c>
      <c r="U633" s="835">
        <f t="shared" ca="1" si="767"/>
        <v>0</v>
      </c>
      <c r="V633" s="34">
        <f t="shared" si="793"/>
        <v>0</v>
      </c>
      <c r="W633" s="553">
        <f t="shared" si="794"/>
        <v>0</v>
      </c>
      <c r="X633" s="42">
        <f t="shared" si="768"/>
        <v>0.03</v>
      </c>
      <c r="Y633" s="43">
        <f t="shared" si="732"/>
        <v>2.4662697723036864E-3</v>
      </c>
      <c r="Z633" s="45">
        <f t="shared" si="799"/>
        <v>0.03</v>
      </c>
      <c r="AA633" s="43">
        <f t="shared" si="733"/>
        <v>2.4662697723036864E-3</v>
      </c>
      <c r="AB633" s="35">
        <f t="shared" si="797"/>
        <v>0.16</v>
      </c>
      <c r="AC633" s="35">
        <f t="shared" ca="1" si="797"/>
        <v>0.15470777428049154</v>
      </c>
      <c r="AD633" s="317">
        <f t="shared" ca="1" si="797"/>
        <v>0.15470777428049154</v>
      </c>
      <c r="AE633" s="39"/>
      <c r="AF633" s="318">
        <f t="shared" si="734"/>
        <v>0</v>
      </c>
      <c r="AG633" s="405">
        <f t="shared" ca="1" si="735"/>
        <v>0</v>
      </c>
      <c r="AH633" s="318">
        <f t="shared" si="736"/>
        <v>0</v>
      </c>
      <c r="AI633" s="405">
        <f t="shared" ca="1" si="737"/>
        <v>0</v>
      </c>
      <c r="AJ633" s="318">
        <f t="shared" si="738"/>
        <v>0</v>
      </c>
      <c r="AK633" s="405">
        <f t="shared" ca="1" si="739"/>
        <v>0</v>
      </c>
      <c r="AL633" s="35">
        <v>0</v>
      </c>
      <c r="AM633" s="30">
        <f t="shared" ca="1" si="740"/>
        <v>0</v>
      </c>
      <c r="AN633" s="39"/>
      <c r="AO633" s="39"/>
      <c r="AP633" s="709">
        <f ca="1">IF($J$12="",0,IF(A633&lt;=$Y$3,IF(R632+SUM($M$126:M633)&gt;$Z$22,R632*10%,IF(R632+SUM($M$126:M633)&lt;=$Z$22,$Z$22-R632-SUM($M$126:M633))),0))</f>
        <v>0</v>
      </c>
      <c r="AQ633" s="319">
        <f t="shared" ca="1" si="770"/>
        <v>0</v>
      </c>
      <c r="AR633" s="319">
        <f ca="1">IF($J$12="",0,IF(U632&lt;0,0,IF(A633&lt;=$Y$3,IF(U632+SUM($M$126:M633)&gt;$Z$22,U632*10%,IF(U632+SUM($M$126:M633)&lt;=$Z$22,$AR$125-U632-SUM($M$126:M633))),0)))</f>
        <v>0</v>
      </c>
      <c r="AS633" s="39">
        <f t="shared" ca="1" si="771"/>
        <v>0</v>
      </c>
      <c r="AT633" s="723">
        <f t="shared" ca="1" si="741"/>
        <v>0</v>
      </c>
      <c r="AU633" s="320">
        <f t="shared" ca="1" si="742"/>
        <v>0</v>
      </c>
      <c r="AV633" s="320">
        <f t="shared" ca="1" si="743"/>
        <v>0</v>
      </c>
      <c r="AW633" s="320">
        <f t="shared" ca="1" si="744"/>
        <v>0</v>
      </c>
      <c r="AX633" s="320">
        <f t="shared" ca="1" si="745"/>
        <v>0</v>
      </c>
      <c r="AY633" s="320">
        <f t="shared" ca="1" si="772"/>
        <v>0</v>
      </c>
      <c r="AZ633" s="724">
        <f t="shared" ca="1" si="746"/>
        <v>0</v>
      </c>
      <c r="BA633" s="1259">
        <f t="shared" si="773"/>
        <v>0</v>
      </c>
      <c r="BB633" s="1250"/>
      <c r="BC633" s="715">
        <f t="shared" si="747"/>
        <v>0</v>
      </c>
      <c r="BD633" s="715">
        <f t="shared" si="748"/>
        <v>0</v>
      </c>
      <c r="BE633" s="715">
        <f t="shared" si="749"/>
        <v>0</v>
      </c>
      <c r="BF633" s="715">
        <f t="shared" si="774"/>
        <v>0</v>
      </c>
      <c r="BG633" s="732">
        <f t="shared" si="750"/>
        <v>0</v>
      </c>
      <c r="BH633" s="39"/>
      <c r="BI633" s="39"/>
      <c r="BJ633" s="39"/>
      <c r="BK633" s="39"/>
      <c r="BL633" s="39"/>
      <c r="BM633" s="30"/>
      <c r="BN633" s="422">
        <f t="shared" ca="1" si="751"/>
        <v>0</v>
      </c>
      <c r="BO633" s="422">
        <f t="shared" ca="1" si="752"/>
        <v>0</v>
      </c>
      <c r="BP633" s="422">
        <f t="shared" ca="1" si="753"/>
        <v>0</v>
      </c>
      <c r="BQ633" s="422">
        <f t="shared" ca="1" si="754"/>
        <v>0</v>
      </c>
      <c r="BR633" s="422">
        <f t="shared" ca="1" si="775"/>
        <v>0</v>
      </c>
      <c r="BS633" s="422">
        <f t="shared" ca="1" si="755"/>
        <v>0</v>
      </c>
      <c r="BT633" s="422">
        <f t="shared" si="756"/>
        <v>0</v>
      </c>
      <c r="BU633" s="422">
        <f t="shared" si="757"/>
        <v>0</v>
      </c>
      <c r="BV633" s="422">
        <f t="shared" si="758"/>
        <v>0</v>
      </c>
      <c r="BW633" s="422">
        <f t="shared" si="759"/>
        <v>0</v>
      </c>
      <c r="BX633" s="422">
        <f t="shared" si="776"/>
        <v>0</v>
      </c>
      <c r="BY633" s="422">
        <f t="shared" si="760"/>
        <v>0</v>
      </c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458"/>
      <c r="CL633" s="458"/>
      <c r="CM633" s="458"/>
      <c r="CN633" s="458"/>
      <c r="CO633" s="458"/>
      <c r="CP633" s="458"/>
      <c r="CQ633" s="458"/>
      <c r="CR633" s="458"/>
      <c r="CS633" s="458"/>
      <c r="CT633" s="458"/>
      <c r="CU633" s="458"/>
      <c r="CV633" s="458"/>
      <c r="CW633" s="458"/>
      <c r="CX633" s="458"/>
      <c r="CY633" s="458"/>
      <c r="CZ633" s="458"/>
      <c r="DA633" s="458"/>
      <c r="DB633" s="458"/>
      <c r="DC633" s="458"/>
      <c r="DD633" s="458"/>
      <c r="DE633" s="458"/>
      <c r="DF633" s="458"/>
      <c r="DG633" s="458"/>
      <c r="DH633" s="458"/>
      <c r="DI633" s="458"/>
      <c r="DJ633" s="458"/>
      <c r="DK633" s="458"/>
      <c r="DL633" s="458"/>
      <c r="DM633" s="458"/>
      <c r="DN633" s="458"/>
      <c r="DO633" s="458"/>
      <c r="DP633" s="458"/>
      <c r="DQ633" s="458"/>
      <c r="DR633" s="458"/>
      <c r="DS633" s="458"/>
      <c r="DT633" s="458"/>
      <c r="DU633" s="39"/>
      <c r="DV633" s="39"/>
      <c r="DW633" s="31">
        <f t="shared" si="801"/>
        <v>43</v>
      </c>
      <c r="DX633" s="459">
        <f t="shared" si="761"/>
        <v>509</v>
      </c>
      <c r="DY633" s="467">
        <f t="shared" si="777"/>
        <v>0</v>
      </c>
      <c r="DZ633" s="468">
        <f t="shared" si="778"/>
        <v>0</v>
      </c>
      <c r="EA633" s="467">
        <f t="shared" si="779"/>
        <v>0</v>
      </c>
      <c r="EB633" s="468"/>
      <c r="EC633" s="326"/>
      <c r="ED633" s="468"/>
      <c r="EE633" s="39"/>
      <c r="EF633" s="459">
        <f t="shared" si="780"/>
        <v>509</v>
      </c>
      <c r="EG633" s="407">
        <f t="shared" si="798"/>
        <v>0.03</v>
      </c>
      <c r="EH633" s="407">
        <f t="shared" si="798"/>
        <v>0.03</v>
      </c>
      <c r="EI633" s="407">
        <f t="shared" si="798"/>
        <v>0.03</v>
      </c>
      <c r="EJ633" s="407">
        <f t="shared" si="798"/>
        <v>0.03</v>
      </c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39"/>
      <c r="GJ633" s="39"/>
      <c r="GK633" s="39"/>
      <c r="GL633" s="39"/>
      <c r="GM633" s="39"/>
      <c r="GN633" s="39"/>
      <c r="GO633" s="39"/>
      <c r="GP633" s="39"/>
      <c r="GQ633" s="39"/>
      <c r="GR633" s="39"/>
      <c r="GS633" s="39"/>
      <c r="GT633" s="39"/>
      <c r="GU633" s="39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</row>
    <row r="634" spans="1:228" ht="12.75" hidden="1" customHeight="1" x14ac:dyDescent="0.2">
      <c r="A634" s="31">
        <f t="shared" si="800"/>
        <v>43</v>
      </c>
      <c r="B634" s="31"/>
      <c r="C634" s="31"/>
      <c r="D634" s="32">
        <f t="shared" si="762"/>
        <v>510</v>
      </c>
      <c r="E634" s="33">
        <f t="shared" ca="1" si="726"/>
        <v>0</v>
      </c>
      <c r="F634" s="33">
        <f t="shared" ca="1" si="727"/>
        <v>0</v>
      </c>
      <c r="G634" s="33">
        <f t="shared" ca="1" si="728"/>
        <v>0</v>
      </c>
      <c r="H634" s="33">
        <v>0</v>
      </c>
      <c r="I634" s="33">
        <v>0</v>
      </c>
      <c r="J634" s="33">
        <f t="shared" ca="1" si="784"/>
        <v>0</v>
      </c>
      <c r="K634" s="33">
        <f t="shared" ca="1" si="729"/>
        <v>0</v>
      </c>
      <c r="L634" s="33"/>
      <c r="M634" s="832">
        <v>0</v>
      </c>
      <c r="N634" s="33">
        <f>IF(M634&gt;0,#REF!,0)</f>
        <v>0</v>
      </c>
      <c r="O634" s="33">
        <f t="shared" ca="1" si="730"/>
        <v>0</v>
      </c>
      <c r="P634" s="833">
        <f t="shared" ca="1" si="763"/>
        <v>0</v>
      </c>
      <c r="Q634" s="834">
        <f t="shared" ca="1" si="764"/>
        <v>0</v>
      </c>
      <c r="R634" s="835">
        <f t="shared" ca="1" si="765"/>
        <v>0</v>
      </c>
      <c r="S634" s="836">
        <f t="shared" ca="1" si="766"/>
        <v>0</v>
      </c>
      <c r="T634" s="34">
        <f t="shared" ca="1" si="731"/>
        <v>0</v>
      </c>
      <c r="U634" s="835">
        <f t="shared" ca="1" si="767"/>
        <v>0</v>
      </c>
      <c r="V634" s="34">
        <f t="shared" si="793"/>
        <v>0</v>
      </c>
      <c r="W634" s="553">
        <f t="shared" si="794"/>
        <v>0</v>
      </c>
      <c r="X634" s="42">
        <f t="shared" si="768"/>
        <v>0.03</v>
      </c>
      <c r="Y634" s="43">
        <f t="shared" si="732"/>
        <v>2.4662697723036864E-3</v>
      </c>
      <c r="Z634" s="45">
        <f t="shared" si="799"/>
        <v>0.03</v>
      </c>
      <c r="AA634" s="43">
        <f t="shared" si="733"/>
        <v>2.4662697723036864E-3</v>
      </c>
      <c r="AB634" s="35">
        <f t="shared" si="797"/>
        <v>0.16</v>
      </c>
      <c r="AC634" s="35">
        <f t="shared" ca="1" si="797"/>
        <v>0.15470777428049154</v>
      </c>
      <c r="AD634" s="317">
        <f t="shared" ca="1" si="797"/>
        <v>0.15470777428049154</v>
      </c>
      <c r="AE634" s="39"/>
      <c r="AF634" s="318">
        <f t="shared" si="734"/>
        <v>0</v>
      </c>
      <c r="AG634" s="405">
        <f t="shared" ca="1" si="735"/>
        <v>0</v>
      </c>
      <c r="AH634" s="318">
        <f t="shared" si="736"/>
        <v>0</v>
      </c>
      <c r="AI634" s="405">
        <f t="shared" ca="1" si="737"/>
        <v>0</v>
      </c>
      <c r="AJ634" s="318">
        <f t="shared" si="738"/>
        <v>0</v>
      </c>
      <c r="AK634" s="405">
        <f t="shared" ca="1" si="739"/>
        <v>0</v>
      </c>
      <c r="AL634" s="35">
        <v>0</v>
      </c>
      <c r="AM634" s="30">
        <f t="shared" ca="1" si="740"/>
        <v>0</v>
      </c>
      <c r="AN634" s="39"/>
      <c r="AO634" s="39"/>
      <c r="AP634" s="709">
        <f ca="1">IF($J$12="",0,IF(A634&lt;=$Y$3,IF(R633+SUM($M$126:M634)&gt;$Z$22,R633*10%,IF(R633+SUM($M$126:M634)&lt;=$Z$22,$Z$22-R633-SUM($M$126:M634))),0))</f>
        <v>0</v>
      </c>
      <c r="AQ634" s="319">
        <f t="shared" ca="1" si="770"/>
        <v>0</v>
      </c>
      <c r="AR634" s="319">
        <f ca="1">IF($J$12="",0,IF(U633&lt;0,0,IF(A634&lt;=$Y$3,IF(U633+SUM($M$126:M634)&gt;$Z$22,U633*10%,IF(U633+SUM($M$126:M634)&lt;=$Z$22,$AR$125-U633-SUM($M$126:M634))),0)))</f>
        <v>0</v>
      </c>
      <c r="AS634" s="39">
        <f t="shared" ca="1" si="771"/>
        <v>0</v>
      </c>
      <c r="AT634" s="723">
        <f t="shared" ca="1" si="741"/>
        <v>0</v>
      </c>
      <c r="AU634" s="320">
        <f t="shared" ca="1" si="742"/>
        <v>0</v>
      </c>
      <c r="AV634" s="320">
        <f t="shared" ca="1" si="743"/>
        <v>0</v>
      </c>
      <c r="AW634" s="320">
        <f t="shared" ca="1" si="744"/>
        <v>0</v>
      </c>
      <c r="AX634" s="320">
        <f t="shared" ca="1" si="745"/>
        <v>0</v>
      </c>
      <c r="AY634" s="320">
        <f t="shared" ca="1" si="772"/>
        <v>0</v>
      </c>
      <c r="AZ634" s="724">
        <f t="shared" ca="1" si="746"/>
        <v>0</v>
      </c>
      <c r="BA634" s="1259">
        <f t="shared" si="773"/>
        <v>0</v>
      </c>
      <c r="BB634" s="1250"/>
      <c r="BC634" s="715">
        <f t="shared" si="747"/>
        <v>0</v>
      </c>
      <c r="BD634" s="715">
        <f t="shared" si="748"/>
        <v>0</v>
      </c>
      <c r="BE634" s="715">
        <f t="shared" si="749"/>
        <v>0</v>
      </c>
      <c r="BF634" s="715">
        <f t="shared" si="774"/>
        <v>0</v>
      </c>
      <c r="BG634" s="732">
        <f t="shared" si="750"/>
        <v>0</v>
      </c>
      <c r="BH634" s="39"/>
      <c r="BI634" s="39"/>
      <c r="BJ634" s="39"/>
      <c r="BK634" s="39"/>
      <c r="BL634" s="39"/>
      <c r="BM634" s="30"/>
      <c r="BN634" s="422">
        <f t="shared" ca="1" si="751"/>
        <v>0</v>
      </c>
      <c r="BO634" s="422">
        <f t="shared" ca="1" si="752"/>
        <v>0</v>
      </c>
      <c r="BP634" s="422">
        <f t="shared" ca="1" si="753"/>
        <v>0</v>
      </c>
      <c r="BQ634" s="422">
        <f t="shared" ca="1" si="754"/>
        <v>0</v>
      </c>
      <c r="BR634" s="422">
        <f t="shared" ca="1" si="775"/>
        <v>0</v>
      </c>
      <c r="BS634" s="422">
        <f t="shared" ca="1" si="755"/>
        <v>0</v>
      </c>
      <c r="BT634" s="422">
        <f t="shared" si="756"/>
        <v>0</v>
      </c>
      <c r="BU634" s="422">
        <f t="shared" si="757"/>
        <v>0</v>
      </c>
      <c r="BV634" s="422">
        <f t="shared" si="758"/>
        <v>0</v>
      </c>
      <c r="BW634" s="422">
        <f t="shared" si="759"/>
        <v>0</v>
      </c>
      <c r="BX634" s="422">
        <f t="shared" si="776"/>
        <v>0</v>
      </c>
      <c r="BY634" s="422">
        <f t="shared" si="760"/>
        <v>0</v>
      </c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458"/>
      <c r="CL634" s="458"/>
      <c r="CM634" s="458"/>
      <c r="CN634" s="458"/>
      <c r="CO634" s="458"/>
      <c r="CP634" s="458"/>
      <c r="CQ634" s="458"/>
      <c r="CR634" s="458"/>
      <c r="CS634" s="458"/>
      <c r="CT634" s="458"/>
      <c r="CU634" s="458"/>
      <c r="CV634" s="458"/>
      <c r="CW634" s="458"/>
      <c r="CX634" s="458"/>
      <c r="CY634" s="458"/>
      <c r="CZ634" s="458"/>
      <c r="DA634" s="458"/>
      <c r="DB634" s="458"/>
      <c r="DC634" s="458"/>
      <c r="DD634" s="458"/>
      <c r="DE634" s="458"/>
      <c r="DF634" s="458"/>
      <c r="DG634" s="458"/>
      <c r="DH634" s="458"/>
      <c r="DI634" s="458"/>
      <c r="DJ634" s="458"/>
      <c r="DK634" s="458"/>
      <c r="DL634" s="458"/>
      <c r="DM634" s="458"/>
      <c r="DN634" s="458"/>
      <c r="DO634" s="458"/>
      <c r="DP634" s="458"/>
      <c r="DQ634" s="458"/>
      <c r="DR634" s="458"/>
      <c r="DS634" s="458"/>
      <c r="DT634" s="458"/>
      <c r="DU634" s="39"/>
      <c r="DV634" s="39"/>
      <c r="DW634" s="31">
        <f t="shared" si="801"/>
        <v>43</v>
      </c>
      <c r="DX634" s="459">
        <f t="shared" si="761"/>
        <v>510</v>
      </c>
      <c r="DY634" s="467">
        <f t="shared" si="777"/>
        <v>0</v>
      </c>
      <c r="DZ634" s="468">
        <f t="shared" si="778"/>
        <v>0</v>
      </c>
      <c r="EA634" s="467">
        <f t="shared" si="779"/>
        <v>0</v>
      </c>
      <c r="EB634" s="468"/>
      <c r="EC634" s="326"/>
      <c r="ED634" s="468"/>
      <c r="EE634" s="39"/>
      <c r="EF634" s="459">
        <f t="shared" si="780"/>
        <v>510</v>
      </c>
      <c r="EG634" s="407">
        <f t="shared" si="798"/>
        <v>0.03</v>
      </c>
      <c r="EH634" s="407">
        <f t="shared" si="798"/>
        <v>0.03</v>
      </c>
      <c r="EI634" s="407">
        <f t="shared" si="798"/>
        <v>0.03</v>
      </c>
      <c r="EJ634" s="407">
        <f t="shared" si="798"/>
        <v>0.03</v>
      </c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39"/>
      <c r="GJ634" s="39"/>
      <c r="GK634" s="39"/>
      <c r="GL634" s="39"/>
      <c r="GM634" s="39"/>
      <c r="GN634" s="39"/>
      <c r="GO634" s="39"/>
      <c r="GP634" s="39"/>
      <c r="GQ634" s="39"/>
      <c r="GR634" s="39"/>
      <c r="GS634" s="39"/>
      <c r="GT634" s="39"/>
      <c r="GU634" s="39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</row>
    <row r="635" spans="1:228" ht="12.75" hidden="1" customHeight="1" x14ac:dyDescent="0.2">
      <c r="A635" s="31">
        <f t="shared" si="800"/>
        <v>43</v>
      </c>
      <c r="B635" s="31"/>
      <c r="C635" s="31"/>
      <c r="D635" s="32">
        <f t="shared" si="762"/>
        <v>511</v>
      </c>
      <c r="E635" s="33">
        <f t="shared" ca="1" si="726"/>
        <v>0</v>
      </c>
      <c r="F635" s="33">
        <f t="shared" ca="1" si="727"/>
        <v>0</v>
      </c>
      <c r="G635" s="33">
        <f t="shared" ca="1" si="728"/>
        <v>0</v>
      </c>
      <c r="H635" s="33">
        <v>0</v>
      </c>
      <c r="I635" s="33">
        <v>0</v>
      </c>
      <c r="J635" s="33">
        <f t="shared" ca="1" si="784"/>
        <v>0</v>
      </c>
      <c r="K635" s="33">
        <f t="shared" ca="1" si="729"/>
        <v>0</v>
      </c>
      <c r="L635" s="33"/>
      <c r="M635" s="832">
        <v>0</v>
      </c>
      <c r="N635" s="33">
        <f>IF(M635&gt;0,#REF!,0)</f>
        <v>0</v>
      </c>
      <c r="O635" s="33">
        <f t="shared" ca="1" si="730"/>
        <v>0</v>
      </c>
      <c r="P635" s="833">
        <f t="shared" ca="1" si="763"/>
        <v>0</v>
      </c>
      <c r="Q635" s="834">
        <f t="shared" ca="1" si="764"/>
        <v>0</v>
      </c>
      <c r="R635" s="835">
        <f t="shared" ca="1" si="765"/>
        <v>0</v>
      </c>
      <c r="S635" s="836">
        <f t="shared" ca="1" si="766"/>
        <v>0</v>
      </c>
      <c r="T635" s="34">
        <f t="shared" ca="1" si="731"/>
        <v>0</v>
      </c>
      <c r="U635" s="835">
        <f t="shared" ca="1" si="767"/>
        <v>0</v>
      </c>
      <c r="V635" s="34">
        <f t="shared" si="793"/>
        <v>0</v>
      </c>
      <c r="W635" s="553">
        <f t="shared" si="794"/>
        <v>0</v>
      </c>
      <c r="X635" s="42">
        <f t="shared" si="768"/>
        <v>0.03</v>
      </c>
      <c r="Y635" s="43">
        <f t="shared" si="732"/>
        <v>2.4662697723036864E-3</v>
      </c>
      <c r="Z635" s="45">
        <f t="shared" si="799"/>
        <v>0.03</v>
      </c>
      <c r="AA635" s="43">
        <f t="shared" si="733"/>
        <v>2.4662697723036864E-3</v>
      </c>
      <c r="AB635" s="35">
        <f t="shared" si="797"/>
        <v>0.16</v>
      </c>
      <c r="AC635" s="35">
        <f t="shared" ca="1" si="797"/>
        <v>0.15470777428049154</v>
      </c>
      <c r="AD635" s="317">
        <f t="shared" ca="1" si="797"/>
        <v>0.15470777428049154</v>
      </c>
      <c r="AE635" s="39"/>
      <c r="AF635" s="318">
        <f t="shared" si="734"/>
        <v>0</v>
      </c>
      <c r="AG635" s="405">
        <f t="shared" ca="1" si="735"/>
        <v>0</v>
      </c>
      <c r="AH635" s="318">
        <f t="shared" si="736"/>
        <v>0</v>
      </c>
      <c r="AI635" s="405">
        <f t="shared" ca="1" si="737"/>
        <v>0</v>
      </c>
      <c r="AJ635" s="318">
        <f t="shared" si="738"/>
        <v>0</v>
      </c>
      <c r="AK635" s="405">
        <f t="shared" ca="1" si="739"/>
        <v>0</v>
      </c>
      <c r="AL635" s="35">
        <v>0</v>
      </c>
      <c r="AM635" s="30">
        <f t="shared" ca="1" si="740"/>
        <v>0</v>
      </c>
      <c r="AN635" s="39"/>
      <c r="AO635" s="39"/>
      <c r="AP635" s="709">
        <f ca="1">IF($J$12="",0,IF(A635&lt;=$Y$3,IF(R634+SUM($M$126:M635)&gt;$Z$22,R634*10%,IF(R634+SUM($M$126:M635)&lt;=$Z$22,$Z$22-R634-SUM($M$126:M635))),0))</f>
        <v>0</v>
      </c>
      <c r="AQ635" s="319">
        <f t="shared" ca="1" si="770"/>
        <v>0</v>
      </c>
      <c r="AR635" s="319">
        <f ca="1">IF($J$12="",0,IF(U634&lt;0,0,IF(A635&lt;=$Y$3,IF(U634+SUM($M$126:M635)&gt;$Z$22,U634*10%,IF(U634+SUM($M$126:M635)&lt;=$Z$22,$AR$125-U634-SUM($M$126:M635))),0)))</f>
        <v>0</v>
      </c>
      <c r="AS635" s="39">
        <f t="shared" ca="1" si="771"/>
        <v>0</v>
      </c>
      <c r="AT635" s="723">
        <f t="shared" ca="1" si="741"/>
        <v>0</v>
      </c>
      <c r="AU635" s="320">
        <f t="shared" ca="1" si="742"/>
        <v>0</v>
      </c>
      <c r="AV635" s="320">
        <f t="shared" ca="1" si="743"/>
        <v>0</v>
      </c>
      <c r="AW635" s="320">
        <f t="shared" ca="1" si="744"/>
        <v>0</v>
      </c>
      <c r="AX635" s="320">
        <f t="shared" ca="1" si="745"/>
        <v>0</v>
      </c>
      <c r="AY635" s="320">
        <f t="shared" ca="1" si="772"/>
        <v>0</v>
      </c>
      <c r="AZ635" s="724">
        <f t="shared" ca="1" si="746"/>
        <v>0</v>
      </c>
      <c r="BA635" s="1259">
        <f t="shared" si="773"/>
        <v>0</v>
      </c>
      <c r="BB635" s="1250"/>
      <c r="BC635" s="715">
        <f t="shared" si="747"/>
        <v>0</v>
      </c>
      <c r="BD635" s="715">
        <f t="shared" si="748"/>
        <v>0</v>
      </c>
      <c r="BE635" s="715">
        <f t="shared" si="749"/>
        <v>0</v>
      </c>
      <c r="BF635" s="715">
        <f t="shared" si="774"/>
        <v>0</v>
      </c>
      <c r="BG635" s="732">
        <f t="shared" si="750"/>
        <v>0</v>
      </c>
      <c r="BH635" s="39"/>
      <c r="BI635" s="39"/>
      <c r="BJ635" s="39"/>
      <c r="BK635" s="39"/>
      <c r="BL635" s="39"/>
      <c r="BM635" s="30"/>
      <c r="BN635" s="422">
        <f t="shared" ca="1" si="751"/>
        <v>0</v>
      </c>
      <c r="BO635" s="422">
        <f t="shared" ca="1" si="752"/>
        <v>0</v>
      </c>
      <c r="BP635" s="422">
        <f t="shared" ca="1" si="753"/>
        <v>0</v>
      </c>
      <c r="BQ635" s="422">
        <f t="shared" ca="1" si="754"/>
        <v>0</v>
      </c>
      <c r="BR635" s="422">
        <f t="shared" ca="1" si="775"/>
        <v>0</v>
      </c>
      <c r="BS635" s="422">
        <f t="shared" ca="1" si="755"/>
        <v>0</v>
      </c>
      <c r="BT635" s="422">
        <f t="shared" si="756"/>
        <v>0</v>
      </c>
      <c r="BU635" s="422">
        <f t="shared" si="757"/>
        <v>0</v>
      </c>
      <c r="BV635" s="422">
        <f t="shared" si="758"/>
        <v>0</v>
      </c>
      <c r="BW635" s="422">
        <f t="shared" si="759"/>
        <v>0</v>
      </c>
      <c r="BX635" s="422">
        <f t="shared" si="776"/>
        <v>0</v>
      </c>
      <c r="BY635" s="422">
        <f t="shared" si="760"/>
        <v>0</v>
      </c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458"/>
      <c r="CL635" s="458"/>
      <c r="CM635" s="458"/>
      <c r="CN635" s="458"/>
      <c r="CO635" s="458"/>
      <c r="CP635" s="458"/>
      <c r="CQ635" s="458"/>
      <c r="CR635" s="458"/>
      <c r="CS635" s="458"/>
      <c r="CT635" s="458"/>
      <c r="CU635" s="458"/>
      <c r="CV635" s="458"/>
      <c r="CW635" s="458"/>
      <c r="CX635" s="458"/>
      <c r="CY635" s="458"/>
      <c r="CZ635" s="458"/>
      <c r="DA635" s="458"/>
      <c r="DB635" s="458"/>
      <c r="DC635" s="458"/>
      <c r="DD635" s="458"/>
      <c r="DE635" s="458"/>
      <c r="DF635" s="458"/>
      <c r="DG635" s="458"/>
      <c r="DH635" s="458"/>
      <c r="DI635" s="458"/>
      <c r="DJ635" s="458"/>
      <c r="DK635" s="458"/>
      <c r="DL635" s="458"/>
      <c r="DM635" s="458"/>
      <c r="DN635" s="458"/>
      <c r="DO635" s="458"/>
      <c r="DP635" s="458"/>
      <c r="DQ635" s="458"/>
      <c r="DR635" s="458"/>
      <c r="DS635" s="458"/>
      <c r="DT635" s="458"/>
      <c r="DU635" s="39"/>
      <c r="DV635" s="39"/>
      <c r="DW635" s="31">
        <f t="shared" si="801"/>
        <v>43</v>
      </c>
      <c r="DX635" s="459">
        <f t="shared" si="761"/>
        <v>511</v>
      </c>
      <c r="DY635" s="467">
        <f t="shared" si="777"/>
        <v>0</v>
      </c>
      <c r="DZ635" s="468">
        <f t="shared" si="778"/>
        <v>0</v>
      </c>
      <c r="EA635" s="467">
        <f t="shared" si="779"/>
        <v>0</v>
      </c>
      <c r="EB635" s="468"/>
      <c r="EC635" s="326"/>
      <c r="ED635" s="468"/>
      <c r="EE635" s="39"/>
      <c r="EF635" s="459">
        <f t="shared" si="780"/>
        <v>511</v>
      </c>
      <c r="EG635" s="407">
        <f t="shared" si="798"/>
        <v>0.03</v>
      </c>
      <c r="EH635" s="407">
        <f t="shared" si="798"/>
        <v>0.03</v>
      </c>
      <c r="EI635" s="407">
        <f t="shared" si="798"/>
        <v>0.03</v>
      </c>
      <c r="EJ635" s="407">
        <f t="shared" si="798"/>
        <v>0.03</v>
      </c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39"/>
      <c r="GJ635" s="39"/>
      <c r="GK635" s="39"/>
      <c r="GL635" s="39"/>
      <c r="GM635" s="39"/>
      <c r="GN635" s="39"/>
      <c r="GO635" s="39"/>
      <c r="GP635" s="39"/>
      <c r="GQ635" s="39"/>
      <c r="GR635" s="39"/>
      <c r="GS635" s="39"/>
      <c r="GT635" s="39"/>
      <c r="GU635" s="39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</row>
    <row r="636" spans="1:228" ht="12.75" hidden="1" customHeight="1" x14ac:dyDescent="0.2">
      <c r="A636" s="31">
        <f t="shared" si="800"/>
        <v>43</v>
      </c>
      <c r="B636" s="31"/>
      <c r="C636" s="31"/>
      <c r="D636" s="32">
        <f t="shared" si="762"/>
        <v>512</v>
      </c>
      <c r="E636" s="33">
        <f t="shared" ca="1" si="726"/>
        <v>0</v>
      </c>
      <c r="F636" s="33">
        <f t="shared" ca="1" si="727"/>
        <v>0</v>
      </c>
      <c r="G636" s="33">
        <f t="shared" ca="1" si="728"/>
        <v>0</v>
      </c>
      <c r="H636" s="33">
        <v>0</v>
      </c>
      <c r="I636" s="33">
        <v>0</v>
      </c>
      <c r="J636" s="33">
        <f t="shared" ca="1" si="784"/>
        <v>0</v>
      </c>
      <c r="K636" s="33">
        <f t="shared" ca="1" si="729"/>
        <v>0</v>
      </c>
      <c r="L636" s="33"/>
      <c r="M636" s="832">
        <v>0</v>
      </c>
      <c r="N636" s="33">
        <f>IF(M636&gt;0,#REF!,0)</f>
        <v>0</v>
      </c>
      <c r="O636" s="33">
        <f t="shared" ca="1" si="730"/>
        <v>0</v>
      </c>
      <c r="P636" s="833">
        <f t="shared" ca="1" si="763"/>
        <v>0</v>
      </c>
      <c r="Q636" s="834">
        <f t="shared" ca="1" si="764"/>
        <v>0</v>
      </c>
      <c r="R636" s="835">
        <f t="shared" ca="1" si="765"/>
        <v>0</v>
      </c>
      <c r="S636" s="836">
        <f t="shared" ca="1" si="766"/>
        <v>0</v>
      </c>
      <c r="T636" s="34">
        <f t="shared" ca="1" si="731"/>
        <v>0</v>
      </c>
      <c r="U636" s="835">
        <f t="shared" ca="1" si="767"/>
        <v>0</v>
      </c>
      <c r="V636" s="34">
        <f t="shared" si="793"/>
        <v>0</v>
      </c>
      <c r="W636" s="553">
        <f t="shared" si="794"/>
        <v>0</v>
      </c>
      <c r="X636" s="42">
        <f t="shared" si="768"/>
        <v>0.03</v>
      </c>
      <c r="Y636" s="43">
        <f t="shared" si="732"/>
        <v>2.4662697723036864E-3</v>
      </c>
      <c r="Z636" s="45">
        <f t="shared" si="799"/>
        <v>0.03</v>
      </c>
      <c r="AA636" s="43">
        <f t="shared" si="733"/>
        <v>2.4662697723036864E-3</v>
      </c>
      <c r="AB636" s="35">
        <f t="shared" si="797"/>
        <v>0.16</v>
      </c>
      <c r="AC636" s="35">
        <f t="shared" ca="1" si="797"/>
        <v>0.15470777428049154</v>
      </c>
      <c r="AD636" s="317">
        <f t="shared" ca="1" si="797"/>
        <v>0.15470777428049154</v>
      </c>
      <c r="AE636" s="39"/>
      <c r="AF636" s="318">
        <f t="shared" si="734"/>
        <v>0</v>
      </c>
      <c r="AG636" s="405">
        <f t="shared" ca="1" si="735"/>
        <v>0</v>
      </c>
      <c r="AH636" s="318">
        <f t="shared" si="736"/>
        <v>0</v>
      </c>
      <c r="AI636" s="405">
        <f t="shared" ca="1" si="737"/>
        <v>0</v>
      </c>
      <c r="AJ636" s="318">
        <f t="shared" si="738"/>
        <v>0</v>
      </c>
      <c r="AK636" s="405">
        <f t="shared" ca="1" si="739"/>
        <v>0</v>
      </c>
      <c r="AL636" s="35">
        <v>0</v>
      </c>
      <c r="AM636" s="30">
        <f t="shared" ca="1" si="740"/>
        <v>0</v>
      </c>
      <c r="AN636" s="39"/>
      <c r="AO636" s="39"/>
      <c r="AP636" s="709">
        <f ca="1">IF($J$12="",0,IF(A636&lt;=$Y$3,IF(R635+SUM($M$126:M636)&gt;$Z$22,R635*10%,IF(R635+SUM($M$126:M636)&lt;=$Z$22,$Z$22-R635-SUM($M$126:M636))),0))</f>
        <v>0</v>
      </c>
      <c r="AQ636" s="319">
        <f t="shared" ca="1" si="770"/>
        <v>0</v>
      </c>
      <c r="AR636" s="319">
        <f ca="1">IF($J$12="",0,IF(U635&lt;0,0,IF(A636&lt;=$Y$3,IF(U635+SUM($M$126:M636)&gt;$Z$22,U635*10%,IF(U635+SUM($M$126:M636)&lt;=$Z$22,$AR$125-U635-SUM($M$126:M636))),0)))</f>
        <v>0</v>
      </c>
      <c r="AS636" s="39">
        <f t="shared" ca="1" si="771"/>
        <v>0</v>
      </c>
      <c r="AT636" s="723">
        <f t="shared" ca="1" si="741"/>
        <v>0</v>
      </c>
      <c r="AU636" s="320">
        <f t="shared" ca="1" si="742"/>
        <v>0</v>
      </c>
      <c r="AV636" s="320">
        <f t="shared" ca="1" si="743"/>
        <v>0</v>
      </c>
      <c r="AW636" s="320">
        <f t="shared" ca="1" si="744"/>
        <v>0</v>
      </c>
      <c r="AX636" s="320">
        <f t="shared" ca="1" si="745"/>
        <v>0</v>
      </c>
      <c r="AY636" s="320">
        <f t="shared" ca="1" si="772"/>
        <v>0</v>
      </c>
      <c r="AZ636" s="724">
        <f t="shared" ca="1" si="746"/>
        <v>0</v>
      </c>
      <c r="BA636" s="1259">
        <f t="shared" si="773"/>
        <v>0</v>
      </c>
      <c r="BB636" s="1250"/>
      <c r="BC636" s="715">
        <f t="shared" si="747"/>
        <v>0</v>
      </c>
      <c r="BD636" s="715">
        <f t="shared" si="748"/>
        <v>0</v>
      </c>
      <c r="BE636" s="715">
        <f t="shared" si="749"/>
        <v>0</v>
      </c>
      <c r="BF636" s="715">
        <f t="shared" si="774"/>
        <v>0</v>
      </c>
      <c r="BG636" s="732">
        <f t="shared" si="750"/>
        <v>0</v>
      </c>
      <c r="BH636" s="39"/>
      <c r="BI636" s="39"/>
      <c r="BJ636" s="39"/>
      <c r="BK636" s="39"/>
      <c r="BL636" s="39"/>
      <c r="BM636" s="30"/>
      <c r="BN636" s="422">
        <f t="shared" ca="1" si="751"/>
        <v>0</v>
      </c>
      <c r="BO636" s="422">
        <f t="shared" ca="1" si="752"/>
        <v>0</v>
      </c>
      <c r="BP636" s="422">
        <f t="shared" ca="1" si="753"/>
        <v>0</v>
      </c>
      <c r="BQ636" s="422">
        <f t="shared" ca="1" si="754"/>
        <v>0</v>
      </c>
      <c r="BR636" s="422">
        <f t="shared" ca="1" si="775"/>
        <v>0</v>
      </c>
      <c r="BS636" s="422">
        <f t="shared" ca="1" si="755"/>
        <v>0</v>
      </c>
      <c r="BT636" s="422">
        <f t="shared" si="756"/>
        <v>0</v>
      </c>
      <c r="BU636" s="422">
        <f t="shared" si="757"/>
        <v>0</v>
      </c>
      <c r="BV636" s="422">
        <f t="shared" si="758"/>
        <v>0</v>
      </c>
      <c r="BW636" s="422">
        <f t="shared" si="759"/>
        <v>0</v>
      </c>
      <c r="BX636" s="422">
        <f t="shared" si="776"/>
        <v>0</v>
      </c>
      <c r="BY636" s="422">
        <f t="shared" si="760"/>
        <v>0</v>
      </c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458"/>
      <c r="CL636" s="458"/>
      <c r="CM636" s="458"/>
      <c r="CN636" s="458"/>
      <c r="CO636" s="458"/>
      <c r="CP636" s="458"/>
      <c r="CQ636" s="458"/>
      <c r="CR636" s="458"/>
      <c r="CS636" s="458"/>
      <c r="CT636" s="458"/>
      <c r="CU636" s="458"/>
      <c r="CV636" s="458"/>
      <c r="CW636" s="458"/>
      <c r="CX636" s="458"/>
      <c r="CY636" s="458"/>
      <c r="CZ636" s="458"/>
      <c r="DA636" s="458"/>
      <c r="DB636" s="458"/>
      <c r="DC636" s="458"/>
      <c r="DD636" s="458"/>
      <c r="DE636" s="458"/>
      <c r="DF636" s="458"/>
      <c r="DG636" s="458"/>
      <c r="DH636" s="458"/>
      <c r="DI636" s="458"/>
      <c r="DJ636" s="458"/>
      <c r="DK636" s="458"/>
      <c r="DL636" s="458"/>
      <c r="DM636" s="458"/>
      <c r="DN636" s="458"/>
      <c r="DO636" s="458"/>
      <c r="DP636" s="458"/>
      <c r="DQ636" s="458"/>
      <c r="DR636" s="458"/>
      <c r="DS636" s="458"/>
      <c r="DT636" s="458"/>
      <c r="DU636" s="39"/>
      <c r="DV636" s="39"/>
      <c r="DW636" s="31">
        <f t="shared" si="801"/>
        <v>43</v>
      </c>
      <c r="DX636" s="459">
        <f t="shared" si="761"/>
        <v>512</v>
      </c>
      <c r="DY636" s="467">
        <f t="shared" si="777"/>
        <v>0</v>
      </c>
      <c r="DZ636" s="468">
        <f t="shared" si="778"/>
        <v>0</v>
      </c>
      <c r="EA636" s="467">
        <f t="shared" si="779"/>
        <v>0</v>
      </c>
      <c r="EB636" s="468"/>
      <c r="EC636" s="326"/>
      <c r="ED636" s="468"/>
      <c r="EE636" s="39"/>
      <c r="EF636" s="459">
        <f t="shared" si="780"/>
        <v>512</v>
      </c>
      <c r="EG636" s="407">
        <f t="shared" si="798"/>
        <v>0.03</v>
      </c>
      <c r="EH636" s="407">
        <f t="shared" si="798"/>
        <v>0.03</v>
      </c>
      <c r="EI636" s="407">
        <f t="shared" si="798"/>
        <v>0.03</v>
      </c>
      <c r="EJ636" s="407">
        <f t="shared" si="798"/>
        <v>0.03</v>
      </c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39"/>
      <c r="GJ636" s="39"/>
      <c r="GK636" s="39"/>
      <c r="GL636" s="39"/>
      <c r="GM636" s="39"/>
      <c r="GN636" s="39"/>
      <c r="GO636" s="39"/>
      <c r="GP636" s="39"/>
      <c r="GQ636" s="39"/>
      <c r="GR636" s="39"/>
      <c r="GS636" s="39"/>
      <c r="GT636" s="39"/>
      <c r="GU636" s="39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</row>
    <row r="637" spans="1:228" ht="12.75" hidden="1" customHeight="1" x14ac:dyDescent="0.2">
      <c r="A637" s="31">
        <f t="shared" si="800"/>
        <v>43</v>
      </c>
      <c r="B637" s="31"/>
      <c r="C637" s="31"/>
      <c r="D637" s="32">
        <f t="shared" si="762"/>
        <v>513</v>
      </c>
      <c r="E637" s="33">
        <f t="shared" ref="E637:E700" ca="1" si="802">IF(A637&gt;$Y$4,0,IF(MOD(D637-$D$125,$N$1073)=0,$Y$6,0))</f>
        <v>0</v>
      </c>
      <c r="F637" s="33">
        <f t="shared" ref="F637:F700" ca="1" si="803">IF(E637&gt;0,$AA$1082,0)</f>
        <v>0</v>
      </c>
      <c r="G637" s="33">
        <f t="shared" ref="G637:G700" ca="1" si="804">IF((E637+H637)/(1+AB637)&gt;F637,(E637+H637)/(1+AB637)-F637,0)</f>
        <v>0</v>
      </c>
      <c r="H637" s="33">
        <v>0</v>
      </c>
      <c r="I637" s="33">
        <v>0</v>
      </c>
      <c r="J637" s="33">
        <f t="shared" ca="1" si="784"/>
        <v>0</v>
      </c>
      <c r="K637" s="33">
        <f t="shared" ref="K637:K700" ca="1" si="805">ROUND($E637/(1+AB637)*AC637+(H637/(1+AB637)*AD637)+(I637/(1+AB637)*AD637),2)</f>
        <v>0</v>
      </c>
      <c r="L637" s="33"/>
      <c r="M637" s="832">
        <v>0</v>
      </c>
      <c r="N637" s="33">
        <f>IF(M637&gt;0,#REF!,0)</f>
        <v>0</v>
      </c>
      <c r="O637" s="33">
        <f t="shared" ref="O637:O700" ca="1" si="806">ROUND((E637+H637+I637)/(1+$AB637)-SUM(K637:N637),2)</f>
        <v>0</v>
      </c>
      <c r="P637" s="833">
        <f t="shared" ca="1" si="763"/>
        <v>0</v>
      </c>
      <c r="Q637" s="834">
        <f t="shared" ca="1" si="764"/>
        <v>0</v>
      </c>
      <c r="R637" s="835">
        <f t="shared" ca="1" si="765"/>
        <v>0</v>
      </c>
      <c r="S637" s="836">
        <f t="shared" ca="1" si="766"/>
        <v>0</v>
      </c>
      <c r="T637" s="34">
        <f t="shared" ref="T637:T700" ca="1" si="807">AM637</f>
        <v>0</v>
      </c>
      <c r="U637" s="835">
        <f t="shared" ca="1" si="767"/>
        <v>0</v>
      </c>
      <c r="V637" s="34">
        <f t="shared" si="793"/>
        <v>0</v>
      </c>
      <c r="W637" s="553">
        <f t="shared" si="794"/>
        <v>0</v>
      </c>
      <c r="X637" s="42">
        <f t="shared" si="768"/>
        <v>0.03</v>
      </c>
      <c r="Y637" s="43">
        <f t="shared" ref="Y637:Y700" si="808">(1+X637)^(1/12)-1</f>
        <v>2.4662697723036864E-3</v>
      </c>
      <c r="Z637" s="45">
        <f t="shared" si="799"/>
        <v>0.03</v>
      </c>
      <c r="AA637" s="43">
        <f t="shared" ref="AA637:AA700" si="809">(1+Z637)^(1/12)-1</f>
        <v>2.4662697723036864E-3</v>
      </c>
      <c r="AB637" s="35">
        <f t="shared" si="797"/>
        <v>0.16</v>
      </c>
      <c r="AC637" s="35">
        <f t="shared" ca="1" si="797"/>
        <v>0.15470777428049154</v>
      </c>
      <c r="AD637" s="317">
        <f t="shared" ca="1" si="797"/>
        <v>0.15470777428049154</v>
      </c>
      <c r="AE637" s="39"/>
      <c r="AF637" s="318">
        <f t="shared" ref="AF637:AF700" si="810">VLOOKUP($D637,$DX$125:$ED$904,2,FALSE)</f>
        <v>0</v>
      </c>
      <c r="AG637" s="405">
        <f t="shared" ref="AG637:AG700" ca="1" si="811">(($F637*AF637))/(1+$AB637)</f>
        <v>0</v>
      </c>
      <c r="AH637" s="318">
        <f t="shared" ref="AH637:AH700" si="812">VLOOKUP($D637,$DX$125:$ED$904,3,FALSE)</f>
        <v>0</v>
      </c>
      <c r="AI637" s="405">
        <f t="shared" ref="AI637:AI700" ca="1" si="813">(($F637*AH637))/(1+$AB637)</f>
        <v>0</v>
      </c>
      <c r="AJ637" s="318">
        <f t="shared" ref="AJ637:AJ700" si="814">VLOOKUP($D637,$DX$125:$ED$904,4,FALSE)</f>
        <v>0</v>
      </c>
      <c r="AK637" s="405">
        <f t="shared" ref="AK637:AK700" ca="1" si="815">(($F637*AJ637))/(1+$AB637)</f>
        <v>0</v>
      </c>
      <c r="AL637" s="35">
        <v>0</v>
      </c>
      <c r="AM637" s="30">
        <f t="shared" ref="AM637:AM700" ca="1" si="816">SUM(BN637:BY637)*(1-AL637)+J637</f>
        <v>0</v>
      </c>
      <c r="AN637" s="39"/>
      <c r="AO637" s="39"/>
      <c r="AP637" s="709">
        <f ca="1">IF($J$12="",0,IF(A637&lt;=$Y$3,IF(R636+SUM($M$126:M637)&gt;$Z$22,R636*10%,IF(R636+SUM($M$126:M637)&lt;=$Z$22,$Z$22-R636-SUM($M$126:M637))),0))</f>
        <v>0</v>
      </c>
      <c r="AQ637" s="319">
        <f t="shared" ca="1" si="770"/>
        <v>0</v>
      </c>
      <c r="AR637" s="319">
        <f ca="1">IF($J$12="",0,IF(U636&lt;0,0,IF(A637&lt;=$Y$3,IF(U636+SUM($M$126:M637)&gt;$Z$22,U636*10%,IF(U636+SUM($M$126:M637)&lt;=$Z$22,$AR$125-U636-SUM($M$126:M637))),0)))</f>
        <v>0</v>
      </c>
      <c r="AS637" s="39">
        <f t="shared" ca="1" si="771"/>
        <v>0</v>
      </c>
      <c r="AT637" s="723">
        <f t="shared" ref="AT637:AT700" ca="1" si="817">IF($G$1061="A",AP637,IF($G$1061="B",AQ637))</f>
        <v>0</v>
      </c>
      <c r="AU637" s="320">
        <f t="shared" ref="AU637:AU700" ca="1" si="818">IF($G$1061="A",AR637,IF($G$1061="B",AS637))</f>
        <v>0</v>
      </c>
      <c r="AV637" s="320">
        <f t="shared" ref="AV637:AV700" ca="1" si="819">IF($A637&lt;=$Z$14,$Z$23,0)</f>
        <v>0</v>
      </c>
      <c r="AW637" s="320">
        <f t="shared" ref="AW637:AW700" ca="1" si="820">IF($A637&lt;=$Z$15,$Z$24,0)</f>
        <v>0</v>
      </c>
      <c r="AX637" s="320">
        <f t="shared" ref="AX637:AX700" ca="1" si="821">IF($A637&lt;=$Z$16,$Z$25,0)</f>
        <v>0</v>
      </c>
      <c r="AY637" s="320">
        <f t="shared" ca="1" si="772"/>
        <v>0</v>
      </c>
      <c r="AZ637" s="724">
        <f t="shared" ref="AZ637:AZ700" ca="1" si="822">IF($A637&lt;=$Z$17,$Z$26,0)</f>
        <v>0</v>
      </c>
      <c r="BA637" s="1259">
        <f t="shared" si="773"/>
        <v>0</v>
      </c>
      <c r="BB637" s="1250"/>
      <c r="BC637" s="715">
        <f t="shared" ref="BC637:BC700" si="823">IF($A637&lt;=$AA$14,$AA$23,0)</f>
        <v>0</v>
      </c>
      <c r="BD637" s="715">
        <f t="shared" ref="BD637:BD700" si="824">IF($A637&lt;=$AA$15,$AA$24,0)</f>
        <v>0</v>
      </c>
      <c r="BE637" s="715">
        <f t="shared" ref="BE637:BE700" si="825">IF($A637&lt;=$AA$16,$AA$25,0)</f>
        <v>0</v>
      </c>
      <c r="BF637" s="715">
        <f t="shared" si="774"/>
        <v>0</v>
      </c>
      <c r="BG637" s="732">
        <f t="shared" ref="BG637:BG700" si="826">IF($A637&lt;=$AA$17,$AA$26,0)</f>
        <v>0</v>
      </c>
      <c r="BH637" s="39"/>
      <c r="BI637" s="39"/>
      <c r="BJ637" s="39"/>
      <c r="BK637" s="39"/>
      <c r="BL637" s="39"/>
      <c r="BM637" s="30"/>
      <c r="BN637" s="422">
        <f t="shared" ref="BN637:BN700" ca="1" si="827">IF($J$12="",0,IF($J$12+$A637-1&gt;99,0,IF(AU637&gt;0,VLOOKUP($J$12+$A637-1,$EW$126:$FA$225,$H$1076,FALSE)*(1+$F$20)*AU637/1000,0)/12))</f>
        <v>0</v>
      </c>
      <c r="BO637" s="422">
        <f t="shared" ref="BO637:BO700" ca="1" si="828">IF($J$12="",0,IF(AV637&gt;0,(VLOOKUP($J$12+$A637-1,$GI$126:$GM$225,$H$1076,FALSE)*(1+$F$21))*AV637/1000,0)/12)</f>
        <v>0</v>
      </c>
      <c r="BP637" s="422">
        <f t="shared" ref="BP637:BP700" ca="1" si="829">IF($J$12="",0,IF(AW637&gt;0,VLOOKUP($J$12+$A637-1,$FI$126:$FM$225,$H$1076,FALSE)*(1+$F$22)*AW637/1000,0)/12)</f>
        <v>0</v>
      </c>
      <c r="BQ637" s="422">
        <f t="shared" ref="BQ637:BQ700" ca="1" si="830">IF($J$12="",0,IF($J$12+$A637-1&gt;65,0,IF(AX637&gt;0,VLOOKUP($J$12+$A637-1,$FU$126:$FY$225,$H$1076,FALSE)*(1+$F$23)*AX637/1000,0)/12))</f>
        <v>0</v>
      </c>
      <c r="BR637" s="422">
        <f t="shared" ca="1" si="775"/>
        <v>0</v>
      </c>
      <c r="BS637" s="422">
        <f t="shared" ref="BS637:BS700" ca="1" si="831">IF($J$12="",0,IF(AZ637&gt;0,VLOOKUP($J$12+$A637-1,$GA$126:$GE$225,$H$1076,FALSE)*(1+$F$24)*AZ637/1000,0)/12)</f>
        <v>0</v>
      </c>
      <c r="BT637" s="422">
        <f t="shared" ref="BT637:BT700" si="832">IF($J$13="",0,IF($J$13+$A637-1&gt;99,0,IF(BA637&gt;0,VLOOKUP($J$13+$A637-1,$EW$126:$FA$225,$H$1077,FALSE)*(1+$H$20)*BA637/1000,0)/12))</f>
        <v>0</v>
      </c>
      <c r="BU637" s="422">
        <f t="shared" ref="BU637:BU700" si="833">IF($J$13="",0,IF(BC637&gt;0,(VLOOKUP($J$13+$A637-1,$GI$126:$GM$225,$H$1077,FALSE)*(1+$F$21))*BC637/1000,0)/12)</f>
        <v>0</v>
      </c>
      <c r="BV637" s="422">
        <f t="shared" ref="BV637:BV700" si="834">IF($J$13="",0,IF(BD637&gt;0,VLOOKUP($J$12+$A637-1,$FI$126:$FM$225,$H$1077,FALSE)*(1+$F$22)*BD637/1000,0)/12)</f>
        <v>0</v>
      </c>
      <c r="BW637" s="422">
        <f t="shared" ref="BW637:BW700" si="835">IF($J$13="",0,IF($J$13+$A637-1&gt;65,0,IF(BE637&gt;0,VLOOKUP($J$13+$A637-1,$FU$126:$FY$225,$H$1077,FALSE)*(1+$F$23)*BE637/1000,0)/12))</f>
        <v>0</v>
      </c>
      <c r="BX637" s="422">
        <f t="shared" si="776"/>
        <v>0</v>
      </c>
      <c r="BY637" s="422">
        <f t="shared" ref="BY637:BY700" si="836">IF($J$13="",0,IF(BG637&gt;0,VLOOKUP($J$13+$A637-1,$GA$126:$GE$225,$H$1077,FALSE)*(1+$F$24)*BG637/1000,0)/12)</f>
        <v>0</v>
      </c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458"/>
      <c r="CL637" s="458"/>
      <c r="CM637" s="458"/>
      <c r="CN637" s="458"/>
      <c r="CO637" s="458"/>
      <c r="CP637" s="458"/>
      <c r="CQ637" s="458"/>
      <c r="CR637" s="458"/>
      <c r="CS637" s="458"/>
      <c r="CT637" s="458"/>
      <c r="CU637" s="458"/>
      <c r="CV637" s="458"/>
      <c r="CW637" s="458"/>
      <c r="CX637" s="458"/>
      <c r="CY637" s="458"/>
      <c r="CZ637" s="458"/>
      <c r="DA637" s="458"/>
      <c r="DB637" s="458"/>
      <c r="DC637" s="458"/>
      <c r="DD637" s="458"/>
      <c r="DE637" s="458"/>
      <c r="DF637" s="458"/>
      <c r="DG637" s="458"/>
      <c r="DH637" s="458"/>
      <c r="DI637" s="458"/>
      <c r="DJ637" s="458"/>
      <c r="DK637" s="458"/>
      <c r="DL637" s="458"/>
      <c r="DM637" s="458"/>
      <c r="DN637" s="458"/>
      <c r="DO637" s="458"/>
      <c r="DP637" s="458"/>
      <c r="DQ637" s="458"/>
      <c r="DR637" s="458"/>
      <c r="DS637" s="458"/>
      <c r="DT637" s="458"/>
      <c r="DU637" s="39"/>
      <c r="DV637" s="39"/>
      <c r="DW637" s="31">
        <f t="shared" si="801"/>
        <v>43</v>
      </c>
      <c r="DX637" s="459">
        <f t="shared" ref="DX637:DX700" si="837">D637</f>
        <v>513</v>
      </c>
      <c r="DY637" s="467">
        <f t="shared" si="777"/>
        <v>0</v>
      </c>
      <c r="DZ637" s="468">
        <f t="shared" si="778"/>
        <v>0</v>
      </c>
      <c r="EA637" s="467">
        <f t="shared" si="779"/>
        <v>0</v>
      </c>
      <c r="EB637" s="468"/>
      <c r="EC637" s="326"/>
      <c r="ED637" s="468"/>
      <c r="EE637" s="39"/>
      <c r="EF637" s="459">
        <f t="shared" si="780"/>
        <v>513</v>
      </c>
      <c r="EG637" s="407">
        <f t="shared" si="798"/>
        <v>0.03</v>
      </c>
      <c r="EH637" s="407">
        <f t="shared" si="798"/>
        <v>0.03</v>
      </c>
      <c r="EI637" s="407">
        <f t="shared" si="798"/>
        <v>0.03</v>
      </c>
      <c r="EJ637" s="407">
        <f t="shared" si="798"/>
        <v>0.03</v>
      </c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39"/>
      <c r="GJ637" s="39"/>
      <c r="GK637" s="39"/>
      <c r="GL637" s="39"/>
      <c r="GM637" s="39"/>
      <c r="GN637" s="39"/>
      <c r="GO637" s="39"/>
      <c r="GP637" s="39"/>
      <c r="GQ637" s="39"/>
      <c r="GR637" s="39"/>
      <c r="GS637" s="39"/>
      <c r="GT637" s="39"/>
      <c r="GU637" s="39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</row>
    <row r="638" spans="1:228" ht="12.75" hidden="1" customHeight="1" x14ac:dyDescent="0.2">
      <c r="A638" s="31">
        <f t="shared" si="800"/>
        <v>43</v>
      </c>
      <c r="B638" s="31"/>
      <c r="C638" s="31"/>
      <c r="D638" s="32">
        <f t="shared" ref="D638:D701" si="838">D637+1</f>
        <v>514</v>
      </c>
      <c r="E638" s="33">
        <f t="shared" ca="1" si="802"/>
        <v>0</v>
      </c>
      <c r="F638" s="33">
        <f t="shared" ca="1" si="803"/>
        <v>0</v>
      </c>
      <c r="G638" s="33">
        <f t="shared" ca="1" si="804"/>
        <v>0</v>
      </c>
      <c r="H638" s="33">
        <v>0</v>
      </c>
      <c r="I638" s="33">
        <v>0</v>
      </c>
      <c r="J638" s="33">
        <f t="shared" ca="1" si="784"/>
        <v>0</v>
      </c>
      <c r="K638" s="33">
        <f t="shared" ca="1" si="805"/>
        <v>0</v>
      </c>
      <c r="L638" s="33"/>
      <c r="M638" s="832">
        <v>0</v>
      </c>
      <c r="N638" s="33">
        <f>IF(M638&gt;0,#REF!,0)</f>
        <v>0</v>
      </c>
      <c r="O638" s="33">
        <f t="shared" ca="1" si="806"/>
        <v>0</v>
      </c>
      <c r="P638" s="833">
        <f t="shared" ref="P638:P701" ca="1" si="839">IF(A638&gt;$Y$3,0,IF((O638+R637)*Y638&gt;0,ROUND(O638*Y638+R637*Y638,2),0))</f>
        <v>0</v>
      </c>
      <c r="Q638" s="834">
        <f t="shared" ref="Q638:Q701" ca="1" si="840">T638</f>
        <v>0</v>
      </c>
      <c r="R638" s="835">
        <f t="shared" ref="R638:R701" ca="1" si="841">IF(A638&gt;$Y$3,0,IF((R637+O638+P638-Q638)&gt;0,(R637+P638+O638-Q638),0))</f>
        <v>0</v>
      </c>
      <c r="S638" s="836">
        <f t="shared" ref="S638:S701" ca="1" si="842">IF(A638&gt;$Y$3,0,IF((O638+U637)*AA638&gt;0,ROUND((O638+U637)*AA638,2),0))</f>
        <v>0</v>
      </c>
      <c r="T638" s="34">
        <f t="shared" ca="1" si="807"/>
        <v>0</v>
      </c>
      <c r="U638" s="835">
        <f t="shared" ref="U638:U701" ca="1" si="843">IF(A638&gt;$Y$3,0,IF(U637+O638+S638-T638&gt;0,U637+O638+S638-T638,0))</f>
        <v>0</v>
      </c>
      <c r="V638" s="34">
        <f t="shared" si="793"/>
        <v>0</v>
      </c>
      <c r="W638" s="553">
        <f t="shared" si="794"/>
        <v>0</v>
      </c>
      <c r="X638" s="42">
        <f t="shared" ref="X638:X701" si="844">X637</f>
        <v>0.03</v>
      </c>
      <c r="Y638" s="43">
        <f t="shared" si="808"/>
        <v>2.4662697723036864E-3</v>
      </c>
      <c r="Z638" s="45">
        <f t="shared" si="799"/>
        <v>0.03</v>
      </c>
      <c r="AA638" s="43">
        <f t="shared" si="809"/>
        <v>2.4662697723036864E-3</v>
      </c>
      <c r="AB638" s="35">
        <f t="shared" ref="AB638:AD653" si="845">AB637</f>
        <v>0.16</v>
      </c>
      <c r="AC638" s="35">
        <f t="shared" ca="1" si="845"/>
        <v>0.15470777428049154</v>
      </c>
      <c r="AD638" s="317">
        <f t="shared" ca="1" si="845"/>
        <v>0.15470777428049154</v>
      </c>
      <c r="AE638" s="39"/>
      <c r="AF638" s="318">
        <f t="shared" si="810"/>
        <v>0</v>
      </c>
      <c r="AG638" s="405">
        <f t="shared" ca="1" si="811"/>
        <v>0</v>
      </c>
      <c r="AH638" s="318">
        <f t="shared" si="812"/>
        <v>0</v>
      </c>
      <c r="AI638" s="405">
        <f t="shared" ca="1" si="813"/>
        <v>0</v>
      </c>
      <c r="AJ638" s="318">
        <f t="shared" si="814"/>
        <v>0</v>
      </c>
      <c r="AK638" s="405">
        <f t="shared" ca="1" si="815"/>
        <v>0</v>
      </c>
      <c r="AL638" s="35">
        <v>0</v>
      </c>
      <c r="AM638" s="30">
        <f t="shared" ca="1" si="816"/>
        <v>0</v>
      </c>
      <c r="AN638" s="39"/>
      <c r="AO638" s="39"/>
      <c r="AP638" s="709">
        <f ca="1">IF($J$12="",0,IF(A638&lt;=$Y$3,IF(R637+SUM($M$126:M638)&gt;$Z$22,R637*10%,IF(R637+SUM($M$126:M638)&lt;=$Z$22,$Z$22-R637-SUM($M$126:M638))),0))</f>
        <v>0</v>
      </c>
      <c r="AQ638" s="319">
        <f t="shared" ref="AQ638:AQ701" ca="1" si="846">IF($J$12="",0,IF(A638&lt;=$Y$3,$Z$22,0))</f>
        <v>0</v>
      </c>
      <c r="AR638" s="319">
        <f ca="1">IF($J$12="",0,IF(U637&lt;0,0,IF(A638&lt;=$Y$3,IF(U637+SUM($M$126:M638)&gt;$Z$22,U637*10%,IF(U637+SUM($M$126:M638)&lt;=$Z$22,$AR$125-U637-SUM($M$126:M638))),0)))</f>
        <v>0</v>
      </c>
      <c r="AS638" s="39">
        <f t="shared" ref="AS638:AS701" ca="1" si="847">IF($J$12="",0,IF(U637&lt;0,0,IF(A638&lt;=$Y$3,$Z$22,0)))</f>
        <v>0</v>
      </c>
      <c r="AT638" s="723">
        <f t="shared" ca="1" si="817"/>
        <v>0</v>
      </c>
      <c r="AU638" s="320">
        <f t="shared" ca="1" si="818"/>
        <v>0</v>
      </c>
      <c r="AV638" s="320">
        <f t="shared" ca="1" si="819"/>
        <v>0</v>
      </c>
      <c r="AW638" s="320">
        <f t="shared" ca="1" si="820"/>
        <v>0</v>
      </c>
      <c r="AX638" s="320">
        <f t="shared" ca="1" si="821"/>
        <v>0</v>
      </c>
      <c r="AY638" s="320">
        <f t="shared" ref="AY638:AY701" ca="1" si="848">IF($E$23&gt;0,0,HLOOKUP($A638,$E$1016:$CA$1033,17,FALSE))</f>
        <v>0</v>
      </c>
      <c r="AZ638" s="724">
        <f t="shared" ca="1" si="822"/>
        <v>0</v>
      </c>
      <c r="BA638" s="1259">
        <f t="shared" ref="BA638:BA701" si="849">IF($A638&lt;=$AA$13,BA637,0)</f>
        <v>0</v>
      </c>
      <c r="BB638" s="1250"/>
      <c r="BC638" s="715">
        <f t="shared" si="823"/>
        <v>0</v>
      </c>
      <c r="BD638" s="715">
        <f t="shared" si="824"/>
        <v>0</v>
      </c>
      <c r="BE638" s="715">
        <f t="shared" si="825"/>
        <v>0</v>
      </c>
      <c r="BF638" s="715">
        <f t="shared" ref="BF638:BF701" si="850">IF($G$23&gt;0,0,HLOOKUP($A638,$E$1016:$CA$1033,18,FALSE))</f>
        <v>0</v>
      </c>
      <c r="BG638" s="732">
        <f t="shared" si="826"/>
        <v>0</v>
      </c>
      <c r="BH638" s="39"/>
      <c r="BI638" s="39"/>
      <c r="BJ638" s="39"/>
      <c r="BK638" s="39"/>
      <c r="BL638" s="39"/>
      <c r="BM638" s="30"/>
      <c r="BN638" s="422">
        <f t="shared" ca="1" si="827"/>
        <v>0</v>
      </c>
      <c r="BO638" s="422">
        <f t="shared" ca="1" si="828"/>
        <v>0</v>
      </c>
      <c r="BP638" s="422">
        <f t="shared" ca="1" si="829"/>
        <v>0</v>
      </c>
      <c r="BQ638" s="422">
        <f t="shared" ca="1" si="830"/>
        <v>0</v>
      </c>
      <c r="BR638" s="422">
        <f t="shared" ref="BR638:BR701" ca="1" si="851">IF(AY638&gt;0,VLOOKUP($J$12+$A638-1,$FO$126:$FS$225,$H$1076,FALSE)*(1+$Y$33)*AY638/1000,0)/12</f>
        <v>0</v>
      </c>
      <c r="BS638" s="422">
        <f t="shared" ca="1" si="831"/>
        <v>0</v>
      </c>
      <c r="BT638" s="422">
        <f t="shared" si="832"/>
        <v>0</v>
      </c>
      <c r="BU638" s="422">
        <f t="shared" si="833"/>
        <v>0</v>
      </c>
      <c r="BV638" s="422">
        <f t="shared" si="834"/>
        <v>0</v>
      </c>
      <c r="BW638" s="422">
        <f t="shared" si="835"/>
        <v>0</v>
      </c>
      <c r="BX638" s="422">
        <f t="shared" ref="BX638:BX701" si="852">IF(BF638&gt;0,VLOOKUP($J$13+$A638-1,$FO$126:$FS$225,$H$1077,FALSE)*(1+$Y$33)*BF638/1000,0)/12</f>
        <v>0</v>
      </c>
      <c r="BY638" s="422">
        <f t="shared" si="836"/>
        <v>0</v>
      </c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458"/>
      <c r="CL638" s="458"/>
      <c r="CM638" s="458"/>
      <c r="CN638" s="458"/>
      <c r="CO638" s="458"/>
      <c r="CP638" s="458"/>
      <c r="CQ638" s="458"/>
      <c r="CR638" s="458"/>
      <c r="CS638" s="458"/>
      <c r="CT638" s="458"/>
      <c r="CU638" s="458"/>
      <c r="CV638" s="458"/>
      <c r="CW638" s="458"/>
      <c r="CX638" s="458"/>
      <c r="CY638" s="458"/>
      <c r="CZ638" s="458"/>
      <c r="DA638" s="458"/>
      <c r="DB638" s="458"/>
      <c r="DC638" s="458"/>
      <c r="DD638" s="458"/>
      <c r="DE638" s="458"/>
      <c r="DF638" s="458"/>
      <c r="DG638" s="458"/>
      <c r="DH638" s="458"/>
      <c r="DI638" s="458"/>
      <c r="DJ638" s="458"/>
      <c r="DK638" s="458"/>
      <c r="DL638" s="458"/>
      <c r="DM638" s="458"/>
      <c r="DN638" s="458"/>
      <c r="DO638" s="458"/>
      <c r="DP638" s="458"/>
      <c r="DQ638" s="458"/>
      <c r="DR638" s="458"/>
      <c r="DS638" s="458"/>
      <c r="DT638" s="458"/>
      <c r="DU638" s="39"/>
      <c r="DV638" s="39"/>
      <c r="DW638" s="31">
        <f t="shared" si="801"/>
        <v>43</v>
      </c>
      <c r="DX638" s="459">
        <f t="shared" si="837"/>
        <v>514</v>
      </c>
      <c r="DY638" s="467">
        <f t="shared" ref="DY638:DY701" si="853">VLOOKUP($DW638,$AG$1054:$AN$1153,2,FALSE)</f>
        <v>0</v>
      </c>
      <c r="DZ638" s="468">
        <f t="shared" ref="DZ638:DZ701" si="854">VLOOKUP($DW638,$AG$1054:$AN$1153,3,FALSE)</f>
        <v>0</v>
      </c>
      <c r="EA638" s="467">
        <f t="shared" ref="EA638:EA701" si="855">VLOOKUP($DW638,$AG$1054:$AN$1153,4,FALSE)</f>
        <v>0</v>
      </c>
      <c r="EB638" s="468"/>
      <c r="EC638" s="326"/>
      <c r="ED638" s="468"/>
      <c r="EE638" s="39"/>
      <c r="EF638" s="459">
        <f t="shared" ref="EF638:EF701" si="856">D638</f>
        <v>514</v>
      </c>
      <c r="EG638" s="407">
        <f t="shared" si="798"/>
        <v>0.03</v>
      </c>
      <c r="EH638" s="407">
        <f t="shared" si="798"/>
        <v>0.03</v>
      </c>
      <c r="EI638" s="407">
        <f t="shared" si="798"/>
        <v>0.03</v>
      </c>
      <c r="EJ638" s="407">
        <f t="shared" si="798"/>
        <v>0.03</v>
      </c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39"/>
      <c r="GJ638" s="39"/>
      <c r="GK638" s="39"/>
      <c r="GL638" s="39"/>
      <c r="GM638" s="39"/>
      <c r="GN638" s="39"/>
      <c r="GO638" s="39"/>
      <c r="GP638" s="39"/>
      <c r="GQ638" s="39"/>
      <c r="GR638" s="39"/>
      <c r="GS638" s="39"/>
      <c r="GT638" s="39"/>
      <c r="GU638" s="39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</row>
    <row r="639" spans="1:228" ht="12.75" hidden="1" customHeight="1" x14ac:dyDescent="0.2">
      <c r="A639" s="31">
        <f t="shared" si="800"/>
        <v>43</v>
      </c>
      <c r="B639" s="31"/>
      <c r="C639" s="31"/>
      <c r="D639" s="32">
        <f t="shared" si="838"/>
        <v>515</v>
      </c>
      <c r="E639" s="33">
        <f t="shared" ca="1" si="802"/>
        <v>0</v>
      </c>
      <c r="F639" s="33">
        <f t="shared" ca="1" si="803"/>
        <v>0</v>
      </c>
      <c r="G639" s="33">
        <f t="shared" ca="1" si="804"/>
        <v>0</v>
      </c>
      <c r="H639" s="33">
        <v>0</v>
      </c>
      <c r="I639" s="33">
        <v>0</v>
      </c>
      <c r="J639" s="33">
        <f t="shared" ca="1" si="784"/>
        <v>0</v>
      </c>
      <c r="K639" s="33">
        <f t="shared" ca="1" si="805"/>
        <v>0</v>
      </c>
      <c r="L639" s="33"/>
      <c r="M639" s="832">
        <v>0</v>
      </c>
      <c r="N639" s="33">
        <f>IF(M639&gt;0,#REF!,0)</f>
        <v>0</v>
      </c>
      <c r="O639" s="33">
        <f t="shared" ca="1" si="806"/>
        <v>0</v>
      </c>
      <c r="P639" s="833">
        <f t="shared" ca="1" si="839"/>
        <v>0</v>
      </c>
      <c r="Q639" s="834">
        <f t="shared" ca="1" si="840"/>
        <v>0</v>
      </c>
      <c r="R639" s="835">
        <f t="shared" ca="1" si="841"/>
        <v>0</v>
      </c>
      <c r="S639" s="836">
        <f t="shared" ca="1" si="842"/>
        <v>0</v>
      </c>
      <c r="T639" s="34">
        <f t="shared" ca="1" si="807"/>
        <v>0</v>
      </c>
      <c r="U639" s="835">
        <f t="shared" ca="1" si="843"/>
        <v>0</v>
      </c>
      <c r="V639" s="34">
        <f t="shared" si="793"/>
        <v>0</v>
      </c>
      <c r="W639" s="553">
        <f t="shared" si="794"/>
        <v>0</v>
      </c>
      <c r="X639" s="42">
        <f t="shared" si="844"/>
        <v>0.03</v>
      </c>
      <c r="Y639" s="43">
        <f t="shared" si="808"/>
        <v>2.4662697723036864E-3</v>
      </c>
      <c r="Z639" s="45">
        <f t="shared" si="799"/>
        <v>0.03</v>
      </c>
      <c r="AA639" s="43">
        <f t="shared" si="809"/>
        <v>2.4662697723036864E-3</v>
      </c>
      <c r="AB639" s="35">
        <f t="shared" si="845"/>
        <v>0.16</v>
      </c>
      <c r="AC639" s="35">
        <f t="shared" ca="1" si="845"/>
        <v>0.15470777428049154</v>
      </c>
      <c r="AD639" s="317">
        <f t="shared" ca="1" si="845"/>
        <v>0.15470777428049154</v>
      </c>
      <c r="AE639" s="39"/>
      <c r="AF639" s="318">
        <f t="shared" si="810"/>
        <v>0</v>
      </c>
      <c r="AG639" s="405">
        <f t="shared" ca="1" si="811"/>
        <v>0</v>
      </c>
      <c r="AH639" s="318">
        <f t="shared" si="812"/>
        <v>0</v>
      </c>
      <c r="AI639" s="405">
        <f t="shared" ca="1" si="813"/>
        <v>0</v>
      </c>
      <c r="AJ639" s="318">
        <f t="shared" si="814"/>
        <v>0</v>
      </c>
      <c r="AK639" s="405">
        <f t="shared" ca="1" si="815"/>
        <v>0</v>
      </c>
      <c r="AL639" s="35">
        <v>0</v>
      </c>
      <c r="AM639" s="30">
        <f t="shared" ca="1" si="816"/>
        <v>0</v>
      </c>
      <c r="AN639" s="39"/>
      <c r="AO639" s="39"/>
      <c r="AP639" s="709">
        <f ca="1">IF($J$12="",0,IF(A639&lt;=$Y$3,IF(R638+SUM($M$126:M639)&gt;$Z$22,R638*10%,IF(R638+SUM($M$126:M639)&lt;=$Z$22,$Z$22-R638-SUM($M$126:M639))),0))</f>
        <v>0</v>
      </c>
      <c r="AQ639" s="319">
        <f t="shared" ca="1" si="846"/>
        <v>0</v>
      </c>
      <c r="AR639" s="319">
        <f ca="1">IF($J$12="",0,IF(U638&lt;0,0,IF(A639&lt;=$Y$3,IF(U638+SUM($M$126:M639)&gt;$Z$22,U638*10%,IF(U638+SUM($M$126:M639)&lt;=$Z$22,$AR$125-U638-SUM($M$126:M639))),0)))</f>
        <v>0</v>
      </c>
      <c r="AS639" s="39">
        <f t="shared" ca="1" si="847"/>
        <v>0</v>
      </c>
      <c r="AT639" s="723">
        <f t="shared" ca="1" si="817"/>
        <v>0</v>
      </c>
      <c r="AU639" s="320">
        <f t="shared" ca="1" si="818"/>
        <v>0</v>
      </c>
      <c r="AV639" s="320">
        <f t="shared" ca="1" si="819"/>
        <v>0</v>
      </c>
      <c r="AW639" s="320">
        <f t="shared" ca="1" si="820"/>
        <v>0</v>
      </c>
      <c r="AX639" s="320">
        <f t="shared" ca="1" si="821"/>
        <v>0</v>
      </c>
      <c r="AY639" s="320">
        <f t="shared" ca="1" si="848"/>
        <v>0</v>
      </c>
      <c r="AZ639" s="724">
        <f t="shared" ca="1" si="822"/>
        <v>0</v>
      </c>
      <c r="BA639" s="1259">
        <f t="shared" si="849"/>
        <v>0</v>
      </c>
      <c r="BB639" s="1250"/>
      <c r="BC639" s="715">
        <f t="shared" si="823"/>
        <v>0</v>
      </c>
      <c r="BD639" s="715">
        <f t="shared" si="824"/>
        <v>0</v>
      </c>
      <c r="BE639" s="715">
        <f t="shared" si="825"/>
        <v>0</v>
      </c>
      <c r="BF639" s="715">
        <f t="shared" si="850"/>
        <v>0</v>
      </c>
      <c r="BG639" s="732">
        <f t="shared" si="826"/>
        <v>0</v>
      </c>
      <c r="BH639" s="39"/>
      <c r="BI639" s="39"/>
      <c r="BJ639" s="39"/>
      <c r="BK639" s="39"/>
      <c r="BL639" s="39"/>
      <c r="BM639" s="30"/>
      <c r="BN639" s="422">
        <f t="shared" ca="1" si="827"/>
        <v>0</v>
      </c>
      <c r="BO639" s="422">
        <f t="shared" ca="1" si="828"/>
        <v>0</v>
      </c>
      <c r="BP639" s="422">
        <f t="shared" ca="1" si="829"/>
        <v>0</v>
      </c>
      <c r="BQ639" s="422">
        <f t="shared" ca="1" si="830"/>
        <v>0</v>
      </c>
      <c r="BR639" s="422">
        <f t="shared" ca="1" si="851"/>
        <v>0</v>
      </c>
      <c r="BS639" s="422">
        <f t="shared" ca="1" si="831"/>
        <v>0</v>
      </c>
      <c r="BT639" s="422">
        <f t="shared" si="832"/>
        <v>0</v>
      </c>
      <c r="BU639" s="422">
        <f t="shared" si="833"/>
        <v>0</v>
      </c>
      <c r="BV639" s="422">
        <f t="shared" si="834"/>
        <v>0</v>
      </c>
      <c r="BW639" s="422">
        <f t="shared" si="835"/>
        <v>0</v>
      </c>
      <c r="BX639" s="422">
        <f t="shared" si="852"/>
        <v>0</v>
      </c>
      <c r="BY639" s="422">
        <f t="shared" si="836"/>
        <v>0</v>
      </c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458"/>
      <c r="CL639" s="458"/>
      <c r="CM639" s="458"/>
      <c r="CN639" s="458"/>
      <c r="CO639" s="458"/>
      <c r="CP639" s="458"/>
      <c r="CQ639" s="458"/>
      <c r="CR639" s="458"/>
      <c r="CS639" s="458"/>
      <c r="CT639" s="458"/>
      <c r="CU639" s="458"/>
      <c r="CV639" s="458"/>
      <c r="CW639" s="458"/>
      <c r="CX639" s="458"/>
      <c r="CY639" s="458"/>
      <c r="CZ639" s="458"/>
      <c r="DA639" s="458"/>
      <c r="DB639" s="458"/>
      <c r="DC639" s="458"/>
      <c r="DD639" s="458"/>
      <c r="DE639" s="458"/>
      <c r="DF639" s="458"/>
      <c r="DG639" s="458"/>
      <c r="DH639" s="458"/>
      <c r="DI639" s="458"/>
      <c r="DJ639" s="458"/>
      <c r="DK639" s="458"/>
      <c r="DL639" s="458"/>
      <c r="DM639" s="458"/>
      <c r="DN639" s="458"/>
      <c r="DO639" s="458"/>
      <c r="DP639" s="458"/>
      <c r="DQ639" s="458"/>
      <c r="DR639" s="458"/>
      <c r="DS639" s="458"/>
      <c r="DT639" s="458"/>
      <c r="DU639" s="39"/>
      <c r="DV639" s="39"/>
      <c r="DW639" s="31">
        <f t="shared" si="801"/>
        <v>43</v>
      </c>
      <c r="DX639" s="459">
        <f t="shared" si="837"/>
        <v>515</v>
      </c>
      <c r="DY639" s="467">
        <f t="shared" si="853"/>
        <v>0</v>
      </c>
      <c r="DZ639" s="468">
        <f t="shared" si="854"/>
        <v>0</v>
      </c>
      <c r="EA639" s="467">
        <f t="shared" si="855"/>
        <v>0</v>
      </c>
      <c r="EB639" s="468"/>
      <c r="EC639" s="326"/>
      <c r="ED639" s="468"/>
      <c r="EE639" s="39"/>
      <c r="EF639" s="459">
        <f t="shared" si="856"/>
        <v>515</v>
      </c>
      <c r="EG639" s="407">
        <f t="shared" ref="EG639:EJ654" si="857">EG638</f>
        <v>0.03</v>
      </c>
      <c r="EH639" s="407">
        <f t="shared" si="857"/>
        <v>0.03</v>
      </c>
      <c r="EI639" s="407">
        <f t="shared" si="857"/>
        <v>0.03</v>
      </c>
      <c r="EJ639" s="407">
        <f t="shared" si="857"/>
        <v>0.03</v>
      </c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39"/>
      <c r="GJ639" s="39"/>
      <c r="GK639" s="39"/>
      <c r="GL639" s="39"/>
      <c r="GM639" s="39"/>
      <c r="GN639" s="39"/>
      <c r="GO639" s="39"/>
      <c r="GP639" s="39"/>
      <c r="GQ639" s="39"/>
      <c r="GR639" s="39"/>
      <c r="GS639" s="39"/>
      <c r="GT639" s="39"/>
      <c r="GU639" s="39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</row>
    <row r="640" spans="1:228" ht="12.75" hidden="1" customHeight="1" x14ac:dyDescent="0.2">
      <c r="A640" s="31">
        <f t="shared" si="800"/>
        <v>43</v>
      </c>
      <c r="B640" s="31"/>
      <c r="C640" s="31"/>
      <c r="D640" s="32">
        <f t="shared" si="838"/>
        <v>516</v>
      </c>
      <c r="E640" s="33">
        <f t="shared" ca="1" si="802"/>
        <v>0</v>
      </c>
      <c r="F640" s="33">
        <f t="shared" ca="1" si="803"/>
        <v>0</v>
      </c>
      <c r="G640" s="33">
        <f t="shared" ca="1" si="804"/>
        <v>0</v>
      </c>
      <c r="H640" s="33">
        <v>0</v>
      </c>
      <c r="I640" s="33">
        <v>0</v>
      </c>
      <c r="J640" s="33">
        <f t="shared" ca="1" si="784"/>
        <v>0</v>
      </c>
      <c r="K640" s="33">
        <f t="shared" ca="1" si="805"/>
        <v>0</v>
      </c>
      <c r="L640" s="33"/>
      <c r="M640" s="832">
        <v>0</v>
      </c>
      <c r="N640" s="33">
        <f>IF(M640&gt;0,#REF!,0)</f>
        <v>0</v>
      </c>
      <c r="O640" s="33">
        <f t="shared" ca="1" si="806"/>
        <v>0</v>
      </c>
      <c r="P640" s="833">
        <f t="shared" ca="1" si="839"/>
        <v>0</v>
      </c>
      <c r="Q640" s="834">
        <f t="shared" ca="1" si="840"/>
        <v>0</v>
      </c>
      <c r="R640" s="835">
        <f t="shared" ca="1" si="841"/>
        <v>0</v>
      </c>
      <c r="S640" s="836">
        <f t="shared" ca="1" si="842"/>
        <v>0</v>
      </c>
      <c r="T640" s="34">
        <f t="shared" ca="1" si="807"/>
        <v>0</v>
      </c>
      <c r="U640" s="835">
        <f t="shared" ca="1" si="843"/>
        <v>0</v>
      </c>
      <c r="V640" s="34">
        <f t="shared" si="793"/>
        <v>0</v>
      </c>
      <c r="W640" s="553">
        <f t="shared" si="794"/>
        <v>0</v>
      </c>
      <c r="X640" s="42">
        <f t="shared" si="844"/>
        <v>0.03</v>
      </c>
      <c r="Y640" s="43">
        <f t="shared" si="808"/>
        <v>2.4662697723036864E-3</v>
      </c>
      <c r="Z640" s="45">
        <f t="shared" si="799"/>
        <v>0.03</v>
      </c>
      <c r="AA640" s="43">
        <f t="shared" si="809"/>
        <v>2.4662697723036864E-3</v>
      </c>
      <c r="AB640" s="35">
        <f t="shared" si="845"/>
        <v>0.16</v>
      </c>
      <c r="AC640" s="35">
        <f t="shared" ca="1" si="845"/>
        <v>0.15470777428049154</v>
      </c>
      <c r="AD640" s="317">
        <f t="shared" ca="1" si="845"/>
        <v>0.15470777428049154</v>
      </c>
      <c r="AE640" s="39"/>
      <c r="AF640" s="318">
        <f t="shared" si="810"/>
        <v>0</v>
      </c>
      <c r="AG640" s="405">
        <f t="shared" ca="1" si="811"/>
        <v>0</v>
      </c>
      <c r="AH640" s="318">
        <f t="shared" si="812"/>
        <v>0</v>
      </c>
      <c r="AI640" s="405">
        <f t="shared" ca="1" si="813"/>
        <v>0</v>
      </c>
      <c r="AJ640" s="318">
        <f t="shared" si="814"/>
        <v>0</v>
      </c>
      <c r="AK640" s="405">
        <f t="shared" ca="1" si="815"/>
        <v>0</v>
      </c>
      <c r="AL640" s="35">
        <v>0</v>
      </c>
      <c r="AM640" s="30">
        <f t="shared" ca="1" si="816"/>
        <v>0</v>
      </c>
      <c r="AN640" s="39"/>
      <c r="AO640" s="39"/>
      <c r="AP640" s="709">
        <f ca="1">IF($J$12="",0,IF(A640&lt;=$Y$3,IF(R639+SUM($M$126:M640)&gt;$Z$22,R639*10%,IF(R639+SUM($M$126:M640)&lt;=$Z$22,$Z$22-R639-SUM($M$126:M640))),0))</f>
        <v>0</v>
      </c>
      <c r="AQ640" s="319">
        <f t="shared" ca="1" si="846"/>
        <v>0</v>
      </c>
      <c r="AR640" s="319">
        <f ca="1">IF($J$12="",0,IF(U639&lt;0,0,IF(A640&lt;=$Y$3,IF(U639+SUM($M$126:M640)&gt;$Z$22,U639*10%,IF(U639+SUM($M$126:M640)&lt;=$Z$22,$AR$125-U639-SUM($M$126:M640))),0)))</f>
        <v>0</v>
      </c>
      <c r="AS640" s="39">
        <f t="shared" ca="1" si="847"/>
        <v>0</v>
      </c>
      <c r="AT640" s="723">
        <f t="shared" ca="1" si="817"/>
        <v>0</v>
      </c>
      <c r="AU640" s="320">
        <f t="shared" ca="1" si="818"/>
        <v>0</v>
      </c>
      <c r="AV640" s="320">
        <f t="shared" ca="1" si="819"/>
        <v>0</v>
      </c>
      <c r="AW640" s="320">
        <f t="shared" ca="1" si="820"/>
        <v>0</v>
      </c>
      <c r="AX640" s="320">
        <f t="shared" ca="1" si="821"/>
        <v>0</v>
      </c>
      <c r="AY640" s="320">
        <f t="shared" ca="1" si="848"/>
        <v>0</v>
      </c>
      <c r="AZ640" s="724">
        <f t="shared" ca="1" si="822"/>
        <v>0</v>
      </c>
      <c r="BA640" s="1259">
        <f t="shared" si="849"/>
        <v>0</v>
      </c>
      <c r="BB640" s="1250"/>
      <c r="BC640" s="715">
        <f t="shared" si="823"/>
        <v>0</v>
      </c>
      <c r="BD640" s="715">
        <f t="shared" si="824"/>
        <v>0</v>
      </c>
      <c r="BE640" s="715">
        <f t="shared" si="825"/>
        <v>0</v>
      </c>
      <c r="BF640" s="715">
        <f t="shared" si="850"/>
        <v>0</v>
      </c>
      <c r="BG640" s="732">
        <f t="shared" si="826"/>
        <v>0</v>
      </c>
      <c r="BH640" s="39"/>
      <c r="BI640" s="39"/>
      <c r="BJ640" s="39"/>
      <c r="BK640" s="39"/>
      <c r="BL640" s="39"/>
      <c r="BM640" s="30"/>
      <c r="BN640" s="422">
        <f t="shared" ca="1" si="827"/>
        <v>0</v>
      </c>
      <c r="BO640" s="422">
        <f t="shared" ca="1" si="828"/>
        <v>0</v>
      </c>
      <c r="BP640" s="422">
        <f t="shared" ca="1" si="829"/>
        <v>0</v>
      </c>
      <c r="BQ640" s="422">
        <f t="shared" ca="1" si="830"/>
        <v>0</v>
      </c>
      <c r="BR640" s="422">
        <f t="shared" ca="1" si="851"/>
        <v>0</v>
      </c>
      <c r="BS640" s="422">
        <f t="shared" ca="1" si="831"/>
        <v>0</v>
      </c>
      <c r="BT640" s="422">
        <f t="shared" si="832"/>
        <v>0</v>
      </c>
      <c r="BU640" s="422">
        <f t="shared" si="833"/>
        <v>0</v>
      </c>
      <c r="BV640" s="422">
        <f t="shared" si="834"/>
        <v>0</v>
      </c>
      <c r="BW640" s="422">
        <f t="shared" si="835"/>
        <v>0</v>
      </c>
      <c r="BX640" s="422">
        <f t="shared" si="852"/>
        <v>0</v>
      </c>
      <c r="BY640" s="422">
        <f t="shared" si="836"/>
        <v>0</v>
      </c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458"/>
      <c r="CL640" s="458"/>
      <c r="CM640" s="458"/>
      <c r="CN640" s="458"/>
      <c r="CO640" s="458"/>
      <c r="CP640" s="458"/>
      <c r="CQ640" s="458"/>
      <c r="CR640" s="458"/>
      <c r="CS640" s="458"/>
      <c r="CT640" s="458"/>
      <c r="CU640" s="458"/>
      <c r="CV640" s="458"/>
      <c r="CW640" s="458"/>
      <c r="CX640" s="458"/>
      <c r="CY640" s="458"/>
      <c r="CZ640" s="458"/>
      <c r="DA640" s="458"/>
      <c r="DB640" s="458"/>
      <c r="DC640" s="458"/>
      <c r="DD640" s="458"/>
      <c r="DE640" s="458"/>
      <c r="DF640" s="458"/>
      <c r="DG640" s="458"/>
      <c r="DH640" s="458"/>
      <c r="DI640" s="458"/>
      <c r="DJ640" s="458"/>
      <c r="DK640" s="458"/>
      <c r="DL640" s="458"/>
      <c r="DM640" s="458"/>
      <c r="DN640" s="458"/>
      <c r="DO640" s="458"/>
      <c r="DP640" s="458"/>
      <c r="DQ640" s="458"/>
      <c r="DR640" s="458"/>
      <c r="DS640" s="458"/>
      <c r="DT640" s="458"/>
      <c r="DU640" s="39"/>
      <c r="DV640" s="39"/>
      <c r="DW640" s="31">
        <f t="shared" si="801"/>
        <v>43</v>
      </c>
      <c r="DX640" s="459">
        <f t="shared" si="837"/>
        <v>516</v>
      </c>
      <c r="DY640" s="467">
        <f t="shared" si="853"/>
        <v>0</v>
      </c>
      <c r="DZ640" s="468">
        <f t="shared" si="854"/>
        <v>0</v>
      </c>
      <c r="EA640" s="467">
        <f t="shared" si="855"/>
        <v>0</v>
      </c>
      <c r="EB640" s="468"/>
      <c r="EC640" s="326"/>
      <c r="ED640" s="468"/>
      <c r="EE640" s="39"/>
      <c r="EF640" s="459">
        <f t="shared" si="856"/>
        <v>516</v>
      </c>
      <c r="EG640" s="407">
        <f t="shared" si="857"/>
        <v>0.03</v>
      </c>
      <c r="EH640" s="407">
        <f t="shared" si="857"/>
        <v>0.03</v>
      </c>
      <c r="EI640" s="407">
        <f t="shared" si="857"/>
        <v>0.03</v>
      </c>
      <c r="EJ640" s="407">
        <f t="shared" si="857"/>
        <v>0.03</v>
      </c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39"/>
      <c r="GJ640" s="39"/>
      <c r="GK640" s="39"/>
      <c r="GL640" s="39"/>
      <c r="GM640" s="39"/>
      <c r="GN640" s="39"/>
      <c r="GO640" s="39"/>
      <c r="GP640" s="39"/>
      <c r="GQ640" s="39"/>
      <c r="GR640" s="39"/>
      <c r="GS640" s="39"/>
      <c r="GT640" s="39"/>
      <c r="GU640" s="39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</row>
    <row r="641" spans="1:228" ht="12.75" hidden="1" customHeight="1" x14ac:dyDescent="0.2">
      <c r="A641" s="31">
        <f>A640+1</f>
        <v>44</v>
      </c>
      <c r="B641" s="31"/>
      <c r="C641" s="31">
        <v>30</v>
      </c>
      <c r="D641" s="32">
        <f t="shared" si="838"/>
        <v>517</v>
      </c>
      <c r="E641" s="33">
        <f t="shared" ca="1" si="802"/>
        <v>0</v>
      </c>
      <c r="F641" s="33">
        <f t="shared" ca="1" si="803"/>
        <v>0</v>
      </c>
      <c r="G641" s="33">
        <f t="shared" ca="1" si="804"/>
        <v>0</v>
      </c>
      <c r="H641" s="33">
        <v>0</v>
      </c>
      <c r="I641" s="33">
        <v>0</v>
      </c>
      <c r="J641" s="33">
        <f t="shared" ca="1" si="784"/>
        <v>0</v>
      </c>
      <c r="K641" s="33">
        <f t="shared" ca="1" si="805"/>
        <v>0</v>
      </c>
      <c r="L641" s="33"/>
      <c r="M641" s="832">
        <v>0</v>
      </c>
      <c r="N641" s="33">
        <f>IF(M641&gt;0,#REF!,0)</f>
        <v>0</v>
      </c>
      <c r="O641" s="33">
        <f t="shared" ca="1" si="806"/>
        <v>0</v>
      </c>
      <c r="P641" s="833">
        <f t="shared" ca="1" si="839"/>
        <v>0</v>
      </c>
      <c r="Q641" s="834">
        <f t="shared" ca="1" si="840"/>
        <v>0</v>
      </c>
      <c r="R641" s="835">
        <f t="shared" ca="1" si="841"/>
        <v>0</v>
      </c>
      <c r="S641" s="836">
        <f t="shared" ca="1" si="842"/>
        <v>0</v>
      </c>
      <c r="T641" s="34">
        <f t="shared" ca="1" si="807"/>
        <v>0</v>
      </c>
      <c r="U641" s="835">
        <f t="shared" ca="1" si="843"/>
        <v>0</v>
      </c>
      <c r="V641" s="34">
        <f t="shared" si="793"/>
        <v>0</v>
      </c>
      <c r="W641" s="553">
        <f t="shared" si="794"/>
        <v>0</v>
      </c>
      <c r="X641" s="42">
        <f t="shared" si="844"/>
        <v>0.03</v>
      </c>
      <c r="Y641" s="43">
        <f t="shared" si="808"/>
        <v>2.4662697723036864E-3</v>
      </c>
      <c r="Z641" s="45">
        <f t="shared" si="799"/>
        <v>0.03</v>
      </c>
      <c r="AA641" s="43">
        <f t="shared" si="809"/>
        <v>2.4662697723036864E-3</v>
      </c>
      <c r="AB641" s="35">
        <f t="shared" si="845"/>
        <v>0.16</v>
      </c>
      <c r="AC641" s="35">
        <f t="shared" ca="1" si="845"/>
        <v>0.15470777428049154</v>
      </c>
      <c r="AD641" s="317">
        <f t="shared" ca="1" si="845"/>
        <v>0.15470777428049154</v>
      </c>
      <c r="AE641" s="39"/>
      <c r="AF641" s="318">
        <f t="shared" si="810"/>
        <v>0</v>
      </c>
      <c r="AG641" s="405">
        <f t="shared" ca="1" si="811"/>
        <v>0</v>
      </c>
      <c r="AH641" s="318">
        <f t="shared" si="812"/>
        <v>0</v>
      </c>
      <c r="AI641" s="405">
        <f t="shared" ca="1" si="813"/>
        <v>0</v>
      </c>
      <c r="AJ641" s="318">
        <f t="shared" si="814"/>
        <v>0</v>
      </c>
      <c r="AK641" s="405">
        <f t="shared" ca="1" si="815"/>
        <v>0</v>
      </c>
      <c r="AL641" s="35">
        <v>0</v>
      </c>
      <c r="AM641" s="30">
        <f t="shared" ca="1" si="816"/>
        <v>0</v>
      </c>
      <c r="AN641" s="39"/>
      <c r="AO641" s="39"/>
      <c r="AP641" s="709">
        <f ca="1">IF($J$12="",0,IF(A641&lt;=$Y$3,IF(R640+SUM($M$126:M641)&gt;$Z$22,R640*10%,IF(R640+SUM($M$126:M641)&lt;=$Z$22,$Z$22-R640-SUM($M$126:M641))),0))</f>
        <v>0</v>
      </c>
      <c r="AQ641" s="319">
        <f t="shared" ca="1" si="846"/>
        <v>0</v>
      </c>
      <c r="AR641" s="319">
        <f ca="1">IF($J$12="",0,IF(U640&lt;0,0,IF(A641&lt;=$Y$3,IF(U640+SUM($M$126:M641)&gt;$Z$22,U640*10%,IF(U640+SUM($M$126:M641)&lt;=$Z$22,$AR$125-U640-SUM($M$126:M641))),0)))</f>
        <v>0</v>
      </c>
      <c r="AS641" s="39">
        <f t="shared" ca="1" si="847"/>
        <v>0</v>
      </c>
      <c r="AT641" s="723">
        <f t="shared" ca="1" si="817"/>
        <v>0</v>
      </c>
      <c r="AU641" s="320">
        <f t="shared" ca="1" si="818"/>
        <v>0</v>
      </c>
      <c r="AV641" s="320">
        <f t="shared" ca="1" si="819"/>
        <v>0</v>
      </c>
      <c r="AW641" s="320">
        <f t="shared" ca="1" si="820"/>
        <v>0</v>
      </c>
      <c r="AX641" s="320">
        <f t="shared" ca="1" si="821"/>
        <v>0</v>
      </c>
      <c r="AY641" s="320">
        <f t="shared" ca="1" si="848"/>
        <v>0</v>
      </c>
      <c r="AZ641" s="724">
        <f t="shared" ca="1" si="822"/>
        <v>0</v>
      </c>
      <c r="BA641" s="1259">
        <f t="shared" si="849"/>
        <v>0</v>
      </c>
      <c r="BB641" s="1250"/>
      <c r="BC641" s="715">
        <f t="shared" si="823"/>
        <v>0</v>
      </c>
      <c r="BD641" s="715">
        <f t="shared" si="824"/>
        <v>0</v>
      </c>
      <c r="BE641" s="715">
        <f t="shared" si="825"/>
        <v>0</v>
      </c>
      <c r="BF641" s="715">
        <f t="shared" si="850"/>
        <v>0</v>
      </c>
      <c r="BG641" s="732">
        <f t="shared" si="826"/>
        <v>0</v>
      </c>
      <c r="BH641" s="39"/>
      <c r="BI641" s="39"/>
      <c r="BJ641" s="39"/>
      <c r="BK641" s="39"/>
      <c r="BL641" s="39"/>
      <c r="BM641" s="30"/>
      <c r="BN641" s="422">
        <f t="shared" ca="1" si="827"/>
        <v>0</v>
      </c>
      <c r="BO641" s="422">
        <f t="shared" ca="1" si="828"/>
        <v>0</v>
      </c>
      <c r="BP641" s="422">
        <f t="shared" ca="1" si="829"/>
        <v>0</v>
      </c>
      <c r="BQ641" s="422">
        <f t="shared" ca="1" si="830"/>
        <v>0</v>
      </c>
      <c r="BR641" s="422">
        <f t="shared" ca="1" si="851"/>
        <v>0</v>
      </c>
      <c r="BS641" s="422">
        <f t="shared" ca="1" si="831"/>
        <v>0</v>
      </c>
      <c r="BT641" s="422">
        <f t="shared" si="832"/>
        <v>0</v>
      </c>
      <c r="BU641" s="422">
        <f t="shared" si="833"/>
        <v>0</v>
      </c>
      <c r="BV641" s="422">
        <f t="shared" si="834"/>
        <v>0</v>
      </c>
      <c r="BW641" s="422">
        <f t="shared" si="835"/>
        <v>0</v>
      </c>
      <c r="BX641" s="422">
        <f t="shared" si="852"/>
        <v>0</v>
      </c>
      <c r="BY641" s="422">
        <f t="shared" si="836"/>
        <v>0</v>
      </c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458"/>
      <c r="CL641" s="458"/>
      <c r="CM641" s="458"/>
      <c r="CN641" s="458"/>
      <c r="CO641" s="458"/>
      <c r="CP641" s="458"/>
      <c r="CQ641" s="458"/>
      <c r="CR641" s="458"/>
      <c r="CS641" s="458"/>
      <c r="CT641" s="458"/>
      <c r="CU641" s="458"/>
      <c r="CV641" s="458"/>
      <c r="CW641" s="458"/>
      <c r="CX641" s="458"/>
      <c r="CY641" s="458"/>
      <c r="CZ641" s="458"/>
      <c r="DA641" s="458"/>
      <c r="DB641" s="458"/>
      <c r="DC641" s="458"/>
      <c r="DD641" s="458"/>
      <c r="DE641" s="458"/>
      <c r="DF641" s="458"/>
      <c r="DG641" s="458"/>
      <c r="DH641" s="458"/>
      <c r="DI641" s="458"/>
      <c r="DJ641" s="458"/>
      <c r="DK641" s="458"/>
      <c r="DL641" s="458"/>
      <c r="DM641" s="458"/>
      <c r="DN641" s="458"/>
      <c r="DO641" s="458"/>
      <c r="DP641" s="458"/>
      <c r="DQ641" s="458"/>
      <c r="DR641" s="458"/>
      <c r="DS641" s="458"/>
      <c r="DT641" s="458"/>
      <c r="DU641" s="39"/>
      <c r="DV641" s="39"/>
      <c r="DW641" s="31">
        <f>DW640+1</f>
        <v>44</v>
      </c>
      <c r="DX641" s="459">
        <f t="shared" si="837"/>
        <v>517</v>
      </c>
      <c r="DY641" s="467">
        <f t="shared" si="853"/>
        <v>0</v>
      </c>
      <c r="DZ641" s="468">
        <f t="shared" si="854"/>
        <v>0</v>
      </c>
      <c r="EA641" s="467">
        <f t="shared" si="855"/>
        <v>0</v>
      </c>
      <c r="EB641" s="468"/>
      <c r="EC641" s="326"/>
      <c r="ED641" s="468"/>
      <c r="EE641" s="39"/>
      <c r="EF641" s="459">
        <f t="shared" si="856"/>
        <v>517</v>
      </c>
      <c r="EG641" s="407">
        <f t="shared" si="857"/>
        <v>0.03</v>
      </c>
      <c r="EH641" s="407">
        <f t="shared" si="857"/>
        <v>0.03</v>
      </c>
      <c r="EI641" s="407">
        <f t="shared" si="857"/>
        <v>0.03</v>
      </c>
      <c r="EJ641" s="407">
        <f t="shared" si="857"/>
        <v>0.03</v>
      </c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39"/>
      <c r="GJ641" s="39"/>
      <c r="GK641" s="39"/>
      <c r="GL641" s="39"/>
      <c r="GM641" s="39"/>
      <c r="GN641" s="39"/>
      <c r="GO641" s="39"/>
      <c r="GP641" s="39"/>
      <c r="GQ641" s="39"/>
      <c r="GR641" s="39"/>
      <c r="GS641" s="39"/>
      <c r="GT641" s="39"/>
      <c r="GU641" s="39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</row>
    <row r="642" spans="1:228" ht="12.75" hidden="1" customHeight="1" x14ac:dyDescent="0.2">
      <c r="A642" s="31">
        <f t="shared" ref="A642:A652" si="858">A641</f>
        <v>44</v>
      </c>
      <c r="B642" s="31"/>
      <c r="C642" s="31"/>
      <c r="D642" s="32">
        <f t="shared" si="838"/>
        <v>518</v>
      </c>
      <c r="E642" s="33">
        <f t="shared" ca="1" si="802"/>
        <v>0</v>
      </c>
      <c r="F642" s="33">
        <f t="shared" ca="1" si="803"/>
        <v>0</v>
      </c>
      <c r="G642" s="33">
        <f t="shared" ca="1" si="804"/>
        <v>0</v>
      </c>
      <c r="H642" s="33">
        <v>0</v>
      </c>
      <c r="I642" s="33">
        <v>0</v>
      </c>
      <c r="J642" s="33">
        <f t="shared" ca="1" si="784"/>
        <v>0</v>
      </c>
      <c r="K642" s="33">
        <f t="shared" ca="1" si="805"/>
        <v>0</v>
      </c>
      <c r="L642" s="33"/>
      <c r="M642" s="832">
        <v>0</v>
      </c>
      <c r="N642" s="33">
        <f>IF(M642&gt;0,#REF!,0)</f>
        <v>0</v>
      </c>
      <c r="O642" s="33">
        <f t="shared" ca="1" si="806"/>
        <v>0</v>
      </c>
      <c r="P642" s="833">
        <f t="shared" ca="1" si="839"/>
        <v>0</v>
      </c>
      <c r="Q642" s="834">
        <f t="shared" ca="1" si="840"/>
        <v>0</v>
      </c>
      <c r="R642" s="835">
        <f t="shared" ca="1" si="841"/>
        <v>0</v>
      </c>
      <c r="S642" s="836">
        <f t="shared" ca="1" si="842"/>
        <v>0</v>
      </c>
      <c r="T642" s="34">
        <f t="shared" ca="1" si="807"/>
        <v>0</v>
      </c>
      <c r="U642" s="835">
        <f t="shared" ca="1" si="843"/>
        <v>0</v>
      </c>
      <c r="V642" s="34">
        <f t="shared" si="793"/>
        <v>0</v>
      </c>
      <c r="W642" s="553">
        <f t="shared" si="794"/>
        <v>0</v>
      </c>
      <c r="X642" s="42">
        <f t="shared" si="844"/>
        <v>0.03</v>
      </c>
      <c r="Y642" s="43">
        <f t="shared" si="808"/>
        <v>2.4662697723036864E-3</v>
      </c>
      <c r="Z642" s="45">
        <f t="shared" si="799"/>
        <v>0.03</v>
      </c>
      <c r="AA642" s="43">
        <f t="shared" si="809"/>
        <v>2.4662697723036864E-3</v>
      </c>
      <c r="AB642" s="35">
        <f t="shared" si="845"/>
        <v>0.16</v>
      </c>
      <c r="AC642" s="35">
        <f t="shared" ca="1" si="845"/>
        <v>0.15470777428049154</v>
      </c>
      <c r="AD642" s="317">
        <f t="shared" ca="1" si="845"/>
        <v>0.15470777428049154</v>
      </c>
      <c r="AE642" s="39"/>
      <c r="AF642" s="318">
        <f t="shared" si="810"/>
        <v>0</v>
      </c>
      <c r="AG642" s="405">
        <f t="shared" ca="1" si="811"/>
        <v>0</v>
      </c>
      <c r="AH642" s="318">
        <f t="shared" si="812"/>
        <v>0</v>
      </c>
      <c r="AI642" s="405">
        <f t="shared" ca="1" si="813"/>
        <v>0</v>
      </c>
      <c r="AJ642" s="318">
        <f t="shared" si="814"/>
        <v>0</v>
      </c>
      <c r="AK642" s="405">
        <f t="shared" ca="1" si="815"/>
        <v>0</v>
      </c>
      <c r="AL642" s="35">
        <v>0</v>
      </c>
      <c r="AM642" s="30">
        <f t="shared" ca="1" si="816"/>
        <v>0</v>
      </c>
      <c r="AN642" s="39"/>
      <c r="AO642" s="39"/>
      <c r="AP642" s="709">
        <f ca="1">IF($J$12="",0,IF(A642&lt;=$Y$3,IF(R641+SUM($M$126:M642)&gt;$Z$22,R641*10%,IF(R641+SUM($M$126:M642)&lt;=$Z$22,$Z$22-R641-SUM($M$126:M642))),0))</f>
        <v>0</v>
      </c>
      <c r="AQ642" s="319">
        <f t="shared" ca="1" si="846"/>
        <v>0</v>
      </c>
      <c r="AR642" s="319">
        <f ca="1">IF($J$12="",0,IF(U641&lt;0,0,IF(A642&lt;=$Y$3,IF(U641+SUM($M$126:M642)&gt;$Z$22,U641*10%,IF(U641+SUM($M$126:M642)&lt;=$Z$22,$AR$125-U641-SUM($M$126:M642))),0)))</f>
        <v>0</v>
      </c>
      <c r="AS642" s="39">
        <f t="shared" ca="1" si="847"/>
        <v>0</v>
      </c>
      <c r="AT642" s="723">
        <f t="shared" ca="1" si="817"/>
        <v>0</v>
      </c>
      <c r="AU642" s="320">
        <f t="shared" ca="1" si="818"/>
        <v>0</v>
      </c>
      <c r="AV642" s="320">
        <f t="shared" ca="1" si="819"/>
        <v>0</v>
      </c>
      <c r="AW642" s="320">
        <f t="shared" ca="1" si="820"/>
        <v>0</v>
      </c>
      <c r="AX642" s="320">
        <f t="shared" ca="1" si="821"/>
        <v>0</v>
      </c>
      <c r="AY642" s="320">
        <f t="shared" ca="1" si="848"/>
        <v>0</v>
      </c>
      <c r="AZ642" s="724">
        <f t="shared" ca="1" si="822"/>
        <v>0</v>
      </c>
      <c r="BA642" s="1259">
        <f t="shared" si="849"/>
        <v>0</v>
      </c>
      <c r="BB642" s="1250"/>
      <c r="BC642" s="715">
        <f t="shared" si="823"/>
        <v>0</v>
      </c>
      <c r="BD642" s="715">
        <f t="shared" si="824"/>
        <v>0</v>
      </c>
      <c r="BE642" s="715">
        <f t="shared" si="825"/>
        <v>0</v>
      </c>
      <c r="BF642" s="715">
        <f t="shared" si="850"/>
        <v>0</v>
      </c>
      <c r="BG642" s="732">
        <f t="shared" si="826"/>
        <v>0</v>
      </c>
      <c r="BH642" s="39"/>
      <c r="BI642" s="39"/>
      <c r="BJ642" s="39"/>
      <c r="BK642" s="39"/>
      <c r="BL642" s="39"/>
      <c r="BM642" s="30"/>
      <c r="BN642" s="422">
        <f t="shared" ca="1" si="827"/>
        <v>0</v>
      </c>
      <c r="BO642" s="422">
        <f t="shared" ca="1" si="828"/>
        <v>0</v>
      </c>
      <c r="BP642" s="422">
        <f t="shared" ca="1" si="829"/>
        <v>0</v>
      </c>
      <c r="BQ642" s="422">
        <f t="shared" ca="1" si="830"/>
        <v>0</v>
      </c>
      <c r="BR642" s="422">
        <f t="shared" ca="1" si="851"/>
        <v>0</v>
      </c>
      <c r="BS642" s="422">
        <f t="shared" ca="1" si="831"/>
        <v>0</v>
      </c>
      <c r="BT642" s="422">
        <f t="shared" si="832"/>
        <v>0</v>
      </c>
      <c r="BU642" s="422">
        <f t="shared" si="833"/>
        <v>0</v>
      </c>
      <c r="BV642" s="422">
        <f t="shared" si="834"/>
        <v>0</v>
      </c>
      <c r="BW642" s="422">
        <f t="shared" si="835"/>
        <v>0</v>
      </c>
      <c r="BX642" s="422">
        <f t="shared" si="852"/>
        <v>0</v>
      </c>
      <c r="BY642" s="422">
        <f t="shared" si="836"/>
        <v>0</v>
      </c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458"/>
      <c r="CL642" s="458"/>
      <c r="CM642" s="458"/>
      <c r="CN642" s="458"/>
      <c r="CO642" s="458"/>
      <c r="CP642" s="458"/>
      <c r="CQ642" s="458"/>
      <c r="CR642" s="458"/>
      <c r="CS642" s="458"/>
      <c r="CT642" s="458"/>
      <c r="CU642" s="458"/>
      <c r="CV642" s="458"/>
      <c r="CW642" s="458"/>
      <c r="CX642" s="458"/>
      <c r="CY642" s="458"/>
      <c r="CZ642" s="458"/>
      <c r="DA642" s="458"/>
      <c r="DB642" s="458"/>
      <c r="DC642" s="458"/>
      <c r="DD642" s="458"/>
      <c r="DE642" s="458"/>
      <c r="DF642" s="458"/>
      <c r="DG642" s="458"/>
      <c r="DH642" s="458"/>
      <c r="DI642" s="458"/>
      <c r="DJ642" s="458"/>
      <c r="DK642" s="458"/>
      <c r="DL642" s="458"/>
      <c r="DM642" s="458"/>
      <c r="DN642" s="458"/>
      <c r="DO642" s="458"/>
      <c r="DP642" s="458"/>
      <c r="DQ642" s="458"/>
      <c r="DR642" s="458"/>
      <c r="DS642" s="458"/>
      <c r="DT642" s="458"/>
      <c r="DU642" s="39"/>
      <c r="DV642" s="39"/>
      <c r="DW642" s="31">
        <f t="shared" ref="DW642:DW652" si="859">DW641</f>
        <v>44</v>
      </c>
      <c r="DX642" s="459">
        <f t="shared" si="837"/>
        <v>518</v>
      </c>
      <c r="DY642" s="467">
        <f t="shared" si="853"/>
        <v>0</v>
      </c>
      <c r="DZ642" s="468">
        <f t="shared" si="854"/>
        <v>0</v>
      </c>
      <c r="EA642" s="467">
        <f t="shared" si="855"/>
        <v>0</v>
      </c>
      <c r="EB642" s="468"/>
      <c r="EC642" s="326"/>
      <c r="ED642" s="468"/>
      <c r="EE642" s="39"/>
      <c r="EF642" s="459">
        <f t="shared" si="856"/>
        <v>518</v>
      </c>
      <c r="EG642" s="407">
        <f t="shared" si="857"/>
        <v>0.03</v>
      </c>
      <c r="EH642" s="407">
        <f t="shared" si="857"/>
        <v>0.03</v>
      </c>
      <c r="EI642" s="407">
        <f t="shared" si="857"/>
        <v>0.03</v>
      </c>
      <c r="EJ642" s="407">
        <f t="shared" si="857"/>
        <v>0.03</v>
      </c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39"/>
      <c r="GJ642" s="39"/>
      <c r="GK642" s="39"/>
      <c r="GL642" s="39"/>
      <c r="GM642" s="39"/>
      <c r="GN642" s="39"/>
      <c r="GO642" s="39"/>
      <c r="GP642" s="39"/>
      <c r="GQ642" s="39"/>
      <c r="GR642" s="39"/>
      <c r="GS642" s="39"/>
      <c r="GT642" s="39"/>
      <c r="GU642" s="39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</row>
    <row r="643" spans="1:228" ht="12.75" hidden="1" customHeight="1" x14ac:dyDescent="0.2">
      <c r="A643" s="31">
        <f t="shared" si="858"/>
        <v>44</v>
      </c>
      <c r="B643" s="31"/>
      <c r="C643" s="31"/>
      <c r="D643" s="32">
        <f t="shared" si="838"/>
        <v>519</v>
      </c>
      <c r="E643" s="33">
        <f t="shared" ca="1" si="802"/>
        <v>0</v>
      </c>
      <c r="F643" s="33">
        <f t="shared" ca="1" si="803"/>
        <v>0</v>
      </c>
      <c r="G643" s="33">
        <f t="shared" ca="1" si="804"/>
        <v>0</v>
      </c>
      <c r="H643" s="33">
        <v>0</v>
      </c>
      <c r="I643" s="33">
        <v>0</v>
      </c>
      <c r="J643" s="33">
        <f t="shared" ca="1" si="784"/>
        <v>0</v>
      </c>
      <c r="K643" s="33">
        <f t="shared" ca="1" si="805"/>
        <v>0</v>
      </c>
      <c r="L643" s="33"/>
      <c r="M643" s="832">
        <v>0</v>
      </c>
      <c r="N643" s="33">
        <f>IF(M643&gt;0,#REF!,0)</f>
        <v>0</v>
      </c>
      <c r="O643" s="33">
        <f t="shared" ca="1" si="806"/>
        <v>0</v>
      </c>
      <c r="P643" s="833">
        <f t="shared" ca="1" si="839"/>
        <v>0</v>
      </c>
      <c r="Q643" s="834">
        <f t="shared" ca="1" si="840"/>
        <v>0</v>
      </c>
      <c r="R643" s="835">
        <f t="shared" ca="1" si="841"/>
        <v>0</v>
      </c>
      <c r="S643" s="836">
        <f t="shared" ca="1" si="842"/>
        <v>0</v>
      </c>
      <c r="T643" s="34">
        <f t="shared" ca="1" si="807"/>
        <v>0</v>
      </c>
      <c r="U643" s="835">
        <f t="shared" ca="1" si="843"/>
        <v>0</v>
      </c>
      <c r="V643" s="34">
        <f t="shared" si="793"/>
        <v>0</v>
      </c>
      <c r="W643" s="553">
        <f t="shared" si="794"/>
        <v>0</v>
      </c>
      <c r="X643" s="42">
        <f t="shared" si="844"/>
        <v>0.03</v>
      </c>
      <c r="Y643" s="43">
        <f t="shared" si="808"/>
        <v>2.4662697723036864E-3</v>
      </c>
      <c r="Z643" s="45">
        <f t="shared" si="799"/>
        <v>0.03</v>
      </c>
      <c r="AA643" s="43">
        <f t="shared" si="809"/>
        <v>2.4662697723036864E-3</v>
      </c>
      <c r="AB643" s="35">
        <f t="shared" si="845"/>
        <v>0.16</v>
      </c>
      <c r="AC643" s="35">
        <f t="shared" ca="1" si="845"/>
        <v>0.15470777428049154</v>
      </c>
      <c r="AD643" s="317">
        <f t="shared" ca="1" si="845"/>
        <v>0.15470777428049154</v>
      </c>
      <c r="AE643" s="39"/>
      <c r="AF643" s="318">
        <f t="shared" si="810"/>
        <v>0</v>
      </c>
      <c r="AG643" s="405">
        <f t="shared" ca="1" si="811"/>
        <v>0</v>
      </c>
      <c r="AH643" s="318">
        <f t="shared" si="812"/>
        <v>0</v>
      </c>
      <c r="AI643" s="405">
        <f t="shared" ca="1" si="813"/>
        <v>0</v>
      </c>
      <c r="AJ643" s="318">
        <f t="shared" si="814"/>
        <v>0</v>
      </c>
      <c r="AK643" s="405">
        <f t="shared" ca="1" si="815"/>
        <v>0</v>
      </c>
      <c r="AL643" s="35">
        <v>0</v>
      </c>
      <c r="AM643" s="30">
        <f t="shared" ca="1" si="816"/>
        <v>0</v>
      </c>
      <c r="AN643" s="39"/>
      <c r="AO643" s="39"/>
      <c r="AP643" s="709">
        <f ca="1">IF($J$12="",0,IF(A643&lt;=$Y$3,IF(R642+SUM($M$126:M643)&gt;$Z$22,R642*10%,IF(R642+SUM($M$126:M643)&lt;=$Z$22,$Z$22-R642-SUM($M$126:M643))),0))</f>
        <v>0</v>
      </c>
      <c r="AQ643" s="319">
        <f t="shared" ca="1" si="846"/>
        <v>0</v>
      </c>
      <c r="AR643" s="319">
        <f ca="1">IF($J$12="",0,IF(U642&lt;0,0,IF(A643&lt;=$Y$3,IF(U642+SUM($M$126:M643)&gt;$Z$22,U642*10%,IF(U642+SUM($M$126:M643)&lt;=$Z$22,$AR$125-U642-SUM($M$126:M643))),0)))</f>
        <v>0</v>
      </c>
      <c r="AS643" s="39">
        <f t="shared" ca="1" si="847"/>
        <v>0</v>
      </c>
      <c r="AT643" s="723">
        <f t="shared" ca="1" si="817"/>
        <v>0</v>
      </c>
      <c r="AU643" s="320">
        <f t="shared" ca="1" si="818"/>
        <v>0</v>
      </c>
      <c r="AV643" s="320">
        <f t="shared" ca="1" si="819"/>
        <v>0</v>
      </c>
      <c r="AW643" s="320">
        <f t="shared" ca="1" si="820"/>
        <v>0</v>
      </c>
      <c r="AX643" s="320">
        <f t="shared" ca="1" si="821"/>
        <v>0</v>
      </c>
      <c r="AY643" s="320">
        <f t="shared" ca="1" si="848"/>
        <v>0</v>
      </c>
      <c r="AZ643" s="724">
        <f t="shared" ca="1" si="822"/>
        <v>0</v>
      </c>
      <c r="BA643" s="1259">
        <f t="shared" si="849"/>
        <v>0</v>
      </c>
      <c r="BB643" s="1250"/>
      <c r="BC643" s="715">
        <f t="shared" si="823"/>
        <v>0</v>
      </c>
      <c r="BD643" s="715">
        <f t="shared" si="824"/>
        <v>0</v>
      </c>
      <c r="BE643" s="715">
        <f t="shared" si="825"/>
        <v>0</v>
      </c>
      <c r="BF643" s="715">
        <f t="shared" si="850"/>
        <v>0</v>
      </c>
      <c r="BG643" s="732">
        <f t="shared" si="826"/>
        <v>0</v>
      </c>
      <c r="BH643" s="39"/>
      <c r="BI643" s="39"/>
      <c r="BJ643" s="39"/>
      <c r="BK643" s="39"/>
      <c r="BL643" s="39"/>
      <c r="BM643" s="30"/>
      <c r="BN643" s="422">
        <f t="shared" ca="1" si="827"/>
        <v>0</v>
      </c>
      <c r="BO643" s="422">
        <f t="shared" ca="1" si="828"/>
        <v>0</v>
      </c>
      <c r="BP643" s="422">
        <f t="shared" ca="1" si="829"/>
        <v>0</v>
      </c>
      <c r="BQ643" s="422">
        <f t="shared" ca="1" si="830"/>
        <v>0</v>
      </c>
      <c r="BR643" s="422">
        <f t="shared" ca="1" si="851"/>
        <v>0</v>
      </c>
      <c r="BS643" s="422">
        <f t="shared" ca="1" si="831"/>
        <v>0</v>
      </c>
      <c r="BT643" s="422">
        <f t="shared" si="832"/>
        <v>0</v>
      </c>
      <c r="BU643" s="422">
        <f t="shared" si="833"/>
        <v>0</v>
      </c>
      <c r="BV643" s="422">
        <f t="shared" si="834"/>
        <v>0</v>
      </c>
      <c r="BW643" s="422">
        <f t="shared" si="835"/>
        <v>0</v>
      </c>
      <c r="BX643" s="422">
        <f t="shared" si="852"/>
        <v>0</v>
      </c>
      <c r="BY643" s="422">
        <f t="shared" si="836"/>
        <v>0</v>
      </c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458"/>
      <c r="CL643" s="458"/>
      <c r="CM643" s="458"/>
      <c r="CN643" s="458"/>
      <c r="CO643" s="458"/>
      <c r="CP643" s="458"/>
      <c r="CQ643" s="458"/>
      <c r="CR643" s="458"/>
      <c r="CS643" s="458"/>
      <c r="CT643" s="458"/>
      <c r="CU643" s="458"/>
      <c r="CV643" s="458"/>
      <c r="CW643" s="458"/>
      <c r="CX643" s="458"/>
      <c r="CY643" s="458"/>
      <c r="CZ643" s="458"/>
      <c r="DA643" s="458"/>
      <c r="DB643" s="458"/>
      <c r="DC643" s="458"/>
      <c r="DD643" s="458"/>
      <c r="DE643" s="458"/>
      <c r="DF643" s="458"/>
      <c r="DG643" s="458"/>
      <c r="DH643" s="458"/>
      <c r="DI643" s="458"/>
      <c r="DJ643" s="458"/>
      <c r="DK643" s="458"/>
      <c r="DL643" s="458"/>
      <c r="DM643" s="458"/>
      <c r="DN643" s="458"/>
      <c r="DO643" s="458"/>
      <c r="DP643" s="458"/>
      <c r="DQ643" s="458"/>
      <c r="DR643" s="458"/>
      <c r="DS643" s="458"/>
      <c r="DT643" s="458"/>
      <c r="DU643" s="39"/>
      <c r="DV643" s="39"/>
      <c r="DW643" s="31">
        <f t="shared" si="859"/>
        <v>44</v>
      </c>
      <c r="DX643" s="459">
        <f t="shared" si="837"/>
        <v>519</v>
      </c>
      <c r="DY643" s="467">
        <f t="shared" si="853"/>
        <v>0</v>
      </c>
      <c r="DZ643" s="468">
        <f t="shared" si="854"/>
        <v>0</v>
      </c>
      <c r="EA643" s="467">
        <f t="shared" si="855"/>
        <v>0</v>
      </c>
      <c r="EB643" s="468"/>
      <c r="EC643" s="326"/>
      <c r="ED643" s="468"/>
      <c r="EE643" s="39"/>
      <c r="EF643" s="459">
        <f t="shared" si="856"/>
        <v>519</v>
      </c>
      <c r="EG643" s="407">
        <f t="shared" si="857"/>
        <v>0.03</v>
      </c>
      <c r="EH643" s="407">
        <f t="shared" si="857"/>
        <v>0.03</v>
      </c>
      <c r="EI643" s="407">
        <f t="shared" si="857"/>
        <v>0.03</v>
      </c>
      <c r="EJ643" s="407">
        <f t="shared" si="857"/>
        <v>0.03</v>
      </c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39"/>
      <c r="GJ643" s="39"/>
      <c r="GK643" s="39"/>
      <c r="GL643" s="39"/>
      <c r="GM643" s="39"/>
      <c r="GN643" s="39"/>
      <c r="GO643" s="39"/>
      <c r="GP643" s="39"/>
      <c r="GQ643" s="39"/>
      <c r="GR643" s="39"/>
      <c r="GS643" s="39"/>
      <c r="GT643" s="39"/>
      <c r="GU643" s="39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</row>
    <row r="644" spans="1:228" ht="12.75" hidden="1" customHeight="1" x14ac:dyDescent="0.2">
      <c r="A644" s="31">
        <f t="shared" si="858"/>
        <v>44</v>
      </c>
      <c r="B644" s="31"/>
      <c r="C644" s="31"/>
      <c r="D644" s="32">
        <f t="shared" si="838"/>
        <v>520</v>
      </c>
      <c r="E644" s="33">
        <f t="shared" ca="1" si="802"/>
        <v>0</v>
      </c>
      <c r="F644" s="33">
        <f t="shared" ca="1" si="803"/>
        <v>0</v>
      </c>
      <c r="G644" s="33">
        <f t="shared" ca="1" si="804"/>
        <v>0</v>
      </c>
      <c r="H644" s="33">
        <v>0</v>
      </c>
      <c r="I644" s="33">
        <v>0</v>
      </c>
      <c r="J644" s="33">
        <f t="shared" ca="1" si="784"/>
        <v>0</v>
      </c>
      <c r="K644" s="33">
        <f t="shared" ca="1" si="805"/>
        <v>0</v>
      </c>
      <c r="L644" s="33"/>
      <c r="M644" s="832">
        <v>0</v>
      </c>
      <c r="N644" s="33">
        <f>IF(M644&gt;0,#REF!,0)</f>
        <v>0</v>
      </c>
      <c r="O644" s="33">
        <f t="shared" ca="1" si="806"/>
        <v>0</v>
      </c>
      <c r="P644" s="833">
        <f t="shared" ca="1" si="839"/>
        <v>0</v>
      </c>
      <c r="Q644" s="834">
        <f t="shared" ca="1" si="840"/>
        <v>0</v>
      </c>
      <c r="R644" s="835">
        <f t="shared" ca="1" si="841"/>
        <v>0</v>
      </c>
      <c r="S644" s="836">
        <f t="shared" ca="1" si="842"/>
        <v>0</v>
      </c>
      <c r="T644" s="34">
        <f t="shared" ca="1" si="807"/>
        <v>0</v>
      </c>
      <c r="U644" s="835">
        <f t="shared" ca="1" si="843"/>
        <v>0</v>
      </c>
      <c r="V644" s="34">
        <f t="shared" si="793"/>
        <v>0</v>
      </c>
      <c r="W644" s="553">
        <f t="shared" si="794"/>
        <v>0</v>
      </c>
      <c r="X644" s="42">
        <f t="shared" si="844"/>
        <v>0.03</v>
      </c>
      <c r="Y644" s="43">
        <f t="shared" si="808"/>
        <v>2.4662697723036864E-3</v>
      </c>
      <c r="Z644" s="45">
        <f t="shared" si="799"/>
        <v>0.03</v>
      </c>
      <c r="AA644" s="43">
        <f t="shared" si="809"/>
        <v>2.4662697723036864E-3</v>
      </c>
      <c r="AB644" s="35">
        <f t="shared" si="845"/>
        <v>0.16</v>
      </c>
      <c r="AC644" s="35">
        <f t="shared" ca="1" si="845"/>
        <v>0.15470777428049154</v>
      </c>
      <c r="AD644" s="317">
        <f t="shared" ca="1" si="845"/>
        <v>0.15470777428049154</v>
      </c>
      <c r="AE644" s="39"/>
      <c r="AF644" s="318">
        <f t="shared" si="810"/>
        <v>0</v>
      </c>
      <c r="AG644" s="405">
        <f t="shared" ca="1" si="811"/>
        <v>0</v>
      </c>
      <c r="AH644" s="318">
        <f t="shared" si="812"/>
        <v>0</v>
      </c>
      <c r="AI644" s="405">
        <f t="shared" ca="1" si="813"/>
        <v>0</v>
      </c>
      <c r="AJ644" s="318">
        <f t="shared" si="814"/>
        <v>0</v>
      </c>
      <c r="AK644" s="405">
        <f t="shared" ca="1" si="815"/>
        <v>0</v>
      </c>
      <c r="AL644" s="35">
        <v>0</v>
      </c>
      <c r="AM644" s="30">
        <f t="shared" ca="1" si="816"/>
        <v>0</v>
      </c>
      <c r="AN644" s="39"/>
      <c r="AO644" s="39"/>
      <c r="AP644" s="709">
        <f ca="1">IF($J$12="",0,IF(A644&lt;=$Y$3,IF(R643+SUM($M$126:M644)&gt;$Z$22,R643*10%,IF(R643+SUM($M$126:M644)&lt;=$Z$22,$Z$22-R643-SUM($M$126:M644))),0))</f>
        <v>0</v>
      </c>
      <c r="AQ644" s="319">
        <f t="shared" ca="1" si="846"/>
        <v>0</v>
      </c>
      <c r="AR644" s="319">
        <f ca="1">IF($J$12="",0,IF(U643&lt;0,0,IF(A644&lt;=$Y$3,IF(U643+SUM($M$126:M644)&gt;$Z$22,U643*10%,IF(U643+SUM($M$126:M644)&lt;=$Z$22,$AR$125-U643-SUM($M$126:M644))),0)))</f>
        <v>0</v>
      </c>
      <c r="AS644" s="39">
        <f t="shared" ca="1" si="847"/>
        <v>0</v>
      </c>
      <c r="AT644" s="723">
        <f t="shared" ca="1" si="817"/>
        <v>0</v>
      </c>
      <c r="AU644" s="320">
        <f t="shared" ca="1" si="818"/>
        <v>0</v>
      </c>
      <c r="AV644" s="320">
        <f t="shared" ca="1" si="819"/>
        <v>0</v>
      </c>
      <c r="AW644" s="320">
        <f t="shared" ca="1" si="820"/>
        <v>0</v>
      </c>
      <c r="AX644" s="320">
        <f t="shared" ca="1" si="821"/>
        <v>0</v>
      </c>
      <c r="AY644" s="320">
        <f t="shared" ca="1" si="848"/>
        <v>0</v>
      </c>
      <c r="AZ644" s="724">
        <f t="shared" ca="1" si="822"/>
        <v>0</v>
      </c>
      <c r="BA644" s="1259">
        <f t="shared" si="849"/>
        <v>0</v>
      </c>
      <c r="BB644" s="1250"/>
      <c r="BC644" s="715">
        <f t="shared" si="823"/>
        <v>0</v>
      </c>
      <c r="BD644" s="715">
        <f t="shared" si="824"/>
        <v>0</v>
      </c>
      <c r="BE644" s="715">
        <f t="shared" si="825"/>
        <v>0</v>
      </c>
      <c r="BF644" s="715">
        <f t="shared" si="850"/>
        <v>0</v>
      </c>
      <c r="BG644" s="732">
        <f t="shared" si="826"/>
        <v>0</v>
      </c>
      <c r="BH644" s="39"/>
      <c r="BI644" s="39"/>
      <c r="BJ644" s="39"/>
      <c r="BK644" s="39"/>
      <c r="BL644" s="39"/>
      <c r="BM644" s="30"/>
      <c r="BN644" s="422">
        <f t="shared" ca="1" si="827"/>
        <v>0</v>
      </c>
      <c r="BO644" s="422">
        <f t="shared" ca="1" si="828"/>
        <v>0</v>
      </c>
      <c r="BP644" s="422">
        <f t="shared" ca="1" si="829"/>
        <v>0</v>
      </c>
      <c r="BQ644" s="422">
        <f t="shared" ca="1" si="830"/>
        <v>0</v>
      </c>
      <c r="BR644" s="422">
        <f t="shared" ca="1" si="851"/>
        <v>0</v>
      </c>
      <c r="BS644" s="422">
        <f t="shared" ca="1" si="831"/>
        <v>0</v>
      </c>
      <c r="BT644" s="422">
        <f t="shared" si="832"/>
        <v>0</v>
      </c>
      <c r="BU644" s="422">
        <f t="shared" si="833"/>
        <v>0</v>
      </c>
      <c r="BV644" s="422">
        <f t="shared" si="834"/>
        <v>0</v>
      </c>
      <c r="BW644" s="422">
        <f t="shared" si="835"/>
        <v>0</v>
      </c>
      <c r="BX644" s="422">
        <f t="shared" si="852"/>
        <v>0</v>
      </c>
      <c r="BY644" s="422">
        <f t="shared" si="836"/>
        <v>0</v>
      </c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458"/>
      <c r="CL644" s="458"/>
      <c r="CM644" s="458"/>
      <c r="CN644" s="458"/>
      <c r="CO644" s="458"/>
      <c r="CP644" s="458"/>
      <c r="CQ644" s="458"/>
      <c r="CR644" s="458"/>
      <c r="CS644" s="458"/>
      <c r="CT644" s="458"/>
      <c r="CU644" s="458"/>
      <c r="CV644" s="458"/>
      <c r="CW644" s="458"/>
      <c r="CX644" s="458"/>
      <c r="CY644" s="458"/>
      <c r="CZ644" s="458"/>
      <c r="DA644" s="458"/>
      <c r="DB644" s="458"/>
      <c r="DC644" s="458"/>
      <c r="DD644" s="458"/>
      <c r="DE644" s="458"/>
      <c r="DF644" s="458"/>
      <c r="DG644" s="458"/>
      <c r="DH644" s="458"/>
      <c r="DI644" s="458"/>
      <c r="DJ644" s="458"/>
      <c r="DK644" s="458"/>
      <c r="DL644" s="458"/>
      <c r="DM644" s="458"/>
      <c r="DN644" s="458"/>
      <c r="DO644" s="458"/>
      <c r="DP644" s="458"/>
      <c r="DQ644" s="458"/>
      <c r="DR644" s="458"/>
      <c r="DS644" s="458"/>
      <c r="DT644" s="458"/>
      <c r="DU644" s="39"/>
      <c r="DV644" s="39"/>
      <c r="DW644" s="31">
        <f t="shared" si="859"/>
        <v>44</v>
      </c>
      <c r="DX644" s="459">
        <f t="shared" si="837"/>
        <v>520</v>
      </c>
      <c r="DY644" s="467">
        <f t="shared" si="853"/>
        <v>0</v>
      </c>
      <c r="DZ644" s="468">
        <f t="shared" si="854"/>
        <v>0</v>
      </c>
      <c r="EA644" s="467">
        <f t="shared" si="855"/>
        <v>0</v>
      </c>
      <c r="EB644" s="468"/>
      <c r="EC644" s="326"/>
      <c r="ED644" s="468"/>
      <c r="EE644" s="39"/>
      <c r="EF644" s="459">
        <f t="shared" si="856"/>
        <v>520</v>
      </c>
      <c r="EG644" s="407">
        <f t="shared" si="857"/>
        <v>0.03</v>
      </c>
      <c r="EH644" s="407">
        <f t="shared" si="857"/>
        <v>0.03</v>
      </c>
      <c r="EI644" s="407">
        <f t="shared" si="857"/>
        <v>0.03</v>
      </c>
      <c r="EJ644" s="407">
        <f t="shared" si="857"/>
        <v>0.03</v>
      </c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39"/>
      <c r="GJ644" s="39"/>
      <c r="GK644" s="39"/>
      <c r="GL644" s="39"/>
      <c r="GM644" s="39"/>
      <c r="GN644" s="39"/>
      <c r="GO644" s="39"/>
      <c r="GP644" s="39"/>
      <c r="GQ644" s="39"/>
      <c r="GR644" s="39"/>
      <c r="GS644" s="39"/>
      <c r="GT644" s="39"/>
      <c r="GU644" s="39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</row>
    <row r="645" spans="1:228" ht="12.75" hidden="1" customHeight="1" x14ac:dyDescent="0.2">
      <c r="A645" s="31">
        <f t="shared" si="858"/>
        <v>44</v>
      </c>
      <c r="B645" s="31"/>
      <c r="C645" s="31"/>
      <c r="D645" s="32">
        <f t="shared" si="838"/>
        <v>521</v>
      </c>
      <c r="E645" s="33">
        <f t="shared" ca="1" si="802"/>
        <v>0</v>
      </c>
      <c r="F645" s="33">
        <f t="shared" ca="1" si="803"/>
        <v>0</v>
      </c>
      <c r="G645" s="33">
        <f t="shared" ca="1" si="804"/>
        <v>0</v>
      </c>
      <c r="H645" s="33">
        <v>0</v>
      </c>
      <c r="I645" s="33">
        <v>0</v>
      </c>
      <c r="J645" s="33">
        <f t="shared" ca="1" si="784"/>
        <v>0</v>
      </c>
      <c r="K645" s="33">
        <f t="shared" ca="1" si="805"/>
        <v>0</v>
      </c>
      <c r="L645" s="33"/>
      <c r="M645" s="832">
        <v>0</v>
      </c>
      <c r="N645" s="33">
        <f>IF(M645&gt;0,#REF!,0)</f>
        <v>0</v>
      </c>
      <c r="O645" s="33">
        <f t="shared" ca="1" si="806"/>
        <v>0</v>
      </c>
      <c r="P645" s="833">
        <f t="shared" ca="1" si="839"/>
        <v>0</v>
      </c>
      <c r="Q645" s="834">
        <f t="shared" ca="1" si="840"/>
        <v>0</v>
      </c>
      <c r="R645" s="835">
        <f t="shared" ca="1" si="841"/>
        <v>0</v>
      </c>
      <c r="S645" s="836">
        <f t="shared" ca="1" si="842"/>
        <v>0</v>
      </c>
      <c r="T645" s="34">
        <f t="shared" ca="1" si="807"/>
        <v>0</v>
      </c>
      <c r="U645" s="835">
        <f t="shared" ca="1" si="843"/>
        <v>0</v>
      </c>
      <c r="V645" s="34">
        <f t="shared" si="793"/>
        <v>0</v>
      </c>
      <c r="W645" s="553">
        <f t="shared" si="794"/>
        <v>0</v>
      </c>
      <c r="X645" s="42">
        <f t="shared" si="844"/>
        <v>0.03</v>
      </c>
      <c r="Y645" s="43">
        <f t="shared" si="808"/>
        <v>2.4662697723036864E-3</v>
      </c>
      <c r="Z645" s="45">
        <f t="shared" si="799"/>
        <v>0.03</v>
      </c>
      <c r="AA645" s="43">
        <f t="shared" si="809"/>
        <v>2.4662697723036864E-3</v>
      </c>
      <c r="AB645" s="35">
        <f t="shared" si="845"/>
        <v>0.16</v>
      </c>
      <c r="AC645" s="35">
        <f t="shared" ca="1" si="845"/>
        <v>0.15470777428049154</v>
      </c>
      <c r="AD645" s="317">
        <f t="shared" ca="1" si="845"/>
        <v>0.15470777428049154</v>
      </c>
      <c r="AE645" s="39"/>
      <c r="AF645" s="318">
        <f t="shared" si="810"/>
        <v>0</v>
      </c>
      <c r="AG645" s="405">
        <f t="shared" ca="1" si="811"/>
        <v>0</v>
      </c>
      <c r="AH645" s="318">
        <f t="shared" si="812"/>
        <v>0</v>
      </c>
      <c r="AI645" s="405">
        <f t="shared" ca="1" si="813"/>
        <v>0</v>
      </c>
      <c r="AJ645" s="318">
        <f t="shared" si="814"/>
        <v>0</v>
      </c>
      <c r="AK645" s="405">
        <f t="shared" ca="1" si="815"/>
        <v>0</v>
      </c>
      <c r="AL645" s="35">
        <v>0</v>
      </c>
      <c r="AM645" s="30">
        <f t="shared" ca="1" si="816"/>
        <v>0</v>
      </c>
      <c r="AN645" s="39"/>
      <c r="AO645" s="39"/>
      <c r="AP645" s="709">
        <f ca="1">IF($J$12="",0,IF(A645&lt;=$Y$3,IF(R644+SUM($M$126:M645)&gt;$Z$22,R644*10%,IF(R644+SUM($M$126:M645)&lt;=$Z$22,$Z$22-R644-SUM($M$126:M645))),0))</f>
        <v>0</v>
      </c>
      <c r="AQ645" s="319">
        <f t="shared" ca="1" si="846"/>
        <v>0</v>
      </c>
      <c r="AR645" s="319">
        <f ca="1">IF($J$12="",0,IF(U644&lt;0,0,IF(A645&lt;=$Y$3,IF(U644+SUM($M$126:M645)&gt;$Z$22,U644*10%,IF(U644+SUM($M$126:M645)&lt;=$Z$22,$AR$125-U644-SUM($M$126:M645))),0)))</f>
        <v>0</v>
      </c>
      <c r="AS645" s="39">
        <f t="shared" ca="1" si="847"/>
        <v>0</v>
      </c>
      <c r="AT645" s="723">
        <f t="shared" ca="1" si="817"/>
        <v>0</v>
      </c>
      <c r="AU645" s="320">
        <f t="shared" ca="1" si="818"/>
        <v>0</v>
      </c>
      <c r="AV645" s="320">
        <f t="shared" ca="1" si="819"/>
        <v>0</v>
      </c>
      <c r="AW645" s="320">
        <f t="shared" ca="1" si="820"/>
        <v>0</v>
      </c>
      <c r="AX645" s="320">
        <f t="shared" ca="1" si="821"/>
        <v>0</v>
      </c>
      <c r="AY645" s="320">
        <f t="shared" ca="1" si="848"/>
        <v>0</v>
      </c>
      <c r="AZ645" s="724">
        <f t="shared" ca="1" si="822"/>
        <v>0</v>
      </c>
      <c r="BA645" s="1259">
        <f t="shared" si="849"/>
        <v>0</v>
      </c>
      <c r="BB645" s="1250"/>
      <c r="BC645" s="715">
        <f t="shared" si="823"/>
        <v>0</v>
      </c>
      <c r="BD645" s="715">
        <f t="shared" si="824"/>
        <v>0</v>
      </c>
      <c r="BE645" s="715">
        <f t="shared" si="825"/>
        <v>0</v>
      </c>
      <c r="BF645" s="715">
        <f t="shared" si="850"/>
        <v>0</v>
      </c>
      <c r="BG645" s="732">
        <f t="shared" si="826"/>
        <v>0</v>
      </c>
      <c r="BH645" s="39"/>
      <c r="BI645" s="39"/>
      <c r="BJ645" s="39"/>
      <c r="BK645" s="39"/>
      <c r="BL645" s="39"/>
      <c r="BM645" s="30"/>
      <c r="BN645" s="422">
        <f t="shared" ca="1" si="827"/>
        <v>0</v>
      </c>
      <c r="BO645" s="422">
        <f t="shared" ca="1" si="828"/>
        <v>0</v>
      </c>
      <c r="BP645" s="422">
        <f t="shared" ca="1" si="829"/>
        <v>0</v>
      </c>
      <c r="BQ645" s="422">
        <f t="shared" ca="1" si="830"/>
        <v>0</v>
      </c>
      <c r="BR645" s="422">
        <f t="shared" ca="1" si="851"/>
        <v>0</v>
      </c>
      <c r="BS645" s="422">
        <f t="shared" ca="1" si="831"/>
        <v>0</v>
      </c>
      <c r="BT645" s="422">
        <f t="shared" si="832"/>
        <v>0</v>
      </c>
      <c r="BU645" s="422">
        <f t="shared" si="833"/>
        <v>0</v>
      </c>
      <c r="BV645" s="422">
        <f t="shared" si="834"/>
        <v>0</v>
      </c>
      <c r="BW645" s="422">
        <f t="shared" si="835"/>
        <v>0</v>
      </c>
      <c r="BX645" s="422">
        <f t="shared" si="852"/>
        <v>0</v>
      </c>
      <c r="BY645" s="422">
        <f t="shared" si="836"/>
        <v>0</v>
      </c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458"/>
      <c r="CL645" s="458"/>
      <c r="CM645" s="458"/>
      <c r="CN645" s="458"/>
      <c r="CO645" s="458"/>
      <c r="CP645" s="458"/>
      <c r="CQ645" s="458"/>
      <c r="CR645" s="458"/>
      <c r="CS645" s="458"/>
      <c r="CT645" s="458"/>
      <c r="CU645" s="458"/>
      <c r="CV645" s="458"/>
      <c r="CW645" s="458"/>
      <c r="CX645" s="458"/>
      <c r="CY645" s="458"/>
      <c r="CZ645" s="458"/>
      <c r="DA645" s="458"/>
      <c r="DB645" s="458"/>
      <c r="DC645" s="458"/>
      <c r="DD645" s="458"/>
      <c r="DE645" s="458"/>
      <c r="DF645" s="458"/>
      <c r="DG645" s="458"/>
      <c r="DH645" s="458"/>
      <c r="DI645" s="458"/>
      <c r="DJ645" s="458"/>
      <c r="DK645" s="458"/>
      <c r="DL645" s="458"/>
      <c r="DM645" s="458"/>
      <c r="DN645" s="458"/>
      <c r="DO645" s="458"/>
      <c r="DP645" s="458"/>
      <c r="DQ645" s="458"/>
      <c r="DR645" s="458"/>
      <c r="DS645" s="458"/>
      <c r="DT645" s="458"/>
      <c r="DU645" s="39"/>
      <c r="DV645" s="39"/>
      <c r="DW645" s="31">
        <f t="shared" si="859"/>
        <v>44</v>
      </c>
      <c r="DX645" s="459">
        <f t="shared" si="837"/>
        <v>521</v>
      </c>
      <c r="DY645" s="467">
        <f t="shared" si="853"/>
        <v>0</v>
      </c>
      <c r="DZ645" s="468">
        <f t="shared" si="854"/>
        <v>0</v>
      </c>
      <c r="EA645" s="467">
        <f t="shared" si="855"/>
        <v>0</v>
      </c>
      <c r="EB645" s="468"/>
      <c r="EC645" s="326"/>
      <c r="ED645" s="468"/>
      <c r="EE645" s="39"/>
      <c r="EF645" s="459">
        <f t="shared" si="856"/>
        <v>521</v>
      </c>
      <c r="EG645" s="407">
        <f t="shared" si="857"/>
        <v>0.03</v>
      </c>
      <c r="EH645" s="407">
        <f t="shared" si="857"/>
        <v>0.03</v>
      </c>
      <c r="EI645" s="407">
        <f t="shared" si="857"/>
        <v>0.03</v>
      </c>
      <c r="EJ645" s="407">
        <f t="shared" si="857"/>
        <v>0.03</v>
      </c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39"/>
      <c r="GJ645" s="39"/>
      <c r="GK645" s="39"/>
      <c r="GL645" s="39"/>
      <c r="GM645" s="39"/>
      <c r="GN645" s="39"/>
      <c r="GO645" s="39"/>
      <c r="GP645" s="39"/>
      <c r="GQ645" s="39"/>
      <c r="GR645" s="39"/>
      <c r="GS645" s="39"/>
      <c r="GT645" s="39"/>
      <c r="GU645" s="39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</row>
    <row r="646" spans="1:228" ht="12.75" hidden="1" customHeight="1" x14ac:dyDescent="0.2">
      <c r="A646" s="31">
        <f t="shared" si="858"/>
        <v>44</v>
      </c>
      <c r="B646" s="31"/>
      <c r="C646" s="31"/>
      <c r="D646" s="32">
        <f t="shared" si="838"/>
        <v>522</v>
      </c>
      <c r="E646" s="33">
        <f t="shared" ca="1" si="802"/>
        <v>0</v>
      </c>
      <c r="F646" s="33">
        <f t="shared" ca="1" si="803"/>
        <v>0</v>
      </c>
      <c r="G646" s="33">
        <f t="shared" ca="1" si="804"/>
        <v>0</v>
      </c>
      <c r="H646" s="33">
        <v>0</v>
      </c>
      <c r="I646" s="33">
        <v>0</v>
      </c>
      <c r="J646" s="33">
        <f t="shared" ca="1" si="784"/>
        <v>0</v>
      </c>
      <c r="K646" s="33">
        <f t="shared" ca="1" si="805"/>
        <v>0</v>
      </c>
      <c r="L646" s="33"/>
      <c r="M646" s="832">
        <v>0</v>
      </c>
      <c r="N646" s="33">
        <f>IF(M646&gt;0,#REF!,0)</f>
        <v>0</v>
      </c>
      <c r="O646" s="33">
        <f t="shared" ca="1" si="806"/>
        <v>0</v>
      </c>
      <c r="P646" s="833">
        <f t="shared" ca="1" si="839"/>
        <v>0</v>
      </c>
      <c r="Q646" s="834">
        <f t="shared" ca="1" si="840"/>
        <v>0</v>
      </c>
      <c r="R646" s="835">
        <f t="shared" ca="1" si="841"/>
        <v>0</v>
      </c>
      <c r="S646" s="836">
        <f t="shared" ca="1" si="842"/>
        <v>0</v>
      </c>
      <c r="T646" s="34">
        <f t="shared" ca="1" si="807"/>
        <v>0</v>
      </c>
      <c r="U646" s="835">
        <f t="shared" ca="1" si="843"/>
        <v>0</v>
      </c>
      <c r="V646" s="34">
        <f t="shared" si="793"/>
        <v>0</v>
      </c>
      <c r="W646" s="553">
        <f t="shared" si="794"/>
        <v>0</v>
      </c>
      <c r="X646" s="42">
        <f t="shared" si="844"/>
        <v>0.03</v>
      </c>
      <c r="Y646" s="43">
        <f t="shared" si="808"/>
        <v>2.4662697723036864E-3</v>
      </c>
      <c r="Z646" s="45">
        <f t="shared" si="799"/>
        <v>0.03</v>
      </c>
      <c r="AA646" s="43">
        <f t="shared" si="809"/>
        <v>2.4662697723036864E-3</v>
      </c>
      <c r="AB646" s="35">
        <f t="shared" si="845"/>
        <v>0.16</v>
      </c>
      <c r="AC646" s="35">
        <f t="shared" ca="1" si="845"/>
        <v>0.15470777428049154</v>
      </c>
      <c r="AD646" s="317">
        <f t="shared" ca="1" si="845"/>
        <v>0.15470777428049154</v>
      </c>
      <c r="AE646" s="39"/>
      <c r="AF646" s="318">
        <f t="shared" si="810"/>
        <v>0</v>
      </c>
      <c r="AG646" s="405">
        <f t="shared" ca="1" si="811"/>
        <v>0</v>
      </c>
      <c r="AH646" s="318">
        <f t="shared" si="812"/>
        <v>0</v>
      </c>
      <c r="AI646" s="405">
        <f t="shared" ca="1" si="813"/>
        <v>0</v>
      </c>
      <c r="AJ646" s="318">
        <f t="shared" si="814"/>
        <v>0</v>
      </c>
      <c r="AK646" s="405">
        <f t="shared" ca="1" si="815"/>
        <v>0</v>
      </c>
      <c r="AL646" s="35">
        <v>0</v>
      </c>
      <c r="AM646" s="30">
        <f t="shared" ca="1" si="816"/>
        <v>0</v>
      </c>
      <c r="AN646" s="39"/>
      <c r="AO646" s="39"/>
      <c r="AP646" s="709">
        <f ca="1">IF($J$12="",0,IF(A646&lt;=$Y$3,IF(R645+SUM($M$126:M646)&gt;$Z$22,R645*10%,IF(R645+SUM($M$126:M646)&lt;=$Z$22,$Z$22-R645-SUM($M$126:M646))),0))</f>
        <v>0</v>
      </c>
      <c r="AQ646" s="319">
        <f t="shared" ca="1" si="846"/>
        <v>0</v>
      </c>
      <c r="AR646" s="319">
        <f ca="1">IF($J$12="",0,IF(U645&lt;0,0,IF(A646&lt;=$Y$3,IF(U645+SUM($M$126:M646)&gt;$Z$22,U645*10%,IF(U645+SUM($M$126:M646)&lt;=$Z$22,$AR$125-U645-SUM($M$126:M646))),0)))</f>
        <v>0</v>
      </c>
      <c r="AS646" s="39">
        <f t="shared" ca="1" si="847"/>
        <v>0</v>
      </c>
      <c r="AT646" s="723">
        <f t="shared" ca="1" si="817"/>
        <v>0</v>
      </c>
      <c r="AU646" s="320">
        <f t="shared" ca="1" si="818"/>
        <v>0</v>
      </c>
      <c r="AV646" s="320">
        <f t="shared" ca="1" si="819"/>
        <v>0</v>
      </c>
      <c r="AW646" s="320">
        <f t="shared" ca="1" si="820"/>
        <v>0</v>
      </c>
      <c r="AX646" s="320">
        <f t="shared" ca="1" si="821"/>
        <v>0</v>
      </c>
      <c r="AY646" s="320">
        <f t="shared" ca="1" si="848"/>
        <v>0</v>
      </c>
      <c r="AZ646" s="724">
        <f t="shared" ca="1" si="822"/>
        <v>0</v>
      </c>
      <c r="BA646" s="1259">
        <f t="shared" si="849"/>
        <v>0</v>
      </c>
      <c r="BB646" s="1250"/>
      <c r="BC646" s="715">
        <f t="shared" si="823"/>
        <v>0</v>
      </c>
      <c r="BD646" s="715">
        <f t="shared" si="824"/>
        <v>0</v>
      </c>
      <c r="BE646" s="715">
        <f t="shared" si="825"/>
        <v>0</v>
      </c>
      <c r="BF646" s="715">
        <f t="shared" si="850"/>
        <v>0</v>
      </c>
      <c r="BG646" s="732">
        <f t="shared" si="826"/>
        <v>0</v>
      </c>
      <c r="BH646" s="39"/>
      <c r="BI646" s="39"/>
      <c r="BJ646" s="39"/>
      <c r="BK646" s="39"/>
      <c r="BL646" s="39"/>
      <c r="BM646" s="30"/>
      <c r="BN646" s="422">
        <f t="shared" ca="1" si="827"/>
        <v>0</v>
      </c>
      <c r="BO646" s="422">
        <f t="shared" ca="1" si="828"/>
        <v>0</v>
      </c>
      <c r="BP646" s="422">
        <f t="shared" ca="1" si="829"/>
        <v>0</v>
      </c>
      <c r="BQ646" s="422">
        <f t="shared" ca="1" si="830"/>
        <v>0</v>
      </c>
      <c r="BR646" s="422">
        <f t="shared" ca="1" si="851"/>
        <v>0</v>
      </c>
      <c r="BS646" s="422">
        <f t="shared" ca="1" si="831"/>
        <v>0</v>
      </c>
      <c r="BT646" s="422">
        <f t="shared" si="832"/>
        <v>0</v>
      </c>
      <c r="BU646" s="422">
        <f t="shared" si="833"/>
        <v>0</v>
      </c>
      <c r="BV646" s="422">
        <f t="shared" si="834"/>
        <v>0</v>
      </c>
      <c r="BW646" s="422">
        <f t="shared" si="835"/>
        <v>0</v>
      </c>
      <c r="BX646" s="422">
        <f t="shared" si="852"/>
        <v>0</v>
      </c>
      <c r="BY646" s="422">
        <f t="shared" si="836"/>
        <v>0</v>
      </c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458"/>
      <c r="CL646" s="458"/>
      <c r="CM646" s="458"/>
      <c r="CN646" s="458"/>
      <c r="CO646" s="458"/>
      <c r="CP646" s="458"/>
      <c r="CQ646" s="458"/>
      <c r="CR646" s="458"/>
      <c r="CS646" s="458"/>
      <c r="CT646" s="458"/>
      <c r="CU646" s="458"/>
      <c r="CV646" s="458"/>
      <c r="CW646" s="458"/>
      <c r="CX646" s="458"/>
      <c r="CY646" s="458"/>
      <c r="CZ646" s="458"/>
      <c r="DA646" s="458"/>
      <c r="DB646" s="458"/>
      <c r="DC646" s="458"/>
      <c r="DD646" s="458"/>
      <c r="DE646" s="458"/>
      <c r="DF646" s="458"/>
      <c r="DG646" s="458"/>
      <c r="DH646" s="458"/>
      <c r="DI646" s="458"/>
      <c r="DJ646" s="458"/>
      <c r="DK646" s="458"/>
      <c r="DL646" s="458"/>
      <c r="DM646" s="458"/>
      <c r="DN646" s="458"/>
      <c r="DO646" s="458"/>
      <c r="DP646" s="458"/>
      <c r="DQ646" s="458"/>
      <c r="DR646" s="458"/>
      <c r="DS646" s="458"/>
      <c r="DT646" s="458"/>
      <c r="DU646" s="39"/>
      <c r="DV646" s="39"/>
      <c r="DW646" s="31">
        <f t="shared" si="859"/>
        <v>44</v>
      </c>
      <c r="DX646" s="459">
        <f t="shared" si="837"/>
        <v>522</v>
      </c>
      <c r="DY646" s="467">
        <f t="shared" si="853"/>
        <v>0</v>
      </c>
      <c r="DZ646" s="468">
        <f t="shared" si="854"/>
        <v>0</v>
      </c>
      <c r="EA646" s="467">
        <f t="shared" si="855"/>
        <v>0</v>
      </c>
      <c r="EB646" s="468"/>
      <c r="EC646" s="326"/>
      <c r="ED646" s="468"/>
      <c r="EE646" s="39"/>
      <c r="EF646" s="459">
        <f t="shared" si="856"/>
        <v>522</v>
      </c>
      <c r="EG646" s="407">
        <f t="shared" si="857"/>
        <v>0.03</v>
      </c>
      <c r="EH646" s="407">
        <f t="shared" si="857"/>
        <v>0.03</v>
      </c>
      <c r="EI646" s="407">
        <f t="shared" si="857"/>
        <v>0.03</v>
      </c>
      <c r="EJ646" s="407">
        <f t="shared" si="857"/>
        <v>0.03</v>
      </c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39"/>
      <c r="GJ646" s="39"/>
      <c r="GK646" s="39"/>
      <c r="GL646" s="39"/>
      <c r="GM646" s="39"/>
      <c r="GN646" s="39"/>
      <c r="GO646" s="39"/>
      <c r="GP646" s="39"/>
      <c r="GQ646" s="39"/>
      <c r="GR646" s="39"/>
      <c r="GS646" s="39"/>
      <c r="GT646" s="39"/>
      <c r="GU646" s="39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</row>
    <row r="647" spans="1:228" ht="12.75" hidden="1" customHeight="1" x14ac:dyDescent="0.2">
      <c r="A647" s="31">
        <f t="shared" si="858"/>
        <v>44</v>
      </c>
      <c r="B647" s="31"/>
      <c r="C647" s="31"/>
      <c r="D647" s="32">
        <f t="shared" si="838"/>
        <v>523</v>
      </c>
      <c r="E647" s="33">
        <f t="shared" ca="1" si="802"/>
        <v>0</v>
      </c>
      <c r="F647" s="33">
        <f t="shared" ca="1" si="803"/>
        <v>0</v>
      </c>
      <c r="G647" s="33">
        <f t="shared" ca="1" si="804"/>
        <v>0</v>
      </c>
      <c r="H647" s="33">
        <v>0</v>
      </c>
      <c r="I647" s="33">
        <v>0</v>
      </c>
      <c r="J647" s="33">
        <f t="shared" ca="1" si="784"/>
        <v>0</v>
      </c>
      <c r="K647" s="33">
        <f t="shared" ca="1" si="805"/>
        <v>0</v>
      </c>
      <c r="L647" s="33"/>
      <c r="M647" s="832">
        <v>0</v>
      </c>
      <c r="N647" s="33">
        <f>IF(M647&gt;0,#REF!,0)</f>
        <v>0</v>
      </c>
      <c r="O647" s="33">
        <f t="shared" ca="1" si="806"/>
        <v>0</v>
      </c>
      <c r="P647" s="833">
        <f t="shared" ca="1" si="839"/>
        <v>0</v>
      </c>
      <c r="Q647" s="834">
        <f t="shared" ca="1" si="840"/>
        <v>0</v>
      </c>
      <c r="R647" s="835">
        <f t="shared" ca="1" si="841"/>
        <v>0</v>
      </c>
      <c r="S647" s="836">
        <f t="shared" ca="1" si="842"/>
        <v>0</v>
      </c>
      <c r="T647" s="34">
        <f t="shared" ca="1" si="807"/>
        <v>0</v>
      </c>
      <c r="U647" s="835">
        <f t="shared" ca="1" si="843"/>
        <v>0</v>
      </c>
      <c r="V647" s="34">
        <f t="shared" si="793"/>
        <v>0</v>
      </c>
      <c r="W647" s="553">
        <f t="shared" si="794"/>
        <v>0</v>
      </c>
      <c r="X647" s="42">
        <f t="shared" si="844"/>
        <v>0.03</v>
      </c>
      <c r="Y647" s="43">
        <f t="shared" si="808"/>
        <v>2.4662697723036864E-3</v>
      </c>
      <c r="Z647" s="45">
        <f t="shared" si="799"/>
        <v>0.03</v>
      </c>
      <c r="AA647" s="43">
        <f t="shared" si="809"/>
        <v>2.4662697723036864E-3</v>
      </c>
      <c r="AB647" s="35">
        <f t="shared" si="845"/>
        <v>0.16</v>
      </c>
      <c r="AC647" s="35">
        <f t="shared" ca="1" si="845"/>
        <v>0.15470777428049154</v>
      </c>
      <c r="AD647" s="317">
        <f t="shared" ca="1" si="845"/>
        <v>0.15470777428049154</v>
      </c>
      <c r="AE647" s="39"/>
      <c r="AF647" s="318">
        <f t="shared" si="810"/>
        <v>0</v>
      </c>
      <c r="AG647" s="405">
        <f t="shared" ca="1" si="811"/>
        <v>0</v>
      </c>
      <c r="AH647" s="318">
        <f t="shared" si="812"/>
        <v>0</v>
      </c>
      <c r="AI647" s="405">
        <f t="shared" ca="1" si="813"/>
        <v>0</v>
      </c>
      <c r="AJ647" s="318">
        <f t="shared" si="814"/>
        <v>0</v>
      </c>
      <c r="AK647" s="405">
        <f t="shared" ca="1" si="815"/>
        <v>0</v>
      </c>
      <c r="AL647" s="35">
        <v>0</v>
      </c>
      <c r="AM647" s="30">
        <f t="shared" ca="1" si="816"/>
        <v>0</v>
      </c>
      <c r="AN647" s="39"/>
      <c r="AO647" s="39"/>
      <c r="AP647" s="709">
        <f ca="1">IF($J$12="",0,IF(A647&lt;=$Y$3,IF(R646+SUM($M$126:M647)&gt;$Z$22,R646*10%,IF(R646+SUM($M$126:M647)&lt;=$Z$22,$Z$22-R646-SUM($M$126:M647))),0))</f>
        <v>0</v>
      </c>
      <c r="AQ647" s="319">
        <f t="shared" ca="1" si="846"/>
        <v>0</v>
      </c>
      <c r="AR647" s="319">
        <f ca="1">IF($J$12="",0,IF(U646&lt;0,0,IF(A647&lt;=$Y$3,IF(U646+SUM($M$126:M647)&gt;$Z$22,U646*10%,IF(U646+SUM($M$126:M647)&lt;=$Z$22,$AR$125-U646-SUM($M$126:M647))),0)))</f>
        <v>0</v>
      </c>
      <c r="AS647" s="39">
        <f t="shared" ca="1" si="847"/>
        <v>0</v>
      </c>
      <c r="AT647" s="723">
        <f t="shared" ca="1" si="817"/>
        <v>0</v>
      </c>
      <c r="AU647" s="320">
        <f t="shared" ca="1" si="818"/>
        <v>0</v>
      </c>
      <c r="AV647" s="320">
        <f t="shared" ca="1" si="819"/>
        <v>0</v>
      </c>
      <c r="AW647" s="320">
        <f t="shared" ca="1" si="820"/>
        <v>0</v>
      </c>
      <c r="AX647" s="320">
        <f t="shared" ca="1" si="821"/>
        <v>0</v>
      </c>
      <c r="AY647" s="320">
        <f t="shared" ca="1" si="848"/>
        <v>0</v>
      </c>
      <c r="AZ647" s="724">
        <f t="shared" ca="1" si="822"/>
        <v>0</v>
      </c>
      <c r="BA647" s="1259">
        <f t="shared" si="849"/>
        <v>0</v>
      </c>
      <c r="BB647" s="1250"/>
      <c r="BC647" s="715">
        <f t="shared" si="823"/>
        <v>0</v>
      </c>
      <c r="BD647" s="715">
        <f t="shared" si="824"/>
        <v>0</v>
      </c>
      <c r="BE647" s="715">
        <f t="shared" si="825"/>
        <v>0</v>
      </c>
      <c r="BF647" s="715">
        <f t="shared" si="850"/>
        <v>0</v>
      </c>
      <c r="BG647" s="732">
        <f t="shared" si="826"/>
        <v>0</v>
      </c>
      <c r="BH647" s="39"/>
      <c r="BI647" s="39"/>
      <c r="BJ647" s="39"/>
      <c r="BK647" s="39"/>
      <c r="BL647" s="39"/>
      <c r="BM647" s="30"/>
      <c r="BN647" s="422">
        <f t="shared" ca="1" si="827"/>
        <v>0</v>
      </c>
      <c r="BO647" s="422">
        <f t="shared" ca="1" si="828"/>
        <v>0</v>
      </c>
      <c r="BP647" s="422">
        <f t="shared" ca="1" si="829"/>
        <v>0</v>
      </c>
      <c r="BQ647" s="422">
        <f t="shared" ca="1" si="830"/>
        <v>0</v>
      </c>
      <c r="BR647" s="422">
        <f t="shared" ca="1" si="851"/>
        <v>0</v>
      </c>
      <c r="BS647" s="422">
        <f t="shared" ca="1" si="831"/>
        <v>0</v>
      </c>
      <c r="BT647" s="422">
        <f t="shared" si="832"/>
        <v>0</v>
      </c>
      <c r="BU647" s="422">
        <f t="shared" si="833"/>
        <v>0</v>
      </c>
      <c r="BV647" s="422">
        <f t="shared" si="834"/>
        <v>0</v>
      </c>
      <c r="BW647" s="422">
        <f t="shared" si="835"/>
        <v>0</v>
      </c>
      <c r="BX647" s="422">
        <f t="shared" si="852"/>
        <v>0</v>
      </c>
      <c r="BY647" s="422">
        <f t="shared" si="836"/>
        <v>0</v>
      </c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458"/>
      <c r="CL647" s="458"/>
      <c r="CM647" s="458"/>
      <c r="CN647" s="458"/>
      <c r="CO647" s="458"/>
      <c r="CP647" s="458"/>
      <c r="CQ647" s="458"/>
      <c r="CR647" s="458"/>
      <c r="CS647" s="458"/>
      <c r="CT647" s="458"/>
      <c r="CU647" s="458"/>
      <c r="CV647" s="458"/>
      <c r="CW647" s="458"/>
      <c r="CX647" s="458"/>
      <c r="CY647" s="458"/>
      <c r="CZ647" s="458"/>
      <c r="DA647" s="458"/>
      <c r="DB647" s="458"/>
      <c r="DC647" s="458"/>
      <c r="DD647" s="458"/>
      <c r="DE647" s="458"/>
      <c r="DF647" s="458"/>
      <c r="DG647" s="458"/>
      <c r="DH647" s="458"/>
      <c r="DI647" s="458"/>
      <c r="DJ647" s="458"/>
      <c r="DK647" s="458"/>
      <c r="DL647" s="458"/>
      <c r="DM647" s="458"/>
      <c r="DN647" s="458"/>
      <c r="DO647" s="458"/>
      <c r="DP647" s="458"/>
      <c r="DQ647" s="458"/>
      <c r="DR647" s="458"/>
      <c r="DS647" s="458"/>
      <c r="DT647" s="458"/>
      <c r="DU647" s="39"/>
      <c r="DV647" s="39"/>
      <c r="DW647" s="31">
        <f t="shared" si="859"/>
        <v>44</v>
      </c>
      <c r="DX647" s="459">
        <f t="shared" si="837"/>
        <v>523</v>
      </c>
      <c r="DY647" s="467">
        <f t="shared" si="853"/>
        <v>0</v>
      </c>
      <c r="DZ647" s="468">
        <f t="shared" si="854"/>
        <v>0</v>
      </c>
      <c r="EA647" s="467">
        <f t="shared" si="855"/>
        <v>0</v>
      </c>
      <c r="EB647" s="468"/>
      <c r="EC647" s="326"/>
      <c r="ED647" s="468"/>
      <c r="EE647" s="39"/>
      <c r="EF647" s="459">
        <f t="shared" si="856"/>
        <v>523</v>
      </c>
      <c r="EG647" s="407">
        <f t="shared" si="857"/>
        <v>0.03</v>
      </c>
      <c r="EH647" s="407">
        <f t="shared" si="857"/>
        <v>0.03</v>
      </c>
      <c r="EI647" s="407">
        <f t="shared" si="857"/>
        <v>0.03</v>
      </c>
      <c r="EJ647" s="407">
        <f t="shared" si="857"/>
        <v>0.03</v>
      </c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39"/>
      <c r="GJ647" s="39"/>
      <c r="GK647" s="39"/>
      <c r="GL647" s="39"/>
      <c r="GM647" s="39"/>
      <c r="GN647" s="39"/>
      <c r="GO647" s="39"/>
      <c r="GP647" s="39"/>
      <c r="GQ647" s="39"/>
      <c r="GR647" s="39"/>
      <c r="GS647" s="39"/>
      <c r="GT647" s="39"/>
      <c r="GU647" s="39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</row>
    <row r="648" spans="1:228" ht="12.75" hidden="1" customHeight="1" x14ac:dyDescent="0.2">
      <c r="A648" s="31">
        <f t="shared" si="858"/>
        <v>44</v>
      </c>
      <c r="B648" s="31"/>
      <c r="C648" s="31"/>
      <c r="D648" s="32">
        <f t="shared" si="838"/>
        <v>524</v>
      </c>
      <c r="E648" s="33">
        <f t="shared" ca="1" si="802"/>
        <v>0</v>
      </c>
      <c r="F648" s="33">
        <f t="shared" ca="1" si="803"/>
        <v>0</v>
      </c>
      <c r="G648" s="33">
        <f t="shared" ca="1" si="804"/>
        <v>0</v>
      </c>
      <c r="H648" s="33">
        <v>0</v>
      </c>
      <c r="I648" s="33">
        <v>0</v>
      </c>
      <c r="J648" s="33">
        <f t="shared" ca="1" si="784"/>
        <v>0</v>
      </c>
      <c r="K648" s="33">
        <f t="shared" ca="1" si="805"/>
        <v>0</v>
      </c>
      <c r="L648" s="33"/>
      <c r="M648" s="832">
        <v>0</v>
      </c>
      <c r="N648" s="33">
        <f>IF(M648&gt;0,#REF!,0)</f>
        <v>0</v>
      </c>
      <c r="O648" s="33">
        <f t="shared" ca="1" si="806"/>
        <v>0</v>
      </c>
      <c r="P648" s="833">
        <f t="shared" ca="1" si="839"/>
        <v>0</v>
      </c>
      <c r="Q648" s="834">
        <f t="shared" ca="1" si="840"/>
        <v>0</v>
      </c>
      <c r="R648" s="835">
        <f t="shared" ca="1" si="841"/>
        <v>0</v>
      </c>
      <c r="S648" s="836">
        <f t="shared" ca="1" si="842"/>
        <v>0</v>
      </c>
      <c r="T648" s="34">
        <f t="shared" ca="1" si="807"/>
        <v>0</v>
      </c>
      <c r="U648" s="835">
        <f t="shared" ca="1" si="843"/>
        <v>0</v>
      </c>
      <c r="V648" s="34">
        <f t="shared" si="793"/>
        <v>0</v>
      </c>
      <c r="W648" s="553">
        <f t="shared" si="794"/>
        <v>0</v>
      </c>
      <c r="X648" s="42">
        <f t="shared" si="844"/>
        <v>0.03</v>
      </c>
      <c r="Y648" s="43">
        <f t="shared" si="808"/>
        <v>2.4662697723036864E-3</v>
      </c>
      <c r="Z648" s="45">
        <f t="shared" si="799"/>
        <v>0.03</v>
      </c>
      <c r="AA648" s="43">
        <f t="shared" si="809"/>
        <v>2.4662697723036864E-3</v>
      </c>
      <c r="AB648" s="35">
        <f t="shared" si="845"/>
        <v>0.16</v>
      </c>
      <c r="AC648" s="35">
        <f t="shared" ca="1" si="845"/>
        <v>0.15470777428049154</v>
      </c>
      <c r="AD648" s="317">
        <f t="shared" ca="1" si="845"/>
        <v>0.15470777428049154</v>
      </c>
      <c r="AE648" s="39"/>
      <c r="AF648" s="318">
        <f t="shared" si="810"/>
        <v>0</v>
      </c>
      <c r="AG648" s="405">
        <f t="shared" ca="1" si="811"/>
        <v>0</v>
      </c>
      <c r="AH648" s="318">
        <f t="shared" si="812"/>
        <v>0</v>
      </c>
      <c r="AI648" s="405">
        <f t="shared" ca="1" si="813"/>
        <v>0</v>
      </c>
      <c r="AJ648" s="318">
        <f t="shared" si="814"/>
        <v>0</v>
      </c>
      <c r="AK648" s="405">
        <f t="shared" ca="1" si="815"/>
        <v>0</v>
      </c>
      <c r="AL648" s="35">
        <v>0</v>
      </c>
      <c r="AM648" s="30">
        <f t="shared" ca="1" si="816"/>
        <v>0</v>
      </c>
      <c r="AN648" s="39"/>
      <c r="AO648" s="39"/>
      <c r="AP648" s="709">
        <f ca="1">IF($J$12="",0,IF(A648&lt;=$Y$3,IF(R647+SUM($M$126:M648)&gt;$Z$22,R647*10%,IF(R647+SUM($M$126:M648)&lt;=$Z$22,$Z$22-R647-SUM($M$126:M648))),0))</f>
        <v>0</v>
      </c>
      <c r="AQ648" s="319">
        <f t="shared" ca="1" si="846"/>
        <v>0</v>
      </c>
      <c r="AR648" s="319">
        <f ca="1">IF($J$12="",0,IF(U647&lt;0,0,IF(A648&lt;=$Y$3,IF(U647+SUM($M$126:M648)&gt;$Z$22,U647*10%,IF(U647+SUM($M$126:M648)&lt;=$Z$22,$AR$125-U647-SUM($M$126:M648))),0)))</f>
        <v>0</v>
      </c>
      <c r="AS648" s="39">
        <f t="shared" ca="1" si="847"/>
        <v>0</v>
      </c>
      <c r="AT648" s="723">
        <f t="shared" ca="1" si="817"/>
        <v>0</v>
      </c>
      <c r="AU648" s="320">
        <f t="shared" ca="1" si="818"/>
        <v>0</v>
      </c>
      <c r="AV648" s="320">
        <f t="shared" ca="1" si="819"/>
        <v>0</v>
      </c>
      <c r="AW648" s="320">
        <f t="shared" ca="1" si="820"/>
        <v>0</v>
      </c>
      <c r="AX648" s="320">
        <f t="shared" ca="1" si="821"/>
        <v>0</v>
      </c>
      <c r="AY648" s="320">
        <f t="shared" ca="1" si="848"/>
        <v>0</v>
      </c>
      <c r="AZ648" s="724">
        <f t="shared" ca="1" si="822"/>
        <v>0</v>
      </c>
      <c r="BA648" s="1259">
        <f t="shared" si="849"/>
        <v>0</v>
      </c>
      <c r="BB648" s="1250"/>
      <c r="BC648" s="715">
        <f t="shared" si="823"/>
        <v>0</v>
      </c>
      <c r="BD648" s="715">
        <f t="shared" si="824"/>
        <v>0</v>
      </c>
      <c r="BE648" s="715">
        <f t="shared" si="825"/>
        <v>0</v>
      </c>
      <c r="BF648" s="715">
        <f t="shared" si="850"/>
        <v>0</v>
      </c>
      <c r="BG648" s="732">
        <f t="shared" si="826"/>
        <v>0</v>
      </c>
      <c r="BH648" s="39"/>
      <c r="BI648" s="39"/>
      <c r="BJ648" s="39"/>
      <c r="BK648" s="39"/>
      <c r="BL648" s="39"/>
      <c r="BM648" s="30"/>
      <c r="BN648" s="422">
        <f t="shared" ca="1" si="827"/>
        <v>0</v>
      </c>
      <c r="BO648" s="422">
        <f t="shared" ca="1" si="828"/>
        <v>0</v>
      </c>
      <c r="BP648" s="422">
        <f t="shared" ca="1" si="829"/>
        <v>0</v>
      </c>
      <c r="BQ648" s="422">
        <f t="shared" ca="1" si="830"/>
        <v>0</v>
      </c>
      <c r="BR648" s="422">
        <f t="shared" ca="1" si="851"/>
        <v>0</v>
      </c>
      <c r="BS648" s="422">
        <f t="shared" ca="1" si="831"/>
        <v>0</v>
      </c>
      <c r="BT648" s="422">
        <f t="shared" si="832"/>
        <v>0</v>
      </c>
      <c r="BU648" s="422">
        <f t="shared" si="833"/>
        <v>0</v>
      </c>
      <c r="BV648" s="422">
        <f t="shared" si="834"/>
        <v>0</v>
      </c>
      <c r="BW648" s="422">
        <f t="shared" si="835"/>
        <v>0</v>
      </c>
      <c r="BX648" s="422">
        <f t="shared" si="852"/>
        <v>0</v>
      </c>
      <c r="BY648" s="422">
        <f t="shared" si="836"/>
        <v>0</v>
      </c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458"/>
      <c r="CL648" s="458"/>
      <c r="CM648" s="458"/>
      <c r="CN648" s="458"/>
      <c r="CO648" s="458"/>
      <c r="CP648" s="458"/>
      <c r="CQ648" s="458"/>
      <c r="CR648" s="458"/>
      <c r="CS648" s="458"/>
      <c r="CT648" s="458"/>
      <c r="CU648" s="458"/>
      <c r="CV648" s="458"/>
      <c r="CW648" s="458"/>
      <c r="CX648" s="458"/>
      <c r="CY648" s="458"/>
      <c r="CZ648" s="458"/>
      <c r="DA648" s="458"/>
      <c r="DB648" s="458"/>
      <c r="DC648" s="458"/>
      <c r="DD648" s="458"/>
      <c r="DE648" s="458"/>
      <c r="DF648" s="458"/>
      <c r="DG648" s="458"/>
      <c r="DH648" s="458"/>
      <c r="DI648" s="458"/>
      <c r="DJ648" s="458"/>
      <c r="DK648" s="458"/>
      <c r="DL648" s="458"/>
      <c r="DM648" s="458"/>
      <c r="DN648" s="458"/>
      <c r="DO648" s="458"/>
      <c r="DP648" s="458"/>
      <c r="DQ648" s="458"/>
      <c r="DR648" s="458"/>
      <c r="DS648" s="458"/>
      <c r="DT648" s="458"/>
      <c r="DU648" s="39"/>
      <c r="DV648" s="39"/>
      <c r="DW648" s="31">
        <f t="shared" si="859"/>
        <v>44</v>
      </c>
      <c r="DX648" s="459">
        <f t="shared" si="837"/>
        <v>524</v>
      </c>
      <c r="DY648" s="467">
        <f t="shared" si="853"/>
        <v>0</v>
      </c>
      <c r="DZ648" s="468">
        <f t="shared" si="854"/>
        <v>0</v>
      </c>
      <c r="EA648" s="467">
        <f t="shared" si="855"/>
        <v>0</v>
      </c>
      <c r="EB648" s="468"/>
      <c r="EC648" s="326"/>
      <c r="ED648" s="468"/>
      <c r="EE648" s="39"/>
      <c r="EF648" s="459">
        <f t="shared" si="856"/>
        <v>524</v>
      </c>
      <c r="EG648" s="407">
        <f t="shared" si="857"/>
        <v>0.03</v>
      </c>
      <c r="EH648" s="407">
        <f t="shared" si="857"/>
        <v>0.03</v>
      </c>
      <c r="EI648" s="407">
        <f t="shared" si="857"/>
        <v>0.03</v>
      </c>
      <c r="EJ648" s="407">
        <f t="shared" si="857"/>
        <v>0.03</v>
      </c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39"/>
      <c r="GJ648" s="39"/>
      <c r="GK648" s="39"/>
      <c r="GL648" s="39"/>
      <c r="GM648" s="39"/>
      <c r="GN648" s="39"/>
      <c r="GO648" s="39"/>
      <c r="GP648" s="39"/>
      <c r="GQ648" s="39"/>
      <c r="GR648" s="39"/>
      <c r="GS648" s="39"/>
      <c r="GT648" s="39"/>
      <c r="GU648" s="39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</row>
    <row r="649" spans="1:228" ht="12.75" hidden="1" customHeight="1" x14ac:dyDescent="0.2">
      <c r="A649" s="31">
        <f t="shared" si="858"/>
        <v>44</v>
      </c>
      <c r="B649" s="31"/>
      <c r="C649" s="31"/>
      <c r="D649" s="32">
        <f t="shared" si="838"/>
        <v>525</v>
      </c>
      <c r="E649" s="33">
        <f t="shared" ca="1" si="802"/>
        <v>0</v>
      </c>
      <c r="F649" s="33">
        <f t="shared" ca="1" si="803"/>
        <v>0</v>
      </c>
      <c r="G649" s="33">
        <f t="shared" ca="1" si="804"/>
        <v>0</v>
      </c>
      <c r="H649" s="33">
        <v>0</v>
      </c>
      <c r="I649" s="33">
        <v>0</v>
      </c>
      <c r="J649" s="33">
        <f t="shared" ref="J649:J712" ca="1" si="860">IF(A649&gt;$Y$3,0,$J$124)</f>
        <v>0</v>
      </c>
      <c r="K649" s="33">
        <f t="shared" ca="1" si="805"/>
        <v>0</v>
      </c>
      <c r="L649" s="33"/>
      <c r="M649" s="832">
        <v>0</v>
      </c>
      <c r="N649" s="33">
        <f>IF(M649&gt;0,#REF!,0)</f>
        <v>0</v>
      </c>
      <c r="O649" s="33">
        <f t="shared" ca="1" si="806"/>
        <v>0</v>
      </c>
      <c r="P649" s="833">
        <f t="shared" ca="1" si="839"/>
        <v>0</v>
      </c>
      <c r="Q649" s="834">
        <f t="shared" ca="1" si="840"/>
        <v>0</v>
      </c>
      <c r="R649" s="835">
        <f t="shared" ca="1" si="841"/>
        <v>0</v>
      </c>
      <c r="S649" s="836">
        <f t="shared" ca="1" si="842"/>
        <v>0</v>
      </c>
      <c r="T649" s="34">
        <f t="shared" ca="1" si="807"/>
        <v>0</v>
      </c>
      <c r="U649" s="835">
        <f t="shared" ca="1" si="843"/>
        <v>0</v>
      </c>
      <c r="V649" s="34">
        <f t="shared" si="793"/>
        <v>0</v>
      </c>
      <c r="W649" s="553">
        <f t="shared" si="794"/>
        <v>0</v>
      </c>
      <c r="X649" s="42">
        <f t="shared" si="844"/>
        <v>0.03</v>
      </c>
      <c r="Y649" s="43">
        <f t="shared" si="808"/>
        <v>2.4662697723036864E-3</v>
      </c>
      <c r="Z649" s="45">
        <f t="shared" si="799"/>
        <v>0.03</v>
      </c>
      <c r="AA649" s="43">
        <f t="shared" si="809"/>
        <v>2.4662697723036864E-3</v>
      </c>
      <c r="AB649" s="35">
        <f t="shared" si="845"/>
        <v>0.16</v>
      </c>
      <c r="AC649" s="35">
        <f t="shared" ca="1" si="845"/>
        <v>0.15470777428049154</v>
      </c>
      <c r="AD649" s="317">
        <f t="shared" ca="1" si="845"/>
        <v>0.15470777428049154</v>
      </c>
      <c r="AE649" s="39"/>
      <c r="AF649" s="318">
        <f t="shared" si="810"/>
        <v>0</v>
      </c>
      <c r="AG649" s="405">
        <f t="shared" ca="1" si="811"/>
        <v>0</v>
      </c>
      <c r="AH649" s="318">
        <f t="shared" si="812"/>
        <v>0</v>
      </c>
      <c r="AI649" s="405">
        <f t="shared" ca="1" si="813"/>
        <v>0</v>
      </c>
      <c r="AJ649" s="318">
        <f t="shared" si="814"/>
        <v>0</v>
      </c>
      <c r="AK649" s="405">
        <f t="shared" ca="1" si="815"/>
        <v>0</v>
      </c>
      <c r="AL649" s="35">
        <v>0</v>
      </c>
      <c r="AM649" s="30">
        <f t="shared" ca="1" si="816"/>
        <v>0</v>
      </c>
      <c r="AN649" s="39"/>
      <c r="AO649" s="39"/>
      <c r="AP649" s="709">
        <f ca="1">IF($J$12="",0,IF(A649&lt;=$Y$3,IF(R648+SUM($M$126:M649)&gt;$Z$22,R648*10%,IF(R648+SUM($M$126:M649)&lt;=$Z$22,$Z$22-R648-SUM($M$126:M649))),0))</f>
        <v>0</v>
      </c>
      <c r="AQ649" s="319">
        <f t="shared" ca="1" si="846"/>
        <v>0</v>
      </c>
      <c r="AR649" s="319">
        <f ca="1">IF($J$12="",0,IF(U648&lt;0,0,IF(A649&lt;=$Y$3,IF(U648+SUM($M$126:M649)&gt;$Z$22,U648*10%,IF(U648+SUM($M$126:M649)&lt;=$Z$22,$AR$125-U648-SUM($M$126:M649))),0)))</f>
        <v>0</v>
      </c>
      <c r="AS649" s="39">
        <f t="shared" ca="1" si="847"/>
        <v>0</v>
      </c>
      <c r="AT649" s="723">
        <f t="shared" ca="1" si="817"/>
        <v>0</v>
      </c>
      <c r="AU649" s="320">
        <f t="shared" ca="1" si="818"/>
        <v>0</v>
      </c>
      <c r="AV649" s="320">
        <f t="shared" ca="1" si="819"/>
        <v>0</v>
      </c>
      <c r="AW649" s="320">
        <f t="shared" ca="1" si="820"/>
        <v>0</v>
      </c>
      <c r="AX649" s="320">
        <f t="shared" ca="1" si="821"/>
        <v>0</v>
      </c>
      <c r="AY649" s="320">
        <f t="shared" ca="1" si="848"/>
        <v>0</v>
      </c>
      <c r="AZ649" s="724">
        <f t="shared" ca="1" si="822"/>
        <v>0</v>
      </c>
      <c r="BA649" s="1259">
        <f t="shared" si="849"/>
        <v>0</v>
      </c>
      <c r="BB649" s="1250"/>
      <c r="BC649" s="715">
        <f t="shared" si="823"/>
        <v>0</v>
      </c>
      <c r="BD649" s="715">
        <f t="shared" si="824"/>
        <v>0</v>
      </c>
      <c r="BE649" s="715">
        <f t="shared" si="825"/>
        <v>0</v>
      </c>
      <c r="BF649" s="715">
        <f t="shared" si="850"/>
        <v>0</v>
      </c>
      <c r="BG649" s="732">
        <f t="shared" si="826"/>
        <v>0</v>
      </c>
      <c r="BH649" s="39"/>
      <c r="BI649" s="39"/>
      <c r="BJ649" s="39"/>
      <c r="BK649" s="39"/>
      <c r="BL649" s="39"/>
      <c r="BM649" s="30"/>
      <c r="BN649" s="422">
        <f t="shared" ca="1" si="827"/>
        <v>0</v>
      </c>
      <c r="BO649" s="422">
        <f t="shared" ca="1" si="828"/>
        <v>0</v>
      </c>
      <c r="BP649" s="422">
        <f t="shared" ca="1" si="829"/>
        <v>0</v>
      </c>
      <c r="BQ649" s="422">
        <f t="shared" ca="1" si="830"/>
        <v>0</v>
      </c>
      <c r="BR649" s="422">
        <f t="shared" ca="1" si="851"/>
        <v>0</v>
      </c>
      <c r="BS649" s="422">
        <f t="shared" ca="1" si="831"/>
        <v>0</v>
      </c>
      <c r="BT649" s="422">
        <f t="shared" si="832"/>
        <v>0</v>
      </c>
      <c r="BU649" s="422">
        <f t="shared" si="833"/>
        <v>0</v>
      </c>
      <c r="BV649" s="422">
        <f t="shared" si="834"/>
        <v>0</v>
      </c>
      <c r="BW649" s="422">
        <f t="shared" si="835"/>
        <v>0</v>
      </c>
      <c r="BX649" s="422">
        <f t="shared" si="852"/>
        <v>0</v>
      </c>
      <c r="BY649" s="422">
        <f t="shared" si="836"/>
        <v>0</v>
      </c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458"/>
      <c r="CL649" s="458"/>
      <c r="CM649" s="458"/>
      <c r="CN649" s="458"/>
      <c r="CO649" s="458"/>
      <c r="CP649" s="458"/>
      <c r="CQ649" s="458"/>
      <c r="CR649" s="458"/>
      <c r="CS649" s="458"/>
      <c r="CT649" s="458"/>
      <c r="CU649" s="458"/>
      <c r="CV649" s="458"/>
      <c r="CW649" s="458"/>
      <c r="CX649" s="458"/>
      <c r="CY649" s="458"/>
      <c r="CZ649" s="458"/>
      <c r="DA649" s="458"/>
      <c r="DB649" s="458"/>
      <c r="DC649" s="458"/>
      <c r="DD649" s="458"/>
      <c r="DE649" s="458"/>
      <c r="DF649" s="458"/>
      <c r="DG649" s="458"/>
      <c r="DH649" s="458"/>
      <c r="DI649" s="458"/>
      <c r="DJ649" s="458"/>
      <c r="DK649" s="458"/>
      <c r="DL649" s="458"/>
      <c r="DM649" s="458"/>
      <c r="DN649" s="458"/>
      <c r="DO649" s="458"/>
      <c r="DP649" s="458"/>
      <c r="DQ649" s="458"/>
      <c r="DR649" s="458"/>
      <c r="DS649" s="458"/>
      <c r="DT649" s="458"/>
      <c r="DU649" s="39"/>
      <c r="DV649" s="39"/>
      <c r="DW649" s="31">
        <f t="shared" si="859"/>
        <v>44</v>
      </c>
      <c r="DX649" s="459">
        <f t="shared" si="837"/>
        <v>525</v>
      </c>
      <c r="DY649" s="467">
        <f t="shared" si="853"/>
        <v>0</v>
      </c>
      <c r="DZ649" s="468">
        <f t="shared" si="854"/>
        <v>0</v>
      </c>
      <c r="EA649" s="467">
        <f t="shared" si="855"/>
        <v>0</v>
      </c>
      <c r="EB649" s="468"/>
      <c r="EC649" s="326"/>
      <c r="ED649" s="468"/>
      <c r="EE649" s="39"/>
      <c r="EF649" s="459">
        <f t="shared" si="856"/>
        <v>525</v>
      </c>
      <c r="EG649" s="407">
        <f t="shared" si="857"/>
        <v>0.03</v>
      </c>
      <c r="EH649" s="407">
        <f t="shared" si="857"/>
        <v>0.03</v>
      </c>
      <c r="EI649" s="407">
        <f t="shared" si="857"/>
        <v>0.03</v>
      </c>
      <c r="EJ649" s="407">
        <f t="shared" si="857"/>
        <v>0.03</v>
      </c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39"/>
      <c r="GJ649" s="39"/>
      <c r="GK649" s="39"/>
      <c r="GL649" s="39"/>
      <c r="GM649" s="39"/>
      <c r="GN649" s="39"/>
      <c r="GO649" s="39"/>
      <c r="GP649" s="39"/>
      <c r="GQ649" s="39"/>
      <c r="GR649" s="39"/>
      <c r="GS649" s="39"/>
      <c r="GT649" s="39"/>
      <c r="GU649" s="39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</row>
    <row r="650" spans="1:228" ht="12.75" hidden="1" customHeight="1" x14ac:dyDescent="0.2">
      <c r="A650" s="31">
        <f t="shared" si="858"/>
        <v>44</v>
      </c>
      <c r="B650" s="31"/>
      <c r="C650" s="31"/>
      <c r="D650" s="32">
        <f t="shared" si="838"/>
        <v>526</v>
      </c>
      <c r="E650" s="33">
        <f t="shared" ca="1" si="802"/>
        <v>0</v>
      </c>
      <c r="F650" s="33">
        <f t="shared" ca="1" si="803"/>
        <v>0</v>
      </c>
      <c r="G650" s="33">
        <f t="shared" ca="1" si="804"/>
        <v>0</v>
      </c>
      <c r="H650" s="33">
        <v>0</v>
      </c>
      <c r="I650" s="33">
        <v>0</v>
      </c>
      <c r="J650" s="33">
        <f t="shared" ca="1" si="860"/>
        <v>0</v>
      </c>
      <c r="K650" s="33">
        <f t="shared" ca="1" si="805"/>
        <v>0</v>
      </c>
      <c r="L650" s="33"/>
      <c r="M650" s="832">
        <v>0</v>
      </c>
      <c r="N650" s="33">
        <f>IF(M650&gt;0,#REF!,0)</f>
        <v>0</v>
      </c>
      <c r="O650" s="33">
        <f t="shared" ca="1" si="806"/>
        <v>0</v>
      </c>
      <c r="P650" s="833">
        <f t="shared" ca="1" si="839"/>
        <v>0</v>
      </c>
      <c r="Q650" s="834">
        <f t="shared" ca="1" si="840"/>
        <v>0</v>
      </c>
      <c r="R650" s="835">
        <f t="shared" ca="1" si="841"/>
        <v>0</v>
      </c>
      <c r="S650" s="836">
        <f t="shared" ca="1" si="842"/>
        <v>0</v>
      </c>
      <c r="T650" s="34">
        <f t="shared" ca="1" si="807"/>
        <v>0</v>
      </c>
      <c r="U650" s="835">
        <f t="shared" ca="1" si="843"/>
        <v>0</v>
      </c>
      <c r="V650" s="34">
        <f t="shared" si="793"/>
        <v>0</v>
      </c>
      <c r="W650" s="553">
        <f t="shared" si="794"/>
        <v>0</v>
      </c>
      <c r="X650" s="42">
        <f t="shared" si="844"/>
        <v>0.03</v>
      </c>
      <c r="Y650" s="43">
        <f t="shared" si="808"/>
        <v>2.4662697723036864E-3</v>
      </c>
      <c r="Z650" s="45">
        <f t="shared" si="799"/>
        <v>0.03</v>
      </c>
      <c r="AA650" s="43">
        <f t="shared" si="809"/>
        <v>2.4662697723036864E-3</v>
      </c>
      <c r="AB650" s="35">
        <f t="shared" si="845"/>
        <v>0.16</v>
      </c>
      <c r="AC650" s="35">
        <f t="shared" ca="1" si="845"/>
        <v>0.15470777428049154</v>
      </c>
      <c r="AD650" s="317">
        <f t="shared" ca="1" si="845"/>
        <v>0.15470777428049154</v>
      </c>
      <c r="AE650" s="39"/>
      <c r="AF650" s="318">
        <f t="shared" si="810"/>
        <v>0</v>
      </c>
      <c r="AG650" s="405">
        <f t="shared" ca="1" si="811"/>
        <v>0</v>
      </c>
      <c r="AH650" s="318">
        <f t="shared" si="812"/>
        <v>0</v>
      </c>
      <c r="AI650" s="405">
        <f t="shared" ca="1" si="813"/>
        <v>0</v>
      </c>
      <c r="AJ650" s="318">
        <f t="shared" si="814"/>
        <v>0</v>
      </c>
      <c r="AK650" s="405">
        <f t="shared" ca="1" si="815"/>
        <v>0</v>
      </c>
      <c r="AL650" s="35">
        <v>0</v>
      </c>
      <c r="AM650" s="30">
        <f t="shared" ca="1" si="816"/>
        <v>0</v>
      </c>
      <c r="AN650" s="39"/>
      <c r="AO650" s="39"/>
      <c r="AP650" s="709">
        <f ca="1">IF($J$12="",0,IF(A650&lt;=$Y$3,IF(R649+SUM($M$126:M650)&gt;$Z$22,R649*10%,IF(R649+SUM($M$126:M650)&lt;=$Z$22,$Z$22-R649-SUM($M$126:M650))),0))</f>
        <v>0</v>
      </c>
      <c r="AQ650" s="319">
        <f t="shared" ca="1" si="846"/>
        <v>0</v>
      </c>
      <c r="AR650" s="319">
        <f ca="1">IF($J$12="",0,IF(U649&lt;0,0,IF(A650&lt;=$Y$3,IF(U649+SUM($M$126:M650)&gt;$Z$22,U649*10%,IF(U649+SUM($M$126:M650)&lt;=$Z$22,$AR$125-U649-SUM($M$126:M650))),0)))</f>
        <v>0</v>
      </c>
      <c r="AS650" s="39">
        <f t="shared" ca="1" si="847"/>
        <v>0</v>
      </c>
      <c r="AT650" s="723">
        <f t="shared" ca="1" si="817"/>
        <v>0</v>
      </c>
      <c r="AU650" s="320">
        <f t="shared" ca="1" si="818"/>
        <v>0</v>
      </c>
      <c r="AV650" s="320">
        <f t="shared" ca="1" si="819"/>
        <v>0</v>
      </c>
      <c r="AW650" s="320">
        <f t="shared" ca="1" si="820"/>
        <v>0</v>
      </c>
      <c r="AX650" s="320">
        <f t="shared" ca="1" si="821"/>
        <v>0</v>
      </c>
      <c r="AY650" s="320">
        <f t="shared" ca="1" si="848"/>
        <v>0</v>
      </c>
      <c r="AZ650" s="724">
        <f t="shared" ca="1" si="822"/>
        <v>0</v>
      </c>
      <c r="BA650" s="1259">
        <f t="shared" si="849"/>
        <v>0</v>
      </c>
      <c r="BB650" s="1250"/>
      <c r="BC650" s="715">
        <f t="shared" si="823"/>
        <v>0</v>
      </c>
      <c r="BD650" s="715">
        <f t="shared" si="824"/>
        <v>0</v>
      </c>
      <c r="BE650" s="715">
        <f t="shared" si="825"/>
        <v>0</v>
      </c>
      <c r="BF650" s="715">
        <f t="shared" si="850"/>
        <v>0</v>
      </c>
      <c r="BG650" s="732">
        <f t="shared" si="826"/>
        <v>0</v>
      </c>
      <c r="BH650" s="39"/>
      <c r="BI650" s="39"/>
      <c r="BJ650" s="39"/>
      <c r="BK650" s="39"/>
      <c r="BL650" s="39"/>
      <c r="BM650" s="30"/>
      <c r="BN650" s="422">
        <f t="shared" ca="1" si="827"/>
        <v>0</v>
      </c>
      <c r="BO650" s="422">
        <f t="shared" ca="1" si="828"/>
        <v>0</v>
      </c>
      <c r="BP650" s="422">
        <f t="shared" ca="1" si="829"/>
        <v>0</v>
      </c>
      <c r="BQ650" s="422">
        <f t="shared" ca="1" si="830"/>
        <v>0</v>
      </c>
      <c r="BR650" s="422">
        <f t="shared" ca="1" si="851"/>
        <v>0</v>
      </c>
      <c r="BS650" s="422">
        <f t="shared" ca="1" si="831"/>
        <v>0</v>
      </c>
      <c r="BT650" s="422">
        <f t="shared" si="832"/>
        <v>0</v>
      </c>
      <c r="BU650" s="422">
        <f t="shared" si="833"/>
        <v>0</v>
      </c>
      <c r="BV650" s="422">
        <f t="shared" si="834"/>
        <v>0</v>
      </c>
      <c r="BW650" s="422">
        <f t="shared" si="835"/>
        <v>0</v>
      </c>
      <c r="BX650" s="422">
        <f t="shared" si="852"/>
        <v>0</v>
      </c>
      <c r="BY650" s="422">
        <f t="shared" si="836"/>
        <v>0</v>
      </c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458"/>
      <c r="CL650" s="458"/>
      <c r="CM650" s="458"/>
      <c r="CN650" s="458"/>
      <c r="CO650" s="458"/>
      <c r="CP650" s="458"/>
      <c r="CQ650" s="458"/>
      <c r="CR650" s="458"/>
      <c r="CS650" s="458"/>
      <c r="CT650" s="458"/>
      <c r="CU650" s="458"/>
      <c r="CV650" s="458"/>
      <c r="CW650" s="458"/>
      <c r="CX650" s="458"/>
      <c r="CY650" s="458"/>
      <c r="CZ650" s="458"/>
      <c r="DA650" s="458"/>
      <c r="DB650" s="458"/>
      <c r="DC650" s="458"/>
      <c r="DD650" s="458"/>
      <c r="DE650" s="458"/>
      <c r="DF650" s="458"/>
      <c r="DG650" s="458"/>
      <c r="DH650" s="458"/>
      <c r="DI650" s="458"/>
      <c r="DJ650" s="458"/>
      <c r="DK650" s="458"/>
      <c r="DL650" s="458"/>
      <c r="DM650" s="458"/>
      <c r="DN650" s="458"/>
      <c r="DO650" s="458"/>
      <c r="DP650" s="458"/>
      <c r="DQ650" s="458"/>
      <c r="DR650" s="458"/>
      <c r="DS650" s="458"/>
      <c r="DT650" s="458"/>
      <c r="DU650" s="39"/>
      <c r="DV650" s="39"/>
      <c r="DW650" s="31">
        <f t="shared" si="859"/>
        <v>44</v>
      </c>
      <c r="DX650" s="459">
        <f t="shared" si="837"/>
        <v>526</v>
      </c>
      <c r="DY650" s="467">
        <f t="shared" si="853"/>
        <v>0</v>
      </c>
      <c r="DZ650" s="468">
        <f t="shared" si="854"/>
        <v>0</v>
      </c>
      <c r="EA650" s="467">
        <f t="shared" si="855"/>
        <v>0</v>
      </c>
      <c r="EB650" s="468"/>
      <c r="EC650" s="326"/>
      <c r="ED650" s="468"/>
      <c r="EE650" s="39"/>
      <c r="EF650" s="459">
        <f t="shared" si="856"/>
        <v>526</v>
      </c>
      <c r="EG650" s="407">
        <f t="shared" si="857"/>
        <v>0.03</v>
      </c>
      <c r="EH650" s="407">
        <f t="shared" si="857"/>
        <v>0.03</v>
      </c>
      <c r="EI650" s="407">
        <f t="shared" si="857"/>
        <v>0.03</v>
      </c>
      <c r="EJ650" s="407">
        <f t="shared" si="857"/>
        <v>0.03</v>
      </c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U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</row>
    <row r="651" spans="1:228" ht="12.75" hidden="1" customHeight="1" x14ac:dyDescent="0.2">
      <c r="A651" s="31">
        <f t="shared" si="858"/>
        <v>44</v>
      </c>
      <c r="B651" s="31"/>
      <c r="C651" s="31"/>
      <c r="D651" s="32">
        <f t="shared" si="838"/>
        <v>527</v>
      </c>
      <c r="E651" s="33">
        <f t="shared" ca="1" si="802"/>
        <v>0</v>
      </c>
      <c r="F651" s="33">
        <f t="shared" ca="1" si="803"/>
        <v>0</v>
      </c>
      <c r="G651" s="33">
        <f t="shared" ca="1" si="804"/>
        <v>0</v>
      </c>
      <c r="H651" s="33">
        <v>0</v>
      </c>
      <c r="I651" s="33">
        <v>0</v>
      </c>
      <c r="J651" s="33">
        <f t="shared" ca="1" si="860"/>
        <v>0</v>
      </c>
      <c r="K651" s="33">
        <f t="shared" ca="1" si="805"/>
        <v>0</v>
      </c>
      <c r="L651" s="33"/>
      <c r="M651" s="832">
        <v>0</v>
      </c>
      <c r="N651" s="33">
        <f>IF(M651&gt;0,#REF!,0)</f>
        <v>0</v>
      </c>
      <c r="O651" s="33">
        <f t="shared" ca="1" si="806"/>
        <v>0</v>
      </c>
      <c r="P651" s="833">
        <f t="shared" ca="1" si="839"/>
        <v>0</v>
      </c>
      <c r="Q651" s="834">
        <f t="shared" ca="1" si="840"/>
        <v>0</v>
      </c>
      <c r="R651" s="835">
        <f t="shared" ca="1" si="841"/>
        <v>0</v>
      </c>
      <c r="S651" s="836">
        <f t="shared" ca="1" si="842"/>
        <v>0</v>
      </c>
      <c r="T651" s="34">
        <f t="shared" ca="1" si="807"/>
        <v>0</v>
      </c>
      <c r="U651" s="835">
        <f t="shared" ca="1" si="843"/>
        <v>0</v>
      </c>
      <c r="V651" s="34">
        <f t="shared" si="793"/>
        <v>0</v>
      </c>
      <c r="W651" s="553">
        <f t="shared" si="794"/>
        <v>0</v>
      </c>
      <c r="X651" s="42">
        <f t="shared" si="844"/>
        <v>0.03</v>
      </c>
      <c r="Y651" s="43">
        <f t="shared" si="808"/>
        <v>2.4662697723036864E-3</v>
      </c>
      <c r="Z651" s="45">
        <f t="shared" si="799"/>
        <v>0.03</v>
      </c>
      <c r="AA651" s="43">
        <f t="shared" si="809"/>
        <v>2.4662697723036864E-3</v>
      </c>
      <c r="AB651" s="35">
        <f t="shared" si="845"/>
        <v>0.16</v>
      </c>
      <c r="AC651" s="35">
        <f t="shared" ca="1" si="845"/>
        <v>0.15470777428049154</v>
      </c>
      <c r="AD651" s="317">
        <f t="shared" ca="1" si="845"/>
        <v>0.15470777428049154</v>
      </c>
      <c r="AE651" s="39"/>
      <c r="AF651" s="318">
        <f t="shared" si="810"/>
        <v>0</v>
      </c>
      <c r="AG651" s="405">
        <f t="shared" ca="1" si="811"/>
        <v>0</v>
      </c>
      <c r="AH651" s="318">
        <f t="shared" si="812"/>
        <v>0</v>
      </c>
      <c r="AI651" s="405">
        <f t="shared" ca="1" si="813"/>
        <v>0</v>
      </c>
      <c r="AJ651" s="318">
        <f t="shared" si="814"/>
        <v>0</v>
      </c>
      <c r="AK651" s="405">
        <f t="shared" ca="1" si="815"/>
        <v>0</v>
      </c>
      <c r="AL651" s="35">
        <v>0</v>
      </c>
      <c r="AM651" s="30">
        <f t="shared" ca="1" si="816"/>
        <v>0</v>
      </c>
      <c r="AN651" s="39"/>
      <c r="AO651" s="39"/>
      <c r="AP651" s="709">
        <f ca="1">IF($J$12="",0,IF(A651&lt;=$Y$3,IF(R650+SUM($M$126:M651)&gt;$Z$22,R650*10%,IF(R650+SUM($M$126:M651)&lt;=$Z$22,$Z$22-R650-SUM($M$126:M651))),0))</f>
        <v>0</v>
      </c>
      <c r="AQ651" s="319">
        <f t="shared" ca="1" si="846"/>
        <v>0</v>
      </c>
      <c r="AR651" s="319">
        <f ca="1">IF($J$12="",0,IF(U650&lt;0,0,IF(A651&lt;=$Y$3,IF(U650+SUM($M$126:M651)&gt;$Z$22,U650*10%,IF(U650+SUM($M$126:M651)&lt;=$Z$22,$AR$125-U650-SUM($M$126:M651))),0)))</f>
        <v>0</v>
      </c>
      <c r="AS651" s="39">
        <f t="shared" ca="1" si="847"/>
        <v>0</v>
      </c>
      <c r="AT651" s="723">
        <f t="shared" ca="1" si="817"/>
        <v>0</v>
      </c>
      <c r="AU651" s="320">
        <f t="shared" ca="1" si="818"/>
        <v>0</v>
      </c>
      <c r="AV651" s="320">
        <f t="shared" ca="1" si="819"/>
        <v>0</v>
      </c>
      <c r="AW651" s="320">
        <f t="shared" ca="1" si="820"/>
        <v>0</v>
      </c>
      <c r="AX651" s="320">
        <f t="shared" ca="1" si="821"/>
        <v>0</v>
      </c>
      <c r="AY651" s="320">
        <f t="shared" ca="1" si="848"/>
        <v>0</v>
      </c>
      <c r="AZ651" s="724">
        <f t="shared" ca="1" si="822"/>
        <v>0</v>
      </c>
      <c r="BA651" s="1259">
        <f t="shared" si="849"/>
        <v>0</v>
      </c>
      <c r="BB651" s="1250"/>
      <c r="BC651" s="715">
        <f t="shared" si="823"/>
        <v>0</v>
      </c>
      <c r="BD651" s="715">
        <f t="shared" si="824"/>
        <v>0</v>
      </c>
      <c r="BE651" s="715">
        <f t="shared" si="825"/>
        <v>0</v>
      </c>
      <c r="BF651" s="715">
        <f t="shared" si="850"/>
        <v>0</v>
      </c>
      <c r="BG651" s="732">
        <f t="shared" si="826"/>
        <v>0</v>
      </c>
      <c r="BH651" s="39"/>
      <c r="BI651" s="39"/>
      <c r="BJ651" s="39"/>
      <c r="BK651" s="39"/>
      <c r="BL651" s="39"/>
      <c r="BM651" s="30"/>
      <c r="BN651" s="422">
        <f t="shared" ca="1" si="827"/>
        <v>0</v>
      </c>
      <c r="BO651" s="422">
        <f t="shared" ca="1" si="828"/>
        <v>0</v>
      </c>
      <c r="BP651" s="422">
        <f t="shared" ca="1" si="829"/>
        <v>0</v>
      </c>
      <c r="BQ651" s="422">
        <f t="shared" ca="1" si="830"/>
        <v>0</v>
      </c>
      <c r="BR651" s="422">
        <f t="shared" ca="1" si="851"/>
        <v>0</v>
      </c>
      <c r="BS651" s="422">
        <f t="shared" ca="1" si="831"/>
        <v>0</v>
      </c>
      <c r="BT651" s="422">
        <f t="shared" si="832"/>
        <v>0</v>
      </c>
      <c r="BU651" s="422">
        <f t="shared" si="833"/>
        <v>0</v>
      </c>
      <c r="BV651" s="422">
        <f t="shared" si="834"/>
        <v>0</v>
      </c>
      <c r="BW651" s="422">
        <f t="shared" si="835"/>
        <v>0</v>
      </c>
      <c r="BX651" s="422">
        <f t="shared" si="852"/>
        <v>0</v>
      </c>
      <c r="BY651" s="422">
        <f t="shared" si="836"/>
        <v>0</v>
      </c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458"/>
      <c r="CL651" s="458"/>
      <c r="CM651" s="458"/>
      <c r="CN651" s="458"/>
      <c r="CO651" s="458"/>
      <c r="CP651" s="458"/>
      <c r="CQ651" s="458"/>
      <c r="CR651" s="458"/>
      <c r="CS651" s="458"/>
      <c r="CT651" s="458"/>
      <c r="CU651" s="458"/>
      <c r="CV651" s="458"/>
      <c r="CW651" s="458"/>
      <c r="CX651" s="458"/>
      <c r="CY651" s="458"/>
      <c r="CZ651" s="458"/>
      <c r="DA651" s="458"/>
      <c r="DB651" s="458"/>
      <c r="DC651" s="458"/>
      <c r="DD651" s="458"/>
      <c r="DE651" s="458"/>
      <c r="DF651" s="458"/>
      <c r="DG651" s="458"/>
      <c r="DH651" s="458"/>
      <c r="DI651" s="458"/>
      <c r="DJ651" s="458"/>
      <c r="DK651" s="458"/>
      <c r="DL651" s="458"/>
      <c r="DM651" s="458"/>
      <c r="DN651" s="458"/>
      <c r="DO651" s="458"/>
      <c r="DP651" s="458"/>
      <c r="DQ651" s="458"/>
      <c r="DR651" s="458"/>
      <c r="DS651" s="458"/>
      <c r="DT651" s="458"/>
      <c r="DU651" s="39"/>
      <c r="DV651" s="39"/>
      <c r="DW651" s="31">
        <f t="shared" si="859"/>
        <v>44</v>
      </c>
      <c r="DX651" s="459">
        <f t="shared" si="837"/>
        <v>527</v>
      </c>
      <c r="DY651" s="467">
        <f t="shared" si="853"/>
        <v>0</v>
      </c>
      <c r="DZ651" s="468">
        <f t="shared" si="854"/>
        <v>0</v>
      </c>
      <c r="EA651" s="467">
        <f t="shared" si="855"/>
        <v>0</v>
      </c>
      <c r="EB651" s="468"/>
      <c r="EC651" s="326"/>
      <c r="ED651" s="468"/>
      <c r="EE651" s="39"/>
      <c r="EF651" s="459">
        <f t="shared" si="856"/>
        <v>527</v>
      </c>
      <c r="EG651" s="407">
        <f t="shared" si="857"/>
        <v>0.03</v>
      </c>
      <c r="EH651" s="407">
        <f t="shared" si="857"/>
        <v>0.03</v>
      </c>
      <c r="EI651" s="407">
        <f t="shared" si="857"/>
        <v>0.03</v>
      </c>
      <c r="EJ651" s="407">
        <f t="shared" si="857"/>
        <v>0.03</v>
      </c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U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</row>
    <row r="652" spans="1:228" ht="12.75" hidden="1" customHeight="1" x14ac:dyDescent="0.2">
      <c r="A652" s="31">
        <f t="shared" si="858"/>
        <v>44</v>
      </c>
      <c r="B652" s="31"/>
      <c r="C652" s="31"/>
      <c r="D652" s="32">
        <f t="shared" si="838"/>
        <v>528</v>
      </c>
      <c r="E652" s="33">
        <f t="shared" ca="1" si="802"/>
        <v>0</v>
      </c>
      <c r="F652" s="33">
        <f t="shared" ca="1" si="803"/>
        <v>0</v>
      </c>
      <c r="G652" s="33">
        <f t="shared" ca="1" si="804"/>
        <v>0</v>
      </c>
      <c r="H652" s="33">
        <v>0</v>
      </c>
      <c r="I652" s="33">
        <v>0</v>
      </c>
      <c r="J652" s="33">
        <f t="shared" ca="1" si="860"/>
        <v>0</v>
      </c>
      <c r="K652" s="33">
        <f t="shared" ca="1" si="805"/>
        <v>0</v>
      </c>
      <c r="L652" s="33"/>
      <c r="M652" s="832">
        <v>0</v>
      </c>
      <c r="N652" s="33">
        <f>IF(M652&gt;0,#REF!,0)</f>
        <v>0</v>
      </c>
      <c r="O652" s="33">
        <f t="shared" ca="1" si="806"/>
        <v>0</v>
      </c>
      <c r="P652" s="833">
        <f t="shared" ca="1" si="839"/>
        <v>0</v>
      </c>
      <c r="Q652" s="834">
        <f t="shared" ca="1" si="840"/>
        <v>0</v>
      </c>
      <c r="R652" s="835">
        <f t="shared" ca="1" si="841"/>
        <v>0</v>
      </c>
      <c r="S652" s="836">
        <f t="shared" ca="1" si="842"/>
        <v>0</v>
      </c>
      <c r="T652" s="34">
        <f t="shared" ca="1" si="807"/>
        <v>0</v>
      </c>
      <c r="U652" s="835">
        <f t="shared" ca="1" si="843"/>
        <v>0</v>
      </c>
      <c r="V652" s="34">
        <f t="shared" si="793"/>
        <v>0</v>
      </c>
      <c r="W652" s="553">
        <f t="shared" si="794"/>
        <v>0</v>
      </c>
      <c r="X652" s="42">
        <f t="shared" si="844"/>
        <v>0.03</v>
      </c>
      <c r="Y652" s="43">
        <f t="shared" si="808"/>
        <v>2.4662697723036864E-3</v>
      </c>
      <c r="Z652" s="45">
        <f t="shared" si="799"/>
        <v>0.03</v>
      </c>
      <c r="AA652" s="43">
        <f t="shared" si="809"/>
        <v>2.4662697723036864E-3</v>
      </c>
      <c r="AB652" s="35">
        <f t="shared" si="845"/>
        <v>0.16</v>
      </c>
      <c r="AC652" s="35">
        <f t="shared" ca="1" si="845"/>
        <v>0.15470777428049154</v>
      </c>
      <c r="AD652" s="317">
        <f t="shared" ca="1" si="845"/>
        <v>0.15470777428049154</v>
      </c>
      <c r="AE652" s="39"/>
      <c r="AF652" s="318">
        <f t="shared" si="810"/>
        <v>0</v>
      </c>
      <c r="AG652" s="405">
        <f t="shared" ca="1" si="811"/>
        <v>0</v>
      </c>
      <c r="AH652" s="318">
        <f t="shared" si="812"/>
        <v>0</v>
      </c>
      <c r="AI652" s="405">
        <f t="shared" ca="1" si="813"/>
        <v>0</v>
      </c>
      <c r="AJ652" s="318">
        <f t="shared" si="814"/>
        <v>0</v>
      </c>
      <c r="AK652" s="405">
        <f t="shared" ca="1" si="815"/>
        <v>0</v>
      </c>
      <c r="AL652" s="35">
        <v>0</v>
      </c>
      <c r="AM652" s="30">
        <f t="shared" ca="1" si="816"/>
        <v>0</v>
      </c>
      <c r="AN652" s="39"/>
      <c r="AO652" s="39"/>
      <c r="AP652" s="709">
        <f ca="1">IF($J$12="",0,IF(A652&lt;=$Y$3,IF(R651+SUM($M$126:M652)&gt;$Z$22,R651*10%,IF(R651+SUM($M$126:M652)&lt;=$Z$22,$Z$22-R651-SUM($M$126:M652))),0))</f>
        <v>0</v>
      </c>
      <c r="AQ652" s="319">
        <f t="shared" ca="1" si="846"/>
        <v>0</v>
      </c>
      <c r="AR652" s="319">
        <f ca="1">IF($J$12="",0,IF(U651&lt;0,0,IF(A652&lt;=$Y$3,IF(U651+SUM($M$126:M652)&gt;$Z$22,U651*10%,IF(U651+SUM($M$126:M652)&lt;=$Z$22,$AR$125-U651-SUM($M$126:M652))),0)))</f>
        <v>0</v>
      </c>
      <c r="AS652" s="39">
        <f t="shared" ca="1" si="847"/>
        <v>0</v>
      </c>
      <c r="AT652" s="723">
        <f t="shared" ca="1" si="817"/>
        <v>0</v>
      </c>
      <c r="AU652" s="320">
        <f t="shared" ca="1" si="818"/>
        <v>0</v>
      </c>
      <c r="AV652" s="320">
        <f t="shared" ca="1" si="819"/>
        <v>0</v>
      </c>
      <c r="AW652" s="320">
        <f t="shared" ca="1" si="820"/>
        <v>0</v>
      </c>
      <c r="AX652" s="320">
        <f t="shared" ca="1" si="821"/>
        <v>0</v>
      </c>
      <c r="AY652" s="320">
        <f t="shared" ca="1" si="848"/>
        <v>0</v>
      </c>
      <c r="AZ652" s="724">
        <f t="shared" ca="1" si="822"/>
        <v>0</v>
      </c>
      <c r="BA652" s="1259">
        <f t="shared" si="849"/>
        <v>0</v>
      </c>
      <c r="BB652" s="1250"/>
      <c r="BC652" s="715">
        <f t="shared" si="823"/>
        <v>0</v>
      </c>
      <c r="BD652" s="715">
        <f t="shared" si="824"/>
        <v>0</v>
      </c>
      <c r="BE652" s="715">
        <f t="shared" si="825"/>
        <v>0</v>
      </c>
      <c r="BF652" s="715">
        <f t="shared" si="850"/>
        <v>0</v>
      </c>
      <c r="BG652" s="732">
        <f t="shared" si="826"/>
        <v>0</v>
      </c>
      <c r="BH652" s="39"/>
      <c r="BI652" s="39"/>
      <c r="BJ652" s="39"/>
      <c r="BK652" s="39"/>
      <c r="BL652" s="39"/>
      <c r="BM652" s="30"/>
      <c r="BN652" s="422">
        <f t="shared" ca="1" si="827"/>
        <v>0</v>
      </c>
      <c r="BO652" s="422">
        <f t="shared" ca="1" si="828"/>
        <v>0</v>
      </c>
      <c r="BP652" s="422">
        <f t="shared" ca="1" si="829"/>
        <v>0</v>
      </c>
      <c r="BQ652" s="422">
        <f t="shared" ca="1" si="830"/>
        <v>0</v>
      </c>
      <c r="BR652" s="422">
        <f t="shared" ca="1" si="851"/>
        <v>0</v>
      </c>
      <c r="BS652" s="422">
        <f t="shared" ca="1" si="831"/>
        <v>0</v>
      </c>
      <c r="BT652" s="422">
        <f t="shared" si="832"/>
        <v>0</v>
      </c>
      <c r="BU652" s="422">
        <f t="shared" si="833"/>
        <v>0</v>
      </c>
      <c r="BV652" s="422">
        <f t="shared" si="834"/>
        <v>0</v>
      </c>
      <c r="BW652" s="422">
        <f t="shared" si="835"/>
        <v>0</v>
      </c>
      <c r="BX652" s="422">
        <f t="shared" si="852"/>
        <v>0</v>
      </c>
      <c r="BY652" s="422">
        <f t="shared" si="836"/>
        <v>0</v>
      </c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458"/>
      <c r="CL652" s="458"/>
      <c r="CM652" s="458"/>
      <c r="CN652" s="458"/>
      <c r="CO652" s="458"/>
      <c r="CP652" s="458"/>
      <c r="CQ652" s="458"/>
      <c r="CR652" s="458"/>
      <c r="CS652" s="458"/>
      <c r="CT652" s="458"/>
      <c r="CU652" s="458"/>
      <c r="CV652" s="458"/>
      <c r="CW652" s="458"/>
      <c r="CX652" s="458"/>
      <c r="CY652" s="458"/>
      <c r="CZ652" s="458"/>
      <c r="DA652" s="458"/>
      <c r="DB652" s="458"/>
      <c r="DC652" s="458"/>
      <c r="DD652" s="458"/>
      <c r="DE652" s="458"/>
      <c r="DF652" s="458"/>
      <c r="DG652" s="458"/>
      <c r="DH652" s="458"/>
      <c r="DI652" s="458"/>
      <c r="DJ652" s="458"/>
      <c r="DK652" s="458"/>
      <c r="DL652" s="458"/>
      <c r="DM652" s="458"/>
      <c r="DN652" s="458"/>
      <c r="DO652" s="458"/>
      <c r="DP652" s="458"/>
      <c r="DQ652" s="458"/>
      <c r="DR652" s="458"/>
      <c r="DS652" s="458"/>
      <c r="DT652" s="458"/>
      <c r="DU652" s="39"/>
      <c r="DV652" s="39"/>
      <c r="DW652" s="31">
        <f t="shared" si="859"/>
        <v>44</v>
      </c>
      <c r="DX652" s="459">
        <f t="shared" si="837"/>
        <v>528</v>
      </c>
      <c r="DY652" s="467">
        <f t="shared" si="853"/>
        <v>0</v>
      </c>
      <c r="DZ652" s="468">
        <f t="shared" si="854"/>
        <v>0</v>
      </c>
      <c r="EA652" s="467">
        <f t="shared" si="855"/>
        <v>0</v>
      </c>
      <c r="EB652" s="468"/>
      <c r="EC652" s="326"/>
      <c r="ED652" s="468"/>
      <c r="EE652" s="39"/>
      <c r="EF652" s="459">
        <f t="shared" si="856"/>
        <v>528</v>
      </c>
      <c r="EG652" s="407">
        <f t="shared" si="857"/>
        <v>0.03</v>
      </c>
      <c r="EH652" s="407">
        <f t="shared" si="857"/>
        <v>0.03</v>
      </c>
      <c r="EI652" s="407">
        <f t="shared" si="857"/>
        <v>0.03</v>
      </c>
      <c r="EJ652" s="407">
        <f t="shared" si="857"/>
        <v>0.03</v>
      </c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U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</row>
    <row r="653" spans="1:228" ht="12.75" hidden="1" customHeight="1" x14ac:dyDescent="0.2">
      <c r="A653" s="31">
        <f>+A652+1</f>
        <v>45</v>
      </c>
      <c r="B653" s="31"/>
      <c r="C653" s="31">
        <v>30</v>
      </c>
      <c r="D653" s="32">
        <f t="shared" si="838"/>
        <v>529</v>
      </c>
      <c r="E653" s="33">
        <f t="shared" ca="1" si="802"/>
        <v>0</v>
      </c>
      <c r="F653" s="33">
        <f t="shared" ca="1" si="803"/>
        <v>0</v>
      </c>
      <c r="G653" s="33">
        <f t="shared" ca="1" si="804"/>
        <v>0</v>
      </c>
      <c r="H653" s="33">
        <v>0</v>
      </c>
      <c r="I653" s="33">
        <v>0</v>
      </c>
      <c r="J653" s="33">
        <f t="shared" ca="1" si="860"/>
        <v>0</v>
      </c>
      <c r="K653" s="33">
        <f t="shared" ca="1" si="805"/>
        <v>0</v>
      </c>
      <c r="L653" s="33"/>
      <c r="M653" s="832">
        <v>0</v>
      </c>
      <c r="N653" s="33">
        <f>IF(M653&gt;0,#REF!,0)</f>
        <v>0</v>
      </c>
      <c r="O653" s="33">
        <f t="shared" ca="1" si="806"/>
        <v>0</v>
      </c>
      <c r="P653" s="833">
        <f t="shared" ca="1" si="839"/>
        <v>0</v>
      </c>
      <c r="Q653" s="834">
        <f t="shared" ca="1" si="840"/>
        <v>0</v>
      </c>
      <c r="R653" s="835">
        <f t="shared" ca="1" si="841"/>
        <v>0</v>
      </c>
      <c r="S653" s="836">
        <f t="shared" ca="1" si="842"/>
        <v>0</v>
      </c>
      <c r="T653" s="34">
        <f t="shared" ca="1" si="807"/>
        <v>0</v>
      </c>
      <c r="U653" s="835">
        <f t="shared" ca="1" si="843"/>
        <v>0</v>
      </c>
      <c r="V653" s="34">
        <f t="shared" si="793"/>
        <v>0</v>
      </c>
      <c r="W653" s="553">
        <f t="shared" si="794"/>
        <v>0</v>
      </c>
      <c r="X653" s="42">
        <f t="shared" si="844"/>
        <v>0.03</v>
      </c>
      <c r="Y653" s="43">
        <f t="shared" si="808"/>
        <v>2.4662697723036864E-3</v>
      </c>
      <c r="Z653" s="45">
        <f t="shared" si="799"/>
        <v>0.03</v>
      </c>
      <c r="AA653" s="43">
        <f t="shared" si="809"/>
        <v>2.4662697723036864E-3</v>
      </c>
      <c r="AB653" s="35">
        <f t="shared" si="845"/>
        <v>0.16</v>
      </c>
      <c r="AC653" s="35">
        <f t="shared" ca="1" si="845"/>
        <v>0.15470777428049154</v>
      </c>
      <c r="AD653" s="317">
        <f t="shared" ca="1" si="845"/>
        <v>0.15470777428049154</v>
      </c>
      <c r="AE653" s="39"/>
      <c r="AF653" s="318">
        <f t="shared" si="810"/>
        <v>0</v>
      </c>
      <c r="AG653" s="405">
        <f t="shared" ca="1" si="811"/>
        <v>0</v>
      </c>
      <c r="AH653" s="318">
        <f t="shared" si="812"/>
        <v>0</v>
      </c>
      <c r="AI653" s="405">
        <f t="shared" ca="1" si="813"/>
        <v>0</v>
      </c>
      <c r="AJ653" s="318">
        <f t="shared" si="814"/>
        <v>0</v>
      </c>
      <c r="AK653" s="405">
        <f t="shared" ca="1" si="815"/>
        <v>0</v>
      </c>
      <c r="AL653" s="35">
        <v>0</v>
      </c>
      <c r="AM653" s="30">
        <f t="shared" ca="1" si="816"/>
        <v>0</v>
      </c>
      <c r="AN653" s="39"/>
      <c r="AO653" s="39"/>
      <c r="AP653" s="709">
        <f ca="1">IF($J$12="",0,IF(A653&lt;=$Y$3,IF(R652+SUM($M$126:M653)&gt;$Z$22,R652*10%,IF(R652+SUM($M$126:M653)&lt;=$Z$22,$Z$22-R652-SUM($M$126:M653))),0))</f>
        <v>0</v>
      </c>
      <c r="AQ653" s="319">
        <f t="shared" ca="1" si="846"/>
        <v>0</v>
      </c>
      <c r="AR653" s="319">
        <f ca="1">IF($J$12="",0,IF(U652&lt;0,0,IF(A653&lt;=$Y$3,IF(U652+SUM($M$126:M653)&gt;$Z$22,U652*10%,IF(U652+SUM($M$126:M653)&lt;=$Z$22,$AR$125-U652-SUM($M$126:M653))),0)))</f>
        <v>0</v>
      </c>
      <c r="AS653" s="39">
        <f t="shared" ca="1" si="847"/>
        <v>0</v>
      </c>
      <c r="AT653" s="723">
        <f t="shared" ca="1" si="817"/>
        <v>0</v>
      </c>
      <c r="AU653" s="320">
        <f t="shared" ca="1" si="818"/>
        <v>0</v>
      </c>
      <c r="AV653" s="320">
        <f t="shared" ca="1" si="819"/>
        <v>0</v>
      </c>
      <c r="AW653" s="320">
        <f t="shared" ca="1" si="820"/>
        <v>0</v>
      </c>
      <c r="AX653" s="320">
        <f t="shared" ca="1" si="821"/>
        <v>0</v>
      </c>
      <c r="AY653" s="320">
        <f t="shared" ca="1" si="848"/>
        <v>0</v>
      </c>
      <c r="AZ653" s="724">
        <f t="shared" ca="1" si="822"/>
        <v>0</v>
      </c>
      <c r="BA653" s="1259">
        <f t="shared" si="849"/>
        <v>0</v>
      </c>
      <c r="BB653" s="1250"/>
      <c r="BC653" s="715">
        <f t="shared" si="823"/>
        <v>0</v>
      </c>
      <c r="BD653" s="715">
        <f t="shared" si="824"/>
        <v>0</v>
      </c>
      <c r="BE653" s="715">
        <f t="shared" si="825"/>
        <v>0</v>
      </c>
      <c r="BF653" s="715">
        <f t="shared" si="850"/>
        <v>0</v>
      </c>
      <c r="BG653" s="732">
        <f t="shared" si="826"/>
        <v>0</v>
      </c>
      <c r="BH653" s="39"/>
      <c r="BI653" s="39"/>
      <c r="BJ653" s="39"/>
      <c r="BK653" s="39"/>
      <c r="BL653" s="39"/>
      <c r="BM653" s="30"/>
      <c r="BN653" s="422">
        <f t="shared" ca="1" si="827"/>
        <v>0</v>
      </c>
      <c r="BO653" s="422">
        <f t="shared" ca="1" si="828"/>
        <v>0</v>
      </c>
      <c r="BP653" s="422">
        <f t="shared" ca="1" si="829"/>
        <v>0</v>
      </c>
      <c r="BQ653" s="422">
        <f t="shared" ca="1" si="830"/>
        <v>0</v>
      </c>
      <c r="BR653" s="422">
        <f t="shared" ca="1" si="851"/>
        <v>0</v>
      </c>
      <c r="BS653" s="422">
        <f t="shared" ca="1" si="831"/>
        <v>0</v>
      </c>
      <c r="BT653" s="422">
        <f t="shared" si="832"/>
        <v>0</v>
      </c>
      <c r="BU653" s="422">
        <f t="shared" si="833"/>
        <v>0</v>
      </c>
      <c r="BV653" s="422">
        <f t="shared" si="834"/>
        <v>0</v>
      </c>
      <c r="BW653" s="422">
        <f t="shared" si="835"/>
        <v>0</v>
      </c>
      <c r="BX653" s="422">
        <f t="shared" si="852"/>
        <v>0</v>
      </c>
      <c r="BY653" s="422">
        <f t="shared" si="836"/>
        <v>0</v>
      </c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458"/>
      <c r="CL653" s="458"/>
      <c r="CM653" s="458"/>
      <c r="CN653" s="458"/>
      <c r="CO653" s="458"/>
      <c r="CP653" s="458"/>
      <c r="CQ653" s="458"/>
      <c r="CR653" s="458"/>
      <c r="CS653" s="458"/>
      <c r="CT653" s="458"/>
      <c r="CU653" s="458"/>
      <c r="CV653" s="458"/>
      <c r="CW653" s="458"/>
      <c r="CX653" s="458"/>
      <c r="CY653" s="458"/>
      <c r="CZ653" s="458"/>
      <c r="DA653" s="458"/>
      <c r="DB653" s="458"/>
      <c r="DC653" s="458"/>
      <c r="DD653" s="458"/>
      <c r="DE653" s="458"/>
      <c r="DF653" s="458"/>
      <c r="DG653" s="458"/>
      <c r="DH653" s="458"/>
      <c r="DI653" s="458"/>
      <c r="DJ653" s="458"/>
      <c r="DK653" s="458"/>
      <c r="DL653" s="458"/>
      <c r="DM653" s="458"/>
      <c r="DN653" s="458"/>
      <c r="DO653" s="458"/>
      <c r="DP653" s="458"/>
      <c r="DQ653" s="458"/>
      <c r="DR653" s="458"/>
      <c r="DS653" s="458"/>
      <c r="DT653" s="458"/>
      <c r="DU653" s="39"/>
      <c r="DV653" s="39"/>
      <c r="DW653" s="31">
        <f>+DW652+1</f>
        <v>45</v>
      </c>
      <c r="DX653" s="459">
        <f t="shared" si="837"/>
        <v>529</v>
      </c>
      <c r="DY653" s="467">
        <f t="shared" si="853"/>
        <v>0</v>
      </c>
      <c r="DZ653" s="468">
        <f t="shared" si="854"/>
        <v>0</v>
      </c>
      <c r="EA653" s="467">
        <f t="shared" si="855"/>
        <v>0</v>
      </c>
      <c r="EB653" s="468"/>
      <c r="EC653" s="326"/>
      <c r="ED653" s="468"/>
      <c r="EE653" s="39"/>
      <c r="EF653" s="459">
        <f t="shared" si="856"/>
        <v>529</v>
      </c>
      <c r="EG653" s="407">
        <f t="shared" si="857"/>
        <v>0.03</v>
      </c>
      <c r="EH653" s="407">
        <f t="shared" si="857"/>
        <v>0.03</v>
      </c>
      <c r="EI653" s="407">
        <f t="shared" si="857"/>
        <v>0.03</v>
      </c>
      <c r="EJ653" s="407">
        <f t="shared" si="857"/>
        <v>0.03</v>
      </c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U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</row>
    <row r="654" spans="1:228" ht="12.75" hidden="1" customHeight="1" x14ac:dyDescent="0.2">
      <c r="A654" s="31">
        <f t="shared" ref="A654:A664" si="861">A653</f>
        <v>45</v>
      </c>
      <c r="B654" s="31"/>
      <c r="C654" s="31"/>
      <c r="D654" s="32">
        <f t="shared" si="838"/>
        <v>530</v>
      </c>
      <c r="E654" s="33">
        <f t="shared" ca="1" si="802"/>
        <v>0</v>
      </c>
      <c r="F654" s="33">
        <f t="shared" ca="1" si="803"/>
        <v>0</v>
      </c>
      <c r="G654" s="33">
        <f t="shared" ca="1" si="804"/>
        <v>0</v>
      </c>
      <c r="H654" s="33">
        <v>0</v>
      </c>
      <c r="I654" s="33">
        <v>0</v>
      </c>
      <c r="J654" s="33">
        <f t="shared" ca="1" si="860"/>
        <v>0</v>
      </c>
      <c r="K654" s="33">
        <f t="shared" ca="1" si="805"/>
        <v>0</v>
      </c>
      <c r="L654" s="33"/>
      <c r="M654" s="832">
        <v>0</v>
      </c>
      <c r="N654" s="33">
        <f>IF(M654&gt;0,#REF!,0)</f>
        <v>0</v>
      </c>
      <c r="O654" s="33">
        <f t="shared" ca="1" si="806"/>
        <v>0</v>
      </c>
      <c r="P654" s="833">
        <f t="shared" ca="1" si="839"/>
        <v>0</v>
      </c>
      <c r="Q654" s="834">
        <f t="shared" ca="1" si="840"/>
        <v>0</v>
      </c>
      <c r="R654" s="835">
        <f t="shared" ca="1" si="841"/>
        <v>0</v>
      </c>
      <c r="S654" s="836">
        <f t="shared" ca="1" si="842"/>
        <v>0</v>
      </c>
      <c r="T654" s="34">
        <f t="shared" ca="1" si="807"/>
        <v>0</v>
      </c>
      <c r="U654" s="835">
        <f t="shared" ca="1" si="843"/>
        <v>0</v>
      </c>
      <c r="V654" s="34">
        <f t="shared" si="793"/>
        <v>0</v>
      </c>
      <c r="W654" s="553">
        <f t="shared" si="794"/>
        <v>0</v>
      </c>
      <c r="X654" s="42">
        <f t="shared" si="844"/>
        <v>0.03</v>
      </c>
      <c r="Y654" s="43">
        <f t="shared" si="808"/>
        <v>2.4662697723036864E-3</v>
      </c>
      <c r="Z654" s="45">
        <f t="shared" si="799"/>
        <v>0.03</v>
      </c>
      <c r="AA654" s="43">
        <f t="shared" si="809"/>
        <v>2.4662697723036864E-3</v>
      </c>
      <c r="AB654" s="35">
        <f t="shared" ref="AB654:AD669" si="862">AB653</f>
        <v>0.16</v>
      </c>
      <c r="AC654" s="35">
        <f t="shared" ca="1" si="862"/>
        <v>0.15470777428049154</v>
      </c>
      <c r="AD654" s="317">
        <f t="shared" ca="1" si="862"/>
        <v>0.15470777428049154</v>
      </c>
      <c r="AE654" s="39"/>
      <c r="AF654" s="318">
        <f t="shared" si="810"/>
        <v>0</v>
      </c>
      <c r="AG654" s="405">
        <f t="shared" ca="1" si="811"/>
        <v>0</v>
      </c>
      <c r="AH654" s="318">
        <f t="shared" si="812"/>
        <v>0</v>
      </c>
      <c r="AI654" s="405">
        <f t="shared" ca="1" si="813"/>
        <v>0</v>
      </c>
      <c r="AJ654" s="318">
        <f t="shared" si="814"/>
        <v>0</v>
      </c>
      <c r="AK654" s="405">
        <f t="shared" ca="1" si="815"/>
        <v>0</v>
      </c>
      <c r="AL654" s="35">
        <v>0</v>
      </c>
      <c r="AM654" s="30">
        <f t="shared" ca="1" si="816"/>
        <v>0</v>
      </c>
      <c r="AN654" s="39"/>
      <c r="AO654" s="39"/>
      <c r="AP654" s="709">
        <f ca="1">IF($J$12="",0,IF(A654&lt;=$Y$3,IF(R653+SUM($M$126:M654)&gt;$Z$22,R653*10%,IF(R653+SUM($M$126:M654)&lt;=$Z$22,$Z$22-R653-SUM($M$126:M654))),0))</f>
        <v>0</v>
      </c>
      <c r="AQ654" s="319">
        <f t="shared" ca="1" si="846"/>
        <v>0</v>
      </c>
      <c r="AR654" s="319">
        <f ca="1">IF($J$12="",0,IF(U653&lt;0,0,IF(A654&lt;=$Y$3,IF(U653+SUM($M$126:M654)&gt;$Z$22,U653*10%,IF(U653+SUM($M$126:M654)&lt;=$Z$22,$AR$125-U653-SUM($M$126:M654))),0)))</f>
        <v>0</v>
      </c>
      <c r="AS654" s="39">
        <f t="shared" ca="1" si="847"/>
        <v>0</v>
      </c>
      <c r="AT654" s="723">
        <f t="shared" ca="1" si="817"/>
        <v>0</v>
      </c>
      <c r="AU654" s="320">
        <f t="shared" ca="1" si="818"/>
        <v>0</v>
      </c>
      <c r="AV654" s="320">
        <f t="shared" ca="1" si="819"/>
        <v>0</v>
      </c>
      <c r="AW654" s="320">
        <f t="shared" ca="1" si="820"/>
        <v>0</v>
      </c>
      <c r="AX654" s="320">
        <f t="shared" ca="1" si="821"/>
        <v>0</v>
      </c>
      <c r="AY654" s="320">
        <f t="shared" ca="1" si="848"/>
        <v>0</v>
      </c>
      <c r="AZ654" s="724">
        <f t="shared" ca="1" si="822"/>
        <v>0</v>
      </c>
      <c r="BA654" s="1259">
        <f t="shared" si="849"/>
        <v>0</v>
      </c>
      <c r="BB654" s="1250"/>
      <c r="BC654" s="715">
        <f t="shared" si="823"/>
        <v>0</v>
      </c>
      <c r="BD654" s="715">
        <f t="shared" si="824"/>
        <v>0</v>
      </c>
      <c r="BE654" s="715">
        <f t="shared" si="825"/>
        <v>0</v>
      </c>
      <c r="BF654" s="715">
        <f t="shared" si="850"/>
        <v>0</v>
      </c>
      <c r="BG654" s="732">
        <f t="shared" si="826"/>
        <v>0</v>
      </c>
      <c r="BH654" s="39"/>
      <c r="BI654" s="39"/>
      <c r="BJ654" s="39"/>
      <c r="BK654" s="39"/>
      <c r="BL654" s="39"/>
      <c r="BM654" s="30"/>
      <c r="BN654" s="422">
        <f t="shared" ca="1" si="827"/>
        <v>0</v>
      </c>
      <c r="BO654" s="422">
        <f t="shared" ca="1" si="828"/>
        <v>0</v>
      </c>
      <c r="BP654" s="422">
        <f t="shared" ca="1" si="829"/>
        <v>0</v>
      </c>
      <c r="BQ654" s="422">
        <f t="shared" ca="1" si="830"/>
        <v>0</v>
      </c>
      <c r="BR654" s="422">
        <f t="shared" ca="1" si="851"/>
        <v>0</v>
      </c>
      <c r="BS654" s="422">
        <f t="shared" ca="1" si="831"/>
        <v>0</v>
      </c>
      <c r="BT654" s="422">
        <f t="shared" si="832"/>
        <v>0</v>
      </c>
      <c r="BU654" s="422">
        <f t="shared" si="833"/>
        <v>0</v>
      </c>
      <c r="BV654" s="422">
        <f t="shared" si="834"/>
        <v>0</v>
      </c>
      <c r="BW654" s="422">
        <f t="shared" si="835"/>
        <v>0</v>
      </c>
      <c r="BX654" s="422">
        <f t="shared" si="852"/>
        <v>0</v>
      </c>
      <c r="BY654" s="422">
        <f t="shared" si="836"/>
        <v>0</v>
      </c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458"/>
      <c r="CL654" s="458"/>
      <c r="CM654" s="458"/>
      <c r="CN654" s="458"/>
      <c r="CO654" s="458"/>
      <c r="CP654" s="458"/>
      <c r="CQ654" s="458"/>
      <c r="CR654" s="458"/>
      <c r="CS654" s="458"/>
      <c r="CT654" s="458"/>
      <c r="CU654" s="458"/>
      <c r="CV654" s="458"/>
      <c r="CW654" s="458"/>
      <c r="CX654" s="458"/>
      <c r="CY654" s="458"/>
      <c r="CZ654" s="458"/>
      <c r="DA654" s="458"/>
      <c r="DB654" s="458"/>
      <c r="DC654" s="458"/>
      <c r="DD654" s="458"/>
      <c r="DE654" s="458"/>
      <c r="DF654" s="458"/>
      <c r="DG654" s="458"/>
      <c r="DH654" s="458"/>
      <c r="DI654" s="458"/>
      <c r="DJ654" s="458"/>
      <c r="DK654" s="458"/>
      <c r="DL654" s="458"/>
      <c r="DM654" s="458"/>
      <c r="DN654" s="458"/>
      <c r="DO654" s="458"/>
      <c r="DP654" s="458"/>
      <c r="DQ654" s="458"/>
      <c r="DR654" s="458"/>
      <c r="DS654" s="458"/>
      <c r="DT654" s="458"/>
      <c r="DU654" s="39"/>
      <c r="DV654" s="39"/>
      <c r="DW654" s="31">
        <f t="shared" ref="DW654:DW664" si="863">DW653</f>
        <v>45</v>
      </c>
      <c r="DX654" s="459">
        <f t="shared" si="837"/>
        <v>530</v>
      </c>
      <c r="DY654" s="467">
        <f t="shared" si="853"/>
        <v>0</v>
      </c>
      <c r="DZ654" s="468">
        <f t="shared" si="854"/>
        <v>0</v>
      </c>
      <c r="EA654" s="467">
        <f t="shared" si="855"/>
        <v>0</v>
      </c>
      <c r="EB654" s="468"/>
      <c r="EC654" s="326"/>
      <c r="ED654" s="468"/>
      <c r="EE654" s="39"/>
      <c r="EF654" s="459">
        <f t="shared" si="856"/>
        <v>530</v>
      </c>
      <c r="EG654" s="407">
        <f t="shared" si="857"/>
        <v>0.03</v>
      </c>
      <c r="EH654" s="407">
        <f t="shared" si="857"/>
        <v>0.03</v>
      </c>
      <c r="EI654" s="407">
        <f t="shared" si="857"/>
        <v>0.03</v>
      </c>
      <c r="EJ654" s="407">
        <f t="shared" si="857"/>
        <v>0.03</v>
      </c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U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</row>
    <row r="655" spans="1:228" ht="12.75" hidden="1" customHeight="1" x14ac:dyDescent="0.2">
      <c r="A655" s="31">
        <f t="shared" si="861"/>
        <v>45</v>
      </c>
      <c r="B655" s="31"/>
      <c r="C655" s="31"/>
      <c r="D655" s="32">
        <f t="shared" si="838"/>
        <v>531</v>
      </c>
      <c r="E655" s="33">
        <f t="shared" ca="1" si="802"/>
        <v>0</v>
      </c>
      <c r="F655" s="33">
        <f t="shared" ca="1" si="803"/>
        <v>0</v>
      </c>
      <c r="G655" s="33">
        <f t="shared" ca="1" si="804"/>
        <v>0</v>
      </c>
      <c r="H655" s="33">
        <v>0</v>
      </c>
      <c r="I655" s="33">
        <v>0</v>
      </c>
      <c r="J655" s="33">
        <f t="shared" ca="1" si="860"/>
        <v>0</v>
      </c>
      <c r="K655" s="33">
        <f t="shared" ca="1" si="805"/>
        <v>0</v>
      </c>
      <c r="L655" s="33"/>
      <c r="M655" s="832">
        <v>0</v>
      </c>
      <c r="N655" s="33">
        <f>IF(M655&gt;0,#REF!,0)</f>
        <v>0</v>
      </c>
      <c r="O655" s="33">
        <f t="shared" ca="1" si="806"/>
        <v>0</v>
      </c>
      <c r="P655" s="833">
        <f t="shared" ca="1" si="839"/>
        <v>0</v>
      </c>
      <c r="Q655" s="834">
        <f t="shared" ca="1" si="840"/>
        <v>0</v>
      </c>
      <c r="R655" s="835">
        <f t="shared" ca="1" si="841"/>
        <v>0</v>
      </c>
      <c r="S655" s="836">
        <f t="shared" ca="1" si="842"/>
        <v>0</v>
      </c>
      <c r="T655" s="34">
        <f t="shared" ca="1" si="807"/>
        <v>0</v>
      </c>
      <c r="U655" s="835">
        <f t="shared" ca="1" si="843"/>
        <v>0</v>
      </c>
      <c r="V655" s="34">
        <f t="shared" si="793"/>
        <v>0</v>
      </c>
      <c r="W655" s="553">
        <f t="shared" si="794"/>
        <v>0</v>
      </c>
      <c r="X655" s="42">
        <f t="shared" si="844"/>
        <v>0.03</v>
      </c>
      <c r="Y655" s="43">
        <f t="shared" si="808"/>
        <v>2.4662697723036864E-3</v>
      </c>
      <c r="Z655" s="45">
        <f t="shared" si="799"/>
        <v>0.03</v>
      </c>
      <c r="AA655" s="43">
        <f t="shared" si="809"/>
        <v>2.4662697723036864E-3</v>
      </c>
      <c r="AB655" s="35">
        <f t="shared" si="862"/>
        <v>0.16</v>
      </c>
      <c r="AC655" s="35">
        <f t="shared" ca="1" si="862"/>
        <v>0.15470777428049154</v>
      </c>
      <c r="AD655" s="317">
        <f t="shared" ca="1" si="862"/>
        <v>0.15470777428049154</v>
      </c>
      <c r="AE655" s="39"/>
      <c r="AF655" s="318">
        <f t="shared" si="810"/>
        <v>0</v>
      </c>
      <c r="AG655" s="405">
        <f t="shared" ca="1" si="811"/>
        <v>0</v>
      </c>
      <c r="AH655" s="318">
        <f t="shared" si="812"/>
        <v>0</v>
      </c>
      <c r="AI655" s="405">
        <f t="shared" ca="1" si="813"/>
        <v>0</v>
      </c>
      <c r="AJ655" s="318">
        <f t="shared" si="814"/>
        <v>0</v>
      </c>
      <c r="AK655" s="405">
        <f t="shared" ca="1" si="815"/>
        <v>0</v>
      </c>
      <c r="AL655" s="35">
        <v>0</v>
      </c>
      <c r="AM655" s="30">
        <f t="shared" ca="1" si="816"/>
        <v>0</v>
      </c>
      <c r="AN655" s="39"/>
      <c r="AO655" s="39"/>
      <c r="AP655" s="709">
        <f ca="1">IF($J$12="",0,IF(A655&lt;=$Y$3,IF(R654+SUM($M$126:M655)&gt;$Z$22,R654*10%,IF(R654+SUM($M$126:M655)&lt;=$Z$22,$Z$22-R654-SUM($M$126:M655))),0))</f>
        <v>0</v>
      </c>
      <c r="AQ655" s="319">
        <f t="shared" ca="1" si="846"/>
        <v>0</v>
      </c>
      <c r="AR655" s="319">
        <f ca="1">IF($J$12="",0,IF(U654&lt;0,0,IF(A655&lt;=$Y$3,IF(U654+SUM($M$126:M655)&gt;$Z$22,U654*10%,IF(U654+SUM($M$126:M655)&lt;=$Z$22,$AR$125-U654-SUM($M$126:M655))),0)))</f>
        <v>0</v>
      </c>
      <c r="AS655" s="39">
        <f t="shared" ca="1" si="847"/>
        <v>0</v>
      </c>
      <c r="AT655" s="723">
        <f t="shared" ca="1" si="817"/>
        <v>0</v>
      </c>
      <c r="AU655" s="320">
        <f t="shared" ca="1" si="818"/>
        <v>0</v>
      </c>
      <c r="AV655" s="320">
        <f t="shared" ca="1" si="819"/>
        <v>0</v>
      </c>
      <c r="AW655" s="320">
        <f t="shared" ca="1" si="820"/>
        <v>0</v>
      </c>
      <c r="AX655" s="320">
        <f t="shared" ca="1" si="821"/>
        <v>0</v>
      </c>
      <c r="AY655" s="320">
        <f t="shared" ca="1" si="848"/>
        <v>0</v>
      </c>
      <c r="AZ655" s="724">
        <f t="shared" ca="1" si="822"/>
        <v>0</v>
      </c>
      <c r="BA655" s="1259">
        <f t="shared" si="849"/>
        <v>0</v>
      </c>
      <c r="BB655" s="1250"/>
      <c r="BC655" s="715">
        <f t="shared" si="823"/>
        <v>0</v>
      </c>
      <c r="BD655" s="715">
        <f t="shared" si="824"/>
        <v>0</v>
      </c>
      <c r="BE655" s="715">
        <f t="shared" si="825"/>
        <v>0</v>
      </c>
      <c r="BF655" s="715">
        <f t="shared" si="850"/>
        <v>0</v>
      </c>
      <c r="BG655" s="732">
        <f t="shared" si="826"/>
        <v>0</v>
      </c>
      <c r="BH655" s="39"/>
      <c r="BI655" s="39"/>
      <c r="BJ655" s="39"/>
      <c r="BK655" s="39"/>
      <c r="BL655" s="39"/>
      <c r="BM655" s="30"/>
      <c r="BN655" s="422">
        <f t="shared" ca="1" si="827"/>
        <v>0</v>
      </c>
      <c r="BO655" s="422">
        <f t="shared" ca="1" si="828"/>
        <v>0</v>
      </c>
      <c r="BP655" s="422">
        <f t="shared" ca="1" si="829"/>
        <v>0</v>
      </c>
      <c r="BQ655" s="422">
        <f t="shared" ca="1" si="830"/>
        <v>0</v>
      </c>
      <c r="BR655" s="422">
        <f t="shared" ca="1" si="851"/>
        <v>0</v>
      </c>
      <c r="BS655" s="422">
        <f t="shared" ca="1" si="831"/>
        <v>0</v>
      </c>
      <c r="BT655" s="422">
        <f t="shared" si="832"/>
        <v>0</v>
      </c>
      <c r="BU655" s="422">
        <f t="shared" si="833"/>
        <v>0</v>
      </c>
      <c r="BV655" s="422">
        <f t="shared" si="834"/>
        <v>0</v>
      </c>
      <c r="BW655" s="422">
        <f t="shared" si="835"/>
        <v>0</v>
      </c>
      <c r="BX655" s="422">
        <f t="shared" si="852"/>
        <v>0</v>
      </c>
      <c r="BY655" s="422">
        <f t="shared" si="836"/>
        <v>0</v>
      </c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458"/>
      <c r="CL655" s="458"/>
      <c r="CM655" s="458"/>
      <c r="CN655" s="458"/>
      <c r="CO655" s="458"/>
      <c r="CP655" s="458"/>
      <c r="CQ655" s="458"/>
      <c r="CR655" s="458"/>
      <c r="CS655" s="458"/>
      <c r="CT655" s="458"/>
      <c r="CU655" s="458"/>
      <c r="CV655" s="458"/>
      <c r="CW655" s="458"/>
      <c r="CX655" s="458"/>
      <c r="CY655" s="458"/>
      <c r="CZ655" s="458"/>
      <c r="DA655" s="458"/>
      <c r="DB655" s="458"/>
      <c r="DC655" s="458"/>
      <c r="DD655" s="458"/>
      <c r="DE655" s="458"/>
      <c r="DF655" s="458"/>
      <c r="DG655" s="458"/>
      <c r="DH655" s="458"/>
      <c r="DI655" s="458"/>
      <c r="DJ655" s="458"/>
      <c r="DK655" s="458"/>
      <c r="DL655" s="458"/>
      <c r="DM655" s="458"/>
      <c r="DN655" s="458"/>
      <c r="DO655" s="458"/>
      <c r="DP655" s="458"/>
      <c r="DQ655" s="458"/>
      <c r="DR655" s="458"/>
      <c r="DS655" s="458"/>
      <c r="DT655" s="458"/>
      <c r="DU655" s="39"/>
      <c r="DV655" s="39"/>
      <c r="DW655" s="31">
        <f t="shared" si="863"/>
        <v>45</v>
      </c>
      <c r="DX655" s="459">
        <f t="shared" si="837"/>
        <v>531</v>
      </c>
      <c r="DY655" s="467">
        <f t="shared" si="853"/>
        <v>0</v>
      </c>
      <c r="DZ655" s="468">
        <f t="shared" si="854"/>
        <v>0</v>
      </c>
      <c r="EA655" s="467">
        <f t="shared" si="855"/>
        <v>0</v>
      </c>
      <c r="EB655" s="468"/>
      <c r="EC655" s="326"/>
      <c r="ED655" s="468"/>
      <c r="EE655" s="39"/>
      <c r="EF655" s="459">
        <f t="shared" si="856"/>
        <v>531</v>
      </c>
      <c r="EG655" s="407">
        <f t="shared" ref="EG655:EJ670" si="864">EG654</f>
        <v>0.03</v>
      </c>
      <c r="EH655" s="407">
        <f t="shared" si="864"/>
        <v>0.03</v>
      </c>
      <c r="EI655" s="407">
        <f t="shared" si="864"/>
        <v>0.03</v>
      </c>
      <c r="EJ655" s="407">
        <f t="shared" si="864"/>
        <v>0.03</v>
      </c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U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</row>
    <row r="656" spans="1:228" ht="12.75" hidden="1" customHeight="1" x14ac:dyDescent="0.2">
      <c r="A656" s="31">
        <f t="shared" si="861"/>
        <v>45</v>
      </c>
      <c r="B656" s="31"/>
      <c r="C656" s="31"/>
      <c r="D656" s="32">
        <f t="shared" si="838"/>
        <v>532</v>
      </c>
      <c r="E656" s="33">
        <f t="shared" ca="1" si="802"/>
        <v>0</v>
      </c>
      <c r="F656" s="33">
        <f t="shared" ca="1" si="803"/>
        <v>0</v>
      </c>
      <c r="G656" s="33">
        <f t="shared" ca="1" si="804"/>
        <v>0</v>
      </c>
      <c r="H656" s="33">
        <v>0</v>
      </c>
      <c r="I656" s="33">
        <v>0</v>
      </c>
      <c r="J656" s="33">
        <f t="shared" ca="1" si="860"/>
        <v>0</v>
      </c>
      <c r="K656" s="33">
        <f t="shared" ca="1" si="805"/>
        <v>0</v>
      </c>
      <c r="L656" s="33"/>
      <c r="M656" s="832">
        <v>0</v>
      </c>
      <c r="N656" s="33">
        <f>IF(M656&gt;0,#REF!,0)</f>
        <v>0</v>
      </c>
      <c r="O656" s="33">
        <f t="shared" ca="1" si="806"/>
        <v>0</v>
      </c>
      <c r="P656" s="833">
        <f t="shared" ca="1" si="839"/>
        <v>0</v>
      </c>
      <c r="Q656" s="834">
        <f t="shared" ca="1" si="840"/>
        <v>0</v>
      </c>
      <c r="R656" s="835">
        <f t="shared" ca="1" si="841"/>
        <v>0</v>
      </c>
      <c r="S656" s="836">
        <f t="shared" ca="1" si="842"/>
        <v>0</v>
      </c>
      <c r="T656" s="34">
        <f t="shared" ca="1" si="807"/>
        <v>0</v>
      </c>
      <c r="U656" s="835">
        <f t="shared" ca="1" si="843"/>
        <v>0</v>
      </c>
      <c r="V656" s="34">
        <f t="shared" si="793"/>
        <v>0</v>
      </c>
      <c r="W656" s="553">
        <f t="shared" si="794"/>
        <v>0</v>
      </c>
      <c r="X656" s="42">
        <f t="shared" si="844"/>
        <v>0.03</v>
      </c>
      <c r="Y656" s="43">
        <f t="shared" si="808"/>
        <v>2.4662697723036864E-3</v>
      </c>
      <c r="Z656" s="45">
        <f t="shared" si="799"/>
        <v>0.03</v>
      </c>
      <c r="AA656" s="43">
        <f t="shared" si="809"/>
        <v>2.4662697723036864E-3</v>
      </c>
      <c r="AB656" s="35">
        <f t="shared" si="862"/>
        <v>0.16</v>
      </c>
      <c r="AC656" s="35">
        <f t="shared" ca="1" si="862"/>
        <v>0.15470777428049154</v>
      </c>
      <c r="AD656" s="317">
        <f t="shared" ca="1" si="862"/>
        <v>0.15470777428049154</v>
      </c>
      <c r="AE656" s="39"/>
      <c r="AF656" s="318">
        <f t="shared" si="810"/>
        <v>0</v>
      </c>
      <c r="AG656" s="405">
        <f t="shared" ca="1" si="811"/>
        <v>0</v>
      </c>
      <c r="AH656" s="318">
        <f t="shared" si="812"/>
        <v>0</v>
      </c>
      <c r="AI656" s="405">
        <f t="shared" ca="1" si="813"/>
        <v>0</v>
      </c>
      <c r="AJ656" s="318">
        <f t="shared" si="814"/>
        <v>0</v>
      </c>
      <c r="AK656" s="405">
        <f t="shared" ca="1" si="815"/>
        <v>0</v>
      </c>
      <c r="AL656" s="35">
        <v>0</v>
      </c>
      <c r="AM656" s="30">
        <f t="shared" ca="1" si="816"/>
        <v>0</v>
      </c>
      <c r="AN656" s="39"/>
      <c r="AO656" s="39"/>
      <c r="AP656" s="709">
        <f ca="1">IF($J$12="",0,IF(A656&lt;=$Y$3,IF(R655+SUM($M$126:M656)&gt;$Z$22,R655*10%,IF(R655+SUM($M$126:M656)&lt;=$Z$22,$Z$22-R655-SUM($M$126:M656))),0))</f>
        <v>0</v>
      </c>
      <c r="AQ656" s="319">
        <f t="shared" ca="1" si="846"/>
        <v>0</v>
      </c>
      <c r="AR656" s="319">
        <f ca="1">IF($J$12="",0,IF(U655&lt;0,0,IF(A656&lt;=$Y$3,IF(U655+SUM($M$126:M656)&gt;$Z$22,U655*10%,IF(U655+SUM($M$126:M656)&lt;=$Z$22,$AR$125-U655-SUM($M$126:M656))),0)))</f>
        <v>0</v>
      </c>
      <c r="AS656" s="39">
        <f t="shared" ca="1" si="847"/>
        <v>0</v>
      </c>
      <c r="AT656" s="723">
        <f t="shared" ca="1" si="817"/>
        <v>0</v>
      </c>
      <c r="AU656" s="320">
        <f t="shared" ca="1" si="818"/>
        <v>0</v>
      </c>
      <c r="AV656" s="320">
        <f t="shared" ca="1" si="819"/>
        <v>0</v>
      </c>
      <c r="AW656" s="320">
        <f t="shared" ca="1" si="820"/>
        <v>0</v>
      </c>
      <c r="AX656" s="320">
        <f t="shared" ca="1" si="821"/>
        <v>0</v>
      </c>
      <c r="AY656" s="320">
        <f t="shared" ca="1" si="848"/>
        <v>0</v>
      </c>
      <c r="AZ656" s="724">
        <f t="shared" ca="1" si="822"/>
        <v>0</v>
      </c>
      <c r="BA656" s="1259">
        <f t="shared" si="849"/>
        <v>0</v>
      </c>
      <c r="BB656" s="1250"/>
      <c r="BC656" s="715">
        <f t="shared" si="823"/>
        <v>0</v>
      </c>
      <c r="BD656" s="715">
        <f t="shared" si="824"/>
        <v>0</v>
      </c>
      <c r="BE656" s="715">
        <f t="shared" si="825"/>
        <v>0</v>
      </c>
      <c r="BF656" s="715">
        <f t="shared" si="850"/>
        <v>0</v>
      </c>
      <c r="BG656" s="732">
        <f t="shared" si="826"/>
        <v>0</v>
      </c>
      <c r="BH656" s="39"/>
      <c r="BI656" s="39"/>
      <c r="BJ656" s="39"/>
      <c r="BK656" s="39"/>
      <c r="BL656" s="39"/>
      <c r="BM656" s="30"/>
      <c r="BN656" s="422">
        <f t="shared" ca="1" si="827"/>
        <v>0</v>
      </c>
      <c r="BO656" s="422">
        <f t="shared" ca="1" si="828"/>
        <v>0</v>
      </c>
      <c r="BP656" s="422">
        <f t="shared" ca="1" si="829"/>
        <v>0</v>
      </c>
      <c r="BQ656" s="422">
        <f t="shared" ca="1" si="830"/>
        <v>0</v>
      </c>
      <c r="BR656" s="422">
        <f t="shared" ca="1" si="851"/>
        <v>0</v>
      </c>
      <c r="BS656" s="422">
        <f t="shared" ca="1" si="831"/>
        <v>0</v>
      </c>
      <c r="BT656" s="422">
        <f t="shared" si="832"/>
        <v>0</v>
      </c>
      <c r="BU656" s="422">
        <f t="shared" si="833"/>
        <v>0</v>
      </c>
      <c r="BV656" s="422">
        <f t="shared" si="834"/>
        <v>0</v>
      </c>
      <c r="BW656" s="422">
        <f t="shared" si="835"/>
        <v>0</v>
      </c>
      <c r="BX656" s="422">
        <f t="shared" si="852"/>
        <v>0</v>
      </c>
      <c r="BY656" s="422">
        <f t="shared" si="836"/>
        <v>0</v>
      </c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458"/>
      <c r="CL656" s="458"/>
      <c r="CM656" s="458"/>
      <c r="CN656" s="458"/>
      <c r="CO656" s="458"/>
      <c r="CP656" s="458"/>
      <c r="CQ656" s="458"/>
      <c r="CR656" s="458"/>
      <c r="CS656" s="458"/>
      <c r="CT656" s="458"/>
      <c r="CU656" s="458"/>
      <c r="CV656" s="458"/>
      <c r="CW656" s="458"/>
      <c r="CX656" s="458"/>
      <c r="CY656" s="458"/>
      <c r="CZ656" s="458"/>
      <c r="DA656" s="458"/>
      <c r="DB656" s="458"/>
      <c r="DC656" s="458"/>
      <c r="DD656" s="458"/>
      <c r="DE656" s="458"/>
      <c r="DF656" s="458"/>
      <c r="DG656" s="458"/>
      <c r="DH656" s="458"/>
      <c r="DI656" s="458"/>
      <c r="DJ656" s="458"/>
      <c r="DK656" s="458"/>
      <c r="DL656" s="458"/>
      <c r="DM656" s="458"/>
      <c r="DN656" s="458"/>
      <c r="DO656" s="458"/>
      <c r="DP656" s="458"/>
      <c r="DQ656" s="458"/>
      <c r="DR656" s="458"/>
      <c r="DS656" s="458"/>
      <c r="DT656" s="458"/>
      <c r="DU656" s="39"/>
      <c r="DV656" s="39"/>
      <c r="DW656" s="31">
        <f t="shared" si="863"/>
        <v>45</v>
      </c>
      <c r="DX656" s="459">
        <f t="shared" si="837"/>
        <v>532</v>
      </c>
      <c r="DY656" s="467">
        <f t="shared" si="853"/>
        <v>0</v>
      </c>
      <c r="DZ656" s="468">
        <f t="shared" si="854"/>
        <v>0</v>
      </c>
      <c r="EA656" s="467">
        <f t="shared" si="855"/>
        <v>0</v>
      </c>
      <c r="EB656" s="468"/>
      <c r="EC656" s="326"/>
      <c r="ED656" s="468"/>
      <c r="EE656" s="39"/>
      <c r="EF656" s="459">
        <f t="shared" si="856"/>
        <v>532</v>
      </c>
      <c r="EG656" s="407">
        <f t="shared" si="864"/>
        <v>0.03</v>
      </c>
      <c r="EH656" s="407">
        <f t="shared" si="864"/>
        <v>0.03</v>
      </c>
      <c r="EI656" s="407">
        <f t="shared" si="864"/>
        <v>0.03</v>
      </c>
      <c r="EJ656" s="407">
        <f t="shared" si="864"/>
        <v>0.03</v>
      </c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U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</row>
    <row r="657" spans="1:228" ht="12.75" hidden="1" customHeight="1" x14ac:dyDescent="0.2">
      <c r="A657" s="31">
        <f t="shared" si="861"/>
        <v>45</v>
      </c>
      <c r="B657" s="31"/>
      <c r="C657" s="31"/>
      <c r="D657" s="32">
        <f t="shared" si="838"/>
        <v>533</v>
      </c>
      <c r="E657" s="33">
        <f t="shared" ca="1" si="802"/>
        <v>0</v>
      </c>
      <c r="F657" s="33">
        <f t="shared" ca="1" si="803"/>
        <v>0</v>
      </c>
      <c r="G657" s="33">
        <f t="shared" ca="1" si="804"/>
        <v>0</v>
      </c>
      <c r="H657" s="33">
        <v>0</v>
      </c>
      <c r="I657" s="33">
        <v>0</v>
      </c>
      <c r="J657" s="33">
        <f t="shared" ca="1" si="860"/>
        <v>0</v>
      </c>
      <c r="K657" s="33">
        <f t="shared" ca="1" si="805"/>
        <v>0</v>
      </c>
      <c r="L657" s="33"/>
      <c r="M657" s="832">
        <v>0</v>
      </c>
      <c r="N657" s="33">
        <f>IF(M657&gt;0,#REF!,0)</f>
        <v>0</v>
      </c>
      <c r="O657" s="33">
        <f t="shared" ca="1" si="806"/>
        <v>0</v>
      </c>
      <c r="P657" s="833">
        <f t="shared" ca="1" si="839"/>
        <v>0</v>
      </c>
      <c r="Q657" s="834">
        <f t="shared" ca="1" si="840"/>
        <v>0</v>
      </c>
      <c r="R657" s="835">
        <f t="shared" ca="1" si="841"/>
        <v>0</v>
      </c>
      <c r="S657" s="836">
        <f t="shared" ca="1" si="842"/>
        <v>0</v>
      </c>
      <c r="T657" s="34">
        <f t="shared" ca="1" si="807"/>
        <v>0</v>
      </c>
      <c r="U657" s="835">
        <f t="shared" ca="1" si="843"/>
        <v>0</v>
      </c>
      <c r="V657" s="34">
        <f t="shared" si="793"/>
        <v>0</v>
      </c>
      <c r="W657" s="553">
        <f t="shared" si="794"/>
        <v>0</v>
      </c>
      <c r="X657" s="42">
        <f t="shared" si="844"/>
        <v>0.03</v>
      </c>
      <c r="Y657" s="43">
        <f t="shared" si="808"/>
        <v>2.4662697723036864E-3</v>
      </c>
      <c r="Z657" s="45">
        <f t="shared" si="799"/>
        <v>0.03</v>
      </c>
      <c r="AA657" s="43">
        <f t="shared" si="809"/>
        <v>2.4662697723036864E-3</v>
      </c>
      <c r="AB657" s="35">
        <f t="shared" si="862"/>
        <v>0.16</v>
      </c>
      <c r="AC657" s="35">
        <f t="shared" ca="1" si="862"/>
        <v>0.15470777428049154</v>
      </c>
      <c r="AD657" s="317">
        <f t="shared" ca="1" si="862"/>
        <v>0.15470777428049154</v>
      </c>
      <c r="AE657" s="39"/>
      <c r="AF657" s="318">
        <f t="shared" si="810"/>
        <v>0</v>
      </c>
      <c r="AG657" s="405">
        <f t="shared" ca="1" si="811"/>
        <v>0</v>
      </c>
      <c r="AH657" s="318">
        <f t="shared" si="812"/>
        <v>0</v>
      </c>
      <c r="AI657" s="405">
        <f t="shared" ca="1" si="813"/>
        <v>0</v>
      </c>
      <c r="AJ657" s="318">
        <f t="shared" si="814"/>
        <v>0</v>
      </c>
      <c r="AK657" s="405">
        <f t="shared" ca="1" si="815"/>
        <v>0</v>
      </c>
      <c r="AL657" s="35">
        <v>0</v>
      </c>
      <c r="AM657" s="30">
        <f t="shared" ca="1" si="816"/>
        <v>0</v>
      </c>
      <c r="AN657" s="39"/>
      <c r="AO657" s="39"/>
      <c r="AP657" s="709">
        <f ca="1">IF($J$12="",0,IF(A657&lt;=$Y$3,IF(R656+SUM($M$126:M657)&gt;$Z$22,R656*10%,IF(R656+SUM($M$126:M657)&lt;=$Z$22,$Z$22-R656-SUM($M$126:M657))),0))</f>
        <v>0</v>
      </c>
      <c r="AQ657" s="319">
        <f t="shared" ca="1" si="846"/>
        <v>0</v>
      </c>
      <c r="AR657" s="319">
        <f ca="1">IF($J$12="",0,IF(U656&lt;0,0,IF(A657&lt;=$Y$3,IF(U656+SUM($M$126:M657)&gt;$Z$22,U656*10%,IF(U656+SUM($M$126:M657)&lt;=$Z$22,$AR$125-U656-SUM($M$126:M657))),0)))</f>
        <v>0</v>
      </c>
      <c r="AS657" s="39">
        <f t="shared" ca="1" si="847"/>
        <v>0</v>
      </c>
      <c r="AT657" s="723">
        <f t="shared" ca="1" si="817"/>
        <v>0</v>
      </c>
      <c r="AU657" s="320">
        <f t="shared" ca="1" si="818"/>
        <v>0</v>
      </c>
      <c r="AV657" s="320">
        <f t="shared" ca="1" si="819"/>
        <v>0</v>
      </c>
      <c r="AW657" s="320">
        <f t="shared" ca="1" si="820"/>
        <v>0</v>
      </c>
      <c r="AX657" s="320">
        <f t="shared" ca="1" si="821"/>
        <v>0</v>
      </c>
      <c r="AY657" s="320">
        <f t="shared" ca="1" si="848"/>
        <v>0</v>
      </c>
      <c r="AZ657" s="724">
        <f t="shared" ca="1" si="822"/>
        <v>0</v>
      </c>
      <c r="BA657" s="1259">
        <f t="shared" si="849"/>
        <v>0</v>
      </c>
      <c r="BB657" s="1250"/>
      <c r="BC657" s="715">
        <f t="shared" si="823"/>
        <v>0</v>
      </c>
      <c r="BD657" s="715">
        <f t="shared" si="824"/>
        <v>0</v>
      </c>
      <c r="BE657" s="715">
        <f t="shared" si="825"/>
        <v>0</v>
      </c>
      <c r="BF657" s="715">
        <f t="shared" si="850"/>
        <v>0</v>
      </c>
      <c r="BG657" s="732">
        <f t="shared" si="826"/>
        <v>0</v>
      </c>
      <c r="BH657" s="39"/>
      <c r="BI657" s="39"/>
      <c r="BJ657" s="39"/>
      <c r="BK657" s="39"/>
      <c r="BL657" s="39"/>
      <c r="BM657" s="30"/>
      <c r="BN657" s="422">
        <f t="shared" ca="1" si="827"/>
        <v>0</v>
      </c>
      <c r="BO657" s="422">
        <f t="shared" ca="1" si="828"/>
        <v>0</v>
      </c>
      <c r="BP657" s="422">
        <f t="shared" ca="1" si="829"/>
        <v>0</v>
      </c>
      <c r="BQ657" s="422">
        <f t="shared" ca="1" si="830"/>
        <v>0</v>
      </c>
      <c r="BR657" s="422">
        <f t="shared" ca="1" si="851"/>
        <v>0</v>
      </c>
      <c r="BS657" s="422">
        <f t="shared" ca="1" si="831"/>
        <v>0</v>
      </c>
      <c r="BT657" s="422">
        <f t="shared" si="832"/>
        <v>0</v>
      </c>
      <c r="BU657" s="422">
        <f t="shared" si="833"/>
        <v>0</v>
      </c>
      <c r="BV657" s="422">
        <f t="shared" si="834"/>
        <v>0</v>
      </c>
      <c r="BW657" s="422">
        <f t="shared" si="835"/>
        <v>0</v>
      </c>
      <c r="BX657" s="422">
        <f t="shared" si="852"/>
        <v>0</v>
      </c>
      <c r="BY657" s="422">
        <f t="shared" si="836"/>
        <v>0</v>
      </c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458"/>
      <c r="CL657" s="458"/>
      <c r="CM657" s="458"/>
      <c r="CN657" s="458"/>
      <c r="CO657" s="458"/>
      <c r="CP657" s="458"/>
      <c r="CQ657" s="458"/>
      <c r="CR657" s="458"/>
      <c r="CS657" s="458"/>
      <c r="CT657" s="458"/>
      <c r="CU657" s="458"/>
      <c r="CV657" s="458"/>
      <c r="CW657" s="458"/>
      <c r="CX657" s="458"/>
      <c r="CY657" s="458"/>
      <c r="CZ657" s="458"/>
      <c r="DA657" s="458"/>
      <c r="DB657" s="458"/>
      <c r="DC657" s="458"/>
      <c r="DD657" s="458"/>
      <c r="DE657" s="458"/>
      <c r="DF657" s="458"/>
      <c r="DG657" s="458"/>
      <c r="DH657" s="458"/>
      <c r="DI657" s="458"/>
      <c r="DJ657" s="458"/>
      <c r="DK657" s="458"/>
      <c r="DL657" s="458"/>
      <c r="DM657" s="458"/>
      <c r="DN657" s="458"/>
      <c r="DO657" s="458"/>
      <c r="DP657" s="458"/>
      <c r="DQ657" s="458"/>
      <c r="DR657" s="458"/>
      <c r="DS657" s="458"/>
      <c r="DT657" s="458"/>
      <c r="DU657" s="39"/>
      <c r="DV657" s="39"/>
      <c r="DW657" s="31">
        <f t="shared" si="863"/>
        <v>45</v>
      </c>
      <c r="DX657" s="459">
        <f t="shared" si="837"/>
        <v>533</v>
      </c>
      <c r="DY657" s="467">
        <f t="shared" si="853"/>
        <v>0</v>
      </c>
      <c r="DZ657" s="468">
        <f t="shared" si="854"/>
        <v>0</v>
      </c>
      <c r="EA657" s="467">
        <f t="shared" si="855"/>
        <v>0</v>
      </c>
      <c r="EB657" s="468"/>
      <c r="EC657" s="326"/>
      <c r="ED657" s="468"/>
      <c r="EE657" s="39"/>
      <c r="EF657" s="459">
        <f t="shared" si="856"/>
        <v>533</v>
      </c>
      <c r="EG657" s="407">
        <f t="shared" si="864"/>
        <v>0.03</v>
      </c>
      <c r="EH657" s="407">
        <f t="shared" si="864"/>
        <v>0.03</v>
      </c>
      <c r="EI657" s="407">
        <f t="shared" si="864"/>
        <v>0.03</v>
      </c>
      <c r="EJ657" s="407">
        <f t="shared" si="864"/>
        <v>0.03</v>
      </c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U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</row>
    <row r="658" spans="1:228" ht="12.75" hidden="1" customHeight="1" x14ac:dyDescent="0.2">
      <c r="A658" s="31">
        <f t="shared" si="861"/>
        <v>45</v>
      </c>
      <c r="B658" s="31"/>
      <c r="C658" s="31"/>
      <c r="D658" s="32">
        <f t="shared" si="838"/>
        <v>534</v>
      </c>
      <c r="E658" s="33">
        <f t="shared" ca="1" si="802"/>
        <v>0</v>
      </c>
      <c r="F658" s="33">
        <f t="shared" ca="1" si="803"/>
        <v>0</v>
      </c>
      <c r="G658" s="33">
        <f t="shared" ca="1" si="804"/>
        <v>0</v>
      </c>
      <c r="H658" s="33">
        <v>0</v>
      </c>
      <c r="I658" s="33">
        <v>0</v>
      </c>
      <c r="J658" s="33">
        <f t="shared" ca="1" si="860"/>
        <v>0</v>
      </c>
      <c r="K658" s="33">
        <f t="shared" ca="1" si="805"/>
        <v>0</v>
      </c>
      <c r="L658" s="33"/>
      <c r="M658" s="832">
        <v>0</v>
      </c>
      <c r="N658" s="33">
        <f>IF(M658&gt;0,#REF!,0)</f>
        <v>0</v>
      </c>
      <c r="O658" s="33">
        <f t="shared" ca="1" si="806"/>
        <v>0</v>
      </c>
      <c r="P658" s="833">
        <f t="shared" ca="1" si="839"/>
        <v>0</v>
      </c>
      <c r="Q658" s="834">
        <f t="shared" ca="1" si="840"/>
        <v>0</v>
      </c>
      <c r="R658" s="835">
        <f t="shared" ca="1" si="841"/>
        <v>0</v>
      </c>
      <c r="S658" s="836">
        <f t="shared" ca="1" si="842"/>
        <v>0</v>
      </c>
      <c r="T658" s="34">
        <f t="shared" ca="1" si="807"/>
        <v>0</v>
      </c>
      <c r="U658" s="835">
        <f t="shared" ca="1" si="843"/>
        <v>0</v>
      </c>
      <c r="V658" s="34">
        <f t="shared" si="793"/>
        <v>0</v>
      </c>
      <c r="W658" s="553">
        <f t="shared" si="794"/>
        <v>0</v>
      </c>
      <c r="X658" s="42">
        <f t="shared" si="844"/>
        <v>0.03</v>
      </c>
      <c r="Y658" s="43">
        <f t="shared" si="808"/>
        <v>2.4662697723036864E-3</v>
      </c>
      <c r="Z658" s="45">
        <f t="shared" si="799"/>
        <v>0.03</v>
      </c>
      <c r="AA658" s="43">
        <f t="shared" si="809"/>
        <v>2.4662697723036864E-3</v>
      </c>
      <c r="AB658" s="35">
        <f t="shared" si="862"/>
        <v>0.16</v>
      </c>
      <c r="AC658" s="35">
        <f t="shared" ca="1" si="862"/>
        <v>0.15470777428049154</v>
      </c>
      <c r="AD658" s="317">
        <f t="shared" ca="1" si="862"/>
        <v>0.15470777428049154</v>
      </c>
      <c r="AE658" s="39"/>
      <c r="AF658" s="318">
        <f t="shared" si="810"/>
        <v>0</v>
      </c>
      <c r="AG658" s="405">
        <f t="shared" ca="1" si="811"/>
        <v>0</v>
      </c>
      <c r="AH658" s="318">
        <f t="shared" si="812"/>
        <v>0</v>
      </c>
      <c r="AI658" s="405">
        <f t="shared" ca="1" si="813"/>
        <v>0</v>
      </c>
      <c r="AJ658" s="318">
        <f t="shared" si="814"/>
        <v>0</v>
      </c>
      <c r="AK658" s="405">
        <f t="shared" ca="1" si="815"/>
        <v>0</v>
      </c>
      <c r="AL658" s="35">
        <v>0</v>
      </c>
      <c r="AM658" s="30">
        <f t="shared" ca="1" si="816"/>
        <v>0</v>
      </c>
      <c r="AN658" s="39"/>
      <c r="AO658" s="39"/>
      <c r="AP658" s="709">
        <f ca="1">IF($J$12="",0,IF(A658&lt;=$Y$3,IF(R657+SUM($M$126:M658)&gt;$Z$22,R657*10%,IF(R657+SUM($M$126:M658)&lt;=$Z$22,$Z$22-R657-SUM($M$126:M658))),0))</f>
        <v>0</v>
      </c>
      <c r="AQ658" s="319">
        <f t="shared" ca="1" si="846"/>
        <v>0</v>
      </c>
      <c r="AR658" s="319">
        <f ca="1">IF($J$12="",0,IF(U657&lt;0,0,IF(A658&lt;=$Y$3,IF(U657+SUM($M$126:M658)&gt;$Z$22,U657*10%,IF(U657+SUM($M$126:M658)&lt;=$Z$22,$AR$125-U657-SUM($M$126:M658))),0)))</f>
        <v>0</v>
      </c>
      <c r="AS658" s="39">
        <f t="shared" ca="1" si="847"/>
        <v>0</v>
      </c>
      <c r="AT658" s="723">
        <f t="shared" ca="1" si="817"/>
        <v>0</v>
      </c>
      <c r="AU658" s="320">
        <f t="shared" ca="1" si="818"/>
        <v>0</v>
      </c>
      <c r="AV658" s="320">
        <f t="shared" ca="1" si="819"/>
        <v>0</v>
      </c>
      <c r="AW658" s="320">
        <f t="shared" ca="1" si="820"/>
        <v>0</v>
      </c>
      <c r="AX658" s="320">
        <f t="shared" ca="1" si="821"/>
        <v>0</v>
      </c>
      <c r="AY658" s="320">
        <f t="shared" ca="1" si="848"/>
        <v>0</v>
      </c>
      <c r="AZ658" s="724">
        <f t="shared" ca="1" si="822"/>
        <v>0</v>
      </c>
      <c r="BA658" s="1259">
        <f t="shared" si="849"/>
        <v>0</v>
      </c>
      <c r="BB658" s="1250"/>
      <c r="BC658" s="715">
        <f t="shared" si="823"/>
        <v>0</v>
      </c>
      <c r="BD658" s="715">
        <f t="shared" si="824"/>
        <v>0</v>
      </c>
      <c r="BE658" s="715">
        <f t="shared" si="825"/>
        <v>0</v>
      </c>
      <c r="BF658" s="715">
        <f t="shared" si="850"/>
        <v>0</v>
      </c>
      <c r="BG658" s="732">
        <f t="shared" si="826"/>
        <v>0</v>
      </c>
      <c r="BH658" s="39"/>
      <c r="BI658" s="39"/>
      <c r="BJ658" s="39"/>
      <c r="BK658" s="39"/>
      <c r="BL658" s="39"/>
      <c r="BM658" s="30"/>
      <c r="BN658" s="422">
        <f t="shared" ca="1" si="827"/>
        <v>0</v>
      </c>
      <c r="BO658" s="422">
        <f t="shared" ca="1" si="828"/>
        <v>0</v>
      </c>
      <c r="BP658" s="422">
        <f t="shared" ca="1" si="829"/>
        <v>0</v>
      </c>
      <c r="BQ658" s="422">
        <f t="shared" ca="1" si="830"/>
        <v>0</v>
      </c>
      <c r="BR658" s="422">
        <f t="shared" ca="1" si="851"/>
        <v>0</v>
      </c>
      <c r="BS658" s="422">
        <f t="shared" ca="1" si="831"/>
        <v>0</v>
      </c>
      <c r="BT658" s="422">
        <f t="shared" si="832"/>
        <v>0</v>
      </c>
      <c r="BU658" s="422">
        <f t="shared" si="833"/>
        <v>0</v>
      </c>
      <c r="BV658" s="422">
        <f t="shared" si="834"/>
        <v>0</v>
      </c>
      <c r="BW658" s="422">
        <f t="shared" si="835"/>
        <v>0</v>
      </c>
      <c r="BX658" s="422">
        <f t="shared" si="852"/>
        <v>0</v>
      </c>
      <c r="BY658" s="422">
        <f t="shared" si="836"/>
        <v>0</v>
      </c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458"/>
      <c r="CL658" s="458"/>
      <c r="CM658" s="458"/>
      <c r="CN658" s="458"/>
      <c r="CO658" s="458"/>
      <c r="CP658" s="458"/>
      <c r="CQ658" s="458"/>
      <c r="CR658" s="458"/>
      <c r="CS658" s="458"/>
      <c r="CT658" s="458"/>
      <c r="CU658" s="458"/>
      <c r="CV658" s="458"/>
      <c r="CW658" s="458"/>
      <c r="CX658" s="458"/>
      <c r="CY658" s="458"/>
      <c r="CZ658" s="458"/>
      <c r="DA658" s="458"/>
      <c r="DB658" s="458"/>
      <c r="DC658" s="458"/>
      <c r="DD658" s="458"/>
      <c r="DE658" s="458"/>
      <c r="DF658" s="458"/>
      <c r="DG658" s="458"/>
      <c r="DH658" s="458"/>
      <c r="DI658" s="458"/>
      <c r="DJ658" s="458"/>
      <c r="DK658" s="458"/>
      <c r="DL658" s="458"/>
      <c r="DM658" s="458"/>
      <c r="DN658" s="458"/>
      <c r="DO658" s="458"/>
      <c r="DP658" s="458"/>
      <c r="DQ658" s="458"/>
      <c r="DR658" s="458"/>
      <c r="DS658" s="458"/>
      <c r="DT658" s="458"/>
      <c r="DU658" s="39"/>
      <c r="DV658" s="39"/>
      <c r="DW658" s="31">
        <f t="shared" si="863"/>
        <v>45</v>
      </c>
      <c r="DX658" s="459">
        <f t="shared" si="837"/>
        <v>534</v>
      </c>
      <c r="DY658" s="467">
        <f t="shared" si="853"/>
        <v>0</v>
      </c>
      <c r="DZ658" s="468">
        <f t="shared" si="854"/>
        <v>0</v>
      </c>
      <c r="EA658" s="467">
        <f t="shared" si="855"/>
        <v>0</v>
      </c>
      <c r="EB658" s="468"/>
      <c r="EC658" s="326"/>
      <c r="ED658" s="468"/>
      <c r="EE658" s="39"/>
      <c r="EF658" s="459">
        <f t="shared" si="856"/>
        <v>534</v>
      </c>
      <c r="EG658" s="407">
        <f t="shared" si="864"/>
        <v>0.03</v>
      </c>
      <c r="EH658" s="407">
        <f t="shared" si="864"/>
        <v>0.03</v>
      </c>
      <c r="EI658" s="407">
        <f t="shared" si="864"/>
        <v>0.03</v>
      </c>
      <c r="EJ658" s="407">
        <f t="shared" si="864"/>
        <v>0.03</v>
      </c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</row>
    <row r="659" spans="1:228" ht="12.75" hidden="1" customHeight="1" x14ac:dyDescent="0.2">
      <c r="A659" s="31">
        <f t="shared" si="861"/>
        <v>45</v>
      </c>
      <c r="B659" s="31"/>
      <c r="C659" s="31"/>
      <c r="D659" s="32">
        <f t="shared" si="838"/>
        <v>535</v>
      </c>
      <c r="E659" s="33">
        <f t="shared" ca="1" si="802"/>
        <v>0</v>
      </c>
      <c r="F659" s="33">
        <f t="shared" ca="1" si="803"/>
        <v>0</v>
      </c>
      <c r="G659" s="33">
        <f t="shared" ca="1" si="804"/>
        <v>0</v>
      </c>
      <c r="H659" s="33">
        <v>0</v>
      </c>
      <c r="I659" s="33">
        <v>0</v>
      </c>
      <c r="J659" s="33">
        <f t="shared" ca="1" si="860"/>
        <v>0</v>
      </c>
      <c r="K659" s="33">
        <f t="shared" ca="1" si="805"/>
        <v>0</v>
      </c>
      <c r="L659" s="33"/>
      <c r="M659" s="832">
        <v>0</v>
      </c>
      <c r="N659" s="33">
        <f>IF(M659&gt;0,#REF!,0)</f>
        <v>0</v>
      </c>
      <c r="O659" s="33">
        <f t="shared" ca="1" si="806"/>
        <v>0</v>
      </c>
      <c r="P659" s="833">
        <f t="shared" ca="1" si="839"/>
        <v>0</v>
      </c>
      <c r="Q659" s="834">
        <f t="shared" ca="1" si="840"/>
        <v>0</v>
      </c>
      <c r="R659" s="835">
        <f t="shared" ca="1" si="841"/>
        <v>0</v>
      </c>
      <c r="S659" s="836">
        <f t="shared" ca="1" si="842"/>
        <v>0</v>
      </c>
      <c r="T659" s="34">
        <f t="shared" ca="1" si="807"/>
        <v>0</v>
      </c>
      <c r="U659" s="835">
        <f t="shared" ca="1" si="843"/>
        <v>0</v>
      </c>
      <c r="V659" s="34">
        <f t="shared" si="793"/>
        <v>0</v>
      </c>
      <c r="W659" s="553">
        <f t="shared" si="794"/>
        <v>0</v>
      </c>
      <c r="X659" s="42">
        <f t="shared" si="844"/>
        <v>0.03</v>
      </c>
      <c r="Y659" s="43">
        <f t="shared" si="808"/>
        <v>2.4662697723036864E-3</v>
      </c>
      <c r="Z659" s="45">
        <f t="shared" si="799"/>
        <v>0.03</v>
      </c>
      <c r="AA659" s="43">
        <f t="shared" si="809"/>
        <v>2.4662697723036864E-3</v>
      </c>
      <c r="AB659" s="35">
        <f t="shared" si="862"/>
        <v>0.16</v>
      </c>
      <c r="AC659" s="35">
        <f t="shared" ca="1" si="862"/>
        <v>0.15470777428049154</v>
      </c>
      <c r="AD659" s="317">
        <f t="shared" ca="1" si="862"/>
        <v>0.15470777428049154</v>
      </c>
      <c r="AE659" s="39"/>
      <c r="AF659" s="318">
        <f t="shared" si="810"/>
        <v>0</v>
      </c>
      <c r="AG659" s="405">
        <f t="shared" ca="1" si="811"/>
        <v>0</v>
      </c>
      <c r="AH659" s="318">
        <f t="shared" si="812"/>
        <v>0</v>
      </c>
      <c r="AI659" s="405">
        <f t="shared" ca="1" si="813"/>
        <v>0</v>
      </c>
      <c r="AJ659" s="318">
        <f t="shared" si="814"/>
        <v>0</v>
      </c>
      <c r="AK659" s="405">
        <f t="shared" ca="1" si="815"/>
        <v>0</v>
      </c>
      <c r="AL659" s="35">
        <v>0</v>
      </c>
      <c r="AM659" s="30">
        <f t="shared" ca="1" si="816"/>
        <v>0</v>
      </c>
      <c r="AN659" s="39"/>
      <c r="AO659" s="39"/>
      <c r="AP659" s="709">
        <f ca="1">IF($J$12="",0,IF(A659&lt;=$Y$3,IF(R658+SUM($M$126:M659)&gt;$Z$22,R658*10%,IF(R658+SUM($M$126:M659)&lt;=$Z$22,$Z$22-R658-SUM($M$126:M659))),0))</f>
        <v>0</v>
      </c>
      <c r="AQ659" s="319">
        <f t="shared" ca="1" si="846"/>
        <v>0</v>
      </c>
      <c r="AR659" s="319">
        <f ca="1">IF($J$12="",0,IF(U658&lt;0,0,IF(A659&lt;=$Y$3,IF(U658+SUM($M$126:M659)&gt;$Z$22,U658*10%,IF(U658+SUM($M$126:M659)&lt;=$Z$22,$AR$125-U658-SUM($M$126:M659))),0)))</f>
        <v>0</v>
      </c>
      <c r="AS659" s="39">
        <f t="shared" ca="1" si="847"/>
        <v>0</v>
      </c>
      <c r="AT659" s="723">
        <f t="shared" ca="1" si="817"/>
        <v>0</v>
      </c>
      <c r="AU659" s="320">
        <f t="shared" ca="1" si="818"/>
        <v>0</v>
      </c>
      <c r="AV659" s="320">
        <f t="shared" ca="1" si="819"/>
        <v>0</v>
      </c>
      <c r="AW659" s="320">
        <f t="shared" ca="1" si="820"/>
        <v>0</v>
      </c>
      <c r="AX659" s="320">
        <f t="shared" ca="1" si="821"/>
        <v>0</v>
      </c>
      <c r="AY659" s="320">
        <f t="shared" ca="1" si="848"/>
        <v>0</v>
      </c>
      <c r="AZ659" s="724">
        <f t="shared" ca="1" si="822"/>
        <v>0</v>
      </c>
      <c r="BA659" s="1259">
        <f t="shared" si="849"/>
        <v>0</v>
      </c>
      <c r="BB659" s="1250"/>
      <c r="BC659" s="715">
        <f t="shared" si="823"/>
        <v>0</v>
      </c>
      <c r="BD659" s="715">
        <f t="shared" si="824"/>
        <v>0</v>
      </c>
      <c r="BE659" s="715">
        <f t="shared" si="825"/>
        <v>0</v>
      </c>
      <c r="BF659" s="715">
        <f t="shared" si="850"/>
        <v>0</v>
      </c>
      <c r="BG659" s="732">
        <f t="shared" si="826"/>
        <v>0</v>
      </c>
      <c r="BH659" s="39"/>
      <c r="BI659" s="39"/>
      <c r="BJ659" s="39"/>
      <c r="BK659" s="39"/>
      <c r="BL659" s="39"/>
      <c r="BM659" s="30"/>
      <c r="BN659" s="422">
        <f t="shared" ca="1" si="827"/>
        <v>0</v>
      </c>
      <c r="BO659" s="422">
        <f t="shared" ca="1" si="828"/>
        <v>0</v>
      </c>
      <c r="BP659" s="422">
        <f t="shared" ca="1" si="829"/>
        <v>0</v>
      </c>
      <c r="BQ659" s="422">
        <f t="shared" ca="1" si="830"/>
        <v>0</v>
      </c>
      <c r="BR659" s="422">
        <f t="shared" ca="1" si="851"/>
        <v>0</v>
      </c>
      <c r="BS659" s="422">
        <f t="shared" ca="1" si="831"/>
        <v>0</v>
      </c>
      <c r="BT659" s="422">
        <f t="shared" si="832"/>
        <v>0</v>
      </c>
      <c r="BU659" s="422">
        <f t="shared" si="833"/>
        <v>0</v>
      </c>
      <c r="BV659" s="422">
        <f t="shared" si="834"/>
        <v>0</v>
      </c>
      <c r="BW659" s="422">
        <f t="shared" si="835"/>
        <v>0</v>
      </c>
      <c r="BX659" s="422">
        <f t="shared" si="852"/>
        <v>0</v>
      </c>
      <c r="BY659" s="422">
        <f t="shared" si="836"/>
        <v>0</v>
      </c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458"/>
      <c r="CL659" s="458"/>
      <c r="CM659" s="458"/>
      <c r="CN659" s="458"/>
      <c r="CO659" s="458"/>
      <c r="CP659" s="458"/>
      <c r="CQ659" s="458"/>
      <c r="CR659" s="458"/>
      <c r="CS659" s="458"/>
      <c r="CT659" s="458"/>
      <c r="CU659" s="458"/>
      <c r="CV659" s="458"/>
      <c r="CW659" s="458"/>
      <c r="CX659" s="458"/>
      <c r="CY659" s="458"/>
      <c r="CZ659" s="458"/>
      <c r="DA659" s="458"/>
      <c r="DB659" s="458"/>
      <c r="DC659" s="458"/>
      <c r="DD659" s="458"/>
      <c r="DE659" s="458"/>
      <c r="DF659" s="458"/>
      <c r="DG659" s="458"/>
      <c r="DH659" s="458"/>
      <c r="DI659" s="458"/>
      <c r="DJ659" s="458"/>
      <c r="DK659" s="458"/>
      <c r="DL659" s="458"/>
      <c r="DM659" s="458"/>
      <c r="DN659" s="458"/>
      <c r="DO659" s="458"/>
      <c r="DP659" s="458"/>
      <c r="DQ659" s="458"/>
      <c r="DR659" s="458"/>
      <c r="DS659" s="458"/>
      <c r="DT659" s="458"/>
      <c r="DU659" s="39"/>
      <c r="DV659" s="39"/>
      <c r="DW659" s="31">
        <f t="shared" si="863"/>
        <v>45</v>
      </c>
      <c r="DX659" s="459">
        <f t="shared" si="837"/>
        <v>535</v>
      </c>
      <c r="DY659" s="467">
        <f t="shared" si="853"/>
        <v>0</v>
      </c>
      <c r="DZ659" s="468">
        <f t="shared" si="854"/>
        <v>0</v>
      </c>
      <c r="EA659" s="467">
        <f t="shared" si="855"/>
        <v>0</v>
      </c>
      <c r="EB659" s="468"/>
      <c r="EC659" s="326"/>
      <c r="ED659" s="468"/>
      <c r="EE659" s="39"/>
      <c r="EF659" s="459">
        <f t="shared" si="856"/>
        <v>535</v>
      </c>
      <c r="EG659" s="407">
        <f t="shared" si="864"/>
        <v>0.03</v>
      </c>
      <c r="EH659" s="407">
        <f t="shared" si="864"/>
        <v>0.03</v>
      </c>
      <c r="EI659" s="407">
        <f t="shared" si="864"/>
        <v>0.03</v>
      </c>
      <c r="EJ659" s="407">
        <f t="shared" si="864"/>
        <v>0.03</v>
      </c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</row>
    <row r="660" spans="1:228" ht="12.75" hidden="1" customHeight="1" x14ac:dyDescent="0.2">
      <c r="A660" s="31">
        <f t="shared" si="861"/>
        <v>45</v>
      </c>
      <c r="B660" s="31"/>
      <c r="C660" s="31"/>
      <c r="D660" s="32">
        <f t="shared" si="838"/>
        <v>536</v>
      </c>
      <c r="E660" s="33">
        <f t="shared" ca="1" si="802"/>
        <v>0</v>
      </c>
      <c r="F660" s="33">
        <f t="shared" ca="1" si="803"/>
        <v>0</v>
      </c>
      <c r="G660" s="33">
        <f t="shared" ca="1" si="804"/>
        <v>0</v>
      </c>
      <c r="H660" s="33">
        <v>0</v>
      </c>
      <c r="I660" s="33">
        <v>0</v>
      </c>
      <c r="J660" s="33">
        <f t="shared" ca="1" si="860"/>
        <v>0</v>
      </c>
      <c r="K660" s="33">
        <f t="shared" ca="1" si="805"/>
        <v>0</v>
      </c>
      <c r="L660" s="33"/>
      <c r="M660" s="832">
        <v>0</v>
      </c>
      <c r="N660" s="33">
        <f>IF(M660&gt;0,#REF!,0)</f>
        <v>0</v>
      </c>
      <c r="O660" s="33">
        <f t="shared" ca="1" si="806"/>
        <v>0</v>
      </c>
      <c r="P660" s="833">
        <f t="shared" ca="1" si="839"/>
        <v>0</v>
      </c>
      <c r="Q660" s="834">
        <f t="shared" ca="1" si="840"/>
        <v>0</v>
      </c>
      <c r="R660" s="835">
        <f t="shared" ca="1" si="841"/>
        <v>0</v>
      </c>
      <c r="S660" s="836">
        <f t="shared" ca="1" si="842"/>
        <v>0</v>
      </c>
      <c r="T660" s="34">
        <f t="shared" ca="1" si="807"/>
        <v>0</v>
      </c>
      <c r="U660" s="835">
        <f t="shared" ca="1" si="843"/>
        <v>0</v>
      </c>
      <c r="V660" s="34">
        <f t="shared" si="793"/>
        <v>0</v>
      </c>
      <c r="W660" s="553">
        <f t="shared" si="794"/>
        <v>0</v>
      </c>
      <c r="X660" s="42">
        <f t="shared" si="844"/>
        <v>0.03</v>
      </c>
      <c r="Y660" s="43">
        <f t="shared" si="808"/>
        <v>2.4662697723036864E-3</v>
      </c>
      <c r="Z660" s="45">
        <f t="shared" si="799"/>
        <v>0.03</v>
      </c>
      <c r="AA660" s="43">
        <f t="shared" si="809"/>
        <v>2.4662697723036864E-3</v>
      </c>
      <c r="AB660" s="35">
        <f t="shared" si="862"/>
        <v>0.16</v>
      </c>
      <c r="AC660" s="35">
        <f t="shared" ca="1" si="862"/>
        <v>0.15470777428049154</v>
      </c>
      <c r="AD660" s="317">
        <f t="shared" ca="1" si="862"/>
        <v>0.15470777428049154</v>
      </c>
      <c r="AE660" s="39"/>
      <c r="AF660" s="318">
        <f t="shared" si="810"/>
        <v>0</v>
      </c>
      <c r="AG660" s="405">
        <f t="shared" ca="1" si="811"/>
        <v>0</v>
      </c>
      <c r="AH660" s="318">
        <f t="shared" si="812"/>
        <v>0</v>
      </c>
      <c r="AI660" s="405">
        <f t="shared" ca="1" si="813"/>
        <v>0</v>
      </c>
      <c r="AJ660" s="318">
        <f t="shared" si="814"/>
        <v>0</v>
      </c>
      <c r="AK660" s="405">
        <f t="shared" ca="1" si="815"/>
        <v>0</v>
      </c>
      <c r="AL660" s="35">
        <v>0</v>
      </c>
      <c r="AM660" s="30">
        <f t="shared" ca="1" si="816"/>
        <v>0</v>
      </c>
      <c r="AN660" s="39"/>
      <c r="AO660" s="39"/>
      <c r="AP660" s="709">
        <f ca="1">IF($J$12="",0,IF(A660&lt;=$Y$3,IF(R659+SUM($M$126:M660)&gt;$Z$22,R659*10%,IF(R659+SUM($M$126:M660)&lt;=$Z$22,$Z$22-R659-SUM($M$126:M660))),0))</f>
        <v>0</v>
      </c>
      <c r="AQ660" s="319">
        <f t="shared" ca="1" si="846"/>
        <v>0</v>
      </c>
      <c r="AR660" s="319">
        <f ca="1">IF($J$12="",0,IF(U659&lt;0,0,IF(A660&lt;=$Y$3,IF(U659+SUM($M$126:M660)&gt;$Z$22,U659*10%,IF(U659+SUM($M$126:M660)&lt;=$Z$22,$AR$125-U659-SUM($M$126:M660))),0)))</f>
        <v>0</v>
      </c>
      <c r="AS660" s="39">
        <f t="shared" ca="1" si="847"/>
        <v>0</v>
      </c>
      <c r="AT660" s="723">
        <f t="shared" ca="1" si="817"/>
        <v>0</v>
      </c>
      <c r="AU660" s="320">
        <f t="shared" ca="1" si="818"/>
        <v>0</v>
      </c>
      <c r="AV660" s="320">
        <f t="shared" ca="1" si="819"/>
        <v>0</v>
      </c>
      <c r="AW660" s="320">
        <f t="shared" ca="1" si="820"/>
        <v>0</v>
      </c>
      <c r="AX660" s="320">
        <f t="shared" ca="1" si="821"/>
        <v>0</v>
      </c>
      <c r="AY660" s="320">
        <f t="shared" ca="1" si="848"/>
        <v>0</v>
      </c>
      <c r="AZ660" s="724">
        <f t="shared" ca="1" si="822"/>
        <v>0</v>
      </c>
      <c r="BA660" s="1259">
        <f t="shared" si="849"/>
        <v>0</v>
      </c>
      <c r="BB660" s="1250"/>
      <c r="BC660" s="715">
        <f t="shared" si="823"/>
        <v>0</v>
      </c>
      <c r="BD660" s="715">
        <f t="shared" si="824"/>
        <v>0</v>
      </c>
      <c r="BE660" s="715">
        <f t="shared" si="825"/>
        <v>0</v>
      </c>
      <c r="BF660" s="715">
        <f t="shared" si="850"/>
        <v>0</v>
      </c>
      <c r="BG660" s="732">
        <f t="shared" si="826"/>
        <v>0</v>
      </c>
      <c r="BH660" s="39"/>
      <c r="BI660" s="39"/>
      <c r="BJ660" s="39"/>
      <c r="BK660" s="39"/>
      <c r="BL660" s="39"/>
      <c r="BM660" s="30"/>
      <c r="BN660" s="422">
        <f t="shared" ca="1" si="827"/>
        <v>0</v>
      </c>
      <c r="BO660" s="422">
        <f t="shared" ca="1" si="828"/>
        <v>0</v>
      </c>
      <c r="BP660" s="422">
        <f t="shared" ca="1" si="829"/>
        <v>0</v>
      </c>
      <c r="BQ660" s="422">
        <f t="shared" ca="1" si="830"/>
        <v>0</v>
      </c>
      <c r="BR660" s="422">
        <f t="shared" ca="1" si="851"/>
        <v>0</v>
      </c>
      <c r="BS660" s="422">
        <f t="shared" ca="1" si="831"/>
        <v>0</v>
      </c>
      <c r="BT660" s="422">
        <f t="shared" si="832"/>
        <v>0</v>
      </c>
      <c r="BU660" s="422">
        <f t="shared" si="833"/>
        <v>0</v>
      </c>
      <c r="BV660" s="422">
        <f t="shared" si="834"/>
        <v>0</v>
      </c>
      <c r="BW660" s="422">
        <f t="shared" si="835"/>
        <v>0</v>
      </c>
      <c r="BX660" s="422">
        <f t="shared" si="852"/>
        <v>0</v>
      </c>
      <c r="BY660" s="422">
        <f t="shared" si="836"/>
        <v>0</v>
      </c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458"/>
      <c r="CL660" s="458"/>
      <c r="CM660" s="458"/>
      <c r="CN660" s="458"/>
      <c r="CO660" s="458"/>
      <c r="CP660" s="458"/>
      <c r="CQ660" s="458"/>
      <c r="CR660" s="458"/>
      <c r="CS660" s="458"/>
      <c r="CT660" s="458"/>
      <c r="CU660" s="458"/>
      <c r="CV660" s="458"/>
      <c r="CW660" s="458"/>
      <c r="CX660" s="458"/>
      <c r="CY660" s="458"/>
      <c r="CZ660" s="458"/>
      <c r="DA660" s="458"/>
      <c r="DB660" s="458"/>
      <c r="DC660" s="458"/>
      <c r="DD660" s="458"/>
      <c r="DE660" s="458"/>
      <c r="DF660" s="458"/>
      <c r="DG660" s="458"/>
      <c r="DH660" s="458"/>
      <c r="DI660" s="458"/>
      <c r="DJ660" s="458"/>
      <c r="DK660" s="458"/>
      <c r="DL660" s="458"/>
      <c r="DM660" s="458"/>
      <c r="DN660" s="458"/>
      <c r="DO660" s="458"/>
      <c r="DP660" s="458"/>
      <c r="DQ660" s="458"/>
      <c r="DR660" s="458"/>
      <c r="DS660" s="458"/>
      <c r="DT660" s="458"/>
      <c r="DU660" s="39"/>
      <c r="DV660" s="39"/>
      <c r="DW660" s="31">
        <f t="shared" si="863"/>
        <v>45</v>
      </c>
      <c r="DX660" s="459">
        <f t="shared" si="837"/>
        <v>536</v>
      </c>
      <c r="DY660" s="467">
        <f t="shared" si="853"/>
        <v>0</v>
      </c>
      <c r="DZ660" s="468">
        <f t="shared" si="854"/>
        <v>0</v>
      </c>
      <c r="EA660" s="467">
        <f t="shared" si="855"/>
        <v>0</v>
      </c>
      <c r="EB660" s="468"/>
      <c r="EC660" s="326"/>
      <c r="ED660" s="468"/>
      <c r="EE660" s="39"/>
      <c r="EF660" s="459">
        <f t="shared" si="856"/>
        <v>536</v>
      </c>
      <c r="EG660" s="407">
        <f t="shared" si="864"/>
        <v>0.03</v>
      </c>
      <c r="EH660" s="407">
        <f t="shared" si="864"/>
        <v>0.03</v>
      </c>
      <c r="EI660" s="407">
        <f t="shared" si="864"/>
        <v>0.03</v>
      </c>
      <c r="EJ660" s="407">
        <f t="shared" si="864"/>
        <v>0.03</v>
      </c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</row>
    <row r="661" spans="1:228" ht="12.75" hidden="1" customHeight="1" x14ac:dyDescent="0.2">
      <c r="A661" s="31">
        <f t="shared" si="861"/>
        <v>45</v>
      </c>
      <c r="B661" s="31"/>
      <c r="C661" s="31"/>
      <c r="D661" s="32">
        <f t="shared" si="838"/>
        <v>537</v>
      </c>
      <c r="E661" s="33">
        <f t="shared" ca="1" si="802"/>
        <v>0</v>
      </c>
      <c r="F661" s="33">
        <f t="shared" ca="1" si="803"/>
        <v>0</v>
      </c>
      <c r="G661" s="33">
        <f t="shared" ca="1" si="804"/>
        <v>0</v>
      </c>
      <c r="H661" s="33">
        <v>0</v>
      </c>
      <c r="I661" s="33">
        <v>0</v>
      </c>
      <c r="J661" s="33">
        <f t="shared" ca="1" si="860"/>
        <v>0</v>
      </c>
      <c r="K661" s="33">
        <f t="shared" ca="1" si="805"/>
        <v>0</v>
      </c>
      <c r="L661" s="33"/>
      <c r="M661" s="832">
        <v>0</v>
      </c>
      <c r="N661" s="33">
        <f>IF(M661&gt;0,#REF!,0)</f>
        <v>0</v>
      </c>
      <c r="O661" s="33">
        <f t="shared" ca="1" si="806"/>
        <v>0</v>
      </c>
      <c r="P661" s="833">
        <f t="shared" ca="1" si="839"/>
        <v>0</v>
      </c>
      <c r="Q661" s="834">
        <f t="shared" ca="1" si="840"/>
        <v>0</v>
      </c>
      <c r="R661" s="835">
        <f t="shared" ca="1" si="841"/>
        <v>0</v>
      </c>
      <c r="S661" s="836">
        <f t="shared" ca="1" si="842"/>
        <v>0</v>
      </c>
      <c r="T661" s="34">
        <f t="shared" ca="1" si="807"/>
        <v>0</v>
      </c>
      <c r="U661" s="835">
        <f t="shared" ca="1" si="843"/>
        <v>0</v>
      </c>
      <c r="V661" s="34">
        <f t="shared" si="793"/>
        <v>0</v>
      </c>
      <c r="W661" s="553">
        <f t="shared" si="794"/>
        <v>0</v>
      </c>
      <c r="X661" s="42">
        <f t="shared" si="844"/>
        <v>0.03</v>
      </c>
      <c r="Y661" s="43">
        <f t="shared" si="808"/>
        <v>2.4662697723036864E-3</v>
      </c>
      <c r="Z661" s="45">
        <f t="shared" si="799"/>
        <v>0.03</v>
      </c>
      <c r="AA661" s="43">
        <f t="shared" si="809"/>
        <v>2.4662697723036864E-3</v>
      </c>
      <c r="AB661" s="35">
        <f t="shared" si="862"/>
        <v>0.16</v>
      </c>
      <c r="AC661" s="35">
        <f t="shared" ca="1" si="862"/>
        <v>0.15470777428049154</v>
      </c>
      <c r="AD661" s="317">
        <f t="shared" ca="1" si="862"/>
        <v>0.15470777428049154</v>
      </c>
      <c r="AE661" s="39"/>
      <c r="AF661" s="318">
        <f t="shared" si="810"/>
        <v>0</v>
      </c>
      <c r="AG661" s="405">
        <f t="shared" ca="1" si="811"/>
        <v>0</v>
      </c>
      <c r="AH661" s="318">
        <f t="shared" si="812"/>
        <v>0</v>
      </c>
      <c r="AI661" s="405">
        <f t="shared" ca="1" si="813"/>
        <v>0</v>
      </c>
      <c r="AJ661" s="318">
        <f t="shared" si="814"/>
        <v>0</v>
      </c>
      <c r="AK661" s="405">
        <f t="shared" ca="1" si="815"/>
        <v>0</v>
      </c>
      <c r="AL661" s="35">
        <v>0</v>
      </c>
      <c r="AM661" s="30">
        <f t="shared" ca="1" si="816"/>
        <v>0</v>
      </c>
      <c r="AN661" s="39"/>
      <c r="AO661" s="39"/>
      <c r="AP661" s="709">
        <f ca="1">IF($J$12="",0,IF(A661&lt;=$Y$3,IF(R660+SUM($M$126:M661)&gt;$Z$22,R660*10%,IF(R660+SUM($M$126:M661)&lt;=$Z$22,$Z$22-R660-SUM($M$126:M661))),0))</f>
        <v>0</v>
      </c>
      <c r="AQ661" s="319">
        <f t="shared" ca="1" si="846"/>
        <v>0</v>
      </c>
      <c r="AR661" s="319">
        <f ca="1">IF($J$12="",0,IF(U660&lt;0,0,IF(A661&lt;=$Y$3,IF(U660+SUM($M$126:M661)&gt;$Z$22,U660*10%,IF(U660+SUM($M$126:M661)&lt;=$Z$22,$AR$125-U660-SUM($M$126:M661))),0)))</f>
        <v>0</v>
      </c>
      <c r="AS661" s="39">
        <f t="shared" ca="1" si="847"/>
        <v>0</v>
      </c>
      <c r="AT661" s="723">
        <f t="shared" ca="1" si="817"/>
        <v>0</v>
      </c>
      <c r="AU661" s="320">
        <f t="shared" ca="1" si="818"/>
        <v>0</v>
      </c>
      <c r="AV661" s="320">
        <f t="shared" ca="1" si="819"/>
        <v>0</v>
      </c>
      <c r="AW661" s="320">
        <f t="shared" ca="1" si="820"/>
        <v>0</v>
      </c>
      <c r="AX661" s="320">
        <f t="shared" ca="1" si="821"/>
        <v>0</v>
      </c>
      <c r="AY661" s="320">
        <f t="shared" ca="1" si="848"/>
        <v>0</v>
      </c>
      <c r="AZ661" s="724">
        <f t="shared" ca="1" si="822"/>
        <v>0</v>
      </c>
      <c r="BA661" s="1259">
        <f t="shared" si="849"/>
        <v>0</v>
      </c>
      <c r="BB661" s="1250"/>
      <c r="BC661" s="715">
        <f t="shared" si="823"/>
        <v>0</v>
      </c>
      <c r="BD661" s="715">
        <f t="shared" si="824"/>
        <v>0</v>
      </c>
      <c r="BE661" s="715">
        <f t="shared" si="825"/>
        <v>0</v>
      </c>
      <c r="BF661" s="715">
        <f t="shared" si="850"/>
        <v>0</v>
      </c>
      <c r="BG661" s="732">
        <f t="shared" si="826"/>
        <v>0</v>
      </c>
      <c r="BH661" s="39"/>
      <c r="BI661" s="39"/>
      <c r="BJ661" s="39"/>
      <c r="BK661" s="39"/>
      <c r="BL661" s="39"/>
      <c r="BM661" s="30"/>
      <c r="BN661" s="422">
        <f t="shared" ca="1" si="827"/>
        <v>0</v>
      </c>
      <c r="BO661" s="422">
        <f t="shared" ca="1" si="828"/>
        <v>0</v>
      </c>
      <c r="BP661" s="422">
        <f t="shared" ca="1" si="829"/>
        <v>0</v>
      </c>
      <c r="BQ661" s="422">
        <f t="shared" ca="1" si="830"/>
        <v>0</v>
      </c>
      <c r="BR661" s="422">
        <f t="shared" ca="1" si="851"/>
        <v>0</v>
      </c>
      <c r="BS661" s="422">
        <f t="shared" ca="1" si="831"/>
        <v>0</v>
      </c>
      <c r="BT661" s="422">
        <f t="shared" si="832"/>
        <v>0</v>
      </c>
      <c r="BU661" s="422">
        <f t="shared" si="833"/>
        <v>0</v>
      </c>
      <c r="BV661" s="422">
        <f t="shared" si="834"/>
        <v>0</v>
      </c>
      <c r="BW661" s="422">
        <f t="shared" si="835"/>
        <v>0</v>
      </c>
      <c r="BX661" s="422">
        <f t="shared" si="852"/>
        <v>0</v>
      </c>
      <c r="BY661" s="422">
        <f t="shared" si="836"/>
        <v>0</v>
      </c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458"/>
      <c r="CL661" s="458"/>
      <c r="CM661" s="458"/>
      <c r="CN661" s="458"/>
      <c r="CO661" s="458"/>
      <c r="CP661" s="458"/>
      <c r="CQ661" s="458"/>
      <c r="CR661" s="458"/>
      <c r="CS661" s="458"/>
      <c r="CT661" s="458"/>
      <c r="CU661" s="458"/>
      <c r="CV661" s="458"/>
      <c r="CW661" s="458"/>
      <c r="CX661" s="458"/>
      <c r="CY661" s="458"/>
      <c r="CZ661" s="458"/>
      <c r="DA661" s="458"/>
      <c r="DB661" s="458"/>
      <c r="DC661" s="458"/>
      <c r="DD661" s="458"/>
      <c r="DE661" s="458"/>
      <c r="DF661" s="458"/>
      <c r="DG661" s="458"/>
      <c r="DH661" s="458"/>
      <c r="DI661" s="458"/>
      <c r="DJ661" s="458"/>
      <c r="DK661" s="458"/>
      <c r="DL661" s="458"/>
      <c r="DM661" s="458"/>
      <c r="DN661" s="458"/>
      <c r="DO661" s="458"/>
      <c r="DP661" s="458"/>
      <c r="DQ661" s="458"/>
      <c r="DR661" s="458"/>
      <c r="DS661" s="458"/>
      <c r="DT661" s="458"/>
      <c r="DU661" s="39"/>
      <c r="DV661" s="39"/>
      <c r="DW661" s="31">
        <f t="shared" si="863"/>
        <v>45</v>
      </c>
      <c r="DX661" s="459">
        <f t="shared" si="837"/>
        <v>537</v>
      </c>
      <c r="DY661" s="467">
        <f t="shared" si="853"/>
        <v>0</v>
      </c>
      <c r="DZ661" s="468">
        <f t="shared" si="854"/>
        <v>0</v>
      </c>
      <c r="EA661" s="467">
        <f t="shared" si="855"/>
        <v>0</v>
      </c>
      <c r="EB661" s="468"/>
      <c r="EC661" s="326"/>
      <c r="ED661" s="468"/>
      <c r="EE661" s="39"/>
      <c r="EF661" s="459">
        <f t="shared" si="856"/>
        <v>537</v>
      </c>
      <c r="EG661" s="407">
        <f t="shared" si="864"/>
        <v>0.03</v>
      </c>
      <c r="EH661" s="407">
        <f t="shared" si="864"/>
        <v>0.03</v>
      </c>
      <c r="EI661" s="407">
        <f t="shared" si="864"/>
        <v>0.03</v>
      </c>
      <c r="EJ661" s="407">
        <f t="shared" si="864"/>
        <v>0.03</v>
      </c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</row>
    <row r="662" spans="1:228" ht="12.75" hidden="1" customHeight="1" x14ac:dyDescent="0.2">
      <c r="A662" s="31">
        <f t="shared" si="861"/>
        <v>45</v>
      </c>
      <c r="B662" s="31"/>
      <c r="C662" s="31"/>
      <c r="D662" s="32">
        <f t="shared" si="838"/>
        <v>538</v>
      </c>
      <c r="E662" s="33">
        <f t="shared" ca="1" si="802"/>
        <v>0</v>
      </c>
      <c r="F662" s="33">
        <f t="shared" ca="1" si="803"/>
        <v>0</v>
      </c>
      <c r="G662" s="33">
        <f t="shared" ca="1" si="804"/>
        <v>0</v>
      </c>
      <c r="H662" s="33">
        <v>0</v>
      </c>
      <c r="I662" s="33">
        <v>0</v>
      </c>
      <c r="J662" s="33">
        <f t="shared" ca="1" si="860"/>
        <v>0</v>
      </c>
      <c r="K662" s="33">
        <f t="shared" ca="1" si="805"/>
        <v>0</v>
      </c>
      <c r="L662" s="33"/>
      <c r="M662" s="832">
        <v>0</v>
      </c>
      <c r="N662" s="33">
        <f>IF(M662&gt;0,#REF!,0)</f>
        <v>0</v>
      </c>
      <c r="O662" s="33">
        <f t="shared" ca="1" si="806"/>
        <v>0</v>
      </c>
      <c r="P662" s="833">
        <f t="shared" ca="1" si="839"/>
        <v>0</v>
      </c>
      <c r="Q662" s="834">
        <f t="shared" ca="1" si="840"/>
        <v>0</v>
      </c>
      <c r="R662" s="835">
        <f t="shared" ca="1" si="841"/>
        <v>0</v>
      </c>
      <c r="S662" s="836">
        <f t="shared" ca="1" si="842"/>
        <v>0</v>
      </c>
      <c r="T662" s="34">
        <f t="shared" ca="1" si="807"/>
        <v>0</v>
      </c>
      <c r="U662" s="835">
        <f t="shared" ca="1" si="843"/>
        <v>0</v>
      </c>
      <c r="V662" s="34">
        <f t="shared" si="793"/>
        <v>0</v>
      </c>
      <c r="W662" s="553">
        <f t="shared" si="794"/>
        <v>0</v>
      </c>
      <c r="X662" s="42">
        <f t="shared" si="844"/>
        <v>0.03</v>
      </c>
      <c r="Y662" s="43">
        <f t="shared" si="808"/>
        <v>2.4662697723036864E-3</v>
      </c>
      <c r="Z662" s="45">
        <f t="shared" si="799"/>
        <v>0.03</v>
      </c>
      <c r="AA662" s="43">
        <f t="shared" si="809"/>
        <v>2.4662697723036864E-3</v>
      </c>
      <c r="AB662" s="35">
        <f t="shared" si="862"/>
        <v>0.16</v>
      </c>
      <c r="AC662" s="35">
        <f t="shared" ca="1" si="862"/>
        <v>0.15470777428049154</v>
      </c>
      <c r="AD662" s="317">
        <f t="shared" ca="1" si="862"/>
        <v>0.15470777428049154</v>
      </c>
      <c r="AE662" s="39"/>
      <c r="AF662" s="318">
        <f t="shared" si="810"/>
        <v>0</v>
      </c>
      <c r="AG662" s="405">
        <f t="shared" ca="1" si="811"/>
        <v>0</v>
      </c>
      <c r="AH662" s="318">
        <f t="shared" si="812"/>
        <v>0</v>
      </c>
      <c r="AI662" s="405">
        <f t="shared" ca="1" si="813"/>
        <v>0</v>
      </c>
      <c r="AJ662" s="318">
        <f t="shared" si="814"/>
        <v>0</v>
      </c>
      <c r="AK662" s="405">
        <f t="shared" ca="1" si="815"/>
        <v>0</v>
      </c>
      <c r="AL662" s="35">
        <v>0</v>
      </c>
      <c r="AM662" s="30">
        <f t="shared" ca="1" si="816"/>
        <v>0</v>
      </c>
      <c r="AN662" s="39"/>
      <c r="AO662" s="39"/>
      <c r="AP662" s="709">
        <f ca="1">IF($J$12="",0,IF(A662&lt;=$Y$3,IF(R661+SUM($M$126:M662)&gt;$Z$22,R661*10%,IF(R661+SUM($M$126:M662)&lt;=$Z$22,$Z$22-R661-SUM($M$126:M662))),0))</f>
        <v>0</v>
      </c>
      <c r="AQ662" s="319">
        <f t="shared" ca="1" si="846"/>
        <v>0</v>
      </c>
      <c r="AR662" s="319">
        <f ca="1">IF($J$12="",0,IF(U661&lt;0,0,IF(A662&lt;=$Y$3,IF(U661+SUM($M$126:M662)&gt;$Z$22,U661*10%,IF(U661+SUM($M$126:M662)&lt;=$Z$22,$AR$125-U661-SUM($M$126:M662))),0)))</f>
        <v>0</v>
      </c>
      <c r="AS662" s="39">
        <f t="shared" ca="1" si="847"/>
        <v>0</v>
      </c>
      <c r="AT662" s="723">
        <f t="shared" ca="1" si="817"/>
        <v>0</v>
      </c>
      <c r="AU662" s="320">
        <f t="shared" ca="1" si="818"/>
        <v>0</v>
      </c>
      <c r="AV662" s="320">
        <f t="shared" ca="1" si="819"/>
        <v>0</v>
      </c>
      <c r="AW662" s="320">
        <f t="shared" ca="1" si="820"/>
        <v>0</v>
      </c>
      <c r="AX662" s="320">
        <f t="shared" ca="1" si="821"/>
        <v>0</v>
      </c>
      <c r="AY662" s="320">
        <f t="shared" ca="1" si="848"/>
        <v>0</v>
      </c>
      <c r="AZ662" s="724">
        <f t="shared" ca="1" si="822"/>
        <v>0</v>
      </c>
      <c r="BA662" s="1259">
        <f t="shared" si="849"/>
        <v>0</v>
      </c>
      <c r="BB662" s="1250"/>
      <c r="BC662" s="715">
        <f t="shared" si="823"/>
        <v>0</v>
      </c>
      <c r="BD662" s="715">
        <f t="shared" si="824"/>
        <v>0</v>
      </c>
      <c r="BE662" s="715">
        <f t="shared" si="825"/>
        <v>0</v>
      </c>
      <c r="BF662" s="715">
        <f t="shared" si="850"/>
        <v>0</v>
      </c>
      <c r="BG662" s="732">
        <f t="shared" si="826"/>
        <v>0</v>
      </c>
      <c r="BH662" s="39"/>
      <c r="BI662" s="39"/>
      <c r="BJ662" s="39"/>
      <c r="BK662" s="39"/>
      <c r="BL662" s="39"/>
      <c r="BM662" s="30"/>
      <c r="BN662" s="422">
        <f t="shared" ca="1" si="827"/>
        <v>0</v>
      </c>
      <c r="BO662" s="422">
        <f t="shared" ca="1" si="828"/>
        <v>0</v>
      </c>
      <c r="BP662" s="422">
        <f t="shared" ca="1" si="829"/>
        <v>0</v>
      </c>
      <c r="BQ662" s="422">
        <f t="shared" ca="1" si="830"/>
        <v>0</v>
      </c>
      <c r="BR662" s="422">
        <f t="shared" ca="1" si="851"/>
        <v>0</v>
      </c>
      <c r="BS662" s="422">
        <f t="shared" ca="1" si="831"/>
        <v>0</v>
      </c>
      <c r="BT662" s="422">
        <f t="shared" si="832"/>
        <v>0</v>
      </c>
      <c r="BU662" s="422">
        <f t="shared" si="833"/>
        <v>0</v>
      </c>
      <c r="BV662" s="422">
        <f t="shared" si="834"/>
        <v>0</v>
      </c>
      <c r="BW662" s="422">
        <f t="shared" si="835"/>
        <v>0</v>
      </c>
      <c r="BX662" s="422">
        <f t="shared" si="852"/>
        <v>0</v>
      </c>
      <c r="BY662" s="422">
        <f t="shared" si="836"/>
        <v>0</v>
      </c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458"/>
      <c r="CL662" s="458"/>
      <c r="CM662" s="458"/>
      <c r="CN662" s="458"/>
      <c r="CO662" s="458"/>
      <c r="CP662" s="458"/>
      <c r="CQ662" s="458"/>
      <c r="CR662" s="458"/>
      <c r="CS662" s="458"/>
      <c r="CT662" s="458"/>
      <c r="CU662" s="458"/>
      <c r="CV662" s="458"/>
      <c r="CW662" s="458"/>
      <c r="CX662" s="458"/>
      <c r="CY662" s="458"/>
      <c r="CZ662" s="458"/>
      <c r="DA662" s="458"/>
      <c r="DB662" s="458"/>
      <c r="DC662" s="458"/>
      <c r="DD662" s="458"/>
      <c r="DE662" s="458"/>
      <c r="DF662" s="458"/>
      <c r="DG662" s="458"/>
      <c r="DH662" s="458"/>
      <c r="DI662" s="458"/>
      <c r="DJ662" s="458"/>
      <c r="DK662" s="458"/>
      <c r="DL662" s="458"/>
      <c r="DM662" s="458"/>
      <c r="DN662" s="458"/>
      <c r="DO662" s="458"/>
      <c r="DP662" s="458"/>
      <c r="DQ662" s="458"/>
      <c r="DR662" s="458"/>
      <c r="DS662" s="458"/>
      <c r="DT662" s="458"/>
      <c r="DU662" s="39"/>
      <c r="DV662" s="39"/>
      <c r="DW662" s="31">
        <f t="shared" si="863"/>
        <v>45</v>
      </c>
      <c r="DX662" s="459">
        <f t="shared" si="837"/>
        <v>538</v>
      </c>
      <c r="DY662" s="467">
        <f t="shared" si="853"/>
        <v>0</v>
      </c>
      <c r="DZ662" s="468">
        <f t="shared" si="854"/>
        <v>0</v>
      </c>
      <c r="EA662" s="467">
        <f t="shared" si="855"/>
        <v>0</v>
      </c>
      <c r="EB662" s="468"/>
      <c r="EC662" s="326"/>
      <c r="ED662" s="468"/>
      <c r="EE662" s="39"/>
      <c r="EF662" s="459">
        <f t="shared" si="856"/>
        <v>538</v>
      </c>
      <c r="EG662" s="407">
        <f t="shared" si="864"/>
        <v>0.03</v>
      </c>
      <c r="EH662" s="407">
        <f t="shared" si="864"/>
        <v>0.03</v>
      </c>
      <c r="EI662" s="407">
        <f t="shared" si="864"/>
        <v>0.03</v>
      </c>
      <c r="EJ662" s="407">
        <f t="shared" si="864"/>
        <v>0.03</v>
      </c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</row>
    <row r="663" spans="1:228" ht="12.75" hidden="1" customHeight="1" x14ac:dyDescent="0.2">
      <c r="A663" s="31">
        <f t="shared" si="861"/>
        <v>45</v>
      </c>
      <c r="B663" s="31"/>
      <c r="C663" s="31"/>
      <c r="D663" s="32">
        <f t="shared" si="838"/>
        <v>539</v>
      </c>
      <c r="E663" s="33">
        <f t="shared" ca="1" si="802"/>
        <v>0</v>
      </c>
      <c r="F663" s="33">
        <f t="shared" ca="1" si="803"/>
        <v>0</v>
      </c>
      <c r="G663" s="33">
        <f t="shared" ca="1" si="804"/>
        <v>0</v>
      </c>
      <c r="H663" s="33">
        <v>0</v>
      </c>
      <c r="I663" s="33">
        <v>0</v>
      </c>
      <c r="J663" s="33">
        <f t="shared" ca="1" si="860"/>
        <v>0</v>
      </c>
      <c r="K663" s="33">
        <f t="shared" ca="1" si="805"/>
        <v>0</v>
      </c>
      <c r="L663" s="33"/>
      <c r="M663" s="832">
        <v>0</v>
      </c>
      <c r="N663" s="33">
        <f>IF(M663&gt;0,#REF!,0)</f>
        <v>0</v>
      </c>
      <c r="O663" s="33">
        <f t="shared" ca="1" si="806"/>
        <v>0</v>
      </c>
      <c r="P663" s="833">
        <f t="shared" ca="1" si="839"/>
        <v>0</v>
      </c>
      <c r="Q663" s="834">
        <f t="shared" ca="1" si="840"/>
        <v>0</v>
      </c>
      <c r="R663" s="835">
        <f t="shared" ca="1" si="841"/>
        <v>0</v>
      </c>
      <c r="S663" s="836">
        <f t="shared" ca="1" si="842"/>
        <v>0</v>
      </c>
      <c r="T663" s="34">
        <f t="shared" ca="1" si="807"/>
        <v>0</v>
      </c>
      <c r="U663" s="835">
        <f t="shared" ca="1" si="843"/>
        <v>0</v>
      </c>
      <c r="V663" s="34">
        <f t="shared" si="793"/>
        <v>0</v>
      </c>
      <c r="W663" s="553">
        <f t="shared" si="794"/>
        <v>0</v>
      </c>
      <c r="X663" s="42">
        <f t="shared" si="844"/>
        <v>0.03</v>
      </c>
      <c r="Y663" s="43">
        <f t="shared" si="808"/>
        <v>2.4662697723036864E-3</v>
      </c>
      <c r="Z663" s="45">
        <f t="shared" si="799"/>
        <v>0.03</v>
      </c>
      <c r="AA663" s="43">
        <f t="shared" si="809"/>
        <v>2.4662697723036864E-3</v>
      </c>
      <c r="AB663" s="35">
        <f t="shared" si="862"/>
        <v>0.16</v>
      </c>
      <c r="AC663" s="35">
        <f t="shared" ca="1" si="862"/>
        <v>0.15470777428049154</v>
      </c>
      <c r="AD663" s="317">
        <f t="shared" ca="1" si="862"/>
        <v>0.15470777428049154</v>
      </c>
      <c r="AE663" s="39"/>
      <c r="AF663" s="318">
        <f t="shared" si="810"/>
        <v>0</v>
      </c>
      <c r="AG663" s="405">
        <f t="shared" ca="1" si="811"/>
        <v>0</v>
      </c>
      <c r="AH663" s="318">
        <f t="shared" si="812"/>
        <v>0</v>
      </c>
      <c r="AI663" s="405">
        <f t="shared" ca="1" si="813"/>
        <v>0</v>
      </c>
      <c r="AJ663" s="318">
        <f t="shared" si="814"/>
        <v>0</v>
      </c>
      <c r="AK663" s="405">
        <f t="shared" ca="1" si="815"/>
        <v>0</v>
      </c>
      <c r="AL663" s="35">
        <v>0</v>
      </c>
      <c r="AM663" s="30">
        <f t="shared" ca="1" si="816"/>
        <v>0</v>
      </c>
      <c r="AN663" s="39"/>
      <c r="AO663" s="39"/>
      <c r="AP663" s="709">
        <f ca="1">IF($J$12="",0,IF(A663&lt;=$Y$3,IF(R662+SUM($M$126:M663)&gt;$Z$22,R662*10%,IF(R662+SUM($M$126:M663)&lt;=$Z$22,$Z$22-R662-SUM($M$126:M663))),0))</f>
        <v>0</v>
      </c>
      <c r="AQ663" s="319">
        <f t="shared" ca="1" si="846"/>
        <v>0</v>
      </c>
      <c r="AR663" s="319">
        <f ca="1">IF($J$12="",0,IF(U662&lt;0,0,IF(A663&lt;=$Y$3,IF(U662+SUM($M$126:M663)&gt;$Z$22,U662*10%,IF(U662+SUM($M$126:M663)&lt;=$Z$22,$AR$125-U662-SUM($M$126:M663))),0)))</f>
        <v>0</v>
      </c>
      <c r="AS663" s="39">
        <f t="shared" ca="1" si="847"/>
        <v>0</v>
      </c>
      <c r="AT663" s="723">
        <f t="shared" ca="1" si="817"/>
        <v>0</v>
      </c>
      <c r="AU663" s="320">
        <f t="shared" ca="1" si="818"/>
        <v>0</v>
      </c>
      <c r="AV663" s="320">
        <f t="shared" ca="1" si="819"/>
        <v>0</v>
      </c>
      <c r="AW663" s="320">
        <f t="shared" ca="1" si="820"/>
        <v>0</v>
      </c>
      <c r="AX663" s="320">
        <f t="shared" ca="1" si="821"/>
        <v>0</v>
      </c>
      <c r="AY663" s="320">
        <f t="shared" ca="1" si="848"/>
        <v>0</v>
      </c>
      <c r="AZ663" s="724">
        <f t="shared" ca="1" si="822"/>
        <v>0</v>
      </c>
      <c r="BA663" s="1259">
        <f t="shared" si="849"/>
        <v>0</v>
      </c>
      <c r="BB663" s="1250"/>
      <c r="BC663" s="715">
        <f t="shared" si="823"/>
        <v>0</v>
      </c>
      <c r="BD663" s="715">
        <f t="shared" si="824"/>
        <v>0</v>
      </c>
      <c r="BE663" s="715">
        <f t="shared" si="825"/>
        <v>0</v>
      </c>
      <c r="BF663" s="715">
        <f t="shared" si="850"/>
        <v>0</v>
      </c>
      <c r="BG663" s="732">
        <f t="shared" si="826"/>
        <v>0</v>
      </c>
      <c r="BH663" s="39"/>
      <c r="BI663" s="39"/>
      <c r="BJ663" s="39"/>
      <c r="BK663" s="39"/>
      <c r="BL663" s="39"/>
      <c r="BM663" s="30"/>
      <c r="BN663" s="422">
        <f t="shared" ca="1" si="827"/>
        <v>0</v>
      </c>
      <c r="BO663" s="422">
        <f t="shared" ca="1" si="828"/>
        <v>0</v>
      </c>
      <c r="BP663" s="422">
        <f t="shared" ca="1" si="829"/>
        <v>0</v>
      </c>
      <c r="BQ663" s="422">
        <f t="shared" ca="1" si="830"/>
        <v>0</v>
      </c>
      <c r="BR663" s="422">
        <f t="shared" ca="1" si="851"/>
        <v>0</v>
      </c>
      <c r="BS663" s="422">
        <f t="shared" ca="1" si="831"/>
        <v>0</v>
      </c>
      <c r="BT663" s="422">
        <f t="shared" si="832"/>
        <v>0</v>
      </c>
      <c r="BU663" s="422">
        <f t="shared" si="833"/>
        <v>0</v>
      </c>
      <c r="BV663" s="422">
        <f t="shared" si="834"/>
        <v>0</v>
      </c>
      <c r="BW663" s="422">
        <f t="shared" si="835"/>
        <v>0</v>
      </c>
      <c r="BX663" s="422">
        <f t="shared" si="852"/>
        <v>0</v>
      </c>
      <c r="BY663" s="422">
        <f t="shared" si="836"/>
        <v>0</v>
      </c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458"/>
      <c r="CL663" s="458"/>
      <c r="CM663" s="458"/>
      <c r="CN663" s="458"/>
      <c r="CO663" s="458"/>
      <c r="CP663" s="458"/>
      <c r="CQ663" s="458"/>
      <c r="CR663" s="458"/>
      <c r="CS663" s="458"/>
      <c r="CT663" s="458"/>
      <c r="CU663" s="458"/>
      <c r="CV663" s="458"/>
      <c r="CW663" s="458"/>
      <c r="CX663" s="458"/>
      <c r="CY663" s="458"/>
      <c r="CZ663" s="458"/>
      <c r="DA663" s="458"/>
      <c r="DB663" s="458"/>
      <c r="DC663" s="458"/>
      <c r="DD663" s="458"/>
      <c r="DE663" s="458"/>
      <c r="DF663" s="458"/>
      <c r="DG663" s="458"/>
      <c r="DH663" s="458"/>
      <c r="DI663" s="458"/>
      <c r="DJ663" s="458"/>
      <c r="DK663" s="458"/>
      <c r="DL663" s="458"/>
      <c r="DM663" s="458"/>
      <c r="DN663" s="458"/>
      <c r="DO663" s="458"/>
      <c r="DP663" s="458"/>
      <c r="DQ663" s="458"/>
      <c r="DR663" s="458"/>
      <c r="DS663" s="458"/>
      <c r="DT663" s="458"/>
      <c r="DU663" s="39"/>
      <c r="DV663" s="39"/>
      <c r="DW663" s="31">
        <f t="shared" si="863"/>
        <v>45</v>
      </c>
      <c r="DX663" s="459">
        <f t="shared" si="837"/>
        <v>539</v>
      </c>
      <c r="DY663" s="467">
        <f t="shared" si="853"/>
        <v>0</v>
      </c>
      <c r="DZ663" s="468">
        <f t="shared" si="854"/>
        <v>0</v>
      </c>
      <c r="EA663" s="467">
        <f t="shared" si="855"/>
        <v>0</v>
      </c>
      <c r="EB663" s="468"/>
      <c r="EC663" s="326"/>
      <c r="ED663" s="468"/>
      <c r="EE663" s="39"/>
      <c r="EF663" s="459">
        <f t="shared" si="856"/>
        <v>539</v>
      </c>
      <c r="EG663" s="407">
        <f t="shared" si="864"/>
        <v>0.03</v>
      </c>
      <c r="EH663" s="407">
        <f t="shared" si="864"/>
        <v>0.03</v>
      </c>
      <c r="EI663" s="407">
        <f t="shared" si="864"/>
        <v>0.03</v>
      </c>
      <c r="EJ663" s="407">
        <f t="shared" si="864"/>
        <v>0.03</v>
      </c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</row>
    <row r="664" spans="1:228" ht="12.75" hidden="1" customHeight="1" x14ac:dyDescent="0.2">
      <c r="A664" s="31">
        <f t="shared" si="861"/>
        <v>45</v>
      </c>
      <c r="B664" s="31"/>
      <c r="C664" s="31"/>
      <c r="D664" s="32">
        <f t="shared" si="838"/>
        <v>540</v>
      </c>
      <c r="E664" s="33">
        <f t="shared" ca="1" si="802"/>
        <v>0</v>
      </c>
      <c r="F664" s="33">
        <f t="shared" ca="1" si="803"/>
        <v>0</v>
      </c>
      <c r="G664" s="33">
        <f t="shared" ca="1" si="804"/>
        <v>0</v>
      </c>
      <c r="H664" s="33">
        <v>0</v>
      </c>
      <c r="I664" s="33">
        <v>0</v>
      </c>
      <c r="J664" s="33">
        <f t="shared" ca="1" si="860"/>
        <v>0</v>
      </c>
      <c r="K664" s="33">
        <f t="shared" ca="1" si="805"/>
        <v>0</v>
      </c>
      <c r="L664" s="33"/>
      <c r="M664" s="832">
        <v>0</v>
      </c>
      <c r="N664" s="33">
        <f>IF(M664&gt;0,#REF!,0)</f>
        <v>0</v>
      </c>
      <c r="O664" s="33">
        <f t="shared" ca="1" si="806"/>
        <v>0</v>
      </c>
      <c r="P664" s="833">
        <f t="shared" ca="1" si="839"/>
        <v>0</v>
      </c>
      <c r="Q664" s="834">
        <f t="shared" ca="1" si="840"/>
        <v>0</v>
      </c>
      <c r="R664" s="835">
        <f t="shared" ca="1" si="841"/>
        <v>0</v>
      </c>
      <c r="S664" s="836">
        <f t="shared" ca="1" si="842"/>
        <v>0</v>
      </c>
      <c r="T664" s="34">
        <f t="shared" ca="1" si="807"/>
        <v>0</v>
      </c>
      <c r="U664" s="835">
        <f t="shared" ca="1" si="843"/>
        <v>0</v>
      </c>
      <c r="V664" s="34">
        <f t="shared" si="793"/>
        <v>0</v>
      </c>
      <c r="W664" s="553">
        <f t="shared" si="794"/>
        <v>0</v>
      </c>
      <c r="X664" s="42">
        <f t="shared" si="844"/>
        <v>0.03</v>
      </c>
      <c r="Y664" s="43">
        <f t="shared" si="808"/>
        <v>2.4662697723036864E-3</v>
      </c>
      <c r="Z664" s="45">
        <f t="shared" si="799"/>
        <v>0.03</v>
      </c>
      <c r="AA664" s="43">
        <f t="shared" si="809"/>
        <v>2.4662697723036864E-3</v>
      </c>
      <c r="AB664" s="35">
        <f t="shared" si="862"/>
        <v>0.16</v>
      </c>
      <c r="AC664" s="35">
        <f t="shared" ca="1" si="862"/>
        <v>0.15470777428049154</v>
      </c>
      <c r="AD664" s="317">
        <f t="shared" ca="1" si="862"/>
        <v>0.15470777428049154</v>
      </c>
      <c r="AE664" s="39"/>
      <c r="AF664" s="318">
        <f t="shared" si="810"/>
        <v>0</v>
      </c>
      <c r="AG664" s="405">
        <f t="shared" ca="1" si="811"/>
        <v>0</v>
      </c>
      <c r="AH664" s="318">
        <f t="shared" si="812"/>
        <v>0</v>
      </c>
      <c r="AI664" s="405">
        <f t="shared" ca="1" si="813"/>
        <v>0</v>
      </c>
      <c r="AJ664" s="318">
        <f t="shared" si="814"/>
        <v>0</v>
      </c>
      <c r="AK664" s="405">
        <f t="shared" ca="1" si="815"/>
        <v>0</v>
      </c>
      <c r="AL664" s="35">
        <v>0</v>
      </c>
      <c r="AM664" s="30">
        <f t="shared" ca="1" si="816"/>
        <v>0</v>
      </c>
      <c r="AN664" s="39"/>
      <c r="AO664" s="39"/>
      <c r="AP664" s="709">
        <f ca="1">IF($J$12="",0,IF(A664&lt;=$Y$3,IF(R663+SUM($M$126:M664)&gt;$Z$22,R663*10%,IF(R663+SUM($M$126:M664)&lt;=$Z$22,$Z$22-R663-SUM($M$126:M664))),0))</f>
        <v>0</v>
      </c>
      <c r="AQ664" s="319">
        <f t="shared" ca="1" si="846"/>
        <v>0</v>
      </c>
      <c r="AR664" s="319">
        <f ca="1">IF($J$12="",0,IF(U663&lt;0,0,IF(A664&lt;=$Y$3,IF(U663+SUM($M$126:M664)&gt;$Z$22,U663*10%,IF(U663+SUM($M$126:M664)&lt;=$Z$22,$AR$125-U663-SUM($M$126:M664))),0)))</f>
        <v>0</v>
      </c>
      <c r="AS664" s="39">
        <f t="shared" ca="1" si="847"/>
        <v>0</v>
      </c>
      <c r="AT664" s="723">
        <f t="shared" ca="1" si="817"/>
        <v>0</v>
      </c>
      <c r="AU664" s="320">
        <f t="shared" ca="1" si="818"/>
        <v>0</v>
      </c>
      <c r="AV664" s="320">
        <f t="shared" ca="1" si="819"/>
        <v>0</v>
      </c>
      <c r="AW664" s="320">
        <f t="shared" ca="1" si="820"/>
        <v>0</v>
      </c>
      <c r="AX664" s="320">
        <f t="shared" ca="1" si="821"/>
        <v>0</v>
      </c>
      <c r="AY664" s="320">
        <f t="shared" ca="1" si="848"/>
        <v>0</v>
      </c>
      <c r="AZ664" s="724">
        <f t="shared" ca="1" si="822"/>
        <v>0</v>
      </c>
      <c r="BA664" s="1259">
        <f t="shared" si="849"/>
        <v>0</v>
      </c>
      <c r="BB664" s="1250"/>
      <c r="BC664" s="715">
        <f t="shared" si="823"/>
        <v>0</v>
      </c>
      <c r="BD664" s="715">
        <f t="shared" si="824"/>
        <v>0</v>
      </c>
      <c r="BE664" s="715">
        <f t="shared" si="825"/>
        <v>0</v>
      </c>
      <c r="BF664" s="715">
        <f t="shared" si="850"/>
        <v>0</v>
      </c>
      <c r="BG664" s="732">
        <f t="shared" si="826"/>
        <v>0</v>
      </c>
      <c r="BH664" s="39"/>
      <c r="BI664" s="39"/>
      <c r="BJ664" s="39"/>
      <c r="BK664" s="39"/>
      <c r="BL664" s="39"/>
      <c r="BM664" s="30"/>
      <c r="BN664" s="422">
        <f t="shared" ca="1" si="827"/>
        <v>0</v>
      </c>
      <c r="BO664" s="422">
        <f t="shared" ca="1" si="828"/>
        <v>0</v>
      </c>
      <c r="BP664" s="422">
        <f t="shared" ca="1" si="829"/>
        <v>0</v>
      </c>
      <c r="BQ664" s="422">
        <f t="shared" ca="1" si="830"/>
        <v>0</v>
      </c>
      <c r="BR664" s="422">
        <f t="shared" ca="1" si="851"/>
        <v>0</v>
      </c>
      <c r="BS664" s="422">
        <f t="shared" ca="1" si="831"/>
        <v>0</v>
      </c>
      <c r="BT664" s="422">
        <f t="shared" si="832"/>
        <v>0</v>
      </c>
      <c r="BU664" s="422">
        <f t="shared" si="833"/>
        <v>0</v>
      </c>
      <c r="BV664" s="422">
        <f t="shared" si="834"/>
        <v>0</v>
      </c>
      <c r="BW664" s="422">
        <f t="shared" si="835"/>
        <v>0</v>
      </c>
      <c r="BX664" s="422">
        <f t="shared" si="852"/>
        <v>0</v>
      </c>
      <c r="BY664" s="422">
        <f t="shared" si="836"/>
        <v>0</v>
      </c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458"/>
      <c r="CL664" s="458"/>
      <c r="CM664" s="458"/>
      <c r="CN664" s="458"/>
      <c r="CO664" s="458"/>
      <c r="CP664" s="458"/>
      <c r="CQ664" s="458"/>
      <c r="CR664" s="458"/>
      <c r="CS664" s="458"/>
      <c r="CT664" s="458"/>
      <c r="CU664" s="458"/>
      <c r="CV664" s="458"/>
      <c r="CW664" s="458"/>
      <c r="CX664" s="458"/>
      <c r="CY664" s="458"/>
      <c r="CZ664" s="458"/>
      <c r="DA664" s="458"/>
      <c r="DB664" s="458"/>
      <c r="DC664" s="458"/>
      <c r="DD664" s="458"/>
      <c r="DE664" s="458"/>
      <c r="DF664" s="458"/>
      <c r="DG664" s="458"/>
      <c r="DH664" s="458"/>
      <c r="DI664" s="458"/>
      <c r="DJ664" s="458"/>
      <c r="DK664" s="458"/>
      <c r="DL664" s="458"/>
      <c r="DM664" s="458"/>
      <c r="DN664" s="458"/>
      <c r="DO664" s="458"/>
      <c r="DP664" s="458"/>
      <c r="DQ664" s="458"/>
      <c r="DR664" s="458"/>
      <c r="DS664" s="458"/>
      <c r="DT664" s="458"/>
      <c r="DU664" s="39"/>
      <c r="DV664" s="39"/>
      <c r="DW664" s="31">
        <f t="shared" si="863"/>
        <v>45</v>
      </c>
      <c r="DX664" s="459">
        <f t="shared" si="837"/>
        <v>540</v>
      </c>
      <c r="DY664" s="467">
        <f t="shared" si="853"/>
        <v>0</v>
      </c>
      <c r="DZ664" s="468">
        <f t="shared" si="854"/>
        <v>0</v>
      </c>
      <c r="EA664" s="467">
        <f t="shared" si="855"/>
        <v>0</v>
      </c>
      <c r="EB664" s="468"/>
      <c r="EC664" s="326"/>
      <c r="ED664" s="468"/>
      <c r="EE664" s="39"/>
      <c r="EF664" s="459">
        <f t="shared" si="856"/>
        <v>540</v>
      </c>
      <c r="EG664" s="407">
        <f t="shared" si="864"/>
        <v>0.03</v>
      </c>
      <c r="EH664" s="407">
        <f t="shared" si="864"/>
        <v>0.03</v>
      </c>
      <c r="EI664" s="407">
        <f t="shared" si="864"/>
        <v>0.03</v>
      </c>
      <c r="EJ664" s="407">
        <f t="shared" si="864"/>
        <v>0.03</v>
      </c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</row>
    <row r="665" spans="1:228" ht="12.75" hidden="1" customHeight="1" x14ac:dyDescent="0.2">
      <c r="A665" s="31">
        <f>A664+1</f>
        <v>46</v>
      </c>
      <c r="B665" s="31"/>
      <c r="C665" s="31">
        <v>30</v>
      </c>
      <c r="D665" s="32">
        <f t="shared" si="838"/>
        <v>541</v>
      </c>
      <c r="E665" s="33">
        <f t="shared" ca="1" si="802"/>
        <v>0</v>
      </c>
      <c r="F665" s="33">
        <f t="shared" ca="1" si="803"/>
        <v>0</v>
      </c>
      <c r="G665" s="33">
        <f t="shared" ca="1" si="804"/>
        <v>0</v>
      </c>
      <c r="H665" s="33">
        <v>0</v>
      </c>
      <c r="I665" s="33">
        <v>0</v>
      </c>
      <c r="J665" s="33">
        <f t="shared" ca="1" si="860"/>
        <v>0</v>
      </c>
      <c r="K665" s="33">
        <f t="shared" ca="1" si="805"/>
        <v>0</v>
      </c>
      <c r="L665" s="33"/>
      <c r="M665" s="832">
        <v>0</v>
      </c>
      <c r="N665" s="33">
        <f>IF(M665&gt;0,#REF!,0)</f>
        <v>0</v>
      </c>
      <c r="O665" s="33">
        <f t="shared" ca="1" si="806"/>
        <v>0</v>
      </c>
      <c r="P665" s="833">
        <f t="shared" ca="1" si="839"/>
        <v>0</v>
      </c>
      <c r="Q665" s="834">
        <f t="shared" ca="1" si="840"/>
        <v>0</v>
      </c>
      <c r="R665" s="835">
        <f t="shared" ca="1" si="841"/>
        <v>0</v>
      </c>
      <c r="S665" s="836">
        <f t="shared" ca="1" si="842"/>
        <v>0</v>
      </c>
      <c r="T665" s="34">
        <f t="shared" ca="1" si="807"/>
        <v>0</v>
      </c>
      <c r="U665" s="835">
        <f t="shared" ca="1" si="843"/>
        <v>0</v>
      </c>
      <c r="V665" s="34">
        <f t="shared" si="793"/>
        <v>0</v>
      </c>
      <c r="W665" s="553">
        <f t="shared" si="794"/>
        <v>0</v>
      </c>
      <c r="X665" s="42">
        <f t="shared" si="844"/>
        <v>0.03</v>
      </c>
      <c r="Y665" s="43">
        <f t="shared" si="808"/>
        <v>2.4662697723036864E-3</v>
      </c>
      <c r="Z665" s="45">
        <f t="shared" si="799"/>
        <v>0.03</v>
      </c>
      <c r="AA665" s="43">
        <f t="shared" si="809"/>
        <v>2.4662697723036864E-3</v>
      </c>
      <c r="AB665" s="35">
        <f t="shared" si="862"/>
        <v>0.16</v>
      </c>
      <c r="AC665" s="35">
        <f t="shared" ca="1" si="862"/>
        <v>0.15470777428049154</v>
      </c>
      <c r="AD665" s="317">
        <f t="shared" ca="1" si="862"/>
        <v>0.15470777428049154</v>
      </c>
      <c r="AE665" s="39"/>
      <c r="AF665" s="318">
        <f t="shared" si="810"/>
        <v>0</v>
      </c>
      <c r="AG665" s="405">
        <f t="shared" ca="1" si="811"/>
        <v>0</v>
      </c>
      <c r="AH665" s="318">
        <f t="shared" si="812"/>
        <v>0</v>
      </c>
      <c r="AI665" s="405">
        <f t="shared" ca="1" si="813"/>
        <v>0</v>
      </c>
      <c r="AJ665" s="318">
        <f t="shared" si="814"/>
        <v>0</v>
      </c>
      <c r="AK665" s="405">
        <f t="shared" ca="1" si="815"/>
        <v>0</v>
      </c>
      <c r="AL665" s="35">
        <v>0</v>
      </c>
      <c r="AM665" s="30">
        <f t="shared" ca="1" si="816"/>
        <v>0</v>
      </c>
      <c r="AN665" s="39"/>
      <c r="AO665" s="39"/>
      <c r="AP665" s="709">
        <f ca="1">IF($J$12="",0,IF(A665&lt;=$Y$3,IF(R664+SUM($M$126:M665)&gt;$Z$22,R664*10%,IF(R664+SUM($M$126:M665)&lt;=$Z$22,$Z$22-R664-SUM($M$126:M665))),0))</f>
        <v>0</v>
      </c>
      <c r="AQ665" s="319">
        <f t="shared" ca="1" si="846"/>
        <v>0</v>
      </c>
      <c r="AR665" s="319">
        <f ca="1">IF($J$12="",0,IF(U664&lt;0,0,IF(A665&lt;=$Y$3,IF(U664+SUM($M$126:M665)&gt;$Z$22,U664*10%,IF(U664+SUM($M$126:M665)&lt;=$Z$22,$AR$125-U664-SUM($M$126:M665))),0)))</f>
        <v>0</v>
      </c>
      <c r="AS665" s="39">
        <f t="shared" ca="1" si="847"/>
        <v>0</v>
      </c>
      <c r="AT665" s="723">
        <f t="shared" ca="1" si="817"/>
        <v>0</v>
      </c>
      <c r="AU665" s="320">
        <f t="shared" ca="1" si="818"/>
        <v>0</v>
      </c>
      <c r="AV665" s="320">
        <f t="shared" ca="1" si="819"/>
        <v>0</v>
      </c>
      <c r="AW665" s="320">
        <f t="shared" ca="1" si="820"/>
        <v>0</v>
      </c>
      <c r="AX665" s="320">
        <f t="shared" ca="1" si="821"/>
        <v>0</v>
      </c>
      <c r="AY665" s="320">
        <f t="shared" ca="1" si="848"/>
        <v>0</v>
      </c>
      <c r="AZ665" s="724">
        <f t="shared" ca="1" si="822"/>
        <v>0</v>
      </c>
      <c r="BA665" s="1259">
        <f t="shared" si="849"/>
        <v>0</v>
      </c>
      <c r="BB665" s="1250"/>
      <c r="BC665" s="715">
        <f t="shared" si="823"/>
        <v>0</v>
      </c>
      <c r="BD665" s="715">
        <f t="shared" si="824"/>
        <v>0</v>
      </c>
      <c r="BE665" s="715">
        <f t="shared" si="825"/>
        <v>0</v>
      </c>
      <c r="BF665" s="715">
        <f t="shared" si="850"/>
        <v>0</v>
      </c>
      <c r="BG665" s="732">
        <f t="shared" si="826"/>
        <v>0</v>
      </c>
      <c r="BH665" s="39"/>
      <c r="BI665" s="39"/>
      <c r="BJ665" s="39"/>
      <c r="BK665" s="39"/>
      <c r="BL665" s="39"/>
      <c r="BM665" s="30"/>
      <c r="BN665" s="422">
        <f t="shared" ca="1" si="827"/>
        <v>0</v>
      </c>
      <c r="BO665" s="422">
        <f t="shared" ca="1" si="828"/>
        <v>0</v>
      </c>
      <c r="BP665" s="422">
        <f t="shared" ca="1" si="829"/>
        <v>0</v>
      </c>
      <c r="BQ665" s="422">
        <f t="shared" ca="1" si="830"/>
        <v>0</v>
      </c>
      <c r="BR665" s="422">
        <f t="shared" ca="1" si="851"/>
        <v>0</v>
      </c>
      <c r="BS665" s="422">
        <f t="shared" ca="1" si="831"/>
        <v>0</v>
      </c>
      <c r="BT665" s="422">
        <f t="shared" si="832"/>
        <v>0</v>
      </c>
      <c r="BU665" s="422">
        <f t="shared" si="833"/>
        <v>0</v>
      </c>
      <c r="BV665" s="422">
        <f t="shared" si="834"/>
        <v>0</v>
      </c>
      <c r="BW665" s="422">
        <f t="shared" si="835"/>
        <v>0</v>
      </c>
      <c r="BX665" s="422">
        <f t="shared" si="852"/>
        <v>0</v>
      </c>
      <c r="BY665" s="422">
        <f t="shared" si="836"/>
        <v>0</v>
      </c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458"/>
      <c r="CL665" s="458"/>
      <c r="CM665" s="458"/>
      <c r="CN665" s="458"/>
      <c r="CO665" s="458"/>
      <c r="CP665" s="458"/>
      <c r="CQ665" s="458"/>
      <c r="CR665" s="458"/>
      <c r="CS665" s="458"/>
      <c r="CT665" s="458"/>
      <c r="CU665" s="458"/>
      <c r="CV665" s="458"/>
      <c r="CW665" s="458"/>
      <c r="CX665" s="458"/>
      <c r="CY665" s="458"/>
      <c r="CZ665" s="458"/>
      <c r="DA665" s="458"/>
      <c r="DB665" s="458"/>
      <c r="DC665" s="458"/>
      <c r="DD665" s="458"/>
      <c r="DE665" s="458"/>
      <c r="DF665" s="458"/>
      <c r="DG665" s="458"/>
      <c r="DH665" s="458"/>
      <c r="DI665" s="458"/>
      <c r="DJ665" s="458"/>
      <c r="DK665" s="458"/>
      <c r="DL665" s="458"/>
      <c r="DM665" s="458"/>
      <c r="DN665" s="458"/>
      <c r="DO665" s="458"/>
      <c r="DP665" s="458"/>
      <c r="DQ665" s="458"/>
      <c r="DR665" s="458"/>
      <c r="DS665" s="458"/>
      <c r="DT665" s="458"/>
      <c r="DU665" s="39"/>
      <c r="DV665" s="39"/>
      <c r="DW665" s="31">
        <f>DW664+1</f>
        <v>46</v>
      </c>
      <c r="DX665" s="459">
        <f t="shared" si="837"/>
        <v>541</v>
      </c>
      <c r="DY665" s="467">
        <f t="shared" si="853"/>
        <v>0</v>
      </c>
      <c r="DZ665" s="468">
        <f t="shared" si="854"/>
        <v>0</v>
      </c>
      <c r="EA665" s="467">
        <f t="shared" si="855"/>
        <v>0</v>
      </c>
      <c r="EB665" s="468"/>
      <c r="EC665" s="326"/>
      <c r="ED665" s="468"/>
      <c r="EE665" s="39"/>
      <c r="EF665" s="459">
        <f t="shared" si="856"/>
        <v>541</v>
      </c>
      <c r="EG665" s="407">
        <f t="shared" si="864"/>
        <v>0.03</v>
      </c>
      <c r="EH665" s="407">
        <f t="shared" si="864"/>
        <v>0.03</v>
      </c>
      <c r="EI665" s="407">
        <f t="shared" si="864"/>
        <v>0.03</v>
      </c>
      <c r="EJ665" s="407">
        <f t="shared" si="864"/>
        <v>0.03</v>
      </c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</row>
    <row r="666" spans="1:228" ht="12.75" hidden="1" customHeight="1" x14ac:dyDescent="0.2">
      <c r="A666" s="31">
        <f t="shared" ref="A666:A676" si="865">A665</f>
        <v>46</v>
      </c>
      <c r="B666" s="31"/>
      <c r="C666" s="31"/>
      <c r="D666" s="32">
        <f t="shared" si="838"/>
        <v>542</v>
      </c>
      <c r="E666" s="33">
        <f t="shared" ca="1" si="802"/>
        <v>0</v>
      </c>
      <c r="F666" s="33">
        <f t="shared" ca="1" si="803"/>
        <v>0</v>
      </c>
      <c r="G666" s="33">
        <f t="shared" ca="1" si="804"/>
        <v>0</v>
      </c>
      <c r="H666" s="33">
        <v>0</v>
      </c>
      <c r="I666" s="33">
        <v>0</v>
      </c>
      <c r="J666" s="33">
        <f t="shared" ca="1" si="860"/>
        <v>0</v>
      </c>
      <c r="K666" s="33">
        <f t="shared" ca="1" si="805"/>
        <v>0</v>
      </c>
      <c r="L666" s="33"/>
      <c r="M666" s="832">
        <v>0</v>
      </c>
      <c r="N666" s="33">
        <f>IF(M666&gt;0,#REF!,0)</f>
        <v>0</v>
      </c>
      <c r="O666" s="33">
        <f t="shared" ca="1" si="806"/>
        <v>0</v>
      </c>
      <c r="P666" s="833">
        <f t="shared" ca="1" si="839"/>
        <v>0</v>
      </c>
      <c r="Q666" s="834">
        <f t="shared" ca="1" si="840"/>
        <v>0</v>
      </c>
      <c r="R666" s="835">
        <f t="shared" ca="1" si="841"/>
        <v>0</v>
      </c>
      <c r="S666" s="836">
        <f t="shared" ca="1" si="842"/>
        <v>0</v>
      </c>
      <c r="T666" s="34">
        <f t="shared" ca="1" si="807"/>
        <v>0</v>
      </c>
      <c r="U666" s="835">
        <f t="shared" ca="1" si="843"/>
        <v>0</v>
      </c>
      <c r="V666" s="34">
        <f t="shared" si="793"/>
        <v>0</v>
      </c>
      <c r="W666" s="553">
        <f t="shared" si="794"/>
        <v>0</v>
      </c>
      <c r="X666" s="42">
        <f t="shared" si="844"/>
        <v>0.03</v>
      </c>
      <c r="Y666" s="43">
        <f t="shared" si="808"/>
        <v>2.4662697723036864E-3</v>
      </c>
      <c r="Z666" s="45">
        <f t="shared" si="799"/>
        <v>0.03</v>
      </c>
      <c r="AA666" s="43">
        <f t="shared" si="809"/>
        <v>2.4662697723036864E-3</v>
      </c>
      <c r="AB666" s="35">
        <f t="shared" si="862"/>
        <v>0.16</v>
      </c>
      <c r="AC666" s="35">
        <f t="shared" ca="1" si="862"/>
        <v>0.15470777428049154</v>
      </c>
      <c r="AD666" s="317">
        <f t="shared" ca="1" si="862"/>
        <v>0.15470777428049154</v>
      </c>
      <c r="AE666" s="39"/>
      <c r="AF666" s="318">
        <f t="shared" si="810"/>
        <v>0</v>
      </c>
      <c r="AG666" s="405">
        <f t="shared" ca="1" si="811"/>
        <v>0</v>
      </c>
      <c r="AH666" s="318">
        <f t="shared" si="812"/>
        <v>0</v>
      </c>
      <c r="AI666" s="405">
        <f t="shared" ca="1" si="813"/>
        <v>0</v>
      </c>
      <c r="AJ666" s="318">
        <f t="shared" si="814"/>
        <v>0</v>
      </c>
      <c r="AK666" s="405">
        <f t="shared" ca="1" si="815"/>
        <v>0</v>
      </c>
      <c r="AL666" s="35">
        <v>0</v>
      </c>
      <c r="AM666" s="30">
        <f t="shared" ca="1" si="816"/>
        <v>0</v>
      </c>
      <c r="AN666" s="39"/>
      <c r="AO666" s="39"/>
      <c r="AP666" s="709">
        <f ca="1">IF($J$12="",0,IF(A666&lt;=$Y$3,IF(R665+SUM($M$126:M666)&gt;$Z$22,R665*10%,IF(R665+SUM($M$126:M666)&lt;=$Z$22,$Z$22-R665-SUM($M$126:M666))),0))</f>
        <v>0</v>
      </c>
      <c r="AQ666" s="319">
        <f t="shared" ca="1" si="846"/>
        <v>0</v>
      </c>
      <c r="AR666" s="319">
        <f ca="1">IF($J$12="",0,IF(U665&lt;0,0,IF(A666&lt;=$Y$3,IF(U665+SUM($M$126:M666)&gt;$Z$22,U665*10%,IF(U665+SUM($M$126:M666)&lt;=$Z$22,$AR$125-U665-SUM($M$126:M666))),0)))</f>
        <v>0</v>
      </c>
      <c r="AS666" s="39">
        <f t="shared" ca="1" si="847"/>
        <v>0</v>
      </c>
      <c r="AT666" s="723">
        <f t="shared" ca="1" si="817"/>
        <v>0</v>
      </c>
      <c r="AU666" s="320">
        <f t="shared" ca="1" si="818"/>
        <v>0</v>
      </c>
      <c r="AV666" s="320">
        <f t="shared" ca="1" si="819"/>
        <v>0</v>
      </c>
      <c r="AW666" s="320">
        <f t="shared" ca="1" si="820"/>
        <v>0</v>
      </c>
      <c r="AX666" s="320">
        <f t="shared" ca="1" si="821"/>
        <v>0</v>
      </c>
      <c r="AY666" s="320">
        <f t="shared" ca="1" si="848"/>
        <v>0</v>
      </c>
      <c r="AZ666" s="724">
        <f t="shared" ca="1" si="822"/>
        <v>0</v>
      </c>
      <c r="BA666" s="1259">
        <f t="shared" si="849"/>
        <v>0</v>
      </c>
      <c r="BB666" s="1250"/>
      <c r="BC666" s="715">
        <f t="shared" si="823"/>
        <v>0</v>
      </c>
      <c r="BD666" s="715">
        <f t="shared" si="824"/>
        <v>0</v>
      </c>
      <c r="BE666" s="715">
        <f t="shared" si="825"/>
        <v>0</v>
      </c>
      <c r="BF666" s="715">
        <f t="shared" si="850"/>
        <v>0</v>
      </c>
      <c r="BG666" s="732">
        <f t="shared" si="826"/>
        <v>0</v>
      </c>
      <c r="BH666" s="39"/>
      <c r="BI666" s="39"/>
      <c r="BJ666" s="39"/>
      <c r="BK666" s="39"/>
      <c r="BL666" s="39"/>
      <c r="BM666" s="30"/>
      <c r="BN666" s="422">
        <f t="shared" ca="1" si="827"/>
        <v>0</v>
      </c>
      <c r="BO666" s="422">
        <f t="shared" ca="1" si="828"/>
        <v>0</v>
      </c>
      <c r="BP666" s="422">
        <f t="shared" ca="1" si="829"/>
        <v>0</v>
      </c>
      <c r="BQ666" s="422">
        <f t="shared" ca="1" si="830"/>
        <v>0</v>
      </c>
      <c r="BR666" s="422">
        <f t="shared" ca="1" si="851"/>
        <v>0</v>
      </c>
      <c r="BS666" s="422">
        <f t="shared" ca="1" si="831"/>
        <v>0</v>
      </c>
      <c r="BT666" s="422">
        <f t="shared" si="832"/>
        <v>0</v>
      </c>
      <c r="BU666" s="422">
        <f t="shared" si="833"/>
        <v>0</v>
      </c>
      <c r="BV666" s="422">
        <f t="shared" si="834"/>
        <v>0</v>
      </c>
      <c r="BW666" s="422">
        <f t="shared" si="835"/>
        <v>0</v>
      </c>
      <c r="BX666" s="422">
        <f t="shared" si="852"/>
        <v>0</v>
      </c>
      <c r="BY666" s="422">
        <f t="shared" si="836"/>
        <v>0</v>
      </c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458"/>
      <c r="CL666" s="458"/>
      <c r="CM666" s="458"/>
      <c r="CN666" s="458"/>
      <c r="CO666" s="458"/>
      <c r="CP666" s="458"/>
      <c r="CQ666" s="458"/>
      <c r="CR666" s="458"/>
      <c r="CS666" s="458"/>
      <c r="CT666" s="458"/>
      <c r="CU666" s="458"/>
      <c r="CV666" s="458"/>
      <c r="CW666" s="458"/>
      <c r="CX666" s="458"/>
      <c r="CY666" s="458"/>
      <c r="CZ666" s="458"/>
      <c r="DA666" s="458"/>
      <c r="DB666" s="458"/>
      <c r="DC666" s="458"/>
      <c r="DD666" s="458"/>
      <c r="DE666" s="458"/>
      <c r="DF666" s="458"/>
      <c r="DG666" s="458"/>
      <c r="DH666" s="458"/>
      <c r="DI666" s="458"/>
      <c r="DJ666" s="458"/>
      <c r="DK666" s="458"/>
      <c r="DL666" s="458"/>
      <c r="DM666" s="458"/>
      <c r="DN666" s="458"/>
      <c r="DO666" s="458"/>
      <c r="DP666" s="458"/>
      <c r="DQ666" s="458"/>
      <c r="DR666" s="458"/>
      <c r="DS666" s="458"/>
      <c r="DT666" s="458"/>
      <c r="DU666" s="39"/>
      <c r="DV666" s="39"/>
      <c r="DW666" s="31">
        <f t="shared" ref="DW666:DW676" si="866">DW665</f>
        <v>46</v>
      </c>
      <c r="DX666" s="459">
        <f t="shared" si="837"/>
        <v>542</v>
      </c>
      <c r="DY666" s="467">
        <f t="shared" si="853"/>
        <v>0</v>
      </c>
      <c r="DZ666" s="468">
        <f t="shared" si="854"/>
        <v>0</v>
      </c>
      <c r="EA666" s="467">
        <f t="shared" si="855"/>
        <v>0</v>
      </c>
      <c r="EB666" s="468"/>
      <c r="EC666" s="326"/>
      <c r="ED666" s="468"/>
      <c r="EE666" s="39"/>
      <c r="EF666" s="459">
        <f t="shared" si="856"/>
        <v>542</v>
      </c>
      <c r="EG666" s="407">
        <f t="shared" si="864"/>
        <v>0.03</v>
      </c>
      <c r="EH666" s="407">
        <f t="shared" si="864"/>
        <v>0.03</v>
      </c>
      <c r="EI666" s="407">
        <f t="shared" si="864"/>
        <v>0.03</v>
      </c>
      <c r="EJ666" s="407">
        <f t="shared" si="864"/>
        <v>0.03</v>
      </c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</row>
    <row r="667" spans="1:228" ht="12.75" hidden="1" customHeight="1" x14ac:dyDescent="0.2">
      <c r="A667" s="31">
        <f t="shared" si="865"/>
        <v>46</v>
      </c>
      <c r="B667" s="31"/>
      <c r="C667" s="31"/>
      <c r="D667" s="32">
        <f t="shared" si="838"/>
        <v>543</v>
      </c>
      <c r="E667" s="33">
        <f t="shared" ca="1" si="802"/>
        <v>0</v>
      </c>
      <c r="F667" s="33">
        <f t="shared" ca="1" si="803"/>
        <v>0</v>
      </c>
      <c r="G667" s="33">
        <f t="shared" ca="1" si="804"/>
        <v>0</v>
      </c>
      <c r="H667" s="33">
        <v>0</v>
      </c>
      <c r="I667" s="33">
        <v>0</v>
      </c>
      <c r="J667" s="33">
        <f t="shared" ca="1" si="860"/>
        <v>0</v>
      </c>
      <c r="K667" s="33">
        <f t="shared" ca="1" si="805"/>
        <v>0</v>
      </c>
      <c r="L667" s="33"/>
      <c r="M667" s="832">
        <v>0</v>
      </c>
      <c r="N667" s="33">
        <f>IF(M667&gt;0,#REF!,0)</f>
        <v>0</v>
      </c>
      <c r="O667" s="33">
        <f t="shared" ca="1" si="806"/>
        <v>0</v>
      </c>
      <c r="P667" s="833">
        <f t="shared" ca="1" si="839"/>
        <v>0</v>
      </c>
      <c r="Q667" s="834">
        <f t="shared" ca="1" si="840"/>
        <v>0</v>
      </c>
      <c r="R667" s="835">
        <f t="shared" ca="1" si="841"/>
        <v>0</v>
      </c>
      <c r="S667" s="836">
        <f t="shared" ca="1" si="842"/>
        <v>0</v>
      </c>
      <c r="T667" s="34">
        <f t="shared" ca="1" si="807"/>
        <v>0</v>
      </c>
      <c r="U667" s="835">
        <f t="shared" ca="1" si="843"/>
        <v>0</v>
      </c>
      <c r="V667" s="34">
        <f t="shared" si="793"/>
        <v>0</v>
      </c>
      <c r="W667" s="553">
        <f t="shared" si="794"/>
        <v>0</v>
      </c>
      <c r="X667" s="42">
        <f t="shared" si="844"/>
        <v>0.03</v>
      </c>
      <c r="Y667" s="43">
        <f t="shared" si="808"/>
        <v>2.4662697723036864E-3</v>
      </c>
      <c r="Z667" s="45">
        <f t="shared" si="799"/>
        <v>0.03</v>
      </c>
      <c r="AA667" s="43">
        <f t="shared" si="809"/>
        <v>2.4662697723036864E-3</v>
      </c>
      <c r="AB667" s="35">
        <f t="shared" si="862"/>
        <v>0.16</v>
      </c>
      <c r="AC667" s="35">
        <f t="shared" ca="1" si="862"/>
        <v>0.15470777428049154</v>
      </c>
      <c r="AD667" s="317">
        <f t="shared" ca="1" si="862"/>
        <v>0.15470777428049154</v>
      </c>
      <c r="AE667" s="39"/>
      <c r="AF667" s="318">
        <f t="shared" si="810"/>
        <v>0</v>
      </c>
      <c r="AG667" s="405">
        <f t="shared" ca="1" si="811"/>
        <v>0</v>
      </c>
      <c r="AH667" s="318">
        <f t="shared" si="812"/>
        <v>0</v>
      </c>
      <c r="AI667" s="405">
        <f t="shared" ca="1" si="813"/>
        <v>0</v>
      </c>
      <c r="AJ667" s="318">
        <f t="shared" si="814"/>
        <v>0</v>
      </c>
      <c r="AK667" s="405">
        <f t="shared" ca="1" si="815"/>
        <v>0</v>
      </c>
      <c r="AL667" s="35">
        <v>0</v>
      </c>
      <c r="AM667" s="30">
        <f t="shared" ca="1" si="816"/>
        <v>0</v>
      </c>
      <c r="AN667" s="39"/>
      <c r="AO667" s="39"/>
      <c r="AP667" s="709">
        <f ca="1">IF($J$12="",0,IF(A667&lt;=$Y$3,IF(R666+SUM($M$126:M667)&gt;$Z$22,R666*10%,IF(R666+SUM($M$126:M667)&lt;=$Z$22,$Z$22-R666-SUM($M$126:M667))),0))</f>
        <v>0</v>
      </c>
      <c r="AQ667" s="319">
        <f t="shared" ca="1" si="846"/>
        <v>0</v>
      </c>
      <c r="AR667" s="319">
        <f ca="1">IF($J$12="",0,IF(U666&lt;0,0,IF(A667&lt;=$Y$3,IF(U666+SUM($M$126:M667)&gt;$Z$22,U666*10%,IF(U666+SUM($M$126:M667)&lt;=$Z$22,$AR$125-U666-SUM($M$126:M667))),0)))</f>
        <v>0</v>
      </c>
      <c r="AS667" s="39">
        <f t="shared" ca="1" si="847"/>
        <v>0</v>
      </c>
      <c r="AT667" s="723">
        <f t="shared" ca="1" si="817"/>
        <v>0</v>
      </c>
      <c r="AU667" s="320">
        <f t="shared" ca="1" si="818"/>
        <v>0</v>
      </c>
      <c r="AV667" s="320">
        <f t="shared" ca="1" si="819"/>
        <v>0</v>
      </c>
      <c r="AW667" s="320">
        <f t="shared" ca="1" si="820"/>
        <v>0</v>
      </c>
      <c r="AX667" s="320">
        <f t="shared" ca="1" si="821"/>
        <v>0</v>
      </c>
      <c r="AY667" s="320">
        <f t="shared" ca="1" si="848"/>
        <v>0</v>
      </c>
      <c r="AZ667" s="724">
        <f t="shared" ca="1" si="822"/>
        <v>0</v>
      </c>
      <c r="BA667" s="1259">
        <f t="shared" si="849"/>
        <v>0</v>
      </c>
      <c r="BB667" s="1250"/>
      <c r="BC667" s="715">
        <f t="shared" si="823"/>
        <v>0</v>
      </c>
      <c r="BD667" s="715">
        <f t="shared" si="824"/>
        <v>0</v>
      </c>
      <c r="BE667" s="715">
        <f t="shared" si="825"/>
        <v>0</v>
      </c>
      <c r="BF667" s="715">
        <f t="shared" si="850"/>
        <v>0</v>
      </c>
      <c r="BG667" s="732">
        <f t="shared" si="826"/>
        <v>0</v>
      </c>
      <c r="BH667" s="39"/>
      <c r="BI667" s="39"/>
      <c r="BJ667" s="39"/>
      <c r="BK667" s="39"/>
      <c r="BL667" s="39"/>
      <c r="BM667" s="30"/>
      <c r="BN667" s="422">
        <f t="shared" ca="1" si="827"/>
        <v>0</v>
      </c>
      <c r="BO667" s="422">
        <f t="shared" ca="1" si="828"/>
        <v>0</v>
      </c>
      <c r="BP667" s="422">
        <f t="shared" ca="1" si="829"/>
        <v>0</v>
      </c>
      <c r="BQ667" s="422">
        <f t="shared" ca="1" si="830"/>
        <v>0</v>
      </c>
      <c r="BR667" s="422">
        <f t="shared" ca="1" si="851"/>
        <v>0</v>
      </c>
      <c r="BS667" s="422">
        <f t="shared" ca="1" si="831"/>
        <v>0</v>
      </c>
      <c r="BT667" s="422">
        <f t="shared" si="832"/>
        <v>0</v>
      </c>
      <c r="BU667" s="422">
        <f t="shared" si="833"/>
        <v>0</v>
      </c>
      <c r="BV667" s="422">
        <f t="shared" si="834"/>
        <v>0</v>
      </c>
      <c r="BW667" s="422">
        <f t="shared" si="835"/>
        <v>0</v>
      </c>
      <c r="BX667" s="422">
        <f t="shared" si="852"/>
        <v>0</v>
      </c>
      <c r="BY667" s="422">
        <f t="shared" si="836"/>
        <v>0</v>
      </c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458"/>
      <c r="CL667" s="458"/>
      <c r="CM667" s="458"/>
      <c r="CN667" s="458"/>
      <c r="CO667" s="458"/>
      <c r="CP667" s="458"/>
      <c r="CQ667" s="458"/>
      <c r="CR667" s="458"/>
      <c r="CS667" s="458"/>
      <c r="CT667" s="458"/>
      <c r="CU667" s="458"/>
      <c r="CV667" s="458"/>
      <c r="CW667" s="458"/>
      <c r="CX667" s="458"/>
      <c r="CY667" s="458"/>
      <c r="CZ667" s="458"/>
      <c r="DA667" s="458"/>
      <c r="DB667" s="458"/>
      <c r="DC667" s="458"/>
      <c r="DD667" s="458"/>
      <c r="DE667" s="458"/>
      <c r="DF667" s="458"/>
      <c r="DG667" s="458"/>
      <c r="DH667" s="458"/>
      <c r="DI667" s="458"/>
      <c r="DJ667" s="458"/>
      <c r="DK667" s="458"/>
      <c r="DL667" s="458"/>
      <c r="DM667" s="458"/>
      <c r="DN667" s="458"/>
      <c r="DO667" s="458"/>
      <c r="DP667" s="458"/>
      <c r="DQ667" s="458"/>
      <c r="DR667" s="458"/>
      <c r="DS667" s="458"/>
      <c r="DT667" s="458"/>
      <c r="DU667" s="39"/>
      <c r="DV667" s="39"/>
      <c r="DW667" s="31">
        <f t="shared" si="866"/>
        <v>46</v>
      </c>
      <c r="DX667" s="459">
        <f t="shared" si="837"/>
        <v>543</v>
      </c>
      <c r="DY667" s="467">
        <f t="shared" si="853"/>
        <v>0</v>
      </c>
      <c r="DZ667" s="468">
        <f t="shared" si="854"/>
        <v>0</v>
      </c>
      <c r="EA667" s="467">
        <f t="shared" si="855"/>
        <v>0</v>
      </c>
      <c r="EB667" s="468"/>
      <c r="EC667" s="326"/>
      <c r="ED667" s="468"/>
      <c r="EE667" s="39"/>
      <c r="EF667" s="459">
        <f t="shared" si="856"/>
        <v>543</v>
      </c>
      <c r="EG667" s="407">
        <f t="shared" si="864"/>
        <v>0.03</v>
      </c>
      <c r="EH667" s="407">
        <f t="shared" si="864"/>
        <v>0.03</v>
      </c>
      <c r="EI667" s="407">
        <f t="shared" si="864"/>
        <v>0.03</v>
      </c>
      <c r="EJ667" s="407">
        <f t="shared" si="864"/>
        <v>0.03</v>
      </c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U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</row>
    <row r="668" spans="1:228" ht="12.75" hidden="1" customHeight="1" x14ac:dyDescent="0.2">
      <c r="A668" s="31">
        <f t="shared" si="865"/>
        <v>46</v>
      </c>
      <c r="B668" s="31"/>
      <c r="C668" s="31"/>
      <c r="D668" s="32">
        <f t="shared" si="838"/>
        <v>544</v>
      </c>
      <c r="E668" s="33">
        <f t="shared" ca="1" si="802"/>
        <v>0</v>
      </c>
      <c r="F668" s="33">
        <f t="shared" ca="1" si="803"/>
        <v>0</v>
      </c>
      <c r="G668" s="33">
        <f t="shared" ca="1" si="804"/>
        <v>0</v>
      </c>
      <c r="H668" s="33">
        <v>0</v>
      </c>
      <c r="I668" s="33">
        <v>0</v>
      </c>
      <c r="J668" s="33">
        <f t="shared" ca="1" si="860"/>
        <v>0</v>
      </c>
      <c r="K668" s="33">
        <f t="shared" ca="1" si="805"/>
        <v>0</v>
      </c>
      <c r="L668" s="33"/>
      <c r="M668" s="832">
        <v>0</v>
      </c>
      <c r="N668" s="33">
        <f>IF(M668&gt;0,#REF!,0)</f>
        <v>0</v>
      </c>
      <c r="O668" s="33">
        <f t="shared" ca="1" si="806"/>
        <v>0</v>
      </c>
      <c r="P668" s="833">
        <f t="shared" ca="1" si="839"/>
        <v>0</v>
      </c>
      <c r="Q668" s="834">
        <f t="shared" ca="1" si="840"/>
        <v>0</v>
      </c>
      <c r="R668" s="835">
        <f t="shared" ca="1" si="841"/>
        <v>0</v>
      </c>
      <c r="S668" s="836">
        <f t="shared" ca="1" si="842"/>
        <v>0</v>
      </c>
      <c r="T668" s="34">
        <f t="shared" ca="1" si="807"/>
        <v>0</v>
      </c>
      <c r="U668" s="835">
        <f t="shared" ca="1" si="843"/>
        <v>0</v>
      </c>
      <c r="V668" s="34">
        <f t="shared" si="793"/>
        <v>0</v>
      </c>
      <c r="W668" s="553">
        <f t="shared" si="794"/>
        <v>0</v>
      </c>
      <c r="X668" s="42">
        <f t="shared" si="844"/>
        <v>0.03</v>
      </c>
      <c r="Y668" s="43">
        <f t="shared" si="808"/>
        <v>2.4662697723036864E-3</v>
      </c>
      <c r="Z668" s="45">
        <f t="shared" si="799"/>
        <v>0.03</v>
      </c>
      <c r="AA668" s="43">
        <f t="shared" si="809"/>
        <v>2.4662697723036864E-3</v>
      </c>
      <c r="AB668" s="35">
        <f t="shared" si="862"/>
        <v>0.16</v>
      </c>
      <c r="AC668" s="35">
        <f t="shared" ca="1" si="862"/>
        <v>0.15470777428049154</v>
      </c>
      <c r="AD668" s="317">
        <f t="shared" ca="1" si="862"/>
        <v>0.15470777428049154</v>
      </c>
      <c r="AE668" s="39"/>
      <c r="AF668" s="318">
        <f t="shared" si="810"/>
        <v>0</v>
      </c>
      <c r="AG668" s="405">
        <f t="shared" ca="1" si="811"/>
        <v>0</v>
      </c>
      <c r="AH668" s="318">
        <f t="shared" si="812"/>
        <v>0</v>
      </c>
      <c r="AI668" s="405">
        <f t="shared" ca="1" si="813"/>
        <v>0</v>
      </c>
      <c r="AJ668" s="318">
        <f t="shared" si="814"/>
        <v>0</v>
      </c>
      <c r="AK668" s="405">
        <f t="shared" ca="1" si="815"/>
        <v>0</v>
      </c>
      <c r="AL668" s="35">
        <v>0</v>
      </c>
      <c r="AM668" s="30">
        <f t="shared" ca="1" si="816"/>
        <v>0</v>
      </c>
      <c r="AN668" s="39"/>
      <c r="AO668" s="39"/>
      <c r="AP668" s="709">
        <f ca="1">IF($J$12="",0,IF(A668&lt;=$Y$3,IF(R667+SUM($M$126:M668)&gt;$Z$22,R667*10%,IF(R667+SUM($M$126:M668)&lt;=$Z$22,$Z$22-R667-SUM($M$126:M668))),0))</f>
        <v>0</v>
      </c>
      <c r="AQ668" s="319">
        <f t="shared" ca="1" si="846"/>
        <v>0</v>
      </c>
      <c r="AR668" s="319">
        <f ca="1">IF($J$12="",0,IF(U667&lt;0,0,IF(A668&lt;=$Y$3,IF(U667+SUM($M$126:M668)&gt;$Z$22,U667*10%,IF(U667+SUM($M$126:M668)&lt;=$Z$22,$AR$125-U667-SUM($M$126:M668))),0)))</f>
        <v>0</v>
      </c>
      <c r="AS668" s="39">
        <f t="shared" ca="1" si="847"/>
        <v>0</v>
      </c>
      <c r="AT668" s="723">
        <f t="shared" ca="1" si="817"/>
        <v>0</v>
      </c>
      <c r="AU668" s="320">
        <f t="shared" ca="1" si="818"/>
        <v>0</v>
      </c>
      <c r="AV668" s="320">
        <f t="shared" ca="1" si="819"/>
        <v>0</v>
      </c>
      <c r="AW668" s="320">
        <f t="shared" ca="1" si="820"/>
        <v>0</v>
      </c>
      <c r="AX668" s="320">
        <f t="shared" ca="1" si="821"/>
        <v>0</v>
      </c>
      <c r="AY668" s="320">
        <f t="shared" ca="1" si="848"/>
        <v>0</v>
      </c>
      <c r="AZ668" s="724">
        <f t="shared" ca="1" si="822"/>
        <v>0</v>
      </c>
      <c r="BA668" s="1259">
        <f t="shared" si="849"/>
        <v>0</v>
      </c>
      <c r="BB668" s="1250"/>
      <c r="BC668" s="715">
        <f t="shared" si="823"/>
        <v>0</v>
      </c>
      <c r="BD668" s="715">
        <f t="shared" si="824"/>
        <v>0</v>
      </c>
      <c r="BE668" s="715">
        <f t="shared" si="825"/>
        <v>0</v>
      </c>
      <c r="BF668" s="715">
        <f t="shared" si="850"/>
        <v>0</v>
      </c>
      <c r="BG668" s="732">
        <f t="shared" si="826"/>
        <v>0</v>
      </c>
      <c r="BH668" s="39"/>
      <c r="BI668" s="39"/>
      <c r="BJ668" s="39"/>
      <c r="BK668" s="39"/>
      <c r="BL668" s="39"/>
      <c r="BM668" s="30"/>
      <c r="BN668" s="422">
        <f t="shared" ca="1" si="827"/>
        <v>0</v>
      </c>
      <c r="BO668" s="422">
        <f t="shared" ca="1" si="828"/>
        <v>0</v>
      </c>
      <c r="BP668" s="422">
        <f t="shared" ca="1" si="829"/>
        <v>0</v>
      </c>
      <c r="BQ668" s="422">
        <f t="shared" ca="1" si="830"/>
        <v>0</v>
      </c>
      <c r="BR668" s="422">
        <f t="shared" ca="1" si="851"/>
        <v>0</v>
      </c>
      <c r="BS668" s="422">
        <f t="shared" ca="1" si="831"/>
        <v>0</v>
      </c>
      <c r="BT668" s="422">
        <f t="shared" si="832"/>
        <v>0</v>
      </c>
      <c r="BU668" s="422">
        <f t="shared" si="833"/>
        <v>0</v>
      </c>
      <c r="BV668" s="422">
        <f t="shared" si="834"/>
        <v>0</v>
      </c>
      <c r="BW668" s="422">
        <f t="shared" si="835"/>
        <v>0</v>
      </c>
      <c r="BX668" s="422">
        <f t="shared" si="852"/>
        <v>0</v>
      </c>
      <c r="BY668" s="422">
        <f t="shared" si="836"/>
        <v>0</v>
      </c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458"/>
      <c r="CL668" s="458"/>
      <c r="CM668" s="458"/>
      <c r="CN668" s="458"/>
      <c r="CO668" s="458"/>
      <c r="CP668" s="458"/>
      <c r="CQ668" s="458"/>
      <c r="CR668" s="458"/>
      <c r="CS668" s="458"/>
      <c r="CT668" s="458"/>
      <c r="CU668" s="458"/>
      <c r="CV668" s="458"/>
      <c r="CW668" s="458"/>
      <c r="CX668" s="458"/>
      <c r="CY668" s="458"/>
      <c r="CZ668" s="458"/>
      <c r="DA668" s="458"/>
      <c r="DB668" s="458"/>
      <c r="DC668" s="458"/>
      <c r="DD668" s="458"/>
      <c r="DE668" s="458"/>
      <c r="DF668" s="458"/>
      <c r="DG668" s="458"/>
      <c r="DH668" s="458"/>
      <c r="DI668" s="458"/>
      <c r="DJ668" s="458"/>
      <c r="DK668" s="458"/>
      <c r="DL668" s="458"/>
      <c r="DM668" s="458"/>
      <c r="DN668" s="458"/>
      <c r="DO668" s="458"/>
      <c r="DP668" s="458"/>
      <c r="DQ668" s="458"/>
      <c r="DR668" s="458"/>
      <c r="DS668" s="458"/>
      <c r="DT668" s="458"/>
      <c r="DU668" s="39"/>
      <c r="DV668" s="39"/>
      <c r="DW668" s="31">
        <f t="shared" si="866"/>
        <v>46</v>
      </c>
      <c r="DX668" s="459">
        <f t="shared" si="837"/>
        <v>544</v>
      </c>
      <c r="DY668" s="467">
        <f t="shared" si="853"/>
        <v>0</v>
      </c>
      <c r="DZ668" s="468">
        <f t="shared" si="854"/>
        <v>0</v>
      </c>
      <c r="EA668" s="467">
        <f t="shared" si="855"/>
        <v>0</v>
      </c>
      <c r="EB668" s="468"/>
      <c r="EC668" s="326"/>
      <c r="ED668" s="468"/>
      <c r="EE668" s="39"/>
      <c r="EF668" s="459">
        <f t="shared" si="856"/>
        <v>544</v>
      </c>
      <c r="EG668" s="407">
        <f t="shared" si="864"/>
        <v>0.03</v>
      </c>
      <c r="EH668" s="407">
        <f t="shared" si="864"/>
        <v>0.03</v>
      </c>
      <c r="EI668" s="407">
        <f t="shared" si="864"/>
        <v>0.03</v>
      </c>
      <c r="EJ668" s="407">
        <f t="shared" si="864"/>
        <v>0.03</v>
      </c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U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</row>
    <row r="669" spans="1:228" ht="12.75" hidden="1" customHeight="1" x14ac:dyDescent="0.2">
      <c r="A669" s="31">
        <f t="shared" si="865"/>
        <v>46</v>
      </c>
      <c r="B669" s="31"/>
      <c r="C669" s="31"/>
      <c r="D669" s="32">
        <f t="shared" si="838"/>
        <v>545</v>
      </c>
      <c r="E669" s="33">
        <f t="shared" ca="1" si="802"/>
        <v>0</v>
      </c>
      <c r="F669" s="33">
        <f t="shared" ca="1" si="803"/>
        <v>0</v>
      </c>
      <c r="G669" s="33">
        <f t="shared" ca="1" si="804"/>
        <v>0</v>
      </c>
      <c r="H669" s="33">
        <v>0</v>
      </c>
      <c r="I669" s="33">
        <v>0</v>
      </c>
      <c r="J669" s="33">
        <f t="shared" ca="1" si="860"/>
        <v>0</v>
      </c>
      <c r="K669" s="33">
        <f t="shared" ca="1" si="805"/>
        <v>0</v>
      </c>
      <c r="L669" s="33"/>
      <c r="M669" s="832">
        <v>0</v>
      </c>
      <c r="N669" s="33">
        <f>IF(M669&gt;0,#REF!,0)</f>
        <v>0</v>
      </c>
      <c r="O669" s="33">
        <f t="shared" ca="1" si="806"/>
        <v>0</v>
      </c>
      <c r="P669" s="833">
        <f t="shared" ca="1" si="839"/>
        <v>0</v>
      </c>
      <c r="Q669" s="834">
        <f t="shared" ca="1" si="840"/>
        <v>0</v>
      </c>
      <c r="R669" s="835">
        <f t="shared" ca="1" si="841"/>
        <v>0</v>
      </c>
      <c r="S669" s="836">
        <f t="shared" ca="1" si="842"/>
        <v>0</v>
      </c>
      <c r="T669" s="34">
        <f t="shared" ca="1" si="807"/>
        <v>0</v>
      </c>
      <c r="U669" s="835">
        <f t="shared" ca="1" si="843"/>
        <v>0</v>
      </c>
      <c r="V669" s="34">
        <f t="shared" si="793"/>
        <v>0</v>
      </c>
      <c r="W669" s="553">
        <f t="shared" si="794"/>
        <v>0</v>
      </c>
      <c r="X669" s="42">
        <f t="shared" si="844"/>
        <v>0.03</v>
      </c>
      <c r="Y669" s="43">
        <f t="shared" si="808"/>
        <v>2.4662697723036864E-3</v>
      </c>
      <c r="Z669" s="45">
        <f t="shared" si="799"/>
        <v>0.03</v>
      </c>
      <c r="AA669" s="43">
        <f t="shared" si="809"/>
        <v>2.4662697723036864E-3</v>
      </c>
      <c r="AB669" s="35">
        <f t="shared" si="862"/>
        <v>0.16</v>
      </c>
      <c r="AC669" s="35">
        <f t="shared" ca="1" si="862"/>
        <v>0.15470777428049154</v>
      </c>
      <c r="AD669" s="317">
        <f t="shared" ca="1" si="862"/>
        <v>0.15470777428049154</v>
      </c>
      <c r="AE669" s="39"/>
      <c r="AF669" s="318">
        <f t="shared" si="810"/>
        <v>0</v>
      </c>
      <c r="AG669" s="405">
        <f t="shared" ca="1" si="811"/>
        <v>0</v>
      </c>
      <c r="AH669" s="318">
        <f t="shared" si="812"/>
        <v>0</v>
      </c>
      <c r="AI669" s="405">
        <f t="shared" ca="1" si="813"/>
        <v>0</v>
      </c>
      <c r="AJ669" s="318">
        <f t="shared" si="814"/>
        <v>0</v>
      </c>
      <c r="AK669" s="405">
        <f t="shared" ca="1" si="815"/>
        <v>0</v>
      </c>
      <c r="AL669" s="35">
        <v>0</v>
      </c>
      <c r="AM669" s="30">
        <f t="shared" ca="1" si="816"/>
        <v>0</v>
      </c>
      <c r="AN669" s="39"/>
      <c r="AO669" s="39"/>
      <c r="AP669" s="709">
        <f ca="1">IF($J$12="",0,IF(A669&lt;=$Y$3,IF(R668+SUM($M$126:M669)&gt;$Z$22,R668*10%,IF(R668+SUM($M$126:M669)&lt;=$Z$22,$Z$22-R668-SUM($M$126:M669))),0))</f>
        <v>0</v>
      </c>
      <c r="AQ669" s="319">
        <f t="shared" ca="1" si="846"/>
        <v>0</v>
      </c>
      <c r="AR669" s="319">
        <f ca="1">IF($J$12="",0,IF(U668&lt;0,0,IF(A669&lt;=$Y$3,IF(U668+SUM($M$126:M669)&gt;$Z$22,U668*10%,IF(U668+SUM($M$126:M669)&lt;=$Z$22,$AR$125-U668-SUM($M$126:M669))),0)))</f>
        <v>0</v>
      </c>
      <c r="AS669" s="39">
        <f t="shared" ca="1" si="847"/>
        <v>0</v>
      </c>
      <c r="AT669" s="723">
        <f t="shared" ca="1" si="817"/>
        <v>0</v>
      </c>
      <c r="AU669" s="320">
        <f t="shared" ca="1" si="818"/>
        <v>0</v>
      </c>
      <c r="AV669" s="320">
        <f t="shared" ca="1" si="819"/>
        <v>0</v>
      </c>
      <c r="AW669" s="320">
        <f t="shared" ca="1" si="820"/>
        <v>0</v>
      </c>
      <c r="AX669" s="320">
        <f t="shared" ca="1" si="821"/>
        <v>0</v>
      </c>
      <c r="AY669" s="320">
        <f t="shared" ca="1" si="848"/>
        <v>0</v>
      </c>
      <c r="AZ669" s="724">
        <f t="shared" ca="1" si="822"/>
        <v>0</v>
      </c>
      <c r="BA669" s="1259">
        <f t="shared" si="849"/>
        <v>0</v>
      </c>
      <c r="BB669" s="1250"/>
      <c r="BC669" s="715">
        <f t="shared" si="823"/>
        <v>0</v>
      </c>
      <c r="BD669" s="715">
        <f t="shared" si="824"/>
        <v>0</v>
      </c>
      <c r="BE669" s="715">
        <f t="shared" si="825"/>
        <v>0</v>
      </c>
      <c r="BF669" s="715">
        <f t="shared" si="850"/>
        <v>0</v>
      </c>
      <c r="BG669" s="732">
        <f t="shared" si="826"/>
        <v>0</v>
      </c>
      <c r="BH669" s="39"/>
      <c r="BI669" s="39"/>
      <c r="BJ669" s="39"/>
      <c r="BK669" s="39"/>
      <c r="BL669" s="39"/>
      <c r="BM669" s="30"/>
      <c r="BN669" s="422">
        <f t="shared" ca="1" si="827"/>
        <v>0</v>
      </c>
      <c r="BO669" s="422">
        <f t="shared" ca="1" si="828"/>
        <v>0</v>
      </c>
      <c r="BP669" s="422">
        <f t="shared" ca="1" si="829"/>
        <v>0</v>
      </c>
      <c r="BQ669" s="422">
        <f t="shared" ca="1" si="830"/>
        <v>0</v>
      </c>
      <c r="BR669" s="422">
        <f t="shared" ca="1" si="851"/>
        <v>0</v>
      </c>
      <c r="BS669" s="422">
        <f t="shared" ca="1" si="831"/>
        <v>0</v>
      </c>
      <c r="BT669" s="422">
        <f t="shared" si="832"/>
        <v>0</v>
      </c>
      <c r="BU669" s="422">
        <f t="shared" si="833"/>
        <v>0</v>
      </c>
      <c r="BV669" s="422">
        <f t="shared" si="834"/>
        <v>0</v>
      </c>
      <c r="BW669" s="422">
        <f t="shared" si="835"/>
        <v>0</v>
      </c>
      <c r="BX669" s="422">
        <f t="shared" si="852"/>
        <v>0</v>
      </c>
      <c r="BY669" s="422">
        <f t="shared" si="836"/>
        <v>0</v>
      </c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458"/>
      <c r="CL669" s="458"/>
      <c r="CM669" s="458"/>
      <c r="CN669" s="458"/>
      <c r="CO669" s="458"/>
      <c r="CP669" s="458"/>
      <c r="CQ669" s="458"/>
      <c r="CR669" s="458"/>
      <c r="CS669" s="458"/>
      <c r="CT669" s="458"/>
      <c r="CU669" s="458"/>
      <c r="CV669" s="458"/>
      <c r="CW669" s="458"/>
      <c r="CX669" s="458"/>
      <c r="CY669" s="458"/>
      <c r="CZ669" s="458"/>
      <c r="DA669" s="458"/>
      <c r="DB669" s="458"/>
      <c r="DC669" s="458"/>
      <c r="DD669" s="458"/>
      <c r="DE669" s="458"/>
      <c r="DF669" s="458"/>
      <c r="DG669" s="458"/>
      <c r="DH669" s="458"/>
      <c r="DI669" s="458"/>
      <c r="DJ669" s="458"/>
      <c r="DK669" s="458"/>
      <c r="DL669" s="458"/>
      <c r="DM669" s="458"/>
      <c r="DN669" s="458"/>
      <c r="DO669" s="458"/>
      <c r="DP669" s="458"/>
      <c r="DQ669" s="458"/>
      <c r="DR669" s="458"/>
      <c r="DS669" s="458"/>
      <c r="DT669" s="458"/>
      <c r="DU669" s="39"/>
      <c r="DV669" s="39"/>
      <c r="DW669" s="31">
        <f t="shared" si="866"/>
        <v>46</v>
      </c>
      <c r="DX669" s="459">
        <f t="shared" si="837"/>
        <v>545</v>
      </c>
      <c r="DY669" s="467">
        <f t="shared" si="853"/>
        <v>0</v>
      </c>
      <c r="DZ669" s="468">
        <f t="shared" si="854"/>
        <v>0</v>
      </c>
      <c r="EA669" s="467">
        <f t="shared" si="855"/>
        <v>0</v>
      </c>
      <c r="EB669" s="468"/>
      <c r="EC669" s="326"/>
      <c r="ED669" s="468"/>
      <c r="EE669" s="39"/>
      <c r="EF669" s="459">
        <f t="shared" si="856"/>
        <v>545</v>
      </c>
      <c r="EG669" s="407">
        <f t="shared" si="864"/>
        <v>0.03</v>
      </c>
      <c r="EH669" s="407">
        <f t="shared" si="864"/>
        <v>0.03</v>
      </c>
      <c r="EI669" s="407">
        <f t="shared" si="864"/>
        <v>0.03</v>
      </c>
      <c r="EJ669" s="407">
        <f t="shared" si="864"/>
        <v>0.03</v>
      </c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U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</row>
    <row r="670" spans="1:228" ht="12.75" hidden="1" customHeight="1" x14ac:dyDescent="0.2">
      <c r="A670" s="31">
        <f t="shared" si="865"/>
        <v>46</v>
      </c>
      <c r="B670" s="31"/>
      <c r="C670" s="31"/>
      <c r="D670" s="32">
        <f t="shared" si="838"/>
        <v>546</v>
      </c>
      <c r="E670" s="33">
        <f t="shared" ca="1" si="802"/>
        <v>0</v>
      </c>
      <c r="F670" s="33">
        <f t="shared" ca="1" si="803"/>
        <v>0</v>
      </c>
      <c r="G670" s="33">
        <f t="shared" ca="1" si="804"/>
        <v>0</v>
      </c>
      <c r="H670" s="33">
        <v>0</v>
      </c>
      <c r="I670" s="33">
        <v>0</v>
      </c>
      <c r="J670" s="33">
        <f t="shared" ca="1" si="860"/>
        <v>0</v>
      </c>
      <c r="K670" s="33">
        <f t="shared" ca="1" si="805"/>
        <v>0</v>
      </c>
      <c r="L670" s="33"/>
      <c r="M670" s="832">
        <v>0</v>
      </c>
      <c r="N670" s="33">
        <f>IF(M670&gt;0,#REF!,0)</f>
        <v>0</v>
      </c>
      <c r="O670" s="33">
        <f t="shared" ca="1" si="806"/>
        <v>0</v>
      </c>
      <c r="P670" s="833">
        <f t="shared" ca="1" si="839"/>
        <v>0</v>
      </c>
      <c r="Q670" s="834">
        <f t="shared" ca="1" si="840"/>
        <v>0</v>
      </c>
      <c r="R670" s="835">
        <f t="shared" ca="1" si="841"/>
        <v>0</v>
      </c>
      <c r="S670" s="836">
        <f t="shared" ca="1" si="842"/>
        <v>0</v>
      </c>
      <c r="T670" s="34">
        <f t="shared" ca="1" si="807"/>
        <v>0</v>
      </c>
      <c r="U670" s="835">
        <f t="shared" ca="1" si="843"/>
        <v>0</v>
      </c>
      <c r="V670" s="34">
        <f t="shared" si="793"/>
        <v>0</v>
      </c>
      <c r="W670" s="553">
        <f t="shared" si="794"/>
        <v>0</v>
      </c>
      <c r="X670" s="42">
        <f t="shared" si="844"/>
        <v>0.03</v>
      </c>
      <c r="Y670" s="43">
        <f t="shared" si="808"/>
        <v>2.4662697723036864E-3</v>
      </c>
      <c r="Z670" s="45">
        <f t="shared" si="799"/>
        <v>0.03</v>
      </c>
      <c r="AA670" s="43">
        <f t="shared" si="809"/>
        <v>2.4662697723036864E-3</v>
      </c>
      <c r="AB670" s="35">
        <f t="shared" ref="AB670:AD685" si="867">AB669</f>
        <v>0.16</v>
      </c>
      <c r="AC670" s="35">
        <f t="shared" ca="1" si="867"/>
        <v>0.15470777428049154</v>
      </c>
      <c r="AD670" s="317">
        <f t="shared" ca="1" si="867"/>
        <v>0.15470777428049154</v>
      </c>
      <c r="AE670" s="39"/>
      <c r="AF670" s="318">
        <f t="shared" si="810"/>
        <v>0</v>
      </c>
      <c r="AG670" s="405">
        <f t="shared" ca="1" si="811"/>
        <v>0</v>
      </c>
      <c r="AH670" s="318">
        <f t="shared" si="812"/>
        <v>0</v>
      </c>
      <c r="AI670" s="405">
        <f t="shared" ca="1" si="813"/>
        <v>0</v>
      </c>
      <c r="AJ670" s="318">
        <f t="shared" si="814"/>
        <v>0</v>
      </c>
      <c r="AK670" s="405">
        <f t="shared" ca="1" si="815"/>
        <v>0</v>
      </c>
      <c r="AL670" s="35">
        <v>0</v>
      </c>
      <c r="AM670" s="30">
        <f t="shared" ca="1" si="816"/>
        <v>0</v>
      </c>
      <c r="AN670" s="39"/>
      <c r="AO670" s="39"/>
      <c r="AP670" s="709">
        <f ca="1">IF($J$12="",0,IF(A670&lt;=$Y$3,IF(R669+SUM($M$126:M670)&gt;$Z$22,R669*10%,IF(R669+SUM($M$126:M670)&lt;=$Z$22,$Z$22-R669-SUM($M$126:M670))),0))</f>
        <v>0</v>
      </c>
      <c r="AQ670" s="319">
        <f t="shared" ca="1" si="846"/>
        <v>0</v>
      </c>
      <c r="AR670" s="319">
        <f ca="1">IF($J$12="",0,IF(U669&lt;0,0,IF(A670&lt;=$Y$3,IF(U669+SUM($M$126:M670)&gt;$Z$22,U669*10%,IF(U669+SUM($M$126:M670)&lt;=$Z$22,$AR$125-U669-SUM($M$126:M670))),0)))</f>
        <v>0</v>
      </c>
      <c r="AS670" s="39">
        <f t="shared" ca="1" si="847"/>
        <v>0</v>
      </c>
      <c r="AT670" s="723">
        <f t="shared" ca="1" si="817"/>
        <v>0</v>
      </c>
      <c r="AU670" s="320">
        <f t="shared" ca="1" si="818"/>
        <v>0</v>
      </c>
      <c r="AV670" s="320">
        <f t="shared" ca="1" si="819"/>
        <v>0</v>
      </c>
      <c r="AW670" s="320">
        <f t="shared" ca="1" si="820"/>
        <v>0</v>
      </c>
      <c r="AX670" s="320">
        <f t="shared" ca="1" si="821"/>
        <v>0</v>
      </c>
      <c r="AY670" s="320">
        <f t="shared" ca="1" si="848"/>
        <v>0</v>
      </c>
      <c r="AZ670" s="724">
        <f t="shared" ca="1" si="822"/>
        <v>0</v>
      </c>
      <c r="BA670" s="1259">
        <f t="shared" si="849"/>
        <v>0</v>
      </c>
      <c r="BB670" s="1250"/>
      <c r="BC670" s="715">
        <f t="shared" si="823"/>
        <v>0</v>
      </c>
      <c r="BD670" s="715">
        <f t="shared" si="824"/>
        <v>0</v>
      </c>
      <c r="BE670" s="715">
        <f t="shared" si="825"/>
        <v>0</v>
      </c>
      <c r="BF670" s="715">
        <f t="shared" si="850"/>
        <v>0</v>
      </c>
      <c r="BG670" s="732">
        <f t="shared" si="826"/>
        <v>0</v>
      </c>
      <c r="BH670" s="39"/>
      <c r="BI670" s="39"/>
      <c r="BJ670" s="39"/>
      <c r="BK670" s="39"/>
      <c r="BL670" s="39"/>
      <c r="BM670" s="30"/>
      <c r="BN670" s="422">
        <f t="shared" ca="1" si="827"/>
        <v>0</v>
      </c>
      <c r="BO670" s="422">
        <f t="shared" ca="1" si="828"/>
        <v>0</v>
      </c>
      <c r="BP670" s="422">
        <f t="shared" ca="1" si="829"/>
        <v>0</v>
      </c>
      <c r="BQ670" s="422">
        <f t="shared" ca="1" si="830"/>
        <v>0</v>
      </c>
      <c r="BR670" s="422">
        <f t="shared" ca="1" si="851"/>
        <v>0</v>
      </c>
      <c r="BS670" s="422">
        <f t="shared" ca="1" si="831"/>
        <v>0</v>
      </c>
      <c r="BT670" s="422">
        <f t="shared" si="832"/>
        <v>0</v>
      </c>
      <c r="BU670" s="422">
        <f t="shared" si="833"/>
        <v>0</v>
      </c>
      <c r="BV670" s="422">
        <f t="shared" si="834"/>
        <v>0</v>
      </c>
      <c r="BW670" s="422">
        <f t="shared" si="835"/>
        <v>0</v>
      </c>
      <c r="BX670" s="422">
        <f t="shared" si="852"/>
        <v>0</v>
      </c>
      <c r="BY670" s="422">
        <f t="shared" si="836"/>
        <v>0</v>
      </c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458"/>
      <c r="CL670" s="458"/>
      <c r="CM670" s="458"/>
      <c r="CN670" s="458"/>
      <c r="CO670" s="458"/>
      <c r="CP670" s="458"/>
      <c r="CQ670" s="458"/>
      <c r="CR670" s="458"/>
      <c r="CS670" s="458"/>
      <c r="CT670" s="458"/>
      <c r="CU670" s="458"/>
      <c r="CV670" s="458"/>
      <c r="CW670" s="458"/>
      <c r="CX670" s="458"/>
      <c r="CY670" s="458"/>
      <c r="CZ670" s="458"/>
      <c r="DA670" s="458"/>
      <c r="DB670" s="458"/>
      <c r="DC670" s="458"/>
      <c r="DD670" s="458"/>
      <c r="DE670" s="458"/>
      <c r="DF670" s="458"/>
      <c r="DG670" s="458"/>
      <c r="DH670" s="458"/>
      <c r="DI670" s="458"/>
      <c r="DJ670" s="458"/>
      <c r="DK670" s="458"/>
      <c r="DL670" s="458"/>
      <c r="DM670" s="458"/>
      <c r="DN670" s="458"/>
      <c r="DO670" s="458"/>
      <c r="DP670" s="458"/>
      <c r="DQ670" s="458"/>
      <c r="DR670" s="458"/>
      <c r="DS670" s="458"/>
      <c r="DT670" s="458"/>
      <c r="DU670" s="39"/>
      <c r="DV670" s="39"/>
      <c r="DW670" s="31">
        <f t="shared" si="866"/>
        <v>46</v>
      </c>
      <c r="DX670" s="459">
        <f t="shared" si="837"/>
        <v>546</v>
      </c>
      <c r="DY670" s="467">
        <f t="shared" si="853"/>
        <v>0</v>
      </c>
      <c r="DZ670" s="468">
        <f t="shared" si="854"/>
        <v>0</v>
      </c>
      <c r="EA670" s="467">
        <f t="shared" si="855"/>
        <v>0</v>
      </c>
      <c r="EB670" s="468"/>
      <c r="EC670" s="326"/>
      <c r="ED670" s="468"/>
      <c r="EE670" s="39"/>
      <c r="EF670" s="459">
        <f t="shared" si="856"/>
        <v>546</v>
      </c>
      <c r="EG670" s="407">
        <f t="shared" si="864"/>
        <v>0.03</v>
      </c>
      <c r="EH670" s="407">
        <f t="shared" si="864"/>
        <v>0.03</v>
      </c>
      <c r="EI670" s="407">
        <f t="shared" si="864"/>
        <v>0.03</v>
      </c>
      <c r="EJ670" s="407">
        <f t="shared" si="864"/>
        <v>0.03</v>
      </c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U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</row>
    <row r="671" spans="1:228" ht="12.75" hidden="1" customHeight="1" x14ac:dyDescent="0.2">
      <c r="A671" s="31">
        <f t="shared" si="865"/>
        <v>46</v>
      </c>
      <c r="B671" s="31"/>
      <c r="C671" s="31"/>
      <c r="D671" s="32">
        <f t="shared" si="838"/>
        <v>547</v>
      </c>
      <c r="E671" s="33">
        <f t="shared" ca="1" si="802"/>
        <v>0</v>
      </c>
      <c r="F671" s="33">
        <f t="shared" ca="1" si="803"/>
        <v>0</v>
      </c>
      <c r="G671" s="33">
        <f t="shared" ca="1" si="804"/>
        <v>0</v>
      </c>
      <c r="H671" s="33">
        <v>0</v>
      </c>
      <c r="I671" s="33">
        <v>0</v>
      </c>
      <c r="J671" s="33">
        <f t="shared" ca="1" si="860"/>
        <v>0</v>
      </c>
      <c r="K671" s="33">
        <f t="shared" ca="1" si="805"/>
        <v>0</v>
      </c>
      <c r="L671" s="33"/>
      <c r="M671" s="832">
        <v>0</v>
      </c>
      <c r="N671" s="33">
        <f>IF(M671&gt;0,#REF!,0)</f>
        <v>0</v>
      </c>
      <c r="O671" s="33">
        <f t="shared" ca="1" si="806"/>
        <v>0</v>
      </c>
      <c r="P671" s="833">
        <f t="shared" ca="1" si="839"/>
        <v>0</v>
      </c>
      <c r="Q671" s="834">
        <f t="shared" ca="1" si="840"/>
        <v>0</v>
      </c>
      <c r="R671" s="835">
        <f t="shared" ca="1" si="841"/>
        <v>0</v>
      </c>
      <c r="S671" s="836">
        <f t="shared" ca="1" si="842"/>
        <v>0</v>
      </c>
      <c r="T671" s="34">
        <f t="shared" ca="1" si="807"/>
        <v>0</v>
      </c>
      <c r="U671" s="835">
        <f t="shared" ca="1" si="843"/>
        <v>0</v>
      </c>
      <c r="V671" s="34">
        <f t="shared" si="793"/>
        <v>0</v>
      </c>
      <c r="W671" s="553">
        <f t="shared" si="794"/>
        <v>0</v>
      </c>
      <c r="X671" s="42">
        <f t="shared" si="844"/>
        <v>0.03</v>
      </c>
      <c r="Y671" s="43">
        <f t="shared" si="808"/>
        <v>2.4662697723036864E-3</v>
      </c>
      <c r="Z671" s="45">
        <f t="shared" si="799"/>
        <v>0.03</v>
      </c>
      <c r="AA671" s="43">
        <f t="shared" si="809"/>
        <v>2.4662697723036864E-3</v>
      </c>
      <c r="AB671" s="35">
        <f t="shared" si="867"/>
        <v>0.16</v>
      </c>
      <c r="AC671" s="35">
        <f t="shared" ca="1" si="867"/>
        <v>0.15470777428049154</v>
      </c>
      <c r="AD671" s="317">
        <f t="shared" ca="1" si="867"/>
        <v>0.15470777428049154</v>
      </c>
      <c r="AE671" s="39"/>
      <c r="AF671" s="318">
        <f t="shared" si="810"/>
        <v>0</v>
      </c>
      <c r="AG671" s="405">
        <f t="shared" ca="1" si="811"/>
        <v>0</v>
      </c>
      <c r="AH671" s="318">
        <f t="shared" si="812"/>
        <v>0</v>
      </c>
      <c r="AI671" s="405">
        <f t="shared" ca="1" si="813"/>
        <v>0</v>
      </c>
      <c r="AJ671" s="318">
        <f t="shared" si="814"/>
        <v>0</v>
      </c>
      <c r="AK671" s="405">
        <f t="shared" ca="1" si="815"/>
        <v>0</v>
      </c>
      <c r="AL671" s="35">
        <v>0</v>
      </c>
      <c r="AM671" s="30">
        <f t="shared" ca="1" si="816"/>
        <v>0</v>
      </c>
      <c r="AN671" s="39"/>
      <c r="AO671" s="39"/>
      <c r="AP671" s="709">
        <f ca="1">IF($J$12="",0,IF(A671&lt;=$Y$3,IF(R670+SUM($M$126:M671)&gt;$Z$22,R670*10%,IF(R670+SUM($M$126:M671)&lt;=$Z$22,$Z$22-R670-SUM($M$126:M671))),0))</f>
        <v>0</v>
      </c>
      <c r="AQ671" s="319">
        <f t="shared" ca="1" si="846"/>
        <v>0</v>
      </c>
      <c r="AR671" s="319">
        <f ca="1">IF($J$12="",0,IF(U670&lt;0,0,IF(A671&lt;=$Y$3,IF(U670+SUM($M$126:M671)&gt;$Z$22,U670*10%,IF(U670+SUM($M$126:M671)&lt;=$Z$22,$AR$125-U670-SUM($M$126:M671))),0)))</f>
        <v>0</v>
      </c>
      <c r="AS671" s="39">
        <f t="shared" ca="1" si="847"/>
        <v>0</v>
      </c>
      <c r="AT671" s="723">
        <f t="shared" ca="1" si="817"/>
        <v>0</v>
      </c>
      <c r="AU671" s="320">
        <f t="shared" ca="1" si="818"/>
        <v>0</v>
      </c>
      <c r="AV671" s="320">
        <f t="shared" ca="1" si="819"/>
        <v>0</v>
      </c>
      <c r="AW671" s="320">
        <f t="shared" ca="1" si="820"/>
        <v>0</v>
      </c>
      <c r="AX671" s="320">
        <f t="shared" ca="1" si="821"/>
        <v>0</v>
      </c>
      <c r="AY671" s="320">
        <f t="shared" ca="1" si="848"/>
        <v>0</v>
      </c>
      <c r="AZ671" s="724">
        <f t="shared" ca="1" si="822"/>
        <v>0</v>
      </c>
      <c r="BA671" s="1259">
        <f t="shared" si="849"/>
        <v>0</v>
      </c>
      <c r="BB671" s="1250"/>
      <c r="BC671" s="715">
        <f t="shared" si="823"/>
        <v>0</v>
      </c>
      <c r="BD671" s="715">
        <f t="shared" si="824"/>
        <v>0</v>
      </c>
      <c r="BE671" s="715">
        <f t="shared" si="825"/>
        <v>0</v>
      </c>
      <c r="BF671" s="715">
        <f t="shared" si="850"/>
        <v>0</v>
      </c>
      <c r="BG671" s="732">
        <f t="shared" si="826"/>
        <v>0</v>
      </c>
      <c r="BH671" s="39"/>
      <c r="BI671" s="39"/>
      <c r="BJ671" s="39"/>
      <c r="BK671" s="39"/>
      <c r="BL671" s="39"/>
      <c r="BM671" s="30"/>
      <c r="BN671" s="422">
        <f t="shared" ca="1" si="827"/>
        <v>0</v>
      </c>
      <c r="BO671" s="422">
        <f t="shared" ca="1" si="828"/>
        <v>0</v>
      </c>
      <c r="BP671" s="422">
        <f t="shared" ca="1" si="829"/>
        <v>0</v>
      </c>
      <c r="BQ671" s="422">
        <f t="shared" ca="1" si="830"/>
        <v>0</v>
      </c>
      <c r="BR671" s="422">
        <f t="shared" ca="1" si="851"/>
        <v>0</v>
      </c>
      <c r="BS671" s="422">
        <f t="shared" ca="1" si="831"/>
        <v>0</v>
      </c>
      <c r="BT671" s="422">
        <f t="shared" si="832"/>
        <v>0</v>
      </c>
      <c r="BU671" s="422">
        <f t="shared" si="833"/>
        <v>0</v>
      </c>
      <c r="BV671" s="422">
        <f t="shared" si="834"/>
        <v>0</v>
      </c>
      <c r="BW671" s="422">
        <f t="shared" si="835"/>
        <v>0</v>
      </c>
      <c r="BX671" s="422">
        <f t="shared" si="852"/>
        <v>0</v>
      </c>
      <c r="BY671" s="422">
        <f t="shared" si="836"/>
        <v>0</v>
      </c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458"/>
      <c r="CL671" s="458"/>
      <c r="CM671" s="458"/>
      <c r="CN671" s="458"/>
      <c r="CO671" s="458"/>
      <c r="CP671" s="458"/>
      <c r="CQ671" s="458"/>
      <c r="CR671" s="458"/>
      <c r="CS671" s="458"/>
      <c r="CT671" s="458"/>
      <c r="CU671" s="458"/>
      <c r="CV671" s="458"/>
      <c r="CW671" s="458"/>
      <c r="CX671" s="458"/>
      <c r="CY671" s="458"/>
      <c r="CZ671" s="458"/>
      <c r="DA671" s="458"/>
      <c r="DB671" s="458"/>
      <c r="DC671" s="458"/>
      <c r="DD671" s="458"/>
      <c r="DE671" s="458"/>
      <c r="DF671" s="458"/>
      <c r="DG671" s="458"/>
      <c r="DH671" s="458"/>
      <c r="DI671" s="458"/>
      <c r="DJ671" s="458"/>
      <c r="DK671" s="458"/>
      <c r="DL671" s="458"/>
      <c r="DM671" s="458"/>
      <c r="DN671" s="458"/>
      <c r="DO671" s="458"/>
      <c r="DP671" s="458"/>
      <c r="DQ671" s="458"/>
      <c r="DR671" s="458"/>
      <c r="DS671" s="458"/>
      <c r="DT671" s="458"/>
      <c r="DU671" s="39"/>
      <c r="DV671" s="39"/>
      <c r="DW671" s="31">
        <f t="shared" si="866"/>
        <v>46</v>
      </c>
      <c r="DX671" s="459">
        <f t="shared" si="837"/>
        <v>547</v>
      </c>
      <c r="DY671" s="467">
        <f t="shared" si="853"/>
        <v>0</v>
      </c>
      <c r="DZ671" s="468">
        <f t="shared" si="854"/>
        <v>0</v>
      </c>
      <c r="EA671" s="467">
        <f t="shared" si="855"/>
        <v>0</v>
      </c>
      <c r="EB671" s="468"/>
      <c r="EC671" s="326"/>
      <c r="ED671" s="468"/>
      <c r="EE671" s="39"/>
      <c r="EF671" s="459">
        <f t="shared" si="856"/>
        <v>547</v>
      </c>
      <c r="EG671" s="407">
        <f t="shared" ref="EG671:EJ686" si="868">EG670</f>
        <v>0.03</v>
      </c>
      <c r="EH671" s="407">
        <f t="shared" si="868"/>
        <v>0.03</v>
      </c>
      <c r="EI671" s="407">
        <f t="shared" si="868"/>
        <v>0.03</v>
      </c>
      <c r="EJ671" s="407">
        <f t="shared" si="868"/>
        <v>0.03</v>
      </c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U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</row>
    <row r="672" spans="1:228" ht="12.75" hidden="1" customHeight="1" x14ac:dyDescent="0.2">
      <c r="A672" s="31">
        <f t="shared" si="865"/>
        <v>46</v>
      </c>
      <c r="B672" s="31"/>
      <c r="C672" s="31"/>
      <c r="D672" s="32">
        <f t="shared" si="838"/>
        <v>548</v>
      </c>
      <c r="E672" s="33">
        <f t="shared" ca="1" si="802"/>
        <v>0</v>
      </c>
      <c r="F672" s="33">
        <f t="shared" ca="1" si="803"/>
        <v>0</v>
      </c>
      <c r="G672" s="33">
        <f t="shared" ca="1" si="804"/>
        <v>0</v>
      </c>
      <c r="H672" s="33">
        <v>0</v>
      </c>
      <c r="I672" s="33">
        <v>0</v>
      </c>
      <c r="J672" s="33">
        <f t="shared" ca="1" si="860"/>
        <v>0</v>
      </c>
      <c r="K672" s="33">
        <f t="shared" ca="1" si="805"/>
        <v>0</v>
      </c>
      <c r="L672" s="33"/>
      <c r="M672" s="832">
        <v>0</v>
      </c>
      <c r="N672" s="33">
        <f>IF(M672&gt;0,#REF!,0)</f>
        <v>0</v>
      </c>
      <c r="O672" s="33">
        <f t="shared" ca="1" si="806"/>
        <v>0</v>
      </c>
      <c r="P672" s="833">
        <f t="shared" ca="1" si="839"/>
        <v>0</v>
      </c>
      <c r="Q672" s="834">
        <f t="shared" ca="1" si="840"/>
        <v>0</v>
      </c>
      <c r="R672" s="835">
        <f t="shared" ca="1" si="841"/>
        <v>0</v>
      </c>
      <c r="S672" s="836">
        <f t="shared" ca="1" si="842"/>
        <v>0</v>
      </c>
      <c r="T672" s="34">
        <f t="shared" ca="1" si="807"/>
        <v>0</v>
      </c>
      <c r="U672" s="835">
        <f t="shared" ca="1" si="843"/>
        <v>0</v>
      </c>
      <c r="V672" s="34">
        <f t="shared" si="793"/>
        <v>0</v>
      </c>
      <c r="W672" s="553">
        <f t="shared" si="794"/>
        <v>0</v>
      </c>
      <c r="X672" s="42">
        <f t="shared" si="844"/>
        <v>0.03</v>
      </c>
      <c r="Y672" s="43">
        <f t="shared" si="808"/>
        <v>2.4662697723036864E-3</v>
      </c>
      <c r="Z672" s="45">
        <f t="shared" si="799"/>
        <v>0.03</v>
      </c>
      <c r="AA672" s="43">
        <f t="shared" si="809"/>
        <v>2.4662697723036864E-3</v>
      </c>
      <c r="AB672" s="35">
        <f t="shared" si="867"/>
        <v>0.16</v>
      </c>
      <c r="AC672" s="35">
        <f t="shared" ca="1" si="867"/>
        <v>0.15470777428049154</v>
      </c>
      <c r="AD672" s="317">
        <f t="shared" ca="1" si="867"/>
        <v>0.15470777428049154</v>
      </c>
      <c r="AE672" s="39"/>
      <c r="AF672" s="318">
        <f t="shared" si="810"/>
        <v>0</v>
      </c>
      <c r="AG672" s="405">
        <f t="shared" ca="1" si="811"/>
        <v>0</v>
      </c>
      <c r="AH672" s="318">
        <f t="shared" si="812"/>
        <v>0</v>
      </c>
      <c r="AI672" s="405">
        <f t="shared" ca="1" si="813"/>
        <v>0</v>
      </c>
      <c r="AJ672" s="318">
        <f t="shared" si="814"/>
        <v>0</v>
      </c>
      <c r="AK672" s="405">
        <f t="shared" ca="1" si="815"/>
        <v>0</v>
      </c>
      <c r="AL672" s="35">
        <v>0</v>
      </c>
      <c r="AM672" s="30">
        <f t="shared" ca="1" si="816"/>
        <v>0</v>
      </c>
      <c r="AN672" s="39"/>
      <c r="AO672" s="39"/>
      <c r="AP672" s="709">
        <f ca="1">IF($J$12="",0,IF(A672&lt;=$Y$3,IF(R671+SUM($M$126:M672)&gt;$Z$22,R671*10%,IF(R671+SUM($M$126:M672)&lt;=$Z$22,$Z$22-R671-SUM($M$126:M672))),0))</f>
        <v>0</v>
      </c>
      <c r="AQ672" s="319">
        <f t="shared" ca="1" si="846"/>
        <v>0</v>
      </c>
      <c r="AR672" s="319">
        <f ca="1">IF($J$12="",0,IF(U671&lt;0,0,IF(A672&lt;=$Y$3,IF(U671+SUM($M$126:M672)&gt;$Z$22,U671*10%,IF(U671+SUM($M$126:M672)&lt;=$Z$22,$AR$125-U671-SUM($M$126:M672))),0)))</f>
        <v>0</v>
      </c>
      <c r="AS672" s="39">
        <f t="shared" ca="1" si="847"/>
        <v>0</v>
      </c>
      <c r="AT672" s="723">
        <f t="shared" ca="1" si="817"/>
        <v>0</v>
      </c>
      <c r="AU672" s="320">
        <f t="shared" ca="1" si="818"/>
        <v>0</v>
      </c>
      <c r="AV672" s="320">
        <f t="shared" ca="1" si="819"/>
        <v>0</v>
      </c>
      <c r="AW672" s="320">
        <f t="shared" ca="1" si="820"/>
        <v>0</v>
      </c>
      <c r="AX672" s="320">
        <f t="shared" ca="1" si="821"/>
        <v>0</v>
      </c>
      <c r="AY672" s="320">
        <f t="shared" ca="1" si="848"/>
        <v>0</v>
      </c>
      <c r="AZ672" s="724">
        <f t="shared" ca="1" si="822"/>
        <v>0</v>
      </c>
      <c r="BA672" s="1259">
        <f t="shared" si="849"/>
        <v>0</v>
      </c>
      <c r="BB672" s="1250"/>
      <c r="BC672" s="715">
        <f t="shared" si="823"/>
        <v>0</v>
      </c>
      <c r="BD672" s="715">
        <f t="shared" si="824"/>
        <v>0</v>
      </c>
      <c r="BE672" s="715">
        <f t="shared" si="825"/>
        <v>0</v>
      </c>
      <c r="BF672" s="715">
        <f t="shared" si="850"/>
        <v>0</v>
      </c>
      <c r="BG672" s="732">
        <f t="shared" si="826"/>
        <v>0</v>
      </c>
      <c r="BH672" s="39"/>
      <c r="BI672" s="39"/>
      <c r="BJ672" s="39"/>
      <c r="BK672" s="39"/>
      <c r="BL672" s="39"/>
      <c r="BM672" s="30"/>
      <c r="BN672" s="422">
        <f t="shared" ca="1" si="827"/>
        <v>0</v>
      </c>
      <c r="BO672" s="422">
        <f t="shared" ca="1" si="828"/>
        <v>0</v>
      </c>
      <c r="BP672" s="422">
        <f t="shared" ca="1" si="829"/>
        <v>0</v>
      </c>
      <c r="BQ672" s="422">
        <f t="shared" ca="1" si="830"/>
        <v>0</v>
      </c>
      <c r="BR672" s="422">
        <f t="shared" ca="1" si="851"/>
        <v>0</v>
      </c>
      <c r="BS672" s="422">
        <f t="shared" ca="1" si="831"/>
        <v>0</v>
      </c>
      <c r="BT672" s="422">
        <f t="shared" si="832"/>
        <v>0</v>
      </c>
      <c r="BU672" s="422">
        <f t="shared" si="833"/>
        <v>0</v>
      </c>
      <c r="BV672" s="422">
        <f t="shared" si="834"/>
        <v>0</v>
      </c>
      <c r="BW672" s="422">
        <f t="shared" si="835"/>
        <v>0</v>
      </c>
      <c r="BX672" s="422">
        <f t="shared" si="852"/>
        <v>0</v>
      </c>
      <c r="BY672" s="422">
        <f t="shared" si="836"/>
        <v>0</v>
      </c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458"/>
      <c r="CL672" s="458"/>
      <c r="CM672" s="458"/>
      <c r="CN672" s="458"/>
      <c r="CO672" s="458"/>
      <c r="CP672" s="458"/>
      <c r="CQ672" s="458"/>
      <c r="CR672" s="458"/>
      <c r="CS672" s="458"/>
      <c r="CT672" s="458"/>
      <c r="CU672" s="458"/>
      <c r="CV672" s="458"/>
      <c r="CW672" s="458"/>
      <c r="CX672" s="458"/>
      <c r="CY672" s="458"/>
      <c r="CZ672" s="458"/>
      <c r="DA672" s="458"/>
      <c r="DB672" s="458"/>
      <c r="DC672" s="458"/>
      <c r="DD672" s="458"/>
      <c r="DE672" s="458"/>
      <c r="DF672" s="458"/>
      <c r="DG672" s="458"/>
      <c r="DH672" s="458"/>
      <c r="DI672" s="458"/>
      <c r="DJ672" s="458"/>
      <c r="DK672" s="458"/>
      <c r="DL672" s="458"/>
      <c r="DM672" s="458"/>
      <c r="DN672" s="458"/>
      <c r="DO672" s="458"/>
      <c r="DP672" s="458"/>
      <c r="DQ672" s="458"/>
      <c r="DR672" s="458"/>
      <c r="DS672" s="458"/>
      <c r="DT672" s="458"/>
      <c r="DU672" s="39"/>
      <c r="DV672" s="39"/>
      <c r="DW672" s="31">
        <f t="shared" si="866"/>
        <v>46</v>
      </c>
      <c r="DX672" s="459">
        <f t="shared" si="837"/>
        <v>548</v>
      </c>
      <c r="DY672" s="467">
        <f t="shared" si="853"/>
        <v>0</v>
      </c>
      <c r="DZ672" s="468">
        <f t="shared" si="854"/>
        <v>0</v>
      </c>
      <c r="EA672" s="467">
        <f t="shared" si="855"/>
        <v>0</v>
      </c>
      <c r="EB672" s="468"/>
      <c r="EC672" s="326"/>
      <c r="ED672" s="468"/>
      <c r="EE672" s="39"/>
      <c r="EF672" s="459">
        <f t="shared" si="856"/>
        <v>548</v>
      </c>
      <c r="EG672" s="407">
        <f t="shared" si="868"/>
        <v>0.03</v>
      </c>
      <c r="EH672" s="407">
        <f t="shared" si="868"/>
        <v>0.03</v>
      </c>
      <c r="EI672" s="407">
        <f t="shared" si="868"/>
        <v>0.03</v>
      </c>
      <c r="EJ672" s="407">
        <f t="shared" si="868"/>
        <v>0.03</v>
      </c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U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</row>
    <row r="673" spans="1:228" ht="12.75" hidden="1" customHeight="1" x14ac:dyDescent="0.2">
      <c r="A673" s="31">
        <f t="shared" si="865"/>
        <v>46</v>
      </c>
      <c r="B673" s="31"/>
      <c r="C673" s="31"/>
      <c r="D673" s="32">
        <f t="shared" si="838"/>
        <v>549</v>
      </c>
      <c r="E673" s="33">
        <f t="shared" ca="1" si="802"/>
        <v>0</v>
      </c>
      <c r="F673" s="33">
        <f t="shared" ca="1" si="803"/>
        <v>0</v>
      </c>
      <c r="G673" s="33">
        <f t="shared" ca="1" si="804"/>
        <v>0</v>
      </c>
      <c r="H673" s="33">
        <v>0</v>
      </c>
      <c r="I673" s="33">
        <v>0</v>
      </c>
      <c r="J673" s="33">
        <f t="shared" ca="1" si="860"/>
        <v>0</v>
      </c>
      <c r="K673" s="33">
        <f t="shared" ca="1" si="805"/>
        <v>0</v>
      </c>
      <c r="L673" s="33"/>
      <c r="M673" s="832">
        <v>0</v>
      </c>
      <c r="N673" s="33">
        <f>IF(M673&gt;0,#REF!,0)</f>
        <v>0</v>
      </c>
      <c r="O673" s="33">
        <f t="shared" ca="1" si="806"/>
        <v>0</v>
      </c>
      <c r="P673" s="833">
        <f t="shared" ca="1" si="839"/>
        <v>0</v>
      </c>
      <c r="Q673" s="834">
        <f t="shared" ca="1" si="840"/>
        <v>0</v>
      </c>
      <c r="R673" s="835">
        <f t="shared" ca="1" si="841"/>
        <v>0</v>
      </c>
      <c r="S673" s="836">
        <f t="shared" ca="1" si="842"/>
        <v>0</v>
      </c>
      <c r="T673" s="34">
        <f t="shared" ca="1" si="807"/>
        <v>0</v>
      </c>
      <c r="U673" s="835">
        <f t="shared" ca="1" si="843"/>
        <v>0</v>
      </c>
      <c r="V673" s="34">
        <f t="shared" ref="V673:V736" si="869">IF(D673&gt;180,0,$AB$1071*2.25*((180-D673+0)/180))</f>
        <v>0</v>
      </c>
      <c r="W673" s="553">
        <f t="shared" si="794"/>
        <v>0</v>
      </c>
      <c r="X673" s="42">
        <f t="shared" si="844"/>
        <v>0.03</v>
      </c>
      <c r="Y673" s="43">
        <f t="shared" si="808"/>
        <v>2.4662697723036864E-3</v>
      </c>
      <c r="Z673" s="45">
        <f t="shared" si="799"/>
        <v>0.03</v>
      </c>
      <c r="AA673" s="43">
        <f t="shared" si="809"/>
        <v>2.4662697723036864E-3</v>
      </c>
      <c r="AB673" s="35">
        <f t="shared" si="867"/>
        <v>0.16</v>
      </c>
      <c r="AC673" s="35">
        <f t="shared" ca="1" si="867"/>
        <v>0.15470777428049154</v>
      </c>
      <c r="AD673" s="317">
        <f t="shared" ca="1" si="867"/>
        <v>0.15470777428049154</v>
      </c>
      <c r="AE673" s="39"/>
      <c r="AF673" s="318">
        <f t="shared" si="810"/>
        <v>0</v>
      </c>
      <c r="AG673" s="405">
        <f t="shared" ca="1" si="811"/>
        <v>0</v>
      </c>
      <c r="AH673" s="318">
        <f t="shared" si="812"/>
        <v>0</v>
      </c>
      <c r="AI673" s="405">
        <f t="shared" ca="1" si="813"/>
        <v>0</v>
      </c>
      <c r="AJ673" s="318">
        <f t="shared" si="814"/>
        <v>0</v>
      </c>
      <c r="AK673" s="405">
        <f t="shared" ca="1" si="815"/>
        <v>0</v>
      </c>
      <c r="AL673" s="35">
        <v>0</v>
      </c>
      <c r="AM673" s="30">
        <f t="shared" ca="1" si="816"/>
        <v>0</v>
      </c>
      <c r="AN673" s="39"/>
      <c r="AO673" s="39"/>
      <c r="AP673" s="709">
        <f ca="1">IF($J$12="",0,IF(A673&lt;=$Y$3,IF(R672+SUM($M$126:M673)&gt;$Z$22,R672*10%,IF(R672+SUM($M$126:M673)&lt;=$Z$22,$Z$22-R672-SUM($M$126:M673))),0))</f>
        <v>0</v>
      </c>
      <c r="AQ673" s="319">
        <f t="shared" ca="1" si="846"/>
        <v>0</v>
      </c>
      <c r="AR673" s="319">
        <f ca="1">IF($J$12="",0,IF(U672&lt;0,0,IF(A673&lt;=$Y$3,IF(U672+SUM($M$126:M673)&gt;$Z$22,U672*10%,IF(U672+SUM($M$126:M673)&lt;=$Z$22,$AR$125-U672-SUM($M$126:M673))),0)))</f>
        <v>0</v>
      </c>
      <c r="AS673" s="39">
        <f t="shared" ca="1" si="847"/>
        <v>0</v>
      </c>
      <c r="AT673" s="723">
        <f t="shared" ca="1" si="817"/>
        <v>0</v>
      </c>
      <c r="AU673" s="320">
        <f t="shared" ca="1" si="818"/>
        <v>0</v>
      </c>
      <c r="AV673" s="320">
        <f t="shared" ca="1" si="819"/>
        <v>0</v>
      </c>
      <c r="AW673" s="320">
        <f t="shared" ca="1" si="820"/>
        <v>0</v>
      </c>
      <c r="AX673" s="320">
        <f t="shared" ca="1" si="821"/>
        <v>0</v>
      </c>
      <c r="AY673" s="320">
        <f t="shared" ca="1" si="848"/>
        <v>0</v>
      </c>
      <c r="AZ673" s="724">
        <f t="shared" ca="1" si="822"/>
        <v>0</v>
      </c>
      <c r="BA673" s="1259">
        <f t="shared" si="849"/>
        <v>0</v>
      </c>
      <c r="BB673" s="1250"/>
      <c r="BC673" s="715">
        <f t="shared" si="823"/>
        <v>0</v>
      </c>
      <c r="BD673" s="715">
        <f t="shared" si="824"/>
        <v>0</v>
      </c>
      <c r="BE673" s="715">
        <f t="shared" si="825"/>
        <v>0</v>
      </c>
      <c r="BF673" s="715">
        <f t="shared" si="850"/>
        <v>0</v>
      </c>
      <c r="BG673" s="732">
        <f t="shared" si="826"/>
        <v>0</v>
      </c>
      <c r="BH673" s="39"/>
      <c r="BI673" s="39"/>
      <c r="BJ673" s="39"/>
      <c r="BK673" s="39"/>
      <c r="BL673" s="39"/>
      <c r="BM673" s="30"/>
      <c r="BN673" s="422">
        <f t="shared" ca="1" si="827"/>
        <v>0</v>
      </c>
      <c r="BO673" s="422">
        <f t="shared" ca="1" si="828"/>
        <v>0</v>
      </c>
      <c r="BP673" s="422">
        <f t="shared" ca="1" si="829"/>
        <v>0</v>
      </c>
      <c r="BQ673" s="422">
        <f t="shared" ca="1" si="830"/>
        <v>0</v>
      </c>
      <c r="BR673" s="422">
        <f t="shared" ca="1" si="851"/>
        <v>0</v>
      </c>
      <c r="BS673" s="422">
        <f t="shared" ca="1" si="831"/>
        <v>0</v>
      </c>
      <c r="BT673" s="422">
        <f t="shared" si="832"/>
        <v>0</v>
      </c>
      <c r="BU673" s="422">
        <f t="shared" si="833"/>
        <v>0</v>
      </c>
      <c r="BV673" s="422">
        <f t="shared" si="834"/>
        <v>0</v>
      </c>
      <c r="BW673" s="422">
        <f t="shared" si="835"/>
        <v>0</v>
      </c>
      <c r="BX673" s="422">
        <f t="shared" si="852"/>
        <v>0</v>
      </c>
      <c r="BY673" s="422">
        <f t="shared" si="836"/>
        <v>0</v>
      </c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458"/>
      <c r="CL673" s="458"/>
      <c r="CM673" s="458"/>
      <c r="CN673" s="458"/>
      <c r="CO673" s="458"/>
      <c r="CP673" s="458"/>
      <c r="CQ673" s="458"/>
      <c r="CR673" s="458"/>
      <c r="CS673" s="458"/>
      <c r="CT673" s="458"/>
      <c r="CU673" s="458"/>
      <c r="CV673" s="458"/>
      <c r="CW673" s="458"/>
      <c r="CX673" s="458"/>
      <c r="CY673" s="458"/>
      <c r="CZ673" s="458"/>
      <c r="DA673" s="458"/>
      <c r="DB673" s="458"/>
      <c r="DC673" s="458"/>
      <c r="DD673" s="458"/>
      <c r="DE673" s="458"/>
      <c r="DF673" s="458"/>
      <c r="DG673" s="458"/>
      <c r="DH673" s="458"/>
      <c r="DI673" s="458"/>
      <c r="DJ673" s="458"/>
      <c r="DK673" s="458"/>
      <c r="DL673" s="458"/>
      <c r="DM673" s="458"/>
      <c r="DN673" s="458"/>
      <c r="DO673" s="458"/>
      <c r="DP673" s="458"/>
      <c r="DQ673" s="458"/>
      <c r="DR673" s="458"/>
      <c r="DS673" s="458"/>
      <c r="DT673" s="458"/>
      <c r="DU673" s="39"/>
      <c r="DV673" s="39"/>
      <c r="DW673" s="31">
        <f t="shared" si="866"/>
        <v>46</v>
      </c>
      <c r="DX673" s="459">
        <f t="shared" si="837"/>
        <v>549</v>
      </c>
      <c r="DY673" s="467">
        <f t="shared" si="853"/>
        <v>0</v>
      </c>
      <c r="DZ673" s="468">
        <f t="shared" si="854"/>
        <v>0</v>
      </c>
      <c r="EA673" s="467">
        <f t="shared" si="855"/>
        <v>0</v>
      </c>
      <c r="EB673" s="468"/>
      <c r="EC673" s="326"/>
      <c r="ED673" s="468"/>
      <c r="EE673" s="39"/>
      <c r="EF673" s="459">
        <f t="shared" si="856"/>
        <v>549</v>
      </c>
      <c r="EG673" s="407">
        <f t="shared" si="868"/>
        <v>0.03</v>
      </c>
      <c r="EH673" s="407">
        <f t="shared" si="868"/>
        <v>0.03</v>
      </c>
      <c r="EI673" s="407">
        <f t="shared" si="868"/>
        <v>0.03</v>
      </c>
      <c r="EJ673" s="407">
        <f t="shared" si="868"/>
        <v>0.03</v>
      </c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U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</row>
    <row r="674" spans="1:228" ht="12.75" hidden="1" customHeight="1" x14ac:dyDescent="0.2">
      <c r="A674" s="31">
        <f t="shared" si="865"/>
        <v>46</v>
      </c>
      <c r="B674" s="31"/>
      <c r="C674" s="31"/>
      <c r="D674" s="32">
        <f t="shared" si="838"/>
        <v>550</v>
      </c>
      <c r="E674" s="33">
        <f t="shared" ca="1" si="802"/>
        <v>0</v>
      </c>
      <c r="F674" s="33">
        <f t="shared" ca="1" si="803"/>
        <v>0</v>
      </c>
      <c r="G674" s="33">
        <f t="shared" ca="1" si="804"/>
        <v>0</v>
      </c>
      <c r="H674" s="33">
        <v>0</v>
      </c>
      <c r="I674" s="33">
        <v>0</v>
      </c>
      <c r="J674" s="33">
        <f t="shared" ca="1" si="860"/>
        <v>0</v>
      </c>
      <c r="K674" s="33">
        <f t="shared" ca="1" si="805"/>
        <v>0</v>
      </c>
      <c r="L674" s="33"/>
      <c r="M674" s="832">
        <v>0</v>
      </c>
      <c r="N674" s="33">
        <f>IF(M674&gt;0,#REF!,0)</f>
        <v>0</v>
      </c>
      <c r="O674" s="33">
        <f t="shared" ca="1" si="806"/>
        <v>0</v>
      </c>
      <c r="P674" s="833">
        <f t="shared" ca="1" si="839"/>
        <v>0</v>
      </c>
      <c r="Q674" s="834">
        <f t="shared" ca="1" si="840"/>
        <v>0</v>
      </c>
      <c r="R674" s="835">
        <f t="shared" ca="1" si="841"/>
        <v>0</v>
      </c>
      <c r="S674" s="836">
        <f t="shared" ca="1" si="842"/>
        <v>0</v>
      </c>
      <c r="T674" s="34">
        <f t="shared" ca="1" si="807"/>
        <v>0</v>
      </c>
      <c r="U674" s="835">
        <f t="shared" ca="1" si="843"/>
        <v>0</v>
      </c>
      <c r="V674" s="34">
        <f t="shared" si="869"/>
        <v>0</v>
      </c>
      <c r="W674" s="553">
        <f t="shared" ref="W674:W737" si="870">ROUND(IF(D674&gt;180,0,2.25*((180-D674+0)/180)),3)</f>
        <v>0</v>
      </c>
      <c r="X674" s="42">
        <f t="shared" si="844"/>
        <v>0.03</v>
      </c>
      <c r="Y674" s="43">
        <f t="shared" si="808"/>
        <v>2.4662697723036864E-3</v>
      </c>
      <c r="Z674" s="45">
        <f t="shared" si="799"/>
        <v>0.03</v>
      </c>
      <c r="AA674" s="43">
        <f t="shared" si="809"/>
        <v>2.4662697723036864E-3</v>
      </c>
      <c r="AB674" s="35">
        <f t="shared" si="867"/>
        <v>0.16</v>
      </c>
      <c r="AC674" s="35">
        <f t="shared" ca="1" si="867"/>
        <v>0.15470777428049154</v>
      </c>
      <c r="AD674" s="317">
        <f t="shared" ca="1" si="867"/>
        <v>0.15470777428049154</v>
      </c>
      <c r="AE674" s="39"/>
      <c r="AF674" s="318">
        <f t="shared" si="810"/>
        <v>0</v>
      </c>
      <c r="AG674" s="405">
        <f t="shared" ca="1" si="811"/>
        <v>0</v>
      </c>
      <c r="AH674" s="318">
        <f t="shared" si="812"/>
        <v>0</v>
      </c>
      <c r="AI674" s="405">
        <f t="shared" ca="1" si="813"/>
        <v>0</v>
      </c>
      <c r="AJ674" s="318">
        <f t="shared" si="814"/>
        <v>0</v>
      </c>
      <c r="AK674" s="405">
        <f t="shared" ca="1" si="815"/>
        <v>0</v>
      </c>
      <c r="AL674" s="35">
        <v>0</v>
      </c>
      <c r="AM674" s="30">
        <f t="shared" ca="1" si="816"/>
        <v>0</v>
      </c>
      <c r="AN674" s="39"/>
      <c r="AO674" s="39"/>
      <c r="AP674" s="709">
        <f ca="1">IF($J$12="",0,IF(A674&lt;=$Y$3,IF(R673+SUM($M$126:M674)&gt;$Z$22,R673*10%,IF(R673+SUM($M$126:M674)&lt;=$Z$22,$Z$22-R673-SUM($M$126:M674))),0))</f>
        <v>0</v>
      </c>
      <c r="AQ674" s="319">
        <f t="shared" ca="1" si="846"/>
        <v>0</v>
      </c>
      <c r="AR674" s="319">
        <f ca="1">IF($J$12="",0,IF(U673&lt;0,0,IF(A674&lt;=$Y$3,IF(U673+SUM($M$126:M674)&gt;$Z$22,U673*10%,IF(U673+SUM($M$126:M674)&lt;=$Z$22,$AR$125-U673-SUM($M$126:M674))),0)))</f>
        <v>0</v>
      </c>
      <c r="AS674" s="39">
        <f t="shared" ca="1" si="847"/>
        <v>0</v>
      </c>
      <c r="AT674" s="723">
        <f t="shared" ca="1" si="817"/>
        <v>0</v>
      </c>
      <c r="AU674" s="320">
        <f t="shared" ca="1" si="818"/>
        <v>0</v>
      </c>
      <c r="AV674" s="320">
        <f t="shared" ca="1" si="819"/>
        <v>0</v>
      </c>
      <c r="AW674" s="320">
        <f t="shared" ca="1" si="820"/>
        <v>0</v>
      </c>
      <c r="AX674" s="320">
        <f t="shared" ca="1" si="821"/>
        <v>0</v>
      </c>
      <c r="AY674" s="320">
        <f t="shared" ca="1" si="848"/>
        <v>0</v>
      </c>
      <c r="AZ674" s="724">
        <f t="shared" ca="1" si="822"/>
        <v>0</v>
      </c>
      <c r="BA674" s="1259">
        <f t="shared" si="849"/>
        <v>0</v>
      </c>
      <c r="BB674" s="1250"/>
      <c r="BC674" s="715">
        <f t="shared" si="823"/>
        <v>0</v>
      </c>
      <c r="BD674" s="715">
        <f t="shared" si="824"/>
        <v>0</v>
      </c>
      <c r="BE674" s="715">
        <f t="shared" si="825"/>
        <v>0</v>
      </c>
      <c r="BF674" s="715">
        <f t="shared" si="850"/>
        <v>0</v>
      </c>
      <c r="BG674" s="732">
        <f t="shared" si="826"/>
        <v>0</v>
      </c>
      <c r="BH674" s="39"/>
      <c r="BI674" s="39"/>
      <c r="BJ674" s="39"/>
      <c r="BK674" s="39"/>
      <c r="BL674" s="39"/>
      <c r="BM674" s="30"/>
      <c r="BN674" s="422">
        <f t="shared" ca="1" si="827"/>
        <v>0</v>
      </c>
      <c r="BO674" s="422">
        <f t="shared" ca="1" si="828"/>
        <v>0</v>
      </c>
      <c r="BP674" s="422">
        <f t="shared" ca="1" si="829"/>
        <v>0</v>
      </c>
      <c r="BQ674" s="422">
        <f t="shared" ca="1" si="830"/>
        <v>0</v>
      </c>
      <c r="BR674" s="422">
        <f t="shared" ca="1" si="851"/>
        <v>0</v>
      </c>
      <c r="BS674" s="422">
        <f t="shared" ca="1" si="831"/>
        <v>0</v>
      </c>
      <c r="BT674" s="422">
        <f t="shared" si="832"/>
        <v>0</v>
      </c>
      <c r="BU674" s="422">
        <f t="shared" si="833"/>
        <v>0</v>
      </c>
      <c r="BV674" s="422">
        <f t="shared" si="834"/>
        <v>0</v>
      </c>
      <c r="BW674" s="422">
        <f t="shared" si="835"/>
        <v>0</v>
      </c>
      <c r="BX674" s="422">
        <f t="shared" si="852"/>
        <v>0</v>
      </c>
      <c r="BY674" s="422">
        <f t="shared" si="836"/>
        <v>0</v>
      </c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458"/>
      <c r="CL674" s="458"/>
      <c r="CM674" s="458"/>
      <c r="CN674" s="458"/>
      <c r="CO674" s="458"/>
      <c r="CP674" s="458"/>
      <c r="CQ674" s="458"/>
      <c r="CR674" s="458"/>
      <c r="CS674" s="458"/>
      <c r="CT674" s="458"/>
      <c r="CU674" s="458"/>
      <c r="CV674" s="458"/>
      <c r="CW674" s="458"/>
      <c r="CX674" s="458"/>
      <c r="CY674" s="458"/>
      <c r="CZ674" s="458"/>
      <c r="DA674" s="458"/>
      <c r="DB674" s="458"/>
      <c r="DC674" s="458"/>
      <c r="DD674" s="458"/>
      <c r="DE674" s="458"/>
      <c r="DF674" s="458"/>
      <c r="DG674" s="458"/>
      <c r="DH674" s="458"/>
      <c r="DI674" s="458"/>
      <c r="DJ674" s="458"/>
      <c r="DK674" s="458"/>
      <c r="DL674" s="458"/>
      <c r="DM674" s="458"/>
      <c r="DN674" s="458"/>
      <c r="DO674" s="458"/>
      <c r="DP674" s="458"/>
      <c r="DQ674" s="458"/>
      <c r="DR674" s="458"/>
      <c r="DS674" s="458"/>
      <c r="DT674" s="458"/>
      <c r="DU674" s="39"/>
      <c r="DV674" s="39"/>
      <c r="DW674" s="31">
        <f t="shared" si="866"/>
        <v>46</v>
      </c>
      <c r="DX674" s="459">
        <f t="shared" si="837"/>
        <v>550</v>
      </c>
      <c r="DY674" s="467">
        <f t="shared" si="853"/>
        <v>0</v>
      </c>
      <c r="DZ674" s="468">
        <f t="shared" si="854"/>
        <v>0</v>
      </c>
      <c r="EA674" s="467">
        <f t="shared" si="855"/>
        <v>0</v>
      </c>
      <c r="EB674" s="468"/>
      <c r="EC674" s="326"/>
      <c r="ED674" s="468"/>
      <c r="EE674" s="39"/>
      <c r="EF674" s="459">
        <f t="shared" si="856"/>
        <v>550</v>
      </c>
      <c r="EG674" s="407">
        <f t="shared" si="868"/>
        <v>0.03</v>
      </c>
      <c r="EH674" s="407">
        <f t="shared" si="868"/>
        <v>0.03</v>
      </c>
      <c r="EI674" s="407">
        <f t="shared" si="868"/>
        <v>0.03</v>
      </c>
      <c r="EJ674" s="407">
        <f t="shared" si="868"/>
        <v>0.03</v>
      </c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U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</row>
    <row r="675" spans="1:228" ht="12.75" hidden="1" customHeight="1" x14ac:dyDescent="0.2">
      <c r="A675" s="31">
        <f t="shared" si="865"/>
        <v>46</v>
      </c>
      <c r="B675" s="31"/>
      <c r="C675" s="31"/>
      <c r="D675" s="32">
        <f t="shared" si="838"/>
        <v>551</v>
      </c>
      <c r="E675" s="33">
        <f t="shared" ca="1" si="802"/>
        <v>0</v>
      </c>
      <c r="F675" s="33">
        <f t="shared" ca="1" si="803"/>
        <v>0</v>
      </c>
      <c r="G675" s="33">
        <f t="shared" ca="1" si="804"/>
        <v>0</v>
      </c>
      <c r="H675" s="33">
        <v>0</v>
      </c>
      <c r="I675" s="33">
        <v>0</v>
      </c>
      <c r="J675" s="33">
        <f t="shared" ca="1" si="860"/>
        <v>0</v>
      </c>
      <c r="K675" s="33">
        <f t="shared" ca="1" si="805"/>
        <v>0</v>
      </c>
      <c r="L675" s="33"/>
      <c r="M675" s="832">
        <v>0</v>
      </c>
      <c r="N675" s="33">
        <f>IF(M675&gt;0,#REF!,0)</f>
        <v>0</v>
      </c>
      <c r="O675" s="33">
        <f t="shared" ca="1" si="806"/>
        <v>0</v>
      </c>
      <c r="P675" s="833">
        <f t="shared" ca="1" si="839"/>
        <v>0</v>
      </c>
      <c r="Q675" s="834">
        <f t="shared" ca="1" si="840"/>
        <v>0</v>
      </c>
      <c r="R675" s="835">
        <f t="shared" ca="1" si="841"/>
        <v>0</v>
      </c>
      <c r="S675" s="836">
        <f t="shared" ca="1" si="842"/>
        <v>0</v>
      </c>
      <c r="T675" s="34">
        <f t="shared" ca="1" si="807"/>
        <v>0</v>
      </c>
      <c r="U675" s="835">
        <f t="shared" ca="1" si="843"/>
        <v>0</v>
      </c>
      <c r="V675" s="34">
        <f t="shared" si="869"/>
        <v>0</v>
      </c>
      <c r="W675" s="553">
        <f t="shared" si="870"/>
        <v>0</v>
      </c>
      <c r="X675" s="42">
        <f t="shared" si="844"/>
        <v>0.03</v>
      </c>
      <c r="Y675" s="43">
        <f t="shared" si="808"/>
        <v>2.4662697723036864E-3</v>
      </c>
      <c r="Z675" s="45">
        <f t="shared" si="799"/>
        <v>0.03</v>
      </c>
      <c r="AA675" s="43">
        <f t="shared" si="809"/>
        <v>2.4662697723036864E-3</v>
      </c>
      <c r="AB675" s="35">
        <f t="shared" si="867"/>
        <v>0.16</v>
      </c>
      <c r="AC675" s="35">
        <f t="shared" ca="1" si="867"/>
        <v>0.15470777428049154</v>
      </c>
      <c r="AD675" s="317">
        <f t="shared" ca="1" si="867"/>
        <v>0.15470777428049154</v>
      </c>
      <c r="AE675" s="39"/>
      <c r="AF675" s="318">
        <f t="shared" si="810"/>
        <v>0</v>
      </c>
      <c r="AG675" s="405">
        <f t="shared" ca="1" si="811"/>
        <v>0</v>
      </c>
      <c r="AH675" s="318">
        <f t="shared" si="812"/>
        <v>0</v>
      </c>
      <c r="AI675" s="405">
        <f t="shared" ca="1" si="813"/>
        <v>0</v>
      </c>
      <c r="AJ675" s="318">
        <f t="shared" si="814"/>
        <v>0</v>
      </c>
      <c r="AK675" s="405">
        <f t="shared" ca="1" si="815"/>
        <v>0</v>
      </c>
      <c r="AL675" s="35">
        <v>0</v>
      </c>
      <c r="AM675" s="30">
        <f t="shared" ca="1" si="816"/>
        <v>0</v>
      </c>
      <c r="AN675" s="39"/>
      <c r="AO675" s="39"/>
      <c r="AP675" s="709">
        <f ca="1">IF($J$12="",0,IF(A675&lt;=$Y$3,IF(R674+SUM($M$126:M675)&gt;$Z$22,R674*10%,IF(R674+SUM($M$126:M675)&lt;=$Z$22,$Z$22-R674-SUM($M$126:M675))),0))</f>
        <v>0</v>
      </c>
      <c r="AQ675" s="319">
        <f t="shared" ca="1" si="846"/>
        <v>0</v>
      </c>
      <c r="AR675" s="319">
        <f ca="1">IF($J$12="",0,IF(U674&lt;0,0,IF(A675&lt;=$Y$3,IF(U674+SUM($M$126:M675)&gt;$Z$22,U674*10%,IF(U674+SUM($M$126:M675)&lt;=$Z$22,$AR$125-U674-SUM($M$126:M675))),0)))</f>
        <v>0</v>
      </c>
      <c r="AS675" s="39">
        <f t="shared" ca="1" si="847"/>
        <v>0</v>
      </c>
      <c r="AT675" s="723">
        <f t="shared" ca="1" si="817"/>
        <v>0</v>
      </c>
      <c r="AU675" s="320">
        <f t="shared" ca="1" si="818"/>
        <v>0</v>
      </c>
      <c r="AV675" s="320">
        <f t="shared" ca="1" si="819"/>
        <v>0</v>
      </c>
      <c r="AW675" s="320">
        <f t="shared" ca="1" si="820"/>
        <v>0</v>
      </c>
      <c r="AX675" s="320">
        <f t="shared" ca="1" si="821"/>
        <v>0</v>
      </c>
      <c r="AY675" s="320">
        <f t="shared" ca="1" si="848"/>
        <v>0</v>
      </c>
      <c r="AZ675" s="724">
        <f t="shared" ca="1" si="822"/>
        <v>0</v>
      </c>
      <c r="BA675" s="1259">
        <f t="shared" si="849"/>
        <v>0</v>
      </c>
      <c r="BB675" s="1250"/>
      <c r="BC675" s="715">
        <f t="shared" si="823"/>
        <v>0</v>
      </c>
      <c r="BD675" s="715">
        <f t="shared" si="824"/>
        <v>0</v>
      </c>
      <c r="BE675" s="715">
        <f t="shared" si="825"/>
        <v>0</v>
      </c>
      <c r="BF675" s="715">
        <f t="shared" si="850"/>
        <v>0</v>
      </c>
      <c r="BG675" s="732">
        <f t="shared" si="826"/>
        <v>0</v>
      </c>
      <c r="BH675" s="39"/>
      <c r="BI675" s="39"/>
      <c r="BJ675" s="39"/>
      <c r="BK675" s="39"/>
      <c r="BL675" s="39"/>
      <c r="BM675" s="30"/>
      <c r="BN675" s="422">
        <f t="shared" ca="1" si="827"/>
        <v>0</v>
      </c>
      <c r="BO675" s="422">
        <f t="shared" ca="1" si="828"/>
        <v>0</v>
      </c>
      <c r="BP675" s="422">
        <f t="shared" ca="1" si="829"/>
        <v>0</v>
      </c>
      <c r="BQ675" s="422">
        <f t="shared" ca="1" si="830"/>
        <v>0</v>
      </c>
      <c r="BR675" s="422">
        <f t="shared" ca="1" si="851"/>
        <v>0</v>
      </c>
      <c r="BS675" s="422">
        <f t="shared" ca="1" si="831"/>
        <v>0</v>
      </c>
      <c r="BT675" s="422">
        <f t="shared" si="832"/>
        <v>0</v>
      </c>
      <c r="BU675" s="422">
        <f t="shared" si="833"/>
        <v>0</v>
      </c>
      <c r="BV675" s="422">
        <f t="shared" si="834"/>
        <v>0</v>
      </c>
      <c r="BW675" s="422">
        <f t="shared" si="835"/>
        <v>0</v>
      </c>
      <c r="BX675" s="422">
        <f t="shared" si="852"/>
        <v>0</v>
      </c>
      <c r="BY675" s="422">
        <f t="shared" si="836"/>
        <v>0</v>
      </c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458"/>
      <c r="CL675" s="458"/>
      <c r="CM675" s="458"/>
      <c r="CN675" s="458"/>
      <c r="CO675" s="458"/>
      <c r="CP675" s="458"/>
      <c r="CQ675" s="458"/>
      <c r="CR675" s="458"/>
      <c r="CS675" s="458"/>
      <c r="CT675" s="458"/>
      <c r="CU675" s="458"/>
      <c r="CV675" s="458"/>
      <c r="CW675" s="458"/>
      <c r="CX675" s="458"/>
      <c r="CY675" s="458"/>
      <c r="CZ675" s="458"/>
      <c r="DA675" s="458"/>
      <c r="DB675" s="458"/>
      <c r="DC675" s="458"/>
      <c r="DD675" s="458"/>
      <c r="DE675" s="458"/>
      <c r="DF675" s="458"/>
      <c r="DG675" s="458"/>
      <c r="DH675" s="458"/>
      <c r="DI675" s="458"/>
      <c r="DJ675" s="458"/>
      <c r="DK675" s="458"/>
      <c r="DL675" s="458"/>
      <c r="DM675" s="458"/>
      <c r="DN675" s="458"/>
      <c r="DO675" s="458"/>
      <c r="DP675" s="458"/>
      <c r="DQ675" s="458"/>
      <c r="DR675" s="458"/>
      <c r="DS675" s="458"/>
      <c r="DT675" s="458"/>
      <c r="DU675" s="39"/>
      <c r="DV675" s="39"/>
      <c r="DW675" s="31">
        <f t="shared" si="866"/>
        <v>46</v>
      </c>
      <c r="DX675" s="459">
        <f t="shared" si="837"/>
        <v>551</v>
      </c>
      <c r="DY675" s="467">
        <f t="shared" si="853"/>
        <v>0</v>
      </c>
      <c r="DZ675" s="468">
        <f t="shared" si="854"/>
        <v>0</v>
      </c>
      <c r="EA675" s="467">
        <f t="shared" si="855"/>
        <v>0</v>
      </c>
      <c r="EB675" s="468"/>
      <c r="EC675" s="326"/>
      <c r="ED675" s="468"/>
      <c r="EE675" s="39"/>
      <c r="EF675" s="459">
        <f t="shared" si="856"/>
        <v>551</v>
      </c>
      <c r="EG675" s="407">
        <f t="shared" si="868"/>
        <v>0.03</v>
      </c>
      <c r="EH675" s="407">
        <f t="shared" si="868"/>
        <v>0.03</v>
      </c>
      <c r="EI675" s="407">
        <f t="shared" si="868"/>
        <v>0.03</v>
      </c>
      <c r="EJ675" s="407">
        <f t="shared" si="868"/>
        <v>0.03</v>
      </c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U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</row>
    <row r="676" spans="1:228" ht="12.75" hidden="1" customHeight="1" x14ac:dyDescent="0.2">
      <c r="A676" s="31">
        <f t="shared" si="865"/>
        <v>46</v>
      </c>
      <c r="B676" s="31"/>
      <c r="C676" s="31"/>
      <c r="D676" s="32">
        <f t="shared" si="838"/>
        <v>552</v>
      </c>
      <c r="E676" s="33">
        <f t="shared" ca="1" si="802"/>
        <v>0</v>
      </c>
      <c r="F676" s="33">
        <f t="shared" ca="1" si="803"/>
        <v>0</v>
      </c>
      <c r="G676" s="33">
        <f t="shared" ca="1" si="804"/>
        <v>0</v>
      </c>
      <c r="H676" s="33">
        <v>0</v>
      </c>
      <c r="I676" s="33">
        <v>0</v>
      </c>
      <c r="J676" s="33">
        <f t="shared" ca="1" si="860"/>
        <v>0</v>
      </c>
      <c r="K676" s="33">
        <f t="shared" ca="1" si="805"/>
        <v>0</v>
      </c>
      <c r="L676" s="33"/>
      <c r="M676" s="832">
        <v>0</v>
      </c>
      <c r="N676" s="33">
        <f>IF(M676&gt;0,#REF!,0)</f>
        <v>0</v>
      </c>
      <c r="O676" s="33">
        <f t="shared" ca="1" si="806"/>
        <v>0</v>
      </c>
      <c r="P676" s="833">
        <f t="shared" ca="1" si="839"/>
        <v>0</v>
      </c>
      <c r="Q676" s="834">
        <f t="shared" ca="1" si="840"/>
        <v>0</v>
      </c>
      <c r="R676" s="835">
        <f t="shared" ca="1" si="841"/>
        <v>0</v>
      </c>
      <c r="S676" s="836">
        <f t="shared" ca="1" si="842"/>
        <v>0</v>
      </c>
      <c r="T676" s="34">
        <f t="shared" ca="1" si="807"/>
        <v>0</v>
      </c>
      <c r="U676" s="835">
        <f t="shared" ca="1" si="843"/>
        <v>0</v>
      </c>
      <c r="V676" s="34">
        <f t="shared" si="869"/>
        <v>0</v>
      </c>
      <c r="W676" s="553">
        <f t="shared" si="870"/>
        <v>0</v>
      </c>
      <c r="X676" s="42">
        <f t="shared" si="844"/>
        <v>0.03</v>
      </c>
      <c r="Y676" s="43">
        <f t="shared" si="808"/>
        <v>2.4662697723036864E-3</v>
      </c>
      <c r="Z676" s="45">
        <f t="shared" si="799"/>
        <v>0.03</v>
      </c>
      <c r="AA676" s="43">
        <f t="shared" si="809"/>
        <v>2.4662697723036864E-3</v>
      </c>
      <c r="AB676" s="35">
        <f t="shared" si="867"/>
        <v>0.16</v>
      </c>
      <c r="AC676" s="35">
        <f t="shared" ca="1" si="867"/>
        <v>0.15470777428049154</v>
      </c>
      <c r="AD676" s="317">
        <f t="shared" ca="1" si="867"/>
        <v>0.15470777428049154</v>
      </c>
      <c r="AE676" s="39"/>
      <c r="AF676" s="318">
        <f t="shared" si="810"/>
        <v>0</v>
      </c>
      <c r="AG676" s="405">
        <f t="shared" ca="1" si="811"/>
        <v>0</v>
      </c>
      <c r="AH676" s="318">
        <f t="shared" si="812"/>
        <v>0</v>
      </c>
      <c r="AI676" s="405">
        <f t="shared" ca="1" si="813"/>
        <v>0</v>
      </c>
      <c r="AJ676" s="318">
        <f t="shared" si="814"/>
        <v>0</v>
      </c>
      <c r="AK676" s="405">
        <f t="shared" ca="1" si="815"/>
        <v>0</v>
      </c>
      <c r="AL676" s="35">
        <v>0</v>
      </c>
      <c r="AM676" s="30">
        <f t="shared" ca="1" si="816"/>
        <v>0</v>
      </c>
      <c r="AN676" s="39"/>
      <c r="AO676" s="39"/>
      <c r="AP676" s="709">
        <f ca="1">IF($J$12="",0,IF(A676&lt;=$Y$3,IF(R675+SUM($M$126:M676)&gt;$Z$22,R675*10%,IF(R675+SUM($M$126:M676)&lt;=$Z$22,$Z$22-R675-SUM($M$126:M676))),0))</f>
        <v>0</v>
      </c>
      <c r="AQ676" s="319">
        <f t="shared" ca="1" si="846"/>
        <v>0</v>
      </c>
      <c r="AR676" s="319">
        <f ca="1">IF($J$12="",0,IF(U675&lt;0,0,IF(A676&lt;=$Y$3,IF(U675+SUM($M$126:M676)&gt;$Z$22,U675*10%,IF(U675+SUM($M$126:M676)&lt;=$Z$22,$AR$125-U675-SUM($M$126:M676))),0)))</f>
        <v>0</v>
      </c>
      <c r="AS676" s="39">
        <f t="shared" ca="1" si="847"/>
        <v>0</v>
      </c>
      <c r="AT676" s="723">
        <f t="shared" ca="1" si="817"/>
        <v>0</v>
      </c>
      <c r="AU676" s="320">
        <f t="shared" ca="1" si="818"/>
        <v>0</v>
      </c>
      <c r="AV676" s="320">
        <f t="shared" ca="1" si="819"/>
        <v>0</v>
      </c>
      <c r="AW676" s="320">
        <f t="shared" ca="1" si="820"/>
        <v>0</v>
      </c>
      <c r="AX676" s="320">
        <f t="shared" ca="1" si="821"/>
        <v>0</v>
      </c>
      <c r="AY676" s="320">
        <f t="shared" ca="1" si="848"/>
        <v>0</v>
      </c>
      <c r="AZ676" s="724">
        <f t="shared" ca="1" si="822"/>
        <v>0</v>
      </c>
      <c r="BA676" s="1259">
        <f t="shared" si="849"/>
        <v>0</v>
      </c>
      <c r="BB676" s="1250"/>
      <c r="BC676" s="715">
        <f t="shared" si="823"/>
        <v>0</v>
      </c>
      <c r="BD676" s="715">
        <f t="shared" si="824"/>
        <v>0</v>
      </c>
      <c r="BE676" s="715">
        <f t="shared" si="825"/>
        <v>0</v>
      </c>
      <c r="BF676" s="715">
        <f t="shared" si="850"/>
        <v>0</v>
      </c>
      <c r="BG676" s="732">
        <f t="shared" si="826"/>
        <v>0</v>
      </c>
      <c r="BH676" s="39"/>
      <c r="BI676" s="39"/>
      <c r="BJ676" s="39"/>
      <c r="BK676" s="39"/>
      <c r="BL676" s="39"/>
      <c r="BM676" s="30"/>
      <c r="BN676" s="422">
        <f t="shared" ca="1" si="827"/>
        <v>0</v>
      </c>
      <c r="BO676" s="422">
        <f t="shared" ca="1" si="828"/>
        <v>0</v>
      </c>
      <c r="BP676" s="422">
        <f t="shared" ca="1" si="829"/>
        <v>0</v>
      </c>
      <c r="BQ676" s="422">
        <f t="shared" ca="1" si="830"/>
        <v>0</v>
      </c>
      <c r="BR676" s="422">
        <f t="shared" ca="1" si="851"/>
        <v>0</v>
      </c>
      <c r="BS676" s="422">
        <f t="shared" ca="1" si="831"/>
        <v>0</v>
      </c>
      <c r="BT676" s="422">
        <f t="shared" si="832"/>
        <v>0</v>
      </c>
      <c r="BU676" s="422">
        <f t="shared" si="833"/>
        <v>0</v>
      </c>
      <c r="BV676" s="422">
        <f t="shared" si="834"/>
        <v>0</v>
      </c>
      <c r="BW676" s="422">
        <f t="shared" si="835"/>
        <v>0</v>
      </c>
      <c r="BX676" s="422">
        <f t="shared" si="852"/>
        <v>0</v>
      </c>
      <c r="BY676" s="422">
        <f t="shared" si="836"/>
        <v>0</v>
      </c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458"/>
      <c r="CL676" s="458"/>
      <c r="CM676" s="458"/>
      <c r="CN676" s="458"/>
      <c r="CO676" s="458"/>
      <c r="CP676" s="458"/>
      <c r="CQ676" s="458"/>
      <c r="CR676" s="458"/>
      <c r="CS676" s="458"/>
      <c r="CT676" s="458"/>
      <c r="CU676" s="458"/>
      <c r="CV676" s="458"/>
      <c r="CW676" s="458"/>
      <c r="CX676" s="458"/>
      <c r="CY676" s="458"/>
      <c r="CZ676" s="458"/>
      <c r="DA676" s="458"/>
      <c r="DB676" s="458"/>
      <c r="DC676" s="458"/>
      <c r="DD676" s="458"/>
      <c r="DE676" s="458"/>
      <c r="DF676" s="458"/>
      <c r="DG676" s="458"/>
      <c r="DH676" s="458"/>
      <c r="DI676" s="458"/>
      <c r="DJ676" s="458"/>
      <c r="DK676" s="458"/>
      <c r="DL676" s="458"/>
      <c r="DM676" s="458"/>
      <c r="DN676" s="458"/>
      <c r="DO676" s="458"/>
      <c r="DP676" s="458"/>
      <c r="DQ676" s="458"/>
      <c r="DR676" s="458"/>
      <c r="DS676" s="458"/>
      <c r="DT676" s="458"/>
      <c r="DU676" s="39"/>
      <c r="DV676" s="39"/>
      <c r="DW676" s="31">
        <f t="shared" si="866"/>
        <v>46</v>
      </c>
      <c r="DX676" s="459">
        <f t="shared" si="837"/>
        <v>552</v>
      </c>
      <c r="DY676" s="467">
        <f t="shared" si="853"/>
        <v>0</v>
      </c>
      <c r="DZ676" s="468">
        <f t="shared" si="854"/>
        <v>0</v>
      </c>
      <c r="EA676" s="467">
        <f t="shared" si="855"/>
        <v>0</v>
      </c>
      <c r="EB676" s="468"/>
      <c r="EC676" s="326"/>
      <c r="ED676" s="468"/>
      <c r="EE676" s="39"/>
      <c r="EF676" s="459">
        <f t="shared" si="856"/>
        <v>552</v>
      </c>
      <c r="EG676" s="407">
        <f t="shared" si="868"/>
        <v>0.03</v>
      </c>
      <c r="EH676" s="407">
        <f t="shared" si="868"/>
        <v>0.03</v>
      </c>
      <c r="EI676" s="407">
        <f t="shared" si="868"/>
        <v>0.03</v>
      </c>
      <c r="EJ676" s="407">
        <f t="shared" si="868"/>
        <v>0.03</v>
      </c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U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</row>
    <row r="677" spans="1:228" ht="12.75" hidden="1" customHeight="1" x14ac:dyDescent="0.2">
      <c r="A677" s="31">
        <f>A676+1</f>
        <v>47</v>
      </c>
      <c r="B677" s="31"/>
      <c r="C677" s="31">
        <v>30</v>
      </c>
      <c r="D677" s="32">
        <f t="shared" si="838"/>
        <v>553</v>
      </c>
      <c r="E677" s="33">
        <f t="shared" ca="1" si="802"/>
        <v>0</v>
      </c>
      <c r="F677" s="33">
        <f t="shared" ca="1" si="803"/>
        <v>0</v>
      </c>
      <c r="G677" s="33">
        <f t="shared" ca="1" si="804"/>
        <v>0</v>
      </c>
      <c r="H677" s="33">
        <v>0</v>
      </c>
      <c r="I677" s="33">
        <v>0</v>
      </c>
      <c r="J677" s="33">
        <f t="shared" ca="1" si="860"/>
        <v>0</v>
      </c>
      <c r="K677" s="33">
        <f t="shared" ca="1" si="805"/>
        <v>0</v>
      </c>
      <c r="L677" s="33"/>
      <c r="M677" s="832">
        <v>0</v>
      </c>
      <c r="N677" s="33">
        <f>IF(M677&gt;0,#REF!,0)</f>
        <v>0</v>
      </c>
      <c r="O677" s="33">
        <f t="shared" ca="1" si="806"/>
        <v>0</v>
      </c>
      <c r="P677" s="833">
        <f t="shared" ca="1" si="839"/>
        <v>0</v>
      </c>
      <c r="Q677" s="834">
        <f t="shared" ca="1" si="840"/>
        <v>0</v>
      </c>
      <c r="R677" s="835">
        <f t="shared" ca="1" si="841"/>
        <v>0</v>
      </c>
      <c r="S677" s="836">
        <f t="shared" ca="1" si="842"/>
        <v>0</v>
      </c>
      <c r="T677" s="34">
        <f t="shared" ca="1" si="807"/>
        <v>0</v>
      </c>
      <c r="U677" s="835">
        <f t="shared" ca="1" si="843"/>
        <v>0</v>
      </c>
      <c r="V677" s="34">
        <f t="shared" si="869"/>
        <v>0</v>
      </c>
      <c r="W677" s="553">
        <f t="shared" si="870"/>
        <v>0</v>
      </c>
      <c r="X677" s="42">
        <f t="shared" si="844"/>
        <v>0.03</v>
      </c>
      <c r="Y677" s="43">
        <f t="shared" si="808"/>
        <v>2.4662697723036864E-3</v>
      </c>
      <c r="Z677" s="45">
        <f t="shared" si="799"/>
        <v>0.03</v>
      </c>
      <c r="AA677" s="43">
        <f t="shared" si="809"/>
        <v>2.4662697723036864E-3</v>
      </c>
      <c r="AB677" s="35">
        <f t="shared" si="867"/>
        <v>0.16</v>
      </c>
      <c r="AC677" s="35">
        <f t="shared" ca="1" si="867"/>
        <v>0.15470777428049154</v>
      </c>
      <c r="AD677" s="317">
        <f t="shared" ca="1" si="867"/>
        <v>0.15470777428049154</v>
      </c>
      <c r="AE677" s="39"/>
      <c r="AF677" s="318">
        <f t="shared" si="810"/>
        <v>0</v>
      </c>
      <c r="AG677" s="405">
        <f t="shared" ca="1" si="811"/>
        <v>0</v>
      </c>
      <c r="AH677" s="318">
        <f t="shared" si="812"/>
        <v>0</v>
      </c>
      <c r="AI677" s="405">
        <f t="shared" ca="1" si="813"/>
        <v>0</v>
      </c>
      <c r="AJ677" s="318">
        <f t="shared" si="814"/>
        <v>0</v>
      </c>
      <c r="AK677" s="405">
        <f t="shared" ca="1" si="815"/>
        <v>0</v>
      </c>
      <c r="AL677" s="35">
        <v>0</v>
      </c>
      <c r="AM677" s="30">
        <f t="shared" ca="1" si="816"/>
        <v>0</v>
      </c>
      <c r="AN677" s="39"/>
      <c r="AO677" s="39"/>
      <c r="AP677" s="709">
        <f ca="1">IF($J$12="",0,IF(A677&lt;=$Y$3,IF(R676+SUM($M$126:M677)&gt;$Z$22,R676*10%,IF(R676+SUM($M$126:M677)&lt;=$Z$22,$Z$22-R676-SUM($M$126:M677))),0))</f>
        <v>0</v>
      </c>
      <c r="AQ677" s="319">
        <f t="shared" ca="1" si="846"/>
        <v>0</v>
      </c>
      <c r="AR677" s="319">
        <f ca="1">IF($J$12="",0,IF(U676&lt;0,0,IF(A677&lt;=$Y$3,IF(U676+SUM($M$126:M677)&gt;$Z$22,U676*10%,IF(U676+SUM($M$126:M677)&lt;=$Z$22,$AR$125-U676-SUM($M$126:M677))),0)))</f>
        <v>0</v>
      </c>
      <c r="AS677" s="39">
        <f t="shared" ca="1" si="847"/>
        <v>0</v>
      </c>
      <c r="AT677" s="723">
        <f t="shared" ca="1" si="817"/>
        <v>0</v>
      </c>
      <c r="AU677" s="320">
        <f t="shared" ca="1" si="818"/>
        <v>0</v>
      </c>
      <c r="AV677" s="320">
        <f t="shared" ca="1" si="819"/>
        <v>0</v>
      </c>
      <c r="AW677" s="320">
        <f t="shared" ca="1" si="820"/>
        <v>0</v>
      </c>
      <c r="AX677" s="320">
        <f t="shared" ca="1" si="821"/>
        <v>0</v>
      </c>
      <c r="AY677" s="320">
        <f t="shared" ca="1" si="848"/>
        <v>0</v>
      </c>
      <c r="AZ677" s="724">
        <f t="shared" ca="1" si="822"/>
        <v>0</v>
      </c>
      <c r="BA677" s="1259">
        <f t="shared" si="849"/>
        <v>0</v>
      </c>
      <c r="BB677" s="1250"/>
      <c r="BC677" s="715">
        <f t="shared" si="823"/>
        <v>0</v>
      </c>
      <c r="BD677" s="715">
        <f t="shared" si="824"/>
        <v>0</v>
      </c>
      <c r="BE677" s="715">
        <f t="shared" si="825"/>
        <v>0</v>
      </c>
      <c r="BF677" s="715">
        <f t="shared" si="850"/>
        <v>0</v>
      </c>
      <c r="BG677" s="732">
        <f t="shared" si="826"/>
        <v>0</v>
      </c>
      <c r="BH677" s="39"/>
      <c r="BI677" s="39"/>
      <c r="BJ677" s="39"/>
      <c r="BK677" s="39"/>
      <c r="BL677" s="39"/>
      <c r="BM677" s="30"/>
      <c r="BN677" s="422">
        <f t="shared" ca="1" si="827"/>
        <v>0</v>
      </c>
      <c r="BO677" s="422">
        <f t="shared" ca="1" si="828"/>
        <v>0</v>
      </c>
      <c r="BP677" s="422">
        <f t="shared" ca="1" si="829"/>
        <v>0</v>
      </c>
      <c r="BQ677" s="422">
        <f t="shared" ca="1" si="830"/>
        <v>0</v>
      </c>
      <c r="BR677" s="422">
        <f t="shared" ca="1" si="851"/>
        <v>0</v>
      </c>
      <c r="BS677" s="422">
        <f t="shared" ca="1" si="831"/>
        <v>0</v>
      </c>
      <c r="BT677" s="422">
        <f t="shared" si="832"/>
        <v>0</v>
      </c>
      <c r="BU677" s="422">
        <f t="shared" si="833"/>
        <v>0</v>
      </c>
      <c r="BV677" s="422">
        <f t="shared" si="834"/>
        <v>0</v>
      </c>
      <c r="BW677" s="422">
        <f t="shared" si="835"/>
        <v>0</v>
      </c>
      <c r="BX677" s="422">
        <f t="shared" si="852"/>
        <v>0</v>
      </c>
      <c r="BY677" s="422">
        <f t="shared" si="836"/>
        <v>0</v>
      </c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458"/>
      <c r="CL677" s="458"/>
      <c r="CM677" s="458"/>
      <c r="CN677" s="458"/>
      <c r="CO677" s="458"/>
      <c r="CP677" s="458"/>
      <c r="CQ677" s="458"/>
      <c r="CR677" s="458"/>
      <c r="CS677" s="458"/>
      <c r="CT677" s="458"/>
      <c r="CU677" s="458"/>
      <c r="CV677" s="458"/>
      <c r="CW677" s="458"/>
      <c r="CX677" s="458"/>
      <c r="CY677" s="458"/>
      <c r="CZ677" s="458"/>
      <c r="DA677" s="458"/>
      <c r="DB677" s="458"/>
      <c r="DC677" s="458"/>
      <c r="DD677" s="458"/>
      <c r="DE677" s="458"/>
      <c r="DF677" s="458"/>
      <c r="DG677" s="458"/>
      <c r="DH677" s="458"/>
      <c r="DI677" s="458"/>
      <c r="DJ677" s="458"/>
      <c r="DK677" s="458"/>
      <c r="DL677" s="458"/>
      <c r="DM677" s="458"/>
      <c r="DN677" s="458"/>
      <c r="DO677" s="458"/>
      <c r="DP677" s="458"/>
      <c r="DQ677" s="458"/>
      <c r="DR677" s="458"/>
      <c r="DS677" s="458"/>
      <c r="DT677" s="458"/>
      <c r="DU677" s="39"/>
      <c r="DV677" s="39"/>
      <c r="DW677" s="31">
        <f>DW676+1</f>
        <v>47</v>
      </c>
      <c r="DX677" s="459">
        <f t="shared" si="837"/>
        <v>553</v>
      </c>
      <c r="DY677" s="467">
        <f t="shared" si="853"/>
        <v>0</v>
      </c>
      <c r="DZ677" s="468">
        <f t="shared" si="854"/>
        <v>0</v>
      </c>
      <c r="EA677" s="467">
        <f t="shared" si="855"/>
        <v>0</v>
      </c>
      <c r="EB677" s="468"/>
      <c r="EC677" s="326"/>
      <c r="ED677" s="468"/>
      <c r="EE677" s="39"/>
      <c r="EF677" s="459">
        <f t="shared" si="856"/>
        <v>553</v>
      </c>
      <c r="EG677" s="407">
        <f t="shared" si="868"/>
        <v>0.03</v>
      </c>
      <c r="EH677" s="407">
        <f t="shared" si="868"/>
        <v>0.03</v>
      </c>
      <c r="EI677" s="407">
        <f t="shared" si="868"/>
        <v>0.03</v>
      </c>
      <c r="EJ677" s="407">
        <f t="shared" si="868"/>
        <v>0.03</v>
      </c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U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</row>
    <row r="678" spans="1:228" ht="12.75" hidden="1" customHeight="1" x14ac:dyDescent="0.2">
      <c r="A678" s="31">
        <f t="shared" ref="A678:A688" si="871">A677</f>
        <v>47</v>
      </c>
      <c r="B678" s="31"/>
      <c r="C678" s="31"/>
      <c r="D678" s="32">
        <f t="shared" si="838"/>
        <v>554</v>
      </c>
      <c r="E678" s="33">
        <f t="shared" ca="1" si="802"/>
        <v>0</v>
      </c>
      <c r="F678" s="33">
        <f t="shared" ca="1" si="803"/>
        <v>0</v>
      </c>
      <c r="G678" s="33">
        <f t="shared" ca="1" si="804"/>
        <v>0</v>
      </c>
      <c r="H678" s="33">
        <v>0</v>
      </c>
      <c r="I678" s="33">
        <v>0</v>
      </c>
      <c r="J678" s="33">
        <f t="shared" ca="1" si="860"/>
        <v>0</v>
      </c>
      <c r="K678" s="33">
        <f t="shared" ca="1" si="805"/>
        <v>0</v>
      </c>
      <c r="L678" s="33"/>
      <c r="M678" s="832">
        <v>0</v>
      </c>
      <c r="N678" s="33">
        <f>IF(M678&gt;0,#REF!,0)</f>
        <v>0</v>
      </c>
      <c r="O678" s="33">
        <f t="shared" ca="1" si="806"/>
        <v>0</v>
      </c>
      <c r="P678" s="833">
        <f t="shared" ca="1" si="839"/>
        <v>0</v>
      </c>
      <c r="Q678" s="834">
        <f t="shared" ca="1" si="840"/>
        <v>0</v>
      </c>
      <c r="R678" s="835">
        <f t="shared" ca="1" si="841"/>
        <v>0</v>
      </c>
      <c r="S678" s="836">
        <f t="shared" ca="1" si="842"/>
        <v>0</v>
      </c>
      <c r="T678" s="34">
        <f t="shared" ca="1" si="807"/>
        <v>0</v>
      </c>
      <c r="U678" s="835">
        <f t="shared" ca="1" si="843"/>
        <v>0</v>
      </c>
      <c r="V678" s="34">
        <f t="shared" si="869"/>
        <v>0</v>
      </c>
      <c r="W678" s="553">
        <f t="shared" si="870"/>
        <v>0</v>
      </c>
      <c r="X678" s="42">
        <f t="shared" si="844"/>
        <v>0.03</v>
      </c>
      <c r="Y678" s="43">
        <f t="shared" si="808"/>
        <v>2.4662697723036864E-3</v>
      </c>
      <c r="Z678" s="45">
        <f t="shared" si="799"/>
        <v>0.03</v>
      </c>
      <c r="AA678" s="43">
        <f t="shared" si="809"/>
        <v>2.4662697723036864E-3</v>
      </c>
      <c r="AB678" s="35">
        <f t="shared" si="867"/>
        <v>0.16</v>
      </c>
      <c r="AC678" s="35">
        <f t="shared" ca="1" si="867"/>
        <v>0.15470777428049154</v>
      </c>
      <c r="AD678" s="317">
        <f t="shared" ca="1" si="867"/>
        <v>0.15470777428049154</v>
      </c>
      <c r="AE678" s="39"/>
      <c r="AF678" s="318">
        <f t="shared" si="810"/>
        <v>0</v>
      </c>
      <c r="AG678" s="405">
        <f t="shared" ca="1" si="811"/>
        <v>0</v>
      </c>
      <c r="AH678" s="318">
        <f t="shared" si="812"/>
        <v>0</v>
      </c>
      <c r="AI678" s="405">
        <f t="shared" ca="1" si="813"/>
        <v>0</v>
      </c>
      <c r="AJ678" s="318">
        <f t="shared" si="814"/>
        <v>0</v>
      </c>
      <c r="AK678" s="405">
        <f t="shared" ca="1" si="815"/>
        <v>0</v>
      </c>
      <c r="AL678" s="35">
        <v>0</v>
      </c>
      <c r="AM678" s="30">
        <f t="shared" ca="1" si="816"/>
        <v>0</v>
      </c>
      <c r="AN678" s="39"/>
      <c r="AO678" s="39"/>
      <c r="AP678" s="709">
        <f ca="1">IF($J$12="",0,IF(A678&lt;=$Y$3,IF(R677+SUM($M$126:M678)&gt;$Z$22,R677*10%,IF(R677+SUM($M$126:M678)&lt;=$Z$22,$Z$22-R677-SUM($M$126:M678))),0))</f>
        <v>0</v>
      </c>
      <c r="AQ678" s="319">
        <f t="shared" ca="1" si="846"/>
        <v>0</v>
      </c>
      <c r="AR678" s="319">
        <f ca="1">IF($J$12="",0,IF(U677&lt;0,0,IF(A678&lt;=$Y$3,IF(U677+SUM($M$126:M678)&gt;$Z$22,U677*10%,IF(U677+SUM($M$126:M678)&lt;=$Z$22,$AR$125-U677-SUM($M$126:M678))),0)))</f>
        <v>0</v>
      </c>
      <c r="AS678" s="39">
        <f t="shared" ca="1" si="847"/>
        <v>0</v>
      </c>
      <c r="AT678" s="723">
        <f t="shared" ca="1" si="817"/>
        <v>0</v>
      </c>
      <c r="AU678" s="320">
        <f t="shared" ca="1" si="818"/>
        <v>0</v>
      </c>
      <c r="AV678" s="320">
        <f t="shared" ca="1" si="819"/>
        <v>0</v>
      </c>
      <c r="AW678" s="320">
        <f t="shared" ca="1" si="820"/>
        <v>0</v>
      </c>
      <c r="AX678" s="320">
        <f t="shared" ca="1" si="821"/>
        <v>0</v>
      </c>
      <c r="AY678" s="320">
        <f t="shared" ca="1" si="848"/>
        <v>0</v>
      </c>
      <c r="AZ678" s="724">
        <f t="shared" ca="1" si="822"/>
        <v>0</v>
      </c>
      <c r="BA678" s="1259">
        <f t="shared" si="849"/>
        <v>0</v>
      </c>
      <c r="BB678" s="1250"/>
      <c r="BC678" s="715">
        <f t="shared" si="823"/>
        <v>0</v>
      </c>
      <c r="BD678" s="715">
        <f t="shared" si="824"/>
        <v>0</v>
      </c>
      <c r="BE678" s="715">
        <f t="shared" si="825"/>
        <v>0</v>
      </c>
      <c r="BF678" s="715">
        <f t="shared" si="850"/>
        <v>0</v>
      </c>
      <c r="BG678" s="732">
        <f t="shared" si="826"/>
        <v>0</v>
      </c>
      <c r="BH678" s="39"/>
      <c r="BI678" s="39"/>
      <c r="BJ678" s="39"/>
      <c r="BK678" s="39"/>
      <c r="BL678" s="39"/>
      <c r="BM678" s="30"/>
      <c r="BN678" s="422">
        <f t="shared" ca="1" si="827"/>
        <v>0</v>
      </c>
      <c r="BO678" s="422">
        <f t="shared" ca="1" si="828"/>
        <v>0</v>
      </c>
      <c r="BP678" s="422">
        <f t="shared" ca="1" si="829"/>
        <v>0</v>
      </c>
      <c r="BQ678" s="422">
        <f t="shared" ca="1" si="830"/>
        <v>0</v>
      </c>
      <c r="BR678" s="422">
        <f t="shared" ca="1" si="851"/>
        <v>0</v>
      </c>
      <c r="BS678" s="422">
        <f t="shared" ca="1" si="831"/>
        <v>0</v>
      </c>
      <c r="BT678" s="422">
        <f t="shared" si="832"/>
        <v>0</v>
      </c>
      <c r="BU678" s="422">
        <f t="shared" si="833"/>
        <v>0</v>
      </c>
      <c r="BV678" s="422">
        <f t="shared" si="834"/>
        <v>0</v>
      </c>
      <c r="BW678" s="422">
        <f t="shared" si="835"/>
        <v>0</v>
      </c>
      <c r="BX678" s="422">
        <f t="shared" si="852"/>
        <v>0</v>
      </c>
      <c r="BY678" s="422">
        <f t="shared" si="836"/>
        <v>0</v>
      </c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458"/>
      <c r="CL678" s="458"/>
      <c r="CM678" s="458"/>
      <c r="CN678" s="458"/>
      <c r="CO678" s="458"/>
      <c r="CP678" s="458"/>
      <c r="CQ678" s="458"/>
      <c r="CR678" s="458"/>
      <c r="CS678" s="458"/>
      <c r="CT678" s="458"/>
      <c r="CU678" s="458"/>
      <c r="CV678" s="458"/>
      <c r="CW678" s="458"/>
      <c r="CX678" s="458"/>
      <c r="CY678" s="458"/>
      <c r="CZ678" s="458"/>
      <c r="DA678" s="458"/>
      <c r="DB678" s="458"/>
      <c r="DC678" s="458"/>
      <c r="DD678" s="458"/>
      <c r="DE678" s="458"/>
      <c r="DF678" s="458"/>
      <c r="DG678" s="458"/>
      <c r="DH678" s="458"/>
      <c r="DI678" s="458"/>
      <c r="DJ678" s="458"/>
      <c r="DK678" s="458"/>
      <c r="DL678" s="458"/>
      <c r="DM678" s="458"/>
      <c r="DN678" s="458"/>
      <c r="DO678" s="458"/>
      <c r="DP678" s="458"/>
      <c r="DQ678" s="458"/>
      <c r="DR678" s="458"/>
      <c r="DS678" s="458"/>
      <c r="DT678" s="458"/>
      <c r="DU678" s="39"/>
      <c r="DV678" s="39"/>
      <c r="DW678" s="31">
        <f t="shared" ref="DW678:DW688" si="872">DW677</f>
        <v>47</v>
      </c>
      <c r="DX678" s="459">
        <f t="shared" si="837"/>
        <v>554</v>
      </c>
      <c r="DY678" s="467">
        <f t="shared" si="853"/>
        <v>0</v>
      </c>
      <c r="DZ678" s="468">
        <f t="shared" si="854"/>
        <v>0</v>
      </c>
      <c r="EA678" s="467">
        <f t="shared" si="855"/>
        <v>0</v>
      </c>
      <c r="EB678" s="468"/>
      <c r="EC678" s="326"/>
      <c r="ED678" s="468"/>
      <c r="EE678" s="39"/>
      <c r="EF678" s="459">
        <f t="shared" si="856"/>
        <v>554</v>
      </c>
      <c r="EG678" s="407">
        <f t="shared" si="868"/>
        <v>0.03</v>
      </c>
      <c r="EH678" s="407">
        <f t="shared" si="868"/>
        <v>0.03</v>
      </c>
      <c r="EI678" s="407">
        <f t="shared" si="868"/>
        <v>0.03</v>
      </c>
      <c r="EJ678" s="407">
        <f t="shared" si="868"/>
        <v>0.03</v>
      </c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</row>
    <row r="679" spans="1:228" ht="12.75" hidden="1" customHeight="1" x14ac:dyDescent="0.2">
      <c r="A679" s="31">
        <f t="shared" si="871"/>
        <v>47</v>
      </c>
      <c r="B679" s="31"/>
      <c r="C679" s="31"/>
      <c r="D679" s="32">
        <f t="shared" si="838"/>
        <v>555</v>
      </c>
      <c r="E679" s="33">
        <f t="shared" ca="1" si="802"/>
        <v>0</v>
      </c>
      <c r="F679" s="33">
        <f t="shared" ca="1" si="803"/>
        <v>0</v>
      </c>
      <c r="G679" s="33">
        <f t="shared" ca="1" si="804"/>
        <v>0</v>
      </c>
      <c r="H679" s="33">
        <v>0</v>
      </c>
      <c r="I679" s="33">
        <v>0</v>
      </c>
      <c r="J679" s="33">
        <f t="shared" ca="1" si="860"/>
        <v>0</v>
      </c>
      <c r="K679" s="33">
        <f t="shared" ca="1" si="805"/>
        <v>0</v>
      </c>
      <c r="L679" s="33"/>
      <c r="M679" s="832">
        <v>0</v>
      </c>
      <c r="N679" s="33">
        <f>IF(M679&gt;0,#REF!,0)</f>
        <v>0</v>
      </c>
      <c r="O679" s="33">
        <f t="shared" ca="1" si="806"/>
        <v>0</v>
      </c>
      <c r="P679" s="833">
        <f t="shared" ca="1" si="839"/>
        <v>0</v>
      </c>
      <c r="Q679" s="834">
        <f t="shared" ca="1" si="840"/>
        <v>0</v>
      </c>
      <c r="R679" s="835">
        <f t="shared" ca="1" si="841"/>
        <v>0</v>
      </c>
      <c r="S679" s="836">
        <f t="shared" ca="1" si="842"/>
        <v>0</v>
      </c>
      <c r="T679" s="34">
        <f t="shared" ca="1" si="807"/>
        <v>0</v>
      </c>
      <c r="U679" s="835">
        <f t="shared" ca="1" si="843"/>
        <v>0</v>
      </c>
      <c r="V679" s="34">
        <f t="shared" si="869"/>
        <v>0</v>
      </c>
      <c r="W679" s="553">
        <f t="shared" si="870"/>
        <v>0</v>
      </c>
      <c r="X679" s="42">
        <f t="shared" si="844"/>
        <v>0.03</v>
      </c>
      <c r="Y679" s="43">
        <f t="shared" si="808"/>
        <v>2.4662697723036864E-3</v>
      </c>
      <c r="Z679" s="45">
        <f t="shared" si="799"/>
        <v>0.03</v>
      </c>
      <c r="AA679" s="43">
        <f t="shared" si="809"/>
        <v>2.4662697723036864E-3</v>
      </c>
      <c r="AB679" s="35">
        <f t="shared" si="867"/>
        <v>0.16</v>
      </c>
      <c r="AC679" s="35">
        <f t="shared" ca="1" si="867"/>
        <v>0.15470777428049154</v>
      </c>
      <c r="AD679" s="317">
        <f t="shared" ca="1" si="867"/>
        <v>0.15470777428049154</v>
      </c>
      <c r="AE679" s="39"/>
      <c r="AF679" s="318">
        <f t="shared" si="810"/>
        <v>0</v>
      </c>
      <c r="AG679" s="405">
        <f t="shared" ca="1" si="811"/>
        <v>0</v>
      </c>
      <c r="AH679" s="318">
        <f t="shared" si="812"/>
        <v>0</v>
      </c>
      <c r="AI679" s="405">
        <f t="shared" ca="1" si="813"/>
        <v>0</v>
      </c>
      <c r="AJ679" s="318">
        <f t="shared" si="814"/>
        <v>0</v>
      </c>
      <c r="AK679" s="405">
        <f t="shared" ca="1" si="815"/>
        <v>0</v>
      </c>
      <c r="AL679" s="35">
        <v>0</v>
      </c>
      <c r="AM679" s="30">
        <f t="shared" ca="1" si="816"/>
        <v>0</v>
      </c>
      <c r="AN679" s="39"/>
      <c r="AO679" s="39"/>
      <c r="AP679" s="709">
        <f ca="1">IF($J$12="",0,IF(A679&lt;=$Y$3,IF(R678+SUM($M$126:M679)&gt;$Z$22,R678*10%,IF(R678+SUM($M$126:M679)&lt;=$Z$22,$Z$22-R678-SUM($M$126:M679))),0))</f>
        <v>0</v>
      </c>
      <c r="AQ679" s="319">
        <f t="shared" ca="1" si="846"/>
        <v>0</v>
      </c>
      <c r="AR679" s="319">
        <f ca="1">IF($J$12="",0,IF(U678&lt;0,0,IF(A679&lt;=$Y$3,IF(U678+SUM($M$126:M679)&gt;$Z$22,U678*10%,IF(U678+SUM($M$126:M679)&lt;=$Z$22,$AR$125-U678-SUM($M$126:M679))),0)))</f>
        <v>0</v>
      </c>
      <c r="AS679" s="39">
        <f t="shared" ca="1" si="847"/>
        <v>0</v>
      </c>
      <c r="AT679" s="723">
        <f t="shared" ca="1" si="817"/>
        <v>0</v>
      </c>
      <c r="AU679" s="320">
        <f t="shared" ca="1" si="818"/>
        <v>0</v>
      </c>
      <c r="AV679" s="320">
        <f t="shared" ca="1" si="819"/>
        <v>0</v>
      </c>
      <c r="AW679" s="320">
        <f t="shared" ca="1" si="820"/>
        <v>0</v>
      </c>
      <c r="AX679" s="320">
        <f t="shared" ca="1" si="821"/>
        <v>0</v>
      </c>
      <c r="AY679" s="320">
        <f t="shared" ca="1" si="848"/>
        <v>0</v>
      </c>
      <c r="AZ679" s="724">
        <f t="shared" ca="1" si="822"/>
        <v>0</v>
      </c>
      <c r="BA679" s="1259">
        <f t="shared" si="849"/>
        <v>0</v>
      </c>
      <c r="BB679" s="1250"/>
      <c r="BC679" s="715">
        <f t="shared" si="823"/>
        <v>0</v>
      </c>
      <c r="BD679" s="715">
        <f t="shared" si="824"/>
        <v>0</v>
      </c>
      <c r="BE679" s="715">
        <f t="shared" si="825"/>
        <v>0</v>
      </c>
      <c r="BF679" s="715">
        <f t="shared" si="850"/>
        <v>0</v>
      </c>
      <c r="BG679" s="732">
        <f t="shared" si="826"/>
        <v>0</v>
      </c>
      <c r="BH679" s="39"/>
      <c r="BI679" s="39"/>
      <c r="BJ679" s="39"/>
      <c r="BK679" s="39"/>
      <c r="BL679" s="39"/>
      <c r="BM679" s="30"/>
      <c r="BN679" s="422">
        <f t="shared" ca="1" si="827"/>
        <v>0</v>
      </c>
      <c r="BO679" s="422">
        <f t="shared" ca="1" si="828"/>
        <v>0</v>
      </c>
      <c r="BP679" s="422">
        <f t="shared" ca="1" si="829"/>
        <v>0</v>
      </c>
      <c r="BQ679" s="422">
        <f t="shared" ca="1" si="830"/>
        <v>0</v>
      </c>
      <c r="BR679" s="422">
        <f t="shared" ca="1" si="851"/>
        <v>0</v>
      </c>
      <c r="BS679" s="422">
        <f t="shared" ca="1" si="831"/>
        <v>0</v>
      </c>
      <c r="BT679" s="422">
        <f t="shared" si="832"/>
        <v>0</v>
      </c>
      <c r="BU679" s="422">
        <f t="shared" si="833"/>
        <v>0</v>
      </c>
      <c r="BV679" s="422">
        <f t="shared" si="834"/>
        <v>0</v>
      </c>
      <c r="BW679" s="422">
        <f t="shared" si="835"/>
        <v>0</v>
      </c>
      <c r="BX679" s="422">
        <f t="shared" si="852"/>
        <v>0</v>
      </c>
      <c r="BY679" s="422">
        <f t="shared" si="836"/>
        <v>0</v>
      </c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458"/>
      <c r="CL679" s="458"/>
      <c r="CM679" s="458"/>
      <c r="CN679" s="458"/>
      <c r="CO679" s="458"/>
      <c r="CP679" s="458"/>
      <c r="CQ679" s="458"/>
      <c r="CR679" s="458"/>
      <c r="CS679" s="458"/>
      <c r="CT679" s="458"/>
      <c r="CU679" s="458"/>
      <c r="CV679" s="458"/>
      <c r="CW679" s="458"/>
      <c r="CX679" s="458"/>
      <c r="CY679" s="458"/>
      <c r="CZ679" s="458"/>
      <c r="DA679" s="458"/>
      <c r="DB679" s="458"/>
      <c r="DC679" s="458"/>
      <c r="DD679" s="458"/>
      <c r="DE679" s="458"/>
      <c r="DF679" s="458"/>
      <c r="DG679" s="458"/>
      <c r="DH679" s="458"/>
      <c r="DI679" s="458"/>
      <c r="DJ679" s="458"/>
      <c r="DK679" s="458"/>
      <c r="DL679" s="458"/>
      <c r="DM679" s="458"/>
      <c r="DN679" s="458"/>
      <c r="DO679" s="458"/>
      <c r="DP679" s="458"/>
      <c r="DQ679" s="458"/>
      <c r="DR679" s="458"/>
      <c r="DS679" s="458"/>
      <c r="DT679" s="458"/>
      <c r="DU679" s="39"/>
      <c r="DV679" s="39"/>
      <c r="DW679" s="31">
        <f t="shared" si="872"/>
        <v>47</v>
      </c>
      <c r="DX679" s="459">
        <f t="shared" si="837"/>
        <v>555</v>
      </c>
      <c r="DY679" s="467">
        <f t="shared" si="853"/>
        <v>0</v>
      </c>
      <c r="DZ679" s="468">
        <f t="shared" si="854"/>
        <v>0</v>
      </c>
      <c r="EA679" s="467">
        <f t="shared" si="855"/>
        <v>0</v>
      </c>
      <c r="EB679" s="468"/>
      <c r="EC679" s="326"/>
      <c r="ED679" s="468"/>
      <c r="EE679" s="39"/>
      <c r="EF679" s="459">
        <f t="shared" si="856"/>
        <v>555</v>
      </c>
      <c r="EG679" s="407">
        <f t="shared" si="868"/>
        <v>0.03</v>
      </c>
      <c r="EH679" s="407">
        <f t="shared" si="868"/>
        <v>0.03</v>
      </c>
      <c r="EI679" s="407">
        <f t="shared" si="868"/>
        <v>0.03</v>
      </c>
      <c r="EJ679" s="407">
        <f t="shared" si="868"/>
        <v>0.03</v>
      </c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</row>
    <row r="680" spans="1:228" ht="12.75" hidden="1" customHeight="1" x14ac:dyDescent="0.2">
      <c r="A680" s="31">
        <f t="shared" si="871"/>
        <v>47</v>
      </c>
      <c r="B680" s="31"/>
      <c r="C680" s="31"/>
      <c r="D680" s="32">
        <f t="shared" si="838"/>
        <v>556</v>
      </c>
      <c r="E680" s="33">
        <f t="shared" ca="1" si="802"/>
        <v>0</v>
      </c>
      <c r="F680" s="33">
        <f t="shared" ca="1" si="803"/>
        <v>0</v>
      </c>
      <c r="G680" s="33">
        <f t="shared" ca="1" si="804"/>
        <v>0</v>
      </c>
      <c r="H680" s="33">
        <v>0</v>
      </c>
      <c r="I680" s="33">
        <v>0</v>
      </c>
      <c r="J680" s="33">
        <f t="shared" ca="1" si="860"/>
        <v>0</v>
      </c>
      <c r="K680" s="33">
        <f t="shared" ca="1" si="805"/>
        <v>0</v>
      </c>
      <c r="L680" s="33"/>
      <c r="M680" s="832">
        <v>0</v>
      </c>
      <c r="N680" s="33">
        <f>IF(M680&gt;0,#REF!,0)</f>
        <v>0</v>
      </c>
      <c r="O680" s="33">
        <f t="shared" ca="1" si="806"/>
        <v>0</v>
      </c>
      <c r="P680" s="833">
        <f t="shared" ca="1" si="839"/>
        <v>0</v>
      </c>
      <c r="Q680" s="834">
        <f t="shared" ca="1" si="840"/>
        <v>0</v>
      </c>
      <c r="R680" s="835">
        <f t="shared" ca="1" si="841"/>
        <v>0</v>
      </c>
      <c r="S680" s="836">
        <f t="shared" ca="1" si="842"/>
        <v>0</v>
      </c>
      <c r="T680" s="34">
        <f t="shared" ca="1" si="807"/>
        <v>0</v>
      </c>
      <c r="U680" s="835">
        <f t="shared" ca="1" si="843"/>
        <v>0</v>
      </c>
      <c r="V680" s="34">
        <f t="shared" si="869"/>
        <v>0</v>
      </c>
      <c r="W680" s="553">
        <f t="shared" si="870"/>
        <v>0</v>
      </c>
      <c r="X680" s="42">
        <f t="shared" si="844"/>
        <v>0.03</v>
      </c>
      <c r="Y680" s="43">
        <f t="shared" si="808"/>
        <v>2.4662697723036864E-3</v>
      </c>
      <c r="Z680" s="45">
        <f t="shared" si="799"/>
        <v>0.03</v>
      </c>
      <c r="AA680" s="43">
        <f t="shared" si="809"/>
        <v>2.4662697723036864E-3</v>
      </c>
      <c r="AB680" s="35">
        <f t="shared" si="867"/>
        <v>0.16</v>
      </c>
      <c r="AC680" s="35">
        <f t="shared" ca="1" si="867"/>
        <v>0.15470777428049154</v>
      </c>
      <c r="AD680" s="317">
        <f t="shared" ca="1" si="867"/>
        <v>0.15470777428049154</v>
      </c>
      <c r="AE680" s="39"/>
      <c r="AF680" s="318">
        <f t="shared" si="810"/>
        <v>0</v>
      </c>
      <c r="AG680" s="405">
        <f t="shared" ca="1" si="811"/>
        <v>0</v>
      </c>
      <c r="AH680" s="318">
        <f t="shared" si="812"/>
        <v>0</v>
      </c>
      <c r="AI680" s="405">
        <f t="shared" ca="1" si="813"/>
        <v>0</v>
      </c>
      <c r="AJ680" s="318">
        <f t="shared" si="814"/>
        <v>0</v>
      </c>
      <c r="AK680" s="405">
        <f t="shared" ca="1" si="815"/>
        <v>0</v>
      </c>
      <c r="AL680" s="35">
        <v>0</v>
      </c>
      <c r="AM680" s="30">
        <f t="shared" ca="1" si="816"/>
        <v>0</v>
      </c>
      <c r="AN680" s="39"/>
      <c r="AO680" s="39"/>
      <c r="AP680" s="709">
        <f ca="1">IF($J$12="",0,IF(A680&lt;=$Y$3,IF(R679+SUM($M$126:M680)&gt;$Z$22,R679*10%,IF(R679+SUM($M$126:M680)&lt;=$Z$22,$Z$22-R679-SUM($M$126:M680))),0))</f>
        <v>0</v>
      </c>
      <c r="AQ680" s="319">
        <f t="shared" ca="1" si="846"/>
        <v>0</v>
      </c>
      <c r="AR680" s="319">
        <f ca="1">IF($J$12="",0,IF(U679&lt;0,0,IF(A680&lt;=$Y$3,IF(U679+SUM($M$126:M680)&gt;$Z$22,U679*10%,IF(U679+SUM($M$126:M680)&lt;=$Z$22,$AR$125-U679-SUM($M$126:M680))),0)))</f>
        <v>0</v>
      </c>
      <c r="AS680" s="39">
        <f t="shared" ca="1" si="847"/>
        <v>0</v>
      </c>
      <c r="AT680" s="723">
        <f t="shared" ca="1" si="817"/>
        <v>0</v>
      </c>
      <c r="AU680" s="320">
        <f t="shared" ca="1" si="818"/>
        <v>0</v>
      </c>
      <c r="AV680" s="320">
        <f t="shared" ca="1" si="819"/>
        <v>0</v>
      </c>
      <c r="AW680" s="320">
        <f t="shared" ca="1" si="820"/>
        <v>0</v>
      </c>
      <c r="AX680" s="320">
        <f t="shared" ca="1" si="821"/>
        <v>0</v>
      </c>
      <c r="AY680" s="320">
        <f t="shared" ca="1" si="848"/>
        <v>0</v>
      </c>
      <c r="AZ680" s="724">
        <f t="shared" ca="1" si="822"/>
        <v>0</v>
      </c>
      <c r="BA680" s="1259">
        <f t="shared" si="849"/>
        <v>0</v>
      </c>
      <c r="BB680" s="1250"/>
      <c r="BC680" s="715">
        <f t="shared" si="823"/>
        <v>0</v>
      </c>
      <c r="BD680" s="715">
        <f t="shared" si="824"/>
        <v>0</v>
      </c>
      <c r="BE680" s="715">
        <f t="shared" si="825"/>
        <v>0</v>
      </c>
      <c r="BF680" s="715">
        <f t="shared" si="850"/>
        <v>0</v>
      </c>
      <c r="BG680" s="732">
        <f t="shared" si="826"/>
        <v>0</v>
      </c>
      <c r="BH680" s="39"/>
      <c r="BI680" s="39"/>
      <c r="BJ680" s="39"/>
      <c r="BK680" s="39"/>
      <c r="BL680" s="39"/>
      <c r="BM680" s="30"/>
      <c r="BN680" s="422">
        <f t="shared" ca="1" si="827"/>
        <v>0</v>
      </c>
      <c r="BO680" s="422">
        <f t="shared" ca="1" si="828"/>
        <v>0</v>
      </c>
      <c r="BP680" s="422">
        <f t="shared" ca="1" si="829"/>
        <v>0</v>
      </c>
      <c r="BQ680" s="422">
        <f t="shared" ca="1" si="830"/>
        <v>0</v>
      </c>
      <c r="BR680" s="422">
        <f t="shared" ca="1" si="851"/>
        <v>0</v>
      </c>
      <c r="BS680" s="422">
        <f t="shared" ca="1" si="831"/>
        <v>0</v>
      </c>
      <c r="BT680" s="422">
        <f t="shared" si="832"/>
        <v>0</v>
      </c>
      <c r="BU680" s="422">
        <f t="shared" si="833"/>
        <v>0</v>
      </c>
      <c r="BV680" s="422">
        <f t="shared" si="834"/>
        <v>0</v>
      </c>
      <c r="BW680" s="422">
        <f t="shared" si="835"/>
        <v>0</v>
      </c>
      <c r="BX680" s="422">
        <f t="shared" si="852"/>
        <v>0</v>
      </c>
      <c r="BY680" s="422">
        <f t="shared" si="836"/>
        <v>0</v>
      </c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458"/>
      <c r="CL680" s="458"/>
      <c r="CM680" s="458"/>
      <c r="CN680" s="458"/>
      <c r="CO680" s="458"/>
      <c r="CP680" s="458"/>
      <c r="CQ680" s="458"/>
      <c r="CR680" s="458"/>
      <c r="CS680" s="458"/>
      <c r="CT680" s="458"/>
      <c r="CU680" s="458"/>
      <c r="CV680" s="458"/>
      <c r="CW680" s="458"/>
      <c r="CX680" s="458"/>
      <c r="CY680" s="458"/>
      <c r="CZ680" s="458"/>
      <c r="DA680" s="458"/>
      <c r="DB680" s="458"/>
      <c r="DC680" s="458"/>
      <c r="DD680" s="458"/>
      <c r="DE680" s="458"/>
      <c r="DF680" s="458"/>
      <c r="DG680" s="458"/>
      <c r="DH680" s="458"/>
      <c r="DI680" s="458"/>
      <c r="DJ680" s="458"/>
      <c r="DK680" s="458"/>
      <c r="DL680" s="458"/>
      <c r="DM680" s="458"/>
      <c r="DN680" s="458"/>
      <c r="DO680" s="458"/>
      <c r="DP680" s="458"/>
      <c r="DQ680" s="458"/>
      <c r="DR680" s="458"/>
      <c r="DS680" s="458"/>
      <c r="DT680" s="458"/>
      <c r="DU680" s="39"/>
      <c r="DV680" s="39"/>
      <c r="DW680" s="31">
        <f t="shared" si="872"/>
        <v>47</v>
      </c>
      <c r="DX680" s="459">
        <f t="shared" si="837"/>
        <v>556</v>
      </c>
      <c r="DY680" s="467">
        <f t="shared" si="853"/>
        <v>0</v>
      </c>
      <c r="DZ680" s="468">
        <f t="shared" si="854"/>
        <v>0</v>
      </c>
      <c r="EA680" s="467">
        <f t="shared" si="855"/>
        <v>0</v>
      </c>
      <c r="EB680" s="468"/>
      <c r="EC680" s="326"/>
      <c r="ED680" s="468"/>
      <c r="EE680" s="39"/>
      <c r="EF680" s="459">
        <f t="shared" si="856"/>
        <v>556</v>
      </c>
      <c r="EG680" s="407">
        <f t="shared" si="868"/>
        <v>0.03</v>
      </c>
      <c r="EH680" s="407">
        <f t="shared" si="868"/>
        <v>0.03</v>
      </c>
      <c r="EI680" s="407">
        <f t="shared" si="868"/>
        <v>0.03</v>
      </c>
      <c r="EJ680" s="407">
        <f t="shared" si="868"/>
        <v>0.03</v>
      </c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</row>
    <row r="681" spans="1:228" ht="12.75" hidden="1" customHeight="1" x14ac:dyDescent="0.2">
      <c r="A681" s="31">
        <f t="shared" si="871"/>
        <v>47</v>
      </c>
      <c r="B681" s="31"/>
      <c r="C681" s="31"/>
      <c r="D681" s="32">
        <f t="shared" si="838"/>
        <v>557</v>
      </c>
      <c r="E681" s="33">
        <f t="shared" ca="1" si="802"/>
        <v>0</v>
      </c>
      <c r="F681" s="33">
        <f t="shared" ca="1" si="803"/>
        <v>0</v>
      </c>
      <c r="G681" s="33">
        <f t="shared" ca="1" si="804"/>
        <v>0</v>
      </c>
      <c r="H681" s="33">
        <v>0</v>
      </c>
      <c r="I681" s="33">
        <v>0</v>
      </c>
      <c r="J681" s="33">
        <f t="shared" ca="1" si="860"/>
        <v>0</v>
      </c>
      <c r="K681" s="33">
        <f t="shared" ca="1" si="805"/>
        <v>0</v>
      </c>
      <c r="L681" s="33"/>
      <c r="M681" s="832">
        <v>0</v>
      </c>
      <c r="N681" s="33">
        <f>IF(M681&gt;0,#REF!,0)</f>
        <v>0</v>
      </c>
      <c r="O681" s="33">
        <f t="shared" ca="1" si="806"/>
        <v>0</v>
      </c>
      <c r="P681" s="833">
        <f t="shared" ca="1" si="839"/>
        <v>0</v>
      </c>
      <c r="Q681" s="834">
        <f t="shared" ca="1" si="840"/>
        <v>0</v>
      </c>
      <c r="R681" s="835">
        <f t="shared" ca="1" si="841"/>
        <v>0</v>
      </c>
      <c r="S681" s="836">
        <f t="shared" ca="1" si="842"/>
        <v>0</v>
      </c>
      <c r="T681" s="34">
        <f t="shared" ca="1" si="807"/>
        <v>0</v>
      </c>
      <c r="U681" s="835">
        <f t="shared" ca="1" si="843"/>
        <v>0</v>
      </c>
      <c r="V681" s="34">
        <f t="shared" si="869"/>
        <v>0</v>
      </c>
      <c r="W681" s="553">
        <f t="shared" si="870"/>
        <v>0</v>
      </c>
      <c r="X681" s="42">
        <f t="shared" si="844"/>
        <v>0.03</v>
      </c>
      <c r="Y681" s="43">
        <f t="shared" si="808"/>
        <v>2.4662697723036864E-3</v>
      </c>
      <c r="Z681" s="45">
        <f t="shared" si="799"/>
        <v>0.03</v>
      </c>
      <c r="AA681" s="43">
        <f t="shared" si="809"/>
        <v>2.4662697723036864E-3</v>
      </c>
      <c r="AB681" s="35">
        <f t="shared" si="867"/>
        <v>0.16</v>
      </c>
      <c r="AC681" s="35">
        <f t="shared" ca="1" si="867"/>
        <v>0.15470777428049154</v>
      </c>
      <c r="AD681" s="317">
        <f t="shared" ca="1" si="867"/>
        <v>0.15470777428049154</v>
      </c>
      <c r="AE681" s="39"/>
      <c r="AF681" s="318">
        <f t="shared" si="810"/>
        <v>0</v>
      </c>
      <c r="AG681" s="405">
        <f t="shared" ca="1" si="811"/>
        <v>0</v>
      </c>
      <c r="AH681" s="318">
        <f t="shared" si="812"/>
        <v>0</v>
      </c>
      <c r="AI681" s="405">
        <f t="shared" ca="1" si="813"/>
        <v>0</v>
      </c>
      <c r="AJ681" s="318">
        <f t="shared" si="814"/>
        <v>0</v>
      </c>
      <c r="AK681" s="405">
        <f t="shared" ca="1" si="815"/>
        <v>0</v>
      </c>
      <c r="AL681" s="35">
        <v>0</v>
      </c>
      <c r="AM681" s="30">
        <f t="shared" ca="1" si="816"/>
        <v>0</v>
      </c>
      <c r="AN681" s="39"/>
      <c r="AO681" s="39"/>
      <c r="AP681" s="709">
        <f ca="1">IF($J$12="",0,IF(A681&lt;=$Y$3,IF(R680+SUM($M$126:M681)&gt;$Z$22,R680*10%,IF(R680+SUM($M$126:M681)&lt;=$Z$22,$Z$22-R680-SUM($M$126:M681))),0))</f>
        <v>0</v>
      </c>
      <c r="AQ681" s="319">
        <f t="shared" ca="1" si="846"/>
        <v>0</v>
      </c>
      <c r="AR681" s="319">
        <f ca="1">IF($J$12="",0,IF(U680&lt;0,0,IF(A681&lt;=$Y$3,IF(U680+SUM($M$126:M681)&gt;$Z$22,U680*10%,IF(U680+SUM($M$126:M681)&lt;=$Z$22,$AR$125-U680-SUM($M$126:M681))),0)))</f>
        <v>0</v>
      </c>
      <c r="AS681" s="39">
        <f t="shared" ca="1" si="847"/>
        <v>0</v>
      </c>
      <c r="AT681" s="723">
        <f t="shared" ca="1" si="817"/>
        <v>0</v>
      </c>
      <c r="AU681" s="320">
        <f t="shared" ca="1" si="818"/>
        <v>0</v>
      </c>
      <c r="AV681" s="320">
        <f t="shared" ca="1" si="819"/>
        <v>0</v>
      </c>
      <c r="AW681" s="320">
        <f t="shared" ca="1" si="820"/>
        <v>0</v>
      </c>
      <c r="AX681" s="320">
        <f t="shared" ca="1" si="821"/>
        <v>0</v>
      </c>
      <c r="AY681" s="320">
        <f t="shared" ca="1" si="848"/>
        <v>0</v>
      </c>
      <c r="AZ681" s="724">
        <f t="shared" ca="1" si="822"/>
        <v>0</v>
      </c>
      <c r="BA681" s="1259">
        <f t="shared" si="849"/>
        <v>0</v>
      </c>
      <c r="BB681" s="1250"/>
      <c r="BC681" s="715">
        <f t="shared" si="823"/>
        <v>0</v>
      </c>
      <c r="BD681" s="715">
        <f t="shared" si="824"/>
        <v>0</v>
      </c>
      <c r="BE681" s="715">
        <f t="shared" si="825"/>
        <v>0</v>
      </c>
      <c r="BF681" s="715">
        <f t="shared" si="850"/>
        <v>0</v>
      </c>
      <c r="BG681" s="732">
        <f t="shared" si="826"/>
        <v>0</v>
      </c>
      <c r="BH681" s="39"/>
      <c r="BI681" s="39"/>
      <c r="BJ681" s="39"/>
      <c r="BK681" s="39"/>
      <c r="BL681" s="39"/>
      <c r="BM681" s="30"/>
      <c r="BN681" s="422">
        <f t="shared" ca="1" si="827"/>
        <v>0</v>
      </c>
      <c r="BO681" s="422">
        <f t="shared" ca="1" si="828"/>
        <v>0</v>
      </c>
      <c r="BP681" s="422">
        <f t="shared" ca="1" si="829"/>
        <v>0</v>
      </c>
      <c r="BQ681" s="422">
        <f t="shared" ca="1" si="830"/>
        <v>0</v>
      </c>
      <c r="BR681" s="422">
        <f t="shared" ca="1" si="851"/>
        <v>0</v>
      </c>
      <c r="BS681" s="422">
        <f t="shared" ca="1" si="831"/>
        <v>0</v>
      </c>
      <c r="BT681" s="422">
        <f t="shared" si="832"/>
        <v>0</v>
      </c>
      <c r="BU681" s="422">
        <f t="shared" si="833"/>
        <v>0</v>
      </c>
      <c r="BV681" s="422">
        <f t="shared" si="834"/>
        <v>0</v>
      </c>
      <c r="BW681" s="422">
        <f t="shared" si="835"/>
        <v>0</v>
      </c>
      <c r="BX681" s="422">
        <f t="shared" si="852"/>
        <v>0</v>
      </c>
      <c r="BY681" s="422">
        <f t="shared" si="836"/>
        <v>0</v>
      </c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458"/>
      <c r="CL681" s="458"/>
      <c r="CM681" s="458"/>
      <c r="CN681" s="458"/>
      <c r="CO681" s="458"/>
      <c r="CP681" s="458"/>
      <c r="CQ681" s="458"/>
      <c r="CR681" s="458"/>
      <c r="CS681" s="458"/>
      <c r="CT681" s="458"/>
      <c r="CU681" s="458"/>
      <c r="CV681" s="458"/>
      <c r="CW681" s="458"/>
      <c r="CX681" s="458"/>
      <c r="CY681" s="458"/>
      <c r="CZ681" s="458"/>
      <c r="DA681" s="458"/>
      <c r="DB681" s="458"/>
      <c r="DC681" s="458"/>
      <c r="DD681" s="458"/>
      <c r="DE681" s="458"/>
      <c r="DF681" s="458"/>
      <c r="DG681" s="458"/>
      <c r="DH681" s="458"/>
      <c r="DI681" s="458"/>
      <c r="DJ681" s="458"/>
      <c r="DK681" s="458"/>
      <c r="DL681" s="458"/>
      <c r="DM681" s="458"/>
      <c r="DN681" s="458"/>
      <c r="DO681" s="458"/>
      <c r="DP681" s="458"/>
      <c r="DQ681" s="458"/>
      <c r="DR681" s="458"/>
      <c r="DS681" s="458"/>
      <c r="DT681" s="458"/>
      <c r="DU681" s="39"/>
      <c r="DV681" s="39"/>
      <c r="DW681" s="31">
        <f t="shared" si="872"/>
        <v>47</v>
      </c>
      <c r="DX681" s="459">
        <f t="shared" si="837"/>
        <v>557</v>
      </c>
      <c r="DY681" s="467">
        <f t="shared" si="853"/>
        <v>0</v>
      </c>
      <c r="DZ681" s="468">
        <f t="shared" si="854"/>
        <v>0</v>
      </c>
      <c r="EA681" s="467">
        <f t="shared" si="855"/>
        <v>0</v>
      </c>
      <c r="EB681" s="468"/>
      <c r="EC681" s="326"/>
      <c r="ED681" s="468"/>
      <c r="EE681" s="39"/>
      <c r="EF681" s="459">
        <f t="shared" si="856"/>
        <v>557</v>
      </c>
      <c r="EG681" s="407">
        <f t="shared" si="868"/>
        <v>0.03</v>
      </c>
      <c r="EH681" s="407">
        <f t="shared" si="868"/>
        <v>0.03</v>
      </c>
      <c r="EI681" s="407">
        <f t="shared" si="868"/>
        <v>0.03</v>
      </c>
      <c r="EJ681" s="407">
        <f t="shared" si="868"/>
        <v>0.03</v>
      </c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</row>
    <row r="682" spans="1:228" ht="12.75" hidden="1" customHeight="1" x14ac:dyDescent="0.2">
      <c r="A682" s="31">
        <f t="shared" si="871"/>
        <v>47</v>
      </c>
      <c r="B682" s="31"/>
      <c r="C682" s="31"/>
      <c r="D682" s="32">
        <f t="shared" si="838"/>
        <v>558</v>
      </c>
      <c r="E682" s="33">
        <f t="shared" ca="1" si="802"/>
        <v>0</v>
      </c>
      <c r="F682" s="33">
        <f t="shared" ca="1" si="803"/>
        <v>0</v>
      </c>
      <c r="G682" s="33">
        <f t="shared" ca="1" si="804"/>
        <v>0</v>
      </c>
      <c r="H682" s="33">
        <v>0</v>
      </c>
      <c r="I682" s="33">
        <v>0</v>
      </c>
      <c r="J682" s="33">
        <f t="shared" ca="1" si="860"/>
        <v>0</v>
      </c>
      <c r="K682" s="33">
        <f t="shared" ca="1" si="805"/>
        <v>0</v>
      </c>
      <c r="L682" s="33"/>
      <c r="M682" s="832">
        <v>0</v>
      </c>
      <c r="N682" s="33">
        <f>IF(M682&gt;0,#REF!,0)</f>
        <v>0</v>
      </c>
      <c r="O682" s="33">
        <f t="shared" ca="1" si="806"/>
        <v>0</v>
      </c>
      <c r="P682" s="833">
        <f t="shared" ca="1" si="839"/>
        <v>0</v>
      </c>
      <c r="Q682" s="834">
        <f t="shared" ca="1" si="840"/>
        <v>0</v>
      </c>
      <c r="R682" s="835">
        <f t="shared" ca="1" si="841"/>
        <v>0</v>
      </c>
      <c r="S682" s="836">
        <f t="shared" ca="1" si="842"/>
        <v>0</v>
      </c>
      <c r="T682" s="34">
        <f t="shared" ca="1" si="807"/>
        <v>0</v>
      </c>
      <c r="U682" s="835">
        <f t="shared" ca="1" si="843"/>
        <v>0</v>
      </c>
      <c r="V682" s="34">
        <f t="shared" si="869"/>
        <v>0</v>
      </c>
      <c r="W682" s="553">
        <f t="shared" si="870"/>
        <v>0</v>
      </c>
      <c r="X682" s="42">
        <f t="shared" si="844"/>
        <v>0.03</v>
      </c>
      <c r="Y682" s="43">
        <f t="shared" si="808"/>
        <v>2.4662697723036864E-3</v>
      </c>
      <c r="Z682" s="45">
        <f t="shared" si="799"/>
        <v>0.03</v>
      </c>
      <c r="AA682" s="43">
        <f t="shared" si="809"/>
        <v>2.4662697723036864E-3</v>
      </c>
      <c r="AB682" s="35">
        <f t="shared" si="867"/>
        <v>0.16</v>
      </c>
      <c r="AC682" s="35">
        <f t="shared" ca="1" si="867"/>
        <v>0.15470777428049154</v>
      </c>
      <c r="AD682" s="317">
        <f t="shared" ca="1" si="867"/>
        <v>0.15470777428049154</v>
      </c>
      <c r="AE682" s="39"/>
      <c r="AF682" s="318">
        <f t="shared" si="810"/>
        <v>0</v>
      </c>
      <c r="AG682" s="405">
        <f t="shared" ca="1" si="811"/>
        <v>0</v>
      </c>
      <c r="AH682" s="318">
        <f t="shared" si="812"/>
        <v>0</v>
      </c>
      <c r="AI682" s="405">
        <f t="shared" ca="1" si="813"/>
        <v>0</v>
      </c>
      <c r="AJ682" s="318">
        <f t="shared" si="814"/>
        <v>0</v>
      </c>
      <c r="AK682" s="405">
        <f t="shared" ca="1" si="815"/>
        <v>0</v>
      </c>
      <c r="AL682" s="35">
        <v>0</v>
      </c>
      <c r="AM682" s="30">
        <f t="shared" ca="1" si="816"/>
        <v>0</v>
      </c>
      <c r="AN682" s="39"/>
      <c r="AO682" s="39"/>
      <c r="AP682" s="709">
        <f ca="1">IF($J$12="",0,IF(A682&lt;=$Y$3,IF(R681+SUM($M$126:M682)&gt;$Z$22,R681*10%,IF(R681+SUM($M$126:M682)&lt;=$Z$22,$Z$22-R681-SUM($M$126:M682))),0))</f>
        <v>0</v>
      </c>
      <c r="AQ682" s="319">
        <f t="shared" ca="1" si="846"/>
        <v>0</v>
      </c>
      <c r="AR682" s="319">
        <f ca="1">IF($J$12="",0,IF(U681&lt;0,0,IF(A682&lt;=$Y$3,IF(U681+SUM($M$126:M682)&gt;$Z$22,U681*10%,IF(U681+SUM($M$126:M682)&lt;=$Z$22,$AR$125-U681-SUM($M$126:M682))),0)))</f>
        <v>0</v>
      </c>
      <c r="AS682" s="39">
        <f t="shared" ca="1" si="847"/>
        <v>0</v>
      </c>
      <c r="AT682" s="723">
        <f t="shared" ca="1" si="817"/>
        <v>0</v>
      </c>
      <c r="AU682" s="320">
        <f t="shared" ca="1" si="818"/>
        <v>0</v>
      </c>
      <c r="AV682" s="320">
        <f t="shared" ca="1" si="819"/>
        <v>0</v>
      </c>
      <c r="AW682" s="320">
        <f t="shared" ca="1" si="820"/>
        <v>0</v>
      </c>
      <c r="AX682" s="320">
        <f t="shared" ca="1" si="821"/>
        <v>0</v>
      </c>
      <c r="AY682" s="320">
        <f t="shared" ca="1" si="848"/>
        <v>0</v>
      </c>
      <c r="AZ682" s="724">
        <f t="shared" ca="1" si="822"/>
        <v>0</v>
      </c>
      <c r="BA682" s="1259">
        <f t="shared" si="849"/>
        <v>0</v>
      </c>
      <c r="BB682" s="1250"/>
      <c r="BC682" s="715">
        <f t="shared" si="823"/>
        <v>0</v>
      </c>
      <c r="BD682" s="715">
        <f t="shared" si="824"/>
        <v>0</v>
      </c>
      <c r="BE682" s="715">
        <f t="shared" si="825"/>
        <v>0</v>
      </c>
      <c r="BF682" s="715">
        <f t="shared" si="850"/>
        <v>0</v>
      </c>
      <c r="BG682" s="732">
        <f t="shared" si="826"/>
        <v>0</v>
      </c>
      <c r="BH682" s="39"/>
      <c r="BI682" s="39"/>
      <c r="BJ682" s="39"/>
      <c r="BK682" s="39"/>
      <c r="BL682" s="39"/>
      <c r="BM682" s="30"/>
      <c r="BN682" s="422">
        <f t="shared" ca="1" si="827"/>
        <v>0</v>
      </c>
      <c r="BO682" s="422">
        <f t="shared" ca="1" si="828"/>
        <v>0</v>
      </c>
      <c r="BP682" s="422">
        <f t="shared" ca="1" si="829"/>
        <v>0</v>
      </c>
      <c r="BQ682" s="422">
        <f t="shared" ca="1" si="830"/>
        <v>0</v>
      </c>
      <c r="BR682" s="422">
        <f t="shared" ca="1" si="851"/>
        <v>0</v>
      </c>
      <c r="BS682" s="422">
        <f t="shared" ca="1" si="831"/>
        <v>0</v>
      </c>
      <c r="BT682" s="422">
        <f t="shared" si="832"/>
        <v>0</v>
      </c>
      <c r="BU682" s="422">
        <f t="shared" si="833"/>
        <v>0</v>
      </c>
      <c r="BV682" s="422">
        <f t="shared" si="834"/>
        <v>0</v>
      </c>
      <c r="BW682" s="422">
        <f t="shared" si="835"/>
        <v>0</v>
      </c>
      <c r="BX682" s="422">
        <f t="shared" si="852"/>
        <v>0</v>
      </c>
      <c r="BY682" s="422">
        <f t="shared" si="836"/>
        <v>0</v>
      </c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458"/>
      <c r="CL682" s="458"/>
      <c r="CM682" s="458"/>
      <c r="CN682" s="458"/>
      <c r="CO682" s="458"/>
      <c r="CP682" s="458"/>
      <c r="CQ682" s="458"/>
      <c r="CR682" s="458"/>
      <c r="CS682" s="458"/>
      <c r="CT682" s="458"/>
      <c r="CU682" s="458"/>
      <c r="CV682" s="458"/>
      <c r="CW682" s="458"/>
      <c r="CX682" s="458"/>
      <c r="CY682" s="458"/>
      <c r="CZ682" s="458"/>
      <c r="DA682" s="458"/>
      <c r="DB682" s="458"/>
      <c r="DC682" s="458"/>
      <c r="DD682" s="458"/>
      <c r="DE682" s="458"/>
      <c r="DF682" s="458"/>
      <c r="DG682" s="458"/>
      <c r="DH682" s="458"/>
      <c r="DI682" s="458"/>
      <c r="DJ682" s="458"/>
      <c r="DK682" s="458"/>
      <c r="DL682" s="458"/>
      <c r="DM682" s="458"/>
      <c r="DN682" s="458"/>
      <c r="DO682" s="458"/>
      <c r="DP682" s="458"/>
      <c r="DQ682" s="458"/>
      <c r="DR682" s="458"/>
      <c r="DS682" s="458"/>
      <c r="DT682" s="458"/>
      <c r="DU682" s="39"/>
      <c r="DV682" s="39"/>
      <c r="DW682" s="31">
        <f t="shared" si="872"/>
        <v>47</v>
      </c>
      <c r="DX682" s="459">
        <f t="shared" si="837"/>
        <v>558</v>
      </c>
      <c r="DY682" s="467">
        <f t="shared" si="853"/>
        <v>0</v>
      </c>
      <c r="DZ682" s="468">
        <f t="shared" si="854"/>
        <v>0</v>
      </c>
      <c r="EA682" s="467">
        <f t="shared" si="855"/>
        <v>0</v>
      </c>
      <c r="EB682" s="468"/>
      <c r="EC682" s="326"/>
      <c r="ED682" s="468"/>
      <c r="EE682" s="39"/>
      <c r="EF682" s="459">
        <f t="shared" si="856"/>
        <v>558</v>
      </c>
      <c r="EG682" s="407">
        <f t="shared" si="868"/>
        <v>0.03</v>
      </c>
      <c r="EH682" s="407">
        <f t="shared" si="868"/>
        <v>0.03</v>
      </c>
      <c r="EI682" s="407">
        <f t="shared" si="868"/>
        <v>0.03</v>
      </c>
      <c r="EJ682" s="407">
        <f t="shared" si="868"/>
        <v>0.03</v>
      </c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</row>
    <row r="683" spans="1:228" ht="12.75" hidden="1" customHeight="1" x14ac:dyDescent="0.2">
      <c r="A683" s="31">
        <f t="shared" si="871"/>
        <v>47</v>
      </c>
      <c r="B683" s="31"/>
      <c r="C683" s="31"/>
      <c r="D683" s="32">
        <f t="shared" si="838"/>
        <v>559</v>
      </c>
      <c r="E683" s="33">
        <f t="shared" ca="1" si="802"/>
        <v>0</v>
      </c>
      <c r="F683" s="33">
        <f t="shared" ca="1" si="803"/>
        <v>0</v>
      </c>
      <c r="G683" s="33">
        <f t="shared" ca="1" si="804"/>
        <v>0</v>
      </c>
      <c r="H683" s="33">
        <v>0</v>
      </c>
      <c r="I683" s="33">
        <v>0</v>
      </c>
      <c r="J683" s="33">
        <f t="shared" ca="1" si="860"/>
        <v>0</v>
      </c>
      <c r="K683" s="33">
        <f t="shared" ca="1" si="805"/>
        <v>0</v>
      </c>
      <c r="L683" s="33"/>
      <c r="M683" s="832">
        <v>0</v>
      </c>
      <c r="N683" s="33">
        <f>IF(M683&gt;0,#REF!,0)</f>
        <v>0</v>
      </c>
      <c r="O683" s="33">
        <f t="shared" ca="1" si="806"/>
        <v>0</v>
      </c>
      <c r="P683" s="833">
        <f t="shared" ca="1" si="839"/>
        <v>0</v>
      </c>
      <c r="Q683" s="834">
        <f t="shared" ca="1" si="840"/>
        <v>0</v>
      </c>
      <c r="R683" s="835">
        <f t="shared" ca="1" si="841"/>
        <v>0</v>
      </c>
      <c r="S683" s="836">
        <f t="shared" ca="1" si="842"/>
        <v>0</v>
      </c>
      <c r="T683" s="34">
        <f t="shared" ca="1" si="807"/>
        <v>0</v>
      </c>
      <c r="U683" s="835">
        <f t="shared" ca="1" si="843"/>
        <v>0</v>
      </c>
      <c r="V683" s="34">
        <f t="shared" si="869"/>
        <v>0</v>
      </c>
      <c r="W683" s="553">
        <f t="shared" si="870"/>
        <v>0</v>
      </c>
      <c r="X683" s="42">
        <f t="shared" si="844"/>
        <v>0.03</v>
      </c>
      <c r="Y683" s="43">
        <f t="shared" si="808"/>
        <v>2.4662697723036864E-3</v>
      </c>
      <c r="Z683" s="45">
        <f t="shared" si="799"/>
        <v>0.03</v>
      </c>
      <c r="AA683" s="43">
        <f t="shared" si="809"/>
        <v>2.4662697723036864E-3</v>
      </c>
      <c r="AB683" s="35">
        <f t="shared" si="867"/>
        <v>0.16</v>
      </c>
      <c r="AC683" s="35">
        <f t="shared" ca="1" si="867"/>
        <v>0.15470777428049154</v>
      </c>
      <c r="AD683" s="317">
        <f t="shared" ca="1" si="867"/>
        <v>0.15470777428049154</v>
      </c>
      <c r="AE683" s="39"/>
      <c r="AF683" s="318">
        <f t="shared" si="810"/>
        <v>0</v>
      </c>
      <c r="AG683" s="405">
        <f t="shared" ca="1" si="811"/>
        <v>0</v>
      </c>
      <c r="AH683" s="318">
        <f t="shared" si="812"/>
        <v>0</v>
      </c>
      <c r="AI683" s="405">
        <f t="shared" ca="1" si="813"/>
        <v>0</v>
      </c>
      <c r="AJ683" s="318">
        <f t="shared" si="814"/>
        <v>0</v>
      </c>
      <c r="AK683" s="405">
        <f t="shared" ca="1" si="815"/>
        <v>0</v>
      </c>
      <c r="AL683" s="35">
        <v>0</v>
      </c>
      <c r="AM683" s="30">
        <f t="shared" ca="1" si="816"/>
        <v>0</v>
      </c>
      <c r="AN683" s="39"/>
      <c r="AO683" s="39"/>
      <c r="AP683" s="709">
        <f ca="1">IF($J$12="",0,IF(A683&lt;=$Y$3,IF(R682+SUM($M$126:M683)&gt;$Z$22,R682*10%,IF(R682+SUM($M$126:M683)&lt;=$Z$22,$Z$22-R682-SUM($M$126:M683))),0))</f>
        <v>0</v>
      </c>
      <c r="AQ683" s="319">
        <f t="shared" ca="1" si="846"/>
        <v>0</v>
      </c>
      <c r="AR683" s="319">
        <f ca="1">IF($J$12="",0,IF(U682&lt;0,0,IF(A683&lt;=$Y$3,IF(U682+SUM($M$126:M683)&gt;$Z$22,U682*10%,IF(U682+SUM($M$126:M683)&lt;=$Z$22,$AR$125-U682-SUM($M$126:M683))),0)))</f>
        <v>0</v>
      </c>
      <c r="AS683" s="39">
        <f t="shared" ca="1" si="847"/>
        <v>0</v>
      </c>
      <c r="AT683" s="723">
        <f t="shared" ca="1" si="817"/>
        <v>0</v>
      </c>
      <c r="AU683" s="320">
        <f t="shared" ca="1" si="818"/>
        <v>0</v>
      </c>
      <c r="AV683" s="320">
        <f t="shared" ca="1" si="819"/>
        <v>0</v>
      </c>
      <c r="AW683" s="320">
        <f t="shared" ca="1" si="820"/>
        <v>0</v>
      </c>
      <c r="AX683" s="320">
        <f t="shared" ca="1" si="821"/>
        <v>0</v>
      </c>
      <c r="AY683" s="320">
        <f t="shared" ca="1" si="848"/>
        <v>0</v>
      </c>
      <c r="AZ683" s="724">
        <f t="shared" ca="1" si="822"/>
        <v>0</v>
      </c>
      <c r="BA683" s="1259">
        <f t="shared" si="849"/>
        <v>0</v>
      </c>
      <c r="BB683" s="1250"/>
      <c r="BC683" s="715">
        <f t="shared" si="823"/>
        <v>0</v>
      </c>
      <c r="BD683" s="715">
        <f t="shared" si="824"/>
        <v>0</v>
      </c>
      <c r="BE683" s="715">
        <f t="shared" si="825"/>
        <v>0</v>
      </c>
      <c r="BF683" s="715">
        <f t="shared" si="850"/>
        <v>0</v>
      </c>
      <c r="BG683" s="732">
        <f t="shared" si="826"/>
        <v>0</v>
      </c>
      <c r="BH683" s="39"/>
      <c r="BI683" s="39"/>
      <c r="BJ683" s="39"/>
      <c r="BK683" s="39"/>
      <c r="BL683" s="39"/>
      <c r="BM683" s="30"/>
      <c r="BN683" s="422">
        <f t="shared" ca="1" si="827"/>
        <v>0</v>
      </c>
      <c r="BO683" s="422">
        <f t="shared" ca="1" si="828"/>
        <v>0</v>
      </c>
      <c r="BP683" s="422">
        <f t="shared" ca="1" si="829"/>
        <v>0</v>
      </c>
      <c r="BQ683" s="422">
        <f t="shared" ca="1" si="830"/>
        <v>0</v>
      </c>
      <c r="BR683" s="422">
        <f t="shared" ca="1" si="851"/>
        <v>0</v>
      </c>
      <c r="BS683" s="422">
        <f t="shared" ca="1" si="831"/>
        <v>0</v>
      </c>
      <c r="BT683" s="422">
        <f t="shared" si="832"/>
        <v>0</v>
      </c>
      <c r="BU683" s="422">
        <f t="shared" si="833"/>
        <v>0</v>
      </c>
      <c r="BV683" s="422">
        <f t="shared" si="834"/>
        <v>0</v>
      </c>
      <c r="BW683" s="422">
        <f t="shared" si="835"/>
        <v>0</v>
      </c>
      <c r="BX683" s="422">
        <f t="shared" si="852"/>
        <v>0</v>
      </c>
      <c r="BY683" s="422">
        <f t="shared" si="836"/>
        <v>0</v>
      </c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458"/>
      <c r="CL683" s="458"/>
      <c r="CM683" s="458"/>
      <c r="CN683" s="458"/>
      <c r="CO683" s="458"/>
      <c r="CP683" s="458"/>
      <c r="CQ683" s="458"/>
      <c r="CR683" s="458"/>
      <c r="CS683" s="458"/>
      <c r="CT683" s="458"/>
      <c r="CU683" s="458"/>
      <c r="CV683" s="458"/>
      <c r="CW683" s="458"/>
      <c r="CX683" s="458"/>
      <c r="CY683" s="458"/>
      <c r="CZ683" s="458"/>
      <c r="DA683" s="458"/>
      <c r="DB683" s="458"/>
      <c r="DC683" s="458"/>
      <c r="DD683" s="458"/>
      <c r="DE683" s="458"/>
      <c r="DF683" s="458"/>
      <c r="DG683" s="458"/>
      <c r="DH683" s="458"/>
      <c r="DI683" s="458"/>
      <c r="DJ683" s="458"/>
      <c r="DK683" s="458"/>
      <c r="DL683" s="458"/>
      <c r="DM683" s="458"/>
      <c r="DN683" s="458"/>
      <c r="DO683" s="458"/>
      <c r="DP683" s="458"/>
      <c r="DQ683" s="458"/>
      <c r="DR683" s="458"/>
      <c r="DS683" s="458"/>
      <c r="DT683" s="458"/>
      <c r="DU683" s="39"/>
      <c r="DV683" s="39"/>
      <c r="DW683" s="31">
        <f t="shared" si="872"/>
        <v>47</v>
      </c>
      <c r="DX683" s="459">
        <f t="shared" si="837"/>
        <v>559</v>
      </c>
      <c r="DY683" s="467">
        <f t="shared" si="853"/>
        <v>0</v>
      </c>
      <c r="DZ683" s="468">
        <f t="shared" si="854"/>
        <v>0</v>
      </c>
      <c r="EA683" s="467">
        <f t="shared" si="855"/>
        <v>0</v>
      </c>
      <c r="EB683" s="468"/>
      <c r="EC683" s="326"/>
      <c r="ED683" s="468"/>
      <c r="EE683" s="39"/>
      <c r="EF683" s="459">
        <f t="shared" si="856"/>
        <v>559</v>
      </c>
      <c r="EG683" s="407">
        <f t="shared" si="868"/>
        <v>0.03</v>
      </c>
      <c r="EH683" s="407">
        <f t="shared" si="868"/>
        <v>0.03</v>
      </c>
      <c r="EI683" s="407">
        <f t="shared" si="868"/>
        <v>0.03</v>
      </c>
      <c r="EJ683" s="407">
        <f t="shared" si="868"/>
        <v>0.03</v>
      </c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U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</row>
    <row r="684" spans="1:228" ht="12.75" hidden="1" customHeight="1" x14ac:dyDescent="0.2">
      <c r="A684" s="31">
        <f t="shared" si="871"/>
        <v>47</v>
      </c>
      <c r="B684" s="31"/>
      <c r="C684" s="31"/>
      <c r="D684" s="32">
        <f t="shared" si="838"/>
        <v>560</v>
      </c>
      <c r="E684" s="33">
        <f t="shared" ca="1" si="802"/>
        <v>0</v>
      </c>
      <c r="F684" s="33">
        <f t="shared" ca="1" si="803"/>
        <v>0</v>
      </c>
      <c r="G684" s="33">
        <f t="shared" ca="1" si="804"/>
        <v>0</v>
      </c>
      <c r="H684" s="33">
        <v>0</v>
      </c>
      <c r="I684" s="33">
        <v>0</v>
      </c>
      <c r="J684" s="33">
        <f t="shared" ca="1" si="860"/>
        <v>0</v>
      </c>
      <c r="K684" s="33">
        <f t="shared" ca="1" si="805"/>
        <v>0</v>
      </c>
      <c r="L684" s="33"/>
      <c r="M684" s="832">
        <v>0</v>
      </c>
      <c r="N684" s="33">
        <f>IF(M684&gt;0,#REF!,0)</f>
        <v>0</v>
      </c>
      <c r="O684" s="33">
        <f t="shared" ca="1" si="806"/>
        <v>0</v>
      </c>
      <c r="P684" s="833">
        <f t="shared" ca="1" si="839"/>
        <v>0</v>
      </c>
      <c r="Q684" s="834">
        <f t="shared" ca="1" si="840"/>
        <v>0</v>
      </c>
      <c r="R684" s="835">
        <f t="shared" ca="1" si="841"/>
        <v>0</v>
      </c>
      <c r="S684" s="836">
        <f t="shared" ca="1" si="842"/>
        <v>0</v>
      </c>
      <c r="T684" s="34">
        <f t="shared" ca="1" si="807"/>
        <v>0</v>
      </c>
      <c r="U684" s="835">
        <f t="shared" ca="1" si="843"/>
        <v>0</v>
      </c>
      <c r="V684" s="34">
        <f t="shared" si="869"/>
        <v>0</v>
      </c>
      <c r="W684" s="553">
        <f t="shared" si="870"/>
        <v>0</v>
      </c>
      <c r="X684" s="42">
        <f t="shared" si="844"/>
        <v>0.03</v>
      </c>
      <c r="Y684" s="43">
        <f t="shared" si="808"/>
        <v>2.4662697723036864E-3</v>
      </c>
      <c r="Z684" s="45">
        <f t="shared" si="799"/>
        <v>0.03</v>
      </c>
      <c r="AA684" s="43">
        <f t="shared" si="809"/>
        <v>2.4662697723036864E-3</v>
      </c>
      <c r="AB684" s="35">
        <f t="shared" si="867"/>
        <v>0.16</v>
      </c>
      <c r="AC684" s="35">
        <f t="shared" ca="1" si="867"/>
        <v>0.15470777428049154</v>
      </c>
      <c r="AD684" s="317">
        <f t="shared" ca="1" si="867"/>
        <v>0.15470777428049154</v>
      </c>
      <c r="AE684" s="39"/>
      <c r="AF684" s="318">
        <f t="shared" si="810"/>
        <v>0</v>
      </c>
      <c r="AG684" s="405">
        <f t="shared" ca="1" si="811"/>
        <v>0</v>
      </c>
      <c r="AH684" s="318">
        <f t="shared" si="812"/>
        <v>0</v>
      </c>
      <c r="AI684" s="405">
        <f t="shared" ca="1" si="813"/>
        <v>0</v>
      </c>
      <c r="AJ684" s="318">
        <f t="shared" si="814"/>
        <v>0</v>
      </c>
      <c r="AK684" s="405">
        <f t="shared" ca="1" si="815"/>
        <v>0</v>
      </c>
      <c r="AL684" s="35">
        <v>0</v>
      </c>
      <c r="AM684" s="30">
        <f t="shared" ca="1" si="816"/>
        <v>0</v>
      </c>
      <c r="AN684" s="39"/>
      <c r="AO684" s="39"/>
      <c r="AP684" s="709">
        <f ca="1">IF($J$12="",0,IF(A684&lt;=$Y$3,IF(R683+SUM($M$126:M684)&gt;$Z$22,R683*10%,IF(R683+SUM($M$126:M684)&lt;=$Z$22,$Z$22-R683-SUM($M$126:M684))),0))</f>
        <v>0</v>
      </c>
      <c r="AQ684" s="319">
        <f t="shared" ca="1" si="846"/>
        <v>0</v>
      </c>
      <c r="AR684" s="319">
        <f ca="1">IF($J$12="",0,IF(U683&lt;0,0,IF(A684&lt;=$Y$3,IF(U683+SUM($M$126:M684)&gt;$Z$22,U683*10%,IF(U683+SUM($M$126:M684)&lt;=$Z$22,$AR$125-U683-SUM($M$126:M684))),0)))</f>
        <v>0</v>
      </c>
      <c r="AS684" s="39">
        <f t="shared" ca="1" si="847"/>
        <v>0</v>
      </c>
      <c r="AT684" s="723">
        <f t="shared" ca="1" si="817"/>
        <v>0</v>
      </c>
      <c r="AU684" s="320">
        <f t="shared" ca="1" si="818"/>
        <v>0</v>
      </c>
      <c r="AV684" s="320">
        <f t="shared" ca="1" si="819"/>
        <v>0</v>
      </c>
      <c r="AW684" s="320">
        <f t="shared" ca="1" si="820"/>
        <v>0</v>
      </c>
      <c r="AX684" s="320">
        <f t="shared" ca="1" si="821"/>
        <v>0</v>
      </c>
      <c r="AY684" s="320">
        <f t="shared" ca="1" si="848"/>
        <v>0</v>
      </c>
      <c r="AZ684" s="724">
        <f t="shared" ca="1" si="822"/>
        <v>0</v>
      </c>
      <c r="BA684" s="1259">
        <f t="shared" si="849"/>
        <v>0</v>
      </c>
      <c r="BB684" s="1250"/>
      <c r="BC684" s="715">
        <f t="shared" si="823"/>
        <v>0</v>
      </c>
      <c r="BD684" s="715">
        <f t="shared" si="824"/>
        <v>0</v>
      </c>
      <c r="BE684" s="715">
        <f t="shared" si="825"/>
        <v>0</v>
      </c>
      <c r="BF684" s="715">
        <f t="shared" si="850"/>
        <v>0</v>
      </c>
      <c r="BG684" s="732">
        <f t="shared" si="826"/>
        <v>0</v>
      </c>
      <c r="BH684" s="39"/>
      <c r="BI684" s="39"/>
      <c r="BJ684" s="39"/>
      <c r="BK684" s="39"/>
      <c r="BL684" s="39"/>
      <c r="BM684" s="30"/>
      <c r="BN684" s="422">
        <f t="shared" ca="1" si="827"/>
        <v>0</v>
      </c>
      <c r="BO684" s="422">
        <f t="shared" ca="1" si="828"/>
        <v>0</v>
      </c>
      <c r="BP684" s="422">
        <f t="shared" ca="1" si="829"/>
        <v>0</v>
      </c>
      <c r="BQ684" s="422">
        <f t="shared" ca="1" si="830"/>
        <v>0</v>
      </c>
      <c r="BR684" s="422">
        <f t="shared" ca="1" si="851"/>
        <v>0</v>
      </c>
      <c r="BS684" s="422">
        <f t="shared" ca="1" si="831"/>
        <v>0</v>
      </c>
      <c r="BT684" s="422">
        <f t="shared" si="832"/>
        <v>0</v>
      </c>
      <c r="BU684" s="422">
        <f t="shared" si="833"/>
        <v>0</v>
      </c>
      <c r="BV684" s="422">
        <f t="shared" si="834"/>
        <v>0</v>
      </c>
      <c r="BW684" s="422">
        <f t="shared" si="835"/>
        <v>0</v>
      </c>
      <c r="BX684" s="422">
        <f t="shared" si="852"/>
        <v>0</v>
      </c>
      <c r="BY684" s="422">
        <f t="shared" si="836"/>
        <v>0</v>
      </c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458"/>
      <c r="CL684" s="458"/>
      <c r="CM684" s="458"/>
      <c r="CN684" s="458"/>
      <c r="CO684" s="458"/>
      <c r="CP684" s="458"/>
      <c r="CQ684" s="458"/>
      <c r="CR684" s="458"/>
      <c r="CS684" s="458"/>
      <c r="CT684" s="458"/>
      <c r="CU684" s="458"/>
      <c r="CV684" s="458"/>
      <c r="CW684" s="458"/>
      <c r="CX684" s="458"/>
      <c r="CY684" s="458"/>
      <c r="CZ684" s="458"/>
      <c r="DA684" s="458"/>
      <c r="DB684" s="458"/>
      <c r="DC684" s="458"/>
      <c r="DD684" s="458"/>
      <c r="DE684" s="458"/>
      <c r="DF684" s="458"/>
      <c r="DG684" s="458"/>
      <c r="DH684" s="458"/>
      <c r="DI684" s="458"/>
      <c r="DJ684" s="458"/>
      <c r="DK684" s="458"/>
      <c r="DL684" s="458"/>
      <c r="DM684" s="458"/>
      <c r="DN684" s="458"/>
      <c r="DO684" s="458"/>
      <c r="DP684" s="458"/>
      <c r="DQ684" s="458"/>
      <c r="DR684" s="458"/>
      <c r="DS684" s="458"/>
      <c r="DT684" s="458"/>
      <c r="DU684" s="39"/>
      <c r="DV684" s="39"/>
      <c r="DW684" s="31">
        <f t="shared" si="872"/>
        <v>47</v>
      </c>
      <c r="DX684" s="459">
        <f t="shared" si="837"/>
        <v>560</v>
      </c>
      <c r="DY684" s="467">
        <f t="shared" si="853"/>
        <v>0</v>
      </c>
      <c r="DZ684" s="468">
        <f t="shared" si="854"/>
        <v>0</v>
      </c>
      <c r="EA684" s="467">
        <f t="shared" si="855"/>
        <v>0</v>
      </c>
      <c r="EB684" s="468"/>
      <c r="EC684" s="326"/>
      <c r="ED684" s="468"/>
      <c r="EE684" s="39"/>
      <c r="EF684" s="459">
        <f t="shared" si="856"/>
        <v>560</v>
      </c>
      <c r="EG684" s="407">
        <f t="shared" si="868"/>
        <v>0.03</v>
      </c>
      <c r="EH684" s="407">
        <f t="shared" si="868"/>
        <v>0.03</v>
      </c>
      <c r="EI684" s="407">
        <f t="shared" si="868"/>
        <v>0.03</v>
      </c>
      <c r="EJ684" s="407">
        <f t="shared" si="868"/>
        <v>0.03</v>
      </c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</row>
    <row r="685" spans="1:228" ht="12.75" hidden="1" customHeight="1" x14ac:dyDescent="0.2">
      <c r="A685" s="31">
        <f t="shared" si="871"/>
        <v>47</v>
      </c>
      <c r="B685" s="31"/>
      <c r="C685" s="31"/>
      <c r="D685" s="32">
        <f t="shared" si="838"/>
        <v>561</v>
      </c>
      <c r="E685" s="33">
        <f t="shared" ca="1" si="802"/>
        <v>0</v>
      </c>
      <c r="F685" s="33">
        <f t="shared" ca="1" si="803"/>
        <v>0</v>
      </c>
      <c r="G685" s="33">
        <f t="shared" ca="1" si="804"/>
        <v>0</v>
      </c>
      <c r="H685" s="33">
        <v>0</v>
      </c>
      <c r="I685" s="33">
        <v>0</v>
      </c>
      <c r="J685" s="33">
        <f t="shared" ca="1" si="860"/>
        <v>0</v>
      </c>
      <c r="K685" s="33">
        <f t="shared" ca="1" si="805"/>
        <v>0</v>
      </c>
      <c r="L685" s="33"/>
      <c r="M685" s="832">
        <v>0</v>
      </c>
      <c r="N685" s="33">
        <f>IF(M685&gt;0,#REF!,0)</f>
        <v>0</v>
      </c>
      <c r="O685" s="33">
        <f t="shared" ca="1" si="806"/>
        <v>0</v>
      </c>
      <c r="P685" s="833">
        <f t="shared" ca="1" si="839"/>
        <v>0</v>
      </c>
      <c r="Q685" s="834">
        <f t="shared" ca="1" si="840"/>
        <v>0</v>
      </c>
      <c r="R685" s="835">
        <f t="shared" ca="1" si="841"/>
        <v>0</v>
      </c>
      <c r="S685" s="836">
        <f t="shared" ca="1" si="842"/>
        <v>0</v>
      </c>
      <c r="T685" s="34">
        <f t="shared" ca="1" si="807"/>
        <v>0</v>
      </c>
      <c r="U685" s="835">
        <f t="shared" ca="1" si="843"/>
        <v>0</v>
      </c>
      <c r="V685" s="34">
        <f t="shared" si="869"/>
        <v>0</v>
      </c>
      <c r="W685" s="553">
        <f t="shared" si="870"/>
        <v>0</v>
      </c>
      <c r="X685" s="42">
        <f t="shared" si="844"/>
        <v>0.03</v>
      </c>
      <c r="Y685" s="43">
        <f t="shared" si="808"/>
        <v>2.4662697723036864E-3</v>
      </c>
      <c r="Z685" s="45">
        <f t="shared" si="799"/>
        <v>0.03</v>
      </c>
      <c r="AA685" s="43">
        <f t="shared" si="809"/>
        <v>2.4662697723036864E-3</v>
      </c>
      <c r="AB685" s="35">
        <f t="shared" si="867"/>
        <v>0.16</v>
      </c>
      <c r="AC685" s="35">
        <f t="shared" ca="1" si="867"/>
        <v>0.15470777428049154</v>
      </c>
      <c r="AD685" s="317">
        <f t="shared" ca="1" si="867"/>
        <v>0.15470777428049154</v>
      </c>
      <c r="AE685" s="39"/>
      <c r="AF685" s="318">
        <f t="shared" si="810"/>
        <v>0</v>
      </c>
      <c r="AG685" s="405">
        <f t="shared" ca="1" si="811"/>
        <v>0</v>
      </c>
      <c r="AH685" s="318">
        <f t="shared" si="812"/>
        <v>0</v>
      </c>
      <c r="AI685" s="405">
        <f t="shared" ca="1" si="813"/>
        <v>0</v>
      </c>
      <c r="AJ685" s="318">
        <f t="shared" si="814"/>
        <v>0</v>
      </c>
      <c r="AK685" s="405">
        <f t="shared" ca="1" si="815"/>
        <v>0</v>
      </c>
      <c r="AL685" s="35">
        <v>0</v>
      </c>
      <c r="AM685" s="30">
        <f t="shared" ca="1" si="816"/>
        <v>0</v>
      </c>
      <c r="AN685" s="39"/>
      <c r="AO685" s="39"/>
      <c r="AP685" s="709">
        <f ca="1">IF($J$12="",0,IF(A685&lt;=$Y$3,IF(R684+SUM($M$126:M685)&gt;$Z$22,R684*10%,IF(R684+SUM($M$126:M685)&lt;=$Z$22,$Z$22-R684-SUM($M$126:M685))),0))</f>
        <v>0</v>
      </c>
      <c r="AQ685" s="319">
        <f t="shared" ca="1" si="846"/>
        <v>0</v>
      </c>
      <c r="AR685" s="319">
        <f ca="1">IF($J$12="",0,IF(U684&lt;0,0,IF(A685&lt;=$Y$3,IF(U684+SUM($M$126:M685)&gt;$Z$22,U684*10%,IF(U684+SUM($M$126:M685)&lt;=$Z$22,$AR$125-U684-SUM($M$126:M685))),0)))</f>
        <v>0</v>
      </c>
      <c r="AS685" s="39">
        <f t="shared" ca="1" si="847"/>
        <v>0</v>
      </c>
      <c r="AT685" s="723">
        <f t="shared" ca="1" si="817"/>
        <v>0</v>
      </c>
      <c r="AU685" s="320">
        <f t="shared" ca="1" si="818"/>
        <v>0</v>
      </c>
      <c r="AV685" s="320">
        <f t="shared" ca="1" si="819"/>
        <v>0</v>
      </c>
      <c r="AW685" s="320">
        <f t="shared" ca="1" si="820"/>
        <v>0</v>
      </c>
      <c r="AX685" s="320">
        <f t="shared" ca="1" si="821"/>
        <v>0</v>
      </c>
      <c r="AY685" s="320">
        <f t="shared" ca="1" si="848"/>
        <v>0</v>
      </c>
      <c r="AZ685" s="724">
        <f t="shared" ca="1" si="822"/>
        <v>0</v>
      </c>
      <c r="BA685" s="1259">
        <f t="shared" si="849"/>
        <v>0</v>
      </c>
      <c r="BB685" s="1250"/>
      <c r="BC685" s="715">
        <f t="shared" si="823"/>
        <v>0</v>
      </c>
      <c r="BD685" s="715">
        <f t="shared" si="824"/>
        <v>0</v>
      </c>
      <c r="BE685" s="715">
        <f t="shared" si="825"/>
        <v>0</v>
      </c>
      <c r="BF685" s="715">
        <f t="shared" si="850"/>
        <v>0</v>
      </c>
      <c r="BG685" s="732">
        <f t="shared" si="826"/>
        <v>0</v>
      </c>
      <c r="BH685" s="39"/>
      <c r="BI685" s="39"/>
      <c r="BJ685" s="39"/>
      <c r="BK685" s="39"/>
      <c r="BL685" s="39"/>
      <c r="BM685" s="30"/>
      <c r="BN685" s="422">
        <f t="shared" ca="1" si="827"/>
        <v>0</v>
      </c>
      <c r="BO685" s="422">
        <f t="shared" ca="1" si="828"/>
        <v>0</v>
      </c>
      <c r="BP685" s="422">
        <f t="shared" ca="1" si="829"/>
        <v>0</v>
      </c>
      <c r="BQ685" s="422">
        <f t="shared" ca="1" si="830"/>
        <v>0</v>
      </c>
      <c r="BR685" s="422">
        <f t="shared" ca="1" si="851"/>
        <v>0</v>
      </c>
      <c r="BS685" s="422">
        <f t="shared" ca="1" si="831"/>
        <v>0</v>
      </c>
      <c r="BT685" s="422">
        <f t="shared" si="832"/>
        <v>0</v>
      </c>
      <c r="BU685" s="422">
        <f t="shared" si="833"/>
        <v>0</v>
      </c>
      <c r="BV685" s="422">
        <f t="shared" si="834"/>
        <v>0</v>
      </c>
      <c r="BW685" s="422">
        <f t="shared" si="835"/>
        <v>0</v>
      </c>
      <c r="BX685" s="422">
        <f t="shared" si="852"/>
        <v>0</v>
      </c>
      <c r="BY685" s="422">
        <f t="shared" si="836"/>
        <v>0</v>
      </c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458"/>
      <c r="CL685" s="458"/>
      <c r="CM685" s="458"/>
      <c r="CN685" s="458"/>
      <c r="CO685" s="458"/>
      <c r="CP685" s="458"/>
      <c r="CQ685" s="458"/>
      <c r="CR685" s="458"/>
      <c r="CS685" s="458"/>
      <c r="CT685" s="458"/>
      <c r="CU685" s="458"/>
      <c r="CV685" s="458"/>
      <c r="CW685" s="458"/>
      <c r="CX685" s="458"/>
      <c r="CY685" s="458"/>
      <c r="CZ685" s="458"/>
      <c r="DA685" s="458"/>
      <c r="DB685" s="458"/>
      <c r="DC685" s="458"/>
      <c r="DD685" s="458"/>
      <c r="DE685" s="458"/>
      <c r="DF685" s="458"/>
      <c r="DG685" s="458"/>
      <c r="DH685" s="458"/>
      <c r="DI685" s="458"/>
      <c r="DJ685" s="458"/>
      <c r="DK685" s="458"/>
      <c r="DL685" s="458"/>
      <c r="DM685" s="458"/>
      <c r="DN685" s="458"/>
      <c r="DO685" s="458"/>
      <c r="DP685" s="458"/>
      <c r="DQ685" s="458"/>
      <c r="DR685" s="458"/>
      <c r="DS685" s="458"/>
      <c r="DT685" s="458"/>
      <c r="DU685" s="39"/>
      <c r="DV685" s="39"/>
      <c r="DW685" s="31">
        <f t="shared" si="872"/>
        <v>47</v>
      </c>
      <c r="DX685" s="459">
        <f t="shared" si="837"/>
        <v>561</v>
      </c>
      <c r="DY685" s="467">
        <f t="shared" si="853"/>
        <v>0</v>
      </c>
      <c r="DZ685" s="468">
        <f t="shared" si="854"/>
        <v>0</v>
      </c>
      <c r="EA685" s="467">
        <f t="shared" si="855"/>
        <v>0</v>
      </c>
      <c r="EB685" s="468"/>
      <c r="EC685" s="326"/>
      <c r="ED685" s="468"/>
      <c r="EE685" s="39"/>
      <c r="EF685" s="459">
        <f t="shared" si="856"/>
        <v>561</v>
      </c>
      <c r="EG685" s="407">
        <f t="shared" si="868"/>
        <v>0.03</v>
      </c>
      <c r="EH685" s="407">
        <f t="shared" si="868"/>
        <v>0.03</v>
      </c>
      <c r="EI685" s="407">
        <f t="shared" si="868"/>
        <v>0.03</v>
      </c>
      <c r="EJ685" s="407">
        <f t="shared" si="868"/>
        <v>0.03</v>
      </c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</row>
    <row r="686" spans="1:228" ht="12.75" hidden="1" customHeight="1" x14ac:dyDescent="0.2">
      <c r="A686" s="31">
        <f t="shared" si="871"/>
        <v>47</v>
      </c>
      <c r="B686" s="31"/>
      <c r="C686" s="31"/>
      <c r="D686" s="32">
        <f t="shared" si="838"/>
        <v>562</v>
      </c>
      <c r="E686" s="33">
        <f t="shared" ca="1" si="802"/>
        <v>0</v>
      </c>
      <c r="F686" s="33">
        <f t="shared" ca="1" si="803"/>
        <v>0</v>
      </c>
      <c r="G686" s="33">
        <f t="shared" ca="1" si="804"/>
        <v>0</v>
      </c>
      <c r="H686" s="33">
        <v>0</v>
      </c>
      <c r="I686" s="33">
        <v>0</v>
      </c>
      <c r="J686" s="33">
        <f t="shared" ca="1" si="860"/>
        <v>0</v>
      </c>
      <c r="K686" s="33">
        <f t="shared" ca="1" si="805"/>
        <v>0</v>
      </c>
      <c r="L686" s="33"/>
      <c r="M686" s="832">
        <v>0</v>
      </c>
      <c r="N686" s="33">
        <f>IF(M686&gt;0,#REF!,0)</f>
        <v>0</v>
      </c>
      <c r="O686" s="33">
        <f t="shared" ca="1" si="806"/>
        <v>0</v>
      </c>
      <c r="P686" s="833">
        <f t="shared" ca="1" si="839"/>
        <v>0</v>
      </c>
      <c r="Q686" s="834">
        <f t="shared" ca="1" si="840"/>
        <v>0</v>
      </c>
      <c r="R686" s="835">
        <f t="shared" ca="1" si="841"/>
        <v>0</v>
      </c>
      <c r="S686" s="836">
        <f t="shared" ca="1" si="842"/>
        <v>0</v>
      </c>
      <c r="T686" s="34">
        <f t="shared" ca="1" si="807"/>
        <v>0</v>
      </c>
      <c r="U686" s="835">
        <f t="shared" ca="1" si="843"/>
        <v>0</v>
      </c>
      <c r="V686" s="34">
        <f t="shared" si="869"/>
        <v>0</v>
      </c>
      <c r="W686" s="553">
        <f t="shared" si="870"/>
        <v>0</v>
      </c>
      <c r="X686" s="42">
        <f t="shared" si="844"/>
        <v>0.03</v>
      </c>
      <c r="Y686" s="43">
        <f t="shared" si="808"/>
        <v>2.4662697723036864E-3</v>
      </c>
      <c r="Z686" s="45">
        <f t="shared" si="799"/>
        <v>0.03</v>
      </c>
      <c r="AA686" s="43">
        <f t="shared" si="809"/>
        <v>2.4662697723036864E-3</v>
      </c>
      <c r="AB686" s="35">
        <f t="shared" ref="AB686:AD701" si="873">AB685</f>
        <v>0.16</v>
      </c>
      <c r="AC686" s="35">
        <f t="shared" ca="1" si="873"/>
        <v>0.15470777428049154</v>
      </c>
      <c r="AD686" s="317">
        <f t="shared" ca="1" si="873"/>
        <v>0.15470777428049154</v>
      </c>
      <c r="AE686" s="39"/>
      <c r="AF686" s="318">
        <f t="shared" si="810"/>
        <v>0</v>
      </c>
      <c r="AG686" s="405">
        <f t="shared" ca="1" si="811"/>
        <v>0</v>
      </c>
      <c r="AH686" s="318">
        <f t="shared" si="812"/>
        <v>0</v>
      </c>
      <c r="AI686" s="405">
        <f t="shared" ca="1" si="813"/>
        <v>0</v>
      </c>
      <c r="AJ686" s="318">
        <f t="shared" si="814"/>
        <v>0</v>
      </c>
      <c r="AK686" s="405">
        <f t="shared" ca="1" si="815"/>
        <v>0</v>
      </c>
      <c r="AL686" s="35">
        <v>0</v>
      </c>
      <c r="AM686" s="30">
        <f t="shared" ca="1" si="816"/>
        <v>0</v>
      </c>
      <c r="AN686" s="39"/>
      <c r="AO686" s="39"/>
      <c r="AP686" s="709">
        <f ca="1">IF($J$12="",0,IF(A686&lt;=$Y$3,IF(R685+SUM($M$126:M686)&gt;$Z$22,R685*10%,IF(R685+SUM($M$126:M686)&lt;=$Z$22,$Z$22-R685-SUM($M$126:M686))),0))</f>
        <v>0</v>
      </c>
      <c r="AQ686" s="319">
        <f t="shared" ca="1" si="846"/>
        <v>0</v>
      </c>
      <c r="AR686" s="319">
        <f ca="1">IF($J$12="",0,IF(U685&lt;0,0,IF(A686&lt;=$Y$3,IF(U685+SUM($M$126:M686)&gt;$Z$22,U685*10%,IF(U685+SUM($M$126:M686)&lt;=$Z$22,$AR$125-U685-SUM($M$126:M686))),0)))</f>
        <v>0</v>
      </c>
      <c r="AS686" s="39">
        <f t="shared" ca="1" si="847"/>
        <v>0</v>
      </c>
      <c r="AT686" s="723">
        <f t="shared" ca="1" si="817"/>
        <v>0</v>
      </c>
      <c r="AU686" s="320">
        <f t="shared" ca="1" si="818"/>
        <v>0</v>
      </c>
      <c r="AV686" s="320">
        <f t="shared" ca="1" si="819"/>
        <v>0</v>
      </c>
      <c r="AW686" s="320">
        <f t="shared" ca="1" si="820"/>
        <v>0</v>
      </c>
      <c r="AX686" s="320">
        <f t="shared" ca="1" si="821"/>
        <v>0</v>
      </c>
      <c r="AY686" s="320">
        <f t="shared" ca="1" si="848"/>
        <v>0</v>
      </c>
      <c r="AZ686" s="724">
        <f t="shared" ca="1" si="822"/>
        <v>0</v>
      </c>
      <c r="BA686" s="1259">
        <f t="shared" si="849"/>
        <v>0</v>
      </c>
      <c r="BB686" s="1250"/>
      <c r="BC686" s="715">
        <f t="shared" si="823"/>
        <v>0</v>
      </c>
      <c r="BD686" s="715">
        <f t="shared" si="824"/>
        <v>0</v>
      </c>
      <c r="BE686" s="715">
        <f t="shared" si="825"/>
        <v>0</v>
      </c>
      <c r="BF686" s="715">
        <f t="shared" si="850"/>
        <v>0</v>
      </c>
      <c r="BG686" s="732">
        <f t="shared" si="826"/>
        <v>0</v>
      </c>
      <c r="BH686" s="39"/>
      <c r="BI686" s="39"/>
      <c r="BJ686" s="39"/>
      <c r="BK686" s="39"/>
      <c r="BL686" s="39"/>
      <c r="BM686" s="30"/>
      <c r="BN686" s="422">
        <f t="shared" ca="1" si="827"/>
        <v>0</v>
      </c>
      <c r="BO686" s="422">
        <f t="shared" ca="1" si="828"/>
        <v>0</v>
      </c>
      <c r="BP686" s="422">
        <f t="shared" ca="1" si="829"/>
        <v>0</v>
      </c>
      <c r="BQ686" s="422">
        <f t="shared" ca="1" si="830"/>
        <v>0</v>
      </c>
      <c r="BR686" s="422">
        <f t="shared" ca="1" si="851"/>
        <v>0</v>
      </c>
      <c r="BS686" s="422">
        <f t="shared" ca="1" si="831"/>
        <v>0</v>
      </c>
      <c r="BT686" s="422">
        <f t="shared" si="832"/>
        <v>0</v>
      </c>
      <c r="BU686" s="422">
        <f t="shared" si="833"/>
        <v>0</v>
      </c>
      <c r="BV686" s="422">
        <f t="shared" si="834"/>
        <v>0</v>
      </c>
      <c r="BW686" s="422">
        <f t="shared" si="835"/>
        <v>0</v>
      </c>
      <c r="BX686" s="422">
        <f t="shared" si="852"/>
        <v>0</v>
      </c>
      <c r="BY686" s="422">
        <f t="shared" si="836"/>
        <v>0</v>
      </c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458"/>
      <c r="CL686" s="458"/>
      <c r="CM686" s="458"/>
      <c r="CN686" s="458"/>
      <c r="CO686" s="458"/>
      <c r="CP686" s="458"/>
      <c r="CQ686" s="458"/>
      <c r="CR686" s="458"/>
      <c r="CS686" s="458"/>
      <c r="CT686" s="458"/>
      <c r="CU686" s="458"/>
      <c r="CV686" s="458"/>
      <c r="CW686" s="458"/>
      <c r="CX686" s="458"/>
      <c r="CY686" s="458"/>
      <c r="CZ686" s="458"/>
      <c r="DA686" s="458"/>
      <c r="DB686" s="458"/>
      <c r="DC686" s="458"/>
      <c r="DD686" s="458"/>
      <c r="DE686" s="458"/>
      <c r="DF686" s="458"/>
      <c r="DG686" s="458"/>
      <c r="DH686" s="458"/>
      <c r="DI686" s="458"/>
      <c r="DJ686" s="458"/>
      <c r="DK686" s="458"/>
      <c r="DL686" s="458"/>
      <c r="DM686" s="458"/>
      <c r="DN686" s="458"/>
      <c r="DO686" s="458"/>
      <c r="DP686" s="458"/>
      <c r="DQ686" s="458"/>
      <c r="DR686" s="458"/>
      <c r="DS686" s="458"/>
      <c r="DT686" s="458"/>
      <c r="DU686" s="39"/>
      <c r="DV686" s="39"/>
      <c r="DW686" s="31">
        <f t="shared" si="872"/>
        <v>47</v>
      </c>
      <c r="DX686" s="459">
        <f t="shared" si="837"/>
        <v>562</v>
      </c>
      <c r="DY686" s="467">
        <f t="shared" si="853"/>
        <v>0</v>
      </c>
      <c r="DZ686" s="468">
        <f t="shared" si="854"/>
        <v>0</v>
      </c>
      <c r="EA686" s="467">
        <f t="shared" si="855"/>
        <v>0</v>
      </c>
      <c r="EB686" s="468"/>
      <c r="EC686" s="326"/>
      <c r="ED686" s="468"/>
      <c r="EE686" s="39"/>
      <c r="EF686" s="459">
        <f t="shared" si="856"/>
        <v>562</v>
      </c>
      <c r="EG686" s="407">
        <f t="shared" si="868"/>
        <v>0.03</v>
      </c>
      <c r="EH686" s="407">
        <f t="shared" si="868"/>
        <v>0.03</v>
      </c>
      <c r="EI686" s="407">
        <f t="shared" si="868"/>
        <v>0.03</v>
      </c>
      <c r="EJ686" s="407">
        <f t="shared" si="868"/>
        <v>0.03</v>
      </c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</row>
    <row r="687" spans="1:228" ht="12.75" hidden="1" customHeight="1" x14ac:dyDescent="0.2">
      <c r="A687" s="31">
        <f t="shared" si="871"/>
        <v>47</v>
      </c>
      <c r="B687" s="31"/>
      <c r="C687" s="31"/>
      <c r="D687" s="32">
        <f t="shared" si="838"/>
        <v>563</v>
      </c>
      <c r="E687" s="33">
        <f t="shared" ca="1" si="802"/>
        <v>0</v>
      </c>
      <c r="F687" s="33">
        <f t="shared" ca="1" si="803"/>
        <v>0</v>
      </c>
      <c r="G687" s="33">
        <f t="shared" ca="1" si="804"/>
        <v>0</v>
      </c>
      <c r="H687" s="33">
        <v>0</v>
      </c>
      <c r="I687" s="33">
        <v>0</v>
      </c>
      <c r="J687" s="33">
        <f t="shared" ca="1" si="860"/>
        <v>0</v>
      </c>
      <c r="K687" s="33">
        <f t="shared" ca="1" si="805"/>
        <v>0</v>
      </c>
      <c r="L687" s="33"/>
      <c r="M687" s="832">
        <v>0</v>
      </c>
      <c r="N687" s="33">
        <f>IF(M687&gt;0,#REF!,0)</f>
        <v>0</v>
      </c>
      <c r="O687" s="33">
        <f t="shared" ca="1" si="806"/>
        <v>0</v>
      </c>
      <c r="P687" s="833">
        <f t="shared" ca="1" si="839"/>
        <v>0</v>
      </c>
      <c r="Q687" s="834">
        <f t="shared" ca="1" si="840"/>
        <v>0</v>
      </c>
      <c r="R687" s="835">
        <f t="shared" ca="1" si="841"/>
        <v>0</v>
      </c>
      <c r="S687" s="836">
        <f t="shared" ca="1" si="842"/>
        <v>0</v>
      </c>
      <c r="T687" s="34">
        <f t="shared" ca="1" si="807"/>
        <v>0</v>
      </c>
      <c r="U687" s="835">
        <f t="shared" ca="1" si="843"/>
        <v>0</v>
      </c>
      <c r="V687" s="34">
        <f t="shared" si="869"/>
        <v>0</v>
      </c>
      <c r="W687" s="553">
        <f t="shared" si="870"/>
        <v>0</v>
      </c>
      <c r="X687" s="42">
        <f t="shared" si="844"/>
        <v>0.03</v>
      </c>
      <c r="Y687" s="43">
        <f t="shared" si="808"/>
        <v>2.4662697723036864E-3</v>
      </c>
      <c r="Z687" s="45">
        <f t="shared" si="799"/>
        <v>0.03</v>
      </c>
      <c r="AA687" s="43">
        <f t="shared" si="809"/>
        <v>2.4662697723036864E-3</v>
      </c>
      <c r="AB687" s="35">
        <f t="shared" si="873"/>
        <v>0.16</v>
      </c>
      <c r="AC687" s="35">
        <f t="shared" ca="1" si="873"/>
        <v>0.15470777428049154</v>
      </c>
      <c r="AD687" s="317">
        <f t="shared" ca="1" si="873"/>
        <v>0.15470777428049154</v>
      </c>
      <c r="AE687" s="39"/>
      <c r="AF687" s="318">
        <f t="shared" si="810"/>
        <v>0</v>
      </c>
      <c r="AG687" s="405">
        <f t="shared" ca="1" si="811"/>
        <v>0</v>
      </c>
      <c r="AH687" s="318">
        <f t="shared" si="812"/>
        <v>0</v>
      </c>
      <c r="AI687" s="405">
        <f t="shared" ca="1" si="813"/>
        <v>0</v>
      </c>
      <c r="AJ687" s="318">
        <f t="shared" si="814"/>
        <v>0</v>
      </c>
      <c r="AK687" s="405">
        <f t="shared" ca="1" si="815"/>
        <v>0</v>
      </c>
      <c r="AL687" s="35">
        <v>0</v>
      </c>
      <c r="AM687" s="30">
        <f t="shared" ca="1" si="816"/>
        <v>0</v>
      </c>
      <c r="AN687" s="39"/>
      <c r="AO687" s="39"/>
      <c r="AP687" s="709">
        <f ca="1">IF($J$12="",0,IF(A687&lt;=$Y$3,IF(R686+SUM($M$126:M687)&gt;$Z$22,R686*10%,IF(R686+SUM($M$126:M687)&lt;=$Z$22,$Z$22-R686-SUM($M$126:M687))),0))</f>
        <v>0</v>
      </c>
      <c r="AQ687" s="319">
        <f t="shared" ca="1" si="846"/>
        <v>0</v>
      </c>
      <c r="AR687" s="319">
        <f ca="1">IF($J$12="",0,IF(U686&lt;0,0,IF(A687&lt;=$Y$3,IF(U686+SUM($M$126:M687)&gt;$Z$22,U686*10%,IF(U686+SUM($M$126:M687)&lt;=$Z$22,$AR$125-U686-SUM($M$126:M687))),0)))</f>
        <v>0</v>
      </c>
      <c r="AS687" s="39">
        <f t="shared" ca="1" si="847"/>
        <v>0</v>
      </c>
      <c r="AT687" s="723">
        <f t="shared" ca="1" si="817"/>
        <v>0</v>
      </c>
      <c r="AU687" s="320">
        <f t="shared" ca="1" si="818"/>
        <v>0</v>
      </c>
      <c r="AV687" s="320">
        <f t="shared" ca="1" si="819"/>
        <v>0</v>
      </c>
      <c r="AW687" s="320">
        <f t="shared" ca="1" si="820"/>
        <v>0</v>
      </c>
      <c r="AX687" s="320">
        <f t="shared" ca="1" si="821"/>
        <v>0</v>
      </c>
      <c r="AY687" s="320">
        <f t="shared" ca="1" si="848"/>
        <v>0</v>
      </c>
      <c r="AZ687" s="724">
        <f t="shared" ca="1" si="822"/>
        <v>0</v>
      </c>
      <c r="BA687" s="1259">
        <f t="shared" si="849"/>
        <v>0</v>
      </c>
      <c r="BB687" s="1250"/>
      <c r="BC687" s="715">
        <f t="shared" si="823"/>
        <v>0</v>
      </c>
      <c r="BD687" s="715">
        <f t="shared" si="824"/>
        <v>0</v>
      </c>
      <c r="BE687" s="715">
        <f t="shared" si="825"/>
        <v>0</v>
      </c>
      <c r="BF687" s="715">
        <f t="shared" si="850"/>
        <v>0</v>
      </c>
      <c r="BG687" s="732">
        <f t="shared" si="826"/>
        <v>0</v>
      </c>
      <c r="BH687" s="39"/>
      <c r="BI687" s="39"/>
      <c r="BJ687" s="39"/>
      <c r="BK687" s="39"/>
      <c r="BL687" s="39"/>
      <c r="BM687" s="30"/>
      <c r="BN687" s="422">
        <f t="shared" ca="1" si="827"/>
        <v>0</v>
      </c>
      <c r="BO687" s="422">
        <f t="shared" ca="1" si="828"/>
        <v>0</v>
      </c>
      <c r="BP687" s="422">
        <f t="shared" ca="1" si="829"/>
        <v>0</v>
      </c>
      <c r="BQ687" s="422">
        <f t="shared" ca="1" si="830"/>
        <v>0</v>
      </c>
      <c r="BR687" s="422">
        <f t="shared" ca="1" si="851"/>
        <v>0</v>
      </c>
      <c r="BS687" s="422">
        <f t="shared" ca="1" si="831"/>
        <v>0</v>
      </c>
      <c r="BT687" s="422">
        <f t="shared" si="832"/>
        <v>0</v>
      </c>
      <c r="BU687" s="422">
        <f t="shared" si="833"/>
        <v>0</v>
      </c>
      <c r="BV687" s="422">
        <f t="shared" si="834"/>
        <v>0</v>
      </c>
      <c r="BW687" s="422">
        <f t="shared" si="835"/>
        <v>0</v>
      </c>
      <c r="BX687" s="422">
        <f t="shared" si="852"/>
        <v>0</v>
      </c>
      <c r="BY687" s="422">
        <f t="shared" si="836"/>
        <v>0</v>
      </c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458"/>
      <c r="CL687" s="458"/>
      <c r="CM687" s="458"/>
      <c r="CN687" s="458"/>
      <c r="CO687" s="458"/>
      <c r="CP687" s="458"/>
      <c r="CQ687" s="458"/>
      <c r="CR687" s="458"/>
      <c r="CS687" s="458"/>
      <c r="CT687" s="458"/>
      <c r="CU687" s="458"/>
      <c r="CV687" s="458"/>
      <c r="CW687" s="458"/>
      <c r="CX687" s="458"/>
      <c r="CY687" s="458"/>
      <c r="CZ687" s="458"/>
      <c r="DA687" s="458"/>
      <c r="DB687" s="458"/>
      <c r="DC687" s="458"/>
      <c r="DD687" s="458"/>
      <c r="DE687" s="458"/>
      <c r="DF687" s="458"/>
      <c r="DG687" s="458"/>
      <c r="DH687" s="458"/>
      <c r="DI687" s="458"/>
      <c r="DJ687" s="458"/>
      <c r="DK687" s="458"/>
      <c r="DL687" s="458"/>
      <c r="DM687" s="458"/>
      <c r="DN687" s="458"/>
      <c r="DO687" s="458"/>
      <c r="DP687" s="458"/>
      <c r="DQ687" s="458"/>
      <c r="DR687" s="458"/>
      <c r="DS687" s="458"/>
      <c r="DT687" s="458"/>
      <c r="DU687" s="39"/>
      <c r="DV687" s="39"/>
      <c r="DW687" s="31">
        <f t="shared" si="872"/>
        <v>47</v>
      </c>
      <c r="DX687" s="459">
        <f t="shared" si="837"/>
        <v>563</v>
      </c>
      <c r="DY687" s="467">
        <f t="shared" si="853"/>
        <v>0</v>
      </c>
      <c r="DZ687" s="468">
        <f t="shared" si="854"/>
        <v>0</v>
      </c>
      <c r="EA687" s="467">
        <f t="shared" si="855"/>
        <v>0</v>
      </c>
      <c r="EB687" s="468"/>
      <c r="EC687" s="326"/>
      <c r="ED687" s="468"/>
      <c r="EE687" s="39"/>
      <c r="EF687" s="459">
        <f t="shared" si="856"/>
        <v>563</v>
      </c>
      <c r="EG687" s="407">
        <f t="shared" ref="EG687:EJ702" si="874">EG686</f>
        <v>0.03</v>
      </c>
      <c r="EH687" s="407">
        <f t="shared" si="874"/>
        <v>0.03</v>
      </c>
      <c r="EI687" s="407">
        <f t="shared" si="874"/>
        <v>0.03</v>
      </c>
      <c r="EJ687" s="407">
        <f t="shared" si="874"/>
        <v>0.03</v>
      </c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</row>
    <row r="688" spans="1:228" ht="12.75" hidden="1" customHeight="1" x14ac:dyDescent="0.2">
      <c r="A688" s="31">
        <f t="shared" si="871"/>
        <v>47</v>
      </c>
      <c r="B688" s="31"/>
      <c r="C688" s="31"/>
      <c r="D688" s="32">
        <f t="shared" si="838"/>
        <v>564</v>
      </c>
      <c r="E688" s="33">
        <f t="shared" ca="1" si="802"/>
        <v>0</v>
      </c>
      <c r="F688" s="33">
        <f t="shared" ca="1" si="803"/>
        <v>0</v>
      </c>
      <c r="G688" s="33">
        <f t="shared" ca="1" si="804"/>
        <v>0</v>
      </c>
      <c r="H688" s="33">
        <v>0</v>
      </c>
      <c r="I688" s="33">
        <v>0</v>
      </c>
      <c r="J688" s="33">
        <f t="shared" ca="1" si="860"/>
        <v>0</v>
      </c>
      <c r="K688" s="33">
        <f t="shared" ca="1" si="805"/>
        <v>0</v>
      </c>
      <c r="L688" s="33"/>
      <c r="M688" s="832">
        <v>0</v>
      </c>
      <c r="N688" s="33">
        <f>IF(M688&gt;0,#REF!,0)</f>
        <v>0</v>
      </c>
      <c r="O688" s="33">
        <f t="shared" ca="1" si="806"/>
        <v>0</v>
      </c>
      <c r="P688" s="833">
        <f t="shared" ca="1" si="839"/>
        <v>0</v>
      </c>
      <c r="Q688" s="834">
        <f t="shared" ca="1" si="840"/>
        <v>0</v>
      </c>
      <c r="R688" s="835">
        <f t="shared" ca="1" si="841"/>
        <v>0</v>
      </c>
      <c r="S688" s="836">
        <f t="shared" ca="1" si="842"/>
        <v>0</v>
      </c>
      <c r="T688" s="34">
        <f t="shared" ca="1" si="807"/>
        <v>0</v>
      </c>
      <c r="U688" s="835">
        <f t="shared" ca="1" si="843"/>
        <v>0</v>
      </c>
      <c r="V688" s="34">
        <f t="shared" si="869"/>
        <v>0</v>
      </c>
      <c r="W688" s="553">
        <f t="shared" si="870"/>
        <v>0</v>
      </c>
      <c r="X688" s="42">
        <f t="shared" si="844"/>
        <v>0.03</v>
      </c>
      <c r="Y688" s="43">
        <f t="shared" si="808"/>
        <v>2.4662697723036864E-3</v>
      </c>
      <c r="Z688" s="45">
        <f t="shared" si="799"/>
        <v>0.03</v>
      </c>
      <c r="AA688" s="43">
        <f t="shared" si="809"/>
        <v>2.4662697723036864E-3</v>
      </c>
      <c r="AB688" s="35">
        <f t="shared" si="873"/>
        <v>0.16</v>
      </c>
      <c r="AC688" s="35">
        <f t="shared" ca="1" si="873"/>
        <v>0.15470777428049154</v>
      </c>
      <c r="AD688" s="317">
        <f t="shared" ca="1" si="873"/>
        <v>0.15470777428049154</v>
      </c>
      <c r="AE688" s="39"/>
      <c r="AF688" s="318">
        <f t="shared" si="810"/>
        <v>0</v>
      </c>
      <c r="AG688" s="405">
        <f t="shared" ca="1" si="811"/>
        <v>0</v>
      </c>
      <c r="AH688" s="318">
        <f t="shared" si="812"/>
        <v>0</v>
      </c>
      <c r="AI688" s="405">
        <f t="shared" ca="1" si="813"/>
        <v>0</v>
      </c>
      <c r="AJ688" s="318">
        <f t="shared" si="814"/>
        <v>0</v>
      </c>
      <c r="AK688" s="405">
        <f t="shared" ca="1" si="815"/>
        <v>0</v>
      </c>
      <c r="AL688" s="35">
        <v>0</v>
      </c>
      <c r="AM688" s="30">
        <f t="shared" ca="1" si="816"/>
        <v>0</v>
      </c>
      <c r="AN688" s="39"/>
      <c r="AO688" s="39"/>
      <c r="AP688" s="709">
        <f ca="1">IF($J$12="",0,IF(A688&lt;=$Y$3,IF(R687+SUM($M$126:M688)&gt;$Z$22,R687*10%,IF(R687+SUM($M$126:M688)&lt;=$Z$22,$Z$22-R687-SUM($M$126:M688))),0))</f>
        <v>0</v>
      </c>
      <c r="AQ688" s="319">
        <f t="shared" ca="1" si="846"/>
        <v>0</v>
      </c>
      <c r="AR688" s="319">
        <f ca="1">IF($J$12="",0,IF(U687&lt;0,0,IF(A688&lt;=$Y$3,IF(U687+SUM($M$126:M688)&gt;$Z$22,U687*10%,IF(U687+SUM($M$126:M688)&lt;=$Z$22,$AR$125-U687-SUM($M$126:M688))),0)))</f>
        <v>0</v>
      </c>
      <c r="AS688" s="39">
        <f t="shared" ca="1" si="847"/>
        <v>0</v>
      </c>
      <c r="AT688" s="723">
        <f t="shared" ca="1" si="817"/>
        <v>0</v>
      </c>
      <c r="AU688" s="320">
        <f t="shared" ca="1" si="818"/>
        <v>0</v>
      </c>
      <c r="AV688" s="320">
        <f t="shared" ca="1" si="819"/>
        <v>0</v>
      </c>
      <c r="AW688" s="320">
        <f t="shared" ca="1" si="820"/>
        <v>0</v>
      </c>
      <c r="AX688" s="320">
        <f t="shared" ca="1" si="821"/>
        <v>0</v>
      </c>
      <c r="AY688" s="320">
        <f t="shared" ca="1" si="848"/>
        <v>0</v>
      </c>
      <c r="AZ688" s="724">
        <f t="shared" ca="1" si="822"/>
        <v>0</v>
      </c>
      <c r="BA688" s="1259">
        <f t="shared" si="849"/>
        <v>0</v>
      </c>
      <c r="BB688" s="1250"/>
      <c r="BC688" s="715">
        <f t="shared" si="823"/>
        <v>0</v>
      </c>
      <c r="BD688" s="715">
        <f t="shared" si="824"/>
        <v>0</v>
      </c>
      <c r="BE688" s="715">
        <f t="shared" si="825"/>
        <v>0</v>
      </c>
      <c r="BF688" s="715">
        <f t="shared" si="850"/>
        <v>0</v>
      </c>
      <c r="BG688" s="732">
        <f t="shared" si="826"/>
        <v>0</v>
      </c>
      <c r="BH688" s="39"/>
      <c r="BI688" s="39"/>
      <c r="BJ688" s="39"/>
      <c r="BK688" s="39"/>
      <c r="BL688" s="39"/>
      <c r="BM688" s="30"/>
      <c r="BN688" s="422">
        <f t="shared" ca="1" si="827"/>
        <v>0</v>
      </c>
      <c r="BO688" s="422">
        <f t="shared" ca="1" si="828"/>
        <v>0</v>
      </c>
      <c r="BP688" s="422">
        <f t="shared" ca="1" si="829"/>
        <v>0</v>
      </c>
      <c r="BQ688" s="422">
        <f t="shared" ca="1" si="830"/>
        <v>0</v>
      </c>
      <c r="BR688" s="422">
        <f t="shared" ca="1" si="851"/>
        <v>0</v>
      </c>
      <c r="BS688" s="422">
        <f t="shared" ca="1" si="831"/>
        <v>0</v>
      </c>
      <c r="BT688" s="422">
        <f t="shared" si="832"/>
        <v>0</v>
      </c>
      <c r="BU688" s="422">
        <f t="shared" si="833"/>
        <v>0</v>
      </c>
      <c r="BV688" s="422">
        <f t="shared" si="834"/>
        <v>0</v>
      </c>
      <c r="BW688" s="422">
        <f t="shared" si="835"/>
        <v>0</v>
      </c>
      <c r="BX688" s="422">
        <f t="shared" si="852"/>
        <v>0</v>
      </c>
      <c r="BY688" s="422">
        <f t="shared" si="836"/>
        <v>0</v>
      </c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458"/>
      <c r="CL688" s="458"/>
      <c r="CM688" s="458"/>
      <c r="CN688" s="458"/>
      <c r="CO688" s="458"/>
      <c r="CP688" s="458"/>
      <c r="CQ688" s="458"/>
      <c r="CR688" s="458"/>
      <c r="CS688" s="458"/>
      <c r="CT688" s="458"/>
      <c r="CU688" s="458"/>
      <c r="CV688" s="458"/>
      <c r="CW688" s="458"/>
      <c r="CX688" s="458"/>
      <c r="CY688" s="458"/>
      <c r="CZ688" s="458"/>
      <c r="DA688" s="458"/>
      <c r="DB688" s="458"/>
      <c r="DC688" s="458"/>
      <c r="DD688" s="458"/>
      <c r="DE688" s="458"/>
      <c r="DF688" s="458"/>
      <c r="DG688" s="458"/>
      <c r="DH688" s="458"/>
      <c r="DI688" s="458"/>
      <c r="DJ688" s="458"/>
      <c r="DK688" s="458"/>
      <c r="DL688" s="458"/>
      <c r="DM688" s="458"/>
      <c r="DN688" s="458"/>
      <c r="DO688" s="458"/>
      <c r="DP688" s="458"/>
      <c r="DQ688" s="458"/>
      <c r="DR688" s="458"/>
      <c r="DS688" s="458"/>
      <c r="DT688" s="458"/>
      <c r="DU688" s="39"/>
      <c r="DV688" s="39"/>
      <c r="DW688" s="31">
        <f t="shared" si="872"/>
        <v>47</v>
      </c>
      <c r="DX688" s="459">
        <f t="shared" si="837"/>
        <v>564</v>
      </c>
      <c r="DY688" s="467">
        <f t="shared" si="853"/>
        <v>0</v>
      </c>
      <c r="DZ688" s="468">
        <f t="shared" si="854"/>
        <v>0</v>
      </c>
      <c r="EA688" s="467">
        <f t="shared" si="855"/>
        <v>0</v>
      </c>
      <c r="EB688" s="468"/>
      <c r="EC688" s="326"/>
      <c r="ED688" s="468"/>
      <c r="EE688" s="39"/>
      <c r="EF688" s="459">
        <f t="shared" si="856"/>
        <v>564</v>
      </c>
      <c r="EG688" s="407">
        <f t="shared" si="874"/>
        <v>0.03</v>
      </c>
      <c r="EH688" s="407">
        <f t="shared" si="874"/>
        <v>0.03</v>
      </c>
      <c r="EI688" s="407">
        <f t="shared" si="874"/>
        <v>0.03</v>
      </c>
      <c r="EJ688" s="407">
        <f t="shared" si="874"/>
        <v>0.03</v>
      </c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</row>
    <row r="689" spans="1:228" ht="12.75" hidden="1" customHeight="1" x14ac:dyDescent="0.2">
      <c r="A689" s="31">
        <f>A688+1</f>
        <v>48</v>
      </c>
      <c r="B689" s="31"/>
      <c r="C689" s="31">
        <v>30</v>
      </c>
      <c r="D689" s="32">
        <f t="shared" si="838"/>
        <v>565</v>
      </c>
      <c r="E689" s="33">
        <f t="shared" ca="1" si="802"/>
        <v>0</v>
      </c>
      <c r="F689" s="33">
        <f t="shared" ca="1" si="803"/>
        <v>0</v>
      </c>
      <c r="G689" s="33">
        <f t="shared" ca="1" si="804"/>
        <v>0</v>
      </c>
      <c r="H689" s="33">
        <v>0</v>
      </c>
      <c r="I689" s="33">
        <v>0</v>
      </c>
      <c r="J689" s="33">
        <f t="shared" ca="1" si="860"/>
        <v>0</v>
      </c>
      <c r="K689" s="33">
        <f t="shared" ca="1" si="805"/>
        <v>0</v>
      </c>
      <c r="L689" s="33"/>
      <c r="M689" s="832">
        <v>0</v>
      </c>
      <c r="N689" s="33">
        <f>IF(M689&gt;0,#REF!,0)</f>
        <v>0</v>
      </c>
      <c r="O689" s="33">
        <f t="shared" ca="1" si="806"/>
        <v>0</v>
      </c>
      <c r="P689" s="833">
        <f t="shared" ca="1" si="839"/>
        <v>0</v>
      </c>
      <c r="Q689" s="834">
        <f t="shared" ca="1" si="840"/>
        <v>0</v>
      </c>
      <c r="R689" s="835">
        <f t="shared" ca="1" si="841"/>
        <v>0</v>
      </c>
      <c r="S689" s="836">
        <f t="shared" ca="1" si="842"/>
        <v>0</v>
      </c>
      <c r="T689" s="34">
        <f t="shared" ca="1" si="807"/>
        <v>0</v>
      </c>
      <c r="U689" s="835">
        <f t="shared" ca="1" si="843"/>
        <v>0</v>
      </c>
      <c r="V689" s="34">
        <f t="shared" si="869"/>
        <v>0</v>
      </c>
      <c r="W689" s="553">
        <f t="shared" si="870"/>
        <v>0</v>
      </c>
      <c r="X689" s="42">
        <f t="shared" si="844"/>
        <v>0.03</v>
      </c>
      <c r="Y689" s="43">
        <f t="shared" si="808"/>
        <v>2.4662697723036864E-3</v>
      </c>
      <c r="Z689" s="45">
        <f t="shared" si="799"/>
        <v>0.03</v>
      </c>
      <c r="AA689" s="43">
        <f t="shared" si="809"/>
        <v>2.4662697723036864E-3</v>
      </c>
      <c r="AB689" s="35">
        <f t="shared" si="873"/>
        <v>0.16</v>
      </c>
      <c r="AC689" s="35">
        <f t="shared" ca="1" si="873"/>
        <v>0.15470777428049154</v>
      </c>
      <c r="AD689" s="317">
        <f t="shared" ca="1" si="873"/>
        <v>0.15470777428049154</v>
      </c>
      <c r="AE689" s="39"/>
      <c r="AF689" s="318">
        <f t="shared" si="810"/>
        <v>0</v>
      </c>
      <c r="AG689" s="405">
        <f t="shared" ca="1" si="811"/>
        <v>0</v>
      </c>
      <c r="AH689" s="318">
        <f t="shared" si="812"/>
        <v>0</v>
      </c>
      <c r="AI689" s="405">
        <f t="shared" ca="1" si="813"/>
        <v>0</v>
      </c>
      <c r="AJ689" s="318">
        <f t="shared" si="814"/>
        <v>0</v>
      </c>
      <c r="AK689" s="405">
        <f t="shared" ca="1" si="815"/>
        <v>0</v>
      </c>
      <c r="AL689" s="35">
        <v>0</v>
      </c>
      <c r="AM689" s="30">
        <f t="shared" ca="1" si="816"/>
        <v>0</v>
      </c>
      <c r="AN689" s="39"/>
      <c r="AO689" s="39"/>
      <c r="AP689" s="709">
        <f ca="1">IF($J$12="",0,IF(A689&lt;=$Y$3,IF(R688+SUM($M$126:M689)&gt;$Z$22,R688*10%,IF(R688+SUM($M$126:M689)&lt;=$Z$22,$Z$22-R688-SUM($M$126:M689))),0))</f>
        <v>0</v>
      </c>
      <c r="AQ689" s="319">
        <f t="shared" ca="1" si="846"/>
        <v>0</v>
      </c>
      <c r="AR689" s="319">
        <f ca="1">IF($J$12="",0,IF(U688&lt;0,0,IF(A689&lt;=$Y$3,IF(U688+SUM($M$126:M689)&gt;$Z$22,U688*10%,IF(U688+SUM($M$126:M689)&lt;=$Z$22,$AR$125-U688-SUM($M$126:M689))),0)))</f>
        <v>0</v>
      </c>
      <c r="AS689" s="39">
        <f t="shared" ca="1" si="847"/>
        <v>0</v>
      </c>
      <c r="AT689" s="723">
        <f t="shared" ca="1" si="817"/>
        <v>0</v>
      </c>
      <c r="AU689" s="320">
        <f t="shared" ca="1" si="818"/>
        <v>0</v>
      </c>
      <c r="AV689" s="320">
        <f t="shared" ca="1" si="819"/>
        <v>0</v>
      </c>
      <c r="AW689" s="320">
        <f t="shared" ca="1" si="820"/>
        <v>0</v>
      </c>
      <c r="AX689" s="320">
        <f t="shared" ca="1" si="821"/>
        <v>0</v>
      </c>
      <c r="AY689" s="320">
        <f t="shared" ca="1" si="848"/>
        <v>0</v>
      </c>
      <c r="AZ689" s="724">
        <f t="shared" ca="1" si="822"/>
        <v>0</v>
      </c>
      <c r="BA689" s="1259">
        <f t="shared" si="849"/>
        <v>0</v>
      </c>
      <c r="BB689" s="1250"/>
      <c r="BC689" s="715">
        <f t="shared" si="823"/>
        <v>0</v>
      </c>
      <c r="BD689" s="715">
        <f t="shared" si="824"/>
        <v>0</v>
      </c>
      <c r="BE689" s="715">
        <f t="shared" si="825"/>
        <v>0</v>
      </c>
      <c r="BF689" s="715">
        <f t="shared" si="850"/>
        <v>0</v>
      </c>
      <c r="BG689" s="732">
        <f t="shared" si="826"/>
        <v>0</v>
      </c>
      <c r="BH689" s="39"/>
      <c r="BI689" s="39"/>
      <c r="BJ689" s="39"/>
      <c r="BK689" s="39"/>
      <c r="BL689" s="39"/>
      <c r="BM689" s="30"/>
      <c r="BN689" s="422">
        <f t="shared" ca="1" si="827"/>
        <v>0</v>
      </c>
      <c r="BO689" s="422">
        <f t="shared" ca="1" si="828"/>
        <v>0</v>
      </c>
      <c r="BP689" s="422">
        <f t="shared" ca="1" si="829"/>
        <v>0</v>
      </c>
      <c r="BQ689" s="422">
        <f t="shared" ca="1" si="830"/>
        <v>0</v>
      </c>
      <c r="BR689" s="422">
        <f t="shared" ca="1" si="851"/>
        <v>0</v>
      </c>
      <c r="BS689" s="422">
        <f t="shared" ca="1" si="831"/>
        <v>0</v>
      </c>
      <c r="BT689" s="422">
        <f t="shared" si="832"/>
        <v>0</v>
      </c>
      <c r="BU689" s="422">
        <f t="shared" si="833"/>
        <v>0</v>
      </c>
      <c r="BV689" s="422">
        <f t="shared" si="834"/>
        <v>0</v>
      </c>
      <c r="BW689" s="422">
        <f t="shared" si="835"/>
        <v>0</v>
      </c>
      <c r="BX689" s="422">
        <f t="shared" si="852"/>
        <v>0</v>
      </c>
      <c r="BY689" s="422">
        <f t="shared" si="836"/>
        <v>0</v>
      </c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458"/>
      <c r="CL689" s="458"/>
      <c r="CM689" s="458"/>
      <c r="CN689" s="458"/>
      <c r="CO689" s="458"/>
      <c r="CP689" s="458"/>
      <c r="CQ689" s="458"/>
      <c r="CR689" s="458"/>
      <c r="CS689" s="458"/>
      <c r="CT689" s="458"/>
      <c r="CU689" s="458"/>
      <c r="CV689" s="458"/>
      <c r="CW689" s="458"/>
      <c r="CX689" s="458"/>
      <c r="CY689" s="458"/>
      <c r="CZ689" s="458"/>
      <c r="DA689" s="458"/>
      <c r="DB689" s="458"/>
      <c r="DC689" s="458"/>
      <c r="DD689" s="458"/>
      <c r="DE689" s="458"/>
      <c r="DF689" s="458"/>
      <c r="DG689" s="458"/>
      <c r="DH689" s="458"/>
      <c r="DI689" s="458"/>
      <c r="DJ689" s="458"/>
      <c r="DK689" s="458"/>
      <c r="DL689" s="458"/>
      <c r="DM689" s="458"/>
      <c r="DN689" s="458"/>
      <c r="DO689" s="458"/>
      <c r="DP689" s="458"/>
      <c r="DQ689" s="458"/>
      <c r="DR689" s="458"/>
      <c r="DS689" s="458"/>
      <c r="DT689" s="458"/>
      <c r="DU689" s="39"/>
      <c r="DV689" s="39"/>
      <c r="DW689" s="31">
        <f>DW688+1</f>
        <v>48</v>
      </c>
      <c r="DX689" s="459">
        <f t="shared" si="837"/>
        <v>565</v>
      </c>
      <c r="DY689" s="467">
        <f t="shared" si="853"/>
        <v>0</v>
      </c>
      <c r="DZ689" s="468">
        <f t="shared" si="854"/>
        <v>0</v>
      </c>
      <c r="EA689" s="467">
        <f t="shared" si="855"/>
        <v>0</v>
      </c>
      <c r="EB689" s="468"/>
      <c r="EC689" s="326"/>
      <c r="ED689" s="468"/>
      <c r="EE689" s="39"/>
      <c r="EF689" s="459">
        <f t="shared" si="856"/>
        <v>565</v>
      </c>
      <c r="EG689" s="407">
        <f t="shared" si="874"/>
        <v>0.03</v>
      </c>
      <c r="EH689" s="407">
        <f t="shared" si="874"/>
        <v>0.03</v>
      </c>
      <c r="EI689" s="407">
        <f t="shared" si="874"/>
        <v>0.03</v>
      </c>
      <c r="EJ689" s="407">
        <f t="shared" si="874"/>
        <v>0.03</v>
      </c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</row>
    <row r="690" spans="1:228" ht="12.75" hidden="1" customHeight="1" x14ac:dyDescent="0.2">
      <c r="A690" s="31">
        <f t="shared" ref="A690:A700" si="875">A689</f>
        <v>48</v>
      </c>
      <c r="B690" s="31"/>
      <c r="C690" s="31"/>
      <c r="D690" s="32">
        <f t="shared" si="838"/>
        <v>566</v>
      </c>
      <c r="E690" s="33">
        <f t="shared" ca="1" si="802"/>
        <v>0</v>
      </c>
      <c r="F690" s="33">
        <f t="shared" ca="1" si="803"/>
        <v>0</v>
      </c>
      <c r="G690" s="33">
        <f t="shared" ca="1" si="804"/>
        <v>0</v>
      </c>
      <c r="H690" s="33">
        <v>0</v>
      </c>
      <c r="I690" s="33">
        <v>0</v>
      </c>
      <c r="J690" s="33">
        <f t="shared" ca="1" si="860"/>
        <v>0</v>
      </c>
      <c r="K690" s="33">
        <f t="shared" ca="1" si="805"/>
        <v>0</v>
      </c>
      <c r="L690" s="33"/>
      <c r="M690" s="832">
        <v>0</v>
      </c>
      <c r="N690" s="33">
        <f>IF(M690&gt;0,#REF!,0)</f>
        <v>0</v>
      </c>
      <c r="O690" s="33">
        <f t="shared" ca="1" si="806"/>
        <v>0</v>
      </c>
      <c r="P690" s="833">
        <f t="shared" ca="1" si="839"/>
        <v>0</v>
      </c>
      <c r="Q690" s="834">
        <f t="shared" ca="1" si="840"/>
        <v>0</v>
      </c>
      <c r="R690" s="835">
        <f t="shared" ca="1" si="841"/>
        <v>0</v>
      </c>
      <c r="S690" s="836">
        <f t="shared" ca="1" si="842"/>
        <v>0</v>
      </c>
      <c r="T690" s="34">
        <f t="shared" ca="1" si="807"/>
        <v>0</v>
      </c>
      <c r="U690" s="835">
        <f t="shared" ca="1" si="843"/>
        <v>0</v>
      </c>
      <c r="V690" s="34">
        <f t="shared" si="869"/>
        <v>0</v>
      </c>
      <c r="W690" s="553">
        <f t="shared" si="870"/>
        <v>0</v>
      </c>
      <c r="X690" s="42">
        <f t="shared" si="844"/>
        <v>0.03</v>
      </c>
      <c r="Y690" s="43">
        <f t="shared" si="808"/>
        <v>2.4662697723036864E-3</v>
      </c>
      <c r="Z690" s="45">
        <f t="shared" ref="Z690:Z753" si="876">Z689</f>
        <v>0.03</v>
      </c>
      <c r="AA690" s="43">
        <f t="shared" si="809"/>
        <v>2.4662697723036864E-3</v>
      </c>
      <c r="AB690" s="35">
        <f t="shared" si="873"/>
        <v>0.16</v>
      </c>
      <c r="AC690" s="35">
        <f t="shared" ca="1" si="873"/>
        <v>0.15470777428049154</v>
      </c>
      <c r="AD690" s="317">
        <f t="shared" ca="1" si="873"/>
        <v>0.15470777428049154</v>
      </c>
      <c r="AE690" s="39"/>
      <c r="AF690" s="318">
        <f t="shared" si="810"/>
        <v>0</v>
      </c>
      <c r="AG690" s="405">
        <f t="shared" ca="1" si="811"/>
        <v>0</v>
      </c>
      <c r="AH690" s="318">
        <f t="shared" si="812"/>
        <v>0</v>
      </c>
      <c r="AI690" s="405">
        <f t="shared" ca="1" si="813"/>
        <v>0</v>
      </c>
      <c r="AJ690" s="318">
        <f t="shared" si="814"/>
        <v>0</v>
      </c>
      <c r="AK690" s="405">
        <f t="shared" ca="1" si="815"/>
        <v>0</v>
      </c>
      <c r="AL690" s="35">
        <v>0</v>
      </c>
      <c r="AM690" s="30">
        <f t="shared" ca="1" si="816"/>
        <v>0</v>
      </c>
      <c r="AN690" s="39"/>
      <c r="AO690" s="39"/>
      <c r="AP690" s="709">
        <f ca="1">IF($J$12="",0,IF(A690&lt;=$Y$3,IF(R689+SUM($M$126:M690)&gt;$Z$22,R689*10%,IF(R689+SUM($M$126:M690)&lt;=$Z$22,$Z$22-R689-SUM($M$126:M690))),0))</f>
        <v>0</v>
      </c>
      <c r="AQ690" s="319">
        <f t="shared" ca="1" si="846"/>
        <v>0</v>
      </c>
      <c r="AR690" s="319">
        <f ca="1">IF($J$12="",0,IF(U689&lt;0,0,IF(A690&lt;=$Y$3,IF(U689+SUM($M$126:M690)&gt;$Z$22,U689*10%,IF(U689+SUM($M$126:M690)&lt;=$Z$22,$AR$125-U689-SUM($M$126:M690))),0)))</f>
        <v>0</v>
      </c>
      <c r="AS690" s="39">
        <f t="shared" ca="1" si="847"/>
        <v>0</v>
      </c>
      <c r="AT690" s="723">
        <f t="shared" ca="1" si="817"/>
        <v>0</v>
      </c>
      <c r="AU690" s="320">
        <f t="shared" ca="1" si="818"/>
        <v>0</v>
      </c>
      <c r="AV690" s="320">
        <f t="shared" ca="1" si="819"/>
        <v>0</v>
      </c>
      <c r="AW690" s="320">
        <f t="shared" ca="1" si="820"/>
        <v>0</v>
      </c>
      <c r="AX690" s="320">
        <f t="shared" ca="1" si="821"/>
        <v>0</v>
      </c>
      <c r="AY690" s="320">
        <f t="shared" ca="1" si="848"/>
        <v>0</v>
      </c>
      <c r="AZ690" s="724">
        <f t="shared" ca="1" si="822"/>
        <v>0</v>
      </c>
      <c r="BA690" s="1259">
        <f t="shared" si="849"/>
        <v>0</v>
      </c>
      <c r="BB690" s="1250"/>
      <c r="BC690" s="715">
        <f t="shared" si="823"/>
        <v>0</v>
      </c>
      <c r="BD690" s="715">
        <f t="shared" si="824"/>
        <v>0</v>
      </c>
      <c r="BE690" s="715">
        <f t="shared" si="825"/>
        <v>0</v>
      </c>
      <c r="BF690" s="715">
        <f t="shared" si="850"/>
        <v>0</v>
      </c>
      <c r="BG690" s="732">
        <f t="shared" si="826"/>
        <v>0</v>
      </c>
      <c r="BH690" s="39"/>
      <c r="BI690" s="39"/>
      <c r="BJ690" s="39"/>
      <c r="BK690" s="39"/>
      <c r="BL690" s="39"/>
      <c r="BM690" s="30"/>
      <c r="BN690" s="422">
        <f t="shared" ca="1" si="827"/>
        <v>0</v>
      </c>
      <c r="BO690" s="422">
        <f t="shared" ca="1" si="828"/>
        <v>0</v>
      </c>
      <c r="BP690" s="422">
        <f t="shared" ca="1" si="829"/>
        <v>0</v>
      </c>
      <c r="BQ690" s="422">
        <f t="shared" ca="1" si="830"/>
        <v>0</v>
      </c>
      <c r="BR690" s="422">
        <f t="shared" ca="1" si="851"/>
        <v>0</v>
      </c>
      <c r="BS690" s="422">
        <f t="shared" ca="1" si="831"/>
        <v>0</v>
      </c>
      <c r="BT690" s="422">
        <f t="shared" si="832"/>
        <v>0</v>
      </c>
      <c r="BU690" s="422">
        <f t="shared" si="833"/>
        <v>0</v>
      </c>
      <c r="BV690" s="422">
        <f t="shared" si="834"/>
        <v>0</v>
      </c>
      <c r="BW690" s="422">
        <f t="shared" si="835"/>
        <v>0</v>
      </c>
      <c r="BX690" s="422">
        <f t="shared" si="852"/>
        <v>0</v>
      </c>
      <c r="BY690" s="422">
        <f t="shared" si="836"/>
        <v>0</v>
      </c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458"/>
      <c r="CL690" s="458"/>
      <c r="CM690" s="458"/>
      <c r="CN690" s="458"/>
      <c r="CO690" s="458"/>
      <c r="CP690" s="458"/>
      <c r="CQ690" s="458"/>
      <c r="CR690" s="458"/>
      <c r="CS690" s="458"/>
      <c r="CT690" s="458"/>
      <c r="CU690" s="458"/>
      <c r="CV690" s="458"/>
      <c r="CW690" s="458"/>
      <c r="CX690" s="458"/>
      <c r="CY690" s="458"/>
      <c r="CZ690" s="458"/>
      <c r="DA690" s="458"/>
      <c r="DB690" s="458"/>
      <c r="DC690" s="458"/>
      <c r="DD690" s="458"/>
      <c r="DE690" s="458"/>
      <c r="DF690" s="458"/>
      <c r="DG690" s="458"/>
      <c r="DH690" s="458"/>
      <c r="DI690" s="458"/>
      <c r="DJ690" s="458"/>
      <c r="DK690" s="458"/>
      <c r="DL690" s="458"/>
      <c r="DM690" s="458"/>
      <c r="DN690" s="458"/>
      <c r="DO690" s="458"/>
      <c r="DP690" s="458"/>
      <c r="DQ690" s="458"/>
      <c r="DR690" s="458"/>
      <c r="DS690" s="458"/>
      <c r="DT690" s="458"/>
      <c r="DU690" s="39"/>
      <c r="DV690" s="39"/>
      <c r="DW690" s="31">
        <f t="shared" ref="DW690:DW700" si="877">DW689</f>
        <v>48</v>
      </c>
      <c r="DX690" s="459">
        <f t="shared" si="837"/>
        <v>566</v>
      </c>
      <c r="DY690" s="467">
        <f t="shared" si="853"/>
        <v>0</v>
      </c>
      <c r="DZ690" s="468">
        <f t="shared" si="854"/>
        <v>0</v>
      </c>
      <c r="EA690" s="467">
        <f t="shared" si="855"/>
        <v>0</v>
      </c>
      <c r="EB690" s="468"/>
      <c r="EC690" s="326"/>
      <c r="ED690" s="468"/>
      <c r="EE690" s="39"/>
      <c r="EF690" s="459">
        <f t="shared" si="856"/>
        <v>566</v>
      </c>
      <c r="EG690" s="407">
        <f t="shared" si="874"/>
        <v>0.03</v>
      </c>
      <c r="EH690" s="407">
        <f t="shared" si="874"/>
        <v>0.03</v>
      </c>
      <c r="EI690" s="407">
        <f t="shared" si="874"/>
        <v>0.03</v>
      </c>
      <c r="EJ690" s="407">
        <f t="shared" si="874"/>
        <v>0.03</v>
      </c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</row>
    <row r="691" spans="1:228" ht="12.75" hidden="1" customHeight="1" x14ac:dyDescent="0.2">
      <c r="A691" s="31">
        <f t="shared" si="875"/>
        <v>48</v>
      </c>
      <c r="B691" s="31"/>
      <c r="C691" s="31"/>
      <c r="D691" s="32">
        <f t="shared" si="838"/>
        <v>567</v>
      </c>
      <c r="E691" s="33">
        <f t="shared" ca="1" si="802"/>
        <v>0</v>
      </c>
      <c r="F691" s="33">
        <f t="shared" ca="1" si="803"/>
        <v>0</v>
      </c>
      <c r="G691" s="33">
        <f t="shared" ca="1" si="804"/>
        <v>0</v>
      </c>
      <c r="H691" s="33">
        <v>0</v>
      </c>
      <c r="I691" s="33">
        <v>0</v>
      </c>
      <c r="J691" s="33">
        <f t="shared" ca="1" si="860"/>
        <v>0</v>
      </c>
      <c r="K691" s="33">
        <f t="shared" ca="1" si="805"/>
        <v>0</v>
      </c>
      <c r="L691" s="33"/>
      <c r="M691" s="832">
        <v>0</v>
      </c>
      <c r="N691" s="33">
        <f>IF(M691&gt;0,#REF!,0)</f>
        <v>0</v>
      </c>
      <c r="O691" s="33">
        <f t="shared" ca="1" si="806"/>
        <v>0</v>
      </c>
      <c r="P691" s="833">
        <f t="shared" ca="1" si="839"/>
        <v>0</v>
      </c>
      <c r="Q691" s="834">
        <f t="shared" ca="1" si="840"/>
        <v>0</v>
      </c>
      <c r="R691" s="835">
        <f t="shared" ca="1" si="841"/>
        <v>0</v>
      </c>
      <c r="S691" s="836">
        <f t="shared" ca="1" si="842"/>
        <v>0</v>
      </c>
      <c r="T691" s="34">
        <f t="shared" ca="1" si="807"/>
        <v>0</v>
      </c>
      <c r="U691" s="835">
        <f t="shared" ca="1" si="843"/>
        <v>0</v>
      </c>
      <c r="V691" s="34">
        <f t="shared" si="869"/>
        <v>0</v>
      </c>
      <c r="W691" s="553">
        <f t="shared" si="870"/>
        <v>0</v>
      </c>
      <c r="X691" s="42">
        <f t="shared" si="844"/>
        <v>0.03</v>
      </c>
      <c r="Y691" s="43">
        <f t="shared" si="808"/>
        <v>2.4662697723036864E-3</v>
      </c>
      <c r="Z691" s="45">
        <f t="shared" si="876"/>
        <v>0.03</v>
      </c>
      <c r="AA691" s="43">
        <f t="shared" si="809"/>
        <v>2.4662697723036864E-3</v>
      </c>
      <c r="AB691" s="35">
        <f t="shared" si="873"/>
        <v>0.16</v>
      </c>
      <c r="AC691" s="35">
        <f t="shared" ca="1" si="873"/>
        <v>0.15470777428049154</v>
      </c>
      <c r="AD691" s="317">
        <f t="shared" ca="1" si="873"/>
        <v>0.15470777428049154</v>
      </c>
      <c r="AE691" s="39"/>
      <c r="AF691" s="318">
        <f t="shared" si="810"/>
        <v>0</v>
      </c>
      <c r="AG691" s="405">
        <f t="shared" ca="1" si="811"/>
        <v>0</v>
      </c>
      <c r="AH691" s="318">
        <f t="shared" si="812"/>
        <v>0</v>
      </c>
      <c r="AI691" s="405">
        <f t="shared" ca="1" si="813"/>
        <v>0</v>
      </c>
      <c r="AJ691" s="318">
        <f t="shared" si="814"/>
        <v>0</v>
      </c>
      <c r="AK691" s="405">
        <f t="shared" ca="1" si="815"/>
        <v>0</v>
      </c>
      <c r="AL691" s="35">
        <v>0</v>
      </c>
      <c r="AM691" s="30">
        <f t="shared" ca="1" si="816"/>
        <v>0</v>
      </c>
      <c r="AN691" s="39"/>
      <c r="AO691" s="39"/>
      <c r="AP691" s="709">
        <f ca="1">IF($J$12="",0,IF(A691&lt;=$Y$3,IF(R690+SUM($M$126:M691)&gt;$Z$22,R690*10%,IF(R690+SUM($M$126:M691)&lt;=$Z$22,$Z$22-R690-SUM($M$126:M691))),0))</f>
        <v>0</v>
      </c>
      <c r="AQ691" s="319">
        <f t="shared" ca="1" si="846"/>
        <v>0</v>
      </c>
      <c r="AR691" s="319">
        <f ca="1">IF($J$12="",0,IF(U690&lt;0,0,IF(A691&lt;=$Y$3,IF(U690+SUM($M$126:M691)&gt;$Z$22,U690*10%,IF(U690+SUM($M$126:M691)&lt;=$Z$22,$AR$125-U690-SUM($M$126:M691))),0)))</f>
        <v>0</v>
      </c>
      <c r="AS691" s="39">
        <f t="shared" ca="1" si="847"/>
        <v>0</v>
      </c>
      <c r="AT691" s="723">
        <f t="shared" ca="1" si="817"/>
        <v>0</v>
      </c>
      <c r="AU691" s="320">
        <f t="shared" ca="1" si="818"/>
        <v>0</v>
      </c>
      <c r="AV691" s="320">
        <f t="shared" ca="1" si="819"/>
        <v>0</v>
      </c>
      <c r="AW691" s="320">
        <f t="shared" ca="1" si="820"/>
        <v>0</v>
      </c>
      <c r="AX691" s="320">
        <f t="shared" ca="1" si="821"/>
        <v>0</v>
      </c>
      <c r="AY691" s="320">
        <f t="shared" ca="1" si="848"/>
        <v>0</v>
      </c>
      <c r="AZ691" s="724">
        <f t="shared" ca="1" si="822"/>
        <v>0</v>
      </c>
      <c r="BA691" s="1259">
        <f t="shared" si="849"/>
        <v>0</v>
      </c>
      <c r="BB691" s="1250"/>
      <c r="BC691" s="715">
        <f t="shared" si="823"/>
        <v>0</v>
      </c>
      <c r="BD691" s="715">
        <f t="shared" si="824"/>
        <v>0</v>
      </c>
      <c r="BE691" s="715">
        <f t="shared" si="825"/>
        <v>0</v>
      </c>
      <c r="BF691" s="715">
        <f t="shared" si="850"/>
        <v>0</v>
      </c>
      <c r="BG691" s="732">
        <f t="shared" si="826"/>
        <v>0</v>
      </c>
      <c r="BH691" s="39"/>
      <c r="BI691" s="39"/>
      <c r="BJ691" s="39"/>
      <c r="BK691" s="39"/>
      <c r="BL691" s="39"/>
      <c r="BM691" s="30"/>
      <c r="BN691" s="422">
        <f t="shared" ca="1" si="827"/>
        <v>0</v>
      </c>
      <c r="BO691" s="422">
        <f t="shared" ca="1" si="828"/>
        <v>0</v>
      </c>
      <c r="BP691" s="422">
        <f t="shared" ca="1" si="829"/>
        <v>0</v>
      </c>
      <c r="BQ691" s="422">
        <f t="shared" ca="1" si="830"/>
        <v>0</v>
      </c>
      <c r="BR691" s="422">
        <f t="shared" ca="1" si="851"/>
        <v>0</v>
      </c>
      <c r="BS691" s="422">
        <f t="shared" ca="1" si="831"/>
        <v>0</v>
      </c>
      <c r="BT691" s="422">
        <f t="shared" si="832"/>
        <v>0</v>
      </c>
      <c r="BU691" s="422">
        <f t="shared" si="833"/>
        <v>0</v>
      </c>
      <c r="BV691" s="422">
        <f t="shared" si="834"/>
        <v>0</v>
      </c>
      <c r="BW691" s="422">
        <f t="shared" si="835"/>
        <v>0</v>
      </c>
      <c r="BX691" s="422">
        <f t="shared" si="852"/>
        <v>0</v>
      </c>
      <c r="BY691" s="422">
        <f t="shared" si="836"/>
        <v>0</v>
      </c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458"/>
      <c r="CL691" s="458"/>
      <c r="CM691" s="458"/>
      <c r="CN691" s="458"/>
      <c r="CO691" s="458"/>
      <c r="CP691" s="458"/>
      <c r="CQ691" s="458"/>
      <c r="CR691" s="458"/>
      <c r="CS691" s="458"/>
      <c r="CT691" s="458"/>
      <c r="CU691" s="458"/>
      <c r="CV691" s="458"/>
      <c r="CW691" s="458"/>
      <c r="CX691" s="458"/>
      <c r="CY691" s="458"/>
      <c r="CZ691" s="458"/>
      <c r="DA691" s="458"/>
      <c r="DB691" s="458"/>
      <c r="DC691" s="458"/>
      <c r="DD691" s="458"/>
      <c r="DE691" s="458"/>
      <c r="DF691" s="458"/>
      <c r="DG691" s="458"/>
      <c r="DH691" s="458"/>
      <c r="DI691" s="458"/>
      <c r="DJ691" s="458"/>
      <c r="DK691" s="458"/>
      <c r="DL691" s="458"/>
      <c r="DM691" s="458"/>
      <c r="DN691" s="458"/>
      <c r="DO691" s="458"/>
      <c r="DP691" s="458"/>
      <c r="DQ691" s="458"/>
      <c r="DR691" s="458"/>
      <c r="DS691" s="458"/>
      <c r="DT691" s="458"/>
      <c r="DU691" s="39"/>
      <c r="DV691" s="39"/>
      <c r="DW691" s="31">
        <f t="shared" si="877"/>
        <v>48</v>
      </c>
      <c r="DX691" s="459">
        <f t="shared" si="837"/>
        <v>567</v>
      </c>
      <c r="DY691" s="467">
        <f t="shared" si="853"/>
        <v>0</v>
      </c>
      <c r="DZ691" s="468">
        <f t="shared" si="854"/>
        <v>0</v>
      </c>
      <c r="EA691" s="467">
        <f t="shared" si="855"/>
        <v>0</v>
      </c>
      <c r="EB691" s="468"/>
      <c r="EC691" s="326"/>
      <c r="ED691" s="468"/>
      <c r="EE691" s="39"/>
      <c r="EF691" s="459">
        <f t="shared" si="856"/>
        <v>567</v>
      </c>
      <c r="EG691" s="407">
        <f t="shared" si="874"/>
        <v>0.03</v>
      </c>
      <c r="EH691" s="407">
        <f t="shared" si="874"/>
        <v>0.03</v>
      </c>
      <c r="EI691" s="407">
        <f t="shared" si="874"/>
        <v>0.03</v>
      </c>
      <c r="EJ691" s="407">
        <f t="shared" si="874"/>
        <v>0.03</v>
      </c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</row>
    <row r="692" spans="1:228" ht="12.75" hidden="1" customHeight="1" x14ac:dyDescent="0.2">
      <c r="A692" s="31">
        <f t="shared" si="875"/>
        <v>48</v>
      </c>
      <c r="B692" s="31"/>
      <c r="C692" s="31"/>
      <c r="D692" s="32">
        <f t="shared" si="838"/>
        <v>568</v>
      </c>
      <c r="E692" s="33">
        <f t="shared" ca="1" si="802"/>
        <v>0</v>
      </c>
      <c r="F692" s="33">
        <f t="shared" ca="1" si="803"/>
        <v>0</v>
      </c>
      <c r="G692" s="33">
        <f t="shared" ca="1" si="804"/>
        <v>0</v>
      </c>
      <c r="H692" s="33">
        <v>0</v>
      </c>
      <c r="I692" s="33">
        <v>0</v>
      </c>
      <c r="J692" s="33">
        <f t="shared" ca="1" si="860"/>
        <v>0</v>
      </c>
      <c r="K692" s="33">
        <f t="shared" ca="1" si="805"/>
        <v>0</v>
      </c>
      <c r="L692" s="33"/>
      <c r="M692" s="832">
        <v>0</v>
      </c>
      <c r="N692" s="33">
        <f>IF(M692&gt;0,#REF!,0)</f>
        <v>0</v>
      </c>
      <c r="O692" s="33">
        <f t="shared" ca="1" si="806"/>
        <v>0</v>
      </c>
      <c r="P692" s="833">
        <f t="shared" ca="1" si="839"/>
        <v>0</v>
      </c>
      <c r="Q692" s="834">
        <f t="shared" ca="1" si="840"/>
        <v>0</v>
      </c>
      <c r="R692" s="835">
        <f t="shared" ca="1" si="841"/>
        <v>0</v>
      </c>
      <c r="S692" s="836">
        <f t="shared" ca="1" si="842"/>
        <v>0</v>
      </c>
      <c r="T692" s="34">
        <f t="shared" ca="1" si="807"/>
        <v>0</v>
      </c>
      <c r="U692" s="835">
        <f t="shared" ca="1" si="843"/>
        <v>0</v>
      </c>
      <c r="V692" s="34">
        <f t="shared" si="869"/>
        <v>0</v>
      </c>
      <c r="W692" s="553">
        <f t="shared" si="870"/>
        <v>0</v>
      </c>
      <c r="X692" s="42">
        <f t="shared" si="844"/>
        <v>0.03</v>
      </c>
      <c r="Y692" s="43">
        <f t="shared" si="808"/>
        <v>2.4662697723036864E-3</v>
      </c>
      <c r="Z692" s="45">
        <f t="shared" si="876"/>
        <v>0.03</v>
      </c>
      <c r="AA692" s="43">
        <f t="shared" si="809"/>
        <v>2.4662697723036864E-3</v>
      </c>
      <c r="AB692" s="35">
        <f t="shared" si="873"/>
        <v>0.16</v>
      </c>
      <c r="AC692" s="35">
        <f t="shared" ca="1" si="873"/>
        <v>0.15470777428049154</v>
      </c>
      <c r="AD692" s="317">
        <f t="shared" ca="1" si="873"/>
        <v>0.15470777428049154</v>
      </c>
      <c r="AE692" s="39"/>
      <c r="AF692" s="318">
        <f t="shared" si="810"/>
        <v>0</v>
      </c>
      <c r="AG692" s="405">
        <f t="shared" ca="1" si="811"/>
        <v>0</v>
      </c>
      <c r="AH692" s="318">
        <f t="shared" si="812"/>
        <v>0</v>
      </c>
      <c r="AI692" s="405">
        <f t="shared" ca="1" si="813"/>
        <v>0</v>
      </c>
      <c r="AJ692" s="318">
        <f t="shared" si="814"/>
        <v>0</v>
      </c>
      <c r="AK692" s="405">
        <f t="shared" ca="1" si="815"/>
        <v>0</v>
      </c>
      <c r="AL692" s="35">
        <v>0</v>
      </c>
      <c r="AM692" s="30">
        <f t="shared" ca="1" si="816"/>
        <v>0</v>
      </c>
      <c r="AN692" s="39"/>
      <c r="AO692" s="39"/>
      <c r="AP692" s="709">
        <f ca="1">IF($J$12="",0,IF(A692&lt;=$Y$3,IF(R691+SUM($M$126:M692)&gt;$Z$22,R691*10%,IF(R691+SUM($M$126:M692)&lt;=$Z$22,$Z$22-R691-SUM($M$126:M692))),0))</f>
        <v>0</v>
      </c>
      <c r="AQ692" s="319">
        <f t="shared" ca="1" si="846"/>
        <v>0</v>
      </c>
      <c r="AR692" s="319">
        <f ca="1">IF($J$12="",0,IF(U691&lt;0,0,IF(A692&lt;=$Y$3,IF(U691+SUM($M$126:M692)&gt;$Z$22,U691*10%,IF(U691+SUM($M$126:M692)&lt;=$Z$22,$AR$125-U691-SUM($M$126:M692))),0)))</f>
        <v>0</v>
      </c>
      <c r="AS692" s="39">
        <f t="shared" ca="1" si="847"/>
        <v>0</v>
      </c>
      <c r="AT692" s="723">
        <f t="shared" ca="1" si="817"/>
        <v>0</v>
      </c>
      <c r="AU692" s="320">
        <f t="shared" ca="1" si="818"/>
        <v>0</v>
      </c>
      <c r="AV692" s="320">
        <f t="shared" ca="1" si="819"/>
        <v>0</v>
      </c>
      <c r="AW692" s="320">
        <f t="shared" ca="1" si="820"/>
        <v>0</v>
      </c>
      <c r="AX692" s="320">
        <f t="shared" ca="1" si="821"/>
        <v>0</v>
      </c>
      <c r="AY692" s="320">
        <f t="shared" ca="1" si="848"/>
        <v>0</v>
      </c>
      <c r="AZ692" s="724">
        <f t="shared" ca="1" si="822"/>
        <v>0</v>
      </c>
      <c r="BA692" s="1259">
        <f t="shared" si="849"/>
        <v>0</v>
      </c>
      <c r="BB692" s="1250"/>
      <c r="BC692" s="715">
        <f t="shared" si="823"/>
        <v>0</v>
      </c>
      <c r="BD692" s="715">
        <f t="shared" si="824"/>
        <v>0</v>
      </c>
      <c r="BE692" s="715">
        <f t="shared" si="825"/>
        <v>0</v>
      </c>
      <c r="BF692" s="715">
        <f t="shared" si="850"/>
        <v>0</v>
      </c>
      <c r="BG692" s="732">
        <f t="shared" si="826"/>
        <v>0</v>
      </c>
      <c r="BH692" s="39"/>
      <c r="BI692" s="39"/>
      <c r="BJ692" s="39"/>
      <c r="BK692" s="39"/>
      <c r="BL692" s="39"/>
      <c r="BM692" s="30"/>
      <c r="BN692" s="422">
        <f t="shared" ca="1" si="827"/>
        <v>0</v>
      </c>
      <c r="BO692" s="422">
        <f t="shared" ca="1" si="828"/>
        <v>0</v>
      </c>
      <c r="BP692" s="422">
        <f t="shared" ca="1" si="829"/>
        <v>0</v>
      </c>
      <c r="BQ692" s="422">
        <f t="shared" ca="1" si="830"/>
        <v>0</v>
      </c>
      <c r="BR692" s="422">
        <f t="shared" ca="1" si="851"/>
        <v>0</v>
      </c>
      <c r="BS692" s="422">
        <f t="shared" ca="1" si="831"/>
        <v>0</v>
      </c>
      <c r="BT692" s="422">
        <f t="shared" si="832"/>
        <v>0</v>
      </c>
      <c r="BU692" s="422">
        <f t="shared" si="833"/>
        <v>0</v>
      </c>
      <c r="BV692" s="422">
        <f t="shared" si="834"/>
        <v>0</v>
      </c>
      <c r="BW692" s="422">
        <f t="shared" si="835"/>
        <v>0</v>
      </c>
      <c r="BX692" s="422">
        <f t="shared" si="852"/>
        <v>0</v>
      </c>
      <c r="BY692" s="422">
        <f t="shared" si="836"/>
        <v>0</v>
      </c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458"/>
      <c r="CL692" s="458"/>
      <c r="CM692" s="458"/>
      <c r="CN692" s="458"/>
      <c r="CO692" s="458"/>
      <c r="CP692" s="458"/>
      <c r="CQ692" s="458"/>
      <c r="CR692" s="458"/>
      <c r="CS692" s="458"/>
      <c r="CT692" s="458"/>
      <c r="CU692" s="458"/>
      <c r="CV692" s="458"/>
      <c r="CW692" s="458"/>
      <c r="CX692" s="458"/>
      <c r="CY692" s="458"/>
      <c r="CZ692" s="458"/>
      <c r="DA692" s="458"/>
      <c r="DB692" s="458"/>
      <c r="DC692" s="458"/>
      <c r="DD692" s="458"/>
      <c r="DE692" s="458"/>
      <c r="DF692" s="458"/>
      <c r="DG692" s="458"/>
      <c r="DH692" s="458"/>
      <c r="DI692" s="458"/>
      <c r="DJ692" s="458"/>
      <c r="DK692" s="458"/>
      <c r="DL692" s="458"/>
      <c r="DM692" s="458"/>
      <c r="DN692" s="458"/>
      <c r="DO692" s="458"/>
      <c r="DP692" s="458"/>
      <c r="DQ692" s="458"/>
      <c r="DR692" s="458"/>
      <c r="DS692" s="458"/>
      <c r="DT692" s="458"/>
      <c r="DU692" s="39"/>
      <c r="DV692" s="39"/>
      <c r="DW692" s="31">
        <f t="shared" si="877"/>
        <v>48</v>
      </c>
      <c r="DX692" s="459">
        <f t="shared" si="837"/>
        <v>568</v>
      </c>
      <c r="DY692" s="467">
        <f t="shared" si="853"/>
        <v>0</v>
      </c>
      <c r="DZ692" s="468">
        <f t="shared" si="854"/>
        <v>0</v>
      </c>
      <c r="EA692" s="467">
        <f t="shared" si="855"/>
        <v>0</v>
      </c>
      <c r="EB692" s="468"/>
      <c r="EC692" s="326"/>
      <c r="ED692" s="468"/>
      <c r="EE692" s="39"/>
      <c r="EF692" s="459">
        <f t="shared" si="856"/>
        <v>568</v>
      </c>
      <c r="EG692" s="407">
        <f t="shared" si="874"/>
        <v>0.03</v>
      </c>
      <c r="EH692" s="407">
        <f t="shared" si="874"/>
        <v>0.03</v>
      </c>
      <c r="EI692" s="407">
        <f t="shared" si="874"/>
        <v>0.03</v>
      </c>
      <c r="EJ692" s="407">
        <f t="shared" si="874"/>
        <v>0.03</v>
      </c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</row>
    <row r="693" spans="1:228" ht="12.75" hidden="1" customHeight="1" x14ac:dyDescent="0.2">
      <c r="A693" s="31">
        <f t="shared" si="875"/>
        <v>48</v>
      </c>
      <c r="B693" s="31"/>
      <c r="C693" s="31"/>
      <c r="D693" s="32">
        <f t="shared" si="838"/>
        <v>569</v>
      </c>
      <c r="E693" s="33">
        <f t="shared" ca="1" si="802"/>
        <v>0</v>
      </c>
      <c r="F693" s="33">
        <f t="shared" ca="1" si="803"/>
        <v>0</v>
      </c>
      <c r="G693" s="33">
        <f t="shared" ca="1" si="804"/>
        <v>0</v>
      </c>
      <c r="H693" s="33">
        <v>0</v>
      </c>
      <c r="I693" s="33">
        <v>0</v>
      </c>
      <c r="J693" s="33">
        <f t="shared" ca="1" si="860"/>
        <v>0</v>
      </c>
      <c r="K693" s="33">
        <f t="shared" ca="1" si="805"/>
        <v>0</v>
      </c>
      <c r="L693" s="33"/>
      <c r="M693" s="832">
        <v>0</v>
      </c>
      <c r="N693" s="33">
        <f>IF(M693&gt;0,#REF!,0)</f>
        <v>0</v>
      </c>
      <c r="O693" s="33">
        <f t="shared" ca="1" si="806"/>
        <v>0</v>
      </c>
      <c r="P693" s="833">
        <f t="shared" ca="1" si="839"/>
        <v>0</v>
      </c>
      <c r="Q693" s="834">
        <f t="shared" ca="1" si="840"/>
        <v>0</v>
      </c>
      <c r="R693" s="835">
        <f t="shared" ca="1" si="841"/>
        <v>0</v>
      </c>
      <c r="S693" s="836">
        <f t="shared" ca="1" si="842"/>
        <v>0</v>
      </c>
      <c r="T693" s="34">
        <f t="shared" ca="1" si="807"/>
        <v>0</v>
      </c>
      <c r="U693" s="835">
        <f t="shared" ca="1" si="843"/>
        <v>0</v>
      </c>
      <c r="V693" s="34">
        <f t="shared" si="869"/>
        <v>0</v>
      </c>
      <c r="W693" s="553">
        <f t="shared" si="870"/>
        <v>0</v>
      </c>
      <c r="X693" s="42">
        <f t="shared" si="844"/>
        <v>0.03</v>
      </c>
      <c r="Y693" s="43">
        <f t="shared" si="808"/>
        <v>2.4662697723036864E-3</v>
      </c>
      <c r="Z693" s="45">
        <f t="shared" si="876"/>
        <v>0.03</v>
      </c>
      <c r="AA693" s="43">
        <f t="shared" si="809"/>
        <v>2.4662697723036864E-3</v>
      </c>
      <c r="AB693" s="35">
        <f t="shared" si="873"/>
        <v>0.16</v>
      </c>
      <c r="AC693" s="35">
        <f t="shared" ca="1" si="873"/>
        <v>0.15470777428049154</v>
      </c>
      <c r="AD693" s="317">
        <f t="shared" ca="1" si="873"/>
        <v>0.15470777428049154</v>
      </c>
      <c r="AE693" s="39"/>
      <c r="AF693" s="318">
        <f t="shared" si="810"/>
        <v>0</v>
      </c>
      <c r="AG693" s="405">
        <f t="shared" ca="1" si="811"/>
        <v>0</v>
      </c>
      <c r="AH693" s="318">
        <f t="shared" si="812"/>
        <v>0</v>
      </c>
      <c r="AI693" s="405">
        <f t="shared" ca="1" si="813"/>
        <v>0</v>
      </c>
      <c r="AJ693" s="318">
        <f t="shared" si="814"/>
        <v>0</v>
      </c>
      <c r="AK693" s="405">
        <f t="shared" ca="1" si="815"/>
        <v>0</v>
      </c>
      <c r="AL693" s="35">
        <v>0</v>
      </c>
      <c r="AM693" s="30">
        <f t="shared" ca="1" si="816"/>
        <v>0</v>
      </c>
      <c r="AN693" s="39"/>
      <c r="AO693" s="39"/>
      <c r="AP693" s="709">
        <f ca="1">IF($J$12="",0,IF(A693&lt;=$Y$3,IF(R692+SUM($M$126:M693)&gt;$Z$22,R692*10%,IF(R692+SUM($M$126:M693)&lt;=$Z$22,$Z$22-R692-SUM($M$126:M693))),0))</f>
        <v>0</v>
      </c>
      <c r="AQ693" s="319">
        <f t="shared" ca="1" si="846"/>
        <v>0</v>
      </c>
      <c r="AR693" s="319">
        <f ca="1">IF($J$12="",0,IF(U692&lt;0,0,IF(A693&lt;=$Y$3,IF(U692+SUM($M$126:M693)&gt;$Z$22,U692*10%,IF(U692+SUM($M$126:M693)&lt;=$Z$22,$AR$125-U692-SUM($M$126:M693))),0)))</f>
        <v>0</v>
      </c>
      <c r="AS693" s="39">
        <f t="shared" ca="1" si="847"/>
        <v>0</v>
      </c>
      <c r="AT693" s="723">
        <f t="shared" ca="1" si="817"/>
        <v>0</v>
      </c>
      <c r="AU693" s="320">
        <f t="shared" ca="1" si="818"/>
        <v>0</v>
      </c>
      <c r="AV693" s="320">
        <f t="shared" ca="1" si="819"/>
        <v>0</v>
      </c>
      <c r="AW693" s="320">
        <f t="shared" ca="1" si="820"/>
        <v>0</v>
      </c>
      <c r="AX693" s="320">
        <f t="shared" ca="1" si="821"/>
        <v>0</v>
      </c>
      <c r="AY693" s="320">
        <f t="shared" ca="1" si="848"/>
        <v>0</v>
      </c>
      <c r="AZ693" s="724">
        <f t="shared" ca="1" si="822"/>
        <v>0</v>
      </c>
      <c r="BA693" s="1259">
        <f t="shared" si="849"/>
        <v>0</v>
      </c>
      <c r="BB693" s="1250"/>
      <c r="BC693" s="715">
        <f t="shared" si="823"/>
        <v>0</v>
      </c>
      <c r="BD693" s="715">
        <f t="shared" si="824"/>
        <v>0</v>
      </c>
      <c r="BE693" s="715">
        <f t="shared" si="825"/>
        <v>0</v>
      </c>
      <c r="BF693" s="715">
        <f t="shared" si="850"/>
        <v>0</v>
      </c>
      <c r="BG693" s="732">
        <f t="shared" si="826"/>
        <v>0</v>
      </c>
      <c r="BH693" s="39"/>
      <c r="BI693" s="39"/>
      <c r="BJ693" s="39"/>
      <c r="BK693" s="39"/>
      <c r="BL693" s="39"/>
      <c r="BM693" s="30"/>
      <c r="BN693" s="422">
        <f t="shared" ca="1" si="827"/>
        <v>0</v>
      </c>
      <c r="BO693" s="422">
        <f t="shared" ca="1" si="828"/>
        <v>0</v>
      </c>
      <c r="BP693" s="422">
        <f t="shared" ca="1" si="829"/>
        <v>0</v>
      </c>
      <c r="BQ693" s="422">
        <f t="shared" ca="1" si="830"/>
        <v>0</v>
      </c>
      <c r="BR693" s="422">
        <f t="shared" ca="1" si="851"/>
        <v>0</v>
      </c>
      <c r="BS693" s="422">
        <f t="shared" ca="1" si="831"/>
        <v>0</v>
      </c>
      <c r="BT693" s="422">
        <f t="shared" si="832"/>
        <v>0</v>
      </c>
      <c r="BU693" s="422">
        <f t="shared" si="833"/>
        <v>0</v>
      </c>
      <c r="BV693" s="422">
        <f t="shared" si="834"/>
        <v>0</v>
      </c>
      <c r="BW693" s="422">
        <f t="shared" si="835"/>
        <v>0</v>
      </c>
      <c r="BX693" s="422">
        <f t="shared" si="852"/>
        <v>0</v>
      </c>
      <c r="BY693" s="422">
        <f t="shared" si="836"/>
        <v>0</v>
      </c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458"/>
      <c r="CL693" s="458"/>
      <c r="CM693" s="458"/>
      <c r="CN693" s="458"/>
      <c r="CO693" s="458"/>
      <c r="CP693" s="458"/>
      <c r="CQ693" s="458"/>
      <c r="CR693" s="458"/>
      <c r="CS693" s="458"/>
      <c r="CT693" s="458"/>
      <c r="CU693" s="458"/>
      <c r="CV693" s="458"/>
      <c r="CW693" s="458"/>
      <c r="CX693" s="458"/>
      <c r="CY693" s="458"/>
      <c r="CZ693" s="458"/>
      <c r="DA693" s="458"/>
      <c r="DB693" s="458"/>
      <c r="DC693" s="458"/>
      <c r="DD693" s="458"/>
      <c r="DE693" s="458"/>
      <c r="DF693" s="458"/>
      <c r="DG693" s="458"/>
      <c r="DH693" s="458"/>
      <c r="DI693" s="458"/>
      <c r="DJ693" s="458"/>
      <c r="DK693" s="458"/>
      <c r="DL693" s="458"/>
      <c r="DM693" s="458"/>
      <c r="DN693" s="458"/>
      <c r="DO693" s="458"/>
      <c r="DP693" s="458"/>
      <c r="DQ693" s="458"/>
      <c r="DR693" s="458"/>
      <c r="DS693" s="458"/>
      <c r="DT693" s="458"/>
      <c r="DU693" s="39"/>
      <c r="DV693" s="39"/>
      <c r="DW693" s="31">
        <f t="shared" si="877"/>
        <v>48</v>
      </c>
      <c r="DX693" s="459">
        <f t="shared" si="837"/>
        <v>569</v>
      </c>
      <c r="DY693" s="467">
        <f t="shared" si="853"/>
        <v>0</v>
      </c>
      <c r="DZ693" s="468">
        <f t="shared" si="854"/>
        <v>0</v>
      </c>
      <c r="EA693" s="467">
        <f t="shared" si="855"/>
        <v>0</v>
      </c>
      <c r="EB693" s="468"/>
      <c r="EC693" s="326"/>
      <c r="ED693" s="468"/>
      <c r="EE693" s="39"/>
      <c r="EF693" s="459">
        <f t="shared" si="856"/>
        <v>569</v>
      </c>
      <c r="EG693" s="407">
        <f t="shared" si="874"/>
        <v>0.03</v>
      </c>
      <c r="EH693" s="407">
        <f t="shared" si="874"/>
        <v>0.03</v>
      </c>
      <c r="EI693" s="407">
        <f t="shared" si="874"/>
        <v>0.03</v>
      </c>
      <c r="EJ693" s="407">
        <f t="shared" si="874"/>
        <v>0.03</v>
      </c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</row>
    <row r="694" spans="1:228" ht="12.75" hidden="1" customHeight="1" x14ac:dyDescent="0.2">
      <c r="A694" s="31">
        <f t="shared" si="875"/>
        <v>48</v>
      </c>
      <c r="B694" s="31"/>
      <c r="C694" s="31"/>
      <c r="D694" s="32">
        <f t="shared" si="838"/>
        <v>570</v>
      </c>
      <c r="E694" s="33">
        <f t="shared" ca="1" si="802"/>
        <v>0</v>
      </c>
      <c r="F694" s="33">
        <f t="shared" ca="1" si="803"/>
        <v>0</v>
      </c>
      <c r="G694" s="33">
        <f t="shared" ca="1" si="804"/>
        <v>0</v>
      </c>
      <c r="H694" s="33">
        <v>0</v>
      </c>
      <c r="I694" s="33">
        <v>0</v>
      </c>
      <c r="J694" s="33">
        <f t="shared" ca="1" si="860"/>
        <v>0</v>
      </c>
      <c r="K694" s="33">
        <f t="shared" ca="1" si="805"/>
        <v>0</v>
      </c>
      <c r="L694" s="33"/>
      <c r="M694" s="832">
        <v>0</v>
      </c>
      <c r="N694" s="33">
        <f>IF(M694&gt;0,#REF!,0)</f>
        <v>0</v>
      </c>
      <c r="O694" s="33">
        <f t="shared" ca="1" si="806"/>
        <v>0</v>
      </c>
      <c r="P694" s="833">
        <f t="shared" ca="1" si="839"/>
        <v>0</v>
      </c>
      <c r="Q694" s="834">
        <f t="shared" ca="1" si="840"/>
        <v>0</v>
      </c>
      <c r="R694" s="835">
        <f t="shared" ca="1" si="841"/>
        <v>0</v>
      </c>
      <c r="S694" s="836">
        <f t="shared" ca="1" si="842"/>
        <v>0</v>
      </c>
      <c r="T694" s="34">
        <f t="shared" ca="1" si="807"/>
        <v>0</v>
      </c>
      <c r="U694" s="835">
        <f t="shared" ca="1" si="843"/>
        <v>0</v>
      </c>
      <c r="V694" s="34">
        <f t="shared" si="869"/>
        <v>0</v>
      </c>
      <c r="W694" s="553">
        <f t="shared" si="870"/>
        <v>0</v>
      </c>
      <c r="X694" s="42">
        <f t="shared" si="844"/>
        <v>0.03</v>
      </c>
      <c r="Y694" s="43">
        <f t="shared" si="808"/>
        <v>2.4662697723036864E-3</v>
      </c>
      <c r="Z694" s="45">
        <f t="shared" si="876"/>
        <v>0.03</v>
      </c>
      <c r="AA694" s="43">
        <f t="shared" si="809"/>
        <v>2.4662697723036864E-3</v>
      </c>
      <c r="AB694" s="35">
        <f t="shared" si="873"/>
        <v>0.16</v>
      </c>
      <c r="AC694" s="35">
        <f t="shared" ca="1" si="873"/>
        <v>0.15470777428049154</v>
      </c>
      <c r="AD694" s="317">
        <f t="shared" ca="1" si="873"/>
        <v>0.15470777428049154</v>
      </c>
      <c r="AE694" s="39"/>
      <c r="AF694" s="318">
        <f t="shared" si="810"/>
        <v>0</v>
      </c>
      <c r="AG694" s="405">
        <f t="shared" ca="1" si="811"/>
        <v>0</v>
      </c>
      <c r="AH694" s="318">
        <f t="shared" si="812"/>
        <v>0</v>
      </c>
      <c r="AI694" s="405">
        <f t="shared" ca="1" si="813"/>
        <v>0</v>
      </c>
      <c r="AJ694" s="318">
        <f t="shared" si="814"/>
        <v>0</v>
      </c>
      <c r="AK694" s="405">
        <f t="shared" ca="1" si="815"/>
        <v>0</v>
      </c>
      <c r="AL694" s="35">
        <v>0</v>
      </c>
      <c r="AM694" s="30">
        <f t="shared" ca="1" si="816"/>
        <v>0</v>
      </c>
      <c r="AN694" s="39"/>
      <c r="AO694" s="39"/>
      <c r="AP694" s="709">
        <f ca="1">IF($J$12="",0,IF(A694&lt;=$Y$3,IF(R693+SUM($M$126:M694)&gt;$Z$22,R693*10%,IF(R693+SUM($M$126:M694)&lt;=$Z$22,$Z$22-R693-SUM($M$126:M694))),0))</f>
        <v>0</v>
      </c>
      <c r="AQ694" s="319">
        <f t="shared" ca="1" si="846"/>
        <v>0</v>
      </c>
      <c r="AR694" s="319">
        <f ca="1">IF($J$12="",0,IF(U693&lt;0,0,IF(A694&lt;=$Y$3,IF(U693+SUM($M$126:M694)&gt;$Z$22,U693*10%,IF(U693+SUM($M$126:M694)&lt;=$Z$22,$AR$125-U693-SUM($M$126:M694))),0)))</f>
        <v>0</v>
      </c>
      <c r="AS694" s="39">
        <f t="shared" ca="1" si="847"/>
        <v>0</v>
      </c>
      <c r="AT694" s="723">
        <f t="shared" ca="1" si="817"/>
        <v>0</v>
      </c>
      <c r="AU694" s="320">
        <f t="shared" ca="1" si="818"/>
        <v>0</v>
      </c>
      <c r="AV694" s="320">
        <f t="shared" ca="1" si="819"/>
        <v>0</v>
      </c>
      <c r="AW694" s="320">
        <f t="shared" ca="1" si="820"/>
        <v>0</v>
      </c>
      <c r="AX694" s="320">
        <f t="shared" ca="1" si="821"/>
        <v>0</v>
      </c>
      <c r="AY694" s="320">
        <f t="shared" ca="1" si="848"/>
        <v>0</v>
      </c>
      <c r="AZ694" s="724">
        <f t="shared" ca="1" si="822"/>
        <v>0</v>
      </c>
      <c r="BA694" s="1259">
        <f t="shared" si="849"/>
        <v>0</v>
      </c>
      <c r="BB694" s="1250"/>
      <c r="BC694" s="715">
        <f t="shared" si="823"/>
        <v>0</v>
      </c>
      <c r="BD694" s="715">
        <f t="shared" si="824"/>
        <v>0</v>
      </c>
      <c r="BE694" s="715">
        <f t="shared" si="825"/>
        <v>0</v>
      </c>
      <c r="BF694" s="715">
        <f t="shared" si="850"/>
        <v>0</v>
      </c>
      <c r="BG694" s="732">
        <f t="shared" si="826"/>
        <v>0</v>
      </c>
      <c r="BH694" s="39"/>
      <c r="BI694" s="39"/>
      <c r="BJ694" s="39"/>
      <c r="BK694" s="39"/>
      <c r="BL694" s="39"/>
      <c r="BM694" s="30"/>
      <c r="BN694" s="422">
        <f t="shared" ca="1" si="827"/>
        <v>0</v>
      </c>
      <c r="BO694" s="422">
        <f t="shared" ca="1" si="828"/>
        <v>0</v>
      </c>
      <c r="BP694" s="422">
        <f t="shared" ca="1" si="829"/>
        <v>0</v>
      </c>
      <c r="BQ694" s="422">
        <f t="shared" ca="1" si="830"/>
        <v>0</v>
      </c>
      <c r="BR694" s="422">
        <f t="shared" ca="1" si="851"/>
        <v>0</v>
      </c>
      <c r="BS694" s="422">
        <f t="shared" ca="1" si="831"/>
        <v>0</v>
      </c>
      <c r="BT694" s="422">
        <f t="shared" si="832"/>
        <v>0</v>
      </c>
      <c r="BU694" s="422">
        <f t="shared" si="833"/>
        <v>0</v>
      </c>
      <c r="BV694" s="422">
        <f t="shared" si="834"/>
        <v>0</v>
      </c>
      <c r="BW694" s="422">
        <f t="shared" si="835"/>
        <v>0</v>
      </c>
      <c r="BX694" s="422">
        <f t="shared" si="852"/>
        <v>0</v>
      </c>
      <c r="BY694" s="422">
        <f t="shared" si="836"/>
        <v>0</v>
      </c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458"/>
      <c r="CL694" s="458"/>
      <c r="CM694" s="458"/>
      <c r="CN694" s="458"/>
      <c r="CO694" s="458"/>
      <c r="CP694" s="458"/>
      <c r="CQ694" s="458"/>
      <c r="CR694" s="458"/>
      <c r="CS694" s="458"/>
      <c r="CT694" s="458"/>
      <c r="CU694" s="458"/>
      <c r="CV694" s="458"/>
      <c r="CW694" s="458"/>
      <c r="CX694" s="458"/>
      <c r="CY694" s="458"/>
      <c r="CZ694" s="458"/>
      <c r="DA694" s="458"/>
      <c r="DB694" s="458"/>
      <c r="DC694" s="458"/>
      <c r="DD694" s="458"/>
      <c r="DE694" s="458"/>
      <c r="DF694" s="458"/>
      <c r="DG694" s="458"/>
      <c r="DH694" s="458"/>
      <c r="DI694" s="458"/>
      <c r="DJ694" s="458"/>
      <c r="DK694" s="458"/>
      <c r="DL694" s="458"/>
      <c r="DM694" s="458"/>
      <c r="DN694" s="458"/>
      <c r="DO694" s="458"/>
      <c r="DP694" s="458"/>
      <c r="DQ694" s="458"/>
      <c r="DR694" s="458"/>
      <c r="DS694" s="458"/>
      <c r="DT694" s="458"/>
      <c r="DU694" s="39"/>
      <c r="DV694" s="39"/>
      <c r="DW694" s="31">
        <f t="shared" si="877"/>
        <v>48</v>
      </c>
      <c r="DX694" s="459">
        <f t="shared" si="837"/>
        <v>570</v>
      </c>
      <c r="DY694" s="467">
        <f t="shared" si="853"/>
        <v>0</v>
      </c>
      <c r="DZ694" s="468">
        <f t="shared" si="854"/>
        <v>0</v>
      </c>
      <c r="EA694" s="467">
        <f t="shared" si="855"/>
        <v>0</v>
      </c>
      <c r="EB694" s="468"/>
      <c r="EC694" s="326"/>
      <c r="ED694" s="468"/>
      <c r="EE694" s="39"/>
      <c r="EF694" s="459">
        <f t="shared" si="856"/>
        <v>570</v>
      </c>
      <c r="EG694" s="407">
        <f t="shared" si="874"/>
        <v>0.03</v>
      </c>
      <c r="EH694" s="407">
        <f t="shared" si="874"/>
        <v>0.03</v>
      </c>
      <c r="EI694" s="407">
        <f t="shared" si="874"/>
        <v>0.03</v>
      </c>
      <c r="EJ694" s="407">
        <f t="shared" si="874"/>
        <v>0.03</v>
      </c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</row>
    <row r="695" spans="1:228" ht="12.75" hidden="1" customHeight="1" x14ac:dyDescent="0.2">
      <c r="A695" s="31">
        <f t="shared" si="875"/>
        <v>48</v>
      </c>
      <c r="B695" s="31"/>
      <c r="C695" s="31"/>
      <c r="D695" s="32">
        <f t="shared" si="838"/>
        <v>571</v>
      </c>
      <c r="E695" s="33">
        <f t="shared" ca="1" si="802"/>
        <v>0</v>
      </c>
      <c r="F695" s="33">
        <f t="shared" ca="1" si="803"/>
        <v>0</v>
      </c>
      <c r="G695" s="33">
        <f t="shared" ca="1" si="804"/>
        <v>0</v>
      </c>
      <c r="H695" s="33">
        <v>0</v>
      </c>
      <c r="I695" s="33">
        <v>0</v>
      </c>
      <c r="J695" s="33">
        <f t="shared" ca="1" si="860"/>
        <v>0</v>
      </c>
      <c r="K695" s="33">
        <f t="shared" ca="1" si="805"/>
        <v>0</v>
      </c>
      <c r="L695" s="33"/>
      <c r="M695" s="832">
        <v>0</v>
      </c>
      <c r="N695" s="33">
        <f>IF(M695&gt;0,#REF!,0)</f>
        <v>0</v>
      </c>
      <c r="O695" s="33">
        <f t="shared" ca="1" si="806"/>
        <v>0</v>
      </c>
      <c r="P695" s="833">
        <f t="shared" ca="1" si="839"/>
        <v>0</v>
      </c>
      <c r="Q695" s="834">
        <f t="shared" ca="1" si="840"/>
        <v>0</v>
      </c>
      <c r="R695" s="835">
        <f t="shared" ca="1" si="841"/>
        <v>0</v>
      </c>
      <c r="S695" s="836">
        <f t="shared" ca="1" si="842"/>
        <v>0</v>
      </c>
      <c r="T695" s="34">
        <f t="shared" ca="1" si="807"/>
        <v>0</v>
      </c>
      <c r="U695" s="835">
        <f t="shared" ca="1" si="843"/>
        <v>0</v>
      </c>
      <c r="V695" s="34">
        <f t="shared" si="869"/>
        <v>0</v>
      </c>
      <c r="W695" s="553">
        <f t="shared" si="870"/>
        <v>0</v>
      </c>
      <c r="X695" s="42">
        <f t="shared" si="844"/>
        <v>0.03</v>
      </c>
      <c r="Y695" s="43">
        <f t="shared" si="808"/>
        <v>2.4662697723036864E-3</v>
      </c>
      <c r="Z695" s="45">
        <f t="shared" si="876"/>
        <v>0.03</v>
      </c>
      <c r="AA695" s="43">
        <f t="shared" si="809"/>
        <v>2.4662697723036864E-3</v>
      </c>
      <c r="AB695" s="35">
        <f t="shared" si="873"/>
        <v>0.16</v>
      </c>
      <c r="AC695" s="35">
        <f t="shared" ca="1" si="873"/>
        <v>0.15470777428049154</v>
      </c>
      <c r="AD695" s="317">
        <f t="shared" ca="1" si="873"/>
        <v>0.15470777428049154</v>
      </c>
      <c r="AE695" s="39"/>
      <c r="AF695" s="318">
        <f t="shared" si="810"/>
        <v>0</v>
      </c>
      <c r="AG695" s="405">
        <f t="shared" ca="1" si="811"/>
        <v>0</v>
      </c>
      <c r="AH695" s="318">
        <f t="shared" si="812"/>
        <v>0</v>
      </c>
      <c r="AI695" s="405">
        <f t="shared" ca="1" si="813"/>
        <v>0</v>
      </c>
      <c r="AJ695" s="318">
        <f t="shared" si="814"/>
        <v>0</v>
      </c>
      <c r="AK695" s="405">
        <f t="shared" ca="1" si="815"/>
        <v>0</v>
      </c>
      <c r="AL695" s="35">
        <v>0</v>
      </c>
      <c r="AM695" s="30">
        <f t="shared" ca="1" si="816"/>
        <v>0</v>
      </c>
      <c r="AN695" s="39"/>
      <c r="AO695" s="39"/>
      <c r="AP695" s="709">
        <f ca="1">IF($J$12="",0,IF(A695&lt;=$Y$3,IF(R694+SUM($M$126:M695)&gt;$Z$22,R694*10%,IF(R694+SUM($M$126:M695)&lt;=$Z$22,$Z$22-R694-SUM($M$126:M695))),0))</f>
        <v>0</v>
      </c>
      <c r="AQ695" s="319">
        <f t="shared" ca="1" si="846"/>
        <v>0</v>
      </c>
      <c r="AR695" s="319">
        <f ca="1">IF($J$12="",0,IF(U694&lt;0,0,IF(A695&lt;=$Y$3,IF(U694+SUM($M$126:M695)&gt;$Z$22,U694*10%,IF(U694+SUM($M$126:M695)&lt;=$Z$22,$AR$125-U694-SUM($M$126:M695))),0)))</f>
        <v>0</v>
      </c>
      <c r="AS695" s="39">
        <f t="shared" ca="1" si="847"/>
        <v>0</v>
      </c>
      <c r="AT695" s="723">
        <f t="shared" ca="1" si="817"/>
        <v>0</v>
      </c>
      <c r="AU695" s="320">
        <f t="shared" ca="1" si="818"/>
        <v>0</v>
      </c>
      <c r="AV695" s="320">
        <f t="shared" ca="1" si="819"/>
        <v>0</v>
      </c>
      <c r="AW695" s="320">
        <f t="shared" ca="1" si="820"/>
        <v>0</v>
      </c>
      <c r="AX695" s="320">
        <f t="shared" ca="1" si="821"/>
        <v>0</v>
      </c>
      <c r="AY695" s="320">
        <f t="shared" ca="1" si="848"/>
        <v>0</v>
      </c>
      <c r="AZ695" s="724">
        <f t="shared" ca="1" si="822"/>
        <v>0</v>
      </c>
      <c r="BA695" s="1259">
        <f t="shared" si="849"/>
        <v>0</v>
      </c>
      <c r="BB695" s="1250"/>
      <c r="BC695" s="715">
        <f t="shared" si="823"/>
        <v>0</v>
      </c>
      <c r="BD695" s="715">
        <f t="shared" si="824"/>
        <v>0</v>
      </c>
      <c r="BE695" s="715">
        <f t="shared" si="825"/>
        <v>0</v>
      </c>
      <c r="BF695" s="715">
        <f t="shared" si="850"/>
        <v>0</v>
      </c>
      <c r="BG695" s="732">
        <f t="shared" si="826"/>
        <v>0</v>
      </c>
      <c r="BH695" s="39"/>
      <c r="BI695" s="39"/>
      <c r="BJ695" s="39"/>
      <c r="BK695" s="39"/>
      <c r="BL695" s="39"/>
      <c r="BM695" s="30"/>
      <c r="BN695" s="422">
        <f t="shared" ca="1" si="827"/>
        <v>0</v>
      </c>
      <c r="BO695" s="422">
        <f t="shared" ca="1" si="828"/>
        <v>0</v>
      </c>
      <c r="BP695" s="422">
        <f t="shared" ca="1" si="829"/>
        <v>0</v>
      </c>
      <c r="BQ695" s="422">
        <f t="shared" ca="1" si="830"/>
        <v>0</v>
      </c>
      <c r="BR695" s="422">
        <f t="shared" ca="1" si="851"/>
        <v>0</v>
      </c>
      <c r="BS695" s="422">
        <f t="shared" ca="1" si="831"/>
        <v>0</v>
      </c>
      <c r="BT695" s="422">
        <f t="shared" si="832"/>
        <v>0</v>
      </c>
      <c r="BU695" s="422">
        <f t="shared" si="833"/>
        <v>0</v>
      </c>
      <c r="BV695" s="422">
        <f t="shared" si="834"/>
        <v>0</v>
      </c>
      <c r="BW695" s="422">
        <f t="shared" si="835"/>
        <v>0</v>
      </c>
      <c r="BX695" s="422">
        <f t="shared" si="852"/>
        <v>0</v>
      </c>
      <c r="BY695" s="422">
        <f t="shared" si="836"/>
        <v>0</v>
      </c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458"/>
      <c r="CL695" s="458"/>
      <c r="CM695" s="458"/>
      <c r="CN695" s="458"/>
      <c r="CO695" s="458"/>
      <c r="CP695" s="458"/>
      <c r="CQ695" s="458"/>
      <c r="CR695" s="458"/>
      <c r="CS695" s="458"/>
      <c r="CT695" s="458"/>
      <c r="CU695" s="458"/>
      <c r="CV695" s="458"/>
      <c r="CW695" s="458"/>
      <c r="CX695" s="458"/>
      <c r="CY695" s="458"/>
      <c r="CZ695" s="458"/>
      <c r="DA695" s="458"/>
      <c r="DB695" s="458"/>
      <c r="DC695" s="458"/>
      <c r="DD695" s="458"/>
      <c r="DE695" s="458"/>
      <c r="DF695" s="458"/>
      <c r="DG695" s="458"/>
      <c r="DH695" s="458"/>
      <c r="DI695" s="458"/>
      <c r="DJ695" s="458"/>
      <c r="DK695" s="458"/>
      <c r="DL695" s="458"/>
      <c r="DM695" s="458"/>
      <c r="DN695" s="458"/>
      <c r="DO695" s="458"/>
      <c r="DP695" s="458"/>
      <c r="DQ695" s="458"/>
      <c r="DR695" s="458"/>
      <c r="DS695" s="458"/>
      <c r="DT695" s="458"/>
      <c r="DU695" s="39"/>
      <c r="DV695" s="39"/>
      <c r="DW695" s="31">
        <f t="shared" si="877"/>
        <v>48</v>
      </c>
      <c r="DX695" s="459">
        <f t="shared" si="837"/>
        <v>571</v>
      </c>
      <c r="DY695" s="467">
        <f t="shared" si="853"/>
        <v>0</v>
      </c>
      <c r="DZ695" s="468">
        <f t="shared" si="854"/>
        <v>0</v>
      </c>
      <c r="EA695" s="467">
        <f t="shared" si="855"/>
        <v>0</v>
      </c>
      <c r="EB695" s="468"/>
      <c r="EC695" s="326"/>
      <c r="ED695" s="468"/>
      <c r="EE695" s="39"/>
      <c r="EF695" s="459">
        <f t="shared" si="856"/>
        <v>571</v>
      </c>
      <c r="EG695" s="407">
        <f t="shared" si="874"/>
        <v>0.03</v>
      </c>
      <c r="EH695" s="407">
        <f t="shared" si="874"/>
        <v>0.03</v>
      </c>
      <c r="EI695" s="407">
        <f t="shared" si="874"/>
        <v>0.03</v>
      </c>
      <c r="EJ695" s="407">
        <f t="shared" si="874"/>
        <v>0.03</v>
      </c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</row>
    <row r="696" spans="1:228" ht="12.75" hidden="1" customHeight="1" x14ac:dyDescent="0.2">
      <c r="A696" s="31">
        <f t="shared" si="875"/>
        <v>48</v>
      </c>
      <c r="B696" s="31"/>
      <c r="C696" s="31"/>
      <c r="D696" s="32">
        <f t="shared" si="838"/>
        <v>572</v>
      </c>
      <c r="E696" s="33">
        <f t="shared" ca="1" si="802"/>
        <v>0</v>
      </c>
      <c r="F696" s="33">
        <f t="shared" ca="1" si="803"/>
        <v>0</v>
      </c>
      <c r="G696" s="33">
        <f t="shared" ca="1" si="804"/>
        <v>0</v>
      </c>
      <c r="H696" s="33">
        <v>0</v>
      </c>
      <c r="I696" s="33">
        <v>0</v>
      </c>
      <c r="J696" s="33">
        <f t="shared" ca="1" si="860"/>
        <v>0</v>
      </c>
      <c r="K696" s="33">
        <f t="shared" ca="1" si="805"/>
        <v>0</v>
      </c>
      <c r="L696" s="33"/>
      <c r="M696" s="832">
        <v>0</v>
      </c>
      <c r="N696" s="33">
        <f>IF(M696&gt;0,#REF!,0)</f>
        <v>0</v>
      </c>
      <c r="O696" s="33">
        <f t="shared" ca="1" si="806"/>
        <v>0</v>
      </c>
      <c r="P696" s="833">
        <f t="shared" ca="1" si="839"/>
        <v>0</v>
      </c>
      <c r="Q696" s="834">
        <f t="shared" ca="1" si="840"/>
        <v>0</v>
      </c>
      <c r="R696" s="835">
        <f t="shared" ca="1" si="841"/>
        <v>0</v>
      </c>
      <c r="S696" s="836">
        <f t="shared" ca="1" si="842"/>
        <v>0</v>
      </c>
      <c r="T696" s="34">
        <f t="shared" ca="1" si="807"/>
        <v>0</v>
      </c>
      <c r="U696" s="835">
        <f t="shared" ca="1" si="843"/>
        <v>0</v>
      </c>
      <c r="V696" s="34">
        <f t="shared" si="869"/>
        <v>0</v>
      </c>
      <c r="W696" s="553">
        <f t="shared" si="870"/>
        <v>0</v>
      </c>
      <c r="X696" s="42">
        <f t="shared" si="844"/>
        <v>0.03</v>
      </c>
      <c r="Y696" s="43">
        <f t="shared" si="808"/>
        <v>2.4662697723036864E-3</v>
      </c>
      <c r="Z696" s="45">
        <f t="shared" si="876"/>
        <v>0.03</v>
      </c>
      <c r="AA696" s="43">
        <f t="shared" si="809"/>
        <v>2.4662697723036864E-3</v>
      </c>
      <c r="AB696" s="35">
        <f t="shared" si="873"/>
        <v>0.16</v>
      </c>
      <c r="AC696" s="35">
        <f t="shared" ca="1" si="873"/>
        <v>0.15470777428049154</v>
      </c>
      <c r="AD696" s="317">
        <f t="shared" ca="1" si="873"/>
        <v>0.15470777428049154</v>
      </c>
      <c r="AE696" s="39"/>
      <c r="AF696" s="318">
        <f t="shared" si="810"/>
        <v>0</v>
      </c>
      <c r="AG696" s="405">
        <f t="shared" ca="1" si="811"/>
        <v>0</v>
      </c>
      <c r="AH696" s="318">
        <f t="shared" si="812"/>
        <v>0</v>
      </c>
      <c r="AI696" s="405">
        <f t="shared" ca="1" si="813"/>
        <v>0</v>
      </c>
      <c r="AJ696" s="318">
        <f t="shared" si="814"/>
        <v>0</v>
      </c>
      <c r="AK696" s="405">
        <f t="shared" ca="1" si="815"/>
        <v>0</v>
      </c>
      <c r="AL696" s="35">
        <v>0</v>
      </c>
      <c r="AM696" s="30">
        <f t="shared" ca="1" si="816"/>
        <v>0</v>
      </c>
      <c r="AN696" s="39"/>
      <c r="AO696" s="39"/>
      <c r="AP696" s="709">
        <f ca="1">IF($J$12="",0,IF(A696&lt;=$Y$3,IF(R695+SUM($M$126:M696)&gt;$Z$22,R695*10%,IF(R695+SUM($M$126:M696)&lt;=$Z$22,$Z$22-R695-SUM($M$126:M696))),0))</f>
        <v>0</v>
      </c>
      <c r="AQ696" s="319">
        <f t="shared" ca="1" si="846"/>
        <v>0</v>
      </c>
      <c r="AR696" s="319">
        <f ca="1">IF($J$12="",0,IF(U695&lt;0,0,IF(A696&lt;=$Y$3,IF(U695+SUM($M$126:M696)&gt;$Z$22,U695*10%,IF(U695+SUM($M$126:M696)&lt;=$Z$22,$AR$125-U695-SUM($M$126:M696))),0)))</f>
        <v>0</v>
      </c>
      <c r="AS696" s="39">
        <f t="shared" ca="1" si="847"/>
        <v>0</v>
      </c>
      <c r="AT696" s="723">
        <f t="shared" ca="1" si="817"/>
        <v>0</v>
      </c>
      <c r="AU696" s="320">
        <f t="shared" ca="1" si="818"/>
        <v>0</v>
      </c>
      <c r="AV696" s="320">
        <f t="shared" ca="1" si="819"/>
        <v>0</v>
      </c>
      <c r="AW696" s="320">
        <f t="shared" ca="1" si="820"/>
        <v>0</v>
      </c>
      <c r="AX696" s="320">
        <f t="shared" ca="1" si="821"/>
        <v>0</v>
      </c>
      <c r="AY696" s="320">
        <f t="shared" ca="1" si="848"/>
        <v>0</v>
      </c>
      <c r="AZ696" s="724">
        <f t="shared" ca="1" si="822"/>
        <v>0</v>
      </c>
      <c r="BA696" s="1259">
        <f t="shared" si="849"/>
        <v>0</v>
      </c>
      <c r="BB696" s="1250"/>
      <c r="BC696" s="715">
        <f t="shared" si="823"/>
        <v>0</v>
      </c>
      <c r="BD696" s="715">
        <f t="shared" si="824"/>
        <v>0</v>
      </c>
      <c r="BE696" s="715">
        <f t="shared" si="825"/>
        <v>0</v>
      </c>
      <c r="BF696" s="715">
        <f t="shared" si="850"/>
        <v>0</v>
      </c>
      <c r="BG696" s="732">
        <f t="shared" si="826"/>
        <v>0</v>
      </c>
      <c r="BH696" s="39"/>
      <c r="BI696" s="39"/>
      <c r="BJ696" s="39"/>
      <c r="BK696" s="39"/>
      <c r="BL696" s="39"/>
      <c r="BM696" s="30"/>
      <c r="BN696" s="422">
        <f t="shared" ca="1" si="827"/>
        <v>0</v>
      </c>
      <c r="BO696" s="422">
        <f t="shared" ca="1" si="828"/>
        <v>0</v>
      </c>
      <c r="BP696" s="422">
        <f t="shared" ca="1" si="829"/>
        <v>0</v>
      </c>
      <c r="BQ696" s="422">
        <f t="shared" ca="1" si="830"/>
        <v>0</v>
      </c>
      <c r="BR696" s="422">
        <f t="shared" ca="1" si="851"/>
        <v>0</v>
      </c>
      <c r="BS696" s="422">
        <f t="shared" ca="1" si="831"/>
        <v>0</v>
      </c>
      <c r="BT696" s="422">
        <f t="shared" si="832"/>
        <v>0</v>
      </c>
      <c r="BU696" s="422">
        <f t="shared" si="833"/>
        <v>0</v>
      </c>
      <c r="BV696" s="422">
        <f t="shared" si="834"/>
        <v>0</v>
      </c>
      <c r="BW696" s="422">
        <f t="shared" si="835"/>
        <v>0</v>
      </c>
      <c r="BX696" s="422">
        <f t="shared" si="852"/>
        <v>0</v>
      </c>
      <c r="BY696" s="422">
        <f t="shared" si="836"/>
        <v>0</v>
      </c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458"/>
      <c r="CL696" s="458"/>
      <c r="CM696" s="458"/>
      <c r="CN696" s="458"/>
      <c r="CO696" s="458"/>
      <c r="CP696" s="458"/>
      <c r="CQ696" s="458"/>
      <c r="CR696" s="458"/>
      <c r="CS696" s="458"/>
      <c r="CT696" s="458"/>
      <c r="CU696" s="458"/>
      <c r="CV696" s="458"/>
      <c r="CW696" s="458"/>
      <c r="CX696" s="458"/>
      <c r="CY696" s="458"/>
      <c r="CZ696" s="458"/>
      <c r="DA696" s="458"/>
      <c r="DB696" s="458"/>
      <c r="DC696" s="458"/>
      <c r="DD696" s="458"/>
      <c r="DE696" s="458"/>
      <c r="DF696" s="458"/>
      <c r="DG696" s="458"/>
      <c r="DH696" s="458"/>
      <c r="DI696" s="458"/>
      <c r="DJ696" s="458"/>
      <c r="DK696" s="458"/>
      <c r="DL696" s="458"/>
      <c r="DM696" s="458"/>
      <c r="DN696" s="458"/>
      <c r="DO696" s="458"/>
      <c r="DP696" s="458"/>
      <c r="DQ696" s="458"/>
      <c r="DR696" s="458"/>
      <c r="DS696" s="458"/>
      <c r="DT696" s="458"/>
      <c r="DU696" s="39"/>
      <c r="DV696" s="39"/>
      <c r="DW696" s="31">
        <f t="shared" si="877"/>
        <v>48</v>
      </c>
      <c r="DX696" s="459">
        <f t="shared" si="837"/>
        <v>572</v>
      </c>
      <c r="DY696" s="467">
        <f t="shared" si="853"/>
        <v>0</v>
      </c>
      <c r="DZ696" s="468">
        <f t="shared" si="854"/>
        <v>0</v>
      </c>
      <c r="EA696" s="467">
        <f t="shared" si="855"/>
        <v>0</v>
      </c>
      <c r="EB696" s="468"/>
      <c r="EC696" s="326"/>
      <c r="ED696" s="468"/>
      <c r="EE696" s="39"/>
      <c r="EF696" s="459">
        <f t="shared" si="856"/>
        <v>572</v>
      </c>
      <c r="EG696" s="407">
        <f t="shared" si="874"/>
        <v>0.03</v>
      </c>
      <c r="EH696" s="407">
        <f t="shared" si="874"/>
        <v>0.03</v>
      </c>
      <c r="EI696" s="407">
        <f t="shared" si="874"/>
        <v>0.03</v>
      </c>
      <c r="EJ696" s="407">
        <f t="shared" si="874"/>
        <v>0.03</v>
      </c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</row>
    <row r="697" spans="1:228" ht="12.75" hidden="1" customHeight="1" x14ac:dyDescent="0.2">
      <c r="A697" s="31">
        <f t="shared" si="875"/>
        <v>48</v>
      </c>
      <c r="B697" s="31"/>
      <c r="C697" s="31"/>
      <c r="D697" s="32">
        <f t="shared" si="838"/>
        <v>573</v>
      </c>
      <c r="E697" s="33">
        <f t="shared" ca="1" si="802"/>
        <v>0</v>
      </c>
      <c r="F697" s="33">
        <f t="shared" ca="1" si="803"/>
        <v>0</v>
      </c>
      <c r="G697" s="33">
        <f t="shared" ca="1" si="804"/>
        <v>0</v>
      </c>
      <c r="H697" s="33">
        <v>0</v>
      </c>
      <c r="I697" s="33">
        <v>0</v>
      </c>
      <c r="J697" s="33">
        <f t="shared" ca="1" si="860"/>
        <v>0</v>
      </c>
      <c r="K697" s="33">
        <f t="shared" ca="1" si="805"/>
        <v>0</v>
      </c>
      <c r="L697" s="33"/>
      <c r="M697" s="832">
        <v>0</v>
      </c>
      <c r="N697" s="33">
        <f>IF(M697&gt;0,#REF!,0)</f>
        <v>0</v>
      </c>
      <c r="O697" s="33">
        <f t="shared" ca="1" si="806"/>
        <v>0</v>
      </c>
      <c r="P697" s="833">
        <f t="shared" ca="1" si="839"/>
        <v>0</v>
      </c>
      <c r="Q697" s="834">
        <f t="shared" ca="1" si="840"/>
        <v>0</v>
      </c>
      <c r="R697" s="835">
        <f t="shared" ca="1" si="841"/>
        <v>0</v>
      </c>
      <c r="S697" s="836">
        <f t="shared" ca="1" si="842"/>
        <v>0</v>
      </c>
      <c r="T697" s="34">
        <f t="shared" ca="1" si="807"/>
        <v>0</v>
      </c>
      <c r="U697" s="835">
        <f t="shared" ca="1" si="843"/>
        <v>0</v>
      </c>
      <c r="V697" s="34">
        <f t="shared" si="869"/>
        <v>0</v>
      </c>
      <c r="W697" s="553">
        <f t="shared" si="870"/>
        <v>0</v>
      </c>
      <c r="X697" s="42">
        <f t="shared" si="844"/>
        <v>0.03</v>
      </c>
      <c r="Y697" s="43">
        <f t="shared" si="808"/>
        <v>2.4662697723036864E-3</v>
      </c>
      <c r="Z697" s="45">
        <f t="shared" si="876"/>
        <v>0.03</v>
      </c>
      <c r="AA697" s="43">
        <f t="shared" si="809"/>
        <v>2.4662697723036864E-3</v>
      </c>
      <c r="AB697" s="35">
        <f t="shared" si="873"/>
        <v>0.16</v>
      </c>
      <c r="AC697" s="35">
        <f t="shared" ca="1" si="873"/>
        <v>0.15470777428049154</v>
      </c>
      <c r="AD697" s="317">
        <f t="shared" ca="1" si="873"/>
        <v>0.15470777428049154</v>
      </c>
      <c r="AE697" s="39"/>
      <c r="AF697" s="318">
        <f t="shared" si="810"/>
        <v>0</v>
      </c>
      <c r="AG697" s="405">
        <f t="shared" ca="1" si="811"/>
        <v>0</v>
      </c>
      <c r="AH697" s="318">
        <f t="shared" si="812"/>
        <v>0</v>
      </c>
      <c r="AI697" s="405">
        <f t="shared" ca="1" si="813"/>
        <v>0</v>
      </c>
      <c r="AJ697" s="318">
        <f t="shared" si="814"/>
        <v>0</v>
      </c>
      <c r="AK697" s="405">
        <f t="shared" ca="1" si="815"/>
        <v>0</v>
      </c>
      <c r="AL697" s="35">
        <v>0</v>
      </c>
      <c r="AM697" s="30">
        <f t="shared" ca="1" si="816"/>
        <v>0</v>
      </c>
      <c r="AN697" s="39"/>
      <c r="AO697" s="39"/>
      <c r="AP697" s="709">
        <f ca="1">IF($J$12="",0,IF(A697&lt;=$Y$3,IF(R696+SUM($M$126:M697)&gt;$Z$22,R696*10%,IF(R696+SUM($M$126:M697)&lt;=$Z$22,$Z$22-R696-SUM($M$126:M697))),0))</f>
        <v>0</v>
      </c>
      <c r="AQ697" s="319">
        <f t="shared" ca="1" si="846"/>
        <v>0</v>
      </c>
      <c r="AR697" s="319">
        <f ca="1">IF($J$12="",0,IF(U696&lt;0,0,IF(A697&lt;=$Y$3,IF(U696+SUM($M$126:M697)&gt;$Z$22,U696*10%,IF(U696+SUM($M$126:M697)&lt;=$Z$22,$AR$125-U696-SUM($M$126:M697))),0)))</f>
        <v>0</v>
      </c>
      <c r="AS697" s="39">
        <f t="shared" ca="1" si="847"/>
        <v>0</v>
      </c>
      <c r="AT697" s="723">
        <f t="shared" ca="1" si="817"/>
        <v>0</v>
      </c>
      <c r="AU697" s="320">
        <f t="shared" ca="1" si="818"/>
        <v>0</v>
      </c>
      <c r="AV697" s="320">
        <f t="shared" ca="1" si="819"/>
        <v>0</v>
      </c>
      <c r="AW697" s="320">
        <f t="shared" ca="1" si="820"/>
        <v>0</v>
      </c>
      <c r="AX697" s="320">
        <f t="shared" ca="1" si="821"/>
        <v>0</v>
      </c>
      <c r="AY697" s="320">
        <f t="shared" ca="1" si="848"/>
        <v>0</v>
      </c>
      <c r="AZ697" s="724">
        <f t="shared" ca="1" si="822"/>
        <v>0</v>
      </c>
      <c r="BA697" s="1259">
        <f t="shared" si="849"/>
        <v>0</v>
      </c>
      <c r="BB697" s="1250"/>
      <c r="BC697" s="715">
        <f t="shared" si="823"/>
        <v>0</v>
      </c>
      <c r="BD697" s="715">
        <f t="shared" si="824"/>
        <v>0</v>
      </c>
      <c r="BE697" s="715">
        <f t="shared" si="825"/>
        <v>0</v>
      </c>
      <c r="BF697" s="715">
        <f t="shared" si="850"/>
        <v>0</v>
      </c>
      <c r="BG697" s="732">
        <f t="shared" si="826"/>
        <v>0</v>
      </c>
      <c r="BH697" s="39"/>
      <c r="BI697" s="39"/>
      <c r="BJ697" s="39"/>
      <c r="BK697" s="39"/>
      <c r="BL697" s="39"/>
      <c r="BM697" s="30"/>
      <c r="BN697" s="422">
        <f t="shared" ca="1" si="827"/>
        <v>0</v>
      </c>
      <c r="BO697" s="422">
        <f t="shared" ca="1" si="828"/>
        <v>0</v>
      </c>
      <c r="BP697" s="422">
        <f t="shared" ca="1" si="829"/>
        <v>0</v>
      </c>
      <c r="BQ697" s="422">
        <f t="shared" ca="1" si="830"/>
        <v>0</v>
      </c>
      <c r="BR697" s="422">
        <f t="shared" ca="1" si="851"/>
        <v>0</v>
      </c>
      <c r="BS697" s="422">
        <f t="shared" ca="1" si="831"/>
        <v>0</v>
      </c>
      <c r="BT697" s="422">
        <f t="shared" si="832"/>
        <v>0</v>
      </c>
      <c r="BU697" s="422">
        <f t="shared" si="833"/>
        <v>0</v>
      </c>
      <c r="BV697" s="422">
        <f t="shared" si="834"/>
        <v>0</v>
      </c>
      <c r="BW697" s="422">
        <f t="shared" si="835"/>
        <v>0</v>
      </c>
      <c r="BX697" s="422">
        <f t="shared" si="852"/>
        <v>0</v>
      </c>
      <c r="BY697" s="422">
        <f t="shared" si="836"/>
        <v>0</v>
      </c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458"/>
      <c r="CL697" s="458"/>
      <c r="CM697" s="458"/>
      <c r="CN697" s="458"/>
      <c r="CO697" s="458"/>
      <c r="CP697" s="458"/>
      <c r="CQ697" s="458"/>
      <c r="CR697" s="458"/>
      <c r="CS697" s="458"/>
      <c r="CT697" s="458"/>
      <c r="CU697" s="458"/>
      <c r="CV697" s="458"/>
      <c r="CW697" s="458"/>
      <c r="CX697" s="458"/>
      <c r="CY697" s="458"/>
      <c r="CZ697" s="458"/>
      <c r="DA697" s="458"/>
      <c r="DB697" s="458"/>
      <c r="DC697" s="458"/>
      <c r="DD697" s="458"/>
      <c r="DE697" s="458"/>
      <c r="DF697" s="458"/>
      <c r="DG697" s="458"/>
      <c r="DH697" s="458"/>
      <c r="DI697" s="458"/>
      <c r="DJ697" s="458"/>
      <c r="DK697" s="458"/>
      <c r="DL697" s="458"/>
      <c r="DM697" s="458"/>
      <c r="DN697" s="458"/>
      <c r="DO697" s="458"/>
      <c r="DP697" s="458"/>
      <c r="DQ697" s="458"/>
      <c r="DR697" s="458"/>
      <c r="DS697" s="458"/>
      <c r="DT697" s="458"/>
      <c r="DU697" s="39"/>
      <c r="DV697" s="39"/>
      <c r="DW697" s="31">
        <f t="shared" si="877"/>
        <v>48</v>
      </c>
      <c r="DX697" s="459">
        <f t="shared" si="837"/>
        <v>573</v>
      </c>
      <c r="DY697" s="467">
        <f t="shared" si="853"/>
        <v>0</v>
      </c>
      <c r="DZ697" s="468">
        <f t="shared" si="854"/>
        <v>0</v>
      </c>
      <c r="EA697" s="467">
        <f t="shared" si="855"/>
        <v>0</v>
      </c>
      <c r="EB697" s="468"/>
      <c r="EC697" s="326"/>
      <c r="ED697" s="468"/>
      <c r="EE697" s="39"/>
      <c r="EF697" s="459">
        <f t="shared" si="856"/>
        <v>573</v>
      </c>
      <c r="EG697" s="407">
        <f t="shared" si="874"/>
        <v>0.03</v>
      </c>
      <c r="EH697" s="407">
        <f t="shared" si="874"/>
        <v>0.03</v>
      </c>
      <c r="EI697" s="407">
        <f t="shared" si="874"/>
        <v>0.03</v>
      </c>
      <c r="EJ697" s="407">
        <f t="shared" si="874"/>
        <v>0.03</v>
      </c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39"/>
      <c r="GJ697" s="39"/>
      <c r="GK697" s="39"/>
      <c r="GL697" s="39"/>
      <c r="GM697" s="39"/>
      <c r="GN697" s="39"/>
      <c r="GO697" s="39"/>
      <c r="GP697" s="39"/>
      <c r="GQ697" s="39"/>
      <c r="GR697" s="39"/>
      <c r="GS697" s="39"/>
      <c r="GT697" s="39"/>
      <c r="GU697" s="39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</row>
    <row r="698" spans="1:228" ht="12.75" hidden="1" customHeight="1" x14ac:dyDescent="0.2">
      <c r="A698" s="31">
        <f t="shared" si="875"/>
        <v>48</v>
      </c>
      <c r="B698" s="31"/>
      <c r="C698" s="31"/>
      <c r="D698" s="32">
        <f t="shared" si="838"/>
        <v>574</v>
      </c>
      <c r="E698" s="33">
        <f t="shared" ca="1" si="802"/>
        <v>0</v>
      </c>
      <c r="F698" s="33">
        <f t="shared" ca="1" si="803"/>
        <v>0</v>
      </c>
      <c r="G698" s="33">
        <f t="shared" ca="1" si="804"/>
        <v>0</v>
      </c>
      <c r="H698" s="33">
        <v>0</v>
      </c>
      <c r="I698" s="33">
        <v>0</v>
      </c>
      <c r="J698" s="33">
        <f t="shared" ca="1" si="860"/>
        <v>0</v>
      </c>
      <c r="K698" s="33">
        <f t="shared" ca="1" si="805"/>
        <v>0</v>
      </c>
      <c r="L698" s="33"/>
      <c r="M698" s="832">
        <v>0</v>
      </c>
      <c r="N698" s="33">
        <f>IF(M698&gt;0,#REF!,0)</f>
        <v>0</v>
      </c>
      <c r="O698" s="33">
        <f t="shared" ca="1" si="806"/>
        <v>0</v>
      </c>
      <c r="P698" s="833">
        <f t="shared" ca="1" si="839"/>
        <v>0</v>
      </c>
      <c r="Q698" s="834">
        <f t="shared" ca="1" si="840"/>
        <v>0</v>
      </c>
      <c r="R698" s="835">
        <f t="shared" ca="1" si="841"/>
        <v>0</v>
      </c>
      <c r="S698" s="836">
        <f t="shared" ca="1" si="842"/>
        <v>0</v>
      </c>
      <c r="T698" s="34">
        <f t="shared" ca="1" si="807"/>
        <v>0</v>
      </c>
      <c r="U698" s="835">
        <f t="shared" ca="1" si="843"/>
        <v>0</v>
      </c>
      <c r="V698" s="34">
        <f t="shared" si="869"/>
        <v>0</v>
      </c>
      <c r="W698" s="553">
        <f t="shared" si="870"/>
        <v>0</v>
      </c>
      <c r="X698" s="42">
        <f t="shared" si="844"/>
        <v>0.03</v>
      </c>
      <c r="Y698" s="43">
        <f t="shared" si="808"/>
        <v>2.4662697723036864E-3</v>
      </c>
      <c r="Z698" s="45">
        <f t="shared" si="876"/>
        <v>0.03</v>
      </c>
      <c r="AA698" s="43">
        <f t="shared" si="809"/>
        <v>2.4662697723036864E-3</v>
      </c>
      <c r="AB698" s="35">
        <f t="shared" si="873"/>
        <v>0.16</v>
      </c>
      <c r="AC698" s="35">
        <f t="shared" ca="1" si="873"/>
        <v>0.15470777428049154</v>
      </c>
      <c r="AD698" s="317">
        <f t="shared" ca="1" si="873"/>
        <v>0.15470777428049154</v>
      </c>
      <c r="AE698" s="39"/>
      <c r="AF698" s="318">
        <f t="shared" si="810"/>
        <v>0</v>
      </c>
      <c r="AG698" s="405">
        <f t="shared" ca="1" si="811"/>
        <v>0</v>
      </c>
      <c r="AH698" s="318">
        <f t="shared" si="812"/>
        <v>0</v>
      </c>
      <c r="AI698" s="405">
        <f t="shared" ca="1" si="813"/>
        <v>0</v>
      </c>
      <c r="AJ698" s="318">
        <f t="shared" si="814"/>
        <v>0</v>
      </c>
      <c r="AK698" s="405">
        <f t="shared" ca="1" si="815"/>
        <v>0</v>
      </c>
      <c r="AL698" s="35">
        <v>0</v>
      </c>
      <c r="AM698" s="30">
        <f t="shared" ca="1" si="816"/>
        <v>0</v>
      </c>
      <c r="AN698" s="39"/>
      <c r="AO698" s="39"/>
      <c r="AP698" s="709">
        <f ca="1">IF($J$12="",0,IF(A698&lt;=$Y$3,IF(R697+SUM($M$126:M698)&gt;$Z$22,R697*10%,IF(R697+SUM($M$126:M698)&lt;=$Z$22,$Z$22-R697-SUM($M$126:M698))),0))</f>
        <v>0</v>
      </c>
      <c r="AQ698" s="319">
        <f t="shared" ca="1" si="846"/>
        <v>0</v>
      </c>
      <c r="AR698" s="319">
        <f ca="1">IF($J$12="",0,IF(U697&lt;0,0,IF(A698&lt;=$Y$3,IF(U697+SUM($M$126:M698)&gt;$Z$22,U697*10%,IF(U697+SUM($M$126:M698)&lt;=$Z$22,$AR$125-U697-SUM($M$126:M698))),0)))</f>
        <v>0</v>
      </c>
      <c r="AS698" s="39">
        <f t="shared" ca="1" si="847"/>
        <v>0</v>
      </c>
      <c r="AT698" s="723">
        <f t="shared" ca="1" si="817"/>
        <v>0</v>
      </c>
      <c r="AU698" s="320">
        <f t="shared" ca="1" si="818"/>
        <v>0</v>
      </c>
      <c r="AV698" s="320">
        <f t="shared" ca="1" si="819"/>
        <v>0</v>
      </c>
      <c r="AW698" s="320">
        <f t="shared" ca="1" si="820"/>
        <v>0</v>
      </c>
      <c r="AX698" s="320">
        <f t="shared" ca="1" si="821"/>
        <v>0</v>
      </c>
      <c r="AY698" s="320">
        <f t="shared" ca="1" si="848"/>
        <v>0</v>
      </c>
      <c r="AZ698" s="724">
        <f t="shared" ca="1" si="822"/>
        <v>0</v>
      </c>
      <c r="BA698" s="1259">
        <f t="shared" si="849"/>
        <v>0</v>
      </c>
      <c r="BB698" s="1250"/>
      <c r="BC698" s="715">
        <f t="shared" si="823"/>
        <v>0</v>
      </c>
      <c r="BD698" s="715">
        <f t="shared" si="824"/>
        <v>0</v>
      </c>
      <c r="BE698" s="715">
        <f t="shared" si="825"/>
        <v>0</v>
      </c>
      <c r="BF698" s="715">
        <f t="shared" si="850"/>
        <v>0</v>
      </c>
      <c r="BG698" s="732">
        <f t="shared" si="826"/>
        <v>0</v>
      </c>
      <c r="BH698" s="39"/>
      <c r="BI698" s="39"/>
      <c r="BJ698" s="39"/>
      <c r="BK698" s="39"/>
      <c r="BL698" s="39"/>
      <c r="BM698" s="30"/>
      <c r="BN698" s="422">
        <f t="shared" ca="1" si="827"/>
        <v>0</v>
      </c>
      <c r="BO698" s="422">
        <f t="shared" ca="1" si="828"/>
        <v>0</v>
      </c>
      <c r="BP698" s="422">
        <f t="shared" ca="1" si="829"/>
        <v>0</v>
      </c>
      <c r="BQ698" s="422">
        <f t="shared" ca="1" si="830"/>
        <v>0</v>
      </c>
      <c r="BR698" s="422">
        <f t="shared" ca="1" si="851"/>
        <v>0</v>
      </c>
      <c r="BS698" s="422">
        <f t="shared" ca="1" si="831"/>
        <v>0</v>
      </c>
      <c r="BT698" s="422">
        <f t="shared" si="832"/>
        <v>0</v>
      </c>
      <c r="BU698" s="422">
        <f t="shared" si="833"/>
        <v>0</v>
      </c>
      <c r="BV698" s="422">
        <f t="shared" si="834"/>
        <v>0</v>
      </c>
      <c r="BW698" s="422">
        <f t="shared" si="835"/>
        <v>0</v>
      </c>
      <c r="BX698" s="422">
        <f t="shared" si="852"/>
        <v>0</v>
      </c>
      <c r="BY698" s="422">
        <f t="shared" si="836"/>
        <v>0</v>
      </c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458"/>
      <c r="CL698" s="458"/>
      <c r="CM698" s="458"/>
      <c r="CN698" s="458"/>
      <c r="CO698" s="458"/>
      <c r="CP698" s="458"/>
      <c r="CQ698" s="458"/>
      <c r="CR698" s="458"/>
      <c r="CS698" s="458"/>
      <c r="CT698" s="458"/>
      <c r="CU698" s="458"/>
      <c r="CV698" s="458"/>
      <c r="CW698" s="458"/>
      <c r="CX698" s="458"/>
      <c r="CY698" s="458"/>
      <c r="CZ698" s="458"/>
      <c r="DA698" s="458"/>
      <c r="DB698" s="458"/>
      <c r="DC698" s="458"/>
      <c r="DD698" s="458"/>
      <c r="DE698" s="458"/>
      <c r="DF698" s="458"/>
      <c r="DG698" s="458"/>
      <c r="DH698" s="458"/>
      <c r="DI698" s="458"/>
      <c r="DJ698" s="458"/>
      <c r="DK698" s="458"/>
      <c r="DL698" s="458"/>
      <c r="DM698" s="458"/>
      <c r="DN698" s="458"/>
      <c r="DO698" s="458"/>
      <c r="DP698" s="458"/>
      <c r="DQ698" s="458"/>
      <c r="DR698" s="458"/>
      <c r="DS698" s="458"/>
      <c r="DT698" s="458"/>
      <c r="DU698" s="39"/>
      <c r="DV698" s="39"/>
      <c r="DW698" s="31">
        <f t="shared" si="877"/>
        <v>48</v>
      </c>
      <c r="DX698" s="459">
        <f t="shared" si="837"/>
        <v>574</v>
      </c>
      <c r="DY698" s="467">
        <f t="shared" si="853"/>
        <v>0</v>
      </c>
      <c r="DZ698" s="468">
        <f t="shared" si="854"/>
        <v>0</v>
      </c>
      <c r="EA698" s="467">
        <f t="shared" si="855"/>
        <v>0</v>
      </c>
      <c r="EB698" s="468"/>
      <c r="EC698" s="326"/>
      <c r="ED698" s="468"/>
      <c r="EE698" s="39"/>
      <c r="EF698" s="459">
        <f t="shared" si="856"/>
        <v>574</v>
      </c>
      <c r="EG698" s="407">
        <f t="shared" si="874"/>
        <v>0.03</v>
      </c>
      <c r="EH698" s="407">
        <f t="shared" si="874"/>
        <v>0.03</v>
      </c>
      <c r="EI698" s="407">
        <f t="shared" si="874"/>
        <v>0.03</v>
      </c>
      <c r="EJ698" s="407">
        <f t="shared" si="874"/>
        <v>0.03</v>
      </c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39"/>
      <c r="GJ698" s="39"/>
      <c r="GK698" s="39"/>
      <c r="GL698" s="39"/>
      <c r="GM698" s="39"/>
      <c r="GN698" s="39"/>
      <c r="GO698" s="39"/>
      <c r="GP698" s="39"/>
      <c r="GQ698" s="39"/>
      <c r="GR698" s="39"/>
      <c r="GS698" s="39"/>
      <c r="GT698" s="39"/>
      <c r="GU698" s="39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</row>
    <row r="699" spans="1:228" ht="12.75" hidden="1" customHeight="1" x14ac:dyDescent="0.2">
      <c r="A699" s="31">
        <f t="shared" si="875"/>
        <v>48</v>
      </c>
      <c r="B699" s="31"/>
      <c r="C699" s="31"/>
      <c r="D699" s="32">
        <f t="shared" si="838"/>
        <v>575</v>
      </c>
      <c r="E699" s="33">
        <f t="shared" ca="1" si="802"/>
        <v>0</v>
      </c>
      <c r="F699" s="33">
        <f t="shared" ca="1" si="803"/>
        <v>0</v>
      </c>
      <c r="G699" s="33">
        <f t="shared" ca="1" si="804"/>
        <v>0</v>
      </c>
      <c r="H699" s="33">
        <v>0</v>
      </c>
      <c r="I699" s="33">
        <v>0</v>
      </c>
      <c r="J699" s="33">
        <f t="shared" ca="1" si="860"/>
        <v>0</v>
      </c>
      <c r="K699" s="33">
        <f t="shared" ca="1" si="805"/>
        <v>0</v>
      </c>
      <c r="L699" s="33"/>
      <c r="M699" s="832">
        <v>0</v>
      </c>
      <c r="N699" s="33">
        <f>IF(M699&gt;0,#REF!,0)</f>
        <v>0</v>
      </c>
      <c r="O699" s="33">
        <f t="shared" ca="1" si="806"/>
        <v>0</v>
      </c>
      <c r="P699" s="833">
        <f t="shared" ca="1" si="839"/>
        <v>0</v>
      </c>
      <c r="Q699" s="834">
        <f t="shared" ca="1" si="840"/>
        <v>0</v>
      </c>
      <c r="R699" s="835">
        <f t="shared" ca="1" si="841"/>
        <v>0</v>
      </c>
      <c r="S699" s="836">
        <f t="shared" ca="1" si="842"/>
        <v>0</v>
      </c>
      <c r="T699" s="34">
        <f t="shared" ca="1" si="807"/>
        <v>0</v>
      </c>
      <c r="U699" s="835">
        <f t="shared" ca="1" si="843"/>
        <v>0</v>
      </c>
      <c r="V699" s="34">
        <f t="shared" si="869"/>
        <v>0</v>
      </c>
      <c r="W699" s="553">
        <f t="shared" si="870"/>
        <v>0</v>
      </c>
      <c r="X699" s="42">
        <f t="shared" si="844"/>
        <v>0.03</v>
      </c>
      <c r="Y699" s="43">
        <f t="shared" si="808"/>
        <v>2.4662697723036864E-3</v>
      </c>
      <c r="Z699" s="45">
        <f t="shared" si="876"/>
        <v>0.03</v>
      </c>
      <c r="AA699" s="43">
        <f t="shared" si="809"/>
        <v>2.4662697723036864E-3</v>
      </c>
      <c r="AB699" s="35">
        <f t="shared" si="873"/>
        <v>0.16</v>
      </c>
      <c r="AC699" s="35">
        <f t="shared" ca="1" si="873"/>
        <v>0.15470777428049154</v>
      </c>
      <c r="AD699" s="317">
        <f t="shared" ca="1" si="873"/>
        <v>0.15470777428049154</v>
      </c>
      <c r="AE699" s="39"/>
      <c r="AF699" s="318">
        <f t="shared" si="810"/>
        <v>0</v>
      </c>
      <c r="AG699" s="405">
        <f t="shared" ca="1" si="811"/>
        <v>0</v>
      </c>
      <c r="AH699" s="318">
        <f t="shared" si="812"/>
        <v>0</v>
      </c>
      <c r="AI699" s="405">
        <f t="shared" ca="1" si="813"/>
        <v>0</v>
      </c>
      <c r="AJ699" s="318">
        <f t="shared" si="814"/>
        <v>0</v>
      </c>
      <c r="AK699" s="405">
        <f t="shared" ca="1" si="815"/>
        <v>0</v>
      </c>
      <c r="AL699" s="35">
        <v>0</v>
      </c>
      <c r="AM699" s="30">
        <f t="shared" ca="1" si="816"/>
        <v>0</v>
      </c>
      <c r="AN699" s="39"/>
      <c r="AO699" s="39"/>
      <c r="AP699" s="709">
        <f ca="1">IF($J$12="",0,IF(A699&lt;=$Y$3,IF(R698+SUM($M$126:M699)&gt;$Z$22,R698*10%,IF(R698+SUM($M$126:M699)&lt;=$Z$22,$Z$22-R698-SUM($M$126:M699))),0))</f>
        <v>0</v>
      </c>
      <c r="AQ699" s="319">
        <f t="shared" ca="1" si="846"/>
        <v>0</v>
      </c>
      <c r="AR699" s="319">
        <f ca="1">IF($J$12="",0,IF(U698&lt;0,0,IF(A699&lt;=$Y$3,IF(U698+SUM($M$126:M699)&gt;$Z$22,U698*10%,IF(U698+SUM($M$126:M699)&lt;=$Z$22,$AR$125-U698-SUM($M$126:M699))),0)))</f>
        <v>0</v>
      </c>
      <c r="AS699" s="39">
        <f t="shared" ca="1" si="847"/>
        <v>0</v>
      </c>
      <c r="AT699" s="723">
        <f t="shared" ca="1" si="817"/>
        <v>0</v>
      </c>
      <c r="AU699" s="320">
        <f t="shared" ca="1" si="818"/>
        <v>0</v>
      </c>
      <c r="AV699" s="320">
        <f t="shared" ca="1" si="819"/>
        <v>0</v>
      </c>
      <c r="AW699" s="320">
        <f t="shared" ca="1" si="820"/>
        <v>0</v>
      </c>
      <c r="AX699" s="320">
        <f t="shared" ca="1" si="821"/>
        <v>0</v>
      </c>
      <c r="AY699" s="320">
        <f t="shared" ca="1" si="848"/>
        <v>0</v>
      </c>
      <c r="AZ699" s="724">
        <f t="shared" ca="1" si="822"/>
        <v>0</v>
      </c>
      <c r="BA699" s="1259">
        <f t="shared" si="849"/>
        <v>0</v>
      </c>
      <c r="BB699" s="1250"/>
      <c r="BC699" s="715">
        <f t="shared" si="823"/>
        <v>0</v>
      </c>
      <c r="BD699" s="715">
        <f t="shared" si="824"/>
        <v>0</v>
      </c>
      <c r="BE699" s="715">
        <f t="shared" si="825"/>
        <v>0</v>
      </c>
      <c r="BF699" s="715">
        <f t="shared" si="850"/>
        <v>0</v>
      </c>
      <c r="BG699" s="732">
        <f t="shared" si="826"/>
        <v>0</v>
      </c>
      <c r="BH699" s="39"/>
      <c r="BI699" s="39"/>
      <c r="BJ699" s="39"/>
      <c r="BK699" s="39"/>
      <c r="BL699" s="39"/>
      <c r="BM699" s="30"/>
      <c r="BN699" s="422">
        <f t="shared" ca="1" si="827"/>
        <v>0</v>
      </c>
      <c r="BO699" s="422">
        <f t="shared" ca="1" si="828"/>
        <v>0</v>
      </c>
      <c r="BP699" s="422">
        <f t="shared" ca="1" si="829"/>
        <v>0</v>
      </c>
      <c r="BQ699" s="422">
        <f t="shared" ca="1" si="830"/>
        <v>0</v>
      </c>
      <c r="BR699" s="422">
        <f t="shared" ca="1" si="851"/>
        <v>0</v>
      </c>
      <c r="BS699" s="422">
        <f t="shared" ca="1" si="831"/>
        <v>0</v>
      </c>
      <c r="BT699" s="422">
        <f t="shared" si="832"/>
        <v>0</v>
      </c>
      <c r="BU699" s="422">
        <f t="shared" si="833"/>
        <v>0</v>
      </c>
      <c r="BV699" s="422">
        <f t="shared" si="834"/>
        <v>0</v>
      </c>
      <c r="BW699" s="422">
        <f t="shared" si="835"/>
        <v>0</v>
      </c>
      <c r="BX699" s="422">
        <f t="shared" si="852"/>
        <v>0</v>
      </c>
      <c r="BY699" s="422">
        <f t="shared" si="836"/>
        <v>0</v>
      </c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458"/>
      <c r="CL699" s="458"/>
      <c r="CM699" s="458"/>
      <c r="CN699" s="458"/>
      <c r="CO699" s="458"/>
      <c r="CP699" s="458"/>
      <c r="CQ699" s="458"/>
      <c r="CR699" s="458"/>
      <c r="CS699" s="458"/>
      <c r="CT699" s="458"/>
      <c r="CU699" s="458"/>
      <c r="CV699" s="458"/>
      <c r="CW699" s="458"/>
      <c r="CX699" s="458"/>
      <c r="CY699" s="458"/>
      <c r="CZ699" s="458"/>
      <c r="DA699" s="458"/>
      <c r="DB699" s="458"/>
      <c r="DC699" s="458"/>
      <c r="DD699" s="458"/>
      <c r="DE699" s="458"/>
      <c r="DF699" s="458"/>
      <c r="DG699" s="458"/>
      <c r="DH699" s="458"/>
      <c r="DI699" s="458"/>
      <c r="DJ699" s="458"/>
      <c r="DK699" s="458"/>
      <c r="DL699" s="458"/>
      <c r="DM699" s="458"/>
      <c r="DN699" s="458"/>
      <c r="DO699" s="458"/>
      <c r="DP699" s="458"/>
      <c r="DQ699" s="458"/>
      <c r="DR699" s="458"/>
      <c r="DS699" s="458"/>
      <c r="DT699" s="458"/>
      <c r="DU699" s="39"/>
      <c r="DV699" s="39"/>
      <c r="DW699" s="31">
        <f t="shared" si="877"/>
        <v>48</v>
      </c>
      <c r="DX699" s="459">
        <f t="shared" si="837"/>
        <v>575</v>
      </c>
      <c r="DY699" s="467">
        <f t="shared" si="853"/>
        <v>0</v>
      </c>
      <c r="DZ699" s="468">
        <f t="shared" si="854"/>
        <v>0</v>
      </c>
      <c r="EA699" s="467">
        <f t="shared" si="855"/>
        <v>0</v>
      </c>
      <c r="EB699" s="468"/>
      <c r="EC699" s="326"/>
      <c r="ED699" s="468"/>
      <c r="EE699" s="39"/>
      <c r="EF699" s="459">
        <f t="shared" si="856"/>
        <v>575</v>
      </c>
      <c r="EG699" s="407">
        <f t="shared" si="874"/>
        <v>0.03</v>
      </c>
      <c r="EH699" s="407">
        <f t="shared" si="874"/>
        <v>0.03</v>
      </c>
      <c r="EI699" s="407">
        <f t="shared" si="874"/>
        <v>0.03</v>
      </c>
      <c r="EJ699" s="407">
        <f t="shared" si="874"/>
        <v>0.03</v>
      </c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39"/>
      <c r="GJ699" s="39"/>
      <c r="GK699" s="39"/>
      <c r="GL699" s="39"/>
      <c r="GM699" s="39"/>
      <c r="GN699" s="39"/>
      <c r="GO699" s="39"/>
      <c r="GP699" s="39"/>
      <c r="GQ699" s="39"/>
      <c r="GR699" s="39"/>
      <c r="GS699" s="39"/>
      <c r="GT699" s="39"/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</row>
    <row r="700" spans="1:228" ht="12.75" hidden="1" customHeight="1" x14ac:dyDescent="0.2">
      <c r="A700" s="31">
        <f t="shared" si="875"/>
        <v>48</v>
      </c>
      <c r="B700" s="31"/>
      <c r="C700" s="31"/>
      <c r="D700" s="32">
        <f t="shared" si="838"/>
        <v>576</v>
      </c>
      <c r="E700" s="33">
        <f t="shared" ca="1" si="802"/>
        <v>0</v>
      </c>
      <c r="F700" s="33">
        <f t="shared" ca="1" si="803"/>
        <v>0</v>
      </c>
      <c r="G700" s="33">
        <f t="shared" ca="1" si="804"/>
        <v>0</v>
      </c>
      <c r="H700" s="33">
        <v>0</v>
      </c>
      <c r="I700" s="33">
        <v>0</v>
      </c>
      <c r="J700" s="33">
        <f t="shared" ca="1" si="860"/>
        <v>0</v>
      </c>
      <c r="K700" s="33">
        <f t="shared" ca="1" si="805"/>
        <v>0</v>
      </c>
      <c r="L700" s="33"/>
      <c r="M700" s="832">
        <v>0</v>
      </c>
      <c r="N700" s="33">
        <f>IF(M700&gt;0,#REF!,0)</f>
        <v>0</v>
      </c>
      <c r="O700" s="33">
        <f t="shared" ca="1" si="806"/>
        <v>0</v>
      </c>
      <c r="P700" s="833">
        <f t="shared" ca="1" si="839"/>
        <v>0</v>
      </c>
      <c r="Q700" s="834">
        <f t="shared" ca="1" si="840"/>
        <v>0</v>
      </c>
      <c r="R700" s="835">
        <f t="shared" ca="1" si="841"/>
        <v>0</v>
      </c>
      <c r="S700" s="836">
        <f t="shared" ca="1" si="842"/>
        <v>0</v>
      </c>
      <c r="T700" s="34">
        <f t="shared" ca="1" si="807"/>
        <v>0</v>
      </c>
      <c r="U700" s="835">
        <f t="shared" ca="1" si="843"/>
        <v>0</v>
      </c>
      <c r="V700" s="34">
        <f t="shared" si="869"/>
        <v>0</v>
      </c>
      <c r="W700" s="553">
        <f t="shared" si="870"/>
        <v>0</v>
      </c>
      <c r="X700" s="42">
        <f t="shared" si="844"/>
        <v>0.03</v>
      </c>
      <c r="Y700" s="43">
        <f t="shared" si="808"/>
        <v>2.4662697723036864E-3</v>
      </c>
      <c r="Z700" s="45">
        <f t="shared" si="876"/>
        <v>0.03</v>
      </c>
      <c r="AA700" s="43">
        <f t="shared" si="809"/>
        <v>2.4662697723036864E-3</v>
      </c>
      <c r="AB700" s="35">
        <f t="shared" si="873"/>
        <v>0.16</v>
      </c>
      <c r="AC700" s="35">
        <f t="shared" ca="1" si="873"/>
        <v>0.15470777428049154</v>
      </c>
      <c r="AD700" s="317">
        <f t="shared" ca="1" si="873"/>
        <v>0.15470777428049154</v>
      </c>
      <c r="AE700" s="39"/>
      <c r="AF700" s="318">
        <f t="shared" si="810"/>
        <v>0</v>
      </c>
      <c r="AG700" s="405">
        <f t="shared" ca="1" si="811"/>
        <v>0</v>
      </c>
      <c r="AH700" s="318">
        <f t="shared" si="812"/>
        <v>0</v>
      </c>
      <c r="AI700" s="405">
        <f t="shared" ca="1" si="813"/>
        <v>0</v>
      </c>
      <c r="AJ700" s="318">
        <f t="shared" si="814"/>
        <v>0</v>
      </c>
      <c r="AK700" s="405">
        <f t="shared" ca="1" si="815"/>
        <v>0</v>
      </c>
      <c r="AL700" s="35">
        <v>0</v>
      </c>
      <c r="AM700" s="30">
        <f t="shared" ca="1" si="816"/>
        <v>0</v>
      </c>
      <c r="AN700" s="39"/>
      <c r="AO700" s="39"/>
      <c r="AP700" s="709">
        <f ca="1">IF($J$12="",0,IF(A700&lt;=$Y$3,IF(R699+SUM($M$126:M700)&gt;$Z$22,R699*10%,IF(R699+SUM($M$126:M700)&lt;=$Z$22,$Z$22-R699-SUM($M$126:M700))),0))</f>
        <v>0</v>
      </c>
      <c r="AQ700" s="319">
        <f t="shared" ca="1" si="846"/>
        <v>0</v>
      </c>
      <c r="AR700" s="319">
        <f ca="1">IF($J$12="",0,IF(U699&lt;0,0,IF(A700&lt;=$Y$3,IF(U699+SUM($M$126:M700)&gt;$Z$22,U699*10%,IF(U699+SUM($M$126:M700)&lt;=$Z$22,$AR$125-U699-SUM($M$126:M700))),0)))</f>
        <v>0</v>
      </c>
      <c r="AS700" s="39">
        <f t="shared" ca="1" si="847"/>
        <v>0</v>
      </c>
      <c r="AT700" s="723">
        <f t="shared" ca="1" si="817"/>
        <v>0</v>
      </c>
      <c r="AU700" s="320">
        <f t="shared" ca="1" si="818"/>
        <v>0</v>
      </c>
      <c r="AV700" s="320">
        <f t="shared" ca="1" si="819"/>
        <v>0</v>
      </c>
      <c r="AW700" s="320">
        <f t="shared" ca="1" si="820"/>
        <v>0</v>
      </c>
      <c r="AX700" s="320">
        <f t="shared" ca="1" si="821"/>
        <v>0</v>
      </c>
      <c r="AY700" s="320">
        <f t="shared" ca="1" si="848"/>
        <v>0</v>
      </c>
      <c r="AZ700" s="724">
        <f t="shared" ca="1" si="822"/>
        <v>0</v>
      </c>
      <c r="BA700" s="1259">
        <f t="shared" si="849"/>
        <v>0</v>
      </c>
      <c r="BB700" s="1250"/>
      <c r="BC700" s="715">
        <f t="shared" si="823"/>
        <v>0</v>
      </c>
      <c r="BD700" s="715">
        <f t="shared" si="824"/>
        <v>0</v>
      </c>
      <c r="BE700" s="715">
        <f t="shared" si="825"/>
        <v>0</v>
      </c>
      <c r="BF700" s="715">
        <f t="shared" si="850"/>
        <v>0</v>
      </c>
      <c r="BG700" s="732">
        <f t="shared" si="826"/>
        <v>0</v>
      </c>
      <c r="BH700" s="39"/>
      <c r="BI700" s="39"/>
      <c r="BJ700" s="39"/>
      <c r="BK700" s="39"/>
      <c r="BL700" s="39"/>
      <c r="BM700" s="30"/>
      <c r="BN700" s="422">
        <f t="shared" ca="1" si="827"/>
        <v>0</v>
      </c>
      <c r="BO700" s="422">
        <f t="shared" ca="1" si="828"/>
        <v>0</v>
      </c>
      <c r="BP700" s="422">
        <f t="shared" ca="1" si="829"/>
        <v>0</v>
      </c>
      <c r="BQ700" s="422">
        <f t="shared" ca="1" si="830"/>
        <v>0</v>
      </c>
      <c r="BR700" s="422">
        <f t="shared" ca="1" si="851"/>
        <v>0</v>
      </c>
      <c r="BS700" s="422">
        <f t="shared" ca="1" si="831"/>
        <v>0</v>
      </c>
      <c r="BT700" s="422">
        <f t="shared" si="832"/>
        <v>0</v>
      </c>
      <c r="BU700" s="422">
        <f t="shared" si="833"/>
        <v>0</v>
      </c>
      <c r="BV700" s="422">
        <f t="shared" si="834"/>
        <v>0</v>
      </c>
      <c r="BW700" s="422">
        <f t="shared" si="835"/>
        <v>0</v>
      </c>
      <c r="BX700" s="422">
        <f t="shared" si="852"/>
        <v>0</v>
      </c>
      <c r="BY700" s="422">
        <f t="shared" si="836"/>
        <v>0</v>
      </c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458"/>
      <c r="CL700" s="458"/>
      <c r="CM700" s="458"/>
      <c r="CN700" s="458"/>
      <c r="CO700" s="458"/>
      <c r="CP700" s="458"/>
      <c r="CQ700" s="458"/>
      <c r="CR700" s="458"/>
      <c r="CS700" s="458"/>
      <c r="CT700" s="458"/>
      <c r="CU700" s="458"/>
      <c r="CV700" s="458"/>
      <c r="CW700" s="458"/>
      <c r="CX700" s="458"/>
      <c r="CY700" s="458"/>
      <c r="CZ700" s="458"/>
      <c r="DA700" s="458"/>
      <c r="DB700" s="458"/>
      <c r="DC700" s="458"/>
      <c r="DD700" s="458"/>
      <c r="DE700" s="458"/>
      <c r="DF700" s="458"/>
      <c r="DG700" s="458"/>
      <c r="DH700" s="458"/>
      <c r="DI700" s="458"/>
      <c r="DJ700" s="458"/>
      <c r="DK700" s="458"/>
      <c r="DL700" s="458"/>
      <c r="DM700" s="458"/>
      <c r="DN700" s="458"/>
      <c r="DO700" s="458"/>
      <c r="DP700" s="458"/>
      <c r="DQ700" s="458"/>
      <c r="DR700" s="458"/>
      <c r="DS700" s="458"/>
      <c r="DT700" s="458"/>
      <c r="DU700" s="39"/>
      <c r="DV700" s="39"/>
      <c r="DW700" s="31">
        <f t="shared" si="877"/>
        <v>48</v>
      </c>
      <c r="DX700" s="459">
        <f t="shared" si="837"/>
        <v>576</v>
      </c>
      <c r="DY700" s="467">
        <f t="shared" si="853"/>
        <v>0</v>
      </c>
      <c r="DZ700" s="468">
        <f t="shared" si="854"/>
        <v>0</v>
      </c>
      <c r="EA700" s="467">
        <f t="shared" si="855"/>
        <v>0</v>
      </c>
      <c r="EB700" s="468"/>
      <c r="EC700" s="326"/>
      <c r="ED700" s="468"/>
      <c r="EE700" s="39"/>
      <c r="EF700" s="459">
        <f t="shared" si="856"/>
        <v>576</v>
      </c>
      <c r="EG700" s="407">
        <f t="shared" si="874"/>
        <v>0.03</v>
      </c>
      <c r="EH700" s="407">
        <f t="shared" si="874"/>
        <v>0.03</v>
      </c>
      <c r="EI700" s="407">
        <f t="shared" si="874"/>
        <v>0.03</v>
      </c>
      <c r="EJ700" s="407">
        <f t="shared" si="874"/>
        <v>0.03</v>
      </c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39"/>
      <c r="GJ700" s="39"/>
      <c r="GK700" s="39"/>
      <c r="GL700" s="39"/>
      <c r="GM700" s="39"/>
      <c r="GN700" s="39"/>
      <c r="GO700" s="39"/>
      <c r="GP700" s="39"/>
      <c r="GQ700" s="39"/>
      <c r="GR700" s="39"/>
      <c r="GS700" s="39"/>
      <c r="GT700" s="39"/>
      <c r="GU700" s="39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</row>
    <row r="701" spans="1:228" ht="12.75" hidden="1" customHeight="1" x14ac:dyDescent="0.2">
      <c r="A701" s="31">
        <f>A700+1</f>
        <v>49</v>
      </c>
      <c r="B701" s="31"/>
      <c r="C701" s="31">
        <v>30</v>
      </c>
      <c r="D701" s="32">
        <f t="shared" si="838"/>
        <v>577</v>
      </c>
      <c r="E701" s="33">
        <f t="shared" ref="E701:E764" ca="1" si="878">IF(A701&gt;$Y$4,0,IF(MOD(D701-$D$125,$N$1073)=0,$Y$6,0))</f>
        <v>0</v>
      </c>
      <c r="F701" s="33">
        <f t="shared" ref="F701:F764" ca="1" si="879">IF(E701&gt;0,$AA$1082,0)</f>
        <v>0</v>
      </c>
      <c r="G701" s="33">
        <f t="shared" ref="G701:G764" ca="1" si="880">IF((E701+H701)/(1+AB701)&gt;F701,(E701+H701)/(1+AB701)-F701,0)</f>
        <v>0</v>
      </c>
      <c r="H701" s="33">
        <v>0</v>
      </c>
      <c r="I701" s="33">
        <v>0</v>
      </c>
      <c r="J701" s="33">
        <f t="shared" ca="1" si="860"/>
        <v>0</v>
      </c>
      <c r="K701" s="33">
        <f t="shared" ref="K701:K764" ca="1" si="881">ROUND($E701/(1+AB701)*AC701+(H701/(1+AB701)*AD701)+(I701/(1+AB701)*AD701),2)</f>
        <v>0</v>
      </c>
      <c r="L701" s="33"/>
      <c r="M701" s="832">
        <v>0</v>
      </c>
      <c r="N701" s="33">
        <f>IF(M701&gt;0,#REF!,0)</f>
        <v>0</v>
      </c>
      <c r="O701" s="33">
        <f t="shared" ref="O701:O764" ca="1" si="882">ROUND((E701+H701+I701)/(1+$AB701)-SUM(K701:N701),2)</f>
        <v>0</v>
      </c>
      <c r="P701" s="833">
        <f t="shared" ca="1" si="839"/>
        <v>0</v>
      </c>
      <c r="Q701" s="834">
        <f t="shared" ca="1" si="840"/>
        <v>0</v>
      </c>
      <c r="R701" s="835">
        <f t="shared" ca="1" si="841"/>
        <v>0</v>
      </c>
      <c r="S701" s="836">
        <f t="shared" ca="1" si="842"/>
        <v>0</v>
      </c>
      <c r="T701" s="34">
        <f t="shared" ref="T701:T764" ca="1" si="883">AM701</f>
        <v>0</v>
      </c>
      <c r="U701" s="835">
        <f t="shared" ca="1" si="843"/>
        <v>0</v>
      </c>
      <c r="V701" s="34">
        <f t="shared" si="869"/>
        <v>0</v>
      </c>
      <c r="W701" s="553">
        <f t="shared" si="870"/>
        <v>0</v>
      </c>
      <c r="X701" s="42">
        <f t="shared" si="844"/>
        <v>0.03</v>
      </c>
      <c r="Y701" s="43">
        <f t="shared" ref="Y701:Y764" si="884">(1+X701)^(1/12)-1</f>
        <v>2.4662697723036864E-3</v>
      </c>
      <c r="Z701" s="45">
        <f t="shared" si="876"/>
        <v>0.03</v>
      </c>
      <c r="AA701" s="43">
        <f t="shared" ref="AA701:AA764" si="885">(1+Z701)^(1/12)-1</f>
        <v>2.4662697723036864E-3</v>
      </c>
      <c r="AB701" s="35">
        <f t="shared" si="873"/>
        <v>0.16</v>
      </c>
      <c r="AC701" s="35">
        <f t="shared" ca="1" si="873"/>
        <v>0.15470777428049154</v>
      </c>
      <c r="AD701" s="317">
        <f t="shared" ca="1" si="873"/>
        <v>0.15470777428049154</v>
      </c>
      <c r="AE701" s="39"/>
      <c r="AF701" s="318">
        <f t="shared" ref="AF701:AF764" si="886">VLOOKUP($D701,$DX$125:$ED$904,2,FALSE)</f>
        <v>0</v>
      </c>
      <c r="AG701" s="405">
        <f t="shared" ref="AG701:AG764" ca="1" si="887">(($F701*AF701))/(1+$AB701)</f>
        <v>0</v>
      </c>
      <c r="AH701" s="318">
        <f t="shared" ref="AH701:AH764" si="888">VLOOKUP($D701,$DX$125:$ED$904,3,FALSE)</f>
        <v>0</v>
      </c>
      <c r="AI701" s="405">
        <f t="shared" ref="AI701:AI764" ca="1" si="889">(($F701*AH701))/(1+$AB701)</f>
        <v>0</v>
      </c>
      <c r="AJ701" s="318">
        <f t="shared" ref="AJ701:AJ764" si="890">VLOOKUP($D701,$DX$125:$ED$904,4,FALSE)</f>
        <v>0</v>
      </c>
      <c r="AK701" s="405">
        <f t="shared" ref="AK701:AK764" ca="1" si="891">(($F701*AJ701))/(1+$AB701)</f>
        <v>0</v>
      </c>
      <c r="AL701" s="35">
        <v>0</v>
      </c>
      <c r="AM701" s="30">
        <f t="shared" ref="AM701:AM764" ca="1" si="892">SUM(BN701:BY701)*(1-AL701)+J701</f>
        <v>0</v>
      </c>
      <c r="AN701" s="39"/>
      <c r="AO701" s="39"/>
      <c r="AP701" s="709">
        <f ca="1">IF($J$12="",0,IF(A701&lt;=$Y$3,IF(R700+SUM($M$126:M701)&gt;$Z$22,R700*10%,IF(R700+SUM($M$126:M701)&lt;=$Z$22,$Z$22-R700-SUM($M$126:M701))),0))</f>
        <v>0</v>
      </c>
      <c r="AQ701" s="319">
        <f t="shared" ca="1" si="846"/>
        <v>0</v>
      </c>
      <c r="AR701" s="319">
        <f ca="1">IF($J$12="",0,IF(U700&lt;0,0,IF(A701&lt;=$Y$3,IF(U700+SUM($M$126:M701)&gt;$Z$22,U700*10%,IF(U700+SUM($M$126:M701)&lt;=$Z$22,$AR$125-U700-SUM($M$126:M701))),0)))</f>
        <v>0</v>
      </c>
      <c r="AS701" s="39">
        <f t="shared" ca="1" si="847"/>
        <v>0</v>
      </c>
      <c r="AT701" s="723">
        <f t="shared" ref="AT701:AT764" ca="1" si="893">IF($G$1061="A",AP701,IF($G$1061="B",AQ701))</f>
        <v>0</v>
      </c>
      <c r="AU701" s="320">
        <f t="shared" ref="AU701:AU764" ca="1" si="894">IF($G$1061="A",AR701,IF($G$1061="B",AS701))</f>
        <v>0</v>
      </c>
      <c r="AV701" s="320">
        <f t="shared" ref="AV701:AV764" ca="1" si="895">IF($A701&lt;=$Z$14,$Z$23,0)</f>
        <v>0</v>
      </c>
      <c r="AW701" s="320">
        <f t="shared" ref="AW701:AW764" ca="1" si="896">IF($A701&lt;=$Z$15,$Z$24,0)</f>
        <v>0</v>
      </c>
      <c r="AX701" s="320">
        <f t="shared" ref="AX701:AX764" ca="1" si="897">IF($A701&lt;=$Z$16,$Z$25,0)</f>
        <v>0</v>
      </c>
      <c r="AY701" s="320">
        <f t="shared" ca="1" si="848"/>
        <v>0</v>
      </c>
      <c r="AZ701" s="724">
        <f t="shared" ref="AZ701:AZ764" ca="1" si="898">IF($A701&lt;=$Z$17,$Z$26,0)</f>
        <v>0</v>
      </c>
      <c r="BA701" s="1259">
        <f t="shared" si="849"/>
        <v>0</v>
      </c>
      <c r="BB701" s="1250"/>
      <c r="BC701" s="715">
        <f t="shared" ref="BC701:BC764" si="899">IF($A701&lt;=$AA$14,$AA$23,0)</f>
        <v>0</v>
      </c>
      <c r="BD701" s="715">
        <f t="shared" ref="BD701:BD764" si="900">IF($A701&lt;=$AA$15,$AA$24,0)</f>
        <v>0</v>
      </c>
      <c r="BE701" s="715">
        <f t="shared" ref="BE701:BE764" si="901">IF($A701&lt;=$AA$16,$AA$25,0)</f>
        <v>0</v>
      </c>
      <c r="BF701" s="715">
        <f t="shared" si="850"/>
        <v>0</v>
      </c>
      <c r="BG701" s="732">
        <f t="shared" ref="BG701:BG764" si="902">IF($A701&lt;=$AA$17,$AA$26,0)</f>
        <v>0</v>
      </c>
      <c r="BH701" s="39"/>
      <c r="BI701" s="39"/>
      <c r="BJ701" s="39"/>
      <c r="BK701" s="39"/>
      <c r="BL701" s="39"/>
      <c r="BM701" s="30"/>
      <c r="BN701" s="422">
        <f t="shared" ref="BN701:BN764" ca="1" si="903">IF($J$12="",0,IF($J$12+$A701-1&gt;99,0,IF(AU701&gt;0,VLOOKUP($J$12+$A701-1,$EW$126:$FA$225,$H$1076,FALSE)*(1+$F$20)*AU701/1000,0)/12))</f>
        <v>0</v>
      </c>
      <c r="BO701" s="422">
        <f t="shared" ref="BO701:BO764" ca="1" si="904">IF($J$12="",0,IF(AV701&gt;0,(VLOOKUP($J$12+$A701-1,$GI$126:$GM$225,$H$1076,FALSE)*(1+$F$21))*AV701/1000,0)/12)</f>
        <v>0</v>
      </c>
      <c r="BP701" s="422">
        <f t="shared" ref="BP701:BP764" ca="1" si="905">IF($J$12="",0,IF(AW701&gt;0,VLOOKUP($J$12+$A701-1,$FI$126:$FM$225,$H$1076,FALSE)*(1+$F$22)*AW701/1000,0)/12)</f>
        <v>0</v>
      </c>
      <c r="BQ701" s="422">
        <f t="shared" ref="BQ701:BQ764" ca="1" si="906">IF($J$12="",0,IF($J$12+$A701-1&gt;65,0,IF(AX701&gt;0,VLOOKUP($J$12+$A701-1,$FU$126:$FY$225,$H$1076,FALSE)*(1+$F$23)*AX701/1000,0)/12))</f>
        <v>0</v>
      </c>
      <c r="BR701" s="422">
        <f t="shared" ca="1" si="851"/>
        <v>0</v>
      </c>
      <c r="BS701" s="422">
        <f t="shared" ref="BS701:BS764" ca="1" si="907">IF($J$12="",0,IF(AZ701&gt;0,VLOOKUP($J$12+$A701-1,$GA$126:$GE$225,$H$1076,FALSE)*(1+$F$24)*AZ701/1000,0)/12)</f>
        <v>0</v>
      </c>
      <c r="BT701" s="422">
        <f t="shared" ref="BT701:BT764" si="908">IF($J$13="",0,IF($J$13+$A701-1&gt;99,0,IF(BA701&gt;0,VLOOKUP($J$13+$A701-1,$EW$126:$FA$225,$H$1077,FALSE)*(1+$H$20)*BA701/1000,0)/12))</f>
        <v>0</v>
      </c>
      <c r="BU701" s="422">
        <f t="shared" ref="BU701:BU764" si="909">IF($J$13="",0,IF(BC701&gt;0,(VLOOKUP($J$13+$A701-1,$GI$126:$GM$225,$H$1077,FALSE)*(1+$F$21))*BC701/1000,0)/12)</f>
        <v>0</v>
      </c>
      <c r="BV701" s="422">
        <f t="shared" ref="BV701:BV764" si="910">IF($J$13="",0,IF(BD701&gt;0,VLOOKUP($J$12+$A701-1,$FI$126:$FM$225,$H$1077,FALSE)*(1+$F$22)*BD701/1000,0)/12)</f>
        <v>0</v>
      </c>
      <c r="BW701" s="422">
        <f t="shared" ref="BW701:BW764" si="911">IF($J$13="",0,IF($J$13+$A701-1&gt;65,0,IF(BE701&gt;0,VLOOKUP($J$13+$A701-1,$FU$126:$FY$225,$H$1077,FALSE)*(1+$F$23)*BE701/1000,0)/12))</f>
        <v>0</v>
      </c>
      <c r="BX701" s="422">
        <f t="shared" si="852"/>
        <v>0</v>
      </c>
      <c r="BY701" s="422">
        <f t="shared" ref="BY701:BY764" si="912">IF($J$13="",0,IF(BG701&gt;0,VLOOKUP($J$13+$A701-1,$GA$126:$GE$225,$H$1077,FALSE)*(1+$F$24)*BG701/1000,0)/12)</f>
        <v>0</v>
      </c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458"/>
      <c r="CL701" s="458"/>
      <c r="CM701" s="458"/>
      <c r="CN701" s="458"/>
      <c r="CO701" s="458"/>
      <c r="CP701" s="458"/>
      <c r="CQ701" s="458"/>
      <c r="CR701" s="458"/>
      <c r="CS701" s="458"/>
      <c r="CT701" s="458"/>
      <c r="CU701" s="458"/>
      <c r="CV701" s="458"/>
      <c r="CW701" s="458"/>
      <c r="CX701" s="458"/>
      <c r="CY701" s="458"/>
      <c r="CZ701" s="458"/>
      <c r="DA701" s="458"/>
      <c r="DB701" s="458"/>
      <c r="DC701" s="458"/>
      <c r="DD701" s="458"/>
      <c r="DE701" s="458"/>
      <c r="DF701" s="458"/>
      <c r="DG701" s="458"/>
      <c r="DH701" s="458"/>
      <c r="DI701" s="458"/>
      <c r="DJ701" s="458"/>
      <c r="DK701" s="458"/>
      <c r="DL701" s="458"/>
      <c r="DM701" s="458"/>
      <c r="DN701" s="458"/>
      <c r="DO701" s="458"/>
      <c r="DP701" s="458"/>
      <c r="DQ701" s="458"/>
      <c r="DR701" s="458"/>
      <c r="DS701" s="458"/>
      <c r="DT701" s="458"/>
      <c r="DU701" s="39"/>
      <c r="DV701" s="39"/>
      <c r="DW701" s="31">
        <f>DW700+1</f>
        <v>49</v>
      </c>
      <c r="DX701" s="459">
        <f t="shared" ref="DX701:DX764" si="913">D701</f>
        <v>577</v>
      </c>
      <c r="DY701" s="467">
        <f t="shared" si="853"/>
        <v>0</v>
      </c>
      <c r="DZ701" s="468">
        <f t="shared" si="854"/>
        <v>0</v>
      </c>
      <c r="EA701" s="467">
        <f t="shared" si="855"/>
        <v>0</v>
      </c>
      <c r="EB701" s="468"/>
      <c r="EC701" s="326"/>
      <c r="ED701" s="468"/>
      <c r="EE701" s="39"/>
      <c r="EF701" s="459">
        <f t="shared" si="856"/>
        <v>577</v>
      </c>
      <c r="EG701" s="407">
        <f t="shared" si="874"/>
        <v>0.03</v>
      </c>
      <c r="EH701" s="407">
        <f t="shared" si="874"/>
        <v>0.03</v>
      </c>
      <c r="EI701" s="407">
        <f t="shared" si="874"/>
        <v>0.03</v>
      </c>
      <c r="EJ701" s="407">
        <f t="shared" si="874"/>
        <v>0.03</v>
      </c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39"/>
      <c r="GJ701" s="39"/>
      <c r="GK701" s="39"/>
      <c r="GL701" s="39"/>
      <c r="GM701" s="39"/>
      <c r="GN701" s="39"/>
      <c r="GO701" s="39"/>
      <c r="GP701" s="39"/>
      <c r="GQ701" s="39"/>
      <c r="GR701" s="39"/>
      <c r="GS701" s="39"/>
      <c r="GT701" s="39"/>
      <c r="GU701" s="39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</row>
    <row r="702" spans="1:228" ht="12.75" hidden="1" customHeight="1" x14ac:dyDescent="0.2">
      <c r="A702" s="31">
        <f t="shared" ref="A702:A712" si="914">A701</f>
        <v>49</v>
      </c>
      <c r="B702" s="31"/>
      <c r="C702" s="31"/>
      <c r="D702" s="32">
        <f t="shared" ref="D702:D765" si="915">D701+1</f>
        <v>578</v>
      </c>
      <c r="E702" s="33">
        <f t="shared" ca="1" si="878"/>
        <v>0</v>
      </c>
      <c r="F702" s="33">
        <f t="shared" ca="1" si="879"/>
        <v>0</v>
      </c>
      <c r="G702" s="33">
        <f t="shared" ca="1" si="880"/>
        <v>0</v>
      </c>
      <c r="H702" s="33">
        <v>0</v>
      </c>
      <c r="I702" s="33">
        <v>0</v>
      </c>
      <c r="J702" s="33">
        <f t="shared" ca="1" si="860"/>
        <v>0</v>
      </c>
      <c r="K702" s="33">
        <f t="shared" ca="1" si="881"/>
        <v>0</v>
      </c>
      <c r="L702" s="33"/>
      <c r="M702" s="832">
        <v>0</v>
      </c>
      <c r="N702" s="33">
        <f>IF(M702&gt;0,#REF!,0)</f>
        <v>0</v>
      </c>
      <c r="O702" s="33">
        <f t="shared" ca="1" si="882"/>
        <v>0</v>
      </c>
      <c r="P702" s="833">
        <f t="shared" ref="P702:P765" ca="1" si="916">IF(A702&gt;$Y$3,0,IF((O702+R701)*Y702&gt;0,ROUND(O702*Y702+R701*Y702,2),0))</f>
        <v>0</v>
      </c>
      <c r="Q702" s="834">
        <f t="shared" ref="Q702:Q765" ca="1" si="917">T702</f>
        <v>0</v>
      </c>
      <c r="R702" s="835">
        <f t="shared" ref="R702:R765" ca="1" si="918">IF(A702&gt;$Y$3,0,IF((R701+O702+P702-Q702)&gt;0,(R701+P702+O702-Q702),0))</f>
        <v>0</v>
      </c>
      <c r="S702" s="836">
        <f t="shared" ref="S702:S765" ca="1" si="919">IF(A702&gt;$Y$3,0,IF((O702+U701)*AA702&gt;0,ROUND((O702+U701)*AA702,2),0))</f>
        <v>0</v>
      </c>
      <c r="T702" s="34">
        <f t="shared" ca="1" si="883"/>
        <v>0</v>
      </c>
      <c r="U702" s="835">
        <f t="shared" ref="U702:U765" ca="1" si="920">IF(A702&gt;$Y$3,0,IF(U701+O702+S702-T702&gt;0,U701+O702+S702-T702,0))</f>
        <v>0</v>
      </c>
      <c r="V702" s="34">
        <f t="shared" si="869"/>
        <v>0</v>
      </c>
      <c r="W702" s="553">
        <f t="shared" si="870"/>
        <v>0</v>
      </c>
      <c r="X702" s="42">
        <f t="shared" ref="X702:X765" si="921">X701</f>
        <v>0.03</v>
      </c>
      <c r="Y702" s="43">
        <f t="shared" si="884"/>
        <v>2.4662697723036864E-3</v>
      </c>
      <c r="Z702" s="45">
        <f t="shared" si="876"/>
        <v>0.03</v>
      </c>
      <c r="AA702" s="43">
        <f t="shared" si="885"/>
        <v>2.4662697723036864E-3</v>
      </c>
      <c r="AB702" s="35">
        <f t="shared" ref="AB702:AD717" si="922">AB701</f>
        <v>0.16</v>
      </c>
      <c r="AC702" s="35">
        <f t="shared" ca="1" si="922"/>
        <v>0.15470777428049154</v>
      </c>
      <c r="AD702" s="317">
        <f t="shared" ca="1" si="922"/>
        <v>0.15470777428049154</v>
      </c>
      <c r="AE702" s="39"/>
      <c r="AF702" s="318">
        <f t="shared" si="886"/>
        <v>0</v>
      </c>
      <c r="AG702" s="405">
        <f t="shared" ca="1" si="887"/>
        <v>0</v>
      </c>
      <c r="AH702" s="318">
        <f t="shared" si="888"/>
        <v>0</v>
      </c>
      <c r="AI702" s="405">
        <f t="shared" ca="1" si="889"/>
        <v>0</v>
      </c>
      <c r="AJ702" s="318">
        <f t="shared" si="890"/>
        <v>0</v>
      </c>
      <c r="AK702" s="405">
        <f t="shared" ca="1" si="891"/>
        <v>0</v>
      </c>
      <c r="AL702" s="35">
        <v>0</v>
      </c>
      <c r="AM702" s="30">
        <f t="shared" ca="1" si="892"/>
        <v>0</v>
      </c>
      <c r="AN702" s="39"/>
      <c r="AO702" s="39"/>
      <c r="AP702" s="709">
        <f ca="1">IF($J$12="",0,IF(A702&lt;=$Y$3,IF(R701+SUM($M$126:M702)&gt;$Z$22,R701*10%,IF(R701+SUM($M$126:M702)&lt;=$Z$22,$Z$22-R701-SUM($M$126:M702))),0))</f>
        <v>0</v>
      </c>
      <c r="AQ702" s="319">
        <f t="shared" ref="AQ702:AQ765" ca="1" si="923">IF($J$12="",0,IF(A702&lt;=$Y$3,$Z$22,0))</f>
        <v>0</v>
      </c>
      <c r="AR702" s="319">
        <f ca="1">IF($J$12="",0,IF(U701&lt;0,0,IF(A702&lt;=$Y$3,IF(U701+SUM($M$126:M702)&gt;$Z$22,U701*10%,IF(U701+SUM($M$126:M702)&lt;=$Z$22,$AR$125-U701-SUM($M$126:M702))),0)))</f>
        <v>0</v>
      </c>
      <c r="AS702" s="39">
        <f t="shared" ref="AS702:AS765" ca="1" si="924">IF($J$12="",0,IF(U701&lt;0,0,IF(A702&lt;=$Y$3,$Z$22,0)))</f>
        <v>0</v>
      </c>
      <c r="AT702" s="723">
        <f t="shared" ca="1" si="893"/>
        <v>0</v>
      </c>
      <c r="AU702" s="320">
        <f t="shared" ca="1" si="894"/>
        <v>0</v>
      </c>
      <c r="AV702" s="320">
        <f t="shared" ca="1" si="895"/>
        <v>0</v>
      </c>
      <c r="AW702" s="320">
        <f t="shared" ca="1" si="896"/>
        <v>0</v>
      </c>
      <c r="AX702" s="320">
        <f t="shared" ca="1" si="897"/>
        <v>0</v>
      </c>
      <c r="AY702" s="320">
        <f t="shared" ref="AY702:AY765" ca="1" si="925">IF($E$23&gt;0,0,HLOOKUP($A702,$E$1016:$CA$1033,17,FALSE))</f>
        <v>0</v>
      </c>
      <c r="AZ702" s="724">
        <f t="shared" ca="1" si="898"/>
        <v>0</v>
      </c>
      <c r="BA702" s="1259">
        <f t="shared" ref="BA702:BA765" si="926">IF($A702&lt;=$AA$13,BA701,0)</f>
        <v>0</v>
      </c>
      <c r="BB702" s="1250"/>
      <c r="BC702" s="715">
        <f t="shared" si="899"/>
        <v>0</v>
      </c>
      <c r="BD702" s="715">
        <f t="shared" si="900"/>
        <v>0</v>
      </c>
      <c r="BE702" s="715">
        <f t="shared" si="901"/>
        <v>0</v>
      </c>
      <c r="BF702" s="715">
        <f t="shared" ref="BF702:BF765" si="927">IF($G$23&gt;0,0,HLOOKUP($A702,$E$1016:$CA$1033,18,FALSE))</f>
        <v>0</v>
      </c>
      <c r="BG702" s="732">
        <f t="shared" si="902"/>
        <v>0</v>
      </c>
      <c r="BH702" s="39"/>
      <c r="BI702" s="39"/>
      <c r="BJ702" s="39"/>
      <c r="BK702" s="39"/>
      <c r="BL702" s="39"/>
      <c r="BM702" s="30"/>
      <c r="BN702" s="422">
        <f t="shared" ca="1" si="903"/>
        <v>0</v>
      </c>
      <c r="BO702" s="422">
        <f t="shared" ca="1" si="904"/>
        <v>0</v>
      </c>
      <c r="BP702" s="422">
        <f t="shared" ca="1" si="905"/>
        <v>0</v>
      </c>
      <c r="BQ702" s="422">
        <f t="shared" ca="1" si="906"/>
        <v>0</v>
      </c>
      <c r="BR702" s="422">
        <f t="shared" ref="BR702:BR765" ca="1" si="928">IF(AY702&gt;0,VLOOKUP($J$12+$A702-1,$FO$126:$FS$225,$H$1076,FALSE)*(1+$Y$33)*AY702/1000,0)/12</f>
        <v>0</v>
      </c>
      <c r="BS702" s="422">
        <f t="shared" ca="1" si="907"/>
        <v>0</v>
      </c>
      <c r="BT702" s="422">
        <f t="shared" si="908"/>
        <v>0</v>
      </c>
      <c r="BU702" s="422">
        <f t="shared" si="909"/>
        <v>0</v>
      </c>
      <c r="BV702" s="422">
        <f t="shared" si="910"/>
        <v>0</v>
      </c>
      <c r="BW702" s="422">
        <f t="shared" si="911"/>
        <v>0</v>
      </c>
      <c r="BX702" s="422">
        <f t="shared" ref="BX702:BX765" si="929">IF(BF702&gt;0,VLOOKUP($J$13+$A702-1,$FO$126:$FS$225,$H$1077,FALSE)*(1+$Y$33)*BF702/1000,0)/12</f>
        <v>0</v>
      </c>
      <c r="BY702" s="422">
        <f t="shared" si="912"/>
        <v>0</v>
      </c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458"/>
      <c r="CL702" s="458"/>
      <c r="CM702" s="458"/>
      <c r="CN702" s="458"/>
      <c r="CO702" s="458"/>
      <c r="CP702" s="458"/>
      <c r="CQ702" s="458"/>
      <c r="CR702" s="458"/>
      <c r="CS702" s="458"/>
      <c r="CT702" s="458"/>
      <c r="CU702" s="458"/>
      <c r="CV702" s="458"/>
      <c r="CW702" s="458"/>
      <c r="CX702" s="458"/>
      <c r="CY702" s="458"/>
      <c r="CZ702" s="458"/>
      <c r="DA702" s="458"/>
      <c r="DB702" s="458"/>
      <c r="DC702" s="458"/>
      <c r="DD702" s="458"/>
      <c r="DE702" s="458"/>
      <c r="DF702" s="458"/>
      <c r="DG702" s="458"/>
      <c r="DH702" s="458"/>
      <c r="DI702" s="458"/>
      <c r="DJ702" s="458"/>
      <c r="DK702" s="458"/>
      <c r="DL702" s="458"/>
      <c r="DM702" s="458"/>
      <c r="DN702" s="458"/>
      <c r="DO702" s="458"/>
      <c r="DP702" s="458"/>
      <c r="DQ702" s="458"/>
      <c r="DR702" s="458"/>
      <c r="DS702" s="458"/>
      <c r="DT702" s="458"/>
      <c r="DU702" s="39"/>
      <c r="DV702" s="39"/>
      <c r="DW702" s="31">
        <f t="shared" ref="DW702:DW712" si="930">DW701</f>
        <v>49</v>
      </c>
      <c r="DX702" s="459">
        <f t="shared" si="913"/>
        <v>578</v>
      </c>
      <c r="DY702" s="467">
        <f t="shared" ref="DY702:DY765" si="931">VLOOKUP($DW702,$AG$1054:$AN$1153,2,FALSE)</f>
        <v>0</v>
      </c>
      <c r="DZ702" s="468">
        <f t="shared" ref="DZ702:DZ765" si="932">VLOOKUP($DW702,$AG$1054:$AN$1153,3,FALSE)</f>
        <v>0</v>
      </c>
      <c r="EA702" s="467">
        <f t="shared" ref="EA702:EA765" si="933">VLOOKUP($DW702,$AG$1054:$AN$1153,4,FALSE)</f>
        <v>0</v>
      </c>
      <c r="EB702" s="468"/>
      <c r="EC702" s="326"/>
      <c r="ED702" s="468"/>
      <c r="EE702" s="39"/>
      <c r="EF702" s="459">
        <f t="shared" ref="EF702:EF765" si="934">D702</f>
        <v>578</v>
      </c>
      <c r="EG702" s="407">
        <f t="shared" si="874"/>
        <v>0.03</v>
      </c>
      <c r="EH702" s="407">
        <f t="shared" si="874"/>
        <v>0.03</v>
      </c>
      <c r="EI702" s="407">
        <f t="shared" si="874"/>
        <v>0.03</v>
      </c>
      <c r="EJ702" s="407">
        <f t="shared" si="874"/>
        <v>0.03</v>
      </c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39"/>
      <c r="GJ702" s="39"/>
      <c r="GK702" s="39"/>
      <c r="GL702" s="39"/>
      <c r="GM702" s="39"/>
      <c r="GN702" s="39"/>
      <c r="GO702" s="39"/>
      <c r="GP702" s="39"/>
      <c r="GQ702" s="39"/>
      <c r="GR702" s="39"/>
      <c r="GS702" s="39"/>
      <c r="GT702" s="39"/>
      <c r="GU702" s="39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</row>
    <row r="703" spans="1:228" ht="12.75" hidden="1" customHeight="1" x14ac:dyDescent="0.2">
      <c r="A703" s="31">
        <f t="shared" si="914"/>
        <v>49</v>
      </c>
      <c r="B703" s="31"/>
      <c r="C703" s="31"/>
      <c r="D703" s="32">
        <f t="shared" si="915"/>
        <v>579</v>
      </c>
      <c r="E703" s="33">
        <f t="shared" ca="1" si="878"/>
        <v>0</v>
      </c>
      <c r="F703" s="33">
        <f t="shared" ca="1" si="879"/>
        <v>0</v>
      </c>
      <c r="G703" s="33">
        <f t="shared" ca="1" si="880"/>
        <v>0</v>
      </c>
      <c r="H703" s="33">
        <v>0</v>
      </c>
      <c r="I703" s="33">
        <v>0</v>
      </c>
      <c r="J703" s="33">
        <f t="shared" ca="1" si="860"/>
        <v>0</v>
      </c>
      <c r="K703" s="33">
        <f t="shared" ca="1" si="881"/>
        <v>0</v>
      </c>
      <c r="L703" s="33"/>
      <c r="M703" s="832">
        <v>0</v>
      </c>
      <c r="N703" s="33">
        <f>IF(M703&gt;0,#REF!,0)</f>
        <v>0</v>
      </c>
      <c r="O703" s="33">
        <f t="shared" ca="1" si="882"/>
        <v>0</v>
      </c>
      <c r="P703" s="833">
        <f t="shared" ca="1" si="916"/>
        <v>0</v>
      </c>
      <c r="Q703" s="834">
        <f t="shared" ca="1" si="917"/>
        <v>0</v>
      </c>
      <c r="R703" s="835">
        <f t="shared" ca="1" si="918"/>
        <v>0</v>
      </c>
      <c r="S703" s="836">
        <f t="shared" ca="1" si="919"/>
        <v>0</v>
      </c>
      <c r="T703" s="34">
        <f t="shared" ca="1" si="883"/>
        <v>0</v>
      </c>
      <c r="U703" s="835">
        <f t="shared" ca="1" si="920"/>
        <v>0</v>
      </c>
      <c r="V703" s="34">
        <f t="shared" si="869"/>
        <v>0</v>
      </c>
      <c r="W703" s="553">
        <f t="shared" si="870"/>
        <v>0</v>
      </c>
      <c r="X703" s="42">
        <f t="shared" si="921"/>
        <v>0.03</v>
      </c>
      <c r="Y703" s="43">
        <f t="shared" si="884"/>
        <v>2.4662697723036864E-3</v>
      </c>
      <c r="Z703" s="45">
        <f t="shared" si="876"/>
        <v>0.03</v>
      </c>
      <c r="AA703" s="43">
        <f t="shared" si="885"/>
        <v>2.4662697723036864E-3</v>
      </c>
      <c r="AB703" s="35">
        <f t="shared" si="922"/>
        <v>0.16</v>
      </c>
      <c r="AC703" s="35">
        <f t="shared" ca="1" si="922"/>
        <v>0.15470777428049154</v>
      </c>
      <c r="AD703" s="317">
        <f t="shared" ca="1" si="922"/>
        <v>0.15470777428049154</v>
      </c>
      <c r="AE703" s="39"/>
      <c r="AF703" s="318">
        <f t="shared" si="886"/>
        <v>0</v>
      </c>
      <c r="AG703" s="405">
        <f t="shared" ca="1" si="887"/>
        <v>0</v>
      </c>
      <c r="AH703" s="318">
        <f t="shared" si="888"/>
        <v>0</v>
      </c>
      <c r="AI703" s="405">
        <f t="shared" ca="1" si="889"/>
        <v>0</v>
      </c>
      <c r="AJ703" s="318">
        <f t="shared" si="890"/>
        <v>0</v>
      </c>
      <c r="AK703" s="405">
        <f t="shared" ca="1" si="891"/>
        <v>0</v>
      </c>
      <c r="AL703" s="35">
        <v>0</v>
      </c>
      <c r="AM703" s="30">
        <f t="shared" ca="1" si="892"/>
        <v>0</v>
      </c>
      <c r="AN703" s="39"/>
      <c r="AO703" s="39"/>
      <c r="AP703" s="709">
        <f ca="1">IF($J$12="",0,IF(A703&lt;=$Y$3,IF(R702+SUM($M$126:M703)&gt;$Z$22,R702*10%,IF(R702+SUM($M$126:M703)&lt;=$Z$22,$Z$22-R702-SUM($M$126:M703))),0))</f>
        <v>0</v>
      </c>
      <c r="AQ703" s="319">
        <f t="shared" ca="1" si="923"/>
        <v>0</v>
      </c>
      <c r="AR703" s="319">
        <f ca="1">IF($J$12="",0,IF(U702&lt;0,0,IF(A703&lt;=$Y$3,IF(U702+SUM($M$126:M703)&gt;$Z$22,U702*10%,IF(U702+SUM($M$126:M703)&lt;=$Z$22,$AR$125-U702-SUM($M$126:M703))),0)))</f>
        <v>0</v>
      </c>
      <c r="AS703" s="39">
        <f t="shared" ca="1" si="924"/>
        <v>0</v>
      </c>
      <c r="AT703" s="723">
        <f t="shared" ca="1" si="893"/>
        <v>0</v>
      </c>
      <c r="AU703" s="320">
        <f t="shared" ca="1" si="894"/>
        <v>0</v>
      </c>
      <c r="AV703" s="320">
        <f t="shared" ca="1" si="895"/>
        <v>0</v>
      </c>
      <c r="AW703" s="320">
        <f t="shared" ca="1" si="896"/>
        <v>0</v>
      </c>
      <c r="AX703" s="320">
        <f t="shared" ca="1" si="897"/>
        <v>0</v>
      </c>
      <c r="AY703" s="320">
        <f t="shared" ca="1" si="925"/>
        <v>0</v>
      </c>
      <c r="AZ703" s="724">
        <f t="shared" ca="1" si="898"/>
        <v>0</v>
      </c>
      <c r="BA703" s="1259">
        <f t="shared" si="926"/>
        <v>0</v>
      </c>
      <c r="BB703" s="1250"/>
      <c r="BC703" s="715">
        <f t="shared" si="899"/>
        <v>0</v>
      </c>
      <c r="BD703" s="715">
        <f t="shared" si="900"/>
        <v>0</v>
      </c>
      <c r="BE703" s="715">
        <f t="shared" si="901"/>
        <v>0</v>
      </c>
      <c r="BF703" s="715">
        <f t="shared" si="927"/>
        <v>0</v>
      </c>
      <c r="BG703" s="732">
        <f t="shared" si="902"/>
        <v>0</v>
      </c>
      <c r="BH703" s="39"/>
      <c r="BI703" s="39"/>
      <c r="BJ703" s="39"/>
      <c r="BK703" s="39"/>
      <c r="BL703" s="39"/>
      <c r="BM703" s="30"/>
      <c r="BN703" s="422">
        <f t="shared" ca="1" si="903"/>
        <v>0</v>
      </c>
      <c r="BO703" s="422">
        <f t="shared" ca="1" si="904"/>
        <v>0</v>
      </c>
      <c r="BP703" s="422">
        <f t="shared" ca="1" si="905"/>
        <v>0</v>
      </c>
      <c r="BQ703" s="422">
        <f t="shared" ca="1" si="906"/>
        <v>0</v>
      </c>
      <c r="BR703" s="422">
        <f t="shared" ca="1" si="928"/>
        <v>0</v>
      </c>
      <c r="BS703" s="422">
        <f t="shared" ca="1" si="907"/>
        <v>0</v>
      </c>
      <c r="BT703" s="422">
        <f t="shared" si="908"/>
        <v>0</v>
      </c>
      <c r="BU703" s="422">
        <f t="shared" si="909"/>
        <v>0</v>
      </c>
      <c r="BV703" s="422">
        <f t="shared" si="910"/>
        <v>0</v>
      </c>
      <c r="BW703" s="422">
        <f t="shared" si="911"/>
        <v>0</v>
      </c>
      <c r="BX703" s="422">
        <f t="shared" si="929"/>
        <v>0</v>
      </c>
      <c r="BY703" s="422">
        <f t="shared" si="912"/>
        <v>0</v>
      </c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458"/>
      <c r="CL703" s="458"/>
      <c r="CM703" s="458"/>
      <c r="CN703" s="458"/>
      <c r="CO703" s="458"/>
      <c r="CP703" s="458"/>
      <c r="CQ703" s="458"/>
      <c r="CR703" s="458"/>
      <c r="CS703" s="458"/>
      <c r="CT703" s="458"/>
      <c r="CU703" s="458"/>
      <c r="CV703" s="458"/>
      <c r="CW703" s="458"/>
      <c r="CX703" s="458"/>
      <c r="CY703" s="458"/>
      <c r="CZ703" s="458"/>
      <c r="DA703" s="458"/>
      <c r="DB703" s="458"/>
      <c r="DC703" s="458"/>
      <c r="DD703" s="458"/>
      <c r="DE703" s="458"/>
      <c r="DF703" s="458"/>
      <c r="DG703" s="458"/>
      <c r="DH703" s="458"/>
      <c r="DI703" s="458"/>
      <c r="DJ703" s="458"/>
      <c r="DK703" s="458"/>
      <c r="DL703" s="458"/>
      <c r="DM703" s="458"/>
      <c r="DN703" s="458"/>
      <c r="DO703" s="458"/>
      <c r="DP703" s="458"/>
      <c r="DQ703" s="458"/>
      <c r="DR703" s="458"/>
      <c r="DS703" s="458"/>
      <c r="DT703" s="458"/>
      <c r="DU703" s="39"/>
      <c r="DV703" s="39"/>
      <c r="DW703" s="31">
        <f t="shared" si="930"/>
        <v>49</v>
      </c>
      <c r="DX703" s="459">
        <f t="shared" si="913"/>
        <v>579</v>
      </c>
      <c r="DY703" s="467">
        <f t="shared" si="931"/>
        <v>0</v>
      </c>
      <c r="DZ703" s="468">
        <f t="shared" si="932"/>
        <v>0</v>
      </c>
      <c r="EA703" s="467">
        <f t="shared" si="933"/>
        <v>0</v>
      </c>
      <c r="EB703" s="468"/>
      <c r="EC703" s="326"/>
      <c r="ED703" s="468"/>
      <c r="EE703" s="39"/>
      <c r="EF703" s="459">
        <f t="shared" si="934"/>
        <v>579</v>
      </c>
      <c r="EG703" s="407">
        <f t="shared" ref="EG703:EJ718" si="935">EG702</f>
        <v>0.03</v>
      </c>
      <c r="EH703" s="407">
        <f t="shared" si="935"/>
        <v>0.03</v>
      </c>
      <c r="EI703" s="407">
        <f t="shared" si="935"/>
        <v>0.03</v>
      </c>
      <c r="EJ703" s="407">
        <f t="shared" si="935"/>
        <v>0.03</v>
      </c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39"/>
      <c r="GJ703" s="39"/>
      <c r="GK703" s="39"/>
      <c r="GL703" s="39"/>
      <c r="GM703" s="39"/>
      <c r="GN703" s="39"/>
      <c r="GO703" s="39"/>
      <c r="GP703" s="39"/>
      <c r="GQ703" s="39"/>
      <c r="GR703" s="39"/>
      <c r="GS703" s="39"/>
      <c r="GT703" s="39"/>
      <c r="GU703" s="39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</row>
    <row r="704" spans="1:228" ht="12.75" hidden="1" customHeight="1" x14ac:dyDescent="0.2">
      <c r="A704" s="31">
        <f t="shared" si="914"/>
        <v>49</v>
      </c>
      <c r="B704" s="31"/>
      <c r="C704" s="31"/>
      <c r="D704" s="32">
        <f t="shared" si="915"/>
        <v>580</v>
      </c>
      <c r="E704" s="33">
        <f t="shared" ca="1" si="878"/>
        <v>0</v>
      </c>
      <c r="F704" s="33">
        <f t="shared" ca="1" si="879"/>
        <v>0</v>
      </c>
      <c r="G704" s="33">
        <f t="shared" ca="1" si="880"/>
        <v>0</v>
      </c>
      <c r="H704" s="33">
        <v>0</v>
      </c>
      <c r="I704" s="33">
        <v>0</v>
      </c>
      <c r="J704" s="33">
        <f t="shared" ca="1" si="860"/>
        <v>0</v>
      </c>
      <c r="K704" s="33">
        <f t="shared" ca="1" si="881"/>
        <v>0</v>
      </c>
      <c r="L704" s="33"/>
      <c r="M704" s="832">
        <v>0</v>
      </c>
      <c r="N704" s="33">
        <f>IF(M704&gt;0,#REF!,0)</f>
        <v>0</v>
      </c>
      <c r="O704" s="33">
        <f t="shared" ca="1" si="882"/>
        <v>0</v>
      </c>
      <c r="P704" s="833">
        <f t="shared" ca="1" si="916"/>
        <v>0</v>
      </c>
      <c r="Q704" s="834">
        <f t="shared" ca="1" si="917"/>
        <v>0</v>
      </c>
      <c r="R704" s="835">
        <f t="shared" ca="1" si="918"/>
        <v>0</v>
      </c>
      <c r="S704" s="836">
        <f t="shared" ca="1" si="919"/>
        <v>0</v>
      </c>
      <c r="T704" s="34">
        <f t="shared" ca="1" si="883"/>
        <v>0</v>
      </c>
      <c r="U704" s="835">
        <f t="shared" ca="1" si="920"/>
        <v>0</v>
      </c>
      <c r="V704" s="34">
        <f t="shared" si="869"/>
        <v>0</v>
      </c>
      <c r="W704" s="553">
        <f t="shared" si="870"/>
        <v>0</v>
      </c>
      <c r="X704" s="42">
        <f t="shared" si="921"/>
        <v>0.03</v>
      </c>
      <c r="Y704" s="43">
        <f t="shared" si="884"/>
        <v>2.4662697723036864E-3</v>
      </c>
      <c r="Z704" s="45">
        <f t="shared" si="876"/>
        <v>0.03</v>
      </c>
      <c r="AA704" s="43">
        <f t="shared" si="885"/>
        <v>2.4662697723036864E-3</v>
      </c>
      <c r="AB704" s="35">
        <f t="shared" si="922"/>
        <v>0.16</v>
      </c>
      <c r="AC704" s="35">
        <f t="shared" ca="1" si="922"/>
        <v>0.15470777428049154</v>
      </c>
      <c r="AD704" s="317">
        <f t="shared" ca="1" si="922"/>
        <v>0.15470777428049154</v>
      </c>
      <c r="AE704" s="39"/>
      <c r="AF704" s="318">
        <f t="shared" si="886"/>
        <v>0</v>
      </c>
      <c r="AG704" s="405">
        <f t="shared" ca="1" si="887"/>
        <v>0</v>
      </c>
      <c r="AH704" s="318">
        <f t="shared" si="888"/>
        <v>0</v>
      </c>
      <c r="AI704" s="405">
        <f t="shared" ca="1" si="889"/>
        <v>0</v>
      </c>
      <c r="AJ704" s="318">
        <f t="shared" si="890"/>
        <v>0</v>
      </c>
      <c r="AK704" s="405">
        <f t="shared" ca="1" si="891"/>
        <v>0</v>
      </c>
      <c r="AL704" s="35">
        <v>0</v>
      </c>
      <c r="AM704" s="30">
        <f t="shared" ca="1" si="892"/>
        <v>0</v>
      </c>
      <c r="AN704" s="39"/>
      <c r="AO704" s="39"/>
      <c r="AP704" s="709">
        <f ca="1">IF($J$12="",0,IF(A704&lt;=$Y$3,IF(R703+SUM($M$126:M704)&gt;$Z$22,R703*10%,IF(R703+SUM($M$126:M704)&lt;=$Z$22,$Z$22-R703-SUM($M$126:M704))),0))</f>
        <v>0</v>
      </c>
      <c r="AQ704" s="319">
        <f t="shared" ca="1" si="923"/>
        <v>0</v>
      </c>
      <c r="AR704" s="319">
        <f ca="1">IF($J$12="",0,IF(U703&lt;0,0,IF(A704&lt;=$Y$3,IF(U703+SUM($M$126:M704)&gt;$Z$22,U703*10%,IF(U703+SUM($M$126:M704)&lt;=$Z$22,$AR$125-U703-SUM($M$126:M704))),0)))</f>
        <v>0</v>
      </c>
      <c r="AS704" s="39">
        <f t="shared" ca="1" si="924"/>
        <v>0</v>
      </c>
      <c r="AT704" s="723">
        <f t="shared" ca="1" si="893"/>
        <v>0</v>
      </c>
      <c r="AU704" s="320">
        <f t="shared" ca="1" si="894"/>
        <v>0</v>
      </c>
      <c r="AV704" s="320">
        <f t="shared" ca="1" si="895"/>
        <v>0</v>
      </c>
      <c r="AW704" s="320">
        <f t="shared" ca="1" si="896"/>
        <v>0</v>
      </c>
      <c r="AX704" s="320">
        <f t="shared" ca="1" si="897"/>
        <v>0</v>
      </c>
      <c r="AY704" s="320">
        <f t="shared" ca="1" si="925"/>
        <v>0</v>
      </c>
      <c r="AZ704" s="724">
        <f t="shared" ca="1" si="898"/>
        <v>0</v>
      </c>
      <c r="BA704" s="1259">
        <f t="shared" si="926"/>
        <v>0</v>
      </c>
      <c r="BB704" s="1250"/>
      <c r="BC704" s="715">
        <f t="shared" si="899"/>
        <v>0</v>
      </c>
      <c r="BD704" s="715">
        <f t="shared" si="900"/>
        <v>0</v>
      </c>
      <c r="BE704" s="715">
        <f t="shared" si="901"/>
        <v>0</v>
      </c>
      <c r="BF704" s="715">
        <f t="shared" si="927"/>
        <v>0</v>
      </c>
      <c r="BG704" s="732">
        <f t="shared" si="902"/>
        <v>0</v>
      </c>
      <c r="BH704" s="39"/>
      <c r="BI704" s="39"/>
      <c r="BJ704" s="39"/>
      <c r="BK704" s="39"/>
      <c r="BL704" s="39"/>
      <c r="BM704" s="30"/>
      <c r="BN704" s="422">
        <f t="shared" ca="1" si="903"/>
        <v>0</v>
      </c>
      <c r="BO704" s="422">
        <f t="shared" ca="1" si="904"/>
        <v>0</v>
      </c>
      <c r="BP704" s="422">
        <f t="shared" ca="1" si="905"/>
        <v>0</v>
      </c>
      <c r="BQ704" s="422">
        <f t="shared" ca="1" si="906"/>
        <v>0</v>
      </c>
      <c r="BR704" s="422">
        <f t="shared" ca="1" si="928"/>
        <v>0</v>
      </c>
      <c r="BS704" s="422">
        <f t="shared" ca="1" si="907"/>
        <v>0</v>
      </c>
      <c r="BT704" s="422">
        <f t="shared" si="908"/>
        <v>0</v>
      </c>
      <c r="BU704" s="422">
        <f t="shared" si="909"/>
        <v>0</v>
      </c>
      <c r="BV704" s="422">
        <f t="shared" si="910"/>
        <v>0</v>
      </c>
      <c r="BW704" s="422">
        <f t="shared" si="911"/>
        <v>0</v>
      </c>
      <c r="BX704" s="422">
        <f t="shared" si="929"/>
        <v>0</v>
      </c>
      <c r="BY704" s="422">
        <f t="shared" si="912"/>
        <v>0</v>
      </c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458"/>
      <c r="CL704" s="458"/>
      <c r="CM704" s="458"/>
      <c r="CN704" s="458"/>
      <c r="CO704" s="458"/>
      <c r="CP704" s="458"/>
      <c r="CQ704" s="458"/>
      <c r="CR704" s="458"/>
      <c r="CS704" s="458"/>
      <c r="CT704" s="458"/>
      <c r="CU704" s="458"/>
      <c r="CV704" s="458"/>
      <c r="CW704" s="458"/>
      <c r="CX704" s="458"/>
      <c r="CY704" s="458"/>
      <c r="CZ704" s="458"/>
      <c r="DA704" s="458"/>
      <c r="DB704" s="458"/>
      <c r="DC704" s="458"/>
      <c r="DD704" s="458"/>
      <c r="DE704" s="458"/>
      <c r="DF704" s="458"/>
      <c r="DG704" s="458"/>
      <c r="DH704" s="458"/>
      <c r="DI704" s="458"/>
      <c r="DJ704" s="458"/>
      <c r="DK704" s="458"/>
      <c r="DL704" s="458"/>
      <c r="DM704" s="458"/>
      <c r="DN704" s="458"/>
      <c r="DO704" s="458"/>
      <c r="DP704" s="458"/>
      <c r="DQ704" s="458"/>
      <c r="DR704" s="458"/>
      <c r="DS704" s="458"/>
      <c r="DT704" s="458"/>
      <c r="DU704" s="39"/>
      <c r="DV704" s="39"/>
      <c r="DW704" s="31">
        <f t="shared" si="930"/>
        <v>49</v>
      </c>
      <c r="DX704" s="459">
        <f t="shared" si="913"/>
        <v>580</v>
      </c>
      <c r="DY704" s="467">
        <f t="shared" si="931"/>
        <v>0</v>
      </c>
      <c r="DZ704" s="468">
        <f t="shared" si="932"/>
        <v>0</v>
      </c>
      <c r="EA704" s="467">
        <f t="shared" si="933"/>
        <v>0</v>
      </c>
      <c r="EB704" s="468"/>
      <c r="EC704" s="326"/>
      <c r="ED704" s="468"/>
      <c r="EE704" s="39"/>
      <c r="EF704" s="459">
        <f t="shared" si="934"/>
        <v>580</v>
      </c>
      <c r="EG704" s="407">
        <f t="shared" si="935"/>
        <v>0.03</v>
      </c>
      <c r="EH704" s="407">
        <f t="shared" si="935"/>
        <v>0.03</v>
      </c>
      <c r="EI704" s="407">
        <f t="shared" si="935"/>
        <v>0.03</v>
      </c>
      <c r="EJ704" s="407">
        <f t="shared" si="935"/>
        <v>0.03</v>
      </c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39"/>
      <c r="GJ704" s="39"/>
      <c r="GK704" s="39"/>
      <c r="GL704" s="39"/>
      <c r="GM704" s="39"/>
      <c r="GN704" s="39"/>
      <c r="GO704" s="39"/>
      <c r="GP704" s="39"/>
      <c r="GQ704" s="39"/>
      <c r="GR704" s="39"/>
      <c r="GS704" s="39"/>
      <c r="GT704" s="39"/>
      <c r="GU704" s="39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</row>
    <row r="705" spans="1:228" ht="12.75" hidden="1" customHeight="1" x14ac:dyDescent="0.2">
      <c r="A705" s="31">
        <f t="shared" si="914"/>
        <v>49</v>
      </c>
      <c r="B705" s="31"/>
      <c r="C705" s="31"/>
      <c r="D705" s="32">
        <f t="shared" si="915"/>
        <v>581</v>
      </c>
      <c r="E705" s="33">
        <f t="shared" ca="1" si="878"/>
        <v>0</v>
      </c>
      <c r="F705" s="33">
        <f t="shared" ca="1" si="879"/>
        <v>0</v>
      </c>
      <c r="G705" s="33">
        <f t="shared" ca="1" si="880"/>
        <v>0</v>
      </c>
      <c r="H705" s="33">
        <v>0</v>
      </c>
      <c r="I705" s="33">
        <v>0</v>
      </c>
      <c r="J705" s="33">
        <f t="shared" ca="1" si="860"/>
        <v>0</v>
      </c>
      <c r="K705" s="33">
        <f t="shared" ca="1" si="881"/>
        <v>0</v>
      </c>
      <c r="L705" s="33"/>
      <c r="M705" s="832">
        <v>0</v>
      </c>
      <c r="N705" s="33">
        <f>IF(M705&gt;0,#REF!,0)</f>
        <v>0</v>
      </c>
      <c r="O705" s="33">
        <f t="shared" ca="1" si="882"/>
        <v>0</v>
      </c>
      <c r="P705" s="833">
        <f t="shared" ca="1" si="916"/>
        <v>0</v>
      </c>
      <c r="Q705" s="834">
        <f t="shared" ca="1" si="917"/>
        <v>0</v>
      </c>
      <c r="R705" s="835">
        <f t="shared" ca="1" si="918"/>
        <v>0</v>
      </c>
      <c r="S705" s="836">
        <f t="shared" ca="1" si="919"/>
        <v>0</v>
      </c>
      <c r="T705" s="34">
        <f t="shared" ca="1" si="883"/>
        <v>0</v>
      </c>
      <c r="U705" s="835">
        <f t="shared" ca="1" si="920"/>
        <v>0</v>
      </c>
      <c r="V705" s="34">
        <f t="shared" si="869"/>
        <v>0</v>
      </c>
      <c r="W705" s="553">
        <f t="shared" si="870"/>
        <v>0</v>
      </c>
      <c r="X705" s="42">
        <f t="shared" si="921"/>
        <v>0.03</v>
      </c>
      <c r="Y705" s="43">
        <f t="shared" si="884"/>
        <v>2.4662697723036864E-3</v>
      </c>
      <c r="Z705" s="45">
        <f t="shared" si="876"/>
        <v>0.03</v>
      </c>
      <c r="AA705" s="43">
        <f t="shared" si="885"/>
        <v>2.4662697723036864E-3</v>
      </c>
      <c r="AB705" s="35">
        <f t="shared" si="922"/>
        <v>0.16</v>
      </c>
      <c r="AC705" s="35">
        <f t="shared" ca="1" si="922"/>
        <v>0.15470777428049154</v>
      </c>
      <c r="AD705" s="317">
        <f t="shared" ca="1" si="922"/>
        <v>0.15470777428049154</v>
      </c>
      <c r="AE705" s="39"/>
      <c r="AF705" s="318">
        <f t="shared" si="886"/>
        <v>0</v>
      </c>
      <c r="AG705" s="405">
        <f t="shared" ca="1" si="887"/>
        <v>0</v>
      </c>
      <c r="AH705" s="318">
        <f t="shared" si="888"/>
        <v>0</v>
      </c>
      <c r="AI705" s="405">
        <f t="shared" ca="1" si="889"/>
        <v>0</v>
      </c>
      <c r="AJ705" s="318">
        <f t="shared" si="890"/>
        <v>0</v>
      </c>
      <c r="AK705" s="405">
        <f t="shared" ca="1" si="891"/>
        <v>0</v>
      </c>
      <c r="AL705" s="35">
        <v>0</v>
      </c>
      <c r="AM705" s="30">
        <f t="shared" ca="1" si="892"/>
        <v>0</v>
      </c>
      <c r="AN705" s="39"/>
      <c r="AO705" s="39"/>
      <c r="AP705" s="709">
        <f ca="1">IF($J$12="",0,IF(A705&lt;=$Y$3,IF(R704+SUM($M$126:M705)&gt;$Z$22,R704*10%,IF(R704+SUM($M$126:M705)&lt;=$Z$22,$Z$22-R704-SUM($M$126:M705))),0))</f>
        <v>0</v>
      </c>
      <c r="AQ705" s="319">
        <f t="shared" ca="1" si="923"/>
        <v>0</v>
      </c>
      <c r="AR705" s="319">
        <f ca="1">IF($J$12="",0,IF(U704&lt;0,0,IF(A705&lt;=$Y$3,IF(U704+SUM($M$126:M705)&gt;$Z$22,U704*10%,IF(U704+SUM($M$126:M705)&lt;=$Z$22,$AR$125-U704-SUM($M$126:M705))),0)))</f>
        <v>0</v>
      </c>
      <c r="AS705" s="39">
        <f t="shared" ca="1" si="924"/>
        <v>0</v>
      </c>
      <c r="AT705" s="723">
        <f t="shared" ca="1" si="893"/>
        <v>0</v>
      </c>
      <c r="AU705" s="320">
        <f t="shared" ca="1" si="894"/>
        <v>0</v>
      </c>
      <c r="AV705" s="320">
        <f t="shared" ca="1" si="895"/>
        <v>0</v>
      </c>
      <c r="AW705" s="320">
        <f t="shared" ca="1" si="896"/>
        <v>0</v>
      </c>
      <c r="AX705" s="320">
        <f t="shared" ca="1" si="897"/>
        <v>0</v>
      </c>
      <c r="AY705" s="320">
        <f t="shared" ca="1" si="925"/>
        <v>0</v>
      </c>
      <c r="AZ705" s="724">
        <f t="shared" ca="1" si="898"/>
        <v>0</v>
      </c>
      <c r="BA705" s="1259">
        <f t="shared" si="926"/>
        <v>0</v>
      </c>
      <c r="BB705" s="1250"/>
      <c r="BC705" s="715">
        <f t="shared" si="899"/>
        <v>0</v>
      </c>
      <c r="BD705" s="715">
        <f t="shared" si="900"/>
        <v>0</v>
      </c>
      <c r="BE705" s="715">
        <f t="shared" si="901"/>
        <v>0</v>
      </c>
      <c r="BF705" s="715">
        <f t="shared" si="927"/>
        <v>0</v>
      </c>
      <c r="BG705" s="732">
        <f t="shared" si="902"/>
        <v>0</v>
      </c>
      <c r="BH705" s="39"/>
      <c r="BI705" s="39"/>
      <c r="BJ705" s="39"/>
      <c r="BK705" s="39"/>
      <c r="BL705" s="39"/>
      <c r="BM705" s="30"/>
      <c r="BN705" s="422">
        <f t="shared" ca="1" si="903"/>
        <v>0</v>
      </c>
      <c r="BO705" s="422">
        <f t="shared" ca="1" si="904"/>
        <v>0</v>
      </c>
      <c r="BP705" s="422">
        <f t="shared" ca="1" si="905"/>
        <v>0</v>
      </c>
      <c r="BQ705" s="422">
        <f t="shared" ca="1" si="906"/>
        <v>0</v>
      </c>
      <c r="BR705" s="422">
        <f t="shared" ca="1" si="928"/>
        <v>0</v>
      </c>
      <c r="BS705" s="422">
        <f t="shared" ca="1" si="907"/>
        <v>0</v>
      </c>
      <c r="BT705" s="422">
        <f t="shared" si="908"/>
        <v>0</v>
      </c>
      <c r="BU705" s="422">
        <f t="shared" si="909"/>
        <v>0</v>
      </c>
      <c r="BV705" s="422">
        <f t="shared" si="910"/>
        <v>0</v>
      </c>
      <c r="BW705" s="422">
        <f t="shared" si="911"/>
        <v>0</v>
      </c>
      <c r="BX705" s="422">
        <f t="shared" si="929"/>
        <v>0</v>
      </c>
      <c r="BY705" s="422">
        <f t="shared" si="912"/>
        <v>0</v>
      </c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458"/>
      <c r="CL705" s="458"/>
      <c r="CM705" s="458"/>
      <c r="CN705" s="458"/>
      <c r="CO705" s="458"/>
      <c r="CP705" s="458"/>
      <c r="CQ705" s="458"/>
      <c r="CR705" s="458"/>
      <c r="CS705" s="458"/>
      <c r="CT705" s="458"/>
      <c r="CU705" s="458"/>
      <c r="CV705" s="458"/>
      <c r="CW705" s="458"/>
      <c r="CX705" s="458"/>
      <c r="CY705" s="458"/>
      <c r="CZ705" s="458"/>
      <c r="DA705" s="458"/>
      <c r="DB705" s="458"/>
      <c r="DC705" s="458"/>
      <c r="DD705" s="458"/>
      <c r="DE705" s="458"/>
      <c r="DF705" s="458"/>
      <c r="DG705" s="458"/>
      <c r="DH705" s="458"/>
      <c r="DI705" s="458"/>
      <c r="DJ705" s="458"/>
      <c r="DK705" s="458"/>
      <c r="DL705" s="458"/>
      <c r="DM705" s="458"/>
      <c r="DN705" s="458"/>
      <c r="DO705" s="458"/>
      <c r="DP705" s="458"/>
      <c r="DQ705" s="458"/>
      <c r="DR705" s="458"/>
      <c r="DS705" s="458"/>
      <c r="DT705" s="458"/>
      <c r="DU705" s="39"/>
      <c r="DV705" s="39"/>
      <c r="DW705" s="31">
        <f t="shared" si="930"/>
        <v>49</v>
      </c>
      <c r="DX705" s="459">
        <f t="shared" si="913"/>
        <v>581</v>
      </c>
      <c r="DY705" s="467">
        <f t="shared" si="931"/>
        <v>0</v>
      </c>
      <c r="DZ705" s="468">
        <f t="shared" si="932"/>
        <v>0</v>
      </c>
      <c r="EA705" s="467">
        <f t="shared" si="933"/>
        <v>0</v>
      </c>
      <c r="EB705" s="468"/>
      <c r="EC705" s="326"/>
      <c r="ED705" s="468"/>
      <c r="EE705" s="39"/>
      <c r="EF705" s="459">
        <f t="shared" si="934"/>
        <v>581</v>
      </c>
      <c r="EG705" s="407">
        <f t="shared" si="935"/>
        <v>0.03</v>
      </c>
      <c r="EH705" s="407">
        <f t="shared" si="935"/>
        <v>0.03</v>
      </c>
      <c r="EI705" s="407">
        <f t="shared" si="935"/>
        <v>0.03</v>
      </c>
      <c r="EJ705" s="407">
        <f t="shared" si="935"/>
        <v>0.03</v>
      </c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39"/>
      <c r="GJ705" s="39"/>
      <c r="GK705" s="39"/>
      <c r="GL705" s="39"/>
      <c r="GM705" s="39"/>
      <c r="GN705" s="39"/>
      <c r="GO705" s="39"/>
      <c r="GP705" s="39"/>
      <c r="GQ705" s="39"/>
      <c r="GR705" s="39"/>
      <c r="GS705" s="39"/>
      <c r="GT705" s="39"/>
      <c r="GU705" s="39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</row>
    <row r="706" spans="1:228" ht="12.75" hidden="1" customHeight="1" x14ac:dyDescent="0.2">
      <c r="A706" s="31">
        <f t="shared" si="914"/>
        <v>49</v>
      </c>
      <c r="B706" s="31"/>
      <c r="C706" s="31"/>
      <c r="D706" s="32">
        <f t="shared" si="915"/>
        <v>582</v>
      </c>
      <c r="E706" s="33">
        <f t="shared" ca="1" si="878"/>
        <v>0</v>
      </c>
      <c r="F706" s="33">
        <f t="shared" ca="1" si="879"/>
        <v>0</v>
      </c>
      <c r="G706" s="33">
        <f t="shared" ca="1" si="880"/>
        <v>0</v>
      </c>
      <c r="H706" s="33">
        <v>0</v>
      </c>
      <c r="I706" s="33">
        <v>0</v>
      </c>
      <c r="J706" s="33">
        <f t="shared" ca="1" si="860"/>
        <v>0</v>
      </c>
      <c r="K706" s="33">
        <f t="shared" ca="1" si="881"/>
        <v>0</v>
      </c>
      <c r="L706" s="33"/>
      <c r="M706" s="832">
        <v>0</v>
      </c>
      <c r="N706" s="33">
        <f>IF(M706&gt;0,#REF!,0)</f>
        <v>0</v>
      </c>
      <c r="O706" s="33">
        <f t="shared" ca="1" si="882"/>
        <v>0</v>
      </c>
      <c r="P706" s="833">
        <f t="shared" ca="1" si="916"/>
        <v>0</v>
      </c>
      <c r="Q706" s="834">
        <f t="shared" ca="1" si="917"/>
        <v>0</v>
      </c>
      <c r="R706" s="835">
        <f t="shared" ca="1" si="918"/>
        <v>0</v>
      </c>
      <c r="S706" s="836">
        <f t="shared" ca="1" si="919"/>
        <v>0</v>
      </c>
      <c r="T706" s="34">
        <f t="shared" ca="1" si="883"/>
        <v>0</v>
      </c>
      <c r="U706" s="835">
        <f t="shared" ca="1" si="920"/>
        <v>0</v>
      </c>
      <c r="V706" s="34">
        <f t="shared" si="869"/>
        <v>0</v>
      </c>
      <c r="W706" s="553">
        <f t="shared" si="870"/>
        <v>0</v>
      </c>
      <c r="X706" s="42">
        <f t="shared" si="921"/>
        <v>0.03</v>
      </c>
      <c r="Y706" s="43">
        <f t="shared" si="884"/>
        <v>2.4662697723036864E-3</v>
      </c>
      <c r="Z706" s="45">
        <f t="shared" si="876"/>
        <v>0.03</v>
      </c>
      <c r="AA706" s="43">
        <f t="shared" si="885"/>
        <v>2.4662697723036864E-3</v>
      </c>
      <c r="AB706" s="35">
        <f t="shared" si="922"/>
        <v>0.16</v>
      </c>
      <c r="AC706" s="35">
        <f t="shared" ca="1" si="922"/>
        <v>0.15470777428049154</v>
      </c>
      <c r="AD706" s="317">
        <f t="shared" ca="1" si="922"/>
        <v>0.15470777428049154</v>
      </c>
      <c r="AE706" s="39"/>
      <c r="AF706" s="318">
        <f t="shared" si="886"/>
        <v>0</v>
      </c>
      <c r="AG706" s="405">
        <f t="shared" ca="1" si="887"/>
        <v>0</v>
      </c>
      <c r="AH706" s="318">
        <f t="shared" si="888"/>
        <v>0</v>
      </c>
      <c r="AI706" s="405">
        <f t="shared" ca="1" si="889"/>
        <v>0</v>
      </c>
      <c r="AJ706" s="318">
        <f t="shared" si="890"/>
        <v>0</v>
      </c>
      <c r="AK706" s="405">
        <f t="shared" ca="1" si="891"/>
        <v>0</v>
      </c>
      <c r="AL706" s="35">
        <v>0</v>
      </c>
      <c r="AM706" s="30">
        <f t="shared" ca="1" si="892"/>
        <v>0</v>
      </c>
      <c r="AN706" s="39"/>
      <c r="AO706" s="39"/>
      <c r="AP706" s="709">
        <f ca="1">IF($J$12="",0,IF(A706&lt;=$Y$3,IF(R705+SUM($M$126:M706)&gt;$Z$22,R705*10%,IF(R705+SUM($M$126:M706)&lt;=$Z$22,$Z$22-R705-SUM($M$126:M706))),0))</f>
        <v>0</v>
      </c>
      <c r="AQ706" s="319">
        <f t="shared" ca="1" si="923"/>
        <v>0</v>
      </c>
      <c r="AR706" s="319">
        <f ca="1">IF($J$12="",0,IF(U705&lt;0,0,IF(A706&lt;=$Y$3,IF(U705+SUM($M$126:M706)&gt;$Z$22,U705*10%,IF(U705+SUM($M$126:M706)&lt;=$Z$22,$AR$125-U705-SUM($M$126:M706))),0)))</f>
        <v>0</v>
      </c>
      <c r="AS706" s="39">
        <f t="shared" ca="1" si="924"/>
        <v>0</v>
      </c>
      <c r="AT706" s="723">
        <f t="shared" ca="1" si="893"/>
        <v>0</v>
      </c>
      <c r="AU706" s="320">
        <f t="shared" ca="1" si="894"/>
        <v>0</v>
      </c>
      <c r="AV706" s="320">
        <f t="shared" ca="1" si="895"/>
        <v>0</v>
      </c>
      <c r="AW706" s="320">
        <f t="shared" ca="1" si="896"/>
        <v>0</v>
      </c>
      <c r="AX706" s="320">
        <f t="shared" ca="1" si="897"/>
        <v>0</v>
      </c>
      <c r="AY706" s="320">
        <f t="shared" ca="1" si="925"/>
        <v>0</v>
      </c>
      <c r="AZ706" s="724">
        <f t="shared" ca="1" si="898"/>
        <v>0</v>
      </c>
      <c r="BA706" s="1259">
        <f t="shared" si="926"/>
        <v>0</v>
      </c>
      <c r="BB706" s="1250"/>
      <c r="BC706" s="715">
        <f t="shared" si="899"/>
        <v>0</v>
      </c>
      <c r="BD706" s="715">
        <f t="shared" si="900"/>
        <v>0</v>
      </c>
      <c r="BE706" s="715">
        <f t="shared" si="901"/>
        <v>0</v>
      </c>
      <c r="BF706" s="715">
        <f t="shared" si="927"/>
        <v>0</v>
      </c>
      <c r="BG706" s="732">
        <f t="shared" si="902"/>
        <v>0</v>
      </c>
      <c r="BH706" s="39"/>
      <c r="BI706" s="39"/>
      <c r="BJ706" s="39"/>
      <c r="BK706" s="39"/>
      <c r="BL706" s="39"/>
      <c r="BM706" s="30"/>
      <c r="BN706" s="422">
        <f t="shared" ca="1" si="903"/>
        <v>0</v>
      </c>
      <c r="BO706" s="422">
        <f t="shared" ca="1" si="904"/>
        <v>0</v>
      </c>
      <c r="BP706" s="422">
        <f t="shared" ca="1" si="905"/>
        <v>0</v>
      </c>
      <c r="BQ706" s="422">
        <f t="shared" ca="1" si="906"/>
        <v>0</v>
      </c>
      <c r="BR706" s="422">
        <f t="shared" ca="1" si="928"/>
        <v>0</v>
      </c>
      <c r="BS706" s="422">
        <f t="shared" ca="1" si="907"/>
        <v>0</v>
      </c>
      <c r="BT706" s="422">
        <f t="shared" si="908"/>
        <v>0</v>
      </c>
      <c r="BU706" s="422">
        <f t="shared" si="909"/>
        <v>0</v>
      </c>
      <c r="BV706" s="422">
        <f t="shared" si="910"/>
        <v>0</v>
      </c>
      <c r="BW706" s="422">
        <f t="shared" si="911"/>
        <v>0</v>
      </c>
      <c r="BX706" s="422">
        <f t="shared" si="929"/>
        <v>0</v>
      </c>
      <c r="BY706" s="422">
        <f t="shared" si="912"/>
        <v>0</v>
      </c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458"/>
      <c r="CL706" s="458"/>
      <c r="CM706" s="458"/>
      <c r="CN706" s="458"/>
      <c r="CO706" s="458"/>
      <c r="CP706" s="458"/>
      <c r="CQ706" s="458"/>
      <c r="CR706" s="458"/>
      <c r="CS706" s="458"/>
      <c r="CT706" s="458"/>
      <c r="CU706" s="458"/>
      <c r="CV706" s="458"/>
      <c r="CW706" s="458"/>
      <c r="CX706" s="458"/>
      <c r="CY706" s="458"/>
      <c r="CZ706" s="458"/>
      <c r="DA706" s="458"/>
      <c r="DB706" s="458"/>
      <c r="DC706" s="458"/>
      <c r="DD706" s="458"/>
      <c r="DE706" s="458"/>
      <c r="DF706" s="458"/>
      <c r="DG706" s="458"/>
      <c r="DH706" s="458"/>
      <c r="DI706" s="458"/>
      <c r="DJ706" s="458"/>
      <c r="DK706" s="458"/>
      <c r="DL706" s="458"/>
      <c r="DM706" s="458"/>
      <c r="DN706" s="458"/>
      <c r="DO706" s="458"/>
      <c r="DP706" s="458"/>
      <c r="DQ706" s="458"/>
      <c r="DR706" s="458"/>
      <c r="DS706" s="458"/>
      <c r="DT706" s="458"/>
      <c r="DU706" s="39"/>
      <c r="DV706" s="39"/>
      <c r="DW706" s="31">
        <f t="shared" si="930"/>
        <v>49</v>
      </c>
      <c r="DX706" s="459">
        <f t="shared" si="913"/>
        <v>582</v>
      </c>
      <c r="DY706" s="467">
        <f t="shared" si="931"/>
        <v>0</v>
      </c>
      <c r="DZ706" s="468">
        <f t="shared" si="932"/>
        <v>0</v>
      </c>
      <c r="EA706" s="467">
        <f t="shared" si="933"/>
        <v>0</v>
      </c>
      <c r="EB706" s="468"/>
      <c r="EC706" s="326"/>
      <c r="ED706" s="468"/>
      <c r="EE706" s="39"/>
      <c r="EF706" s="459">
        <f t="shared" si="934"/>
        <v>582</v>
      </c>
      <c r="EG706" s="407">
        <f t="shared" si="935"/>
        <v>0.03</v>
      </c>
      <c r="EH706" s="407">
        <f t="shared" si="935"/>
        <v>0.03</v>
      </c>
      <c r="EI706" s="407">
        <f t="shared" si="935"/>
        <v>0.03</v>
      </c>
      <c r="EJ706" s="407">
        <f t="shared" si="935"/>
        <v>0.03</v>
      </c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39"/>
      <c r="GJ706" s="39"/>
      <c r="GK706" s="39"/>
      <c r="GL706" s="39"/>
      <c r="GM706" s="39"/>
      <c r="GN706" s="39"/>
      <c r="GO706" s="39"/>
      <c r="GP706" s="39"/>
      <c r="GQ706" s="39"/>
      <c r="GR706" s="39"/>
      <c r="GS706" s="39"/>
      <c r="GT706" s="39"/>
      <c r="GU706" s="39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</row>
    <row r="707" spans="1:228" ht="12.75" hidden="1" customHeight="1" x14ac:dyDescent="0.2">
      <c r="A707" s="31">
        <f t="shared" si="914"/>
        <v>49</v>
      </c>
      <c r="B707" s="31"/>
      <c r="C707" s="31"/>
      <c r="D707" s="32">
        <f t="shared" si="915"/>
        <v>583</v>
      </c>
      <c r="E707" s="33">
        <f t="shared" ca="1" si="878"/>
        <v>0</v>
      </c>
      <c r="F707" s="33">
        <f t="shared" ca="1" si="879"/>
        <v>0</v>
      </c>
      <c r="G707" s="33">
        <f t="shared" ca="1" si="880"/>
        <v>0</v>
      </c>
      <c r="H707" s="33">
        <v>0</v>
      </c>
      <c r="I707" s="33">
        <v>0</v>
      </c>
      <c r="J707" s="33">
        <f t="shared" ca="1" si="860"/>
        <v>0</v>
      </c>
      <c r="K707" s="33">
        <f t="shared" ca="1" si="881"/>
        <v>0</v>
      </c>
      <c r="L707" s="33"/>
      <c r="M707" s="832">
        <v>0</v>
      </c>
      <c r="N707" s="33">
        <f>IF(M707&gt;0,#REF!,0)</f>
        <v>0</v>
      </c>
      <c r="O707" s="33">
        <f t="shared" ca="1" si="882"/>
        <v>0</v>
      </c>
      <c r="P707" s="833">
        <f t="shared" ca="1" si="916"/>
        <v>0</v>
      </c>
      <c r="Q707" s="834">
        <f t="shared" ca="1" si="917"/>
        <v>0</v>
      </c>
      <c r="R707" s="835">
        <f t="shared" ca="1" si="918"/>
        <v>0</v>
      </c>
      <c r="S707" s="836">
        <f t="shared" ca="1" si="919"/>
        <v>0</v>
      </c>
      <c r="T707" s="34">
        <f t="shared" ca="1" si="883"/>
        <v>0</v>
      </c>
      <c r="U707" s="835">
        <f t="shared" ca="1" si="920"/>
        <v>0</v>
      </c>
      <c r="V707" s="34">
        <f t="shared" si="869"/>
        <v>0</v>
      </c>
      <c r="W707" s="553">
        <f t="shared" si="870"/>
        <v>0</v>
      </c>
      <c r="X707" s="42">
        <f t="shared" si="921"/>
        <v>0.03</v>
      </c>
      <c r="Y707" s="43">
        <f t="shared" si="884"/>
        <v>2.4662697723036864E-3</v>
      </c>
      <c r="Z707" s="45">
        <f t="shared" si="876"/>
        <v>0.03</v>
      </c>
      <c r="AA707" s="43">
        <f t="shared" si="885"/>
        <v>2.4662697723036864E-3</v>
      </c>
      <c r="AB707" s="35">
        <f t="shared" si="922"/>
        <v>0.16</v>
      </c>
      <c r="AC707" s="35">
        <f t="shared" ca="1" si="922"/>
        <v>0.15470777428049154</v>
      </c>
      <c r="AD707" s="317">
        <f t="shared" ca="1" si="922"/>
        <v>0.15470777428049154</v>
      </c>
      <c r="AE707" s="39"/>
      <c r="AF707" s="318">
        <f t="shared" si="886"/>
        <v>0</v>
      </c>
      <c r="AG707" s="405">
        <f t="shared" ca="1" si="887"/>
        <v>0</v>
      </c>
      <c r="AH707" s="318">
        <f t="shared" si="888"/>
        <v>0</v>
      </c>
      <c r="AI707" s="405">
        <f t="shared" ca="1" si="889"/>
        <v>0</v>
      </c>
      <c r="AJ707" s="318">
        <f t="shared" si="890"/>
        <v>0</v>
      </c>
      <c r="AK707" s="405">
        <f t="shared" ca="1" si="891"/>
        <v>0</v>
      </c>
      <c r="AL707" s="35">
        <v>0</v>
      </c>
      <c r="AM707" s="30">
        <f t="shared" ca="1" si="892"/>
        <v>0</v>
      </c>
      <c r="AN707" s="39"/>
      <c r="AO707" s="39"/>
      <c r="AP707" s="709">
        <f ca="1">IF($J$12="",0,IF(A707&lt;=$Y$3,IF(R706+SUM($M$126:M707)&gt;$Z$22,R706*10%,IF(R706+SUM($M$126:M707)&lt;=$Z$22,$Z$22-R706-SUM($M$126:M707))),0))</f>
        <v>0</v>
      </c>
      <c r="AQ707" s="319">
        <f t="shared" ca="1" si="923"/>
        <v>0</v>
      </c>
      <c r="AR707" s="319">
        <f ca="1">IF($J$12="",0,IF(U706&lt;0,0,IF(A707&lt;=$Y$3,IF(U706+SUM($M$126:M707)&gt;$Z$22,U706*10%,IF(U706+SUM($M$126:M707)&lt;=$Z$22,$AR$125-U706-SUM($M$126:M707))),0)))</f>
        <v>0</v>
      </c>
      <c r="AS707" s="39">
        <f t="shared" ca="1" si="924"/>
        <v>0</v>
      </c>
      <c r="AT707" s="723">
        <f t="shared" ca="1" si="893"/>
        <v>0</v>
      </c>
      <c r="AU707" s="320">
        <f t="shared" ca="1" si="894"/>
        <v>0</v>
      </c>
      <c r="AV707" s="320">
        <f t="shared" ca="1" si="895"/>
        <v>0</v>
      </c>
      <c r="AW707" s="320">
        <f t="shared" ca="1" si="896"/>
        <v>0</v>
      </c>
      <c r="AX707" s="320">
        <f t="shared" ca="1" si="897"/>
        <v>0</v>
      </c>
      <c r="AY707" s="320">
        <f t="shared" ca="1" si="925"/>
        <v>0</v>
      </c>
      <c r="AZ707" s="724">
        <f t="shared" ca="1" si="898"/>
        <v>0</v>
      </c>
      <c r="BA707" s="1259">
        <f t="shared" si="926"/>
        <v>0</v>
      </c>
      <c r="BB707" s="1250"/>
      <c r="BC707" s="715">
        <f t="shared" si="899"/>
        <v>0</v>
      </c>
      <c r="BD707" s="715">
        <f t="shared" si="900"/>
        <v>0</v>
      </c>
      <c r="BE707" s="715">
        <f t="shared" si="901"/>
        <v>0</v>
      </c>
      <c r="BF707" s="715">
        <f t="shared" si="927"/>
        <v>0</v>
      </c>
      <c r="BG707" s="732">
        <f t="shared" si="902"/>
        <v>0</v>
      </c>
      <c r="BH707" s="39"/>
      <c r="BI707" s="39"/>
      <c r="BJ707" s="39"/>
      <c r="BK707" s="39"/>
      <c r="BL707" s="39"/>
      <c r="BM707" s="30"/>
      <c r="BN707" s="422">
        <f t="shared" ca="1" si="903"/>
        <v>0</v>
      </c>
      <c r="BO707" s="422">
        <f t="shared" ca="1" si="904"/>
        <v>0</v>
      </c>
      <c r="BP707" s="422">
        <f t="shared" ca="1" si="905"/>
        <v>0</v>
      </c>
      <c r="BQ707" s="422">
        <f t="shared" ca="1" si="906"/>
        <v>0</v>
      </c>
      <c r="BR707" s="422">
        <f t="shared" ca="1" si="928"/>
        <v>0</v>
      </c>
      <c r="BS707" s="422">
        <f t="shared" ca="1" si="907"/>
        <v>0</v>
      </c>
      <c r="BT707" s="422">
        <f t="shared" si="908"/>
        <v>0</v>
      </c>
      <c r="BU707" s="422">
        <f t="shared" si="909"/>
        <v>0</v>
      </c>
      <c r="BV707" s="422">
        <f t="shared" si="910"/>
        <v>0</v>
      </c>
      <c r="BW707" s="422">
        <f t="shared" si="911"/>
        <v>0</v>
      </c>
      <c r="BX707" s="422">
        <f t="shared" si="929"/>
        <v>0</v>
      </c>
      <c r="BY707" s="422">
        <f t="shared" si="912"/>
        <v>0</v>
      </c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458"/>
      <c r="CL707" s="458"/>
      <c r="CM707" s="458"/>
      <c r="CN707" s="458"/>
      <c r="CO707" s="458"/>
      <c r="CP707" s="458"/>
      <c r="CQ707" s="458"/>
      <c r="CR707" s="458"/>
      <c r="CS707" s="458"/>
      <c r="CT707" s="458"/>
      <c r="CU707" s="458"/>
      <c r="CV707" s="458"/>
      <c r="CW707" s="458"/>
      <c r="CX707" s="458"/>
      <c r="CY707" s="458"/>
      <c r="CZ707" s="458"/>
      <c r="DA707" s="458"/>
      <c r="DB707" s="458"/>
      <c r="DC707" s="458"/>
      <c r="DD707" s="458"/>
      <c r="DE707" s="458"/>
      <c r="DF707" s="458"/>
      <c r="DG707" s="458"/>
      <c r="DH707" s="458"/>
      <c r="DI707" s="458"/>
      <c r="DJ707" s="458"/>
      <c r="DK707" s="458"/>
      <c r="DL707" s="458"/>
      <c r="DM707" s="458"/>
      <c r="DN707" s="458"/>
      <c r="DO707" s="458"/>
      <c r="DP707" s="458"/>
      <c r="DQ707" s="458"/>
      <c r="DR707" s="458"/>
      <c r="DS707" s="458"/>
      <c r="DT707" s="458"/>
      <c r="DU707" s="39"/>
      <c r="DV707" s="39"/>
      <c r="DW707" s="31">
        <f t="shared" si="930"/>
        <v>49</v>
      </c>
      <c r="DX707" s="459">
        <f t="shared" si="913"/>
        <v>583</v>
      </c>
      <c r="DY707" s="467">
        <f t="shared" si="931"/>
        <v>0</v>
      </c>
      <c r="DZ707" s="468">
        <f t="shared" si="932"/>
        <v>0</v>
      </c>
      <c r="EA707" s="467">
        <f t="shared" si="933"/>
        <v>0</v>
      </c>
      <c r="EB707" s="468"/>
      <c r="EC707" s="326"/>
      <c r="ED707" s="468"/>
      <c r="EE707" s="39"/>
      <c r="EF707" s="459">
        <f t="shared" si="934"/>
        <v>583</v>
      </c>
      <c r="EG707" s="407">
        <f t="shared" si="935"/>
        <v>0.03</v>
      </c>
      <c r="EH707" s="407">
        <f t="shared" si="935"/>
        <v>0.03</v>
      </c>
      <c r="EI707" s="407">
        <f t="shared" si="935"/>
        <v>0.03</v>
      </c>
      <c r="EJ707" s="407">
        <f t="shared" si="935"/>
        <v>0.03</v>
      </c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</row>
    <row r="708" spans="1:228" ht="12.75" hidden="1" customHeight="1" x14ac:dyDescent="0.2">
      <c r="A708" s="31">
        <f t="shared" si="914"/>
        <v>49</v>
      </c>
      <c r="B708" s="31"/>
      <c r="C708" s="31"/>
      <c r="D708" s="32">
        <f t="shared" si="915"/>
        <v>584</v>
      </c>
      <c r="E708" s="33">
        <f t="shared" ca="1" si="878"/>
        <v>0</v>
      </c>
      <c r="F708" s="33">
        <f t="shared" ca="1" si="879"/>
        <v>0</v>
      </c>
      <c r="G708" s="33">
        <f t="shared" ca="1" si="880"/>
        <v>0</v>
      </c>
      <c r="H708" s="33">
        <v>0</v>
      </c>
      <c r="I708" s="33">
        <v>0</v>
      </c>
      <c r="J708" s="33">
        <f t="shared" ca="1" si="860"/>
        <v>0</v>
      </c>
      <c r="K708" s="33">
        <f t="shared" ca="1" si="881"/>
        <v>0</v>
      </c>
      <c r="L708" s="33"/>
      <c r="M708" s="832">
        <v>0</v>
      </c>
      <c r="N708" s="33">
        <f>IF(M708&gt;0,#REF!,0)</f>
        <v>0</v>
      </c>
      <c r="O708" s="33">
        <f t="shared" ca="1" si="882"/>
        <v>0</v>
      </c>
      <c r="P708" s="833">
        <f t="shared" ca="1" si="916"/>
        <v>0</v>
      </c>
      <c r="Q708" s="834">
        <f t="shared" ca="1" si="917"/>
        <v>0</v>
      </c>
      <c r="R708" s="835">
        <f t="shared" ca="1" si="918"/>
        <v>0</v>
      </c>
      <c r="S708" s="836">
        <f t="shared" ca="1" si="919"/>
        <v>0</v>
      </c>
      <c r="T708" s="34">
        <f t="shared" ca="1" si="883"/>
        <v>0</v>
      </c>
      <c r="U708" s="835">
        <f t="shared" ca="1" si="920"/>
        <v>0</v>
      </c>
      <c r="V708" s="34">
        <f t="shared" si="869"/>
        <v>0</v>
      </c>
      <c r="W708" s="553">
        <f t="shared" si="870"/>
        <v>0</v>
      </c>
      <c r="X708" s="42">
        <f t="shared" si="921"/>
        <v>0.03</v>
      </c>
      <c r="Y708" s="43">
        <f t="shared" si="884"/>
        <v>2.4662697723036864E-3</v>
      </c>
      <c r="Z708" s="45">
        <f t="shared" si="876"/>
        <v>0.03</v>
      </c>
      <c r="AA708" s="43">
        <f t="shared" si="885"/>
        <v>2.4662697723036864E-3</v>
      </c>
      <c r="AB708" s="35">
        <f t="shared" si="922"/>
        <v>0.16</v>
      </c>
      <c r="AC708" s="35">
        <f t="shared" ca="1" si="922"/>
        <v>0.15470777428049154</v>
      </c>
      <c r="AD708" s="317">
        <f t="shared" ca="1" si="922"/>
        <v>0.15470777428049154</v>
      </c>
      <c r="AE708" s="39"/>
      <c r="AF708" s="318">
        <f t="shared" si="886"/>
        <v>0</v>
      </c>
      <c r="AG708" s="405">
        <f t="shared" ca="1" si="887"/>
        <v>0</v>
      </c>
      <c r="AH708" s="318">
        <f t="shared" si="888"/>
        <v>0</v>
      </c>
      <c r="AI708" s="405">
        <f t="shared" ca="1" si="889"/>
        <v>0</v>
      </c>
      <c r="AJ708" s="318">
        <f t="shared" si="890"/>
        <v>0</v>
      </c>
      <c r="AK708" s="405">
        <f t="shared" ca="1" si="891"/>
        <v>0</v>
      </c>
      <c r="AL708" s="35">
        <v>0</v>
      </c>
      <c r="AM708" s="30">
        <f t="shared" ca="1" si="892"/>
        <v>0</v>
      </c>
      <c r="AN708" s="39"/>
      <c r="AO708" s="39"/>
      <c r="AP708" s="709">
        <f ca="1">IF($J$12="",0,IF(A708&lt;=$Y$3,IF(R707+SUM($M$126:M708)&gt;$Z$22,R707*10%,IF(R707+SUM($M$126:M708)&lt;=$Z$22,$Z$22-R707-SUM($M$126:M708))),0))</f>
        <v>0</v>
      </c>
      <c r="AQ708" s="319">
        <f t="shared" ca="1" si="923"/>
        <v>0</v>
      </c>
      <c r="AR708" s="319">
        <f ca="1">IF($J$12="",0,IF(U707&lt;0,0,IF(A708&lt;=$Y$3,IF(U707+SUM($M$126:M708)&gt;$Z$22,U707*10%,IF(U707+SUM($M$126:M708)&lt;=$Z$22,$AR$125-U707-SUM($M$126:M708))),0)))</f>
        <v>0</v>
      </c>
      <c r="AS708" s="39">
        <f t="shared" ca="1" si="924"/>
        <v>0</v>
      </c>
      <c r="AT708" s="723">
        <f t="shared" ca="1" si="893"/>
        <v>0</v>
      </c>
      <c r="AU708" s="320">
        <f t="shared" ca="1" si="894"/>
        <v>0</v>
      </c>
      <c r="AV708" s="320">
        <f t="shared" ca="1" si="895"/>
        <v>0</v>
      </c>
      <c r="AW708" s="320">
        <f t="shared" ca="1" si="896"/>
        <v>0</v>
      </c>
      <c r="AX708" s="320">
        <f t="shared" ca="1" si="897"/>
        <v>0</v>
      </c>
      <c r="AY708" s="320">
        <f t="shared" ca="1" si="925"/>
        <v>0</v>
      </c>
      <c r="AZ708" s="724">
        <f t="shared" ca="1" si="898"/>
        <v>0</v>
      </c>
      <c r="BA708" s="1259">
        <f t="shared" si="926"/>
        <v>0</v>
      </c>
      <c r="BB708" s="1250"/>
      <c r="BC708" s="715">
        <f t="shared" si="899"/>
        <v>0</v>
      </c>
      <c r="BD708" s="715">
        <f t="shared" si="900"/>
        <v>0</v>
      </c>
      <c r="BE708" s="715">
        <f t="shared" si="901"/>
        <v>0</v>
      </c>
      <c r="BF708" s="715">
        <f t="shared" si="927"/>
        <v>0</v>
      </c>
      <c r="BG708" s="732">
        <f t="shared" si="902"/>
        <v>0</v>
      </c>
      <c r="BH708" s="39"/>
      <c r="BI708" s="39"/>
      <c r="BJ708" s="39"/>
      <c r="BK708" s="39"/>
      <c r="BL708" s="39"/>
      <c r="BM708" s="30"/>
      <c r="BN708" s="422">
        <f t="shared" ca="1" si="903"/>
        <v>0</v>
      </c>
      <c r="BO708" s="422">
        <f t="shared" ca="1" si="904"/>
        <v>0</v>
      </c>
      <c r="BP708" s="422">
        <f t="shared" ca="1" si="905"/>
        <v>0</v>
      </c>
      <c r="BQ708" s="422">
        <f t="shared" ca="1" si="906"/>
        <v>0</v>
      </c>
      <c r="BR708" s="422">
        <f t="shared" ca="1" si="928"/>
        <v>0</v>
      </c>
      <c r="BS708" s="422">
        <f t="shared" ca="1" si="907"/>
        <v>0</v>
      </c>
      <c r="BT708" s="422">
        <f t="shared" si="908"/>
        <v>0</v>
      </c>
      <c r="BU708" s="422">
        <f t="shared" si="909"/>
        <v>0</v>
      </c>
      <c r="BV708" s="422">
        <f t="shared" si="910"/>
        <v>0</v>
      </c>
      <c r="BW708" s="422">
        <f t="shared" si="911"/>
        <v>0</v>
      </c>
      <c r="BX708" s="422">
        <f t="shared" si="929"/>
        <v>0</v>
      </c>
      <c r="BY708" s="422">
        <f t="shared" si="912"/>
        <v>0</v>
      </c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458"/>
      <c r="CL708" s="458"/>
      <c r="CM708" s="458"/>
      <c r="CN708" s="458"/>
      <c r="CO708" s="458"/>
      <c r="CP708" s="458"/>
      <c r="CQ708" s="458"/>
      <c r="CR708" s="458"/>
      <c r="CS708" s="458"/>
      <c r="CT708" s="458"/>
      <c r="CU708" s="458"/>
      <c r="CV708" s="458"/>
      <c r="CW708" s="458"/>
      <c r="CX708" s="458"/>
      <c r="CY708" s="458"/>
      <c r="CZ708" s="458"/>
      <c r="DA708" s="458"/>
      <c r="DB708" s="458"/>
      <c r="DC708" s="458"/>
      <c r="DD708" s="458"/>
      <c r="DE708" s="458"/>
      <c r="DF708" s="458"/>
      <c r="DG708" s="458"/>
      <c r="DH708" s="458"/>
      <c r="DI708" s="458"/>
      <c r="DJ708" s="458"/>
      <c r="DK708" s="458"/>
      <c r="DL708" s="458"/>
      <c r="DM708" s="458"/>
      <c r="DN708" s="458"/>
      <c r="DO708" s="458"/>
      <c r="DP708" s="458"/>
      <c r="DQ708" s="458"/>
      <c r="DR708" s="458"/>
      <c r="DS708" s="458"/>
      <c r="DT708" s="458"/>
      <c r="DU708" s="39"/>
      <c r="DV708" s="39"/>
      <c r="DW708" s="31">
        <f t="shared" si="930"/>
        <v>49</v>
      </c>
      <c r="DX708" s="459">
        <f t="shared" si="913"/>
        <v>584</v>
      </c>
      <c r="DY708" s="467">
        <f t="shared" si="931"/>
        <v>0</v>
      </c>
      <c r="DZ708" s="468">
        <f t="shared" si="932"/>
        <v>0</v>
      </c>
      <c r="EA708" s="467">
        <f t="shared" si="933"/>
        <v>0</v>
      </c>
      <c r="EB708" s="468"/>
      <c r="EC708" s="326"/>
      <c r="ED708" s="468"/>
      <c r="EE708" s="39"/>
      <c r="EF708" s="459">
        <f t="shared" si="934"/>
        <v>584</v>
      </c>
      <c r="EG708" s="407">
        <f t="shared" si="935"/>
        <v>0.03</v>
      </c>
      <c r="EH708" s="407">
        <f t="shared" si="935"/>
        <v>0.03</v>
      </c>
      <c r="EI708" s="407">
        <f t="shared" si="935"/>
        <v>0.03</v>
      </c>
      <c r="EJ708" s="407">
        <f t="shared" si="935"/>
        <v>0.03</v>
      </c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39"/>
      <c r="GJ708" s="39"/>
      <c r="GK708" s="39"/>
      <c r="GL708" s="39"/>
      <c r="GM708" s="39"/>
      <c r="GN708" s="39"/>
      <c r="GO708" s="39"/>
      <c r="GP708" s="39"/>
      <c r="GQ708" s="39"/>
      <c r="GR708" s="39"/>
      <c r="GS708" s="39"/>
      <c r="GT708" s="39"/>
      <c r="GU708" s="39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</row>
    <row r="709" spans="1:228" ht="12.75" hidden="1" customHeight="1" x14ac:dyDescent="0.2">
      <c r="A709" s="31">
        <f t="shared" si="914"/>
        <v>49</v>
      </c>
      <c r="B709" s="31"/>
      <c r="C709" s="31"/>
      <c r="D709" s="32">
        <f t="shared" si="915"/>
        <v>585</v>
      </c>
      <c r="E709" s="33">
        <f t="shared" ca="1" si="878"/>
        <v>0</v>
      </c>
      <c r="F709" s="33">
        <f t="shared" ca="1" si="879"/>
        <v>0</v>
      </c>
      <c r="G709" s="33">
        <f t="shared" ca="1" si="880"/>
        <v>0</v>
      </c>
      <c r="H709" s="33">
        <v>0</v>
      </c>
      <c r="I709" s="33">
        <v>0</v>
      </c>
      <c r="J709" s="33">
        <f t="shared" ca="1" si="860"/>
        <v>0</v>
      </c>
      <c r="K709" s="33">
        <f t="shared" ca="1" si="881"/>
        <v>0</v>
      </c>
      <c r="L709" s="33"/>
      <c r="M709" s="832">
        <v>0</v>
      </c>
      <c r="N709" s="33">
        <f>IF(M709&gt;0,#REF!,0)</f>
        <v>0</v>
      </c>
      <c r="O709" s="33">
        <f t="shared" ca="1" si="882"/>
        <v>0</v>
      </c>
      <c r="P709" s="833">
        <f t="shared" ca="1" si="916"/>
        <v>0</v>
      </c>
      <c r="Q709" s="834">
        <f t="shared" ca="1" si="917"/>
        <v>0</v>
      </c>
      <c r="R709" s="835">
        <f t="shared" ca="1" si="918"/>
        <v>0</v>
      </c>
      <c r="S709" s="836">
        <f t="shared" ca="1" si="919"/>
        <v>0</v>
      </c>
      <c r="T709" s="34">
        <f t="shared" ca="1" si="883"/>
        <v>0</v>
      </c>
      <c r="U709" s="835">
        <f t="shared" ca="1" si="920"/>
        <v>0</v>
      </c>
      <c r="V709" s="34">
        <f t="shared" si="869"/>
        <v>0</v>
      </c>
      <c r="W709" s="553">
        <f t="shared" si="870"/>
        <v>0</v>
      </c>
      <c r="X709" s="42">
        <f t="shared" si="921"/>
        <v>0.03</v>
      </c>
      <c r="Y709" s="43">
        <f t="shared" si="884"/>
        <v>2.4662697723036864E-3</v>
      </c>
      <c r="Z709" s="45">
        <f t="shared" si="876"/>
        <v>0.03</v>
      </c>
      <c r="AA709" s="43">
        <f t="shared" si="885"/>
        <v>2.4662697723036864E-3</v>
      </c>
      <c r="AB709" s="35">
        <f t="shared" si="922"/>
        <v>0.16</v>
      </c>
      <c r="AC709" s="35">
        <f t="shared" ca="1" si="922"/>
        <v>0.15470777428049154</v>
      </c>
      <c r="AD709" s="317">
        <f t="shared" ca="1" si="922"/>
        <v>0.15470777428049154</v>
      </c>
      <c r="AE709" s="39"/>
      <c r="AF709" s="318">
        <f t="shared" si="886"/>
        <v>0</v>
      </c>
      <c r="AG709" s="405">
        <f t="shared" ca="1" si="887"/>
        <v>0</v>
      </c>
      <c r="AH709" s="318">
        <f t="shared" si="888"/>
        <v>0</v>
      </c>
      <c r="AI709" s="405">
        <f t="shared" ca="1" si="889"/>
        <v>0</v>
      </c>
      <c r="AJ709" s="318">
        <f t="shared" si="890"/>
        <v>0</v>
      </c>
      <c r="AK709" s="405">
        <f t="shared" ca="1" si="891"/>
        <v>0</v>
      </c>
      <c r="AL709" s="35">
        <v>0</v>
      </c>
      <c r="AM709" s="30">
        <f t="shared" ca="1" si="892"/>
        <v>0</v>
      </c>
      <c r="AN709" s="39"/>
      <c r="AO709" s="39"/>
      <c r="AP709" s="709">
        <f ca="1">IF($J$12="",0,IF(A709&lt;=$Y$3,IF(R708+SUM($M$126:M709)&gt;$Z$22,R708*10%,IF(R708+SUM($M$126:M709)&lt;=$Z$22,$Z$22-R708-SUM($M$126:M709))),0))</f>
        <v>0</v>
      </c>
      <c r="AQ709" s="319">
        <f t="shared" ca="1" si="923"/>
        <v>0</v>
      </c>
      <c r="AR709" s="319">
        <f ca="1">IF($J$12="",0,IF(U708&lt;0,0,IF(A709&lt;=$Y$3,IF(U708+SUM($M$126:M709)&gt;$Z$22,U708*10%,IF(U708+SUM($M$126:M709)&lt;=$Z$22,$AR$125-U708-SUM($M$126:M709))),0)))</f>
        <v>0</v>
      </c>
      <c r="AS709" s="39">
        <f t="shared" ca="1" si="924"/>
        <v>0</v>
      </c>
      <c r="AT709" s="723">
        <f t="shared" ca="1" si="893"/>
        <v>0</v>
      </c>
      <c r="AU709" s="320">
        <f t="shared" ca="1" si="894"/>
        <v>0</v>
      </c>
      <c r="AV709" s="320">
        <f t="shared" ca="1" si="895"/>
        <v>0</v>
      </c>
      <c r="AW709" s="320">
        <f t="shared" ca="1" si="896"/>
        <v>0</v>
      </c>
      <c r="AX709" s="320">
        <f t="shared" ca="1" si="897"/>
        <v>0</v>
      </c>
      <c r="AY709" s="320">
        <f t="shared" ca="1" si="925"/>
        <v>0</v>
      </c>
      <c r="AZ709" s="724">
        <f t="shared" ca="1" si="898"/>
        <v>0</v>
      </c>
      <c r="BA709" s="1259">
        <f t="shared" si="926"/>
        <v>0</v>
      </c>
      <c r="BB709" s="1250"/>
      <c r="BC709" s="715">
        <f t="shared" si="899"/>
        <v>0</v>
      </c>
      <c r="BD709" s="715">
        <f t="shared" si="900"/>
        <v>0</v>
      </c>
      <c r="BE709" s="715">
        <f t="shared" si="901"/>
        <v>0</v>
      </c>
      <c r="BF709" s="715">
        <f t="shared" si="927"/>
        <v>0</v>
      </c>
      <c r="BG709" s="732">
        <f t="shared" si="902"/>
        <v>0</v>
      </c>
      <c r="BH709" s="39"/>
      <c r="BI709" s="39"/>
      <c r="BJ709" s="39"/>
      <c r="BK709" s="39"/>
      <c r="BL709" s="39"/>
      <c r="BM709" s="30"/>
      <c r="BN709" s="422">
        <f t="shared" ca="1" si="903"/>
        <v>0</v>
      </c>
      <c r="BO709" s="422">
        <f t="shared" ca="1" si="904"/>
        <v>0</v>
      </c>
      <c r="BP709" s="422">
        <f t="shared" ca="1" si="905"/>
        <v>0</v>
      </c>
      <c r="BQ709" s="422">
        <f t="shared" ca="1" si="906"/>
        <v>0</v>
      </c>
      <c r="BR709" s="422">
        <f t="shared" ca="1" si="928"/>
        <v>0</v>
      </c>
      <c r="BS709" s="422">
        <f t="shared" ca="1" si="907"/>
        <v>0</v>
      </c>
      <c r="BT709" s="422">
        <f t="shared" si="908"/>
        <v>0</v>
      </c>
      <c r="BU709" s="422">
        <f t="shared" si="909"/>
        <v>0</v>
      </c>
      <c r="BV709" s="422">
        <f t="shared" si="910"/>
        <v>0</v>
      </c>
      <c r="BW709" s="422">
        <f t="shared" si="911"/>
        <v>0</v>
      </c>
      <c r="BX709" s="422">
        <f t="shared" si="929"/>
        <v>0</v>
      </c>
      <c r="BY709" s="422">
        <f t="shared" si="912"/>
        <v>0</v>
      </c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458"/>
      <c r="CL709" s="458"/>
      <c r="CM709" s="458"/>
      <c r="CN709" s="458"/>
      <c r="CO709" s="458"/>
      <c r="CP709" s="458"/>
      <c r="CQ709" s="458"/>
      <c r="CR709" s="458"/>
      <c r="CS709" s="458"/>
      <c r="CT709" s="458"/>
      <c r="CU709" s="458"/>
      <c r="CV709" s="458"/>
      <c r="CW709" s="458"/>
      <c r="CX709" s="458"/>
      <c r="CY709" s="458"/>
      <c r="CZ709" s="458"/>
      <c r="DA709" s="458"/>
      <c r="DB709" s="458"/>
      <c r="DC709" s="458"/>
      <c r="DD709" s="458"/>
      <c r="DE709" s="458"/>
      <c r="DF709" s="458"/>
      <c r="DG709" s="458"/>
      <c r="DH709" s="458"/>
      <c r="DI709" s="458"/>
      <c r="DJ709" s="458"/>
      <c r="DK709" s="458"/>
      <c r="DL709" s="458"/>
      <c r="DM709" s="458"/>
      <c r="DN709" s="458"/>
      <c r="DO709" s="458"/>
      <c r="DP709" s="458"/>
      <c r="DQ709" s="458"/>
      <c r="DR709" s="458"/>
      <c r="DS709" s="458"/>
      <c r="DT709" s="458"/>
      <c r="DU709" s="39"/>
      <c r="DV709" s="39"/>
      <c r="DW709" s="31">
        <f t="shared" si="930"/>
        <v>49</v>
      </c>
      <c r="DX709" s="459">
        <f t="shared" si="913"/>
        <v>585</v>
      </c>
      <c r="DY709" s="467">
        <f t="shared" si="931"/>
        <v>0</v>
      </c>
      <c r="DZ709" s="468">
        <f t="shared" si="932"/>
        <v>0</v>
      </c>
      <c r="EA709" s="467">
        <f t="shared" si="933"/>
        <v>0</v>
      </c>
      <c r="EB709" s="468"/>
      <c r="EC709" s="326"/>
      <c r="ED709" s="468"/>
      <c r="EE709" s="39"/>
      <c r="EF709" s="459">
        <f t="shared" si="934"/>
        <v>585</v>
      </c>
      <c r="EG709" s="407">
        <f t="shared" si="935"/>
        <v>0.03</v>
      </c>
      <c r="EH709" s="407">
        <f t="shared" si="935"/>
        <v>0.03</v>
      </c>
      <c r="EI709" s="407">
        <f t="shared" si="935"/>
        <v>0.03</v>
      </c>
      <c r="EJ709" s="407">
        <f t="shared" si="935"/>
        <v>0.03</v>
      </c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39"/>
      <c r="GJ709" s="39"/>
      <c r="GK709" s="39"/>
      <c r="GL709" s="39"/>
      <c r="GM709" s="39"/>
      <c r="GN709" s="39"/>
      <c r="GO709" s="39"/>
      <c r="GP709" s="39"/>
      <c r="GQ709" s="39"/>
      <c r="GR709" s="39"/>
      <c r="GS709" s="39"/>
      <c r="GT709" s="39"/>
      <c r="GU709" s="39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</row>
    <row r="710" spans="1:228" ht="12.75" hidden="1" customHeight="1" x14ac:dyDescent="0.2">
      <c r="A710" s="31">
        <f t="shared" si="914"/>
        <v>49</v>
      </c>
      <c r="B710" s="31"/>
      <c r="C710" s="31"/>
      <c r="D710" s="32">
        <f t="shared" si="915"/>
        <v>586</v>
      </c>
      <c r="E710" s="33">
        <f t="shared" ca="1" si="878"/>
        <v>0</v>
      </c>
      <c r="F710" s="33">
        <f t="shared" ca="1" si="879"/>
        <v>0</v>
      </c>
      <c r="G710" s="33">
        <f t="shared" ca="1" si="880"/>
        <v>0</v>
      </c>
      <c r="H710" s="33">
        <v>0</v>
      </c>
      <c r="I710" s="33">
        <v>0</v>
      </c>
      <c r="J710" s="33">
        <f t="shared" ca="1" si="860"/>
        <v>0</v>
      </c>
      <c r="K710" s="33">
        <f t="shared" ca="1" si="881"/>
        <v>0</v>
      </c>
      <c r="L710" s="33"/>
      <c r="M710" s="832">
        <v>0</v>
      </c>
      <c r="N710" s="33">
        <f>IF(M710&gt;0,#REF!,0)</f>
        <v>0</v>
      </c>
      <c r="O710" s="33">
        <f t="shared" ca="1" si="882"/>
        <v>0</v>
      </c>
      <c r="P710" s="833">
        <f t="shared" ca="1" si="916"/>
        <v>0</v>
      </c>
      <c r="Q710" s="834">
        <f t="shared" ca="1" si="917"/>
        <v>0</v>
      </c>
      <c r="R710" s="835">
        <f t="shared" ca="1" si="918"/>
        <v>0</v>
      </c>
      <c r="S710" s="836">
        <f t="shared" ca="1" si="919"/>
        <v>0</v>
      </c>
      <c r="T710" s="34">
        <f t="shared" ca="1" si="883"/>
        <v>0</v>
      </c>
      <c r="U710" s="835">
        <f t="shared" ca="1" si="920"/>
        <v>0</v>
      </c>
      <c r="V710" s="34">
        <f t="shared" si="869"/>
        <v>0</v>
      </c>
      <c r="W710" s="553">
        <f t="shared" si="870"/>
        <v>0</v>
      </c>
      <c r="X710" s="42">
        <f t="shared" si="921"/>
        <v>0.03</v>
      </c>
      <c r="Y710" s="43">
        <f t="shared" si="884"/>
        <v>2.4662697723036864E-3</v>
      </c>
      <c r="Z710" s="45">
        <f t="shared" si="876"/>
        <v>0.03</v>
      </c>
      <c r="AA710" s="43">
        <f t="shared" si="885"/>
        <v>2.4662697723036864E-3</v>
      </c>
      <c r="AB710" s="35">
        <f t="shared" si="922"/>
        <v>0.16</v>
      </c>
      <c r="AC710" s="35">
        <f t="shared" ca="1" si="922"/>
        <v>0.15470777428049154</v>
      </c>
      <c r="AD710" s="317">
        <f t="shared" ca="1" si="922"/>
        <v>0.15470777428049154</v>
      </c>
      <c r="AE710" s="39"/>
      <c r="AF710" s="318">
        <f t="shared" si="886"/>
        <v>0</v>
      </c>
      <c r="AG710" s="405">
        <f t="shared" ca="1" si="887"/>
        <v>0</v>
      </c>
      <c r="AH710" s="318">
        <f t="shared" si="888"/>
        <v>0</v>
      </c>
      <c r="AI710" s="405">
        <f t="shared" ca="1" si="889"/>
        <v>0</v>
      </c>
      <c r="AJ710" s="318">
        <f t="shared" si="890"/>
        <v>0</v>
      </c>
      <c r="AK710" s="405">
        <f t="shared" ca="1" si="891"/>
        <v>0</v>
      </c>
      <c r="AL710" s="35">
        <v>0</v>
      </c>
      <c r="AM710" s="30">
        <f t="shared" ca="1" si="892"/>
        <v>0</v>
      </c>
      <c r="AN710" s="39"/>
      <c r="AO710" s="39"/>
      <c r="AP710" s="709">
        <f ca="1">IF($J$12="",0,IF(A710&lt;=$Y$3,IF(R709+SUM($M$126:M710)&gt;$Z$22,R709*10%,IF(R709+SUM($M$126:M710)&lt;=$Z$22,$Z$22-R709-SUM($M$126:M710))),0))</f>
        <v>0</v>
      </c>
      <c r="AQ710" s="319">
        <f t="shared" ca="1" si="923"/>
        <v>0</v>
      </c>
      <c r="AR710" s="319">
        <f ca="1">IF($J$12="",0,IF(U709&lt;0,0,IF(A710&lt;=$Y$3,IF(U709+SUM($M$126:M710)&gt;$Z$22,U709*10%,IF(U709+SUM($M$126:M710)&lt;=$Z$22,$AR$125-U709-SUM($M$126:M710))),0)))</f>
        <v>0</v>
      </c>
      <c r="AS710" s="39">
        <f t="shared" ca="1" si="924"/>
        <v>0</v>
      </c>
      <c r="AT710" s="723">
        <f t="shared" ca="1" si="893"/>
        <v>0</v>
      </c>
      <c r="AU710" s="320">
        <f t="shared" ca="1" si="894"/>
        <v>0</v>
      </c>
      <c r="AV710" s="320">
        <f t="shared" ca="1" si="895"/>
        <v>0</v>
      </c>
      <c r="AW710" s="320">
        <f t="shared" ca="1" si="896"/>
        <v>0</v>
      </c>
      <c r="AX710" s="320">
        <f t="shared" ca="1" si="897"/>
        <v>0</v>
      </c>
      <c r="AY710" s="320">
        <f t="shared" ca="1" si="925"/>
        <v>0</v>
      </c>
      <c r="AZ710" s="724">
        <f t="shared" ca="1" si="898"/>
        <v>0</v>
      </c>
      <c r="BA710" s="1259">
        <f t="shared" si="926"/>
        <v>0</v>
      </c>
      <c r="BB710" s="1250"/>
      <c r="BC710" s="715">
        <f t="shared" si="899"/>
        <v>0</v>
      </c>
      <c r="BD710" s="715">
        <f t="shared" si="900"/>
        <v>0</v>
      </c>
      <c r="BE710" s="715">
        <f t="shared" si="901"/>
        <v>0</v>
      </c>
      <c r="BF710" s="715">
        <f t="shared" si="927"/>
        <v>0</v>
      </c>
      <c r="BG710" s="732">
        <f t="shared" si="902"/>
        <v>0</v>
      </c>
      <c r="BH710" s="39"/>
      <c r="BI710" s="39"/>
      <c r="BJ710" s="39"/>
      <c r="BK710" s="39"/>
      <c r="BL710" s="39"/>
      <c r="BM710" s="30"/>
      <c r="BN710" s="422">
        <f t="shared" ca="1" si="903"/>
        <v>0</v>
      </c>
      <c r="BO710" s="422">
        <f t="shared" ca="1" si="904"/>
        <v>0</v>
      </c>
      <c r="BP710" s="422">
        <f t="shared" ca="1" si="905"/>
        <v>0</v>
      </c>
      <c r="BQ710" s="422">
        <f t="shared" ca="1" si="906"/>
        <v>0</v>
      </c>
      <c r="BR710" s="422">
        <f t="shared" ca="1" si="928"/>
        <v>0</v>
      </c>
      <c r="BS710" s="422">
        <f t="shared" ca="1" si="907"/>
        <v>0</v>
      </c>
      <c r="BT710" s="422">
        <f t="shared" si="908"/>
        <v>0</v>
      </c>
      <c r="BU710" s="422">
        <f t="shared" si="909"/>
        <v>0</v>
      </c>
      <c r="BV710" s="422">
        <f t="shared" si="910"/>
        <v>0</v>
      </c>
      <c r="BW710" s="422">
        <f t="shared" si="911"/>
        <v>0</v>
      </c>
      <c r="BX710" s="422">
        <f t="shared" si="929"/>
        <v>0</v>
      </c>
      <c r="BY710" s="422">
        <f t="shared" si="912"/>
        <v>0</v>
      </c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458"/>
      <c r="CL710" s="458"/>
      <c r="CM710" s="458"/>
      <c r="CN710" s="458"/>
      <c r="CO710" s="458"/>
      <c r="CP710" s="458"/>
      <c r="CQ710" s="458"/>
      <c r="CR710" s="458"/>
      <c r="CS710" s="458"/>
      <c r="CT710" s="458"/>
      <c r="CU710" s="458"/>
      <c r="CV710" s="458"/>
      <c r="CW710" s="458"/>
      <c r="CX710" s="458"/>
      <c r="CY710" s="458"/>
      <c r="CZ710" s="458"/>
      <c r="DA710" s="458"/>
      <c r="DB710" s="458"/>
      <c r="DC710" s="458"/>
      <c r="DD710" s="458"/>
      <c r="DE710" s="458"/>
      <c r="DF710" s="458"/>
      <c r="DG710" s="458"/>
      <c r="DH710" s="458"/>
      <c r="DI710" s="458"/>
      <c r="DJ710" s="458"/>
      <c r="DK710" s="458"/>
      <c r="DL710" s="458"/>
      <c r="DM710" s="458"/>
      <c r="DN710" s="458"/>
      <c r="DO710" s="458"/>
      <c r="DP710" s="458"/>
      <c r="DQ710" s="458"/>
      <c r="DR710" s="458"/>
      <c r="DS710" s="458"/>
      <c r="DT710" s="458"/>
      <c r="DU710" s="39"/>
      <c r="DV710" s="39"/>
      <c r="DW710" s="31">
        <f t="shared" si="930"/>
        <v>49</v>
      </c>
      <c r="DX710" s="459">
        <f t="shared" si="913"/>
        <v>586</v>
      </c>
      <c r="DY710" s="467">
        <f t="shared" si="931"/>
        <v>0</v>
      </c>
      <c r="DZ710" s="468">
        <f t="shared" si="932"/>
        <v>0</v>
      </c>
      <c r="EA710" s="467">
        <f t="shared" si="933"/>
        <v>0</v>
      </c>
      <c r="EB710" s="468"/>
      <c r="EC710" s="326"/>
      <c r="ED710" s="468"/>
      <c r="EE710" s="39"/>
      <c r="EF710" s="459">
        <f t="shared" si="934"/>
        <v>586</v>
      </c>
      <c r="EG710" s="407">
        <f t="shared" si="935"/>
        <v>0.03</v>
      </c>
      <c r="EH710" s="407">
        <f t="shared" si="935"/>
        <v>0.03</v>
      </c>
      <c r="EI710" s="407">
        <f t="shared" si="935"/>
        <v>0.03</v>
      </c>
      <c r="EJ710" s="407">
        <f t="shared" si="935"/>
        <v>0.03</v>
      </c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39"/>
      <c r="GJ710" s="39"/>
      <c r="GK710" s="39"/>
      <c r="GL710" s="39"/>
      <c r="GM710" s="39"/>
      <c r="GN710" s="39"/>
      <c r="GO710" s="39"/>
      <c r="GP710" s="39"/>
      <c r="GQ710" s="39"/>
      <c r="GR710" s="39"/>
      <c r="GS710" s="39"/>
      <c r="GT710" s="39"/>
      <c r="GU710" s="39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</row>
    <row r="711" spans="1:228" ht="12.75" hidden="1" customHeight="1" x14ac:dyDescent="0.2">
      <c r="A711" s="31">
        <f t="shared" si="914"/>
        <v>49</v>
      </c>
      <c r="B711" s="31"/>
      <c r="C711" s="31"/>
      <c r="D711" s="32">
        <f t="shared" si="915"/>
        <v>587</v>
      </c>
      <c r="E711" s="33">
        <f t="shared" ca="1" si="878"/>
        <v>0</v>
      </c>
      <c r="F711" s="33">
        <f t="shared" ca="1" si="879"/>
        <v>0</v>
      </c>
      <c r="G711" s="33">
        <f t="shared" ca="1" si="880"/>
        <v>0</v>
      </c>
      <c r="H711" s="33">
        <v>0</v>
      </c>
      <c r="I711" s="33">
        <v>0</v>
      </c>
      <c r="J711" s="33">
        <f t="shared" ca="1" si="860"/>
        <v>0</v>
      </c>
      <c r="K711" s="33">
        <f t="shared" ca="1" si="881"/>
        <v>0</v>
      </c>
      <c r="L711" s="33"/>
      <c r="M711" s="832">
        <v>0</v>
      </c>
      <c r="N711" s="33">
        <f>IF(M711&gt;0,#REF!,0)</f>
        <v>0</v>
      </c>
      <c r="O711" s="33">
        <f t="shared" ca="1" si="882"/>
        <v>0</v>
      </c>
      <c r="P711" s="833">
        <f t="shared" ca="1" si="916"/>
        <v>0</v>
      </c>
      <c r="Q711" s="834">
        <f t="shared" ca="1" si="917"/>
        <v>0</v>
      </c>
      <c r="R711" s="835">
        <f t="shared" ca="1" si="918"/>
        <v>0</v>
      </c>
      <c r="S711" s="836">
        <f t="shared" ca="1" si="919"/>
        <v>0</v>
      </c>
      <c r="T711" s="34">
        <f t="shared" ca="1" si="883"/>
        <v>0</v>
      </c>
      <c r="U711" s="835">
        <f t="shared" ca="1" si="920"/>
        <v>0</v>
      </c>
      <c r="V711" s="34">
        <f t="shared" si="869"/>
        <v>0</v>
      </c>
      <c r="W711" s="553">
        <f t="shared" si="870"/>
        <v>0</v>
      </c>
      <c r="X711" s="42">
        <f t="shared" si="921"/>
        <v>0.03</v>
      </c>
      <c r="Y711" s="43">
        <f t="shared" si="884"/>
        <v>2.4662697723036864E-3</v>
      </c>
      <c r="Z711" s="45">
        <f t="shared" si="876"/>
        <v>0.03</v>
      </c>
      <c r="AA711" s="43">
        <f t="shared" si="885"/>
        <v>2.4662697723036864E-3</v>
      </c>
      <c r="AB711" s="35">
        <f t="shared" si="922"/>
        <v>0.16</v>
      </c>
      <c r="AC711" s="35">
        <f t="shared" ca="1" si="922"/>
        <v>0.15470777428049154</v>
      </c>
      <c r="AD711" s="317">
        <f t="shared" ca="1" si="922"/>
        <v>0.15470777428049154</v>
      </c>
      <c r="AE711" s="39"/>
      <c r="AF711" s="318">
        <f t="shared" si="886"/>
        <v>0</v>
      </c>
      <c r="AG711" s="405">
        <f t="shared" ca="1" si="887"/>
        <v>0</v>
      </c>
      <c r="AH711" s="318">
        <f t="shared" si="888"/>
        <v>0</v>
      </c>
      <c r="AI711" s="405">
        <f t="shared" ca="1" si="889"/>
        <v>0</v>
      </c>
      <c r="AJ711" s="318">
        <f t="shared" si="890"/>
        <v>0</v>
      </c>
      <c r="AK711" s="405">
        <f t="shared" ca="1" si="891"/>
        <v>0</v>
      </c>
      <c r="AL711" s="35">
        <v>0</v>
      </c>
      <c r="AM711" s="30">
        <f t="shared" ca="1" si="892"/>
        <v>0</v>
      </c>
      <c r="AN711" s="39"/>
      <c r="AO711" s="39"/>
      <c r="AP711" s="709">
        <f ca="1">IF($J$12="",0,IF(A711&lt;=$Y$3,IF(R710+SUM($M$126:M711)&gt;$Z$22,R710*10%,IF(R710+SUM($M$126:M711)&lt;=$Z$22,$Z$22-R710-SUM($M$126:M711))),0))</f>
        <v>0</v>
      </c>
      <c r="AQ711" s="319">
        <f t="shared" ca="1" si="923"/>
        <v>0</v>
      </c>
      <c r="AR711" s="319">
        <f ca="1">IF($J$12="",0,IF(U710&lt;0,0,IF(A711&lt;=$Y$3,IF(U710+SUM($M$126:M711)&gt;$Z$22,U710*10%,IF(U710+SUM($M$126:M711)&lt;=$Z$22,$AR$125-U710-SUM($M$126:M711))),0)))</f>
        <v>0</v>
      </c>
      <c r="AS711" s="39">
        <f t="shared" ca="1" si="924"/>
        <v>0</v>
      </c>
      <c r="AT711" s="723">
        <f t="shared" ca="1" si="893"/>
        <v>0</v>
      </c>
      <c r="AU711" s="320">
        <f t="shared" ca="1" si="894"/>
        <v>0</v>
      </c>
      <c r="AV711" s="320">
        <f t="shared" ca="1" si="895"/>
        <v>0</v>
      </c>
      <c r="AW711" s="320">
        <f t="shared" ca="1" si="896"/>
        <v>0</v>
      </c>
      <c r="AX711" s="320">
        <f t="shared" ca="1" si="897"/>
        <v>0</v>
      </c>
      <c r="AY711" s="320">
        <f t="shared" ca="1" si="925"/>
        <v>0</v>
      </c>
      <c r="AZ711" s="724">
        <f t="shared" ca="1" si="898"/>
        <v>0</v>
      </c>
      <c r="BA711" s="1259">
        <f t="shared" si="926"/>
        <v>0</v>
      </c>
      <c r="BB711" s="1250"/>
      <c r="BC711" s="715">
        <f t="shared" si="899"/>
        <v>0</v>
      </c>
      <c r="BD711" s="715">
        <f t="shared" si="900"/>
        <v>0</v>
      </c>
      <c r="BE711" s="715">
        <f t="shared" si="901"/>
        <v>0</v>
      </c>
      <c r="BF711" s="715">
        <f t="shared" si="927"/>
        <v>0</v>
      </c>
      <c r="BG711" s="732">
        <f t="shared" si="902"/>
        <v>0</v>
      </c>
      <c r="BH711" s="39"/>
      <c r="BI711" s="39"/>
      <c r="BJ711" s="39"/>
      <c r="BK711" s="39"/>
      <c r="BL711" s="39"/>
      <c r="BM711" s="30"/>
      <c r="BN711" s="422">
        <f t="shared" ca="1" si="903"/>
        <v>0</v>
      </c>
      <c r="BO711" s="422">
        <f t="shared" ca="1" si="904"/>
        <v>0</v>
      </c>
      <c r="BP711" s="422">
        <f t="shared" ca="1" si="905"/>
        <v>0</v>
      </c>
      <c r="BQ711" s="422">
        <f t="shared" ca="1" si="906"/>
        <v>0</v>
      </c>
      <c r="BR711" s="422">
        <f t="shared" ca="1" si="928"/>
        <v>0</v>
      </c>
      <c r="BS711" s="422">
        <f t="shared" ca="1" si="907"/>
        <v>0</v>
      </c>
      <c r="BT711" s="422">
        <f t="shared" si="908"/>
        <v>0</v>
      </c>
      <c r="BU711" s="422">
        <f t="shared" si="909"/>
        <v>0</v>
      </c>
      <c r="BV711" s="422">
        <f t="shared" si="910"/>
        <v>0</v>
      </c>
      <c r="BW711" s="422">
        <f t="shared" si="911"/>
        <v>0</v>
      </c>
      <c r="BX711" s="422">
        <f t="shared" si="929"/>
        <v>0</v>
      </c>
      <c r="BY711" s="422">
        <f t="shared" si="912"/>
        <v>0</v>
      </c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458"/>
      <c r="CL711" s="458"/>
      <c r="CM711" s="458"/>
      <c r="CN711" s="458"/>
      <c r="CO711" s="458"/>
      <c r="CP711" s="458"/>
      <c r="CQ711" s="458"/>
      <c r="CR711" s="458"/>
      <c r="CS711" s="458"/>
      <c r="CT711" s="458"/>
      <c r="CU711" s="458"/>
      <c r="CV711" s="458"/>
      <c r="CW711" s="458"/>
      <c r="CX711" s="458"/>
      <c r="CY711" s="458"/>
      <c r="CZ711" s="458"/>
      <c r="DA711" s="458"/>
      <c r="DB711" s="458"/>
      <c r="DC711" s="458"/>
      <c r="DD711" s="458"/>
      <c r="DE711" s="458"/>
      <c r="DF711" s="458"/>
      <c r="DG711" s="458"/>
      <c r="DH711" s="458"/>
      <c r="DI711" s="458"/>
      <c r="DJ711" s="458"/>
      <c r="DK711" s="458"/>
      <c r="DL711" s="458"/>
      <c r="DM711" s="458"/>
      <c r="DN711" s="458"/>
      <c r="DO711" s="458"/>
      <c r="DP711" s="458"/>
      <c r="DQ711" s="458"/>
      <c r="DR711" s="458"/>
      <c r="DS711" s="458"/>
      <c r="DT711" s="458"/>
      <c r="DU711" s="39"/>
      <c r="DV711" s="39"/>
      <c r="DW711" s="31">
        <f t="shared" si="930"/>
        <v>49</v>
      </c>
      <c r="DX711" s="459">
        <f t="shared" si="913"/>
        <v>587</v>
      </c>
      <c r="DY711" s="467">
        <f t="shared" si="931"/>
        <v>0</v>
      </c>
      <c r="DZ711" s="468">
        <f t="shared" si="932"/>
        <v>0</v>
      </c>
      <c r="EA711" s="467">
        <f t="shared" si="933"/>
        <v>0</v>
      </c>
      <c r="EB711" s="468"/>
      <c r="EC711" s="326"/>
      <c r="ED711" s="468"/>
      <c r="EE711" s="39"/>
      <c r="EF711" s="459">
        <f t="shared" si="934"/>
        <v>587</v>
      </c>
      <c r="EG711" s="407">
        <f t="shared" si="935"/>
        <v>0.03</v>
      </c>
      <c r="EH711" s="407">
        <f t="shared" si="935"/>
        <v>0.03</v>
      </c>
      <c r="EI711" s="407">
        <f t="shared" si="935"/>
        <v>0.03</v>
      </c>
      <c r="EJ711" s="407">
        <f t="shared" si="935"/>
        <v>0.03</v>
      </c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39"/>
      <c r="GJ711" s="39"/>
      <c r="GK711" s="39"/>
      <c r="GL711" s="39"/>
      <c r="GM711" s="39"/>
      <c r="GN711" s="39"/>
      <c r="GO711" s="39"/>
      <c r="GP711" s="39"/>
      <c r="GQ711" s="39"/>
      <c r="GR711" s="39"/>
      <c r="GS711" s="39"/>
      <c r="GT711" s="39"/>
      <c r="GU711" s="39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</row>
    <row r="712" spans="1:228" ht="12.75" hidden="1" customHeight="1" x14ac:dyDescent="0.2">
      <c r="A712" s="31">
        <f t="shared" si="914"/>
        <v>49</v>
      </c>
      <c r="B712" s="31"/>
      <c r="C712" s="31"/>
      <c r="D712" s="32">
        <f t="shared" si="915"/>
        <v>588</v>
      </c>
      <c r="E712" s="33">
        <f t="shared" ca="1" si="878"/>
        <v>0</v>
      </c>
      <c r="F712" s="33">
        <f t="shared" ca="1" si="879"/>
        <v>0</v>
      </c>
      <c r="G712" s="33">
        <f t="shared" ca="1" si="880"/>
        <v>0</v>
      </c>
      <c r="H712" s="33">
        <v>0</v>
      </c>
      <c r="I712" s="33">
        <v>0</v>
      </c>
      <c r="J712" s="33">
        <f t="shared" ca="1" si="860"/>
        <v>0</v>
      </c>
      <c r="K712" s="33">
        <f t="shared" ca="1" si="881"/>
        <v>0</v>
      </c>
      <c r="L712" s="33"/>
      <c r="M712" s="832">
        <v>0</v>
      </c>
      <c r="N712" s="33">
        <f>IF(M712&gt;0,#REF!,0)</f>
        <v>0</v>
      </c>
      <c r="O712" s="33">
        <f t="shared" ca="1" si="882"/>
        <v>0</v>
      </c>
      <c r="P712" s="833">
        <f t="shared" ca="1" si="916"/>
        <v>0</v>
      </c>
      <c r="Q712" s="834">
        <f t="shared" ca="1" si="917"/>
        <v>0</v>
      </c>
      <c r="R712" s="835">
        <f t="shared" ca="1" si="918"/>
        <v>0</v>
      </c>
      <c r="S712" s="836">
        <f t="shared" ca="1" si="919"/>
        <v>0</v>
      </c>
      <c r="T712" s="34">
        <f t="shared" ca="1" si="883"/>
        <v>0</v>
      </c>
      <c r="U712" s="835">
        <f t="shared" ca="1" si="920"/>
        <v>0</v>
      </c>
      <c r="V712" s="34">
        <f t="shared" si="869"/>
        <v>0</v>
      </c>
      <c r="W712" s="553">
        <f t="shared" si="870"/>
        <v>0</v>
      </c>
      <c r="X712" s="42">
        <f t="shared" si="921"/>
        <v>0.03</v>
      </c>
      <c r="Y712" s="43">
        <f t="shared" si="884"/>
        <v>2.4662697723036864E-3</v>
      </c>
      <c r="Z712" s="45">
        <f t="shared" si="876"/>
        <v>0.03</v>
      </c>
      <c r="AA712" s="43">
        <f t="shared" si="885"/>
        <v>2.4662697723036864E-3</v>
      </c>
      <c r="AB712" s="35">
        <f t="shared" si="922"/>
        <v>0.16</v>
      </c>
      <c r="AC712" s="35">
        <f t="shared" ca="1" si="922"/>
        <v>0.15470777428049154</v>
      </c>
      <c r="AD712" s="317">
        <f t="shared" ca="1" si="922"/>
        <v>0.15470777428049154</v>
      </c>
      <c r="AE712" s="39"/>
      <c r="AF712" s="318">
        <f t="shared" si="886"/>
        <v>0</v>
      </c>
      <c r="AG712" s="405">
        <f t="shared" ca="1" si="887"/>
        <v>0</v>
      </c>
      <c r="AH712" s="318">
        <f t="shared" si="888"/>
        <v>0</v>
      </c>
      <c r="AI712" s="405">
        <f t="shared" ca="1" si="889"/>
        <v>0</v>
      </c>
      <c r="AJ712" s="318">
        <f t="shared" si="890"/>
        <v>0</v>
      </c>
      <c r="AK712" s="405">
        <f t="shared" ca="1" si="891"/>
        <v>0</v>
      </c>
      <c r="AL712" s="35">
        <v>0</v>
      </c>
      <c r="AM712" s="30">
        <f t="shared" ca="1" si="892"/>
        <v>0</v>
      </c>
      <c r="AN712" s="39"/>
      <c r="AO712" s="39"/>
      <c r="AP712" s="709">
        <f ca="1">IF($J$12="",0,IF(A712&lt;=$Y$3,IF(R711+SUM($M$126:M712)&gt;$Z$22,R711*10%,IF(R711+SUM($M$126:M712)&lt;=$Z$22,$Z$22-R711-SUM($M$126:M712))),0))</f>
        <v>0</v>
      </c>
      <c r="AQ712" s="319">
        <f t="shared" ca="1" si="923"/>
        <v>0</v>
      </c>
      <c r="AR712" s="319">
        <f ca="1">IF($J$12="",0,IF(U711&lt;0,0,IF(A712&lt;=$Y$3,IF(U711+SUM($M$126:M712)&gt;$Z$22,U711*10%,IF(U711+SUM($M$126:M712)&lt;=$Z$22,$AR$125-U711-SUM($M$126:M712))),0)))</f>
        <v>0</v>
      </c>
      <c r="AS712" s="39">
        <f t="shared" ca="1" si="924"/>
        <v>0</v>
      </c>
      <c r="AT712" s="723">
        <f t="shared" ca="1" si="893"/>
        <v>0</v>
      </c>
      <c r="AU712" s="320">
        <f t="shared" ca="1" si="894"/>
        <v>0</v>
      </c>
      <c r="AV712" s="320">
        <f t="shared" ca="1" si="895"/>
        <v>0</v>
      </c>
      <c r="AW712" s="320">
        <f t="shared" ca="1" si="896"/>
        <v>0</v>
      </c>
      <c r="AX712" s="320">
        <f t="shared" ca="1" si="897"/>
        <v>0</v>
      </c>
      <c r="AY712" s="320">
        <f t="shared" ca="1" si="925"/>
        <v>0</v>
      </c>
      <c r="AZ712" s="724">
        <f t="shared" ca="1" si="898"/>
        <v>0</v>
      </c>
      <c r="BA712" s="1259">
        <f t="shared" si="926"/>
        <v>0</v>
      </c>
      <c r="BB712" s="1250"/>
      <c r="BC712" s="715">
        <f t="shared" si="899"/>
        <v>0</v>
      </c>
      <c r="BD712" s="715">
        <f t="shared" si="900"/>
        <v>0</v>
      </c>
      <c r="BE712" s="715">
        <f t="shared" si="901"/>
        <v>0</v>
      </c>
      <c r="BF712" s="715">
        <f t="shared" si="927"/>
        <v>0</v>
      </c>
      <c r="BG712" s="732">
        <f t="shared" si="902"/>
        <v>0</v>
      </c>
      <c r="BH712" s="39"/>
      <c r="BI712" s="39"/>
      <c r="BJ712" s="39"/>
      <c r="BK712" s="39"/>
      <c r="BL712" s="39"/>
      <c r="BM712" s="30"/>
      <c r="BN712" s="422">
        <f t="shared" ca="1" si="903"/>
        <v>0</v>
      </c>
      <c r="BO712" s="422">
        <f t="shared" ca="1" si="904"/>
        <v>0</v>
      </c>
      <c r="BP712" s="422">
        <f t="shared" ca="1" si="905"/>
        <v>0</v>
      </c>
      <c r="BQ712" s="422">
        <f t="shared" ca="1" si="906"/>
        <v>0</v>
      </c>
      <c r="BR712" s="422">
        <f t="shared" ca="1" si="928"/>
        <v>0</v>
      </c>
      <c r="BS712" s="422">
        <f t="shared" ca="1" si="907"/>
        <v>0</v>
      </c>
      <c r="BT712" s="422">
        <f t="shared" si="908"/>
        <v>0</v>
      </c>
      <c r="BU712" s="422">
        <f t="shared" si="909"/>
        <v>0</v>
      </c>
      <c r="BV712" s="422">
        <f t="shared" si="910"/>
        <v>0</v>
      </c>
      <c r="BW712" s="422">
        <f t="shared" si="911"/>
        <v>0</v>
      </c>
      <c r="BX712" s="422">
        <f t="shared" si="929"/>
        <v>0</v>
      </c>
      <c r="BY712" s="422">
        <f t="shared" si="912"/>
        <v>0</v>
      </c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458"/>
      <c r="CL712" s="458"/>
      <c r="CM712" s="458"/>
      <c r="CN712" s="458"/>
      <c r="CO712" s="458"/>
      <c r="CP712" s="458"/>
      <c r="CQ712" s="458"/>
      <c r="CR712" s="458"/>
      <c r="CS712" s="458"/>
      <c r="CT712" s="458"/>
      <c r="CU712" s="458"/>
      <c r="CV712" s="458"/>
      <c r="CW712" s="458"/>
      <c r="CX712" s="458"/>
      <c r="CY712" s="458"/>
      <c r="CZ712" s="458"/>
      <c r="DA712" s="458"/>
      <c r="DB712" s="458"/>
      <c r="DC712" s="458"/>
      <c r="DD712" s="458"/>
      <c r="DE712" s="458"/>
      <c r="DF712" s="458"/>
      <c r="DG712" s="458"/>
      <c r="DH712" s="458"/>
      <c r="DI712" s="458"/>
      <c r="DJ712" s="458"/>
      <c r="DK712" s="458"/>
      <c r="DL712" s="458"/>
      <c r="DM712" s="458"/>
      <c r="DN712" s="458"/>
      <c r="DO712" s="458"/>
      <c r="DP712" s="458"/>
      <c r="DQ712" s="458"/>
      <c r="DR712" s="458"/>
      <c r="DS712" s="458"/>
      <c r="DT712" s="458"/>
      <c r="DU712" s="39"/>
      <c r="DV712" s="39"/>
      <c r="DW712" s="31">
        <f t="shared" si="930"/>
        <v>49</v>
      </c>
      <c r="DX712" s="459">
        <f t="shared" si="913"/>
        <v>588</v>
      </c>
      <c r="DY712" s="467">
        <f t="shared" si="931"/>
        <v>0</v>
      </c>
      <c r="DZ712" s="468">
        <f t="shared" si="932"/>
        <v>0</v>
      </c>
      <c r="EA712" s="467">
        <f t="shared" si="933"/>
        <v>0</v>
      </c>
      <c r="EB712" s="468"/>
      <c r="EC712" s="326"/>
      <c r="ED712" s="468"/>
      <c r="EE712" s="39"/>
      <c r="EF712" s="459">
        <f t="shared" si="934"/>
        <v>588</v>
      </c>
      <c r="EG712" s="407">
        <f t="shared" si="935"/>
        <v>0.03</v>
      </c>
      <c r="EH712" s="407">
        <f t="shared" si="935"/>
        <v>0.03</v>
      </c>
      <c r="EI712" s="407">
        <f t="shared" si="935"/>
        <v>0.03</v>
      </c>
      <c r="EJ712" s="407">
        <f t="shared" si="935"/>
        <v>0.03</v>
      </c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39"/>
      <c r="GJ712" s="39"/>
      <c r="GK712" s="39"/>
      <c r="GL712" s="39"/>
      <c r="GM712" s="39"/>
      <c r="GN712" s="39"/>
      <c r="GO712" s="39"/>
      <c r="GP712" s="39"/>
      <c r="GQ712" s="39"/>
      <c r="GR712" s="39"/>
      <c r="GS712" s="39"/>
      <c r="GT712" s="39"/>
      <c r="GU712" s="39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</row>
    <row r="713" spans="1:228" ht="12.75" hidden="1" customHeight="1" x14ac:dyDescent="0.2">
      <c r="A713" s="31">
        <f>A712+1</f>
        <v>50</v>
      </c>
      <c r="B713" s="31"/>
      <c r="C713" s="31">
        <v>30</v>
      </c>
      <c r="D713" s="32">
        <f t="shared" si="915"/>
        <v>589</v>
      </c>
      <c r="E713" s="33">
        <f t="shared" ca="1" si="878"/>
        <v>0</v>
      </c>
      <c r="F713" s="33">
        <f t="shared" ca="1" si="879"/>
        <v>0</v>
      </c>
      <c r="G713" s="33">
        <f t="shared" ca="1" si="880"/>
        <v>0</v>
      </c>
      <c r="H713" s="33">
        <v>0</v>
      </c>
      <c r="I713" s="33">
        <v>0</v>
      </c>
      <c r="J713" s="33">
        <f t="shared" ref="J713:J776" ca="1" si="936">IF(A713&gt;$Y$3,0,$J$124)</f>
        <v>0</v>
      </c>
      <c r="K713" s="33">
        <f t="shared" ca="1" si="881"/>
        <v>0</v>
      </c>
      <c r="L713" s="33"/>
      <c r="M713" s="832">
        <v>0</v>
      </c>
      <c r="N713" s="33">
        <f>IF(M713&gt;0,#REF!,0)</f>
        <v>0</v>
      </c>
      <c r="O713" s="33">
        <f t="shared" ca="1" si="882"/>
        <v>0</v>
      </c>
      <c r="P713" s="833">
        <f t="shared" ca="1" si="916"/>
        <v>0</v>
      </c>
      <c r="Q713" s="834">
        <f t="shared" ca="1" si="917"/>
        <v>0</v>
      </c>
      <c r="R713" s="835">
        <f t="shared" ca="1" si="918"/>
        <v>0</v>
      </c>
      <c r="S713" s="836">
        <f t="shared" ca="1" si="919"/>
        <v>0</v>
      </c>
      <c r="T713" s="34">
        <f t="shared" ca="1" si="883"/>
        <v>0</v>
      </c>
      <c r="U713" s="835">
        <f t="shared" ca="1" si="920"/>
        <v>0</v>
      </c>
      <c r="V713" s="34">
        <f t="shared" si="869"/>
        <v>0</v>
      </c>
      <c r="W713" s="553">
        <f t="shared" si="870"/>
        <v>0</v>
      </c>
      <c r="X713" s="42">
        <f t="shared" si="921"/>
        <v>0.03</v>
      </c>
      <c r="Y713" s="43">
        <f t="shared" si="884"/>
        <v>2.4662697723036864E-3</v>
      </c>
      <c r="Z713" s="45">
        <f t="shared" si="876"/>
        <v>0.03</v>
      </c>
      <c r="AA713" s="43">
        <f t="shared" si="885"/>
        <v>2.4662697723036864E-3</v>
      </c>
      <c r="AB713" s="35">
        <f t="shared" si="922"/>
        <v>0.16</v>
      </c>
      <c r="AC713" s="35">
        <f t="shared" ca="1" si="922"/>
        <v>0.15470777428049154</v>
      </c>
      <c r="AD713" s="317">
        <f t="shared" ca="1" si="922"/>
        <v>0.15470777428049154</v>
      </c>
      <c r="AE713" s="39"/>
      <c r="AF713" s="318">
        <f t="shared" si="886"/>
        <v>0</v>
      </c>
      <c r="AG713" s="405">
        <f t="shared" ca="1" si="887"/>
        <v>0</v>
      </c>
      <c r="AH713" s="318">
        <f t="shared" si="888"/>
        <v>0</v>
      </c>
      <c r="AI713" s="405">
        <f t="shared" ca="1" si="889"/>
        <v>0</v>
      </c>
      <c r="AJ713" s="318">
        <f t="shared" si="890"/>
        <v>0</v>
      </c>
      <c r="AK713" s="405">
        <f t="shared" ca="1" si="891"/>
        <v>0</v>
      </c>
      <c r="AL713" s="35">
        <v>0</v>
      </c>
      <c r="AM713" s="30">
        <f t="shared" ca="1" si="892"/>
        <v>0</v>
      </c>
      <c r="AN713" s="39"/>
      <c r="AO713" s="39"/>
      <c r="AP713" s="709">
        <f ca="1">IF($J$12="",0,IF(A713&lt;=$Y$3,IF(R712+SUM($M$126:M713)&gt;$Z$22,R712*10%,IF(R712+SUM($M$126:M713)&lt;=$Z$22,$Z$22-R712-SUM($M$126:M713))),0))</f>
        <v>0</v>
      </c>
      <c r="AQ713" s="319">
        <f t="shared" ca="1" si="923"/>
        <v>0</v>
      </c>
      <c r="AR713" s="319">
        <f ca="1">IF($J$12="",0,IF(U712&lt;0,0,IF(A713&lt;=$Y$3,IF(U712+SUM($M$126:M713)&gt;$Z$22,U712*10%,IF(U712+SUM($M$126:M713)&lt;=$Z$22,$AR$125-U712-SUM($M$126:M713))),0)))</f>
        <v>0</v>
      </c>
      <c r="AS713" s="39">
        <f t="shared" ca="1" si="924"/>
        <v>0</v>
      </c>
      <c r="AT713" s="723">
        <f t="shared" ca="1" si="893"/>
        <v>0</v>
      </c>
      <c r="AU713" s="320">
        <f t="shared" ca="1" si="894"/>
        <v>0</v>
      </c>
      <c r="AV713" s="320">
        <f t="shared" ca="1" si="895"/>
        <v>0</v>
      </c>
      <c r="AW713" s="320">
        <f t="shared" ca="1" si="896"/>
        <v>0</v>
      </c>
      <c r="AX713" s="320">
        <f t="shared" ca="1" si="897"/>
        <v>0</v>
      </c>
      <c r="AY713" s="320">
        <f t="shared" ca="1" si="925"/>
        <v>0</v>
      </c>
      <c r="AZ713" s="724">
        <f t="shared" ca="1" si="898"/>
        <v>0</v>
      </c>
      <c r="BA713" s="1259">
        <f t="shared" si="926"/>
        <v>0</v>
      </c>
      <c r="BB713" s="1250"/>
      <c r="BC713" s="715">
        <f t="shared" si="899"/>
        <v>0</v>
      </c>
      <c r="BD713" s="715">
        <f t="shared" si="900"/>
        <v>0</v>
      </c>
      <c r="BE713" s="715">
        <f t="shared" si="901"/>
        <v>0</v>
      </c>
      <c r="BF713" s="715">
        <f t="shared" si="927"/>
        <v>0</v>
      </c>
      <c r="BG713" s="732">
        <f t="shared" si="902"/>
        <v>0</v>
      </c>
      <c r="BH713" s="39"/>
      <c r="BI713" s="39"/>
      <c r="BJ713" s="39"/>
      <c r="BK713" s="39"/>
      <c r="BL713" s="39"/>
      <c r="BM713" s="30"/>
      <c r="BN713" s="422">
        <f t="shared" ca="1" si="903"/>
        <v>0</v>
      </c>
      <c r="BO713" s="422">
        <f t="shared" ca="1" si="904"/>
        <v>0</v>
      </c>
      <c r="BP713" s="422">
        <f t="shared" ca="1" si="905"/>
        <v>0</v>
      </c>
      <c r="BQ713" s="422">
        <f t="shared" ca="1" si="906"/>
        <v>0</v>
      </c>
      <c r="BR713" s="422">
        <f t="shared" ca="1" si="928"/>
        <v>0</v>
      </c>
      <c r="BS713" s="422">
        <f t="shared" ca="1" si="907"/>
        <v>0</v>
      </c>
      <c r="BT713" s="422">
        <f t="shared" si="908"/>
        <v>0</v>
      </c>
      <c r="BU713" s="422">
        <f t="shared" si="909"/>
        <v>0</v>
      </c>
      <c r="BV713" s="422">
        <f t="shared" si="910"/>
        <v>0</v>
      </c>
      <c r="BW713" s="422">
        <f t="shared" si="911"/>
        <v>0</v>
      </c>
      <c r="BX713" s="422">
        <f t="shared" si="929"/>
        <v>0</v>
      </c>
      <c r="BY713" s="422">
        <f t="shared" si="912"/>
        <v>0</v>
      </c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458"/>
      <c r="CL713" s="458"/>
      <c r="CM713" s="458"/>
      <c r="CN713" s="458"/>
      <c r="CO713" s="458"/>
      <c r="CP713" s="458"/>
      <c r="CQ713" s="458"/>
      <c r="CR713" s="458"/>
      <c r="CS713" s="458"/>
      <c r="CT713" s="458"/>
      <c r="CU713" s="458"/>
      <c r="CV713" s="458"/>
      <c r="CW713" s="458"/>
      <c r="CX713" s="458"/>
      <c r="CY713" s="458"/>
      <c r="CZ713" s="458"/>
      <c r="DA713" s="458"/>
      <c r="DB713" s="458"/>
      <c r="DC713" s="458"/>
      <c r="DD713" s="458"/>
      <c r="DE713" s="458"/>
      <c r="DF713" s="458"/>
      <c r="DG713" s="458"/>
      <c r="DH713" s="458"/>
      <c r="DI713" s="458"/>
      <c r="DJ713" s="458"/>
      <c r="DK713" s="458"/>
      <c r="DL713" s="458"/>
      <c r="DM713" s="458"/>
      <c r="DN713" s="458"/>
      <c r="DO713" s="458"/>
      <c r="DP713" s="458"/>
      <c r="DQ713" s="458"/>
      <c r="DR713" s="458"/>
      <c r="DS713" s="458"/>
      <c r="DT713" s="458"/>
      <c r="DU713" s="39"/>
      <c r="DV713" s="39"/>
      <c r="DW713" s="31">
        <f>DW712+1</f>
        <v>50</v>
      </c>
      <c r="DX713" s="459">
        <f t="shared" si="913"/>
        <v>589</v>
      </c>
      <c r="DY713" s="467">
        <f t="shared" si="931"/>
        <v>0</v>
      </c>
      <c r="DZ713" s="468">
        <f t="shared" si="932"/>
        <v>0</v>
      </c>
      <c r="EA713" s="467">
        <f t="shared" si="933"/>
        <v>0</v>
      </c>
      <c r="EB713" s="468"/>
      <c r="EC713" s="326"/>
      <c r="ED713" s="468"/>
      <c r="EE713" s="39"/>
      <c r="EF713" s="459">
        <f t="shared" si="934"/>
        <v>589</v>
      </c>
      <c r="EG713" s="407">
        <f t="shared" si="935"/>
        <v>0.03</v>
      </c>
      <c r="EH713" s="407">
        <f t="shared" si="935"/>
        <v>0.03</v>
      </c>
      <c r="EI713" s="407">
        <f t="shared" si="935"/>
        <v>0.03</v>
      </c>
      <c r="EJ713" s="407">
        <f t="shared" si="935"/>
        <v>0.03</v>
      </c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39"/>
      <c r="GJ713" s="39"/>
      <c r="GK713" s="39"/>
      <c r="GL713" s="39"/>
      <c r="GM713" s="39"/>
      <c r="GN713" s="39"/>
      <c r="GO713" s="39"/>
      <c r="GP713" s="39"/>
      <c r="GQ713" s="39"/>
      <c r="GR713" s="39"/>
      <c r="GS713" s="39"/>
      <c r="GT713" s="39"/>
      <c r="GU713" s="39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</row>
    <row r="714" spans="1:228" ht="12.75" hidden="1" customHeight="1" x14ac:dyDescent="0.2">
      <c r="A714" s="31">
        <f t="shared" ref="A714:A724" si="937">A713</f>
        <v>50</v>
      </c>
      <c r="B714" s="31"/>
      <c r="C714" s="31"/>
      <c r="D714" s="32">
        <f t="shared" si="915"/>
        <v>590</v>
      </c>
      <c r="E714" s="33">
        <f t="shared" ca="1" si="878"/>
        <v>0</v>
      </c>
      <c r="F714" s="33">
        <f t="shared" ca="1" si="879"/>
        <v>0</v>
      </c>
      <c r="G714" s="33">
        <f t="shared" ca="1" si="880"/>
        <v>0</v>
      </c>
      <c r="H714" s="33">
        <v>0</v>
      </c>
      <c r="I714" s="33">
        <v>0</v>
      </c>
      <c r="J714" s="33">
        <f t="shared" ca="1" si="936"/>
        <v>0</v>
      </c>
      <c r="K714" s="33">
        <f t="shared" ca="1" si="881"/>
        <v>0</v>
      </c>
      <c r="L714" s="33"/>
      <c r="M714" s="832">
        <v>0</v>
      </c>
      <c r="N714" s="33">
        <f>IF(M714&gt;0,#REF!,0)</f>
        <v>0</v>
      </c>
      <c r="O714" s="33">
        <f t="shared" ca="1" si="882"/>
        <v>0</v>
      </c>
      <c r="P714" s="833">
        <f t="shared" ca="1" si="916"/>
        <v>0</v>
      </c>
      <c r="Q714" s="834">
        <f t="shared" ca="1" si="917"/>
        <v>0</v>
      </c>
      <c r="R714" s="835">
        <f t="shared" ca="1" si="918"/>
        <v>0</v>
      </c>
      <c r="S714" s="836">
        <f t="shared" ca="1" si="919"/>
        <v>0</v>
      </c>
      <c r="T714" s="34">
        <f t="shared" ca="1" si="883"/>
        <v>0</v>
      </c>
      <c r="U714" s="835">
        <f t="shared" ca="1" si="920"/>
        <v>0</v>
      </c>
      <c r="V714" s="34">
        <f t="shared" si="869"/>
        <v>0</v>
      </c>
      <c r="W714" s="553">
        <f t="shared" si="870"/>
        <v>0</v>
      </c>
      <c r="X714" s="42">
        <f t="shared" si="921"/>
        <v>0.03</v>
      </c>
      <c r="Y714" s="43">
        <f t="shared" si="884"/>
        <v>2.4662697723036864E-3</v>
      </c>
      <c r="Z714" s="45">
        <f t="shared" si="876"/>
        <v>0.03</v>
      </c>
      <c r="AA714" s="43">
        <f t="shared" si="885"/>
        <v>2.4662697723036864E-3</v>
      </c>
      <c r="AB714" s="35">
        <f t="shared" si="922"/>
        <v>0.16</v>
      </c>
      <c r="AC714" s="35">
        <f t="shared" ca="1" si="922"/>
        <v>0.15470777428049154</v>
      </c>
      <c r="AD714" s="317">
        <f t="shared" ca="1" si="922"/>
        <v>0.15470777428049154</v>
      </c>
      <c r="AE714" s="39"/>
      <c r="AF714" s="318">
        <f t="shared" si="886"/>
        <v>0</v>
      </c>
      <c r="AG714" s="405">
        <f t="shared" ca="1" si="887"/>
        <v>0</v>
      </c>
      <c r="AH714" s="318">
        <f t="shared" si="888"/>
        <v>0</v>
      </c>
      <c r="AI714" s="405">
        <f t="shared" ca="1" si="889"/>
        <v>0</v>
      </c>
      <c r="AJ714" s="318">
        <f t="shared" si="890"/>
        <v>0</v>
      </c>
      <c r="AK714" s="405">
        <f t="shared" ca="1" si="891"/>
        <v>0</v>
      </c>
      <c r="AL714" s="35">
        <v>0</v>
      </c>
      <c r="AM714" s="30">
        <f t="shared" ca="1" si="892"/>
        <v>0</v>
      </c>
      <c r="AN714" s="39"/>
      <c r="AO714" s="39"/>
      <c r="AP714" s="709">
        <f ca="1">IF($J$12="",0,IF(A714&lt;=$Y$3,IF(R713+SUM($M$126:M714)&gt;$Z$22,R713*10%,IF(R713+SUM($M$126:M714)&lt;=$Z$22,$Z$22-R713-SUM($M$126:M714))),0))</f>
        <v>0</v>
      </c>
      <c r="AQ714" s="319">
        <f t="shared" ca="1" si="923"/>
        <v>0</v>
      </c>
      <c r="AR714" s="319">
        <f ca="1">IF($J$12="",0,IF(U713&lt;0,0,IF(A714&lt;=$Y$3,IF(U713+SUM($M$126:M714)&gt;$Z$22,U713*10%,IF(U713+SUM($M$126:M714)&lt;=$Z$22,$AR$125-U713-SUM($M$126:M714))),0)))</f>
        <v>0</v>
      </c>
      <c r="AS714" s="39">
        <f t="shared" ca="1" si="924"/>
        <v>0</v>
      </c>
      <c r="AT714" s="723">
        <f t="shared" ca="1" si="893"/>
        <v>0</v>
      </c>
      <c r="AU714" s="320">
        <f t="shared" ca="1" si="894"/>
        <v>0</v>
      </c>
      <c r="AV714" s="320">
        <f t="shared" ca="1" si="895"/>
        <v>0</v>
      </c>
      <c r="AW714" s="320">
        <f t="shared" ca="1" si="896"/>
        <v>0</v>
      </c>
      <c r="AX714" s="320">
        <f t="shared" ca="1" si="897"/>
        <v>0</v>
      </c>
      <c r="AY714" s="320">
        <f t="shared" ca="1" si="925"/>
        <v>0</v>
      </c>
      <c r="AZ714" s="724">
        <f t="shared" ca="1" si="898"/>
        <v>0</v>
      </c>
      <c r="BA714" s="1259">
        <f t="shared" si="926"/>
        <v>0</v>
      </c>
      <c r="BB714" s="1250"/>
      <c r="BC714" s="715">
        <f t="shared" si="899"/>
        <v>0</v>
      </c>
      <c r="BD714" s="715">
        <f t="shared" si="900"/>
        <v>0</v>
      </c>
      <c r="BE714" s="715">
        <f t="shared" si="901"/>
        <v>0</v>
      </c>
      <c r="BF714" s="715">
        <f t="shared" si="927"/>
        <v>0</v>
      </c>
      <c r="BG714" s="732">
        <f t="shared" si="902"/>
        <v>0</v>
      </c>
      <c r="BH714" s="39"/>
      <c r="BI714" s="39"/>
      <c r="BJ714" s="39"/>
      <c r="BK714" s="39"/>
      <c r="BL714" s="39"/>
      <c r="BM714" s="30"/>
      <c r="BN714" s="422">
        <f t="shared" ca="1" si="903"/>
        <v>0</v>
      </c>
      <c r="BO714" s="422">
        <f t="shared" ca="1" si="904"/>
        <v>0</v>
      </c>
      <c r="BP714" s="422">
        <f t="shared" ca="1" si="905"/>
        <v>0</v>
      </c>
      <c r="BQ714" s="422">
        <f t="shared" ca="1" si="906"/>
        <v>0</v>
      </c>
      <c r="BR714" s="422">
        <f t="shared" ca="1" si="928"/>
        <v>0</v>
      </c>
      <c r="BS714" s="422">
        <f t="shared" ca="1" si="907"/>
        <v>0</v>
      </c>
      <c r="BT714" s="422">
        <f t="shared" si="908"/>
        <v>0</v>
      </c>
      <c r="BU714" s="422">
        <f t="shared" si="909"/>
        <v>0</v>
      </c>
      <c r="BV714" s="422">
        <f t="shared" si="910"/>
        <v>0</v>
      </c>
      <c r="BW714" s="422">
        <f t="shared" si="911"/>
        <v>0</v>
      </c>
      <c r="BX714" s="422">
        <f t="shared" si="929"/>
        <v>0</v>
      </c>
      <c r="BY714" s="422">
        <f t="shared" si="912"/>
        <v>0</v>
      </c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458"/>
      <c r="CL714" s="458"/>
      <c r="CM714" s="458"/>
      <c r="CN714" s="458"/>
      <c r="CO714" s="458"/>
      <c r="CP714" s="458"/>
      <c r="CQ714" s="458"/>
      <c r="CR714" s="458"/>
      <c r="CS714" s="458"/>
      <c r="CT714" s="458"/>
      <c r="CU714" s="458"/>
      <c r="CV714" s="458"/>
      <c r="CW714" s="458"/>
      <c r="CX714" s="458"/>
      <c r="CY714" s="458"/>
      <c r="CZ714" s="458"/>
      <c r="DA714" s="458"/>
      <c r="DB714" s="458"/>
      <c r="DC714" s="458"/>
      <c r="DD714" s="458"/>
      <c r="DE714" s="458"/>
      <c r="DF714" s="458"/>
      <c r="DG714" s="458"/>
      <c r="DH714" s="458"/>
      <c r="DI714" s="458"/>
      <c r="DJ714" s="458"/>
      <c r="DK714" s="458"/>
      <c r="DL714" s="458"/>
      <c r="DM714" s="458"/>
      <c r="DN714" s="458"/>
      <c r="DO714" s="458"/>
      <c r="DP714" s="458"/>
      <c r="DQ714" s="458"/>
      <c r="DR714" s="458"/>
      <c r="DS714" s="458"/>
      <c r="DT714" s="458"/>
      <c r="DU714" s="39"/>
      <c r="DV714" s="39"/>
      <c r="DW714" s="31">
        <f t="shared" ref="DW714:DW724" si="938">DW713</f>
        <v>50</v>
      </c>
      <c r="DX714" s="459">
        <f t="shared" si="913"/>
        <v>590</v>
      </c>
      <c r="DY714" s="467">
        <f t="shared" si="931"/>
        <v>0</v>
      </c>
      <c r="DZ714" s="468">
        <f t="shared" si="932"/>
        <v>0</v>
      </c>
      <c r="EA714" s="467">
        <f t="shared" si="933"/>
        <v>0</v>
      </c>
      <c r="EB714" s="468"/>
      <c r="EC714" s="326"/>
      <c r="ED714" s="468"/>
      <c r="EE714" s="39"/>
      <c r="EF714" s="459">
        <f t="shared" si="934"/>
        <v>590</v>
      </c>
      <c r="EG714" s="407">
        <f t="shared" si="935"/>
        <v>0.03</v>
      </c>
      <c r="EH714" s="407">
        <f t="shared" si="935"/>
        <v>0.03</v>
      </c>
      <c r="EI714" s="407">
        <f t="shared" si="935"/>
        <v>0.03</v>
      </c>
      <c r="EJ714" s="407">
        <f t="shared" si="935"/>
        <v>0.03</v>
      </c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39"/>
      <c r="GJ714" s="39"/>
      <c r="GK714" s="39"/>
      <c r="GL714" s="39"/>
      <c r="GM714" s="39"/>
      <c r="GN714" s="39"/>
      <c r="GO714" s="39"/>
      <c r="GP714" s="39"/>
      <c r="GQ714" s="39"/>
      <c r="GR714" s="39"/>
      <c r="GS714" s="39"/>
      <c r="GT714" s="39"/>
      <c r="GU714" s="39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</row>
    <row r="715" spans="1:228" ht="12.75" hidden="1" customHeight="1" x14ac:dyDescent="0.2">
      <c r="A715" s="31">
        <f t="shared" si="937"/>
        <v>50</v>
      </c>
      <c r="B715" s="31"/>
      <c r="C715" s="31"/>
      <c r="D715" s="32">
        <f t="shared" si="915"/>
        <v>591</v>
      </c>
      <c r="E715" s="33">
        <f t="shared" ca="1" si="878"/>
        <v>0</v>
      </c>
      <c r="F715" s="33">
        <f t="shared" ca="1" si="879"/>
        <v>0</v>
      </c>
      <c r="G715" s="33">
        <f t="shared" ca="1" si="880"/>
        <v>0</v>
      </c>
      <c r="H715" s="33">
        <v>0</v>
      </c>
      <c r="I715" s="33">
        <v>0</v>
      </c>
      <c r="J715" s="33">
        <f t="shared" ca="1" si="936"/>
        <v>0</v>
      </c>
      <c r="K715" s="33">
        <f t="shared" ca="1" si="881"/>
        <v>0</v>
      </c>
      <c r="L715" s="33"/>
      <c r="M715" s="832">
        <v>0</v>
      </c>
      <c r="N715" s="33">
        <f>IF(M715&gt;0,#REF!,0)</f>
        <v>0</v>
      </c>
      <c r="O715" s="33">
        <f t="shared" ca="1" si="882"/>
        <v>0</v>
      </c>
      <c r="P715" s="833">
        <f t="shared" ca="1" si="916"/>
        <v>0</v>
      </c>
      <c r="Q715" s="834">
        <f t="shared" ca="1" si="917"/>
        <v>0</v>
      </c>
      <c r="R715" s="835">
        <f t="shared" ca="1" si="918"/>
        <v>0</v>
      </c>
      <c r="S715" s="836">
        <f t="shared" ca="1" si="919"/>
        <v>0</v>
      </c>
      <c r="T715" s="34">
        <f t="shared" ca="1" si="883"/>
        <v>0</v>
      </c>
      <c r="U715" s="835">
        <f t="shared" ca="1" si="920"/>
        <v>0</v>
      </c>
      <c r="V715" s="34">
        <f t="shared" si="869"/>
        <v>0</v>
      </c>
      <c r="W715" s="553">
        <f t="shared" si="870"/>
        <v>0</v>
      </c>
      <c r="X715" s="42">
        <f t="shared" si="921"/>
        <v>0.03</v>
      </c>
      <c r="Y715" s="43">
        <f t="shared" si="884"/>
        <v>2.4662697723036864E-3</v>
      </c>
      <c r="Z715" s="45">
        <f t="shared" si="876"/>
        <v>0.03</v>
      </c>
      <c r="AA715" s="43">
        <f t="shared" si="885"/>
        <v>2.4662697723036864E-3</v>
      </c>
      <c r="AB715" s="35">
        <f t="shared" si="922"/>
        <v>0.16</v>
      </c>
      <c r="AC715" s="35">
        <f t="shared" ca="1" si="922"/>
        <v>0.15470777428049154</v>
      </c>
      <c r="AD715" s="317">
        <f t="shared" ca="1" si="922"/>
        <v>0.15470777428049154</v>
      </c>
      <c r="AE715" s="39"/>
      <c r="AF715" s="318">
        <f t="shared" si="886"/>
        <v>0</v>
      </c>
      <c r="AG715" s="405">
        <f t="shared" ca="1" si="887"/>
        <v>0</v>
      </c>
      <c r="AH715" s="318">
        <f t="shared" si="888"/>
        <v>0</v>
      </c>
      <c r="AI715" s="405">
        <f t="shared" ca="1" si="889"/>
        <v>0</v>
      </c>
      <c r="AJ715" s="318">
        <f t="shared" si="890"/>
        <v>0</v>
      </c>
      <c r="AK715" s="405">
        <f t="shared" ca="1" si="891"/>
        <v>0</v>
      </c>
      <c r="AL715" s="35">
        <v>0</v>
      </c>
      <c r="AM715" s="30">
        <f t="shared" ca="1" si="892"/>
        <v>0</v>
      </c>
      <c r="AN715" s="39"/>
      <c r="AO715" s="39"/>
      <c r="AP715" s="709">
        <f ca="1">IF($J$12="",0,IF(A715&lt;=$Y$3,IF(R714+SUM($M$126:M715)&gt;$Z$22,R714*10%,IF(R714+SUM($M$126:M715)&lt;=$Z$22,$Z$22-R714-SUM($M$126:M715))),0))</f>
        <v>0</v>
      </c>
      <c r="AQ715" s="319">
        <f t="shared" ca="1" si="923"/>
        <v>0</v>
      </c>
      <c r="AR715" s="319">
        <f ca="1">IF($J$12="",0,IF(U714&lt;0,0,IF(A715&lt;=$Y$3,IF(U714+SUM($M$126:M715)&gt;$Z$22,U714*10%,IF(U714+SUM($M$126:M715)&lt;=$Z$22,$AR$125-U714-SUM($M$126:M715))),0)))</f>
        <v>0</v>
      </c>
      <c r="AS715" s="39">
        <f t="shared" ca="1" si="924"/>
        <v>0</v>
      </c>
      <c r="AT715" s="723">
        <f t="shared" ca="1" si="893"/>
        <v>0</v>
      </c>
      <c r="AU715" s="320">
        <f t="shared" ca="1" si="894"/>
        <v>0</v>
      </c>
      <c r="AV715" s="320">
        <f t="shared" ca="1" si="895"/>
        <v>0</v>
      </c>
      <c r="AW715" s="320">
        <f t="shared" ca="1" si="896"/>
        <v>0</v>
      </c>
      <c r="AX715" s="320">
        <f t="shared" ca="1" si="897"/>
        <v>0</v>
      </c>
      <c r="AY715" s="320">
        <f t="shared" ca="1" si="925"/>
        <v>0</v>
      </c>
      <c r="AZ715" s="724">
        <f t="shared" ca="1" si="898"/>
        <v>0</v>
      </c>
      <c r="BA715" s="1259">
        <f t="shared" si="926"/>
        <v>0</v>
      </c>
      <c r="BB715" s="1250"/>
      <c r="BC715" s="715">
        <f t="shared" si="899"/>
        <v>0</v>
      </c>
      <c r="BD715" s="715">
        <f t="shared" si="900"/>
        <v>0</v>
      </c>
      <c r="BE715" s="715">
        <f t="shared" si="901"/>
        <v>0</v>
      </c>
      <c r="BF715" s="715">
        <f t="shared" si="927"/>
        <v>0</v>
      </c>
      <c r="BG715" s="732">
        <f t="shared" si="902"/>
        <v>0</v>
      </c>
      <c r="BH715" s="39"/>
      <c r="BI715" s="39"/>
      <c r="BJ715" s="39"/>
      <c r="BK715" s="39"/>
      <c r="BL715" s="39"/>
      <c r="BM715" s="30"/>
      <c r="BN715" s="422">
        <f t="shared" ca="1" si="903"/>
        <v>0</v>
      </c>
      <c r="BO715" s="422">
        <f t="shared" ca="1" si="904"/>
        <v>0</v>
      </c>
      <c r="BP715" s="422">
        <f t="shared" ca="1" si="905"/>
        <v>0</v>
      </c>
      <c r="BQ715" s="422">
        <f t="shared" ca="1" si="906"/>
        <v>0</v>
      </c>
      <c r="BR715" s="422">
        <f t="shared" ca="1" si="928"/>
        <v>0</v>
      </c>
      <c r="BS715" s="422">
        <f t="shared" ca="1" si="907"/>
        <v>0</v>
      </c>
      <c r="BT715" s="422">
        <f t="shared" si="908"/>
        <v>0</v>
      </c>
      <c r="BU715" s="422">
        <f t="shared" si="909"/>
        <v>0</v>
      </c>
      <c r="BV715" s="422">
        <f t="shared" si="910"/>
        <v>0</v>
      </c>
      <c r="BW715" s="422">
        <f t="shared" si="911"/>
        <v>0</v>
      </c>
      <c r="BX715" s="422">
        <f t="shared" si="929"/>
        <v>0</v>
      </c>
      <c r="BY715" s="422">
        <f t="shared" si="912"/>
        <v>0</v>
      </c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458"/>
      <c r="CL715" s="458"/>
      <c r="CM715" s="458"/>
      <c r="CN715" s="458"/>
      <c r="CO715" s="458"/>
      <c r="CP715" s="458"/>
      <c r="CQ715" s="458"/>
      <c r="CR715" s="458"/>
      <c r="CS715" s="458"/>
      <c r="CT715" s="458"/>
      <c r="CU715" s="458"/>
      <c r="CV715" s="458"/>
      <c r="CW715" s="458"/>
      <c r="CX715" s="458"/>
      <c r="CY715" s="458"/>
      <c r="CZ715" s="458"/>
      <c r="DA715" s="458"/>
      <c r="DB715" s="458"/>
      <c r="DC715" s="458"/>
      <c r="DD715" s="458"/>
      <c r="DE715" s="458"/>
      <c r="DF715" s="458"/>
      <c r="DG715" s="458"/>
      <c r="DH715" s="458"/>
      <c r="DI715" s="458"/>
      <c r="DJ715" s="458"/>
      <c r="DK715" s="458"/>
      <c r="DL715" s="458"/>
      <c r="DM715" s="458"/>
      <c r="DN715" s="458"/>
      <c r="DO715" s="458"/>
      <c r="DP715" s="458"/>
      <c r="DQ715" s="458"/>
      <c r="DR715" s="458"/>
      <c r="DS715" s="458"/>
      <c r="DT715" s="458"/>
      <c r="DU715" s="39"/>
      <c r="DV715" s="39"/>
      <c r="DW715" s="31">
        <f t="shared" si="938"/>
        <v>50</v>
      </c>
      <c r="DX715" s="459">
        <f t="shared" si="913"/>
        <v>591</v>
      </c>
      <c r="DY715" s="467">
        <f t="shared" si="931"/>
        <v>0</v>
      </c>
      <c r="DZ715" s="468">
        <f t="shared" si="932"/>
        <v>0</v>
      </c>
      <c r="EA715" s="467">
        <f t="shared" si="933"/>
        <v>0</v>
      </c>
      <c r="EB715" s="468"/>
      <c r="EC715" s="326"/>
      <c r="ED715" s="468"/>
      <c r="EE715" s="39"/>
      <c r="EF715" s="459">
        <f t="shared" si="934"/>
        <v>591</v>
      </c>
      <c r="EG715" s="407">
        <f t="shared" si="935"/>
        <v>0.03</v>
      </c>
      <c r="EH715" s="407">
        <f t="shared" si="935"/>
        <v>0.03</v>
      </c>
      <c r="EI715" s="407">
        <f t="shared" si="935"/>
        <v>0.03</v>
      </c>
      <c r="EJ715" s="407">
        <f t="shared" si="935"/>
        <v>0.03</v>
      </c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39"/>
      <c r="GJ715" s="39"/>
      <c r="GK715" s="39"/>
      <c r="GL715" s="39"/>
      <c r="GM715" s="39"/>
      <c r="GN715" s="39"/>
      <c r="GO715" s="39"/>
      <c r="GP715" s="39"/>
      <c r="GQ715" s="39"/>
      <c r="GR715" s="39"/>
      <c r="GS715" s="39"/>
      <c r="GT715" s="39"/>
      <c r="GU715" s="39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</row>
    <row r="716" spans="1:228" ht="12.75" hidden="1" customHeight="1" x14ac:dyDescent="0.2">
      <c r="A716" s="31">
        <f t="shared" si="937"/>
        <v>50</v>
      </c>
      <c r="B716" s="31"/>
      <c r="C716" s="31"/>
      <c r="D716" s="32">
        <f t="shared" si="915"/>
        <v>592</v>
      </c>
      <c r="E716" s="33">
        <f t="shared" ca="1" si="878"/>
        <v>0</v>
      </c>
      <c r="F716" s="33">
        <f t="shared" ca="1" si="879"/>
        <v>0</v>
      </c>
      <c r="G716" s="33">
        <f t="shared" ca="1" si="880"/>
        <v>0</v>
      </c>
      <c r="H716" s="33">
        <v>0</v>
      </c>
      <c r="I716" s="33">
        <v>0</v>
      </c>
      <c r="J716" s="33">
        <f t="shared" ca="1" si="936"/>
        <v>0</v>
      </c>
      <c r="K716" s="33">
        <f t="shared" ca="1" si="881"/>
        <v>0</v>
      </c>
      <c r="L716" s="33"/>
      <c r="M716" s="832">
        <v>0</v>
      </c>
      <c r="N716" s="33">
        <f>IF(M716&gt;0,#REF!,0)</f>
        <v>0</v>
      </c>
      <c r="O716" s="33">
        <f t="shared" ca="1" si="882"/>
        <v>0</v>
      </c>
      <c r="P716" s="833">
        <f t="shared" ca="1" si="916"/>
        <v>0</v>
      </c>
      <c r="Q716" s="834">
        <f t="shared" ca="1" si="917"/>
        <v>0</v>
      </c>
      <c r="R716" s="835">
        <f t="shared" ca="1" si="918"/>
        <v>0</v>
      </c>
      <c r="S716" s="836">
        <f t="shared" ca="1" si="919"/>
        <v>0</v>
      </c>
      <c r="T716" s="34">
        <f t="shared" ca="1" si="883"/>
        <v>0</v>
      </c>
      <c r="U716" s="835">
        <f t="shared" ca="1" si="920"/>
        <v>0</v>
      </c>
      <c r="V716" s="34">
        <f t="shared" si="869"/>
        <v>0</v>
      </c>
      <c r="W716" s="553">
        <f t="shared" si="870"/>
        <v>0</v>
      </c>
      <c r="X716" s="42">
        <f t="shared" si="921"/>
        <v>0.03</v>
      </c>
      <c r="Y716" s="43">
        <f t="shared" si="884"/>
        <v>2.4662697723036864E-3</v>
      </c>
      <c r="Z716" s="45">
        <f t="shared" si="876"/>
        <v>0.03</v>
      </c>
      <c r="AA716" s="43">
        <f t="shared" si="885"/>
        <v>2.4662697723036864E-3</v>
      </c>
      <c r="AB716" s="35">
        <f t="shared" si="922"/>
        <v>0.16</v>
      </c>
      <c r="AC716" s="35">
        <f t="shared" ca="1" si="922"/>
        <v>0.15470777428049154</v>
      </c>
      <c r="AD716" s="317">
        <f t="shared" ca="1" si="922"/>
        <v>0.15470777428049154</v>
      </c>
      <c r="AE716" s="39"/>
      <c r="AF716" s="318">
        <f t="shared" si="886"/>
        <v>0</v>
      </c>
      <c r="AG716" s="405">
        <f t="shared" ca="1" si="887"/>
        <v>0</v>
      </c>
      <c r="AH716" s="318">
        <f t="shared" si="888"/>
        <v>0</v>
      </c>
      <c r="AI716" s="405">
        <f t="shared" ca="1" si="889"/>
        <v>0</v>
      </c>
      <c r="AJ716" s="318">
        <f t="shared" si="890"/>
        <v>0</v>
      </c>
      <c r="AK716" s="405">
        <f t="shared" ca="1" si="891"/>
        <v>0</v>
      </c>
      <c r="AL716" s="35">
        <v>0</v>
      </c>
      <c r="AM716" s="30">
        <f t="shared" ca="1" si="892"/>
        <v>0</v>
      </c>
      <c r="AN716" s="39"/>
      <c r="AO716" s="39"/>
      <c r="AP716" s="709">
        <f ca="1">IF($J$12="",0,IF(A716&lt;=$Y$3,IF(R715+SUM($M$126:M716)&gt;$Z$22,R715*10%,IF(R715+SUM($M$126:M716)&lt;=$Z$22,$Z$22-R715-SUM($M$126:M716))),0))</f>
        <v>0</v>
      </c>
      <c r="AQ716" s="319">
        <f t="shared" ca="1" si="923"/>
        <v>0</v>
      </c>
      <c r="AR716" s="319">
        <f ca="1">IF($J$12="",0,IF(U715&lt;0,0,IF(A716&lt;=$Y$3,IF(U715+SUM($M$126:M716)&gt;$Z$22,U715*10%,IF(U715+SUM($M$126:M716)&lt;=$Z$22,$AR$125-U715-SUM($M$126:M716))),0)))</f>
        <v>0</v>
      </c>
      <c r="AS716" s="39">
        <f t="shared" ca="1" si="924"/>
        <v>0</v>
      </c>
      <c r="AT716" s="723">
        <f t="shared" ca="1" si="893"/>
        <v>0</v>
      </c>
      <c r="AU716" s="320">
        <f t="shared" ca="1" si="894"/>
        <v>0</v>
      </c>
      <c r="AV716" s="320">
        <f t="shared" ca="1" si="895"/>
        <v>0</v>
      </c>
      <c r="AW716" s="320">
        <f t="shared" ca="1" si="896"/>
        <v>0</v>
      </c>
      <c r="AX716" s="320">
        <f t="shared" ca="1" si="897"/>
        <v>0</v>
      </c>
      <c r="AY716" s="320">
        <f t="shared" ca="1" si="925"/>
        <v>0</v>
      </c>
      <c r="AZ716" s="724">
        <f t="shared" ca="1" si="898"/>
        <v>0</v>
      </c>
      <c r="BA716" s="1259">
        <f t="shared" si="926"/>
        <v>0</v>
      </c>
      <c r="BB716" s="1250"/>
      <c r="BC716" s="715">
        <f t="shared" si="899"/>
        <v>0</v>
      </c>
      <c r="BD716" s="715">
        <f t="shared" si="900"/>
        <v>0</v>
      </c>
      <c r="BE716" s="715">
        <f t="shared" si="901"/>
        <v>0</v>
      </c>
      <c r="BF716" s="715">
        <f t="shared" si="927"/>
        <v>0</v>
      </c>
      <c r="BG716" s="732">
        <f t="shared" si="902"/>
        <v>0</v>
      </c>
      <c r="BH716" s="39"/>
      <c r="BI716" s="39"/>
      <c r="BJ716" s="39"/>
      <c r="BK716" s="39"/>
      <c r="BL716" s="39"/>
      <c r="BM716" s="30"/>
      <c r="BN716" s="422">
        <f t="shared" ca="1" si="903"/>
        <v>0</v>
      </c>
      <c r="BO716" s="422">
        <f t="shared" ca="1" si="904"/>
        <v>0</v>
      </c>
      <c r="BP716" s="422">
        <f t="shared" ca="1" si="905"/>
        <v>0</v>
      </c>
      <c r="BQ716" s="422">
        <f t="shared" ca="1" si="906"/>
        <v>0</v>
      </c>
      <c r="BR716" s="422">
        <f t="shared" ca="1" si="928"/>
        <v>0</v>
      </c>
      <c r="BS716" s="422">
        <f t="shared" ca="1" si="907"/>
        <v>0</v>
      </c>
      <c r="BT716" s="422">
        <f t="shared" si="908"/>
        <v>0</v>
      </c>
      <c r="BU716" s="422">
        <f t="shared" si="909"/>
        <v>0</v>
      </c>
      <c r="BV716" s="422">
        <f t="shared" si="910"/>
        <v>0</v>
      </c>
      <c r="BW716" s="422">
        <f t="shared" si="911"/>
        <v>0</v>
      </c>
      <c r="BX716" s="422">
        <f t="shared" si="929"/>
        <v>0</v>
      </c>
      <c r="BY716" s="422">
        <f t="shared" si="912"/>
        <v>0</v>
      </c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458"/>
      <c r="CL716" s="458"/>
      <c r="CM716" s="458"/>
      <c r="CN716" s="458"/>
      <c r="CO716" s="458"/>
      <c r="CP716" s="458"/>
      <c r="CQ716" s="458"/>
      <c r="CR716" s="458"/>
      <c r="CS716" s="458"/>
      <c r="CT716" s="458"/>
      <c r="CU716" s="458"/>
      <c r="CV716" s="458"/>
      <c r="CW716" s="458"/>
      <c r="CX716" s="458"/>
      <c r="CY716" s="458"/>
      <c r="CZ716" s="458"/>
      <c r="DA716" s="458"/>
      <c r="DB716" s="458"/>
      <c r="DC716" s="458"/>
      <c r="DD716" s="458"/>
      <c r="DE716" s="458"/>
      <c r="DF716" s="458"/>
      <c r="DG716" s="458"/>
      <c r="DH716" s="458"/>
      <c r="DI716" s="458"/>
      <c r="DJ716" s="458"/>
      <c r="DK716" s="458"/>
      <c r="DL716" s="458"/>
      <c r="DM716" s="458"/>
      <c r="DN716" s="458"/>
      <c r="DO716" s="458"/>
      <c r="DP716" s="458"/>
      <c r="DQ716" s="458"/>
      <c r="DR716" s="458"/>
      <c r="DS716" s="458"/>
      <c r="DT716" s="458"/>
      <c r="DU716" s="39"/>
      <c r="DV716" s="39"/>
      <c r="DW716" s="31">
        <f t="shared" si="938"/>
        <v>50</v>
      </c>
      <c r="DX716" s="459">
        <f t="shared" si="913"/>
        <v>592</v>
      </c>
      <c r="DY716" s="467">
        <f t="shared" si="931"/>
        <v>0</v>
      </c>
      <c r="DZ716" s="468">
        <f t="shared" si="932"/>
        <v>0</v>
      </c>
      <c r="EA716" s="467">
        <f t="shared" si="933"/>
        <v>0</v>
      </c>
      <c r="EB716" s="468"/>
      <c r="EC716" s="326"/>
      <c r="ED716" s="468"/>
      <c r="EE716" s="39"/>
      <c r="EF716" s="459">
        <f t="shared" si="934"/>
        <v>592</v>
      </c>
      <c r="EG716" s="407">
        <f t="shared" si="935"/>
        <v>0.03</v>
      </c>
      <c r="EH716" s="407">
        <f t="shared" si="935"/>
        <v>0.03</v>
      </c>
      <c r="EI716" s="407">
        <f t="shared" si="935"/>
        <v>0.03</v>
      </c>
      <c r="EJ716" s="407">
        <f t="shared" si="935"/>
        <v>0.03</v>
      </c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39"/>
      <c r="GJ716" s="39"/>
      <c r="GK716" s="39"/>
      <c r="GL716" s="39"/>
      <c r="GM716" s="39"/>
      <c r="GN716" s="39"/>
      <c r="GO716" s="39"/>
      <c r="GP716" s="39"/>
      <c r="GQ716" s="39"/>
      <c r="GR716" s="39"/>
      <c r="GS716" s="39"/>
      <c r="GT716" s="39"/>
      <c r="GU716" s="39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</row>
    <row r="717" spans="1:228" ht="12.75" hidden="1" customHeight="1" x14ac:dyDescent="0.2">
      <c r="A717" s="31">
        <f t="shared" si="937"/>
        <v>50</v>
      </c>
      <c r="B717" s="31"/>
      <c r="C717" s="31"/>
      <c r="D717" s="32">
        <f t="shared" si="915"/>
        <v>593</v>
      </c>
      <c r="E717" s="33">
        <f t="shared" ca="1" si="878"/>
        <v>0</v>
      </c>
      <c r="F717" s="33">
        <f t="shared" ca="1" si="879"/>
        <v>0</v>
      </c>
      <c r="G717" s="33">
        <f t="shared" ca="1" si="880"/>
        <v>0</v>
      </c>
      <c r="H717" s="33">
        <v>0</v>
      </c>
      <c r="I717" s="33">
        <v>0</v>
      </c>
      <c r="J717" s="33">
        <f t="shared" ca="1" si="936"/>
        <v>0</v>
      </c>
      <c r="K717" s="33">
        <f t="shared" ca="1" si="881"/>
        <v>0</v>
      </c>
      <c r="L717" s="33"/>
      <c r="M717" s="832">
        <v>0</v>
      </c>
      <c r="N717" s="33">
        <f>IF(M717&gt;0,#REF!,0)</f>
        <v>0</v>
      </c>
      <c r="O717" s="33">
        <f t="shared" ca="1" si="882"/>
        <v>0</v>
      </c>
      <c r="P717" s="833">
        <f t="shared" ca="1" si="916"/>
        <v>0</v>
      </c>
      <c r="Q717" s="834">
        <f t="shared" ca="1" si="917"/>
        <v>0</v>
      </c>
      <c r="R717" s="835">
        <f t="shared" ca="1" si="918"/>
        <v>0</v>
      </c>
      <c r="S717" s="836">
        <f t="shared" ca="1" si="919"/>
        <v>0</v>
      </c>
      <c r="T717" s="34">
        <f t="shared" ca="1" si="883"/>
        <v>0</v>
      </c>
      <c r="U717" s="835">
        <f t="shared" ca="1" si="920"/>
        <v>0</v>
      </c>
      <c r="V717" s="34">
        <f t="shared" si="869"/>
        <v>0</v>
      </c>
      <c r="W717" s="553">
        <f t="shared" si="870"/>
        <v>0</v>
      </c>
      <c r="X717" s="42">
        <f t="shared" si="921"/>
        <v>0.03</v>
      </c>
      <c r="Y717" s="43">
        <f t="shared" si="884"/>
        <v>2.4662697723036864E-3</v>
      </c>
      <c r="Z717" s="45">
        <f t="shared" si="876"/>
        <v>0.03</v>
      </c>
      <c r="AA717" s="43">
        <f t="shared" si="885"/>
        <v>2.4662697723036864E-3</v>
      </c>
      <c r="AB717" s="35">
        <f t="shared" si="922"/>
        <v>0.16</v>
      </c>
      <c r="AC717" s="35">
        <f t="shared" ca="1" si="922"/>
        <v>0.15470777428049154</v>
      </c>
      <c r="AD717" s="317">
        <f t="shared" ca="1" si="922"/>
        <v>0.15470777428049154</v>
      </c>
      <c r="AE717" s="39"/>
      <c r="AF717" s="318">
        <f t="shared" si="886"/>
        <v>0</v>
      </c>
      <c r="AG717" s="405">
        <f t="shared" ca="1" si="887"/>
        <v>0</v>
      </c>
      <c r="AH717" s="318">
        <f t="shared" si="888"/>
        <v>0</v>
      </c>
      <c r="AI717" s="405">
        <f t="shared" ca="1" si="889"/>
        <v>0</v>
      </c>
      <c r="AJ717" s="318">
        <f t="shared" si="890"/>
        <v>0</v>
      </c>
      <c r="AK717" s="405">
        <f t="shared" ca="1" si="891"/>
        <v>0</v>
      </c>
      <c r="AL717" s="35">
        <v>0</v>
      </c>
      <c r="AM717" s="30">
        <f t="shared" ca="1" si="892"/>
        <v>0</v>
      </c>
      <c r="AN717" s="39"/>
      <c r="AO717" s="39"/>
      <c r="AP717" s="709">
        <f ca="1">IF($J$12="",0,IF(A717&lt;=$Y$3,IF(R716+SUM($M$126:M717)&gt;$Z$22,R716*10%,IF(R716+SUM($M$126:M717)&lt;=$Z$22,$Z$22-R716-SUM($M$126:M717))),0))</f>
        <v>0</v>
      </c>
      <c r="AQ717" s="319">
        <f t="shared" ca="1" si="923"/>
        <v>0</v>
      </c>
      <c r="AR717" s="319">
        <f ca="1">IF($J$12="",0,IF(U716&lt;0,0,IF(A717&lt;=$Y$3,IF(U716+SUM($M$126:M717)&gt;$Z$22,U716*10%,IF(U716+SUM($M$126:M717)&lt;=$Z$22,$AR$125-U716-SUM($M$126:M717))),0)))</f>
        <v>0</v>
      </c>
      <c r="AS717" s="39">
        <f t="shared" ca="1" si="924"/>
        <v>0</v>
      </c>
      <c r="AT717" s="723">
        <f t="shared" ca="1" si="893"/>
        <v>0</v>
      </c>
      <c r="AU717" s="320">
        <f t="shared" ca="1" si="894"/>
        <v>0</v>
      </c>
      <c r="AV717" s="320">
        <f t="shared" ca="1" si="895"/>
        <v>0</v>
      </c>
      <c r="AW717" s="320">
        <f t="shared" ca="1" si="896"/>
        <v>0</v>
      </c>
      <c r="AX717" s="320">
        <f t="shared" ca="1" si="897"/>
        <v>0</v>
      </c>
      <c r="AY717" s="320">
        <f t="shared" ca="1" si="925"/>
        <v>0</v>
      </c>
      <c r="AZ717" s="724">
        <f t="shared" ca="1" si="898"/>
        <v>0</v>
      </c>
      <c r="BA717" s="1259">
        <f t="shared" si="926"/>
        <v>0</v>
      </c>
      <c r="BB717" s="1250"/>
      <c r="BC717" s="715">
        <f t="shared" si="899"/>
        <v>0</v>
      </c>
      <c r="BD717" s="715">
        <f t="shared" si="900"/>
        <v>0</v>
      </c>
      <c r="BE717" s="715">
        <f t="shared" si="901"/>
        <v>0</v>
      </c>
      <c r="BF717" s="715">
        <f t="shared" si="927"/>
        <v>0</v>
      </c>
      <c r="BG717" s="732">
        <f t="shared" si="902"/>
        <v>0</v>
      </c>
      <c r="BH717" s="39"/>
      <c r="BI717" s="39"/>
      <c r="BJ717" s="39"/>
      <c r="BK717" s="39"/>
      <c r="BL717" s="39"/>
      <c r="BM717" s="30"/>
      <c r="BN717" s="422">
        <f t="shared" ca="1" si="903"/>
        <v>0</v>
      </c>
      <c r="BO717" s="422">
        <f t="shared" ca="1" si="904"/>
        <v>0</v>
      </c>
      <c r="BP717" s="422">
        <f t="shared" ca="1" si="905"/>
        <v>0</v>
      </c>
      <c r="BQ717" s="422">
        <f t="shared" ca="1" si="906"/>
        <v>0</v>
      </c>
      <c r="BR717" s="422">
        <f t="shared" ca="1" si="928"/>
        <v>0</v>
      </c>
      <c r="BS717" s="422">
        <f t="shared" ca="1" si="907"/>
        <v>0</v>
      </c>
      <c r="BT717" s="422">
        <f t="shared" si="908"/>
        <v>0</v>
      </c>
      <c r="BU717" s="422">
        <f t="shared" si="909"/>
        <v>0</v>
      </c>
      <c r="BV717" s="422">
        <f t="shared" si="910"/>
        <v>0</v>
      </c>
      <c r="BW717" s="422">
        <f t="shared" si="911"/>
        <v>0</v>
      </c>
      <c r="BX717" s="422">
        <f t="shared" si="929"/>
        <v>0</v>
      </c>
      <c r="BY717" s="422">
        <f t="shared" si="912"/>
        <v>0</v>
      </c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458"/>
      <c r="CL717" s="458"/>
      <c r="CM717" s="458"/>
      <c r="CN717" s="458"/>
      <c r="CO717" s="458"/>
      <c r="CP717" s="458"/>
      <c r="CQ717" s="458"/>
      <c r="CR717" s="458"/>
      <c r="CS717" s="458"/>
      <c r="CT717" s="458"/>
      <c r="CU717" s="458"/>
      <c r="CV717" s="458"/>
      <c r="CW717" s="458"/>
      <c r="CX717" s="458"/>
      <c r="CY717" s="458"/>
      <c r="CZ717" s="458"/>
      <c r="DA717" s="458"/>
      <c r="DB717" s="458"/>
      <c r="DC717" s="458"/>
      <c r="DD717" s="458"/>
      <c r="DE717" s="458"/>
      <c r="DF717" s="458"/>
      <c r="DG717" s="458"/>
      <c r="DH717" s="458"/>
      <c r="DI717" s="458"/>
      <c r="DJ717" s="458"/>
      <c r="DK717" s="458"/>
      <c r="DL717" s="458"/>
      <c r="DM717" s="458"/>
      <c r="DN717" s="458"/>
      <c r="DO717" s="458"/>
      <c r="DP717" s="458"/>
      <c r="DQ717" s="458"/>
      <c r="DR717" s="458"/>
      <c r="DS717" s="458"/>
      <c r="DT717" s="458"/>
      <c r="DU717" s="39"/>
      <c r="DV717" s="39"/>
      <c r="DW717" s="31">
        <f t="shared" si="938"/>
        <v>50</v>
      </c>
      <c r="DX717" s="459">
        <f t="shared" si="913"/>
        <v>593</v>
      </c>
      <c r="DY717" s="467">
        <f t="shared" si="931"/>
        <v>0</v>
      </c>
      <c r="DZ717" s="468">
        <f t="shared" si="932"/>
        <v>0</v>
      </c>
      <c r="EA717" s="467">
        <f t="shared" si="933"/>
        <v>0</v>
      </c>
      <c r="EB717" s="468"/>
      <c r="EC717" s="326"/>
      <c r="ED717" s="468"/>
      <c r="EE717" s="39"/>
      <c r="EF717" s="459">
        <f t="shared" si="934"/>
        <v>593</v>
      </c>
      <c r="EG717" s="407">
        <f t="shared" si="935"/>
        <v>0.03</v>
      </c>
      <c r="EH717" s="407">
        <f t="shared" si="935"/>
        <v>0.03</v>
      </c>
      <c r="EI717" s="407">
        <f t="shared" si="935"/>
        <v>0.03</v>
      </c>
      <c r="EJ717" s="407">
        <f t="shared" si="935"/>
        <v>0.03</v>
      </c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39"/>
      <c r="GJ717" s="39"/>
      <c r="GK717" s="39"/>
      <c r="GL717" s="39"/>
      <c r="GM717" s="39"/>
      <c r="GN717" s="39"/>
      <c r="GO717" s="39"/>
      <c r="GP717" s="39"/>
      <c r="GQ717" s="39"/>
      <c r="GR717" s="39"/>
      <c r="GS717" s="39"/>
      <c r="GT717" s="39"/>
      <c r="GU717" s="39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</row>
    <row r="718" spans="1:228" ht="12.75" hidden="1" customHeight="1" x14ac:dyDescent="0.2">
      <c r="A718" s="31">
        <f t="shared" si="937"/>
        <v>50</v>
      </c>
      <c r="B718" s="31"/>
      <c r="C718" s="31"/>
      <c r="D718" s="32">
        <f t="shared" si="915"/>
        <v>594</v>
      </c>
      <c r="E718" s="33">
        <f t="shared" ca="1" si="878"/>
        <v>0</v>
      </c>
      <c r="F718" s="33">
        <f t="shared" ca="1" si="879"/>
        <v>0</v>
      </c>
      <c r="G718" s="33">
        <f t="shared" ca="1" si="880"/>
        <v>0</v>
      </c>
      <c r="H718" s="33">
        <v>0</v>
      </c>
      <c r="I718" s="33">
        <v>0</v>
      </c>
      <c r="J718" s="33">
        <f t="shared" ca="1" si="936"/>
        <v>0</v>
      </c>
      <c r="K718" s="33">
        <f t="shared" ca="1" si="881"/>
        <v>0</v>
      </c>
      <c r="L718" s="33"/>
      <c r="M718" s="832">
        <v>0</v>
      </c>
      <c r="N718" s="33">
        <f>IF(M718&gt;0,#REF!,0)</f>
        <v>0</v>
      </c>
      <c r="O718" s="33">
        <f t="shared" ca="1" si="882"/>
        <v>0</v>
      </c>
      <c r="P718" s="833">
        <f t="shared" ca="1" si="916"/>
        <v>0</v>
      </c>
      <c r="Q718" s="834">
        <f t="shared" ca="1" si="917"/>
        <v>0</v>
      </c>
      <c r="R718" s="835">
        <f t="shared" ca="1" si="918"/>
        <v>0</v>
      </c>
      <c r="S718" s="836">
        <f t="shared" ca="1" si="919"/>
        <v>0</v>
      </c>
      <c r="T718" s="34">
        <f t="shared" ca="1" si="883"/>
        <v>0</v>
      </c>
      <c r="U718" s="835">
        <f t="shared" ca="1" si="920"/>
        <v>0</v>
      </c>
      <c r="V718" s="34">
        <f t="shared" si="869"/>
        <v>0</v>
      </c>
      <c r="W718" s="553">
        <f t="shared" si="870"/>
        <v>0</v>
      </c>
      <c r="X718" s="42">
        <f t="shared" si="921"/>
        <v>0.03</v>
      </c>
      <c r="Y718" s="43">
        <f t="shared" si="884"/>
        <v>2.4662697723036864E-3</v>
      </c>
      <c r="Z718" s="45">
        <f t="shared" si="876"/>
        <v>0.03</v>
      </c>
      <c r="AA718" s="43">
        <f t="shared" si="885"/>
        <v>2.4662697723036864E-3</v>
      </c>
      <c r="AB718" s="35">
        <f t="shared" ref="AB718:AD733" si="939">AB717</f>
        <v>0.16</v>
      </c>
      <c r="AC718" s="35">
        <f t="shared" ca="1" si="939"/>
        <v>0.15470777428049154</v>
      </c>
      <c r="AD718" s="317">
        <f t="shared" ca="1" si="939"/>
        <v>0.15470777428049154</v>
      </c>
      <c r="AE718" s="39"/>
      <c r="AF718" s="318">
        <f t="shared" si="886"/>
        <v>0</v>
      </c>
      <c r="AG718" s="405">
        <f t="shared" ca="1" si="887"/>
        <v>0</v>
      </c>
      <c r="AH718" s="318">
        <f t="shared" si="888"/>
        <v>0</v>
      </c>
      <c r="AI718" s="405">
        <f t="shared" ca="1" si="889"/>
        <v>0</v>
      </c>
      <c r="AJ718" s="318">
        <f t="shared" si="890"/>
        <v>0</v>
      </c>
      <c r="AK718" s="405">
        <f t="shared" ca="1" si="891"/>
        <v>0</v>
      </c>
      <c r="AL718" s="35">
        <v>0</v>
      </c>
      <c r="AM718" s="30">
        <f t="shared" ca="1" si="892"/>
        <v>0</v>
      </c>
      <c r="AN718" s="39"/>
      <c r="AO718" s="39"/>
      <c r="AP718" s="709">
        <f ca="1">IF($J$12="",0,IF(A718&lt;=$Y$3,IF(R717+SUM($M$126:M718)&gt;$Z$22,R717*10%,IF(R717+SUM($M$126:M718)&lt;=$Z$22,$Z$22-R717-SUM($M$126:M718))),0))</f>
        <v>0</v>
      </c>
      <c r="AQ718" s="319">
        <f t="shared" ca="1" si="923"/>
        <v>0</v>
      </c>
      <c r="AR718" s="319">
        <f ca="1">IF($J$12="",0,IF(U717&lt;0,0,IF(A718&lt;=$Y$3,IF(U717+SUM($M$126:M718)&gt;$Z$22,U717*10%,IF(U717+SUM($M$126:M718)&lt;=$Z$22,$AR$125-U717-SUM($M$126:M718))),0)))</f>
        <v>0</v>
      </c>
      <c r="AS718" s="39">
        <f t="shared" ca="1" si="924"/>
        <v>0</v>
      </c>
      <c r="AT718" s="723">
        <f t="shared" ca="1" si="893"/>
        <v>0</v>
      </c>
      <c r="AU718" s="320">
        <f t="shared" ca="1" si="894"/>
        <v>0</v>
      </c>
      <c r="AV718" s="320">
        <f t="shared" ca="1" si="895"/>
        <v>0</v>
      </c>
      <c r="AW718" s="320">
        <f t="shared" ca="1" si="896"/>
        <v>0</v>
      </c>
      <c r="AX718" s="320">
        <f t="shared" ca="1" si="897"/>
        <v>0</v>
      </c>
      <c r="AY718" s="320">
        <f t="shared" ca="1" si="925"/>
        <v>0</v>
      </c>
      <c r="AZ718" s="724">
        <f t="shared" ca="1" si="898"/>
        <v>0</v>
      </c>
      <c r="BA718" s="1259">
        <f t="shared" si="926"/>
        <v>0</v>
      </c>
      <c r="BB718" s="1250"/>
      <c r="BC718" s="715">
        <f t="shared" si="899"/>
        <v>0</v>
      </c>
      <c r="BD718" s="715">
        <f t="shared" si="900"/>
        <v>0</v>
      </c>
      <c r="BE718" s="715">
        <f t="shared" si="901"/>
        <v>0</v>
      </c>
      <c r="BF718" s="715">
        <f t="shared" si="927"/>
        <v>0</v>
      </c>
      <c r="BG718" s="732">
        <f t="shared" si="902"/>
        <v>0</v>
      </c>
      <c r="BH718" s="39"/>
      <c r="BI718" s="39"/>
      <c r="BJ718" s="39"/>
      <c r="BK718" s="39"/>
      <c r="BL718" s="39"/>
      <c r="BM718" s="30"/>
      <c r="BN718" s="422">
        <f t="shared" ca="1" si="903"/>
        <v>0</v>
      </c>
      <c r="BO718" s="422">
        <f t="shared" ca="1" si="904"/>
        <v>0</v>
      </c>
      <c r="BP718" s="422">
        <f t="shared" ca="1" si="905"/>
        <v>0</v>
      </c>
      <c r="BQ718" s="422">
        <f t="shared" ca="1" si="906"/>
        <v>0</v>
      </c>
      <c r="BR718" s="422">
        <f t="shared" ca="1" si="928"/>
        <v>0</v>
      </c>
      <c r="BS718" s="422">
        <f t="shared" ca="1" si="907"/>
        <v>0</v>
      </c>
      <c r="BT718" s="422">
        <f t="shared" si="908"/>
        <v>0</v>
      </c>
      <c r="BU718" s="422">
        <f t="shared" si="909"/>
        <v>0</v>
      </c>
      <c r="BV718" s="422">
        <f t="shared" si="910"/>
        <v>0</v>
      </c>
      <c r="BW718" s="422">
        <f t="shared" si="911"/>
        <v>0</v>
      </c>
      <c r="BX718" s="422">
        <f t="shared" si="929"/>
        <v>0</v>
      </c>
      <c r="BY718" s="422">
        <f t="shared" si="912"/>
        <v>0</v>
      </c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458"/>
      <c r="CL718" s="458"/>
      <c r="CM718" s="458"/>
      <c r="CN718" s="458"/>
      <c r="CO718" s="458"/>
      <c r="CP718" s="458"/>
      <c r="CQ718" s="458"/>
      <c r="CR718" s="458"/>
      <c r="CS718" s="458"/>
      <c r="CT718" s="458"/>
      <c r="CU718" s="458"/>
      <c r="CV718" s="458"/>
      <c r="CW718" s="458"/>
      <c r="CX718" s="458"/>
      <c r="CY718" s="458"/>
      <c r="CZ718" s="458"/>
      <c r="DA718" s="458"/>
      <c r="DB718" s="458"/>
      <c r="DC718" s="458"/>
      <c r="DD718" s="458"/>
      <c r="DE718" s="458"/>
      <c r="DF718" s="458"/>
      <c r="DG718" s="458"/>
      <c r="DH718" s="458"/>
      <c r="DI718" s="458"/>
      <c r="DJ718" s="458"/>
      <c r="DK718" s="458"/>
      <c r="DL718" s="458"/>
      <c r="DM718" s="458"/>
      <c r="DN718" s="458"/>
      <c r="DO718" s="458"/>
      <c r="DP718" s="458"/>
      <c r="DQ718" s="458"/>
      <c r="DR718" s="458"/>
      <c r="DS718" s="458"/>
      <c r="DT718" s="458"/>
      <c r="DU718" s="39"/>
      <c r="DV718" s="39"/>
      <c r="DW718" s="31">
        <f t="shared" si="938"/>
        <v>50</v>
      </c>
      <c r="DX718" s="459">
        <f t="shared" si="913"/>
        <v>594</v>
      </c>
      <c r="DY718" s="467">
        <f t="shared" si="931"/>
        <v>0</v>
      </c>
      <c r="DZ718" s="468">
        <f t="shared" si="932"/>
        <v>0</v>
      </c>
      <c r="EA718" s="467">
        <f t="shared" si="933"/>
        <v>0</v>
      </c>
      <c r="EB718" s="468"/>
      <c r="EC718" s="326"/>
      <c r="ED718" s="468"/>
      <c r="EE718" s="39"/>
      <c r="EF718" s="459">
        <f t="shared" si="934"/>
        <v>594</v>
      </c>
      <c r="EG718" s="407">
        <f t="shared" si="935"/>
        <v>0.03</v>
      </c>
      <c r="EH718" s="407">
        <f t="shared" si="935"/>
        <v>0.03</v>
      </c>
      <c r="EI718" s="407">
        <f t="shared" si="935"/>
        <v>0.03</v>
      </c>
      <c r="EJ718" s="407">
        <f t="shared" si="935"/>
        <v>0.03</v>
      </c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39"/>
      <c r="GJ718" s="39"/>
      <c r="GK718" s="39"/>
      <c r="GL718" s="39"/>
      <c r="GM718" s="39"/>
      <c r="GN718" s="39"/>
      <c r="GO718" s="39"/>
      <c r="GP718" s="39"/>
      <c r="GQ718" s="39"/>
      <c r="GR718" s="39"/>
      <c r="GS718" s="39"/>
      <c r="GT718" s="39"/>
      <c r="GU718" s="39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</row>
    <row r="719" spans="1:228" ht="12.75" hidden="1" customHeight="1" x14ac:dyDescent="0.2">
      <c r="A719" s="31">
        <f t="shared" si="937"/>
        <v>50</v>
      </c>
      <c r="B719" s="31"/>
      <c r="C719" s="31"/>
      <c r="D719" s="32">
        <f t="shared" si="915"/>
        <v>595</v>
      </c>
      <c r="E719" s="33">
        <f t="shared" ca="1" si="878"/>
        <v>0</v>
      </c>
      <c r="F719" s="33">
        <f t="shared" ca="1" si="879"/>
        <v>0</v>
      </c>
      <c r="G719" s="33">
        <f t="shared" ca="1" si="880"/>
        <v>0</v>
      </c>
      <c r="H719" s="33">
        <v>0</v>
      </c>
      <c r="I719" s="33">
        <v>0</v>
      </c>
      <c r="J719" s="33">
        <f t="shared" ca="1" si="936"/>
        <v>0</v>
      </c>
      <c r="K719" s="33">
        <f t="shared" ca="1" si="881"/>
        <v>0</v>
      </c>
      <c r="L719" s="33"/>
      <c r="M719" s="832">
        <v>0</v>
      </c>
      <c r="N719" s="33">
        <f>IF(M719&gt;0,#REF!,0)</f>
        <v>0</v>
      </c>
      <c r="O719" s="33">
        <f t="shared" ca="1" si="882"/>
        <v>0</v>
      </c>
      <c r="P719" s="833">
        <f t="shared" ca="1" si="916"/>
        <v>0</v>
      </c>
      <c r="Q719" s="834">
        <f t="shared" ca="1" si="917"/>
        <v>0</v>
      </c>
      <c r="R719" s="835">
        <f t="shared" ca="1" si="918"/>
        <v>0</v>
      </c>
      <c r="S719" s="836">
        <f t="shared" ca="1" si="919"/>
        <v>0</v>
      </c>
      <c r="T719" s="34">
        <f t="shared" ca="1" si="883"/>
        <v>0</v>
      </c>
      <c r="U719" s="835">
        <f t="shared" ca="1" si="920"/>
        <v>0</v>
      </c>
      <c r="V719" s="34">
        <f t="shared" si="869"/>
        <v>0</v>
      </c>
      <c r="W719" s="553">
        <f t="shared" si="870"/>
        <v>0</v>
      </c>
      <c r="X719" s="42">
        <f t="shared" si="921"/>
        <v>0.03</v>
      </c>
      <c r="Y719" s="43">
        <f t="shared" si="884"/>
        <v>2.4662697723036864E-3</v>
      </c>
      <c r="Z719" s="45">
        <f t="shared" si="876"/>
        <v>0.03</v>
      </c>
      <c r="AA719" s="43">
        <f t="shared" si="885"/>
        <v>2.4662697723036864E-3</v>
      </c>
      <c r="AB719" s="35">
        <f t="shared" si="939"/>
        <v>0.16</v>
      </c>
      <c r="AC719" s="35">
        <f t="shared" ca="1" si="939"/>
        <v>0.15470777428049154</v>
      </c>
      <c r="AD719" s="317">
        <f t="shared" ca="1" si="939"/>
        <v>0.15470777428049154</v>
      </c>
      <c r="AE719" s="39"/>
      <c r="AF719" s="318">
        <f t="shared" si="886"/>
        <v>0</v>
      </c>
      <c r="AG719" s="405">
        <f t="shared" ca="1" si="887"/>
        <v>0</v>
      </c>
      <c r="AH719" s="318">
        <f t="shared" si="888"/>
        <v>0</v>
      </c>
      <c r="AI719" s="405">
        <f t="shared" ca="1" si="889"/>
        <v>0</v>
      </c>
      <c r="AJ719" s="318">
        <f t="shared" si="890"/>
        <v>0</v>
      </c>
      <c r="AK719" s="405">
        <f t="shared" ca="1" si="891"/>
        <v>0</v>
      </c>
      <c r="AL719" s="35">
        <v>0</v>
      </c>
      <c r="AM719" s="30">
        <f t="shared" ca="1" si="892"/>
        <v>0</v>
      </c>
      <c r="AN719" s="39"/>
      <c r="AO719" s="39"/>
      <c r="AP719" s="709">
        <f ca="1">IF($J$12="",0,IF(A719&lt;=$Y$3,IF(R718+SUM($M$126:M719)&gt;$Z$22,R718*10%,IF(R718+SUM($M$126:M719)&lt;=$Z$22,$Z$22-R718-SUM($M$126:M719))),0))</f>
        <v>0</v>
      </c>
      <c r="AQ719" s="319">
        <f t="shared" ca="1" si="923"/>
        <v>0</v>
      </c>
      <c r="AR719" s="319">
        <f ca="1">IF($J$12="",0,IF(U718&lt;0,0,IF(A719&lt;=$Y$3,IF(U718+SUM($M$126:M719)&gt;$Z$22,U718*10%,IF(U718+SUM($M$126:M719)&lt;=$Z$22,$AR$125-U718-SUM($M$126:M719))),0)))</f>
        <v>0</v>
      </c>
      <c r="AS719" s="39">
        <f t="shared" ca="1" si="924"/>
        <v>0</v>
      </c>
      <c r="AT719" s="723">
        <f t="shared" ca="1" si="893"/>
        <v>0</v>
      </c>
      <c r="AU719" s="320">
        <f t="shared" ca="1" si="894"/>
        <v>0</v>
      </c>
      <c r="AV719" s="320">
        <f t="shared" ca="1" si="895"/>
        <v>0</v>
      </c>
      <c r="AW719" s="320">
        <f t="shared" ca="1" si="896"/>
        <v>0</v>
      </c>
      <c r="AX719" s="320">
        <f t="shared" ca="1" si="897"/>
        <v>0</v>
      </c>
      <c r="AY719" s="320">
        <f t="shared" ca="1" si="925"/>
        <v>0</v>
      </c>
      <c r="AZ719" s="724">
        <f t="shared" ca="1" si="898"/>
        <v>0</v>
      </c>
      <c r="BA719" s="1259">
        <f t="shared" si="926"/>
        <v>0</v>
      </c>
      <c r="BB719" s="1250"/>
      <c r="BC719" s="715">
        <f t="shared" si="899"/>
        <v>0</v>
      </c>
      <c r="BD719" s="715">
        <f t="shared" si="900"/>
        <v>0</v>
      </c>
      <c r="BE719" s="715">
        <f t="shared" si="901"/>
        <v>0</v>
      </c>
      <c r="BF719" s="715">
        <f t="shared" si="927"/>
        <v>0</v>
      </c>
      <c r="BG719" s="732">
        <f t="shared" si="902"/>
        <v>0</v>
      </c>
      <c r="BH719" s="39"/>
      <c r="BI719" s="39"/>
      <c r="BJ719" s="39"/>
      <c r="BK719" s="39"/>
      <c r="BL719" s="39"/>
      <c r="BM719" s="30"/>
      <c r="BN719" s="422">
        <f t="shared" ca="1" si="903"/>
        <v>0</v>
      </c>
      <c r="BO719" s="422">
        <f t="shared" ca="1" si="904"/>
        <v>0</v>
      </c>
      <c r="BP719" s="422">
        <f t="shared" ca="1" si="905"/>
        <v>0</v>
      </c>
      <c r="BQ719" s="422">
        <f t="shared" ca="1" si="906"/>
        <v>0</v>
      </c>
      <c r="BR719" s="422">
        <f t="shared" ca="1" si="928"/>
        <v>0</v>
      </c>
      <c r="BS719" s="422">
        <f t="shared" ca="1" si="907"/>
        <v>0</v>
      </c>
      <c r="BT719" s="422">
        <f t="shared" si="908"/>
        <v>0</v>
      </c>
      <c r="BU719" s="422">
        <f t="shared" si="909"/>
        <v>0</v>
      </c>
      <c r="BV719" s="422">
        <f t="shared" si="910"/>
        <v>0</v>
      </c>
      <c r="BW719" s="422">
        <f t="shared" si="911"/>
        <v>0</v>
      </c>
      <c r="BX719" s="422">
        <f t="shared" si="929"/>
        <v>0</v>
      </c>
      <c r="BY719" s="422">
        <f t="shared" si="912"/>
        <v>0</v>
      </c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458"/>
      <c r="CL719" s="458"/>
      <c r="CM719" s="458"/>
      <c r="CN719" s="458"/>
      <c r="CO719" s="458"/>
      <c r="CP719" s="458"/>
      <c r="CQ719" s="458"/>
      <c r="CR719" s="458"/>
      <c r="CS719" s="458"/>
      <c r="CT719" s="458"/>
      <c r="CU719" s="458"/>
      <c r="CV719" s="458"/>
      <c r="CW719" s="458"/>
      <c r="CX719" s="458"/>
      <c r="CY719" s="458"/>
      <c r="CZ719" s="458"/>
      <c r="DA719" s="458"/>
      <c r="DB719" s="458"/>
      <c r="DC719" s="458"/>
      <c r="DD719" s="458"/>
      <c r="DE719" s="458"/>
      <c r="DF719" s="458"/>
      <c r="DG719" s="458"/>
      <c r="DH719" s="458"/>
      <c r="DI719" s="458"/>
      <c r="DJ719" s="458"/>
      <c r="DK719" s="458"/>
      <c r="DL719" s="458"/>
      <c r="DM719" s="458"/>
      <c r="DN719" s="458"/>
      <c r="DO719" s="458"/>
      <c r="DP719" s="458"/>
      <c r="DQ719" s="458"/>
      <c r="DR719" s="458"/>
      <c r="DS719" s="458"/>
      <c r="DT719" s="458"/>
      <c r="DU719" s="39"/>
      <c r="DV719" s="39"/>
      <c r="DW719" s="31">
        <f t="shared" si="938"/>
        <v>50</v>
      </c>
      <c r="DX719" s="459">
        <f t="shared" si="913"/>
        <v>595</v>
      </c>
      <c r="DY719" s="467">
        <f t="shared" si="931"/>
        <v>0</v>
      </c>
      <c r="DZ719" s="468">
        <f t="shared" si="932"/>
        <v>0</v>
      </c>
      <c r="EA719" s="467">
        <f t="shared" si="933"/>
        <v>0</v>
      </c>
      <c r="EB719" s="468"/>
      <c r="EC719" s="326"/>
      <c r="ED719" s="468"/>
      <c r="EE719" s="39"/>
      <c r="EF719" s="459">
        <f t="shared" si="934"/>
        <v>595</v>
      </c>
      <c r="EG719" s="407">
        <f t="shared" ref="EG719:EJ734" si="940">EG718</f>
        <v>0.03</v>
      </c>
      <c r="EH719" s="407">
        <f t="shared" si="940"/>
        <v>0.03</v>
      </c>
      <c r="EI719" s="407">
        <f t="shared" si="940"/>
        <v>0.03</v>
      </c>
      <c r="EJ719" s="407">
        <f t="shared" si="940"/>
        <v>0.03</v>
      </c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39"/>
      <c r="GJ719" s="39"/>
      <c r="GK719" s="39"/>
      <c r="GL719" s="39"/>
      <c r="GM719" s="39"/>
      <c r="GN719" s="39"/>
      <c r="GO719" s="39"/>
      <c r="GP719" s="39"/>
      <c r="GQ719" s="39"/>
      <c r="GR719" s="39"/>
      <c r="GS719" s="39"/>
      <c r="GT719" s="39"/>
      <c r="GU719" s="39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</row>
    <row r="720" spans="1:228" ht="12.75" hidden="1" customHeight="1" x14ac:dyDescent="0.2">
      <c r="A720" s="31">
        <f t="shared" si="937"/>
        <v>50</v>
      </c>
      <c r="B720" s="31"/>
      <c r="C720" s="31"/>
      <c r="D720" s="32">
        <f t="shared" si="915"/>
        <v>596</v>
      </c>
      <c r="E720" s="33">
        <f t="shared" ca="1" si="878"/>
        <v>0</v>
      </c>
      <c r="F720" s="33">
        <f t="shared" ca="1" si="879"/>
        <v>0</v>
      </c>
      <c r="G720" s="33">
        <f t="shared" ca="1" si="880"/>
        <v>0</v>
      </c>
      <c r="H720" s="33">
        <v>0</v>
      </c>
      <c r="I720" s="33">
        <v>0</v>
      </c>
      <c r="J720" s="33">
        <f t="shared" ca="1" si="936"/>
        <v>0</v>
      </c>
      <c r="K720" s="33">
        <f t="shared" ca="1" si="881"/>
        <v>0</v>
      </c>
      <c r="L720" s="33"/>
      <c r="M720" s="832">
        <v>0</v>
      </c>
      <c r="N720" s="33">
        <f>IF(M720&gt;0,#REF!,0)</f>
        <v>0</v>
      </c>
      <c r="O720" s="33">
        <f t="shared" ca="1" si="882"/>
        <v>0</v>
      </c>
      <c r="P720" s="833">
        <f t="shared" ca="1" si="916"/>
        <v>0</v>
      </c>
      <c r="Q720" s="834">
        <f t="shared" ca="1" si="917"/>
        <v>0</v>
      </c>
      <c r="R720" s="835">
        <f t="shared" ca="1" si="918"/>
        <v>0</v>
      </c>
      <c r="S720" s="836">
        <f t="shared" ca="1" si="919"/>
        <v>0</v>
      </c>
      <c r="T720" s="34">
        <f t="shared" ca="1" si="883"/>
        <v>0</v>
      </c>
      <c r="U720" s="835">
        <f t="shared" ca="1" si="920"/>
        <v>0</v>
      </c>
      <c r="V720" s="34">
        <f t="shared" si="869"/>
        <v>0</v>
      </c>
      <c r="W720" s="553">
        <f t="shared" si="870"/>
        <v>0</v>
      </c>
      <c r="X720" s="42">
        <f t="shared" si="921"/>
        <v>0.03</v>
      </c>
      <c r="Y720" s="43">
        <f t="shared" si="884"/>
        <v>2.4662697723036864E-3</v>
      </c>
      <c r="Z720" s="45">
        <f t="shared" si="876"/>
        <v>0.03</v>
      </c>
      <c r="AA720" s="43">
        <f t="shared" si="885"/>
        <v>2.4662697723036864E-3</v>
      </c>
      <c r="AB720" s="35">
        <f t="shared" si="939"/>
        <v>0.16</v>
      </c>
      <c r="AC720" s="35">
        <f t="shared" ca="1" si="939"/>
        <v>0.15470777428049154</v>
      </c>
      <c r="AD720" s="317">
        <f t="shared" ca="1" si="939"/>
        <v>0.15470777428049154</v>
      </c>
      <c r="AE720" s="39"/>
      <c r="AF720" s="318">
        <f t="shared" si="886"/>
        <v>0</v>
      </c>
      <c r="AG720" s="405">
        <f t="shared" ca="1" si="887"/>
        <v>0</v>
      </c>
      <c r="AH720" s="318">
        <f t="shared" si="888"/>
        <v>0</v>
      </c>
      <c r="AI720" s="405">
        <f t="shared" ca="1" si="889"/>
        <v>0</v>
      </c>
      <c r="AJ720" s="318">
        <f t="shared" si="890"/>
        <v>0</v>
      </c>
      <c r="AK720" s="405">
        <f t="shared" ca="1" si="891"/>
        <v>0</v>
      </c>
      <c r="AL720" s="35">
        <v>0</v>
      </c>
      <c r="AM720" s="30">
        <f t="shared" ca="1" si="892"/>
        <v>0</v>
      </c>
      <c r="AN720" s="39"/>
      <c r="AO720" s="39"/>
      <c r="AP720" s="709">
        <f ca="1">IF($J$12="",0,IF(A720&lt;=$Y$3,IF(R719+SUM($M$126:M720)&gt;$Z$22,R719*10%,IF(R719+SUM($M$126:M720)&lt;=$Z$22,$Z$22-R719-SUM($M$126:M720))),0))</f>
        <v>0</v>
      </c>
      <c r="AQ720" s="319">
        <f t="shared" ca="1" si="923"/>
        <v>0</v>
      </c>
      <c r="AR720" s="319">
        <f ca="1">IF($J$12="",0,IF(U719&lt;0,0,IF(A720&lt;=$Y$3,IF(U719+SUM($M$126:M720)&gt;$Z$22,U719*10%,IF(U719+SUM($M$126:M720)&lt;=$Z$22,$AR$125-U719-SUM($M$126:M720))),0)))</f>
        <v>0</v>
      </c>
      <c r="AS720" s="39">
        <f t="shared" ca="1" si="924"/>
        <v>0</v>
      </c>
      <c r="AT720" s="723">
        <f t="shared" ca="1" si="893"/>
        <v>0</v>
      </c>
      <c r="AU720" s="320">
        <f t="shared" ca="1" si="894"/>
        <v>0</v>
      </c>
      <c r="AV720" s="320">
        <f t="shared" ca="1" si="895"/>
        <v>0</v>
      </c>
      <c r="AW720" s="320">
        <f t="shared" ca="1" si="896"/>
        <v>0</v>
      </c>
      <c r="AX720" s="320">
        <f t="shared" ca="1" si="897"/>
        <v>0</v>
      </c>
      <c r="AY720" s="320">
        <f t="shared" ca="1" si="925"/>
        <v>0</v>
      </c>
      <c r="AZ720" s="724">
        <f t="shared" ca="1" si="898"/>
        <v>0</v>
      </c>
      <c r="BA720" s="1259">
        <f t="shared" si="926"/>
        <v>0</v>
      </c>
      <c r="BB720" s="1250"/>
      <c r="BC720" s="715">
        <f t="shared" si="899"/>
        <v>0</v>
      </c>
      <c r="BD720" s="715">
        <f t="shared" si="900"/>
        <v>0</v>
      </c>
      <c r="BE720" s="715">
        <f t="shared" si="901"/>
        <v>0</v>
      </c>
      <c r="BF720" s="715">
        <f t="shared" si="927"/>
        <v>0</v>
      </c>
      <c r="BG720" s="732">
        <f t="shared" si="902"/>
        <v>0</v>
      </c>
      <c r="BH720" s="39"/>
      <c r="BI720" s="39"/>
      <c r="BJ720" s="39"/>
      <c r="BK720" s="39"/>
      <c r="BL720" s="39"/>
      <c r="BM720" s="30"/>
      <c r="BN720" s="422">
        <f t="shared" ca="1" si="903"/>
        <v>0</v>
      </c>
      <c r="BO720" s="422">
        <f t="shared" ca="1" si="904"/>
        <v>0</v>
      </c>
      <c r="BP720" s="422">
        <f t="shared" ca="1" si="905"/>
        <v>0</v>
      </c>
      <c r="BQ720" s="422">
        <f t="shared" ca="1" si="906"/>
        <v>0</v>
      </c>
      <c r="BR720" s="422">
        <f t="shared" ca="1" si="928"/>
        <v>0</v>
      </c>
      <c r="BS720" s="422">
        <f t="shared" ca="1" si="907"/>
        <v>0</v>
      </c>
      <c r="BT720" s="422">
        <f t="shared" si="908"/>
        <v>0</v>
      </c>
      <c r="BU720" s="422">
        <f t="shared" si="909"/>
        <v>0</v>
      </c>
      <c r="BV720" s="422">
        <f t="shared" si="910"/>
        <v>0</v>
      </c>
      <c r="BW720" s="422">
        <f t="shared" si="911"/>
        <v>0</v>
      </c>
      <c r="BX720" s="422">
        <f t="shared" si="929"/>
        <v>0</v>
      </c>
      <c r="BY720" s="422">
        <f t="shared" si="912"/>
        <v>0</v>
      </c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458"/>
      <c r="CL720" s="458"/>
      <c r="CM720" s="458"/>
      <c r="CN720" s="458"/>
      <c r="CO720" s="458"/>
      <c r="CP720" s="458"/>
      <c r="CQ720" s="458"/>
      <c r="CR720" s="458"/>
      <c r="CS720" s="458"/>
      <c r="CT720" s="458"/>
      <c r="CU720" s="458"/>
      <c r="CV720" s="458"/>
      <c r="CW720" s="458"/>
      <c r="CX720" s="458"/>
      <c r="CY720" s="458"/>
      <c r="CZ720" s="458"/>
      <c r="DA720" s="458"/>
      <c r="DB720" s="458"/>
      <c r="DC720" s="458"/>
      <c r="DD720" s="458"/>
      <c r="DE720" s="458"/>
      <c r="DF720" s="458"/>
      <c r="DG720" s="458"/>
      <c r="DH720" s="458"/>
      <c r="DI720" s="458"/>
      <c r="DJ720" s="458"/>
      <c r="DK720" s="458"/>
      <c r="DL720" s="458"/>
      <c r="DM720" s="458"/>
      <c r="DN720" s="458"/>
      <c r="DO720" s="458"/>
      <c r="DP720" s="458"/>
      <c r="DQ720" s="458"/>
      <c r="DR720" s="458"/>
      <c r="DS720" s="458"/>
      <c r="DT720" s="458"/>
      <c r="DU720" s="39"/>
      <c r="DV720" s="39"/>
      <c r="DW720" s="31">
        <f t="shared" si="938"/>
        <v>50</v>
      </c>
      <c r="DX720" s="459">
        <f t="shared" si="913"/>
        <v>596</v>
      </c>
      <c r="DY720" s="467">
        <f t="shared" si="931"/>
        <v>0</v>
      </c>
      <c r="DZ720" s="468">
        <f t="shared" si="932"/>
        <v>0</v>
      </c>
      <c r="EA720" s="467">
        <f t="shared" si="933"/>
        <v>0</v>
      </c>
      <c r="EB720" s="468"/>
      <c r="EC720" s="326"/>
      <c r="ED720" s="468"/>
      <c r="EE720" s="39"/>
      <c r="EF720" s="459">
        <f t="shared" si="934"/>
        <v>596</v>
      </c>
      <c r="EG720" s="407">
        <f t="shared" si="940"/>
        <v>0.03</v>
      </c>
      <c r="EH720" s="407">
        <f t="shared" si="940"/>
        <v>0.03</v>
      </c>
      <c r="EI720" s="407">
        <f t="shared" si="940"/>
        <v>0.03</v>
      </c>
      <c r="EJ720" s="407">
        <f t="shared" si="940"/>
        <v>0.03</v>
      </c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39"/>
      <c r="GJ720" s="39"/>
      <c r="GK720" s="39"/>
      <c r="GL720" s="39"/>
      <c r="GM720" s="39"/>
      <c r="GN720" s="39"/>
      <c r="GO720" s="39"/>
      <c r="GP720" s="39"/>
      <c r="GQ720" s="39"/>
      <c r="GR720" s="39"/>
      <c r="GS720" s="39"/>
      <c r="GT720" s="39"/>
      <c r="GU720" s="39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</row>
    <row r="721" spans="1:228" ht="12.75" hidden="1" customHeight="1" x14ac:dyDescent="0.2">
      <c r="A721" s="31">
        <f t="shared" si="937"/>
        <v>50</v>
      </c>
      <c r="B721" s="31"/>
      <c r="C721" s="31"/>
      <c r="D721" s="32">
        <f t="shared" si="915"/>
        <v>597</v>
      </c>
      <c r="E721" s="33">
        <f t="shared" ca="1" si="878"/>
        <v>0</v>
      </c>
      <c r="F721" s="33">
        <f t="shared" ca="1" si="879"/>
        <v>0</v>
      </c>
      <c r="G721" s="33">
        <f t="shared" ca="1" si="880"/>
        <v>0</v>
      </c>
      <c r="H721" s="33">
        <v>0</v>
      </c>
      <c r="I721" s="33">
        <v>0</v>
      </c>
      <c r="J721" s="33">
        <f t="shared" ca="1" si="936"/>
        <v>0</v>
      </c>
      <c r="K721" s="33">
        <f t="shared" ca="1" si="881"/>
        <v>0</v>
      </c>
      <c r="L721" s="33"/>
      <c r="M721" s="832">
        <v>0</v>
      </c>
      <c r="N721" s="33">
        <f>IF(M721&gt;0,#REF!,0)</f>
        <v>0</v>
      </c>
      <c r="O721" s="33">
        <f t="shared" ca="1" si="882"/>
        <v>0</v>
      </c>
      <c r="P721" s="833">
        <f t="shared" ca="1" si="916"/>
        <v>0</v>
      </c>
      <c r="Q721" s="834">
        <f t="shared" ca="1" si="917"/>
        <v>0</v>
      </c>
      <c r="R721" s="835">
        <f t="shared" ca="1" si="918"/>
        <v>0</v>
      </c>
      <c r="S721" s="836">
        <f t="shared" ca="1" si="919"/>
        <v>0</v>
      </c>
      <c r="T721" s="34">
        <f t="shared" ca="1" si="883"/>
        <v>0</v>
      </c>
      <c r="U721" s="835">
        <f t="shared" ca="1" si="920"/>
        <v>0</v>
      </c>
      <c r="V721" s="34">
        <f t="shared" si="869"/>
        <v>0</v>
      </c>
      <c r="W721" s="553">
        <f t="shared" si="870"/>
        <v>0</v>
      </c>
      <c r="X721" s="42">
        <f t="shared" si="921"/>
        <v>0.03</v>
      </c>
      <c r="Y721" s="43">
        <f t="shared" si="884"/>
        <v>2.4662697723036864E-3</v>
      </c>
      <c r="Z721" s="45">
        <f t="shared" si="876"/>
        <v>0.03</v>
      </c>
      <c r="AA721" s="43">
        <f t="shared" si="885"/>
        <v>2.4662697723036864E-3</v>
      </c>
      <c r="AB721" s="35">
        <f t="shared" si="939"/>
        <v>0.16</v>
      </c>
      <c r="AC721" s="35">
        <f t="shared" ca="1" si="939"/>
        <v>0.15470777428049154</v>
      </c>
      <c r="AD721" s="317">
        <f t="shared" ca="1" si="939"/>
        <v>0.15470777428049154</v>
      </c>
      <c r="AE721" s="39"/>
      <c r="AF721" s="318">
        <f t="shared" si="886"/>
        <v>0</v>
      </c>
      <c r="AG721" s="405">
        <f t="shared" ca="1" si="887"/>
        <v>0</v>
      </c>
      <c r="AH721" s="318">
        <f t="shared" si="888"/>
        <v>0</v>
      </c>
      <c r="AI721" s="405">
        <f t="shared" ca="1" si="889"/>
        <v>0</v>
      </c>
      <c r="AJ721" s="318">
        <f t="shared" si="890"/>
        <v>0</v>
      </c>
      <c r="AK721" s="405">
        <f t="shared" ca="1" si="891"/>
        <v>0</v>
      </c>
      <c r="AL721" s="35">
        <v>0</v>
      </c>
      <c r="AM721" s="30">
        <f t="shared" ca="1" si="892"/>
        <v>0</v>
      </c>
      <c r="AN721" s="39"/>
      <c r="AO721" s="39"/>
      <c r="AP721" s="709">
        <f ca="1">IF($J$12="",0,IF(A721&lt;=$Y$3,IF(R720+SUM($M$126:M721)&gt;$Z$22,R720*10%,IF(R720+SUM($M$126:M721)&lt;=$Z$22,$Z$22-R720-SUM($M$126:M721))),0))</f>
        <v>0</v>
      </c>
      <c r="AQ721" s="319">
        <f t="shared" ca="1" si="923"/>
        <v>0</v>
      </c>
      <c r="AR721" s="319">
        <f ca="1">IF($J$12="",0,IF(U720&lt;0,0,IF(A721&lt;=$Y$3,IF(U720+SUM($M$126:M721)&gt;$Z$22,U720*10%,IF(U720+SUM($M$126:M721)&lt;=$Z$22,$AR$125-U720-SUM($M$126:M721))),0)))</f>
        <v>0</v>
      </c>
      <c r="AS721" s="39">
        <f t="shared" ca="1" si="924"/>
        <v>0</v>
      </c>
      <c r="AT721" s="723">
        <f t="shared" ca="1" si="893"/>
        <v>0</v>
      </c>
      <c r="AU721" s="320">
        <f t="shared" ca="1" si="894"/>
        <v>0</v>
      </c>
      <c r="AV721" s="320">
        <f t="shared" ca="1" si="895"/>
        <v>0</v>
      </c>
      <c r="AW721" s="320">
        <f t="shared" ca="1" si="896"/>
        <v>0</v>
      </c>
      <c r="AX721" s="320">
        <f t="shared" ca="1" si="897"/>
        <v>0</v>
      </c>
      <c r="AY721" s="320">
        <f t="shared" ca="1" si="925"/>
        <v>0</v>
      </c>
      <c r="AZ721" s="724">
        <f t="shared" ca="1" si="898"/>
        <v>0</v>
      </c>
      <c r="BA721" s="1259">
        <f t="shared" si="926"/>
        <v>0</v>
      </c>
      <c r="BB721" s="1250"/>
      <c r="BC721" s="715">
        <f t="shared" si="899"/>
        <v>0</v>
      </c>
      <c r="BD721" s="715">
        <f t="shared" si="900"/>
        <v>0</v>
      </c>
      <c r="BE721" s="715">
        <f t="shared" si="901"/>
        <v>0</v>
      </c>
      <c r="BF721" s="715">
        <f t="shared" si="927"/>
        <v>0</v>
      </c>
      <c r="BG721" s="732">
        <f t="shared" si="902"/>
        <v>0</v>
      </c>
      <c r="BH721" s="39"/>
      <c r="BI721" s="39"/>
      <c r="BJ721" s="39"/>
      <c r="BK721" s="39"/>
      <c r="BL721" s="39"/>
      <c r="BM721" s="30"/>
      <c r="BN721" s="422">
        <f t="shared" ca="1" si="903"/>
        <v>0</v>
      </c>
      <c r="BO721" s="422">
        <f t="shared" ca="1" si="904"/>
        <v>0</v>
      </c>
      <c r="BP721" s="422">
        <f t="shared" ca="1" si="905"/>
        <v>0</v>
      </c>
      <c r="BQ721" s="422">
        <f t="shared" ca="1" si="906"/>
        <v>0</v>
      </c>
      <c r="BR721" s="422">
        <f t="shared" ca="1" si="928"/>
        <v>0</v>
      </c>
      <c r="BS721" s="422">
        <f t="shared" ca="1" si="907"/>
        <v>0</v>
      </c>
      <c r="BT721" s="422">
        <f t="shared" si="908"/>
        <v>0</v>
      </c>
      <c r="BU721" s="422">
        <f t="shared" si="909"/>
        <v>0</v>
      </c>
      <c r="BV721" s="422">
        <f t="shared" si="910"/>
        <v>0</v>
      </c>
      <c r="BW721" s="422">
        <f t="shared" si="911"/>
        <v>0</v>
      </c>
      <c r="BX721" s="422">
        <f t="shared" si="929"/>
        <v>0</v>
      </c>
      <c r="BY721" s="422">
        <f t="shared" si="912"/>
        <v>0</v>
      </c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458"/>
      <c r="CL721" s="458"/>
      <c r="CM721" s="458"/>
      <c r="CN721" s="458"/>
      <c r="CO721" s="458"/>
      <c r="CP721" s="458"/>
      <c r="CQ721" s="458"/>
      <c r="CR721" s="458"/>
      <c r="CS721" s="458"/>
      <c r="CT721" s="458"/>
      <c r="CU721" s="458"/>
      <c r="CV721" s="458"/>
      <c r="CW721" s="458"/>
      <c r="CX721" s="458"/>
      <c r="CY721" s="458"/>
      <c r="CZ721" s="458"/>
      <c r="DA721" s="458"/>
      <c r="DB721" s="458"/>
      <c r="DC721" s="458"/>
      <c r="DD721" s="458"/>
      <c r="DE721" s="458"/>
      <c r="DF721" s="458"/>
      <c r="DG721" s="458"/>
      <c r="DH721" s="458"/>
      <c r="DI721" s="458"/>
      <c r="DJ721" s="458"/>
      <c r="DK721" s="458"/>
      <c r="DL721" s="458"/>
      <c r="DM721" s="458"/>
      <c r="DN721" s="458"/>
      <c r="DO721" s="458"/>
      <c r="DP721" s="458"/>
      <c r="DQ721" s="458"/>
      <c r="DR721" s="458"/>
      <c r="DS721" s="458"/>
      <c r="DT721" s="458"/>
      <c r="DU721" s="39"/>
      <c r="DV721" s="39"/>
      <c r="DW721" s="31">
        <f t="shared" si="938"/>
        <v>50</v>
      </c>
      <c r="DX721" s="459">
        <f t="shared" si="913"/>
        <v>597</v>
      </c>
      <c r="DY721" s="467">
        <f t="shared" si="931"/>
        <v>0</v>
      </c>
      <c r="DZ721" s="468">
        <f t="shared" si="932"/>
        <v>0</v>
      </c>
      <c r="EA721" s="467">
        <f t="shared" si="933"/>
        <v>0</v>
      </c>
      <c r="EB721" s="468"/>
      <c r="EC721" s="326"/>
      <c r="ED721" s="468"/>
      <c r="EE721" s="39"/>
      <c r="EF721" s="459">
        <f t="shared" si="934"/>
        <v>597</v>
      </c>
      <c r="EG721" s="407">
        <f t="shared" si="940"/>
        <v>0.03</v>
      </c>
      <c r="EH721" s="407">
        <f t="shared" si="940"/>
        <v>0.03</v>
      </c>
      <c r="EI721" s="407">
        <f t="shared" si="940"/>
        <v>0.03</v>
      </c>
      <c r="EJ721" s="407">
        <f t="shared" si="940"/>
        <v>0.03</v>
      </c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39"/>
      <c r="GJ721" s="39"/>
      <c r="GK721" s="39"/>
      <c r="GL721" s="39"/>
      <c r="GM721" s="39"/>
      <c r="GN721" s="39"/>
      <c r="GO721" s="39"/>
      <c r="GP721" s="39"/>
      <c r="GQ721" s="39"/>
      <c r="GR721" s="39"/>
      <c r="GS721" s="39"/>
      <c r="GT721" s="39"/>
      <c r="GU721" s="39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</row>
    <row r="722" spans="1:228" ht="12.75" hidden="1" customHeight="1" x14ac:dyDescent="0.2">
      <c r="A722" s="31">
        <f t="shared" si="937"/>
        <v>50</v>
      </c>
      <c r="B722" s="31"/>
      <c r="C722" s="31"/>
      <c r="D722" s="32">
        <f t="shared" si="915"/>
        <v>598</v>
      </c>
      <c r="E722" s="33">
        <f t="shared" ca="1" si="878"/>
        <v>0</v>
      </c>
      <c r="F722" s="33">
        <f t="shared" ca="1" si="879"/>
        <v>0</v>
      </c>
      <c r="G722" s="33">
        <f t="shared" ca="1" si="880"/>
        <v>0</v>
      </c>
      <c r="H722" s="33">
        <v>0</v>
      </c>
      <c r="I722" s="33">
        <v>0</v>
      </c>
      <c r="J722" s="33">
        <f t="shared" ca="1" si="936"/>
        <v>0</v>
      </c>
      <c r="K722" s="33">
        <f t="shared" ca="1" si="881"/>
        <v>0</v>
      </c>
      <c r="L722" s="33"/>
      <c r="M722" s="832">
        <v>0</v>
      </c>
      <c r="N722" s="33">
        <f>IF(M722&gt;0,#REF!,0)</f>
        <v>0</v>
      </c>
      <c r="O722" s="33">
        <f t="shared" ca="1" si="882"/>
        <v>0</v>
      </c>
      <c r="P722" s="833">
        <f t="shared" ca="1" si="916"/>
        <v>0</v>
      </c>
      <c r="Q722" s="834">
        <f t="shared" ca="1" si="917"/>
        <v>0</v>
      </c>
      <c r="R722" s="835">
        <f t="shared" ca="1" si="918"/>
        <v>0</v>
      </c>
      <c r="S722" s="836">
        <f t="shared" ca="1" si="919"/>
        <v>0</v>
      </c>
      <c r="T722" s="34">
        <f t="shared" ca="1" si="883"/>
        <v>0</v>
      </c>
      <c r="U722" s="835">
        <f t="shared" ca="1" si="920"/>
        <v>0</v>
      </c>
      <c r="V722" s="34">
        <f t="shared" si="869"/>
        <v>0</v>
      </c>
      <c r="W722" s="553">
        <f t="shared" si="870"/>
        <v>0</v>
      </c>
      <c r="X722" s="42">
        <f t="shared" si="921"/>
        <v>0.03</v>
      </c>
      <c r="Y722" s="43">
        <f t="shared" si="884"/>
        <v>2.4662697723036864E-3</v>
      </c>
      <c r="Z722" s="45">
        <f t="shared" si="876"/>
        <v>0.03</v>
      </c>
      <c r="AA722" s="43">
        <f t="shared" si="885"/>
        <v>2.4662697723036864E-3</v>
      </c>
      <c r="AB722" s="35">
        <f t="shared" si="939"/>
        <v>0.16</v>
      </c>
      <c r="AC722" s="35">
        <f t="shared" ca="1" si="939"/>
        <v>0.15470777428049154</v>
      </c>
      <c r="AD722" s="317">
        <f t="shared" ca="1" si="939"/>
        <v>0.15470777428049154</v>
      </c>
      <c r="AE722" s="39"/>
      <c r="AF722" s="318">
        <f t="shared" si="886"/>
        <v>0</v>
      </c>
      <c r="AG722" s="405">
        <f t="shared" ca="1" si="887"/>
        <v>0</v>
      </c>
      <c r="AH722" s="318">
        <f t="shared" si="888"/>
        <v>0</v>
      </c>
      <c r="AI722" s="405">
        <f t="shared" ca="1" si="889"/>
        <v>0</v>
      </c>
      <c r="AJ722" s="318">
        <f t="shared" si="890"/>
        <v>0</v>
      </c>
      <c r="AK722" s="405">
        <f t="shared" ca="1" si="891"/>
        <v>0</v>
      </c>
      <c r="AL722" s="35">
        <v>0</v>
      </c>
      <c r="AM722" s="30">
        <f t="shared" ca="1" si="892"/>
        <v>0</v>
      </c>
      <c r="AN722" s="39"/>
      <c r="AO722" s="39"/>
      <c r="AP722" s="709">
        <f ca="1">IF($J$12="",0,IF(A722&lt;=$Y$3,IF(R721+SUM($M$126:M722)&gt;$Z$22,R721*10%,IF(R721+SUM($M$126:M722)&lt;=$Z$22,$Z$22-R721-SUM($M$126:M722))),0))</f>
        <v>0</v>
      </c>
      <c r="AQ722" s="319">
        <f t="shared" ca="1" si="923"/>
        <v>0</v>
      </c>
      <c r="AR722" s="319">
        <f ca="1">IF($J$12="",0,IF(U721&lt;0,0,IF(A722&lt;=$Y$3,IF(U721+SUM($M$126:M722)&gt;$Z$22,U721*10%,IF(U721+SUM($M$126:M722)&lt;=$Z$22,$AR$125-U721-SUM($M$126:M722))),0)))</f>
        <v>0</v>
      </c>
      <c r="AS722" s="39">
        <f t="shared" ca="1" si="924"/>
        <v>0</v>
      </c>
      <c r="AT722" s="723">
        <f t="shared" ca="1" si="893"/>
        <v>0</v>
      </c>
      <c r="AU722" s="320">
        <f t="shared" ca="1" si="894"/>
        <v>0</v>
      </c>
      <c r="AV722" s="320">
        <f t="shared" ca="1" si="895"/>
        <v>0</v>
      </c>
      <c r="AW722" s="320">
        <f t="shared" ca="1" si="896"/>
        <v>0</v>
      </c>
      <c r="AX722" s="320">
        <f t="shared" ca="1" si="897"/>
        <v>0</v>
      </c>
      <c r="AY722" s="320">
        <f t="shared" ca="1" si="925"/>
        <v>0</v>
      </c>
      <c r="AZ722" s="724">
        <f t="shared" ca="1" si="898"/>
        <v>0</v>
      </c>
      <c r="BA722" s="1259">
        <f t="shared" si="926"/>
        <v>0</v>
      </c>
      <c r="BB722" s="1250"/>
      <c r="BC722" s="715">
        <f t="shared" si="899"/>
        <v>0</v>
      </c>
      <c r="BD722" s="715">
        <f t="shared" si="900"/>
        <v>0</v>
      </c>
      <c r="BE722" s="715">
        <f t="shared" si="901"/>
        <v>0</v>
      </c>
      <c r="BF722" s="715">
        <f t="shared" si="927"/>
        <v>0</v>
      </c>
      <c r="BG722" s="732">
        <f t="shared" si="902"/>
        <v>0</v>
      </c>
      <c r="BH722" s="39"/>
      <c r="BI722" s="39"/>
      <c r="BJ722" s="39"/>
      <c r="BK722" s="39"/>
      <c r="BL722" s="39"/>
      <c r="BM722" s="30"/>
      <c r="BN722" s="422">
        <f t="shared" ca="1" si="903"/>
        <v>0</v>
      </c>
      <c r="BO722" s="422">
        <f t="shared" ca="1" si="904"/>
        <v>0</v>
      </c>
      <c r="BP722" s="422">
        <f t="shared" ca="1" si="905"/>
        <v>0</v>
      </c>
      <c r="BQ722" s="422">
        <f t="shared" ca="1" si="906"/>
        <v>0</v>
      </c>
      <c r="BR722" s="422">
        <f t="shared" ca="1" si="928"/>
        <v>0</v>
      </c>
      <c r="BS722" s="422">
        <f t="shared" ca="1" si="907"/>
        <v>0</v>
      </c>
      <c r="BT722" s="422">
        <f t="shared" si="908"/>
        <v>0</v>
      </c>
      <c r="BU722" s="422">
        <f t="shared" si="909"/>
        <v>0</v>
      </c>
      <c r="BV722" s="422">
        <f t="shared" si="910"/>
        <v>0</v>
      </c>
      <c r="BW722" s="422">
        <f t="shared" si="911"/>
        <v>0</v>
      </c>
      <c r="BX722" s="422">
        <f t="shared" si="929"/>
        <v>0</v>
      </c>
      <c r="BY722" s="422">
        <f t="shared" si="912"/>
        <v>0</v>
      </c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458"/>
      <c r="CL722" s="458"/>
      <c r="CM722" s="458"/>
      <c r="CN722" s="458"/>
      <c r="CO722" s="458"/>
      <c r="CP722" s="458"/>
      <c r="CQ722" s="458"/>
      <c r="CR722" s="458"/>
      <c r="CS722" s="458"/>
      <c r="CT722" s="458"/>
      <c r="CU722" s="458"/>
      <c r="CV722" s="458"/>
      <c r="CW722" s="458"/>
      <c r="CX722" s="458"/>
      <c r="CY722" s="458"/>
      <c r="CZ722" s="458"/>
      <c r="DA722" s="458"/>
      <c r="DB722" s="458"/>
      <c r="DC722" s="458"/>
      <c r="DD722" s="458"/>
      <c r="DE722" s="458"/>
      <c r="DF722" s="458"/>
      <c r="DG722" s="458"/>
      <c r="DH722" s="458"/>
      <c r="DI722" s="458"/>
      <c r="DJ722" s="458"/>
      <c r="DK722" s="458"/>
      <c r="DL722" s="458"/>
      <c r="DM722" s="458"/>
      <c r="DN722" s="458"/>
      <c r="DO722" s="458"/>
      <c r="DP722" s="458"/>
      <c r="DQ722" s="458"/>
      <c r="DR722" s="458"/>
      <c r="DS722" s="458"/>
      <c r="DT722" s="458"/>
      <c r="DU722" s="39"/>
      <c r="DV722" s="39"/>
      <c r="DW722" s="31">
        <f t="shared" si="938"/>
        <v>50</v>
      </c>
      <c r="DX722" s="459">
        <f t="shared" si="913"/>
        <v>598</v>
      </c>
      <c r="DY722" s="467">
        <f t="shared" si="931"/>
        <v>0</v>
      </c>
      <c r="DZ722" s="468">
        <f t="shared" si="932"/>
        <v>0</v>
      </c>
      <c r="EA722" s="467">
        <f t="shared" si="933"/>
        <v>0</v>
      </c>
      <c r="EB722" s="468"/>
      <c r="EC722" s="326"/>
      <c r="ED722" s="468"/>
      <c r="EE722" s="39"/>
      <c r="EF722" s="459">
        <f t="shared" si="934"/>
        <v>598</v>
      </c>
      <c r="EG722" s="407">
        <f t="shared" si="940"/>
        <v>0.03</v>
      </c>
      <c r="EH722" s="407">
        <f t="shared" si="940"/>
        <v>0.03</v>
      </c>
      <c r="EI722" s="407">
        <f t="shared" si="940"/>
        <v>0.03</v>
      </c>
      <c r="EJ722" s="407">
        <f t="shared" si="940"/>
        <v>0.03</v>
      </c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39"/>
      <c r="GJ722" s="39"/>
      <c r="GK722" s="39"/>
      <c r="GL722" s="39"/>
      <c r="GM722" s="39"/>
      <c r="GN722" s="39"/>
      <c r="GO722" s="39"/>
      <c r="GP722" s="39"/>
      <c r="GQ722" s="39"/>
      <c r="GR722" s="39"/>
      <c r="GS722" s="39"/>
      <c r="GT722" s="39"/>
      <c r="GU722" s="39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</row>
    <row r="723" spans="1:228" ht="12.75" hidden="1" customHeight="1" x14ac:dyDescent="0.2">
      <c r="A723" s="31">
        <f t="shared" si="937"/>
        <v>50</v>
      </c>
      <c r="B723" s="31"/>
      <c r="C723" s="31"/>
      <c r="D723" s="32">
        <f t="shared" si="915"/>
        <v>599</v>
      </c>
      <c r="E723" s="33">
        <f t="shared" ca="1" si="878"/>
        <v>0</v>
      </c>
      <c r="F723" s="33">
        <f t="shared" ca="1" si="879"/>
        <v>0</v>
      </c>
      <c r="G723" s="33">
        <f t="shared" ca="1" si="880"/>
        <v>0</v>
      </c>
      <c r="H723" s="33">
        <v>0</v>
      </c>
      <c r="I723" s="33">
        <v>0</v>
      </c>
      <c r="J723" s="33">
        <f t="shared" ca="1" si="936"/>
        <v>0</v>
      </c>
      <c r="K723" s="33">
        <f t="shared" ca="1" si="881"/>
        <v>0</v>
      </c>
      <c r="L723" s="33"/>
      <c r="M723" s="832">
        <v>0</v>
      </c>
      <c r="N723" s="33">
        <f>IF(M723&gt;0,#REF!,0)</f>
        <v>0</v>
      </c>
      <c r="O723" s="33">
        <f t="shared" ca="1" si="882"/>
        <v>0</v>
      </c>
      <c r="P723" s="833">
        <f t="shared" ca="1" si="916"/>
        <v>0</v>
      </c>
      <c r="Q723" s="834">
        <f t="shared" ca="1" si="917"/>
        <v>0</v>
      </c>
      <c r="R723" s="835">
        <f t="shared" ca="1" si="918"/>
        <v>0</v>
      </c>
      <c r="S723" s="836">
        <f t="shared" ca="1" si="919"/>
        <v>0</v>
      </c>
      <c r="T723" s="34">
        <f t="shared" ca="1" si="883"/>
        <v>0</v>
      </c>
      <c r="U723" s="835">
        <f t="shared" ca="1" si="920"/>
        <v>0</v>
      </c>
      <c r="V723" s="34">
        <f t="shared" si="869"/>
        <v>0</v>
      </c>
      <c r="W723" s="553">
        <f t="shared" si="870"/>
        <v>0</v>
      </c>
      <c r="X723" s="42">
        <f t="shared" si="921"/>
        <v>0.03</v>
      </c>
      <c r="Y723" s="43">
        <f t="shared" si="884"/>
        <v>2.4662697723036864E-3</v>
      </c>
      <c r="Z723" s="45">
        <f t="shared" si="876"/>
        <v>0.03</v>
      </c>
      <c r="AA723" s="43">
        <f t="shared" si="885"/>
        <v>2.4662697723036864E-3</v>
      </c>
      <c r="AB723" s="35">
        <f t="shared" si="939"/>
        <v>0.16</v>
      </c>
      <c r="AC723" s="35">
        <f t="shared" ca="1" si="939"/>
        <v>0.15470777428049154</v>
      </c>
      <c r="AD723" s="317">
        <f t="shared" ca="1" si="939"/>
        <v>0.15470777428049154</v>
      </c>
      <c r="AE723" s="39"/>
      <c r="AF723" s="318">
        <f t="shared" si="886"/>
        <v>0</v>
      </c>
      <c r="AG723" s="405">
        <f t="shared" ca="1" si="887"/>
        <v>0</v>
      </c>
      <c r="AH723" s="318">
        <f t="shared" si="888"/>
        <v>0</v>
      </c>
      <c r="AI723" s="405">
        <f t="shared" ca="1" si="889"/>
        <v>0</v>
      </c>
      <c r="AJ723" s="318">
        <f t="shared" si="890"/>
        <v>0</v>
      </c>
      <c r="AK723" s="405">
        <f t="shared" ca="1" si="891"/>
        <v>0</v>
      </c>
      <c r="AL723" s="35">
        <v>0</v>
      </c>
      <c r="AM723" s="30">
        <f t="shared" ca="1" si="892"/>
        <v>0</v>
      </c>
      <c r="AN723" s="39"/>
      <c r="AO723" s="39"/>
      <c r="AP723" s="709">
        <f ca="1">IF($J$12="",0,IF(A723&lt;=$Y$3,IF(R722+SUM($M$126:M723)&gt;$Z$22,R722*10%,IF(R722+SUM($M$126:M723)&lt;=$Z$22,$Z$22-R722-SUM($M$126:M723))),0))</f>
        <v>0</v>
      </c>
      <c r="AQ723" s="319">
        <f t="shared" ca="1" si="923"/>
        <v>0</v>
      </c>
      <c r="AR723" s="319">
        <f ca="1">IF($J$12="",0,IF(U722&lt;0,0,IF(A723&lt;=$Y$3,IF(U722+SUM($M$126:M723)&gt;$Z$22,U722*10%,IF(U722+SUM($M$126:M723)&lt;=$Z$22,$AR$125-U722-SUM($M$126:M723))),0)))</f>
        <v>0</v>
      </c>
      <c r="AS723" s="39">
        <f t="shared" ca="1" si="924"/>
        <v>0</v>
      </c>
      <c r="AT723" s="723">
        <f t="shared" ca="1" si="893"/>
        <v>0</v>
      </c>
      <c r="AU723" s="320">
        <f t="shared" ca="1" si="894"/>
        <v>0</v>
      </c>
      <c r="AV723" s="320">
        <f t="shared" ca="1" si="895"/>
        <v>0</v>
      </c>
      <c r="AW723" s="320">
        <f t="shared" ca="1" si="896"/>
        <v>0</v>
      </c>
      <c r="AX723" s="320">
        <f t="shared" ca="1" si="897"/>
        <v>0</v>
      </c>
      <c r="AY723" s="320">
        <f t="shared" ca="1" si="925"/>
        <v>0</v>
      </c>
      <c r="AZ723" s="724">
        <f t="shared" ca="1" si="898"/>
        <v>0</v>
      </c>
      <c r="BA723" s="1259">
        <f t="shared" si="926"/>
        <v>0</v>
      </c>
      <c r="BB723" s="1250"/>
      <c r="BC723" s="715">
        <f t="shared" si="899"/>
        <v>0</v>
      </c>
      <c r="BD723" s="715">
        <f t="shared" si="900"/>
        <v>0</v>
      </c>
      <c r="BE723" s="715">
        <f t="shared" si="901"/>
        <v>0</v>
      </c>
      <c r="BF723" s="715">
        <f t="shared" si="927"/>
        <v>0</v>
      </c>
      <c r="BG723" s="732">
        <f t="shared" si="902"/>
        <v>0</v>
      </c>
      <c r="BH723" s="39"/>
      <c r="BI723" s="39"/>
      <c r="BJ723" s="39"/>
      <c r="BK723" s="39"/>
      <c r="BL723" s="39"/>
      <c r="BM723" s="30"/>
      <c r="BN723" s="422">
        <f t="shared" ca="1" si="903"/>
        <v>0</v>
      </c>
      <c r="BO723" s="422">
        <f t="shared" ca="1" si="904"/>
        <v>0</v>
      </c>
      <c r="BP723" s="422">
        <f t="shared" ca="1" si="905"/>
        <v>0</v>
      </c>
      <c r="BQ723" s="422">
        <f t="shared" ca="1" si="906"/>
        <v>0</v>
      </c>
      <c r="BR723" s="422">
        <f t="shared" ca="1" si="928"/>
        <v>0</v>
      </c>
      <c r="BS723" s="422">
        <f t="shared" ca="1" si="907"/>
        <v>0</v>
      </c>
      <c r="BT723" s="422">
        <f t="shared" si="908"/>
        <v>0</v>
      </c>
      <c r="BU723" s="422">
        <f t="shared" si="909"/>
        <v>0</v>
      </c>
      <c r="BV723" s="422">
        <f t="shared" si="910"/>
        <v>0</v>
      </c>
      <c r="BW723" s="422">
        <f t="shared" si="911"/>
        <v>0</v>
      </c>
      <c r="BX723" s="422">
        <f t="shared" si="929"/>
        <v>0</v>
      </c>
      <c r="BY723" s="422">
        <f t="shared" si="912"/>
        <v>0</v>
      </c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458"/>
      <c r="CL723" s="458"/>
      <c r="CM723" s="458"/>
      <c r="CN723" s="458"/>
      <c r="CO723" s="458"/>
      <c r="CP723" s="458"/>
      <c r="CQ723" s="458"/>
      <c r="CR723" s="458"/>
      <c r="CS723" s="458"/>
      <c r="CT723" s="458"/>
      <c r="CU723" s="458"/>
      <c r="CV723" s="458"/>
      <c r="CW723" s="458"/>
      <c r="CX723" s="458"/>
      <c r="CY723" s="458"/>
      <c r="CZ723" s="458"/>
      <c r="DA723" s="458"/>
      <c r="DB723" s="458"/>
      <c r="DC723" s="458"/>
      <c r="DD723" s="458"/>
      <c r="DE723" s="458"/>
      <c r="DF723" s="458"/>
      <c r="DG723" s="458"/>
      <c r="DH723" s="458"/>
      <c r="DI723" s="458"/>
      <c r="DJ723" s="458"/>
      <c r="DK723" s="458"/>
      <c r="DL723" s="458"/>
      <c r="DM723" s="458"/>
      <c r="DN723" s="458"/>
      <c r="DO723" s="458"/>
      <c r="DP723" s="458"/>
      <c r="DQ723" s="458"/>
      <c r="DR723" s="458"/>
      <c r="DS723" s="458"/>
      <c r="DT723" s="458"/>
      <c r="DU723" s="39"/>
      <c r="DV723" s="39"/>
      <c r="DW723" s="31">
        <f t="shared" si="938"/>
        <v>50</v>
      </c>
      <c r="DX723" s="459">
        <f t="shared" si="913"/>
        <v>599</v>
      </c>
      <c r="DY723" s="467">
        <f t="shared" si="931"/>
        <v>0</v>
      </c>
      <c r="DZ723" s="468">
        <f t="shared" si="932"/>
        <v>0</v>
      </c>
      <c r="EA723" s="467">
        <f t="shared" si="933"/>
        <v>0</v>
      </c>
      <c r="EB723" s="468"/>
      <c r="EC723" s="326"/>
      <c r="ED723" s="468"/>
      <c r="EE723" s="39"/>
      <c r="EF723" s="459">
        <f t="shared" si="934"/>
        <v>599</v>
      </c>
      <c r="EG723" s="407">
        <f t="shared" si="940"/>
        <v>0.03</v>
      </c>
      <c r="EH723" s="407">
        <f t="shared" si="940"/>
        <v>0.03</v>
      </c>
      <c r="EI723" s="407">
        <f t="shared" si="940"/>
        <v>0.03</v>
      </c>
      <c r="EJ723" s="407">
        <f t="shared" si="940"/>
        <v>0.03</v>
      </c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39"/>
      <c r="GJ723" s="39"/>
      <c r="GK723" s="39"/>
      <c r="GL723" s="39"/>
      <c r="GM723" s="39"/>
      <c r="GN723" s="39"/>
      <c r="GO723" s="39"/>
      <c r="GP723" s="39"/>
      <c r="GQ723" s="39"/>
      <c r="GR723" s="39"/>
      <c r="GS723" s="39"/>
      <c r="GT723" s="39"/>
      <c r="GU723" s="39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</row>
    <row r="724" spans="1:228" ht="12.75" hidden="1" customHeight="1" x14ac:dyDescent="0.2">
      <c r="A724" s="31">
        <f t="shared" si="937"/>
        <v>50</v>
      </c>
      <c r="B724" s="31"/>
      <c r="C724" s="31"/>
      <c r="D724" s="32">
        <f t="shared" si="915"/>
        <v>600</v>
      </c>
      <c r="E724" s="33">
        <f t="shared" ca="1" si="878"/>
        <v>0</v>
      </c>
      <c r="F724" s="33">
        <f t="shared" ca="1" si="879"/>
        <v>0</v>
      </c>
      <c r="G724" s="33">
        <f t="shared" ca="1" si="880"/>
        <v>0</v>
      </c>
      <c r="H724" s="33">
        <v>0</v>
      </c>
      <c r="I724" s="33">
        <v>0</v>
      </c>
      <c r="J724" s="33">
        <f t="shared" ca="1" si="936"/>
        <v>0</v>
      </c>
      <c r="K724" s="33">
        <f t="shared" ca="1" si="881"/>
        <v>0</v>
      </c>
      <c r="L724" s="33"/>
      <c r="M724" s="832">
        <v>0</v>
      </c>
      <c r="N724" s="33">
        <f>IF(M724&gt;0,#REF!,0)</f>
        <v>0</v>
      </c>
      <c r="O724" s="33">
        <f t="shared" ca="1" si="882"/>
        <v>0</v>
      </c>
      <c r="P724" s="833">
        <f t="shared" ca="1" si="916"/>
        <v>0</v>
      </c>
      <c r="Q724" s="834">
        <f t="shared" ca="1" si="917"/>
        <v>0</v>
      </c>
      <c r="R724" s="835">
        <f t="shared" ca="1" si="918"/>
        <v>0</v>
      </c>
      <c r="S724" s="836">
        <f t="shared" ca="1" si="919"/>
        <v>0</v>
      </c>
      <c r="T724" s="34">
        <f t="shared" ca="1" si="883"/>
        <v>0</v>
      </c>
      <c r="U724" s="835">
        <f t="shared" ca="1" si="920"/>
        <v>0</v>
      </c>
      <c r="V724" s="34">
        <f t="shared" si="869"/>
        <v>0</v>
      </c>
      <c r="W724" s="553">
        <f t="shared" si="870"/>
        <v>0</v>
      </c>
      <c r="X724" s="42">
        <f t="shared" si="921"/>
        <v>0.03</v>
      </c>
      <c r="Y724" s="43">
        <f t="shared" si="884"/>
        <v>2.4662697723036864E-3</v>
      </c>
      <c r="Z724" s="45">
        <f t="shared" si="876"/>
        <v>0.03</v>
      </c>
      <c r="AA724" s="43">
        <f t="shared" si="885"/>
        <v>2.4662697723036864E-3</v>
      </c>
      <c r="AB724" s="35">
        <f t="shared" si="939"/>
        <v>0.16</v>
      </c>
      <c r="AC724" s="35">
        <f t="shared" ca="1" si="939"/>
        <v>0.15470777428049154</v>
      </c>
      <c r="AD724" s="317">
        <f t="shared" ca="1" si="939"/>
        <v>0.15470777428049154</v>
      </c>
      <c r="AE724" s="39"/>
      <c r="AF724" s="318">
        <f t="shared" si="886"/>
        <v>0</v>
      </c>
      <c r="AG724" s="405">
        <f t="shared" ca="1" si="887"/>
        <v>0</v>
      </c>
      <c r="AH724" s="318">
        <f t="shared" si="888"/>
        <v>0</v>
      </c>
      <c r="AI724" s="405">
        <f t="shared" ca="1" si="889"/>
        <v>0</v>
      </c>
      <c r="AJ724" s="318">
        <f t="shared" si="890"/>
        <v>0</v>
      </c>
      <c r="AK724" s="405">
        <f t="shared" ca="1" si="891"/>
        <v>0</v>
      </c>
      <c r="AL724" s="35">
        <v>0</v>
      </c>
      <c r="AM724" s="30">
        <f t="shared" ca="1" si="892"/>
        <v>0</v>
      </c>
      <c r="AN724" s="39"/>
      <c r="AO724" s="39"/>
      <c r="AP724" s="709">
        <f ca="1">IF($J$12="",0,IF(A724&lt;=$Y$3,IF(R723+SUM($M$126:M724)&gt;$Z$22,R723*10%,IF(R723+SUM($M$126:M724)&lt;=$Z$22,$Z$22-R723-SUM($M$126:M724))),0))</f>
        <v>0</v>
      </c>
      <c r="AQ724" s="319">
        <f t="shared" ca="1" si="923"/>
        <v>0</v>
      </c>
      <c r="AR724" s="319">
        <f ca="1">IF($J$12="",0,IF(U723&lt;0,0,IF(A724&lt;=$Y$3,IF(U723+SUM($M$126:M724)&gt;$Z$22,U723*10%,IF(U723+SUM($M$126:M724)&lt;=$Z$22,$AR$125-U723-SUM($M$126:M724))),0)))</f>
        <v>0</v>
      </c>
      <c r="AS724" s="39">
        <f t="shared" ca="1" si="924"/>
        <v>0</v>
      </c>
      <c r="AT724" s="723">
        <f t="shared" ca="1" si="893"/>
        <v>0</v>
      </c>
      <c r="AU724" s="320">
        <f t="shared" ca="1" si="894"/>
        <v>0</v>
      </c>
      <c r="AV724" s="320">
        <f t="shared" ca="1" si="895"/>
        <v>0</v>
      </c>
      <c r="AW724" s="320">
        <f t="shared" ca="1" si="896"/>
        <v>0</v>
      </c>
      <c r="AX724" s="320">
        <f t="shared" ca="1" si="897"/>
        <v>0</v>
      </c>
      <c r="AY724" s="320">
        <f t="shared" ca="1" si="925"/>
        <v>0</v>
      </c>
      <c r="AZ724" s="724">
        <f t="shared" ca="1" si="898"/>
        <v>0</v>
      </c>
      <c r="BA724" s="1259">
        <f t="shared" si="926"/>
        <v>0</v>
      </c>
      <c r="BB724" s="1250"/>
      <c r="BC724" s="715">
        <f t="shared" si="899"/>
        <v>0</v>
      </c>
      <c r="BD724" s="715">
        <f t="shared" si="900"/>
        <v>0</v>
      </c>
      <c r="BE724" s="715">
        <f t="shared" si="901"/>
        <v>0</v>
      </c>
      <c r="BF724" s="715">
        <f t="shared" si="927"/>
        <v>0</v>
      </c>
      <c r="BG724" s="732">
        <f t="shared" si="902"/>
        <v>0</v>
      </c>
      <c r="BH724" s="39"/>
      <c r="BI724" s="39"/>
      <c r="BJ724" s="39"/>
      <c r="BK724" s="39"/>
      <c r="BL724" s="39"/>
      <c r="BM724" s="30"/>
      <c r="BN724" s="422">
        <f t="shared" ca="1" si="903"/>
        <v>0</v>
      </c>
      <c r="BO724" s="422">
        <f t="shared" ca="1" si="904"/>
        <v>0</v>
      </c>
      <c r="BP724" s="422">
        <f t="shared" ca="1" si="905"/>
        <v>0</v>
      </c>
      <c r="BQ724" s="422">
        <f t="shared" ca="1" si="906"/>
        <v>0</v>
      </c>
      <c r="BR724" s="422">
        <f t="shared" ca="1" si="928"/>
        <v>0</v>
      </c>
      <c r="BS724" s="422">
        <f t="shared" ca="1" si="907"/>
        <v>0</v>
      </c>
      <c r="BT724" s="422">
        <f t="shared" si="908"/>
        <v>0</v>
      </c>
      <c r="BU724" s="422">
        <f t="shared" si="909"/>
        <v>0</v>
      </c>
      <c r="BV724" s="422">
        <f t="shared" si="910"/>
        <v>0</v>
      </c>
      <c r="BW724" s="422">
        <f t="shared" si="911"/>
        <v>0</v>
      </c>
      <c r="BX724" s="422">
        <f t="shared" si="929"/>
        <v>0</v>
      </c>
      <c r="BY724" s="422">
        <f t="shared" si="912"/>
        <v>0</v>
      </c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458"/>
      <c r="CL724" s="458"/>
      <c r="CM724" s="458"/>
      <c r="CN724" s="458"/>
      <c r="CO724" s="458"/>
      <c r="CP724" s="458"/>
      <c r="CQ724" s="458"/>
      <c r="CR724" s="458"/>
      <c r="CS724" s="458"/>
      <c r="CT724" s="458"/>
      <c r="CU724" s="458"/>
      <c r="CV724" s="458"/>
      <c r="CW724" s="458"/>
      <c r="CX724" s="458"/>
      <c r="CY724" s="458"/>
      <c r="CZ724" s="458"/>
      <c r="DA724" s="458"/>
      <c r="DB724" s="458"/>
      <c r="DC724" s="458"/>
      <c r="DD724" s="458"/>
      <c r="DE724" s="458"/>
      <c r="DF724" s="458"/>
      <c r="DG724" s="458"/>
      <c r="DH724" s="458"/>
      <c r="DI724" s="458"/>
      <c r="DJ724" s="458"/>
      <c r="DK724" s="458"/>
      <c r="DL724" s="458"/>
      <c r="DM724" s="458"/>
      <c r="DN724" s="458"/>
      <c r="DO724" s="458"/>
      <c r="DP724" s="458"/>
      <c r="DQ724" s="458"/>
      <c r="DR724" s="458"/>
      <c r="DS724" s="458"/>
      <c r="DT724" s="458"/>
      <c r="DU724" s="39"/>
      <c r="DV724" s="39"/>
      <c r="DW724" s="31">
        <f t="shared" si="938"/>
        <v>50</v>
      </c>
      <c r="DX724" s="459">
        <f t="shared" si="913"/>
        <v>600</v>
      </c>
      <c r="DY724" s="467">
        <f t="shared" si="931"/>
        <v>0</v>
      </c>
      <c r="DZ724" s="468">
        <f t="shared" si="932"/>
        <v>0</v>
      </c>
      <c r="EA724" s="467">
        <f t="shared" si="933"/>
        <v>0</v>
      </c>
      <c r="EB724" s="468"/>
      <c r="EC724" s="326"/>
      <c r="ED724" s="468"/>
      <c r="EE724" s="39"/>
      <c r="EF724" s="459">
        <f t="shared" si="934"/>
        <v>600</v>
      </c>
      <c r="EG724" s="407">
        <f t="shared" si="940"/>
        <v>0.03</v>
      </c>
      <c r="EH724" s="407">
        <f t="shared" si="940"/>
        <v>0.03</v>
      </c>
      <c r="EI724" s="407">
        <f t="shared" si="940"/>
        <v>0.03</v>
      </c>
      <c r="EJ724" s="407">
        <f t="shared" si="940"/>
        <v>0.03</v>
      </c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39"/>
      <c r="GJ724" s="39"/>
      <c r="GK724" s="39"/>
      <c r="GL724" s="39"/>
      <c r="GM724" s="39"/>
      <c r="GN724" s="39"/>
      <c r="GO724" s="39"/>
      <c r="GP724" s="39"/>
      <c r="GQ724" s="39"/>
      <c r="GR724" s="39"/>
      <c r="GS724" s="39"/>
      <c r="GT724" s="39"/>
      <c r="GU724" s="39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</row>
    <row r="725" spans="1:228" ht="12.75" hidden="1" customHeight="1" x14ac:dyDescent="0.2">
      <c r="A725" s="31">
        <f>A724+1</f>
        <v>51</v>
      </c>
      <c r="B725" s="31"/>
      <c r="C725" s="31">
        <v>30</v>
      </c>
      <c r="D725" s="32">
        <f t="shared" si="915"/>
        <v>601</v>
      </c>
      <c r="E725" s="33">
        <f t="shared" ca="1" si="878"/>
        <v>0</v>
      </c>
      <c r="F725" s="33">
        <f t="shared" ca="1" si="879"/>
        <v>0</v>
      </c>
      <c r="G725" s="33">
        <f t="shared" ca="1" si="880"/>
        <v>0</v>
      </c>
      <c r="H725" s="33">
        <v>0</v>
      </c>
      <c r="I725" s="33">
        <v>0</v>
      </c>
      <c r="J725" s="33">
        <f t="shared" ca="1" si="936"/>
        <v>0</v>
      </c>
      <c r="K725" s="33">
        <f t="shared" ca="1" si="881"/>
        <v>0</v>
      </c>
      <c r="L725" s="33"/>
      <c r="M725" s="832">
        <v>0</v>
      </c>
      <c r="N725" s="33">
        <f>IF(M725&gt;0,#REF!,0)</f>
        <v>0</v>
      </c>
      <c r="O725" s="33">
        <f t="shared" ca="1" si="882"/>
        <v>0</v>
      </c>
      <c r="P725" s="833">
        <f t="shared" ca="1" si="916"/>
        <v>0</v>
      </c>
      <c r="Q725" s="834">
        <f t="shared" ca="1" si="917"/>
        <v>0</v>
      </c>
      <c r="R725" s="835">
        <f t="shared" ca="1" si="918"/>
        <v>0</v>
      </c>
      <c r="S725" s="836">
        <f t="shared" ca="1" si="919"/>
        <v>0</v>
      </c>
      <c r="T725" s="34">
        <f t="shared" ca="1" si="883"/>
        <v>0</v>
      </c>
      <c r="U725" s="835">
        <f t="shared" ca="1" si="920"/>
        <v>0</v>
      </c>
      <c r="V725" s="34">
        <f t="shared" si="869"/>
        <v>0</v>
      </c>
      <c r="W725" s="553">
        <f t="shared" si="870"/>
        <v>0</v>
      </c>
      <c r="X725" s="42">
        <f t="shared" si="921"/>
        <v>0.03</v>
      </c>
      <c r="Y725" s="43">
        <f t="shared" si="884"/>
        <v>2.4662697723036864E-3</v>
      </c>
      <c r="Z725" s="45">
        <f t="shared" si="876"/>
        <v>0.03</v>
      </c>
      <c r="AA725" s="43">
        <f t="shared" si="885"/>
        <v>2.4662697723036864E-3</v>
      </c>
      <c r="AB725" s="35">
        <f t="shared" si="939"/>
        <v>0.16</v>
      </c>
      <c r="AC725" s="35">
        <f t="shared" ca="1" si="939"/>
        <v>0.15470777428049154</v>
      </c>
      <c r="AD725" s="317">
        <f t="shared" ca="1" si="939"/>
        <v>0.15470777428049154</v>
      </c>
      <c r="AE725" s="39"/>
      <c r="AF725" s="318">
        <f t="shared" si="886"/>
        <v>0</v>
      </c>
      <c r="AG725" s="405">
        <f t="shared" ca="1" si="887"/>
        <v>0</v>
      </c>
      <c r="AH725" s="318">
        <f t="shared" si="888"/>
        <v>0</v>
      </c>
      <c r="AI725" s="405">
        <f t="shared" ca="1" si="889"/>
        <v>0</v>
      </c>
      <c r="AJ725" s="318">
        <f t="shared" si="890"/>
        <v>0</v>
      </c>
      <c r="AK725" s="405">
        <f t="shared" ca="1" si="891"/>
        <v>0</v>
      </c>
      <c r="AL725" s="35">
        <v>0</v>
      </c>
      <c r="AM725" s="30">
        <f t="shared" ca="1" si="892"/>
        <v>0</v>
      </c>
      <c r="AN725" s="39"/>
      <c r="AO725" s="39"/>
      <c r="AP725" s="709">
        <f ca="1">IF($J$12="",0,IF(A725&lt;=$Y$3,IF(R724+SUM($M$126:M725)&gt;$Z$22,R724*10%,IF(R724+SUM($M$126:M725)&lt;=$Z$22,$Z$22-R724-SUM($M$126:M725))),0))</f>
        <v>0</v>
      </c>
      <c r="AQ725" s="319">
        <f t="shared" ca="1" si="923"/>
        <v>0</v>
      </c>
      <c r="AR725" s="319">
        <f ca="1">IF($J$12="",0,IF(U724&lt;0,0,IF(A725&lt;=$Y$3,IF(U724+SUM($M$126:M725)&gt;$Z$22,U724*10%,IF(U724+SUM($M$126:M725)&lt;=$Z$22,$AR$125-U724-SUM($M$126:M725))),0)))</f>
        <v>0</v>
      </c>
      <c r="AS725" s="39">
        <f t="shared" ca="1" si="924"/>
        <v>0</v>
      </c>
      <c r="AT725" s="723">
        <f t="shared" ca="1" si="893"/>
        <v>0</v>
      </c>
      <c r="AU725" s="320">
        <f t="shared" ca="1" si="894"/>
        <v>0</v>
      </c>
      <c r="AV725" s="320">
        <f t="shared" ca="1" si="895"/>
        <v>0</v>
      </c>
      <c r="AW725" s="320">
        <f t="shared" ca="1" si="896"/>
        <v>0</v>
      </c>
      <c r="AX725" s="320">
        <f t="shared" ca="1" si="897"/>
        <v>0</v>
      </c>
      <c r="AY725" s="320">
        <f t="shared" ca="1" si="925"/>
        <v>0</v>
      </c>
      <c r="AZ725" s="724">
        <f t="shared" ca="1" si="898"/>
        <v>0</v>
      </c>
      <c r="BA725" s="1259">
        <f t="shared" si="926"/>
        <v>0</v>
      </c>
      <c r="BB725" s="1250"/>
      <c r="BC725" s="715">
        <f t="shared" si="899"/>
        <v>0</v>
      </c>
      <c r="BD725" s="715">
        <f t="shared" si="900"/>
        <v>0</v>
      </c>
      <c r="BE725" s="715">
        <f t="shared" si="901"/>
        <v>0</v>
      </c>
      <c r="BF725" s="715">
        <f t="shared" si="927"/>
        <v>0</v>
      </c>
      <c r="BG725" s="732">
        <f t="shared" si="902"/>
        <v>0</v>
      </c>
      <c r="BH725" s="39"/>
      <c r="BI725" s="39"/>
      <c r="BJ725" s="39"/>
      <c r="BK725" s="39"/>
      <c r="BL725" s="39"/>
      <c r="BM725" s="30"/>
      <c r="BN725" s="422">
        <f t="shared" ca="1" si="903"/>
        <v>0</v>
      </c>
      <c r="BO725" s="422">
        <f t="shared" ca="1" si="904"/>
        <v>0</v>
      </c>
      <c r="BP725" s="422">
        <f t="shared" ca="1" si="905"/>
        <v>0</v>
      </c>
      <c r="BQ725" s="422">
        <f t="shared" ca="1" si="906"/>
        <v>0</v>
      </c>
      <c r="BR725" s="422">
        <f t="shared" ca="1" si="928"/>
        <v>0</v>
      </c>
      <c r="BS725" s="422">
        <f t="shared" ca="1" si="907"/>
        <v>0</v>
      </c>
      <c r="BT725" s="422">
        <f t="shared" si="908"/>
        <v>0</v>
      </c>
      <c r="BU725" s="422">
        <f t="shared" si="909"/>
        <v>0</v>
      </c>
      <c r="BV725" s="422">
        <f t="shared" si="910"/>
        <v>0</v>
      </c>
      <c r="BW725" s="422">
        <f t="shared" si="911"/>
        <v>0</v>
      </c>
      <c r="BX725" s="422">
        <f t="shared" si="929"/>
        <v>0</v>
      </c>
      <c r="BY725" s="422">
        <f t="shared" si="912"/>
        <v>0</v>
      </c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458"/>
      <c r="CL725" s="458"/>
      <c r="CM725" s="458"/>
      <c r="CN725" s="458"/>
      <c r="CO725" s="458"/>
      <c r="CP725" s="458"/>
      <c r="CQ725" s="458"/>
      <c r="CR725" s="458"/>
      <c r="CS725" s="458"/>
      <c r="CT725" s="458"/>
      <c r="CU725" s="458"/>
      <c r="CV725" s="458"/>
      <c r="CW725" s="458"/>
      <c r="CX725" s="458"/>
      <c r="CY725" s="458"/>
      <c r="CZ725" s="458"/>
      <c r="DA725" s="458"/>
      <c r="DB725" s="458"/>
      <c r="DC725" s="458"/>
      <c r="DD725" s="458"/>
      <c r="DE725" s="458"/>
      <c r="DF725" s="458"/>
      <c r="DG725" s="458"/>
      <c r="DH725" s="458"/>
      <c r="DI725" s="458"/>
      <c r="DJ725" s="458"/>
      <c r="DK725" s="458"/>
      <c r="DL725" s="458"/>
      <c r="DM725" s="458"/>
      <c r="DN725" s="458"/>
      <c r="DO725" s="458"/>
      <c r="DP725" s="458"/>
      <c r="DQ725" s="458"/>
      <c r="DR725" s="458"/>
      <c r="DS725" s="458"/>
      <c r="DT725" s="458"/>
      <c r="DU725" s="39"/>
      <c r="DV725" s="39"/>
      <c r="DW725" s="31">
        <f>DW724+1</f>
        <v>51</v>
      </c>
      <c r="DX725" s="459">
        <f t="shared" si="913"/>
        <v>601</v>
      </c>
      <c r="DY725" s="467">
        <f t="shared" si="931"/>
        <v>0</v>
      </c>
      <c r="DZ725" s="468">
        <f t="shared" si="932"/>
        <v>0</v>
      </c>
      <c r="EA725" s="467">
        <f t="shared" si="933"/>
        <v>0</v>
      </c>
      <c r="EB725" s="468"/>
      <c r="EC725" s="326"/>
      <c r="ED725" s="468"/>
      <c r="EE725" s="39"/>
      <c r="EF725" s="459">
        <f t="shared" si="934"/>
        <v>601</v>
      </c>
      <c r="EG725" s="407">
        <f t="shared" si="940"/>
        <v>0.03</v>
      </c>
      <c r="EH725" s="407">
        <f t="shared" si="940"/>
        <v>0.03</v>
      </c>
      <c r="EI725" s="407">
        <f t="shared" si="940"/>
        <v>0.03</v>
      </c>
      <c r="EJ725" s="407">
        <f t="shared" si="940"/>
        <v>0.03</v>
      </c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39"/>
      <c r="GJ725" s="39"/>
      <c r="GK725" s="39"/>
      <c r="GL725" s="39"/>
      <c r="GM725" s="39"/>
      <c r="GN725" s="39"/>
      <c r="GO725" s="39"/>
      <c r="GP725" s="39"/>
      <c r="GQ725" s="39"/>
      <c r="GR725" s="39"/>
      <c r="GS725" s="39"/>
      <c r="GT725" s="39"/>
      <c r="GU725" s="39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</row>
    <row r="726" spans="1:228" ht="12.75" hidden="1" customHeight="1" x14ac:dyDescent="0.2">
      <c r="A726" s="31">
        <f t="shared" ref="A726:A736" si="941">A725</f>
        <v>51</v>
      </c>
      <c r="B726" s="31"/>
      <c r="C726" s="31"/>
      <c r="D726" s="32">
        <f t="shared" si="915"/>
        <v>602</v>
      </c>
      <c r="E726" s="33">
        <f t="shared" ca="1" si="878"/>
        <v>0</v>
      </c>
      <c r="F726" s="33">
        <f t="shared" ca="1" si="879"/>
        <v>0</v>
      </c>
      <c r="G726" s="33">
        <f t="shared" ca="1" si="880"/>
        <v>0</v>
      </c>
      <c r="H726" s="33">
        <v>0</v>
      </c>
      <c r="I726" s="33">
        <v>0</v>
      </c>
      <c r="J726" s="33">
        <f t="shared" ca="1" si="936"/>
        <v>0</v>
      </c>
      <c r="K726" s="33">
        <f t="shared" ca="1" si="881"/>
        <v>0</v>
      </c>
      <c r="L726" s="33"/>
      <c r="M726" s="832">
        <v>0</v>
      </c>
      <c r="N726" s="33">
        <f>IF(M726&gt;0,#REF!,0)</f>
        <v>0</v>
      </c>
      <c r="O726" s="33">
        <f t="shared" ca="1" si="882"/>
        <v>0</v>
      </c>
      <c r="P726" s="833">
        <f t="shared" ca="1" si="916"/>
        <v>0</v>
      </c>
      <c r="Q726" s="834">
        <f t="shared" ca="1" si="917"/>
        <v>0</v>
      </c>
      <c r="R726" s="835">
        <f t="shared" ca="1" si="918"/>
        <v>0</v>
      </c>
      <c r="S726" s="836">
        <f t="shared" ca="1" si="919"/>
        <v>0</v>
      </c>
      <c r="T726" s="34">
        <f t="shared" ca="1" si="883"/>
        <v>0</v>
      </c>
      <c r="U726" s="835">
        <f t="shared" ca="1" si="920"/>
        <v>0</v>
      </c>
      <c r="V726" s="34">
        <f t="shared" si="869"/>
        <v>0</v>
      </c>
      <c r="W726" s="553">
        <f t="shared" si="870"/>
        <v>0</v>
      </c>
      <c r="X726" s="42">
        <f t="shared" si="921"/>
        <v>0.03</v>
      </c>
      <c r="Y726" s="43">
        <f t="shared" si="884"/>
        <v>2.4662697723036864E-3</v>
      </c>
      <c r="Z726" s="45">
        <f t="shared" si="876"/>
        <v>0.03</v>
      </c>
      <c r="AA726" s="43">
        <f t="shared" si="885"/>
        <v>2.4662697723036864E-3</v>
      </c>
      <c r="AB726" s="35">
        <f t="shared" si="939"/>
        <v>0.16</v>
      </c>
      <c r="AC726" s="35">
        <f t="shared" ca="1" si="939"/>
        <v>0.15470777428049154</v>
      </c>
      <c r="AD726" s="317">
        <f t="shared" ca="1" si="939"/>
        <v>0.15470777428049154</v>
      </c>
      <c r="AE726" s="39"/>
      <c r="AF726" s="318">
        <f t="shared" si="886"/>
        <v>0</v>
      </c>
      <c r="AG726" s="405">
        <f t="shared" ca="1" si="887"/>
        <v>0</v>
      </c>
      <c r="AH726" s="318">
        <f t="shared" si="888"/>
        <v>0</v>
      </c>
      <c r="AI726" s="405">
        <f t="shared" ca="1" si="889"/>
        <v>0</v>
      </c>
      <c r="AJ726" s="318">
        <f t="shared" si="890"/>
        <v>0</v>
      </c>
      <c r="AK726" s="405">
        <f t="shared" ca="1" si="891"/>
        <v>0</v>
      </c>
      <c r="AL726" s="35">
        <v>0</v>
      </c>
      <c r="AM726" s="30">
        <f t="shared" ca="1" si="892"/>
        <v>0</v>
      </c>
      <c r="AN726" s="39"/>
      <c r="AO726" s="39"/>
      <c r="AP726" s="709">
        <f ca="1">IF($J$12="",0,IF(A726&lt;=$Y$3,IF(R725+SUM($M$126:M726)&gt;$Z$22,R725*10%,IF(R725+SUM($M$126:M726)&lt;=$Z$22,$Z$22-R725-SUM($M$126:M726))),0))</f>
        <v>0</v>
      </c>
      <c r="AQ726" s="319">
        <f t="shared" ca="1" si="923"/>
        <v>0</v>
      </c>
      <c r="AR726" s="319">
        <f ca="1">IF($J$12="",0,IF(U725&lt;0,0,IF(A726&lt;=$Y$3,IF(U725+SUM($M$126:M726)&gt;$Z$22,U725*10%,IF(U725+SUM($M$126:M726)&lt;=$Z$22,$AR$125-U725-SUM($M$126:M726))),0)))</f>
        <v>0</v>
      </c>
      <c r="AS726" s="39">
        <f t="shared" ca="1" si="924"/>
        <v>0</v>
      </c>
      <c r="AT726" s="723">
        <f t="shared" ca="1" si="893"/>
        <v>0</v>
      </c>
      <c r="AU726" s="320">
        <f t="shared" ca="1" si="894"/>
        <v>0</v>
      </c>
      <c r="AV726" s="320">
        <f t="shared" ca="1" si="895"/>
        <v>0</v>
      </c>
      <c r="AW726" s="320">
        <f t="shared" ca="1" si="896"/>
        <v>0</v>
      </c>
      <c r="AX726" s="320">
        <f t="shared" ca="1" si="897"/>
        <v>0</v>
      </c>
      <c r="AY726" s="320">
        <f t="shared" ca="1" si="925"/>
        <v>0</v>
      </c>
      <c r="AZ726" s="724">
        <f t="shared" ca="1" si="898"/>
        <v>0</v>
      </c>
      <c r="BA726" s="1259">
        <f t="shared" si="926"/>
        <v>0</v>
      </c>
      <c r="BB726" s="1250"/>
      <c r="BC726" s="715">
        <f t="shared" si="899"/>
        <v>0</v>
      </c>
      <c r="BD726" s="715">
        <f t="shared" si="900"/>
        <v>0</v>
      </c>
      <c r="BE726" s="715">
        <f t="shared" si="901"/>
        <v>0</v>
      </c>
      <c r="BF726" s="715">
        <f t="shared" si="927"/>
        <v>0</v>
      </c>
      <c r="BG726" s="732">
        <f t="shared" si="902"/>
        <v>0</v>
      </c>
      <c r="BH726" s="39"/>
      <c r="BI726" s="39"/>
      <c r="BJ726" s="39"/>
      <c r="BK726" s="39"/>
      <c r="BL726" s="39"/>
      <c r="BM726" s="30"/>
      <c r="BN726" s="422">
        <f t="shared" ca="1" si="903"/>
        <v>0</v>
      </c>
      <c r="BO726" s="422">
        <f t="shared" ca="1" si="904"/>
        <v>0</v>
      </c>
      <c r="BP726" s="422">
        <f t="shared" ca="1" si="905"/>
        <v>0</v>
      </c>
      <c r="BQ726" s="422">
        <f t="shared" ca="1" si="906"/>
        <v>0</v>
      </c>
      <c r="BR726" s="422">
        <f t="shared" ca="1" si="928"/>
        <v>0</v>
      </c>
      <c r="BS726" s="422">
        <f t="shared" ca="1" si="907"/>
        <v>0</v>
      </c>
      <c r="BT726" s="422">
        <f t="shared" si="908"/>
        <v>0</v>
      </c>
      <c r="BU726" s="422">
        <f t="shared" si="909"/>
        <v>0</v>
      </c>
      <c r="BV726" s="422">
        <f t="shared" si="910"/>
        <v>0</v>
      </c>
      <c r="BW726" s="422">
        <f t="shared" si="911"/>
        <v>0</v>
      </c>
      <c r="BX726" s="422">
        <f t="shared" si="929"/>
        <v>0</v>
      </c>
      <c r="BY726" s="422">
        <f t="shared" si="912"/>
        <v>0</v>
      </c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458"/>
      <c r="CL726" s="458"/>
      <c r="CM726" s="458"/>
      <c r="CN726" s="458"/>
      <c r="CO726" s="458"/>
      <c r="CP726" s="458"/>
      <c r="CQ726" s="458"/>
      <c r="CR726" s="458"/>
      <c r="CS726" s="458"/>
      <c r="CT726" s="458"/>
      <c r="CU726" s="458"/>
      <c r="CV726" s="458"/>
      <c r="CW726" s="458"/>
      <c r="CX726" s="458"/>
      <c r="CY726" s="458"/>
      <c r="CZ726" s="458"/>
      <c r="DA726" s="458"/>
      <c r="DB726" s="458"/>
      <c r="DC726" s="458"/>
      <c r="DD726" s="458"/>
      <c r="DE726" s="458"/>
      <c r="DF726" s="458"/>
      <c r="DG726" s="458"/>
      <c r="DH726" s="458"/>
      <c r="DI726" s="458"/>
      <c r="DJ726" s="458"/>
      <c r="DK726" s="458"/>
      <c r="DL726" s="458"/>
      <c r="DM726" s="458"/>
      <c r="DN726" s="458"/>
      <c r="DO726" s="458"/>
      <c r="DP726" s="458"/>
      <c r="DQ726" s="458"/>
      <c r="DR726" s="458"/>
      <c r="DS726" s="458"/>
      <c r="DT726" s="458"/>
      <c r="DU726" s="39"/>
      <c r="DV726" s="39"/>
      <c r="DW726" s="31">
        <f t="shared" ref="DW726:DW736" si="942">DW725</f>
        <v>51</v>
      </c>
      <c r="DX726" s="459">
        <f t="shared" si="913"/>
        <v>602</v>
      </c>
      <c r="DY726" s="467">
        <f t="shared" si="931"/>
        <v>0</v>
      </c>
      <c r="DZ726" s="468">
        <f t="shared" si="932"/>
        <v>0</v>
      </c>
      <c r="EA726" s="467">
        <f t="shared" si="933"/>
        <v>0</v>
      </c>
      <c r="EB726" s="468"/>
      <c r="EC726" s="326"/>
      <c r="ED726" s="468"/>
      <c r="EE726" s="39"/>
      <c r="EF726" s="459">
        <f t="shared" si="934"/>
        <v>602</v>
      </c>
      <c r="EG726" s="407">
        <f t="shared" si="940"/>
        <v>0.03</v>
      </c>
      <c r="EH726" s="407">
        <f t="shared" si="940"/>
        <v>0.03</v>
      </c>
      <c r="EI726" s="407">
        <f t="shared" si="940"/>
        <v>0.03</v>
      </c>
      <c r="EJ726" s="407">
        <f t="shared" si="940"/>
        <v>0.03</v>
      </c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39"/>
      <c r="GJ726" s="39"/>
      <c r="GK726" s="39"/>
      <c r="GL726" s="39"/>
      <c r="GM726" s="39"/>
      <c r="GN726" s="39"/>
      <c r="GO726" s="39"/>
      <c r="GP726" s="39"/>
      <c r="GQ726" s="39"/>
      <c r="GR726" s="39"/>
      <c r="GS726" s="39"/>
      <c r="GT726" s="39"/>
      <c r="GU726" s="39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</row>
    <row r="727" spans="1:228" ht="12.75" hidden="1" customHeight="1" x14ac:dyDescent="0.2">
      <c r="A727" s="31">
        <f t="shared" si="941"/>
        <v>51</v>
      </c>
      <c r="B727" s="31"/>
      <c r="C727" s="31"/>
      <c r="D727" s="32">
        <f t="shared" si="915"/>
        <v>603</v>
      </c>
      <c r="E727" s="33">
        <f t="shared" ca="1" si="878"/>
        <v>0</v>
      </c>
      <c r="F727" s="33">
        <f t="shared" ca="1" si="879"/>
        <v>0</v>
      </c>
      <c r="G727" s="33">
        <f t="shared" ca="1" si="880"/>
        <v>0</v>
      </c>
      <c r="H727" s="33">
        <v>0</v>
      </c>
      <c r="I727" s="33">
        <v>0</v>
      </c>
      <c r="J727" s="33">
        <f t="shared" ca="1" si="936"/>
        <v>0</v>
      </c>
      <c r="K727" s="33">
        <f t="shared" ca="1" si="881"/>
        <v>0</v>
      </c>
      <c r="L727" s="33"/>
      <c r="M727" s="832">
        <v>0</v>
      </c>
      <c r="N727" s="33">
        <f>IF(M727&gt;0,#REF!,0)</f>
        <v>0</v>
      </c>
      <c r="O727" s="33">
        <f t="shared" ca="1" si="882"/>
        <v>0</v>
      </c>
      <c r="P727" s="833">
        <f t="shared" ca="1" si="916"/>
        <v>0</v>
      </c>
      <c r="Q727" s="834">
        <f t="shared" ca="1" si="917"/>
        <v>0</v>
      </c>
      <c r="R727" s="835">
        <f t="shared" ca="1" si="918"/>
        <v>0</v>
      </c>
      <c r="S727" s="836">
        <f t="shared" ca="1" si="919"/>
        <v>0</v>
      </c>
      <c r="T727" s="34">
        <f t="shared" ca="1" si="883"/>
        <v>0</v>
      </c>
      <c r="U727" s="835">
        <f t="shared" ca="1" si="920"/>
        <v>0</v>
      </c>
      <c r="V727" s="34">
        <f t="shared" si="869"/>
        <v>0</v>
      </c>
      <c r="W727" s="553">
        <f t="shared" si="870"/>
        <v>0</v>
      </c>
      <c r="X727" s="42">
        <f t="shared" si="921"/>
        <v>0.03</v>
      </c>
      <c r="Y727" s="43">
        <f t="shared" si="884"/>
        <v>2.4662697723036864E-3</v>
      </c>
      <c r="Z727" s="45">
        <f t="shared" si="876"/>
        <v>0.03</v>
      </c>
      <c r="AA727" s="43">
        <f t="shared" si="885"/>
        <v>2.4662697723036864E-3</v>
      </c>
      <c r="AB727" s="35">
        <f t="shared" si="939"/>
        <v>0.16</v>
      </c>
      <c r="AC727" s="35">
        <f t="shared" ca="1" si="939"/>
        <v>0.15470777428049154</v>
      </c>
      <c r="AD727" s="317">
        <f t="shared" ca="1" si="939"/>
        <v>0.15470777428049154</v>
      </c>
      <c r="AE727" s="39"/>
      <c r="AF727" s="318">
        <f t="shared" si="886"/>
        <v>0</v>
      </c>
      <c r="AG727" s="405">
        <f t="shared" ca="1" si="887"/>
        <v>0</v>
      </c>
      <c r="AH727" s="318">
        <f t="shared" si="888"/>
        <v>0</v>
      </c>
      <c r="AI727" s="405">
        <f t="shared" ca="1" si="889"/>
        <v>0</v>
      </c>
      <c r="AJ727" s="318">
        <f t="shared" si="890"/>
        <v>0</v>
      </c>
      <c r="AK727" s="405">
        <f t="shared" ca="1" si="891"/>
        <v>0</v>
      </c>
      <c r="AL727" s="35">
        <v>0</v>
      </c>
      <c r="AM727" s="30">
        <f t="shared" ca="1" si="892"/>
        <v>0</v>
      </c>
      <c r="AN727" s="39"/>
      <c r="AO727" s="39"/>
      <c r="AP727" s="709">
        <f ca="1">IF($J$12="",0,IF(A727&lt;=$Y$3,IF(R726+SUM($M$126:M727)&gt;$Z$22,R726*10%,IF(R726+SUM($M$126:M727)&lt;=$Z$22,$Z$22-R726-SUM($M$126:M727))),0))</f>
        <v>0</v>
      </c>
      <c r="AQ727" s="319">
        <f t="shared" ca="1" si="923"/>
        <v>0</v>
      </c>
      <c r="AR727" s="319">
        <f ca="1">IF($J$12="",0,IF(U726&lt;0,0,IF(A727&lt;=$Y$3,IF(U726+SUM($M$126:M727)&gt;$Z$22,U726*10%,IF(U726+SUM($M$126:M727)&lt;=$Z$22,$AR$125-U726-SUM($M$126:M727))),0)))</f>
        <v>0</v>
      </c>
      <c r="AS727" s="39">
        <f t="shared" ca="1" si="924"/>
        <v>0</v>
      </c>
      <c r="AT727" s="723">
        <f t="shared" ca="1" si="893"/>
        <v>0</v>
      </c>
      <c r="AU727" s="320">
        <f t="shared" ca="1" si="894"/>
        <v>0</v>
      </c>
      <c r="AV727" s="320">
        <f t="shared" ca="1" si="895"/>
        <v>0</v>
      </c>
      <c r="AW727" s="320">
        <f t="shared" ca="1" si="896"/>
        <v>0</v>
      </c>
      <c r="AX727" s="320">
        <f t="shared" ca="1" si="897"/>
        <v>0</v>
      </c>
      <c r="AY727" s="320">
        <f t="shared" ca="1" si="925"/>
        <v>0</v>
      </c>
      <c r="AZ727" s="724">
        <f t="shared" ca="1" si="898"/>
        <v>0</v>
      </c>
      <c r="BA727" s="1259">
        <f t="shared" si="926"/>
        <v>0</v>
      </c>
      <c r="BB727" s="1250"/>
      <c r="BC727" s="715">
        <f t="shared" si="899"/>
        <v>0</v>
      </c>
      <c r="BD727" s="715">
        <f t="shared" si="900"/>
        <v>0</v>
      </c>
      <c r="BE727" s="715">
        <f t="shared" si="901"/>
        <v>0</v>
      </c>
      <c r="BF727" s="715">
        <f t="shared" si="927"/>
        <v>0</v>
      </c>
      <c r="BG727" s="732">
        <f t="shared" si="902"/>
        <v>0</v>
      </c>
      <c r="BH727" s="39"/>
      <c r="BI727" s="39"/>
      <c r="BJ727" s="39"/>
      <c r="BK727" s="39"/>
      <c r="BL727" s="39"/>
      <c r="BM727" s="30"/>
      <c r="BN727" s="422">
        <f t="shared" ca="1" si="903"/>
        <v>0</v>
      </c>
      <c r="BO727" s="422">
        <f t="shared" ca="1" si="904"/>
        <v>0</v>
      </c>
      <c r="BP727" s="422">
        <f t="shared" ca="1" si="905"/>
        <v>0</v>
      </c>
      <c r="BQ727" s="422">
        <f t="shared" ca="1" si="906"/>
        <v>0</v>
      </c>
      <c r="BR727" s="422">
        <f t="shared" ca="1" si="928"/>
        <v>0</v>
      </c>
      <c r="BS727" s="422">
        <f t="shared" ca="1" si="907"/>
        <v>0</v>
      </c>
      <c r="BT727" s="422">
        <f t="shared" si="908"/>
        <v>0</v>
      </c>
      <c r="BU727" s="422">
        <f t="shared" si="909"/>
        <v>0</v>
      </c>
      <c r="BV727" s="422">
        <f t="shared" si="910"/>
        <v>0</v>
      </c>
      <c r="BW727" s="422">
        <f t="shared" si="911"/>
        <v>0</v>
      </c>
      <c r="BX727" s="422">
        <f t="shared" si="929"/>
        <v>0</v>
      </c>
      <c r="BY727" s="422">
        <f t="shared" si="912"/>
        <v>0</v>
      </c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458"/>
      <c r="CL727" s="458"/>
      <c r="CM727" s="458"/>
      <c r="CN727" s="458"/>
      <c r="CO727" s="458"/>
      <c r="CP727" s="458"/>
      <c r="CQ727" s="458"/>
      <c r="CR727" s="458"/>
      <c r="CS727" s="458"/>
      <c r="CT727" s="458"/>
      <c r="CU727" s="458"/>
      <c r="CV727" s="458"/>
      <c r="CW727" s="458"/>
      <c r="CX727" s="458"/>
      <c r="CY727" s="458"/>
      <c r="CZ727" s="458"/>
      <c r="DA727" s="458"/>
      <c r="DB727" s="458"/>
      <c r="DC727" s="458"/>
      <c r="DD727" s="458"/>
      <c r="DE727" s="458"/>
      <c r="DF727" s="458"/>
      <c r="DG727" s="458"/>
      <c r="DH727" s="458"/>
      <c r="DI727" s="458"/>
      <c r="DJ727" s="458"/>
      <c r="DK727" s="458"/>
      <c r="DL727" s="458"/>
      <c r="DM727" s="458"/>
      <c r="DN727" s="458"/>
      <c r="DO727" s="458"/>
      <c r="DP727" s="458"/>
      <c r="DQ727" s="458"/>
      <c r="DR727" s="458"/>
      <c r="DS727" s="458"/>
      <c r="DT727" s="458"/>
      <c r="DU727" s="39"/>
      <c r="DV727" s="39"/>
      <c r="DW727" s="31">
        <f t="shared" si="942"/>
        <v>51</v>
      </c>
      <c r="DX727" s="459">
        <f t="shared" si="913"/>
        <v>603</v>
      </c>
      <c r="DY727" s="467">
        <f t="shared" si="931"/>
        <v>0</v>
      </c>
      <c r="DZ727" s="468">
        <f t="shared" si="932"/>
        <v>0</v>
      </c>
      <c r="EA727" s="467">
        <f t="shared" si="933"/>
        <v>0</v>
      </c>
      <c r="EB727" s="468"/>
      <c r="EC727" s="326"/>
      <c r="ED727" s="468"/>
      <c r="EE727" s="39"/>
      <c r="EF727" s="459">
        <f t="shared" si="934"/>
        <v>603</v>
      </c>
      <c r="EG727" s="407">
        <f t="shared" si="940"/>
        <v>0.03</v>
      </c>
      <c r="EH727" s="407">
        <f t="shared" si="940"/>
        <v>0.03</v>
      </c>
      <c r="EI727" s="407">
        <f t="shared" si="940"/>
        <v>0.03</v>
      </c>
      <c r="EJ727" s="407">
        <f t="shared" si="940"/>
        <v>0.03</v>
      </c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39"/>
      <c r="GJ727" s="39"/>
      <c r="GK727" s="39"/>
      <c r="GL727" s="39"/>
      <c r="GM727" s="39"/>
      <c r="GN727" s="39"/>
      <c r="GO727" s="39"/>
      <c r="GP727" s="39"/>
      <c r="GQ727" s="39"/>
      <c r="GR727" s="39"/>
      <c r="GS727" s="39"/>
      <c r="GT727" s="39"/>
      <c r="GU727" s="39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</row>
    <row r="728" spans="1:228" ht="12.75" hidden="1" customHeight="1" x14ac:dyDescent="0.2">
      <c r="A728" s="31">
        <f t="shared" si="941"/>
        <v>51</v>
      </c>
      <c r="B728" s="31"/>
      <c r="C728" s="31"/>
      <c r="D728" s="32">
        <f t="shared" si="915"/>
        <v>604</v>
      </c>
      <c r="E728" s="33">
        <f t="shared" ca="1" si="878"/>
        <v>0</v>
      </c>
      <c r="F728" s="33">
        <f t="shared" ca="1" si="879"/>
        <v>0</v>
      </c>
      <c r="G728" s="33">
        <f t="shared" ca="1" si="880"/>
        <v>0</v>
      </c>
      <c r="H728" s="33">
        <v>0</v>
      </c>
      <c r="I728" s="33">
        <v>0</v>
      </c>
      <c r="J728" s="33">
        <f t="shared" ca="1" si="936"/>
        <v>0</v>
      </c>
      <c r="K728" s="33">
        <f t="shared" ca="1" si="881"/>
        <v>0</v>
      </c>
      <c r="L728" s="33"/>
      <c r="M728" s="832">
        <v>0</v>
      </c>
      <c r="N728" s="33">
        <f>IF(M728&gt;0,#REF!,0)</f>
        <v>0</v>
      </c>
      <c r="O728" s="33">
        <f t="shared" ca="1" si="882"/>
        <v>0</v>
      </c>
      <c r="P728" s="833">
        <f t="shared" ca="1" si="916"/>
        <v>0</v>
      </c>
      <c r="Q728" s="834">
        <f t="shared" ca="1" si="917"/>
        <v>0</v>
      </c>
      <c r="R728" s="835">
        <f t="shared" ca="1" si="918"/>
        <v>0</v>
      </c>
      <c r="S728" s="836">
        <f t="shared" ca="1" si="919"/>
        <v>0</v>
      </c>
      <c r="T728" s="34">
        <f t="shared" ca="1" si="883"/>
        <v>0</v>
      </c>
      <c r="U728" s="835">
        <f t="shared" ca="1" si="920"/>
        <v>0</v>
      </c>
      <c r="V728" s="34">
        <f t="shared" si="869"/>
        <v>0</v>
      </c>
      <c r="W728" s="553">
        <f t="shared" si="870"/>
        <v>0</v>
      </c>
      <c r="X728" s="42">
        <f t="shared" si="921"/>
        <v>0.03</v>
      </c>
      <c r="Y728" s="43">
        <f t="shared" si="884"/>
        <v>2.4662697723036864E-3</v>
      </c>
      <c r="Z728" s="45">
        <f t="shared" si="876"/>
        <v>0.03</v>
      </c>
      <c r="AA728" s="43">
        <f t="shared" si="885"/>
        <v>2.4662697723036864E-3</v>
      </c>
      <c r="AB728" s="35">
        <f t="shared" si="939"/>
        <v>0.16</v>
      </c>
      <c r="AC728" s="35">
        <f t="shared" ca="1" si="939"/>
        <v>0.15470777428049154</v>
      </c>
      <c r="AD728" s="317">
        <f t="shared" ca="1" si="939"/>
        <v>0.15470777428049154</v>
      </c>
      <c r="AE728" s="39"/>
      <c r="AF728" s="318">
        <f t="shared" si="886"/>
        <v>0</v>
      </c>
      <c r="AG728" s="405">
        <f t="shared" ca="1" si="887"/>
        <v>0</v>
      </c>
      <c r="AH728" s="318">
        <f t="shared" si="888"/>
        <v>0</v>
      </c>
      <c r="AI728" s="405">
        <f t="shared" ca="1" si="889"/>
        <v>0</v>
      </c>
      <c r="AJ728" s="318">
        <f t="shared" si="890"/>
        <v>0</v>
      </c>
      <c r="AK728" s="405">
        <f t="shared" ca="1" si="891"/>
        <v>0</v>
      </c>
      <c r="AL728" s="35">
        <v>0</v>
      </c>
      <c r="AM728" s="30">
        <f t="shared" ca="1" si="892"/>
        <v>0</v>
      </c>
      <c r="AN728" s="39"/>
      <c r="AO728" s="39"/>
      <c r="AP728" s="709">
        <f ca="1">IF($J$12="",0,IF(A728&lt;=$Y$3,IF(R727+SUM($M$126:M728)&gt;$Z$22,R727*10%,IF(R727+SUM($M$126:M728)&lt;=$Z$22,$Z$22-R727-SUM($M$126:M728))),0))</f>
        <v>0</v>
      </c>
      <c r="AQ728" s="319">
        <f t="shared" ca="1" si="923"/>
        <v>0</v>
      </c>
      <c r="AR728" s="319">
        <f ca="1">IF($J$12="",0,IF(U727&lt;0,0,IF(A728&lt;=$Y$3,IF(U727+SUM($M$126:M728)&gt;$Z$22,U727*10%,IF(U727+SUM($M$126:M728)&lt;=$Z$22,$AR$125-U727-SUM($M$126:M728))),0)))</f>
        <v>0</v>
      </c>
      <c r="AS728" s="39">
        <f t="shared" ca="1" si="924"/>
        <v>0</v>
      </c>
      <c r="AT728" s="723">
        <f t="shared" ca="1" si="893"/>
        <v>0</v>
      </c>
      <c r="AU728" s="320">
        <f t="shared" ca="1" si="894"/>
        <v>0</v>
      </c>
      <c r="AV728" s="320">
        <f t="shared" ca="1" si="895"/>
        <v>0</v>
      </c>
      <c r="AW728" s="320">
        <f t="shared" ca="1" si="896"/>
        <v>0</v>
      </c>
      <c r="AX728" s="320">
        <f t="shared" ca="1" si="897"/>
        <v>0</v>
      </c>
      <c r="AY728" s="320">
        <f t="shared" ca="1" si="925"/>
        <v>0</v>
      </c>
      <c r="AZ728" s="724">
        <f t="shared" ca="1" si="898"/>
        <v>0</v>
      </c>
      <c r="BA728" s="1259">
        <f t="shared" si="926"/>
        <v>0</v>
      </c>
      <c r="BB728" s="1250"/>
      <c r="BC728" s="715">
        <f t="shared" si="899"/>
        <v>0</v>
      </c>
      <c r="BD728" s="715">
        <f t="shared" si="900"/>
        <v>0</v>
      </c>
      <c r="BE728" s="715">
        <f t="shared" si="901"/>
        <v>0</v>
      </c>
      <c r="BF728" s="715">
        <f t="shared" si="927"/>
        <v>0</v>
      </c>
      <c r="BG728" s="732">
        <f t="shared" si="902"/>
        <v>0</v>
      </c>
      <c r="BH728" s="39"/>
      <c r="BI728" s="39"/>
      <c r="BJ728" s="39"/>
      <c r="BK728" s="39"/>
      <c r="BL728" s="39"/>
      <c r="BM728" s="30"/>
      <c r="BN728" s="422">
        <f t="shared" ca="1" si="903"/>
        <v>0</v>
      </c>
      <c r="BO728" s="422">
        <f t="shared" ca="1" si="904"/>
        <v>0</v>
      </c>
      <c r="BP728" s="422">
        <f t="shared" ca="1" si="905"/>
        <v>0</v>
      </c>
      <c r="BQ728" s="422">
        <f t="shared" ca="1" si="906"/>
        <v>0</v>
      </c>
      <c r="BR728" s="422">
        <f t="shared" ca="1" si="928"/>
        <v>0</v>
      </c>
      <c r="BS728" s="422">
        <f t="shared" ca="1" si="907"/>
        <v>0</v>
      </c>
      <c r="BT728" s="422">
        <f t="shared" si="908"/>
        <v>0</v>
      </c>
      <c r="BU728" s="422">
        <f t="shared" si="909"/>
        <v>0</v>
      </c>
      <c r="BV728" s="422">
        <f t="shared" si="910"/>
        <v>0</v>
      </c>
      <c r="BW728" s="422">
        <f t="shared" si="911"/>
        <v>0</v>
      </c>
      <c r="BX728" s="422">
        <f t="shared" si="929"/>
        <v>0</v>
      </c>
      <c r="BY728" s="422">
        <f t="shared" si="912"/>
        <v>0</v>
      </c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458"/>
      <c r="CL728" s="458"/>
      <c r="CM728" s="458"/>
      <c r="CN728" s="458"/>
      <c r="CO728" s="458"/>
      <c r="CP728" s="458"/>
      <c r="CQ728" s="458"/>
      <c r="CR728" s="458"/>
      <c r="CS728" s="458"/>
      <c r="CT728" s="458"/>
      <c r="CU728" s="458"/>
      <c r="CV728" s="458"/>
      <c r="CW728" s="458"/>
      <c r="CX728" s="458"/>
      <c r="CY728" s="458"/>
      <c r="CZ728" s="458"/>
      <c r="DA728" s="458"/>
      <c r="DB728" s="458"/>
      <c r="DC728" s="458"/>
      <c r="DD728" s="458"/>
      <c r="DE728" s="458"/>
      <c r="DF728" s="458"/>
      <c r="DG728" s="458"/>
      <c r="DH728" s="458"/>
      <c r="DI728" s="458"/>
      <c r="DJ728" s="458"/>
      <c r="DK728" s="458"/>
      <c r="DL728" s="458"/>
      <c r="DM728" s="458"/>
      <c r="DN728" s="458"/>
      <c r="DO728" s="458"/>
      <c r="DP728" s="458"/>
      <c r="DQ728" s="458"/>
      <c r="DR728" s="458"/>
      <c r="DS728" s="458"/>
      <c r="DT728" s="458"/>
      <c r="DU728" s="39"/>
      <c r="DV728" s="39"/>
      <c r="DW728" s="31">
        <f t="shared" si="942"/>
        <v>51</v>
      </c>
      <c r="DX728" s="459">
        <f t="shared" si="913"/>
        <v>604</v>
      </c>
      <c r="DY728" s="467">
        <f t="shared" si="931"/>
        <v>0</v>
      </c>
      <c r="DZ728" s="468">
        <f t="shared" si="932"/>
        <v>0</v>
      </c>
      <c r="EA728" s="467">
        <f t="shared" si="933"/>
        <v>0</v>
      </c>
      <c r="EB728" s="468"/>
      <c r="EC728" s="326"/>
      <c r="ED728" s="468"/>
      <c r="EE728" s="39"/>
      <c r="EF728" s="459">
        <f t="shared" si="934"/>
        <v>604</v>
      </c>
      <c r="EG728" s="407">
        <f t="shared" si="940"/>
        <v>0.03</v>
      </c>
      <c r="EH728" s="407">
        <f t="shared" si="940"/>
        <v>0.03</v>
      </c>
      <c r="EI728" s="407">
        <f t="shared" si="940"/>
        <v>0.03</v>
      </c>
      <c r="EJ728" s="407">
        <f t="shared" si="940"/>
        <v>0.03</v>
      </c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39"/>
      <c r="GJ728" s="39"/>
      <c r="GK728" s="39"/>
      <c r="GL728" s="39"/>
      <c r="GM728" s="39"/>
      <c r="GN728" s="39"/>
      <c r="GO728" s="39"/>
      <c r="GP728" s="39"/>
      <c r="GQ728" s="39"/>
      <c r="GR728" s="39"/>
      <c r="GS728" s="39"/>
      <c r="GT728" s="39"/>
      <c r="GU728" s="39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</row>
    <row r="729" spans="1:228" ht="12.75" hidden="1" customHeight="1" x14ac:dyDescent="0.2">
      <c r="A729" s="31">
        <f t="shared" si="941"/>
        <v>51</v>
      </c>
      <c r="B729" s="31"/>
      <c r="C729" s="31"/>
      <c r="D729" s="32">
        <f t="shared" si="915"/>
        <v>605</v>
      </c>
      <c r="E729" s="33">
        <f t="shared" ca="1" si="878"/>
        <v>0</v>
      </c>
      <c r="F729" s="33">
        <f t="shared" ca="1" si="879"/>
        <v>0</v>
      </c>
      <c r="G729" s="33">
        <f t="shared" ca="1" si="880"/>
        <v>0</v>
      </c>
      <c r="H729" s="33">
        <v>0</v>
      </c>
      <c r="I729" s="33">
        <v>0</v>
      </c>
      <c r="J729" s="33">
        <f t="shared" ca="1" si="936"/>
        <v>0</v>
      </c>
      <c r="K729" s="33">
        <f t="shared" ca="1" si="881"/>
        <v>0</v>
      </c>
      <c r="L729" s="33"/>
      <c r="M729" s="832">
        <v>0</v>
      </c>
      <c r="N729" s="33">
        <f>IF(M729&gt;0,#REF!,0)</f>
        <v>0</v>
      </c>
      <c r="O729" s="33">
        <f t="shared" ca="1" si="882"/>
        <v>0</v>
      </c>
      <c r="P729" s="833">
        <f t="shared" ca="1" si="916"/>
        <v>0</v>
      </c>
      <c r="Q729" s="834">
        <f t="shared" ca="1" si="917"/>
        <v>0</v>
      </c>
      <c r="R729" s="835">
        <f t="shared" ca="1" si="918"/>
        <v>0</v>
      </c>
      <c r="S729" s="836">
        <f t="shared" ca="1" si="919"/>
        <v>0</v>
      </c>
      <c r="T729" s="34">
        <f t="shared" ca="1" si="883"/>
        <v>0</v>
      </c>
      <c r="U729" s="835">
        <f t="shared" ca="1" si="920"/>
        <v>0</v>
      </c>
      <c r="V729" s="34">
        <f t="shared" si="869"/>
        <v>0</v>
      </c>
      <c r="W729" s="553">
        <f t="shared" si="870"/>
        <v>0</v>
      </c>
      <c r="X729" s="42">
        <f t="shared" si="921"/>
        <v>0.03</v>
      </c>
      <c r="Y729" s="43">
        <f t="shared" si="884"/>
        <v>2.4662697723036864E-3</v>
      </c>
      <c r="Z729" s="45">
        <f t="shared" si="876"/>
        <v>0.03</v>
      </c>
      <c r="AA729" s="43">
        <f t="shared" si="885"/>
        <v>2.4662697723036864E-3</v>
      </c>
      <c r="AB729" s="35">
        <f t="shared" si="939"/>
        <v>0.16</v>
      </c>
      <c r="AC729" s="35">
        <f t="shared" ca="1" si="939"/>
        <v>0.15470777428049154</v>
      </c>
      <c r="AD729" s="317">
        <f t="shared" ca="1" si="939"/>
        <v>0.15470777428049154</v>
      </c>
      <c r="AE729" s="39"/>
      <c r="AF729" s="318">
        <f t="shared" si="886"/>
        <v>0</v>
      </c>
      <c r="AG729" s="405">
        <f t="shared" ca="1" si="887"/>
        <v>0</v>
      </c>
      <c r="AH729" s="318">
        <f t="shared" si="888"/>
        <v>0</v>
      </c>
      <c r="AI729" s="405">
        <f t="shared" ca="1" si="889"/>
        <v>0</v>
      </c>
      <c r="AJ729" s="318">
        <f t="shared" si="890"/>
        <v>0</v>
      </c>
      <c r="AK729" s="405">
        <f t="shared" ca="1" si="891"/>
        <v>0</v>
      </c>
      <c r="AL729" s="35">
        <v>0</v>
      </c>
      <c r="AM729" s="30">
        <f t="shared" ca="1" si="892"/>
        <v>0</v>
      </c>
      <c r="AN729" s="39"/>
      <c r="AO729" s="39"/>
      <c r="AP729" s="709">
        <f ca="1">IF($J$12="",0,IF(A729&lt;=$Y$3,IF(R728+SUM($M$126:M729)&gt;$Z$22,R728*10%,IF(R728+SUM($M$126:M729)&lt;=$Z$22,$Z$22-R728-SUM($M$126:M729))),0))</f>
        <v>0</v>
      </c>
      <c r="AQ729" s="319">
        <f t="shared" ca="1" si="923"/>
        <v>0</v>
      </c>
      <c r="AR729" s="319">
        <f ca="1">IF($J$12="",0,IF(U728&lt;0,0,IF(A729&lt;=$Y$3,IF(U728+SUM($M$126:M729)&gt;$Z$22,U728*10%,IF(U728+SUM($M$126:M729)&lt;=$Z$22,$AR$125-U728-SUM($M$126:M729))),0)))</f>
        <v>0</v>
      </c>
      <c r="AS729" s="39">
        <f t="shared" ca="1" si="924"/>
        <v>0</v>
      </c>
      <c r="AT729" s="723">
        <f t="shared" ca="1" si="893"/>
        <v>0</v>
      </c>
      <c r="AU729" s="320">
        <f t="shared" ca="1" si="894"/>
        <v>0</v>
      </c>
      <c r="AV729" s="320">
        <f t="shared" ca="1" si="895"/>
        <v>0</v>
      </c>
      <c r="AW729" s="320">
        <f t="shared" ca="1" si="896"/>
        <v>0</v>
      </c>
      <c r="AX729" s="320">
        <f t="shared" ca="1" si="897"/>
        <v>0</v>
      </c>
      <c r="AY729" s="320">
        <f t="shared" ca="1" si="925"/>
        <v>0</v>
      </c>
      <c r="AZ729" s="724">
        <f t="shared" ca="1" si="898"/>
        <v>0</v>
      </c>
      <c r="BA729" s="1259">
        <f t="shared" si="926"/>
        <v>0</v>
      </c>
      <c r="BB729" s="1250"/>
      <c r="BC729" s="715">
        <f t="shared" si="899"/>
        <v>0</v>
      </c>
      <c r="BD729" s="715">
        <f t="shared" si="900"/>
        <v>0</v>
      </c>
      <c r="BE729" s="715">
        <f t="shared" si="901"/>
        <v>0</v>
      </c>
      <c r="BF729" s="715">
        <f t="shared" si="927"/>
        <v>0</v>
      </c>
      <c r="BG729" s="732">
        <f t="shared" si="902"/>
        <v>0</v>
      </c>
      <c r="BH729" s="39"/>
      <c r="BI729" s="39"/>
      <c r="BJ729" s="39"/>
      <c r="BK729" s="39"/>
      <c r="BL729" s="39"/>
      <c r="BM729" s="30"/>
      <c r="BN729" s="422">
        <f t="shared" ca="1" si="903"/>
        <v>0</v>
      </c>
      <c r="BO729" s="422">
        <f t="shared" ca="1" si="904"/>
        <v>0</v>
      </c>
      <c r="BP729" s="422">
        <f t="shared" ca="1" si="905"/>
        <v>0</v>
      </c>
      <c r="BQ729" s="422">
        <f t="shared" ca="1" si="906"/>
        <v>0</v>
      </c>
      <c r="BR729" s="422">
        <f t="shared" ca="1" si="928"/>
        <v>0</v>
      </c>
      <c r="BS729" s="422">
        <f t="shared" ca="1" si="907"/>
        <v>0</v>
      </c>
      <c r="BT729" s="422">
        <f t="shared" si="908"/>
        <v>0</v>
      </c>
      <c r="BU729" s="422">
        <f t="shared" si="909"/>
        <v>0</v>
      </c>
      <c r="BV729" s="422">
        <f t="shared" si="910"/>
        <v>0</v>
      </c>
      <c r="BW729" s="422">
        <f t="shared" si="911"/>
        <v>0</v>
      </c>
      <c r="BX729" s="422">
        <f t="shared" si="929"/>
        <v>0</v>
      </c>
      <c r="BY729" s="422">
        <f t="shared" si="912"/>
        <v>0</v>
      </c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458"/>
      <c r="CL729" s="458"/>
      <c r="CM729" s="458"/>
      <c r="CN729" s="458"/>
      <c r="CO729" s="458"/>
      <c r="CP729" s="458"/>
      <c r="CQ729" s="458"/>
      <c r="CR729" s="458"/>
      <c r="CS729" s="458"/>
      <c r="CT729" s="458"/>
      <c r="CU729" s="458"/>
      <c r="CV729" s="458"/>
      <c r="CW729" s="458"/>
      <c r="CX729" s="458"/>
      <c r="CY729" s="458"/>
      <c r="CZ729" s="458"/>
      <c r="DA729" s="458"/>
      <c r="DB729" s="458"/>
      <c r="DC729" s="458"/>
      <c r="DD729" s="458"/>
      <c r="DE729" s="458"/>
      <c r="DF729" s="458"/>
      <c r="DG729" s="458"/>
      <c r="DH729" s="458"/>
      <c r="DI729" s="458"/>
      <c r="DJ729" s="458"/>
      <c r="DK729" s="458"/>
      <c r="DL729" s="458"/>
      <c r="DM729" s="458"/>
      <c r="DN729" s="458"/>
      <c r="DO729" s="458"/>
      <c r="DP729" s="458"/>
      <c r="DQ729" s="458"/>
      <c r="DR729" s="458"/>
      <c r="DS729" s="458"/>
      <c r="DT729" s="458"/>
      <c r="DU729" s="39"/>
      <c r="DV729" s="39"/>
      <c r="DW729" s="31">
        <f t="shared" si="942"/>
        <v>51</v>
      </c>
      <c r="DX729" s="459">
        <f t="shared" si="913"/>
        <v>605</v>
      </c>
      <c r="DY729" s="467">
        <f t="shared" si="931"/>
        <v>0</v>
      </c>
      <c r="DZ729" s="468">
        <f t="shared" si="932"/>
        <v>0</v>
      </c>
      <c r="EA729" s="467">
        <f t="shared" si="933"/>
        <v>0</v>
      </c>
      <c r="EB729" s="468"/>
      <c r="EC729" s="326"/>
      <c r="ED729" s="468"/>
      <c r="EE729" s="39"/>
      <c r="EF729" s="459">
        <f t="shared" si="934"/>
        <v>605</v>
      </c>
      <c r="EG729" s="407">
        <f t="shared" si="940"/>
        <v>0.03</v>
      </c>
      <c r="EH729" s="407">
        <f t="shared" si="940"/>
        <v>0.03</v>
      </c>
      <c r="EI729" s="407">
        <f t="shared" si="940"/>
        <v>0.03</v>
      </c>
      <c r="EJ729" s="407">
        <f t="shared" si="940"/>
        <v>0.03</v>
      </c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39"/>
      <c r="GJ729" s="39"/>
      <c r="GK729" s="39"/>
      <c r="GL729" s="39"/>
      <c r="GM729" s="39"/>
      <c r="GN729" s="39"/>
      <c r="GO729" s="39"/>
      <c r="GP729" s="39"/>
      <c r="GQ729" s="39"/>
      <c r="GR729" s="39"/>
      <c r="GS729" s="39"/>
      <c r="GT729" s="39"/>
      <c r="GU729" s="39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</row>
    <row r="730" spans="1:228" ht="12.75" hidden="1" customHeight="1" x14ac:dyDescent="0.2">
      <c r="A730" s="31">
        <f t="shared" si="941"/>
        <v>51</v>
      </c>
      <c r="B730" s="31"/>
      <c r="C730" s="31"/>
      <c r="D730" s="32">
        <f t="shared" si="915"/>
        <v>606</v>
      </c>
      <c r="E730" s="33">
        <f t="shared" ca="1" si="878"/>
        <v>0</v>
      </c>
      <c r="F730" s="33">
        <f t="shared" ca="1" si="879"/>
        <v>0</v>
      </c>
      <c r="G730" s="33">
        <f t="shared" ca="1" si="880"/>
        <v>0</v>
      </c>
      <c r="H730" s="33">
        <v>0</v>
      </c>
      <c r="I730" s="33">
        <v>0</v>
      </c>
      <c r="J730" s="33">
        <f t="shared" ca="1" si="936"/>
        <v>0</v>
      </c>
      <c r="K730" s="33">
        <f t="shared" ca="1" si="881"/>
        <v>0</v>
      </c>
      <c r="L730" s="33"/>
      <c r="M730" s="832">
        <v>0</v>
      </c>
      <c r="N730" s="33">
        <f>IF(M730&gt;0,#REF!,0)</f>
        <v>0</v>
      </c>
      <c r="O730" s="33">
        <f t="shared" ca="1" si="882"/>
        <v>0</v>
      </c>
      <c r="P730" s="833">
        <f t="shared" ca="1" si="916"/>
        <v>0</v>
      </c>
      <c r="Q730" s="834">
        <f t="shared" ca="1" si="917"/>
        <v>0</v>
      </c>
      <c r="R730" s="835">
        <f t="shared" ca="1" si="918"/>
        <v>0</v>
      </c>
      <c r="S730" s="836">
        <f t="shared" ca="1" si="919"/>
        <v>0</v>
      </c>
      <c r="T730" s="34">
        <f t="shared" ca="1" si="883"/>
        <v>0</v>
      </c>
      <c r="U730" s="835">
        <f t="shared" ca="1" si="920"/>
        <v>0</v>
      </c>
      <c r="V730" s="34">
        <f t="shared" si="869"/>
        <v>0</v>
      </c>
      <c r="W730" s="553">
        <f t="shared" si="870"/>
        <v>0</v>
      </c>
      <c r="X730" s="42">
        <f t="shared" si="921"/>
        <v>0.03</v>
      </c>
      <c r="Y730" s="43">
        <f t="shared" si="884"/>
        <v>2.4662697723036864E-3</v>
      </c>
      <c r="Z730" s="45">
        <f t="shared" si="876"/>
        <v>0.03</v>
      </c>
      <c r="AA730" s="43">
        <f t="shared" si="885"/>
        <v>2.4662697723036864E-3</v>
      </c>
      <c r="AB730" s="35">
        <f t="shared" si="939"/>
        <v>0.16</v>
      </c>
      <c r="AC730" s="35">
        <f t="shared" ca="1" si="939"/>
        <v>0.15470777428049154</v>
      </c>
      <c r="AD730" s="317">
        <f t="shared" ca="1" si="939"/>
        <v>0.15470777428049154</v>
      </c>
      <c r="AE730" s="39"/>
      <c r="AF730" s="318">
        <f t="shared" si="886"/>
        <v>0</v>
      </c>
      <c r="AG730" s="405">
        <f t="shared" ca="1" si="887"/>
        <v>0</v>
      </c>
      <c r="AH730" s="318">
        <f t="shared" si="888"/>
        <v>0</v>
      </c>
      <c r="AI730" s="405">
        <f t="shared" ca="1" si="889"/>
        <v>0</v>
      </c>
      <c r="AJ730" s="318">
        <f t="shared" si="890"/>
        <v>0</v>
      </c>
      <c r="AK730" s="405">
        <f t="shared" ca="1" si="891"/>
        <v>0</v>
      </c>
      <c r="AL730" s="35">
        <v>0</v>
      </c>
      <c r="AM730" s="30">
        <f t="shared" ca="1" si="892"/>
        <v>0</v>
      </c>
      <c r="AN730" s="39"/>
      <c r="AO730" s="39"/>
      <c r="AP730" s="709">
        <f ca="1">IF($J$12="",0,IF(A730&lt;=$Y$3,IF(R729+SUM($M$126:M730)&gt;$Z$22,R729*10%,IF(R729+SUM($M$126:M730)&lt;=$Z$22,$Z$22-R729-SUM($M$126:M730))),0))</f>
        <v>0</v>
      </c>
      <c r="AQ730" s="319">
        <f t="shared" ca="1" si="923"/>
        <v>0</v>
      </c>
      <c r="AR730" s="319">
        <f ca="1">IF($J$12="",0,IF(U729&lt;0,0,IF(A730&lt;=$Y$3,IF(U729+SUM($M$126:M730)&gt;$Z$22,U729*10%,IF(U729+SUM($M$126:M730)&lt;=$Z$22,$AR$125-U729-SUM($M$126:M730))),0)))</f>
        <v>0</v>
      </c>
      <c r="AS730" s="39">
        <f t="shared" ca="1" si="924"/>
        <v>0</v>
      </c>
      <c r="AT730" s="723">
        <f t="shared" ca="1" si="893"/>
        <v>0</v>
      </c>
      <c r="AU730" s="320">
        <f t="shared" ca="1" si="894"/>
        <v>0</v>
      </c>
      <c r="AV730" s="320">
        <f t="shared" ca="1" si="895"/>
        <v>0</v>
      </c>
      <c r="AW730" s="320">
        <f t="shared" ca="1" si="896"/>
        <v>0</v>
      </c>
      <c r="AX730" s="320">
        <f t="shared" ca="1" si="897"/>
        <v>0</v>
      </c>
      <c r="AY730" s="320">
        <f t="shared" ca="1" si="925"/>
        <v>0</v>
      </c>
      <c r="AZ730" s="724">
        <f t="shared" ca="1" si="898"/>
        <v>0</v>
      </c>
      <c r="BA730" s="1259">
        <f t="shared" si="926"/>
        <v>0</v>
      </c>
      <c r="BB730" s="1250"/>
      <c r="BC730" s="715">
        <f t="shared" si="899"/>
        <v>0</v>
      </c>
      <c r="BD730" s="715">
        <f t="shared" si="900"/>
        <v>0</v>
      </c>
      <c r="BE730" s="715">
        <f t="shared" si="901"/>
        <v>0</v>
      </c>
      <c r="BF730" s="715">
        <f t="shared" si="927"/>
        <v>0</v>
      </c>
      <c r="BG730" s="732">
        <f t="shared" si="902"/>
        <v>0</v>
      </c>
      <c r="BH730" s="39"/>
      <c r="BI730" s="39"/>
      <c r="BJ730" s="39"/>
      <c r="BK730" s="39"/>
      <c r="BL730" s="39"/>
      <c r="BM730" s="30"/>
      <c r="BN730" s="422">
        <f t="shared" ca="1" si="903"/>
        <v>0</v>
      </c>
      <c r="BO730" s="422">
        <f t="shared" ca="1" si="904"/>
        <v>0</v>
      </c>
      <c r="BP730" s="422">
        <f t="shared" ca="1" si="905"/>
        <v>0</v>
      </c>
      <c r="BQ730" s="422">
        <f t="shared" ca="1" si="906"/>
        <v>0</v>
      </c>
      <c r="BR730" s="422">
        <f t="shared" ca="1" si="928"/>
        <v>0</v>
      </c>
      <c r="BS730" s="422">
        <f t="shared" ca="1" si="907"/>
        <v>0</v>
      </c>
      <c r="BT730" s="422">
        <f t="shared" si="908"/>
        <v>0</v>
      </c>
      <c r="BU730" s="422">
        <f t="shared" si="909"/>
        <v>0</v>
      </c>
      <c r="BV730" s="422">
        <f t="shared" si="910"/>
        <v>0</v>
      </c>
      <c r="BW730" s="422">
        <f t="shared" si="911"/>
        <v>0</v>
      </c>
      <c r="BX730" s="422">
        <f t="shared" si="929"/>
        <v>0</v>
      </c>
      <c r="BY730" s="422">
        <f t="shared" si="912"/>
        <v>0</v>
      </c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458"/>
      <c r="CL730" s="458"/>
      <c r="CM730" s="458"/>
      <c r="CN730" s="458"/>
      <c r="CO730" s="458"/>
      <c r="CP730" s="458"/>
      <c r="CQ730" s="458"/>
      <c r="CR730" s="458"/>
      <c r="CS730" s="458"/>
      <c r="CT730" s="458"/>
      <c r="CU730" s="458"/>
      <c r="CV730" s="458"/>
      <c r="CW730" s="458"/>
      <c r="CX730" s="458"/>
      <c r="CY730" s="458"/>
      <c r="CZ730" s="458"/>
      <c r="DA730" s="458"/>
      <c r="DB730" s="458"/>
      <c r="DC730" s="458"/>
      <c r="DD730" s="458"/>
      <c r="DE730" s="458"/>
      <c r="DF730" s="458"/>
      <c r="DG730" s="458"/>
      <c r="DH730" s="458"/>
      <c r="DI730" s="458"/>
      <c r="DJ730" s="458"/>
      <c r="DK730" s="458"/>
      <c r="DL730" s="458"/>
      <c r="DM730" s="458"/>
      <c r="DN730" s="458"/>
      <c r="DO730" s="458"/>
      <c r="DP730" s="458"/>
      <c r="DQ730" s="458"/>
      <c r="DR730" s="458"/>
      <c r="DS730" s="458"/>
      <c r="DT730" s="458"/>
      <c r="DU730" s="39"/>
      <c r="DV730" s="39"/>
      <c r="DW730" s="31">
        <f t="shared" si="942"/>
        <v>51</v>
      </c>
      <c r="DX730" s="459">
        <f t="shared" si="913"/>
        <v>606</v>
      </c>
      <c r="DY730" s="467">
        <f t="shared" si="931"/>
        <v>0</v>
      </c>
      <c r="DZ730" s="468">
        <f t="shared" si="932"/>
        <v>0</v>
      </c>
      <c r="EA730" s="467">
        <f t="shared" si="933"/>
        <v>0</v>
      </c>
      <c r="EB730" s="468"/>
      <c r="EC730" s="326"/>
      <c r="ED730" s="468"/>
      <c r="EE730" s="39"/>
      <c r="EF730" s="459">
        <f t="shared" si="934"/>
        <v>606</v>
      </c>
      <c r="EG730" s="407">
        <f t="shared" si="940"/>
        <v>0.03</v>
      </c>
      <c r="EH730" s="407">
        <f t="shared" si="940"/>
        <v>0.03</v>
      </c>
      <c r="EI730" s="407">
        <f t="shared" si="940"/>
        <v>0.03</v>
      </c>
      <c r="EJ730" s="407">
        <f t="shared" si="940"/>
        <v>0.03</v>
      </c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</row>
    <row r="731" spans="1:228" ht="12.75" hidden="1" customHeight="1" x14ac:dyDescent="0.2">
      <c r="A731" s="31">
        <f t="shared" si="941"/>
        <v>51</v>
      </c>
      <c r="B731" s="31"/>
      <c r="C731" s="31"/>
      <c r="D731" s="32">
        <f t="shared" si="915"/>
        <v>607</v>
      </c>
      <c r="E731" s="33">
        <f t="shared" ca="1" si="878"/>
        <v>0</v>
      </c>
      <c r="F731" s="33">
        <f t="shared" ca="1" si="879"/>
        <v>0</v>
      </c>
      <c r="G731" s="33">
        <f t="shared" ca="1" si="880"/>
        <v>0</v>
      </c>
      <c r="H731" s="33">
        <v>0</v>
      </c>
      <c r="I731" s="33">
        <v>0</v>
      </c>
      <c r="J731" s="33">
        <f t="shared" ca="1" si="936"/>
        <v>0</v>
      </c>
      <c r="K731" s="33">
        <f t="shared" ca="1" si="881"/>
        <v>0</v>
      </c>
      <c r="L731" s="33"/>
      <c r="M731" s="832">
        <v>0</v>
      </c>
      <c r="N731" s="33">
        <f>IF(M731&gt;0,#REF!,0)</f>
        <v>0</v>
      </c>
      <c r="O731" s="33">
        <f t="shared" ca="1" si="882"/>
        <v>0</v>
      </c>
      <c r="P731" s="833">
        <f t="shared" ca="1" si="916"/>
        <v>0</v>
      </c>
      <c r="Q731" s="834">
        <f t="shared" ca="1" si="917"/>
        <v>0</v>
      </c>
      <c r="R731" s="835">
        <f t="shared" ca="1" si="918"/>
        <v>0</v>
      </c>
      <c r="S731" s="836">
        <f t="shared" ca="1" si="919"/>
        <v>0</v>
      </c>
      <c r="T731" s="34">
        <f t="shared" ca="1" si="883"/>
        <v>0</v>
      </c>
      <c r="U731" s="835">
        <f t="shared" ca="1" si="920"/>
        <v>0</v>
      </c>
      <c r="V731" s="34">
        <f t="shared" si="869"/>
        <v>0</v>
      </c>
      <c r="W731" s="553">
        <f t="shared" si="870"/>
        <v>0</v>
      </c>
      <c r="X731" s="42">
        <f t="shared" si="921"/>
        <v>0.03</v>
      </c>
      <c r="Y731" s="43">
        <f t="shared" si="884"/>
        <v>2.4662697723036864E-3</v>
      </c>
      <c r="Z731" s="45">
        <f t="shared" si="876"/>
        <v>0.03</v>
      </c>
      <c r="AA731" s="43">
        <f t="shared" si="885"/>
        <v>2.4662697723036864E-3</v>
      </c>
      <c r="AB731" s="35">
        <f t="shared" si="939"/>
        <v>0.16</v>
      </c>
      <c r="AC731" s="35">
        <f t="shared" ca="1" si="939"/>
        <v>0.15470777428049154</v>
      </c>
      <c r="AD731" s="317">
        <f t="shared" ca="1" si="939"/>
        <v>0.15470777428049154</v>
      </c>
      <c r="AE731" s="39"/>
      <c r="AF731" s="318">
        <f t="shared" si="886"/>
        <v>0</v>
      </c>
      <c r="AG731" s="405">
        <f t="shared" ca="1" si="887"/>
        <v>0</v>
      </c>
      <c r="AH731" s="318">
        <f t="shared" si="888"/>
        <v>0</v>
      </c>
      <c r="AI731" s="405">
        <f t="shared" ca="1" si="889"/>
        <v>0</v>
      </c>
      <c r="AJ731" s="318">
        <f t="shared" si="890"/>
        <v>0</v>
      </c>
      <c r="AK731" s="405">
        <f t="shared" ca="1" si="891"/>
        <v>0</v>
      </c>
      <c r="AL731" s="35">
        <v>0</v>
      </c>
      <c r="AM731" s="30">
        <f t="shared" ca="1" si="892"/>
        <v>0</v>
      </c>
      <c r="AN731" s="39"/>
      <c r="AO731" s="39"/>
      <c r="AP731" s="709">
        <f ca="1">IF($J$12="",0,IF(A731&lt;=$Y$3,IF(R730+SUM($M$126:M731)&gt;$Z$22,R730*10%,IF(R730+SUM($M$126:M731)&lt;=$Z$22,$Z$22-R730-SUM($M$126:M731))),0))</f>
        <v>0</v>
      </c>
      <c r="AQ731" s="319">
        <f t="shared" ca="1" si="923"/>
        <v>0</v>
      </c>
      <c r="AR731" s="319">
        <f ca="1">IF($J$12="",0,IF(U730&lt;0,0,IF(A731&lt;=$Y$3,IF(U730+SUM($M$126:M731)&gt;$Z$22,U730*10%,IF(U730+SUM($M$126:M731)&lt;=$Z$22,$AR$125-U730-SUM($M$126:M731))),0)))</f>
        <v>0</v>
      </c>
      <c r="AS731" s="39">
        <f t="shared" ca="1" si="924"/>
        <v>0</v>
      </c>
      <c r="AT731" s="723">
        <f t="shared" ca="1" si="893"/>
        <v>0</v>
      </c>
      <c r="AU731" s="320">
        <f t="shared" ca="1" si="894"/>
        <v>0</v>
      </c>
      <c r="AV731" s="320">
        <f t="shared" ca="1" si="895"/>
        <v>0</v>
      </c>
      <c r="AW731" s="320">
        <f t="shared" ca="1" si="896"/>
        <v>0</v>
      </c>
      <c r="AX731" s="320">
        <f t="shared" ca="1" si="897"/>
        <v>0</v>
      </c>
      <c r="AY731" s="320">
        <f t="shared" ca="1" si="925"/>
        <v>0</v>
      </c>
      <c r="AZ731" s="724">
        <f t="shared" ca="1" si="898"/>
        <v>0</v>
      </c>
      <c r="BA731" s="1259">
        <f t="shared" si="926"/>
        <v>0</v>
      </c>
      <c r="BB731" s="1250"/>
      <c r="BC731" s="715">
        <f t="shared" si="899"/>
        <v>0</v>
      </c>
      <c r="BD731" s="715">
        <f t="shared" si="900"/>
        <v>0</v>
      </c>
      <c r="BE731" s="715">
        <f t="shared" si="901"/>
        <v>0</v>
      </c>
      <c r="BF731" s="715">
        <f t="shared" si="927"/>
        <v>0</v>
      </c>
      <c r="BG731" s="732">
        <f t="shared" si="902"/>
        <v>0</v>
      </c>
      <c r="BH731" s="39"/>
      <c r="BI731" s="39"/>
      <c r="BJ731" s="39"/>
      <c r="BK731" s="39"/>
      <c r="BL731" s="39"/>
      <c r="BM731" s="30"/>
      <c r="BN731" s="422">
        <f t="shared" ca="1" si="903"/>
        <v>0</v>
      </c>
      <c r="BO731" s="422">
        <f t="shared" ca="1" si="904"/>
        <v>0</v>
      </c>
      <c r="BP731" s="422">
        <f t="shared" ca="1" si="905"/>
        <v>0</v>
      </c>
      <c r="BQ731" s="422">
        <f t="shared" ca="1" si="906"/>
        <v>0</v>
      </c>
      <c r="BR731" s="422">
        <f t="shared" ca="1" si="928"/>
        <v>0</v>
      </c>
      <c r="BS731" s="422">
        <f t="shared" ca="1" si="907"/>
        <v>0</v>
      </c>
      <c r="BT731" s="422">
        <f t="shared" si="908"/>
        <v>0</v>
      </c>
      <c r="BU731" s="422">
        <f t="shared" si="909"/>
        <v>0</v>
      </c>
      <c r="BV731" s="422">
        <f t="shared" si="910"/>
        <v>0</v>
      </c>
      <c r="BW731" s="422">
        <f t="shared" si="911"/>
        <v>0</v>
      </c>
      <c r="BX731" s="422">
        <f t="shared" si="929"/>
        <v>0</v>
      </c>
      <c r="BY731" s="422">
        <f t="shared" si="912"/>
        <v>0</v>
      </c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458"/>
      <c r="CL731" s="458"/>
      <c r="CM731" s="458"/>
      <c r="CN731" s="458"/>
      <c r="CO731" s="458"/>
      <c r="CP731" s="458"/>
      <c r="CQ731" s="458"/>
      <c r="CR731" s="458"/>
      <c r="CS731" s="458"/>
      <c r="CT731" s="458"/>
      <c r="CU731" s="458"/>
      <c r="CV731" s="458"/>
      <c r="CW731" s="458"/>
      <c r="CX731" s="458"/>
      <c r="CY731" s="458"/>
      <c r="CZ731" s="458"/>
      <c r="DA731" s="458"/>
      <c r="DB731" s="458"/>
      <c r="DC731" s="458"/>
      <c r="DD731" s="458"/>
      <c r="DE731" s="458"/>
      <c r="DF731" s="458"/>
      <c r="DG731" s="458"/>
      <c r="DH731" s="458"/>
      <c r="DI731" s="458"/>
      <c r="DJ731" s="458"/>
      <c r="DK731" s="458"/>
      <c r="DL731" s="458"/>
      <c r="DM731" s="458"/>
      <c r="DN731" s="458"/>
      <c r="DO731" s="458"/>
      <c r="DP731" s="458"/>
      <c r="DQ731" s="458"/>
      <c r="DR731" s="458"/>
      <c r="DS731" s="458"/>
      <c r="DT731" s="458"/>
      <c r="DU731" s="39"/>
      <c r="DV731" s="39"/>
      <c r="DW731" s="31">
        <f t="shared" si="942"/>
        <v>51</v>
      </c>
      <c r="DX731" s="459">
        <f t="shared" si="913"/>
        <v>607</v>
      </c>
      <c r="DY731" s="467">
        <f t="shared" si="931"/>
        <v>0</v>
      </c>
      <c r="DZ731" s="468">
        <f t="shared" si="932"/>
        <v>0</v>
      </c>
      <c r="EA731" s="467">
        <f t="shared" si="933"/>
        <v>0</v>
      </c>
      <c r="EB731" s="468"/>
      <c r="EC731" s="326"/>
      <c r="ED731" s="468"/>
      <c r="EE731" s="39"/>
      <c r="EF731" s="459">
        <f t="shared" si="934"/>
        <v>607</v>
      </c>
      <c r="EG731" s="407">
        <f t="shared" si="940"/>
        <v>0.03</v>
      </c>
      <c r="EH731" s="407">
        <f t="shared" si="940"/>
        <v>0.03</v>
      </c>
      <c r="EI731" s="407">
        <f t="shared" si="940"/>
        <v>0.03</v>
      </c>
      <c r="EJ731" s="407">
        <f t="shared" si="940"/>
        <v>0.03</v>
      </c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39"/>
      <c r="GJ731" s="39"/>
      <c r="GK731" s="39"/>
      <c r="GL731" s="39"/>
      <c r="GM731" s="39"/>
      <c r="GN731" s="39"/>
      <c r="GO731" s="39"/>
      <c r="GP731" s="39"/>
      <c r="GQ731" s="39"/>
      <c r="GR731" s="39"/>
      <c r="GS731" s="39"/>
      <c r="GT731" s="39"/>
      <c r="GU731" s="39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</row>
    <row r="732" spans="1:228" ht="12.75" hidden="1" customHeight="1" x14ac:dyDescent="0.2">
      <c r="A732" s="31">
        <f t="shared" si="941"/>
        <v>51</v>
      </c>
      <c r="B732" s="31"/>
      <c r="C732" s="31"/>
      <c r="D732" s="32">
        <f t="shared" si="915"/>
        <v>608</v>
      </c>
      <c r="E732" s="33">
        <f t="shared" ca="1" si="878"/>
        <v>0</v>
      </c>
      <c r="F732" s="33">
        <f t="shared" ca="1" si="879"/>
        <v>0</v>
      </c>
      <c r="G732" s="33">
        <f t="shared" ca="1" si="880"/>
        <v>0</v>
      </c>
      <c r="H732" s="33">
        <v>0</v>
      </c>
      <c r="I732" s="33">
        <v>0</v>
      </c>
      <c r="J732" s="33">
        <f t="shared" ca="1" si="936"/>
        <v>0</v>
      </c>
      <c r="K732" s="33">
        <f t="shared" ca="1" si="881"/>
        <v>0</v>
      </c>
      <c r="L732" s="33"/>
      <c r="M732" s="832">
        <v>0</v>
      </c>
      <c r="N732" s="33">
        <f>IF(M732&gt;0,#REF!,0)</f>
        <v>0</v>
      </c>
      <c r="O732" s="33">
        <f t="shared" ca="1" si="882"/>
        <v>0</v>
      </c>
      <c r="P732" s="833">
        <f t="shared" ca="1" si="916"/>
        <v>0</v>
      </c>
      <c r="Q732" s="834">
        <f t="shared" ca="1" si="917"/>
        <v>0</v>
      </c>
      <c r="R732" s="835">
        <f t="shared" ca="1" si="918"/>
        <v>0</v>
      </c>
      <c r="S732" s="836">
        <f t="shared" ca="1" si="919"/>
        <v>0</v>
      </c>
      <c r="T732" s="34">
        <f t="shared" ca="1" si="883"/>
        <v>0</v>
      </c>
      <c r="U732" s="835">
        <f t="shared" ca="1" si="920"/>
        <v>0</v>
      </c>
      <c r="V732" s="34">
        <f t="shared" si="869"/>
        <v>0</v>
      </c>
      <c r="W732" s="553">
        <f t="shared" si="870"/>
        <v>0</v>
      </c>
      <c r="X732" s="42">
        <f t="shared" si="921"/>
        <v>0.03</v>
      </c>
      <c r="Y732" s="43">
        <f t="shared" si="884"/>
        <v>2.4662697723036864E-3</v>
      </c>
      <c r="Z732" s="45">
        <f t="shared" si="876"/>
        <v>0.03</v>
      </c>
      <c r="AA732" s="43">
        <f t="shared" si="885"/>
        <v>2.4662697723036864E-3</v>
      </c>
      <c r="AB732" s="35">
        <f t="shared" si="939"/>
        <v>0.16</v>
      </c>
      <c r="AC732" s="35">
        <f t="shared" ca="1" si="939"/>
        <v>0.15470777428049154</v>
      </c>
      <c r="AD732" s="317">
        <f t="shared" ca="1" si="939"/>
        <v>0.15470777428049154</v>
      </c>
      <c r="AE732" s="39"/>
      <c r="AF732" s="318">
        <f t="shared" si="886"/>
        <v>0</v>
      </c>
      <c r="AG732" s="405">
        <f t="shared" ca="1" si="887"/>
        <v>0</v>
      </c>
      <c r="AH732" s="318">
        <f t="shared" si="888"/>
        <v>0</v>
      </c>
      <c r="AI732" s="405">
        <f t="shared" ca="1" si="889"/>
        <v>0</v>
      </c>
      <c r="AJ732" s="318">
        <f t="shared" si="890"/>
        <v>0</v>
      </c>
      <c r="AK732" s="405">
        <f t="shared" ca="1" si="891"/>
        <v>0</v>
      </c>
      <c r="AL732" s="35">
        <v>0</v>
      </c>
      <c r="AM732" s="30">
        <f t="shared" ca="1" si="892"/>
        <v>0</v>
      </c>
      <c r="AN732" s="39"/>
      <c r="AO732" s="39"/>
      <c r="AP732" s="709">
        <f ca="1">IF($J$12="",0,IF(A732&lt;=$Y$3,IF(R731+SUM($M$126:M732)&gt;$Z$22,R731*10%,IF(R731+SUM($M$126:M732)&lt;=$Z$22,$Z$22-R731-SUM($M$126:M732))),0))</f>
        <v>0</v>
      </c>
      <c r="AQ732" s="319">
        <f t="shared" ca="1" si="923"/>
        <v>0</v>
      </c>
      <c r="AR732" s="319">
        <f ca="1">IF($J$12="",0,IF(U731&lt;0,0,IF(A732&lt;=$Y$3,IF(U731+SUM($M$126:M732)&gt;$Z$22,U731*10%,IF(U731+SUM($M$126:M732)&lt;=$Z$22,$AR$125-U731-SUM($M$126:M732))),0)))</f>
        <v>0</v>
      </c>
      <c r="AS732" s="39">
        <f t="shared" ca="1" si="924"/>
        <v>0</v>
      </c>
      <c r="AT732" s="723">
        <f t="shared" ca="1" si="893"/>
        <v>0</v>
      </c>
      <c r="AU732" s="320">
        <f t="shared" ca="1" si="894"/>
        <v>0</v>
      </c>
      <c r="AV732" s="320">
        <f t="shared" ca="1" si="895"/>
        <v>0</v>
      </c>
      <c r="AW732" s="320">
        <f t="shared" ca="1" si="896"/>
        <v>0</v>
      </c>
      <c r="AX732" s="320">
        <f t="shared" ca="1" si="897"/>
        <v>0</v>
      </c>
      <c r="AY732" s="320">
        <f t="shared" ca="1" si="925"/>
        <v>0</v>
      </c>
      <c r="AZ732" s="724">
        <f t="shared" ca="1" si="898"/>
        <v>0</v>
      </c>
      <c r="BA732" s="1259">
        <f t="shared" si="926"/>
        <v>0</v>
      </c>
      <c r="BB732" s="1250"/>
      <c r="BC732" s="715">
        <f t="shared" si="899"/>
        <v>0</v>
      </c>
      <c r="BD732" s="715">
        <f t="shared" si="900"/>
        <v>0</v>
      </c>
      <c r="BE732" s="715">
        <f t="shared" si="901"/>
        <v>0</v>
      </c>
      <c r="BF732" s="715">
        <f t="shared" si="927"/>
        <v>0</v>
      </c>
      <c r="BG732" s="732">
        <f t="shared" si="902"/>
        <v>0</v>
      </c>
      <c r="BH732" s="39"/>
      <c r="BI732" s="39"/>
      <c r="BJ732" s="39"/>
      <c r="BK732" s="39"/>
      <c r="BL732" s="39"/>
      <c r="BM732" s="30"/>
      <c r="BN732" s="422">
        <f t="shared" ca="1" si="903"/>
        <v>0</v>
      </c>
      <c r="BO732" s="422">
        <f t="shared" ca="1" si="904"/>
        <v>0</v>
      </c>
      <c r="BP732" s="422">
        <f t="shared" ca="1" si="905"/>
        <v>0</v>
      </c>
      <c r="BQ732" s="422">
        <f t="shared" ca="1" si="906"/>
        <v>0</v>
      </c>
      <c r="BR732" s="422">
        <f t="shared" ca="1" si="928"/>
        <v>0</v>
      </c>
      <c r="BS732" s="422">
        <f t="shared" ca="1" si="907"/>
        <v>0</v>
      </c>
      <c r="BT732" s="422">
        <f t="shared" si="908"/>
        <v>0</v>
      </c>
      <c r="BU732" s="422">
        <f t="shared" si="909"/>
        <v>0</v>
      </c>
      <c r="BV732" s="422">
        <f t="shared" si="910"/>
        <v>0</v>
      </c>
      <c r="BW732" s="422">
        <f t="shared" si="911"/>
        <v>0</v>
      </c>
      <c r="BX732" s="422">
        <f t="shared" si="929"/>
        <v>0</v>
      </c>
      <c r="BY732" s="422">
        <f t="shared" si="912"/>
        <v>0</v>
      </c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458"/>
      <c r="CL732" s="458"/>
      <c r="CM732" s="458"/>
      <c r="CN732" s="458"/>
      <c r="CO732" s="458"/>
      <c r="CP732" s="458"/>
      <c r="CQ732" s="458"/>
      <c r="CR732" s="458"/>
      <c r="CS732" s="458"/>
      <c r="CT732" s="458"/>
      <c r="CU732" s="458"/>
      <c r="CV732" s="458"/>
      <c r="CW732" s="458"/>
      <c r="CX732" s="458"/>
      <c r="CY732" s="458"/>
      <c r="CZ732" s="458"/>
      <c r="DA732" s="458"/>
      <c r="DB732" s="458"/>
      <c r="DC732" s="458"/>
      <c r="DD732" s="458"/>
      <c r="DE732" s="458"/>
      <c r="DF732" s="458"/>
      <c r="DG732" s="458"/>
      <c r="DH732" s="458"/>
      <c r="DI732" s="458"/>
      <c r="DJ732" s="458"/>
      <c r="DK732" s="458"/>
      <c r="DL732" s="458"/>
      <c r="DM732" s="458"/>
      <c r="DN732" s="458"/>
      <c r="DO732" s="458"/>
      <c r="DP732" s="458"/>
      <c r="DQ732" s="458"/>
      <c r="DR732" s="458"/>
      <c r="DS732" s="458"/>
      <c r="DT732" s="458"/>
      <c r="DU732" s="39"/>
      <c r="DV732" s="39"/>
      <c r="DW732" s="31">
        <f t="shared" si="942"/>
        <v>51</v>
      </c>
      <c r="DX732" s="459">
        <f t="shared" si="913"/>
        <v>608</v>
      </c>
      <c r="DY732" s="467">
        <f t="shared" si="931"/>
        <v>0</v>
      </c>
      <c r="DZ732" s="468">
        <f t="shared" si="932"/>
        <v>0</v>
      </c>
      <c r="EA732" s="467">
        <f t="shared" si="933"/>
        <v>0</v>
      </c>
      <c r="EB732" s="468"/>
      <c r="EC732" s="326"/>
      <c r="ED732" s="468"/>
      <c r="EE732" s="39"/>
      <c r="EF732" s="459">
        <f t="shared" si="934"/>
        <v>608</v>
      </c>
      <c r="EG732" s="407">
        <f t="shared" si="940"/>
        <v>0.03</v>
      </c>
      <c r="EH732" s="407">
        <f t="shared" si="940"/>
        <v>0.03</v>
      </c>
      <c r="EI732" s="407">
        <f t="shared" si="940"/>
        <v>0.03</v>
      </c>
      <c r="EJ732" s="407">
        <f t="shared" si="940"/>
        <v>0.03</v>
      </c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39"/>
      <c r="GJ732" s="39"/>
      <c r="GK732" s="39"/>
      <c r="GL732" s="39"/>
      <c r="GM732" s="39"/>
      <c r="GN732" s="39"/>
      <c r="GO732" s="39"/>
      <c r="GP732" s="39"/>
      <c r="GQ732" s="39"/>
      <c r="GR732" s="39"/>
      <c r="GS732" s="39"/>
      <c r="GT732" s="39"/>
      <c r="GU732" s="39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</row>
    <row r="733" spans="1:228" ht="12.75" hidden="1" customHeight="1" x14ac:dyDescent="0.2">
      <c r="A733" s="31">
        <f t="shared" si="941"/>
        <v>51</v>
      </c>
      <c r="B733" s="31"/>
      <c r="C733" s="31"/>
      <c r="D733" s="32">
        <f t="shared" si="915"/>
        <v>609</v>
      </c>
      <c r="E733" s="33">
        <f t="shared" ca="1" si="878"/>
        <v>0</v>
      </c>
      <c r="F733" s="33">
        <f t="shared" ca="1" si="879"/>
        <v>0</v>
      </c>
      <c r="G733" s="33">
        <f t="shared" ca="1" si="880"/>
        <v>0</v>
      </c>
      <c r="H733" s="33">
        <v>0</v>
      </c>
      <c r="I733" s="33">
        <v>0</v>
      </c>
      <c r="J733" s="33">
        <f t="shared" ca="1" si="936"/>
        <v>0</v>
      </c>
      <c r="K733" s="33">
        <f t="shared" ca="1" si="881"/>
        <v>0</v>
      </c>
      <c r="L733" s="33"/>
      <c r="M733" s="832">
        <v>0</v>
      </c>
      <c r="N733" s="33">
        <f>IF(M733&gt;0,#REF!,0)</f>
        <v>0</v>
      </c>
      <c r="O733" s="33">
        <f t="shared" ca="1" si="882"/>
        <v>0</v>
      </c>
      <c r="P733" s="833">
        <f t="shared" ca="1" si="916"/>
        <v>0</v>
      </c>
      <c r="Q733" s="834">
        <f t="shared" ca="1" si="917"/>
        <v>0</v>
      </c>
      <c r="R733" s="835">
        <f t="shared" ca="1" si="918"/>
        <v>0</v>
      </c>
      <c r="S733" s="836">
        <f t="shared" ca="1" si="919"/>
        <v>0</v>
      </c>
      <c r="T733" s="34">
        <f t="shared" ca="1" si="883"/>
        <v>0</v>
      </c>
      <c r="U733" s="835">
        <f t="shared" ca="1" si="920"/>
        <v>0</v>
      </c>
      <c r="V733" s="34">
        <f t="shared" si="869"/>
        <v>0</v>
      </c>
      <c r="W733" s="553">
        <f t="shared" si="870"/>
        <v>0</v>
      </c>
      <c r="X733" s="42">
        <f t="shared" si="921"/>
        <v>0.03</v>
      </c>
      <c r="Y733" s="43">
        <f t="shared" si="884"/>
        <v>2.4662697723036864E-3</v>
      </c>
      <c r="Z733" s="45">
        <f t="shared" si="876"/>
        <v>0.03</v>
      </c>
      <c r="AA733" s="43">
        <f t="shared" si="885"/>
        <v>2.4662697723036864E-3</v>
      </c>
      <c r="AB733" s="35">
        <f t="shared" si="939"/>
        <v>0.16</v>
      </c>
      <c r="AC733" s="35">
        <f t="shared" ca="1" si="939"/>
        <v>0.15470777428049154</v>
      </c>
      <c r="AD733" s="317">
        <f t="shared" ca="1" si="939"/>
        <v>0.15470777428049154</v>
      </c>
      <c r="AE733" s="39"/>
      <c r="AF733" s="318">
        <f t="shared" si="886"/>
        <v>0</v>
      </c>
      <c r="AG733" s="405">
        <f t="shared" ca="1" si="887"/>
        <v>0</v>
      </c>
      <c r="AH733" s="318">
        <f t="shared" si="888"/>
        <v>0</v>
      </c>
      <c r="AI733" s="405">
        <f t="shared" ca="1" si="889"/>
        <v>0</v>
      </c>
      <c r="AJ733" s="318">
        <f t="shared" si="890"/>
        <v>0</v>
      </c>
      <c r="AK733" s="405">
        <f t="shared" ca="1" si="891"/>
        <v>0</v>
      </c>
      <c r="AL733" s="35">
        <v>0</v>
      </c>
      <c r="AM733" s="30">
        <f t="shared" ca="1" si="892"/>
        <v>0</v>
      </c>
      <c r="AN733" s="39"/>
      <c r="AO733" s="39"/>
      <c r="AP733" s="709">
        <f ca="1">IF($J$12="",0,IF(A733&lt;=$Y$3,IF(R732+SUM($M$126:M733)&gt;$Z$22,R732*10%,IF(R732+SUM($M$126:M733)&lt;=$Z$22,$Z$22-R732-SUM($M$126:M733))),0))</f>
        <v>0</v>
      </c>
      <c r="AQ733" s="319">
        <f t="shared" ca="1" si="923"/>
        <v>0</v>
      </c>
      <c r="AR733" s="319">
        <f ca="1">IF($J$12="",0,IF(U732&lt;0,0,IF(A733&lt;=$Y$3,IF(U732+SUM($M$126:M733)&gt;$Z$22,U732*10%,IF(U732+SUM($M$126:M733)&lt;=$Z$22,$AR$125-U732-SUM($M$126:M733))),0)))</f>
        <v>0</v>
      </c>
      <c r="AS733" s="39">
        <f t="shared" ca="1" si="924"/>
        <v>0</v>
      </c>
      <c r="AT733" s="723">
        <f t="shared" ca="1" si="893"/>
        <v>0</v>
      </c>
      <c r="AU733" s="320">
        <f t="shared" ca="1" si="894"/>
        <v>0</v>
      </c>
      <c r="AV733" s="320">
        <f t="shared" ca="1" si="895"/>
        <v>0</v>
      </c>
      <c r="AW733" s="320">
        <f t="shared" ca="1" si="896"/>
        <v>0</v>
      </c>
      <c r="AX733" s="320">
        <f t="shared" ca="1" si="897"/>
        <v>0</v>
      </c>
      <c r="AY733" s="320">
        <f t="shared" ca="1" si="925"/>
        <v>0</v>
      </c>
      <c r="AZ733" s="724">
        <f t="shared" ca="1" si="898"/>
        <v>0</v>
      </c>
      <c r="BA733" s="1259">
        <f t="shared" si="926"/>
        <v>0</v>
      </c>
      <c r="BB733" s="1250"/>
      <c r="BC733" s="715">
        <f t="shared" si="899"/>
        <v>0</v>
      </c>
      <c r="BD733" s="715">
        <f t="shared" si="900"/>
        <v>0</v>
      </c>
      <c r="BE733" s="715">
        <f t="shared" si="901"/>
        <v>0</v>
      </c>
      <c r="BF733" s="715">
        <f t="shared" si="927"/>
        <v>0</v>
      </c>
      <c r="BG733" s="732">
        <f t="shared" si="902"/>
        <v>0</v>
      </c>
      <c r="BH733" s="39"/>
      <c r="BI733" s="39"/>
      <c r="BJ733" s="39"/>
      <c r="BK733" s="39"/>
      <c r="BL733" s="39"/>
      <c r="BM733" s="30"/>
      <c r="BN733" s="422">
        <f t="shared" ca="1" si="903"/>
        <v>0</v>
      </c>
      <c r="BO733" s="422">
        <f t="shared" ca="1" si="904"/>
        <v>0</v>
      </c>
      <c r="BP733" s="422">
        <f t="shared" ca="1" si="905"/>
        <v>0</v>
      </c>
      <c r="BQ733" s="422">
        <f t="shared" ca="1" si="906"/>
        <v>0</v>
      </c>
      <c r="BR733" s="422">
        <f t="shared" ca="1" si="928"/>
        <v>0</v>
      </c>
      <c r="BS733" s="422">
        <f t="shared" ca="1" si="907"/>
        <v>0</v>
      </c>
      <c r="BT733" s="422">
        <f t="shared" si="908"/>
        <v>0</v>
      </c>
      <c r="BU733" s="422">
        <f t="shared" si="909"/>
        <v>0</v>
      </c>
      <c r="BV733" s="422">
        <f t="shared" si="910"/>
        <v>0</v>
      </c>
      <c r="BW733" s="422">
        <f t="shared" si="911"/>
        <v>0</v>
      </c>
      <c r="BX733" s="422">
        <f t="shared" si="929"/>
        <v>0</v>
      </c>
      <c r="BY733" s="422">
        <f t="shared" si="912"/>
        <v>0</v>
      </c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458"/>
      <c r="CL733" s="458"/>
      <c r="CM733" s="458"/>
      <c r="CN733" s="458"/>
      <c r="CO733" s="458"/>
      <c r="CP733" s="458"/>
      <c r="CQ733" s="458"/>
      <c r="CR733" s="458"/>
      <c r="CS733" s="458"/>
      <c r="CT733" s="458"/>
      <c r="CU733" s="458"/>
      <c r="CV733" s="458"/>
      <c r="CW733" s="458"/>
      <c r="CX733" s="458"/>
      <c r="CY733" s="458"/>
      <c r="CZ733" s="458"/>
      <c r="DA733" s="458"/>
      <c r="DB733" s="458"/>
      <c r="DC733" s="458"/>
      <c r="DD733" s="458"/>
      <c r="DE733" s="458"/>
      <c r="DF733" s="458"/>
      <c r="DG733" s="458"/>
      <c r="DH733" s="458"/>
      <c r="DI733" s="458"/>
      <c r="DJ733" s="458"/>
      <c r="DK733" s="458"/>
      <c r="DL733" s="458"/>
      <c r="DM733" s="458"/>
      <c r="DN733" s="458"/>
      <c r="DO733" s="458"/>
      <c r="DP733" s="458"/>
      <c r="DQ733" s="458"/>
      <c r="DR733" s="458"/>
      <c r="DS733" s="458"/>
      <c r="DT733" s="458"/>
      <c r="DU733" s="39"/>
      <c r="DV733" s="39"/>
      <c r="DW733" s="31">
        <f t="shared" si="942"/>
        <v>51</v>
      </c>
      <c r="DX733" s="459">
        <f t="shared" si="913"/>
        <v>609</v>
      </c>
      <c r="DY733" s="467">
        <f t="shared" si="931"/>
        <v>0</v>
      </c>
      <c r="DZ733" s="468">
        <f t="shared" si="932"/>
        <v>0</v>
      </c>
      <c r="EA733" s="467">
        <f t="shared" si="933"/>
        <v>0</v>
      </c>
      <c r="EB733" s="468"/>
      <c r="EC733" s="326"/>
      <c r="ED733" s="468"/>
      <c r="EE733" s="39"/>
      <c r="EF733" s="459">
        <f t="shared" si="934"/>
        <v>609</v>
      </c>
      <c r="EG733" s="407">
        <f t="shared" si="940"/>
        <v>0.03</v>
      </c>
      <c r="EH733" s="407">
        <f t="shared" si="940"/>
        <v>0.03</v>
      </c>
      <c r="EI733" s="407">
        <f t="shared" si="940"/>
        <v>0.03</v>
      </c>
      <c r="EJ733" s="407">
        <f t="shared" si="940"/>
        <v>0.03</v>
      </c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39"/>
      <c r="GJ733" s="39"/>
      <c r="GK733" s="39"/>
      <c r="GL733" s="39"/>
      <c r="GM733" s="39"/>
      <c r="GN733" s="39"/>
      <c r="GO733" s="39"/>
      <c r="GP733" s="39"/>
      <c r="GQ733" s="39"/>
      <c r="GR733" s="39"/>
      <c r="GS733" s="39"/>
      <c r="GT733" s="39"/>
      <c r="GU733" s="39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</row>
    <row r="734" spans="1:228" ht="12.75" hidden="1" customHeight="1" x14ac:dyDescent="0.2">
      <c r="A734" s="31">
        <f t="shared" si="941"/>
        <v>51</v>
      </c>
      <c r="B734" s="31"/>
      <c r="C734" s="31"/>
      <c r="D734" s="32">
        <f t="shared" si="915"/>
        <v>610</v>
      </c>
      <c r="E734" s="33">
        <f t="shared" ca="1" si="878"/>
        <v>0</v>
      </c>
      <c r="F734" s="33">
        <f t="shared" ca="1" si="879"/>
        <v>0</v>
      </c>
      <c r="G734" s="33">
        <f t="shared" ca="1" si="880"/>
        <v>0</v>
      </c>
      <c r="H734" s="33">
        <v>0</v>
      </c>
      <c r="I734" s="33">
        <v>0</v>
      </c>
      <c r="J734" s="33">
        <f t="shared" ca="1" si="936"/>
        <v>0</v>
      </c>
      <c r="K734" s="33">
        <f t="shared" ca="1" si="881"/>
        <v>0</v>
      </c>
      <c r="L734" s="33"/>
      <c r="M734" s="832">
        <v>0</v>
      </c>
      <c r="N734" s="33">
        <f>IF(M734&gt;0,#REF!,0)</f>
        <v>0</v>
      </c>
      <c r="O734" s="33">
        <f t="shared" ca="1" si="882"/>
        <v>0</v>
      </c>
      <c r="P734" s="833">
        <f t="shared" ca="1" si="916"/>
        <v>0</v>
      </c>
      <c r="Q734" s="834">
        <f t="shared" ca="1" si="917"/>
        <v>0</v>
      </c>
      <c r="R734" s="835">
        <f t="shared" ca="1" si="918"/>
        <v>0</v>
      </c>
      <c r="S734" s="836">
        <f t="shared" ca="1" si="919"/>
        <v>0</v>
      </c>
      <c r="T734" s="34">
        <f t="shared" ca="1" si="883"/>
        <v>0</v>
      </c>
      <c r="U734" s="835">
        <f t="shared" ca="1" si="920"/>
        <v>0</v>
      </c>
      <c r="V734" s="34">
        <f t="shared" si="869"/>
        <v>0</v>
      </c>
      <c r="W734" s="553">
        <f t="shared" si="870"/>
        <v>0</v>
      </c>
      <c r="X734" s="42">
        <f t="shared" si="921"/>
        <v>0.03</v>
      </c>
      <c r="Y734" s="43">
        <f t="shared" si="884"/>
        <v>2.4662697723036864E-3</v>
      </c>
      <c r="Z734" s="45">
        <f t="shared" si="876"/>
        <v>0.03</v>
      </c>
      <c r="AA734" s="43">
        <f t="shared" si="885"/>
        <v>2.4662697723036864E-3</v>
      </c>
      <c r="AB734" s="35">
        <f t="shared" ref="AB734:AD749" si="943">AB733</f>
        <v>0.16</v>
      </c>
      <c r="AC734" s="35">
        <f t="shared" ca="1" si="943"/>
        <v>0.15470777428049154</v>
      </c>
      <c r="AD734" s="317">
        <f t="shared" ca="1" si="943"/>
        <v>0.15470777428049154</v>
      </c>
      <c r="AE734" s="39"/>
      <c r="AF734" s="318">
        <f t="shared" si="886"/>
        <v>0</v>
      </c>
      <c r="AG734" s="405">
        <f t="shared" ca="1" si="887"/>
        <v>0</v>
      </c>
      <c r="AH734" s="318">
        <f t="shared" si="888"/>
        <v>0</v>
      </c>
      <c r="AI734" s="405">
        <f t="shared" ca="1" si="889"/>
        <v>0</v>
      </c>
      <c r="AJ734" s="318">
        <f t="shared" si="890"/>
        <v>0</v>
      </c>
      <c r="AK734" s="405">
        <f t="shared" ca="1" si="891"/>
        <v>0</v>
      </c>
      <c r="AL734" s="35">
        <v>0</v>
      </c>
      <c r="AM734" s="30">
        <f t="shared" ca="1" si="892"/>
        <v>0</v>
      </c>
      <c r="AN734" s="39"/>
      <c r="AO734" s="39"/>
      <c r="AP734" s="709">
        <f ca="1">IF($J$12="",0,IF(A734&lt;=$Y$3,IF(R733+SUM($M$126:M734)&gt;$Z$22,R733*10%,IF(R733+SUM($M$126:M734)&lt;=$Z$22,$Z$22-R733-SUM($M$126:M734))),0))</f>
        <v>0</v>
      </c>
      <c r="AQ734" s="319">
        <f t="shared" ca="1" si="923"/>
        <v>0</v>
      </c>
      <c r="AR734" s="319">
        <f ca="1">IF($J$12="",0,IF(U733&lt;0,0,IF(A734&lt;=$Y$3,IF(U733+SUM($M$126:M734)&gt;$Z$22,U733*10%,IF(U733+SUM($M$126:M734)&lt;=$Z$22,$AR$125-U733-SUM($M$126:M734))),0)))</f>
        <v>0</v>
      </c>
      <c r="AS734" s="39">
        <f t="shared" ca="1" si="924"/>
        <v>0</v>
      </c>
      <c r="AT734" s="723">
        <f t="shared" ca="1" si="893"/>
        <v>0</v>
      </c>
      <c r="AU734" s="320">
        <f t="shared" ca="1" si="894"/>
        <v>0</v>
      </c>
      <c r="AV734" s="320">
        <f t="shared" ca="1" si="895"/>
        <v>0</v>
      </c>
      <c r="AW734" s="320">
        <f t="shared" ca="1" si="896"/>
        <v>0</v>
      </c>
      <c r="AX734" s="320">
        <f t="shared" ca="1" si="897"/>
        <v>0</v>
      </c>
      <c r="AY734" s="320">
        <f t="shared" ca="1" si="925"/>
        <v>0</v>
      </c>
      <c r="AZ734" s="724">
        <f t="shared" ca="1" si="898"/>
        <v>0</v>
      </c>
      <c r="BA734" s="1259">
        <f t="shared" si="926"/>
        <v>0</v>
      </c>
      <c r="BB734" s="1250"/>
      <c r="BC734" s="715">
        <f t="shared" si="899"/>
        <v>0</v>
      </c>
      <c r="BD734" s="715">
        <f t="shared" si="900"/>
        <v>0</v>
      </c>
      <c r="BE734" s="715">
        <f t="shared" si="901"/>
        <v>0</v>
      </c>
      <c r="BF734" s="715">
        <f t="shared" si="927"/>
        <v>0</v>
      </c>
      <c r="BG734" s="732">
        <f t="shared" si="902"/>
        <v>0</v>
      </c>
      <c r="BH734" s="39"/>
      <c r="BI734" s="39"/>
      <c r="BJ734" s="39"/>
      <c r="BK734" s="39"/>
      <c r="BL734" s="39"/>
      <c r="BM734" s="30"/>
      <c r="BN734" s="422">
        <f t="shared" ca="1" si="903"/>
        <v>0</v>
      </c>
      <c r="BO734" s="422">
        <f t="shared" ca="1" si="904"/>
        <v>0</v>
      </c>
      <c r="BP734" s="422">
        <f t="shared" ca="1" si="905"/>
        <v>0</v>
      </c>
      <c r="BQ734" s="422">
        <f t="shared" ca="1" si="906"/>
        <v>0</v>
      </c>
      <c r="BR734" s="422">
        <f t="shared" ca="1" si="928"/>
        <v>0</v>
      </c>
      <c r="BS734" s="422">
        <f t="shared" ca="1" si="907"/>
        <v>0</v>
      </c>
      <c r="BT734" s="422">
        <f t="shared" si="908"/>
        <v>0</v>
      </c>
      <c r="BU734" s="422">
        <f t="shared" si="909"/>
        <v>0</v>
      </c>
      <c r="BV734" s="422">
        <f t="shared" si="910"/>
        <v>0</v>
      </c>
      <c r="BW734" s="422">
        <f t="shared" si="911"/>
        <v>0</v>
      </c>
      <c r="BX734" s="422">
        <f t="shared" si="929"/>
        <v>0</v>
      </c>
      <c r="BY734" s="422">
        <f t="shared" si="912"/>
        <v>0</v>
      </c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458"/>
      <c r="CL734" s="458"/>
      <c r="CM734" s="458"/>
      <c r="CN734" s="458"/>
      <c r="CO734" s="458"/>
      <c r="CP734" s="458"/>
      <c r="CQ734" s="458"/>
      <c r="CR734" s="458"/>
      <c r="CS734" s="458"/>
      <c r="CT734" s="458"/>
      <c r="CU734" s="458"/>
      <c r="CV734" s="458"/>
      <c r="CW734" s="458"/>
      <c r="CX734" s="458"/>
      <c r="CY734" s="458"/>
      <c r="CZ734" s="458"/>
      <c r="DA734" s="458"/>
      <c r="DB734" s="458"/>
      <c r="DC734" s="458"/>
      <c r="DD734" s="458"/>
      <c r="DE734" s="458"/>
      <c r="DF734" s="458"/>
      <c r="DG734" s="458"/>
      <c r="DH734" s="458"/>
      <c r="DI734" s="458"/>
      <c r="DJ734" s="458"/>
      <c r="DK734" s="458"/>
      <c r="DL734" s="458"/>
      <c r="DM734" s="458"/>
      <c r="DN734" s="458"/>
      <c r="DO734" s="458"/>
      <c r="DP734" s="458"/>
      <c r="DQ734" s="458"/>
      <c r="DR734" s="458"/>
      <c r="DS734" s="458"/>
      <c r="DT734" s="458"/>
      <c r="DU734" s="39"/>
      <c r="DV734" s="39"/>
      <c r="DW734" s="31">
        <f t="shared" si="942"/>
        <v>51</v>
      </c>
      <c r="DX734" s="459">
        <f t="shared" si="913"/>
        <v>610</v>
      </c>
      <c r="DY734" s="467">
        <f t="shared" si="931"/>
        <v>0</v>
      </c>
      <c r="DZ734" s="468">
        <f t="shared" si="932"/>
        <v>0</v>
      </c>
      <c r="EA734" s="467">
        <f t="shared" si="933"/>
        <v>0</v>
      </c>
      <c r="EB734" s="468"/>
      <c r="EC734" s="326"/>
      <c r="ED734" s="468"/>
      <c r="EE734" s="39"/>
      <c r="EF734" s="459">
        <f t="shared" si="934"/>
        <v>610</v>
      </c>
      <c r="EG734" s="407">
        <f t="shared" si="940"/>
        <v>0.03</v>
      </c>
      <c r="EH734" s="407">
        <f t="shared" si="940"/>
        <v>0.03</v>
      </c>
      <c r="EI734" s="407">
        <f t="shared" si="940"/>
        <v>0.03</v>
      </c>
      <c r="EJ734" s="407">
        <f t="shared" si="940"/>
        <v>0.03</v>
      </c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39"/>
      <c r="GJ734" s="39"/>
      <c r="GK734" s="39"/>
      <c r="GL734" s="39"/>
      <c r="GM734" s="39"/>
      <c r="GN734" s="39"/>
      <c r="GO734" s="39"/>
      <c r="GP734" s="39"/>
      <c r="GQ734" s="39"/>
      <c r="GR734" s="39"/>
      <c r="GS734" s="39"/>
      <c r="GT734" s="39"/>
      <c r="GU734" s="39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</row>
    <row r="735" spans="1:228" ht="12.75" hidden="1" customHeight="1" x14ac:dyDescent="0.2">
      <c r="A735" s="31">
        <f t="shared" si="941"/>
        <v>51</v>
      </c>
      <c r="B735" s="31"/>
      <c r="C735" s="31"/>
      <c r="D735" s="32">
        <f t="shared" si="915"/>
        <v>611</v>
      </c>
      <c r="E735" s="33">
        <f t="shared" ca="1" si="878"/>
        <v>0</v>
      </c>
      <c r="F735" s="33">
        <f t="shared" ca="1" si="879"/>
        <v>0</v>
      </c>
      <c r="G735" s="33">
        <f t="shared" ca="1" si="880"/>
        <v>0</v>
      </c>
      <c r="H735" s="33">
        <v>0</v>
      </c>
      <c r="I735" s="33">
        <v>0</v>
      </c>
      <c r="J735" s="33">
        <f t="shared" ca="1" si="936"/>
        <v>0</v>
      </c>
      <c r="K735" s="33">
        <f t="shared" ca="1" si="881"/>
        <v>0</v>
      </c>
      <c r="L735" s="33"/>
      <c r="M735" s="832">
        <v>0</v>
      </c>
      <c r="N735" s="33">
        <f>IF(M735&gt;0,#REF!,0)</f>
        <v>0</v>
      </c>
      <c r="O735" s="33">
        <f t="shared" ca="1" si="882"/>
        <v>0</v>
      </c>
      <c r="P735" s="833">
        <f t="shared" ca="1" si="916"/>
        <v>0</v>
      </c>
      <c r="Q735" s="834">
        <f t="shared" ca="1" si="917"/>
        <v>0</v>
      </c>
      <c r="R735" s="835">
        <f t="shared" ca="1" si="918"/>
        <v>0</v>
      </c>
      <c r="S735" s="836">
        <f t="shared" ca="1" si="919"/>
        <v>0</v>
      </c>
      <c r="T735" s="34">
        <f t="shared" ca="1" si="883"/>
        <v>0</v>
      </c>
      <c r="U735" s="835">
        <f t="shared" ca="1" si="920"/>
        <v>0</v>
      </c>
      <c r="V735" s="34">
        <f t="shared" si="869"/>
        <v>0</v>
      </c>
      <c r="W735" s="553">
        <f t="shared" si="870"/>
        <v>0</v>
      </c>
      <c r="X735" s="42">
        <f t="shared" si="921"/>
        <v>0.03</v>
      </c>
      <c r="Y735" s="43">
        <f t="shared" si="884"/>
        <v>2.4662697723036864E-3</v>
      </c>
      <c r="Z735" s="45">
        <f t="shared" si="876"/>
        <v>0.03</v>
      </c>
      <c r="AA735" s="43">
        <f t="shared" si="885"/>
        <v>2.4662697723036864E-3</v>
      </c>
      <c r="AB735" s="35">
        <f t="shared" si="943"/>
        <v>0.16</v>
      </c>
      <c r="AC735" s="35">
        <f t="shared" ca="1" si="943"/>
        <v>0.15470777428049154</v>
      </c>
      <c r="AD735" s="317">
        <f t="shared" ca="1" si="943"/>
        <v>0.15470777428049154</v>
      </c>
      <c r="AE735" s="39"/>
      <c r="AF735" s="318">
        <f t="shared" si="886"/>
        <v>0</v>
      </c>
      <c r="AG735" s="405">
        <f t="shared" ca="1" si="887"/>
        <v>0</v>
      </c>
      <c r="AH735" s="318">
        <f t="shared" si="888"/>
        <v>0</v>
      </c>
      <c r="AI735" s="405">
        <f t="shared" ca="1" si="889"/>
        <v>0</v>
      </c>
      <c r="AJ735" s="318">
        <f t="shared" si="890"/>
        <v>0</v>
      </c>
      <c r="AK735" s="405">
        <f t="shared" ca="1" si="891"/>
        <v>0</v>
      </c>
      <c r="AL735" s="35">
        <v>0</v>
      </c>
      <c r="AM735" s="30">
        <f t="shared" ca="1" si="892"/>
        <v>0</v>
      </c>
      <c r="AN735" s="39"/>
      <c r="AO735" s="39"/>
      <c r="AP735" s="709">
        <f ca="1">IF($J$12="",0,IF(A735&lt;=$Y$3,IF(R734+SUM($M$126:M735)&gt;$Z$22,R734*10%,IF(R734+SUM($M$126:M735)&lt;=$Z$22,$Z$22-R734-SUM($M$126:M735))),0))</f>
        <v>0</v>
      </c>
      <c r="AQ735" s="319">
        <f t="shared" ca="1" si="923"/>
        <v>0</v>
      </c>
      <c r="AR735" s="319">
        <f ca="1">IF($J$12="",0,IF(U734&lt;0,0,IF(A735&lt;=$Y$3,IF(U734+SUM($M$126:M735)&gt;$Z$22,U734*10%,IF(U734+SUM($M$126:M735)&lt;=$Z$22,$AR$125-U734-SUM($M$126:M735))),0)))</f>
        <v>0</v>
      </c>
      <c r="AS735" s="39">
        <f t="shared" ca="1" si="924"/>
        <v>0</v>
      </c>
      <c r="AT735" s="723">
        <f t="shared" ca="1" si="893"/>
        <v>0</v>
      </c>
      <c r="AU735" s="320">
        <f t="shared" ca="1" si="894"/>
        <v>0</v>
      </c>
      <c r="AV735" s="320">
        <f t="shared" ca="1" si="895"/>
        <v>0</v>
      </c>
      <c r="AW735" s="320">
        <f t="shared" ca="1" si="896"/>
        <v>0</v>
      </c>
      <c r="AX735" s="320">
        <f t="shared" ca="1" si="897"/>
        <v>0</v>
      </c>
      <c r="AY735" s="320">
        <f t="shared" ca="1" si="925"/>
        <v>0</v>
      </c>
      <c r="AZ735" s="724">
        <f t="shared" ca="1" si="898"/>
        <v>0</v>
      </c>
      <c r="BA735" s="1259">
        <f t="shared" si="926"/>
        <v>0</v>
      </c>
      <c r="BB735" s="1250"/>
      <c r="BC735" s="715">
        <f t="shared" si="899"/>
        <v>0</v>
      </c>
      <c r="BD735" s="715">
        <f t="shared" si="900"/>
        <v>0</v>
      </c>
      <c r="BE735" s="715">
        <f t="shared" si="901"/>
        <v>0</v>
      </c>
      <c r="BF735" s="715">
        <f t="shared" si="927"/>
        <v>0</v>
      </c>
      <c r="BG735" s="732">
        <f t="shared" si="902"/>
        <v>0</v>
      </c>
      <c r="BH735" s="39"/>
      <c r="BI735" s="39"/>
      <c r="BJ735" s="39"/>
      <c r="BK735" s="39"/>
      <c r="BL735" s="39"/>
      <c r="BM735" s="30"/>
      <c r="BN735" s="422">
        <f t="shared" ca="1" si="903"/>
        <v>0</v>
      </c>
      <c r="BO735" s="422">
        <f t="shared" ca="1" si="904"/>
        <v>0</v>
      </c>
      <c r="BP735" s="422">
        <f t="shared" ca="1" si="905"/>
        <v>0</v>
      </c>
      <c r="BQ735" s="422">
        <f t="shared" ca="1" si="906"/>
        <v>0</v>
      </c>
      <c r="BR735" s="422">
        <f t="shared" ca="1" si="928"/>
        <v>0</v>
      </c>
      <c r="BS735" s="422">
        <f t="shared" ca="1" si="907"/>
        <v>0</v>
      </c>
      <c r="BT735" s="422">
        <f t="shared" si="908"/>
        <v>0</v>
      </c>
      <c r="BU735" s="422">
        <f t="shared" si="909"/>
        <v>0</v>
      </c>
      <c r="BV735" s="422">
        <f t="shared" si="910"/>
        <v>0</v>
      </c>
      <c r="BW735" s="422">
        <f t="shared" si="911"/>
        <v>0</v>
      </c>
      <c r="BX735" s="422">
        <f t="shared" si="929"/>
        <v>0</v>
      </c>
      <c r="BY735" s="422">
        <f t="shared" si="912"/>
        <v>0</v>
      </c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458"/>
      <c r="CL735" s="458"/>
      <c r="CM735" s="458"/>
      <c r="CN735" s="458"/>
      <c r="CO735" s="458"/>
      <c r="CP735" s="458"/>
      <c r="CQ735" s="458"/>
      <c r="CR735" s="458"/>
      <c r="CS735" s="458"/>
      <c r="CT735" s="458"/>
      <c r="CU735" s="458"/>
      <c r="CV735" s="458"/>
      <c r="CW735" s="458"/>
      <c r="CX735" s="458"/>
      <c r="CY735" s="458"/>
      <c r="CZ735" s="458"/>
      <c r="DA735" s="458"/>
      <c r="DB735" s="458"/>
      <c r="DC735" s="458"/>
      <c r="DD735" s="458"/>
      <c r="DE735" s="458"/>
      <c r="DF735" s="458"/>
      <c r="DG735" s="458"/>
      <c r="DH735" s="458"/>
      <c r="DI735" s="458"/>
      <c r="DJ735" s="458"/>
      <c r="DK735" s="458"/>
      <c r="DL735" s="458"/>
      <c r="DM735" s="458"/>
      <c r="DN735" s="458"/>
      <c r="DO735" s="458"/>
      <c r="DP735" s="458"/>
      <c r="DQ735" s="458"/>
      <c r="DR735" s="458"/>
      <c r="DS735" s="458"/>
      <c r="DT735" s="458"/>
      <c r="DU735" s="39"/>
      <c r="DV735" s="39"/>
      <c r="DW735" s="31">
        <f t="shared" si="942"/>
        <v>51</v>
      </c>
      <c r="DX735" s="459">
        <f t="shared" si="913"/>
        <v>611</v>
      </c>
      <c r="DY735" s="467">
        <f t="shared" si="931"/>
        <v>0</v>
      </c>
      <c r="DZ735" s="468">
        <f t="shared" si="932"/>
        <v>0</v>
      </c>
      <c r="EA735" s="467">
        <f t="shared" si="933"/>
        <v>0</v>
      </c>
      <c r="EB735" s="468"/>
      <c r="EC735" s="326"/>
      <c r="ED735" s="468"/>
      <c r="EE735" s="39"/>
      <c r="EF735" s="459">
        <f t="shared" si="934"/>
        <v>611</v>
      </c>
      <c r="EG735" s="407">
        <f t="shared" ref="EG735:EJ750" si="944">EG734</f>
        <v>0.03</v>
      </c>
      <c r="EH735" s="407">
        <f t="shared" si="944"/>
        <v>0.03</v>
      </c>
      <c r="EI735" s="407">
        <f t="shared" si="944"/>
        <v>0.03</v>
      </c>
      <c r="EJ735" s="407">
        <f t="shared" si="944"/>
        <v>0.03</v>
      </c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39"/>
      <c r="GJ735" s="39"/>
      <c r="GK735" s="39"/>
      <c r="GL735" s="39"/>
      <c r="GM735" s="39"/>
      <c r="GN735" s="39"/>
      <c r="GO735" s="39"/>
      <c r="GP735" s="39"/>
      <c r="GQ735" s="39"/>
      <c r="GR735" s="39"/>
      <c r="GS735" s="39"/>
      <c r="GT735" s="39"/>
      <c r="GU735" s="39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</row>
    <row r="736" spans="1:228" ht="12.75" hidden="1" customHeight="1" x14ac:dyDescent="0.2">
      <c r="A736" s="31">
        <f t="shared" si="941"/>
        <v>51</v>
      </c>
      <c r="B736" s="31"/>
      <c r="C736" s="31"/>
      <c r="D736" s="32">
        <f t="shared" si="915"/>
        <v>612</v>
      </c>
      <c r="E736" s="33">
        <f t="shared" ca="1" si="878"/>
        <v>0</v>
      </c>
      <c r="F736" s="33">
        <f t="shared" ca="1" si="879"/>
        <v>0</v>
      </c>
      <c r="G736" s="33">
        <f t="shared" ca="1" si="880"/>
        <v>0</v>
      </c>
      <c r="H736" s="33">
        <v>0</v>
      </c>
      <c r="I736" s="33">
        <v>0</v>
      </c>
      <c r="J736" s="33">
        <f t="shared" ca="1" si="936"/>
        <v>0</v>
      </c>
      <c r="K736" s="33">
        <f t="shared" ca="1" si="881"/>
        <v>0</v>
      </c>
      <c r="L736" s="33"/>
      <c r="M736" s="832">
        <v>0</v>
      </c>
      <c r="N736" s="33">
        <f>IF(M736&gt;0,#REF!,0)</f>
        <v>0</v>
      </c>
      <c r="O736" s="33">
        <f t="shared" ca="1" si="882"/>
        <v>0</v>
      </c>
      <c r="P736" s="833">
        <f t="shared" ca="1" si="916"/>
        <v>0</v>
      </c>
      <c r="Q736" s="834">
        <f t="shared" ca="1" si="917"/>
        <v>0</v>
      </c>
      <c r="R736" s="835">
        <f t="shared" ca="1" si="918"/>
        <v>0</v>
      </c>
      <c r="S736" s="836">
        <f t="shared" ca="1" si="919"/>
        <v>0</v>
      </c>
      <c r="T736" s="34">
        <f t="shared" ca="1" si="883"/>
        <v>0</v>
      </c>
      <c r="U736" s="835">
        <f t="shared" ca="1" si="920"/>
        <v>0</v>
      </c>
      <c r="V736" s="34">
        <f t="shared" si="869"/>
        <v>0</v>
      </c>
      <c r="W736" s="553">
        <f t="shared" si="870"/>
        <v>0</v>
      </c>
      <c r="X736" s="42">
        <f t="shared" si="921"/>
        <v>0.03</v>
      </c>
      <c r="Y736" s="43">
        <f t="shared" si="884"/>
        <v>2.4662697723036864E-3</v>
      </c>
      <c r="Z736" s="45">
        <f t="shared" si="876"/>
        <v>0.03</v>
      </c>
      <c r="AA736" s="43">
        <f t="shared" si="885"/>
        <v>2.4662697723036864E-3</v>
      </c>
      <c r="AB736" s="35">
        <f t="shared" si="943"/>
        <v>0.16</v>
      </c>
      <c r="AC736" s="35">
        <f t="shared" ca="1" si="943"/>
        <v>0.15470777428049154</v>
      </c>
      <c r="AD736" s="317">
        <f t="shared" ca="1" si="943"/>
        <v>0.15470777428049154</v>
      </c>
      <c r="AE736" s="39"/>
      <c r="AF736" s="318">
        <f t="shared" si="886"/>
        <v>0</v>
      </c>
      <c r="AG736" s="405">
        <f t="shared" ca="1" si="887"/>
        <v>0</v>
      </c>
      <c r="AH736" s="318">
        <f t="shared" si="888"/>
        <v>0</v>
      </c>
      <c r="AI736" s="405">
        <f t="shared" ca="1" si="889"/>
        <v>0</v>
      </c>
      <c r="AJ736" s="318">
        <f t="shared" si="890"/>
        <v>0</v>
      </c>
      <c r="AK736" s="405">
        <f t="shared" ca="1" si="891"/>
        <v>0</v>
      </c>
      <c r="AL736" s="35">
        <v>0</v>
      </c>
      <c r="AM736" s="30">
        <f t="shared" ca="1" si="892"/>
        <v>0</v>
      </c>
      <c r="AN736" s="39"/>
      <c r="AO736" s="39"/>
      <c r="AP736" s="709">
        <f ca="1">IF($J$12="",0,IF(A736&lt;=$Y$3,IF(R735+SUM($M$126:M736)&gt;$Z$22,R735*10%,IF(R735+SUM($M$126:M736)&lt;=$Z$22,$Z$22-R735-SUM($M$126:M736))),0))</f>
        <v>0</v>
      </c>
      <c r="AQ736" s="319">
        <f t="shared" ca="1" si="923"/>
        <v>0</v>
      </c>
      <c r="AR736" s="319">
        <f ca="1">IF($J$12="",0,IF(U735&lt;0,0,IF(A736&lt;=$Y$3,IF(U735+SUM($M$126:M736)&gt;$Z$22,U735*10%,IF(U735+SUM($M$126:M736)&lt;=$Z$22,$AR$125-U735-SUM($M$126:M736))),0)))</f>
        <v>0</v>
      </c>
      <c r="AS736" s="39">
        <f t="shared" ca="1" si="924"/>
        <v>0</v>
      </c>
      <c r="AT736" s="723">
        <f t="shared" ca="1" si="893"/>
        <v>0</v>
      </c>
      <c r="AU736" s="320">
        <f t="shared" ca="1" si="894"/>
        <v>0</v>
      </c>
      <c r="AV736" s="320">
        <f t="shared" ca="1" si="895"/>
        <v>0</v>
      </c>
      <c r="AW736" s="320">
        <f t="shared" ca="1" si="896"/>
        <v>0</v>
      </c>
      <c r="AX736" s="320">
        <f t="shared" ca="1" si="897"/>
        <v>0</v>
      </c>
      <c r="AY736" s="320">
        <f t="shared" ca="1" si="925"/>
        <v>0</v>
      </c>
      <c r="AZ736" s="724">
        <f t="shared" ca="1" si="898"/>
        <v>0</v>
      </c>
      <c r="BA736" s="1259">
        <f t="shared" si="926"/>
        <v>0</v>
      </c>
      <c r="BB736" s="1250"/>
      <c r="BC736" s="715">
        <f t="shared" si="899"/>
        <v>0</v>
      </c>
      <c r="BD736" s="715">
        <f t="shared" si="900"/>
        <v>0</v>
      </c>
      <c r="BE736" s="715">
        <f t="shared" si="901"/>
        <v>0</v>
      </c>
      <c r="BF736" s="715">
        <f t="shared" si="927"/>
        <v>0</v>
      </c>
      <c r="BG736" s="732">
        <f t="shared" si="902"/>
        <v>0</v>
      </c>
      <c r="BH736" s="39"/>
      <c r="BI736" s="39"/>
      <c r="BJ736" s="39"/>
      <c r="BK736" s="39"/>
      <c r="BL736" s="39"/>
      <c r="BM736" s="30"/>
      <c r="BN736" s="422">
        <f t="shared" ca="1" si="903"/>
        <v>0</v>
      </c>
      <c r="BO736" s="422">
        <f t="shared" ca="1" si="904"/>
        <v>0</v>
      </c>
      <c r="BP736" s="422">
        <f t="shared" ca="1" si="905"/>
        <v>0</v>
      </c>
      <c r="BQ736" s="422">
        <f t="shared" ca="1" si="906"/>
        <v>0</v>
      </c>
      <c r="BR736" s="422">
        <f t="shared" ca="1" si="928"/>
        <v>0</v>
      </c>
      <c r="BS736" s="422">
        <f t="shared" ca="1" si="907"/>
        <v>0</v>
      </c>
      <c r="BT736" s="422">
        <f t="shared" si="908"/>
        <v>0</v>
      </c>
      <c r="BU736" s="422">
        <f t="shared" si="909"/>
        <v>0</v>
      </c>
      <c r="BV736" s="422">
        <f t="shared" si="910"/>
        <v>0</v>
      </c>
      <c r="BW736" s="422">
        <f t="shared" si="911"/>
        <v>0</v>
      </c>
      <c r="BX736" s="422">
        <f t="shared" si="929"/>
        <v>0</v>
      </c>
      <c r="BY736" s="422">
        <f t="shared" si="912"/>
        <v>0</v>
      </c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458"/>
      <c r="CL736" s="458"/>
      <c r="CM736" s="458"/>
      <c r="CN736" s="458"/>
      <c r="CO736" s="458"/>
      <c r="CP736" s="458"/>
      <c r="CQ736" s="458"/>
      <c r="CR736" s="458"/>
      <c r="CS736" s="458"/>
      <c r="CT736" s="458"/>
      <c r="CU736" s="458"/>
      <c r="CV736" s="458"/>
      <c r="CW736" s="458"/>
      <c r="CX736" s="458"/>
      <c r="CY736" s="458"/>
      <c r="CZ736" s="458"/>
      <c r="DA736" s="458"/>
      <c r="DB736" s="458"/>
      <c r="DC736" s="458"/>
      <c r="DD736" s="458"/>
      <c r="DE736" s="458"/>
      <c r="DF736" s="458"/>
      <c r="DG736" s="458"/>
      <c r="DH736" s="458"/>
      <c r="DI736" s="458"/>
      <c r="DJ736" s="458"/>
      <c r="DK736" s="458"/>
      <c r="DL736" s="458"/>
      <c r="DM736" s="458"/>
      <c r="DN736" s="458"/>
      <c r="DO736" s="458"/>
      <c r="DP736" s="458"/>
      <c r="DQ736" s="458"/>
      <c r="DR736" s="458"/>
      <c r="DS736" s="458"/>
      <c r="DT736" s="458"/>
      <c r="DU736" s="39"/>
      <c r="DV736" s="39"/>
      <c r="DW736" s="31">
        <f t="shared" si="942"/>
        <v>51</v>
      </c>
      <c r="DX736" s="459">
        <f t="shared" si="913"/>
        <v>612</v>
      </c>
      <c r="DY736" s="467">
        <f t="shared" si="931"/>
        <v>0</v>
      </c>
      <c r="DZ736" s="468">
        <f t="shared" si="932"/>
        <v>0</v>
      </c>
      <c r="EA736" s="467">
        <f t="shared" si="933"/>
        <v>0</v>
      </c>
      <c r="EB736" s="468"/>
      <c r="EC736" s="326"/>
      <c r="ED736" s="468"/>
      <c r="EE736" s="39"/>
      <c r="EF736" s="459">
        <f t="shared" si="934"/>
        <v>612</v>
      </c>
      <c r="EG736" s="407">
        <f t="shared" si="944"/>
        <v>0.03</v>
      </c>
      <c r="EH736" s="407">
        <f t="shared" si="944"/>
        <v>0.03</v>
      </c>
      <c r="EI736" s="407">
        <f t="shared" si="944"/>
        <v>0.03</v>
      </c>
      <c r="EJ736" s="407">
        <f t="shared" si="944"/>
        <v>0.03</v>
      </c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39"/>
      <c r="GJ736" s="39"/>
      <c r="GK736" s="39"/>
      <c r="GL736" s="39"/>
      <c r="GM736" s="39"/>
      <c r="GN736" s="39"/>
      <c r="GO736" s="39"/>
      <c r="GP736" s="39"/>
      <c r="GQ736" s="39"/>
      <c r="GR736" s="39"/>
      <c r="GS736" s="39"/>
      <c r="GT736" s="39"/>
      <c r="GU736" s="39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</row>
    <row r="737" spans="1:228" ht="12.75" hidden="1" customHeight="1" x14ac:dyDescent="0.2">
      <c r="A737" s="31">
        <f>A736+1</f>
        <v>52</v>
      </c>
      <c r="B737" s="31"/>
      <c r="C737" s="31">
        <v>30</v>
      </c>
      <c r="D737" s="32">
        <f t="shared" si="915"/>
        <v>613</v>
      </c>
      <c r="E737" s="33">
        <f t="shared" ca="1" si="878"/>
        <v>0</v>
      </c>
      <c r="F737" s="33">
        <f t="shared" ca="1" si="879"/>
        <v>0</v>
      </c>
      <c r="G737" s="33">
        <f t="shared" ca="1" si="880"/>
        <v>0</v>
      </c>
      <c r="H737" s="33">
        <v>0</v>
      </c>
      <c r="I737" s="33">
        <v>0</v>
      </c>
      <c r="J737" s="33">
        <f t="shared" ca="1" si="936"/>
        <v>0</v>
      </c>
      <c r="K737" s="33">
        <f t="shared" ca="1" si="881"/>
        <v>0</v>
      </c>
      <c r="L737" s="33"/>
      <c r="M737" s="832">
        <v>0</v>
      </c>
      <c r="N737" s="33">
        <f>IF(M737&gt;0,#REF!,0)</f>
        <v>0</v>
      </c>
      <c r="O737" s="33">
        <f t="shared" ca="1" si="882"/>
        <v>0</v>
      </c>
      <c r="P737" s="833">
        <f t="shared" ca="1" si="916"/>
        <v>0</v>
      </c>
      <c r="Q737" s="834">
        <f t="shared" ca="1" si="917"/>
        <v>0</v>
      </c>
      <c r="R737" s="835">
        <f t="shared" ca="1" si="918"/>
        <v>0</v>
      </c>
      <c r="S737" s="836">
        <f t="shared" ca="1" si="919"/>
        <v>0</v>
      </c>
      <c r="T737" s="34">
        <f t="shared" ca="1" si="883"/>
        <v>0</v>
      </c>
      <c r="U737" s="835">
        <f t="shared" ca="1" si="920"/>
        <v>0</v>
      </c>
      <c r="V737" s="34">
        <f t="shared" ref="V737:V800" si="945">IF(D737&gt;180,0,$AB$1071*2.25*((180-D737+0)/180))</f>
        <v>0</v>
      </c>
      <c r="W737" s="553">
        <f t="shared" si="870"/>
        <v>0</v>
      </c>
      <c r="X737" s="42">
        <f t="shared" si="921"/>
        <v>0.03</v>
      </c>
      <c r="Y737" s="43">
        <f t="shared" si="884"/>
        <v>2.4662697723036864E-3</v>
      </c>
      <c r="Z737" s="45">
        <f t="shared" si="876"/>
        <v>0.03</v>
      </c>
      <c r="AA737" s="43">
        <f t="shared" si="885"/>
        <v>2.4662697723036864E-3</v>
      </c>
      <c r="AB737" s="35">
        <f t="shared" si="943"/>
        <v>0.16</v>
      </c>
      <c r="AC737" s="35">
        <f t="shared" ca="1" si="943"/>
        <v>0.15470777428049154</v>
      </c>
      <c r="AD737" s="317">
        <f t="shared" ca="1" si="943"/>
        <v>0.15470777428049154</v>
      </c>
      <c r="AE737" s="39"/>
      <c r="AF737" s="318">
        <f t="shared" si="886"/>
        <v>0</v>
      </c>
      <c r="AG737" s="405">
        <f t="shared" ca="1" si="887"/>
        <v>0</v>
      </c>
      <c r="AH737" s="318">
        <f t="shared" si="888"/>
        <v>0</v>
      </c>
      <c r="AI737" s="405">
        <f t="shared" ca="1" si="889"/>
        <v>0</v>
      </c>
      <c r="AJ737" s="318">
        <f t="shared" si="890"/>
        <v>0</v>
      </c>
      <c r="AK737" s="405">
        <f t="shared" ca="1" si="891"/>
        <v>0</v>
      </c>
      <c r="AL737" s="35">
        <v>0</v>
      </c>
      <c r="AM737" s="30">
        <f t="shared" ca="1" si="892"/>
        <v>0</v>
      </c>
      <c r="AN737" s="39"/>
      <c r="AO737" s="39"/>
      <c r="AP737" s="709">
        <f ca="1">IF($J$12="",0,IF(A737&lt;=$Y$3,IF(R736+SUM($M$126:M737)&gt;$Z$22,R736*10%,IF(R736+SUM($M$126:M737)&lt;=$Z$22,$Z$22-R736-SUM($M$126:M737))),0))</f>
        <v>0</v>
      </c>
      <c r="AQ737" s="319">
        <f t="shared" ca="1" si="923"/>
        <v>0</v>
      </c>
      <c r="AR737" s="319">
        <f ca="1">IF($J$12="",0,IF(U736&lt;0,0,IF(A737&lt;=$Y$3,IF(U736+SUM($M$126:M737)&gt;$Z$22,U736*10%,IF(U736+SUM($M$126:M737)&lt;=$Z$22,$AR$125-U736-SUM($M$126:M737))),0)))</f>
        <v>0</v>
      </c>
      <c r="AS737" s="39">
        <f t="shared" ca="1" si="924"/>
        <v>0</v>
      </c>
      <c r="AT737" s="723">
        <f t="shared" ca="1" si="893"/>
        <v>0</v>
      </c>
      <c r="AU737" s="320">
        <f t="shared" ca="1" si="894"/>
        <v>0</v>
      </c>
      <c r="AV737" s="320">
        <f t="shared" ca="1" si="895"/>
        <v>0</v>
      </c>
      <c r="AW737" s="320">
        <f t="shared" ca="1" si="896"/>
        <v>0</v>
      </c>
      <c r="AX737" s="320">
        <f t="shared" ca="1" si="897"/>
        <v>0</v>
      </c>
      <c r="AY737" s="320">
        <f t="shared" ca="1" si="925"/>
        <v>0</v>
      </c>
      <c r="AZ737" s="724">
        <f t="shared" ca="1" si="898"/>
        <v>0</v>
      </c>
      <c r="BA737" s="1259">
        <f t="shared" si="926"/>
        <v>0</v>
      </c>
      <c r="BB737" s="1250"/>
      <c r="BC737" s="715">
        <f t="shared" si="899"/>
        <v>0</v>
      </c>
      <c r="BD737" s="715">
        <f t="shared" si="900"/>
        <v>0</v>
      </c>
      <c r="BE737" s="715">
        <f t="shared" si="901"/>
        <v>0</v>
      </c>
      <c r="BF737" s="715">
        <f t="shared" si="927"/>
        <v>0</v>
      </c>
      <c r="BG737" s="732">
        <f t="shared" si="902"/>
        <v>0</v>
      </c>
      <c r="BH737" s="39"/>
      <c r="BI737" s="39"/>
      <c r="BJ737" s="39"/>
      <c r="BK737" s="39"/>
      <c r="BL737" s="39"/>
      <c r="BM737" s="30"/>
      <c r="BN737" s="422">
        <f t="shared" ca="1" si="903"/>
        <v>0</v>
      </c>
      <c r="BO737" s="422">
        <f t="shared" ca="1" si="904"/>
        <v>0</v>
      </c>
      <c r="BP737" s="422">
        <f t="shared" ca="1" si="905"/>
        <v>0</v>
      </c>
      <c r="BQ737" s="422">
        <f t="shared" ca="1" si="906"/>
        <v>0</v>
      </c>
      <c r="BR737" s="422">
        <f t="shared" ca="1" si="928"/>
        <v>0</v>
      </c>
      <c r="BS737" s="422">
        <f t="shared" ca="1" si="907"/>
        <v>0</v>
      </c>
      <c r="BT737" s="422">
        <f t="shared" si="908"/>
        <v>0</v>
      </c>
      <c r="BU737" s="422">
        <f t="shared" si="909"/>
        <v>0</v>
      </c>
      <c r="BV737" s="422">
        <f t="shared" si="910"/>
        <v>0</v>
      </c>
      <c r="BW737" s="422">
        <f t="shared" si="911"/>
        <v>0</v>
      </c>
      <c r="BX737" s="422">
        <f t="shared" si="929"/>
        <v>0</v>
      </c>
      <c r="BY737" s="422">
        <f t="shared" si="912"/>
        <v>0</v>
      </c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458"/>
      <c r="CL737" s="458"/>
      <c r="CM737" s="458"/>
      <c r="CN737" s="458"/>
      <c r="CO737" s="458"/>
      <c r="CP737" s="458"/>
      <c r="CQ737" s="458"/>
      <c r="CR737" s="458"/>
      <c r="CS737" s="458"/>
      <c r="CT737" s="458"/>
      <c r="CU737" s="458"/>
      <c r="CV737" s="458"/>
      <c r="CW737" s="458"/>
      <c r="CX737" s="458"/>
      <c r="CY737" s="458"/>
      <c r="CZ737" s="458"/>
      <c r="DA737" s="458"/>
      <c r="DB737" s="458"/>
      <c r="DC737" s="458"/>
      <c r="DD737" s="458"/>
      <c r="DE737" s="458"/>
      <c r="DF737" s="458"/>
      <c r="DG737" s="458"/>
      <c r="DH737" s="458"/>
      <c r="DI737" s="458"/>
      <c r="DJ737" s="458"/>
      <c r="DK737" s="458"/>
      <c r="DL737" s="458"/>
      <c r="DM737" s="458"/>
      <c r="DN737" s="458"/>
      <c r="DO737" s="458"/>
      <c r="DP737" s="458"/>
      <c r="DQ737" s="458"/>
      <c r="DR737" s="458"/>
      <c r="DS737" s="458"/>
      <c r="DT737" s="458"/>
      <c r="DU737" s="39"/>
      <c r="DV737" s="39"/>
      <c r="DW737" s="31">
        <f>DW736+1</f>
        <v>52</v>
      </c>
      <c r="DX737" s="459">
        <f t="shared" si="913"/>
        <v>613</v>
      </c>
      <c r="DY737" s="467">
        <f t="shared" si="931"/>
        <v>0</v>
      </c>
      <c r="DZ737" s="468">
        <f t="shared" si="932"/>
        <v>0</v>
      </c>
      <c r="EA737" s="467">
        <f t="shared" si="933"/>
        <v>0</v>
      </c>
      <c r="EB737" s="468"/>
      <c r="EC737" s="326"/>
      <c r="ED737" s="468"/>
      <c r="EE737" s="39"/>
      <c r="EF737" s="459">
        <f t="shared" si="934"/>
        <v>613</v>
      </c>
      <c r="EG737" s="407">
        <f t="shared" si="944"/>
        <v>0.03</v>
      </c>
      <c r="EH737" s="407">
        <f t="shared" si="944"/>
        <v>0.03</v>
      </c>
      <c r="EI737" s="407">
        <f t="shared" si="944"/>
        <v>0.03</v>
      </c>
      <c r="EJ737" s="407">
        <f t="shared" si="944"/>
        <v>0.03</v>
      </c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39"/>
      <c r="GJ737" s="39"/>
      <c r="GK737" s="39"/>
      <c r="GL737" s="39"/>
      <c r="GM737" s="39"/>
      <c r="GN737" s="39"/>
      <c r="GO737" s="39"/>
      <c r="GP737" s="39"/>
      <c r="GQ737" s="39"/>
      <c r="GR737" s="39"/>
      <c r="GS737" s="39"/>
      <c r="GT737" s="39"/>
      <c r="GU737" s="39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</row>
    <row r="738" spans="1:228" ht="12.75" hidden="1" customHeight="1" x14ac:dyDescent="0.2">
      <c r="A738" s="31">
        <f t="shared" ref="A738:A748" si="946">A737</f>
        <v>52</v>
      </c>
      <c r="B738" s="31"/>
      <c r="C738" s="31"/>
      <c r="D738" s="32">
        <f t="shared" si="915"/>
        <v>614</v>
      </c>
      <c r="E738" s="33">
        <f t="shared" ca="1" si="878"/>
        <v>0</v>
      </c>
      <c r="F738" s="33">
        <f t="shared" ca="1" si="879"/>
        <v>0</v>
      </c>
      <c r="G738" s="33">
        <f t="shared" ca="1" si="880"/>
        <v>0</v>
      </c>
      <c r="H738" s="33">
        <v>0</v>
      </c>
      <c r="I738" s="33">
        <v>0</v>
      </c>
      <c r="J738" s="33">
        <f t="shared" ca="1" si="936"/>
        <v>0</v>
      </c>
      <c r="K738" s="33">
        <f t="shared" ca="1" si="881"/>
        <v>0</v>
      </c>
      <c r="L738" s="33"/>
      <c r="M738" s="832">
        <v>0</v>
      </c>
      <c r="N738" s="33">
        <f>IF(M738&gt;0,#REF!,0)</f>
        <v>0</v>
      </c>
      <c r="O738" s="33">
        <f t="shared" ca="1" si="882"/>
        <v>0</v>
      </c>
      <c r="P738" s="833">
        <f t="shared" ca="1" si="916"/>
        <v>0</v>
      </c>
      <c r="Q738" s="834">
        <f t="shared" ca="1" si="917"/>
        <v>0</v>
      </c>
      <c r="R738" s="835">
        <f t="shared" ca="1" si="918"/>
        <v>0</v>
      </c>
      <c r="S738" s="836">
        <f t="shared" ca="1" si="919"/>
        <v>0</v>
      </c>
      <c r="T738" s="34">
        <f t="shared" ca="1" si="883"/>
        <v>0</v>
      </c>
      <c r="U738" s="835">
        <f t="shared" ca="1" si="920"/>
        <v>0</v>
      </c>
      <c r="V738" s="34">
        <f t="shared" si="945"/>
        <v>0</v>
      </c>
      <c r="W738" s="553">
        <f t="shared" ref="W738:W801" si="947">ROUND(IF(D738&gt;180,0,2.25*((180-D738+0)/180)),3)</f>
        <v>0</v>
      </c>
      <c r="X738" s="42">
        <f t="shared" si="921"/>
        <v>0.03</v>
      </c>
      <c r="Y738" s="43">
        <f t="shared" si="884"/>
        <v>2.4662697723036864E-3</v>
      </c>
      <c r="Z738" s="45">
        <f t="shared" si="876"/>
        <v>0.03</v>
      </c>
      <c r="AA738" s="43">
        <f t="shared" si="885"/>
        <v>2.4662697723036864E-3</v>
      </c>
      <c r="AB738" s="35">
        <f t="shared" si="943"/>
        <v>0.16</v>
      </c>
      <c r="AC738" s="35">
        <f t="shared" ca="1" si="943"/>
        <v>0.15470777428049154</v>
      </c>
      <c r="AD738" s="317">
        <f t="shared" ca="1" si="943"/>
        <v>0.15470777428049154</v>
      </c>
      <c r="AE738" s="39"/>
      <c r="AF738" s="318">
        <f t="shared" si="886"/>
        <v>0</v>
      </c>
      <c r="AG738" s="405">
        <f t="shared" ca="1" si="887"/>
        <v>0</v>
      </c>
      <c r="AH738" s="318">
        <f t="shared" si="888"/>
        <v>0</v>
      </c>
      <c r="AI738" s="405">
        <f t="shared" ca="1" si="889"/>
        <v>0</v>
      </c>
      <c r="AJ738" s="318">
        <f t="shared" si="890"/>
        <v>0</v>
      </c>
      <c r="AK738" s="405">
        <f t="shared" ca="1" si="891"/>
        <v>0</v>
      </c>
      <c r="AL738" s="35">
        <v>0</v>
      </c>
      <c r="AM738" s="30">
        <f t="shared" ca="1" si="892"/>
        <v>0</v>
      </c>
      <c r="AN738" s="39"/>
      <c r="AO738" s="39"/>
      <c r="AP738" s="709">
        <f ca="1">IF($J$12="",0,IF(A738&lt;=$Y$3,IF(R737+SUM($M$126:M738)&gt;$Z$22,R737*10%,IF(R737+SUM($M$126:M738)&lt;=$Z$22,$Z$22-R737-SUM($M$126:M738))),0))</f>
        <v>0</v>
      </c>
      <c r="AQ738" s="319">
        <f t="shared" ca="1" si="923"/>
        <v>0</v>
      </c>
      <c r="AR738" s="319">
        <f ca="1">IF($J$12="",0,IF(U737&lt;0,0,IF(A738&lt;=$Y$3,IF(U737+SUM($M$126:M738)&gt;$Z$22,U737*10%,IF(U737+SUM($M$126:M738)&lt;=$Z$22,$AR$125-U737-SUM($M$126:M738))),0)))</f>
        <v>0</v>
      </c>
      <c r="AS738" s="39">
        <f t="shared" ca="1" si="924"/>
        <v>0</v>
      </c>
      <c r="AT738" s="723">
        <f t="shared" ca="1" si="893"/>
        <v>0</v>
      </c>
      <c r="AU738" s="320">
        <f t="shared" ca="1" si="894"/>
        <v>0</v>
      </c>
      <c r="AV738" s="320">
        <f t="shared" ca="1" si="895"/>
        <v>0</v>
      </c>
      <c r="AW738" s="320">
        <f t="shared" ca="1" si="896"/>
        <v>0</v>
      </c>
      <c r="AX738" s="320">
        <f t="shared" ca="1" si="897"/>
        <v>0</v>
      </c>
      <c r="AY738" s="320">
        <f t="shared" ca="1" si="925"/>
        <v>0</v>
      </c>
      <c r="AZ738" s="724">
        <f t="shared" ca="1" si="898"/>
        <v>0</v>
      </c>
      <c r="BA738" s="1259">
        <f t="shared" si="926"/>
        <v>0</v>
      </c>
      <c r="BB738" s="1250"/>
      <c r="BC738" s="715">
        <f t="shared" si="899"/>
        <v>0</v>
      </c>
      <c r="BD738" s="715">
        <f t="shared" si="900"/>
        <v>0</v>
      </c>
      <c r="BE738" s="715">
        <f t="shared" si="901"/>
        <v>0</v>
      </c>
      <c r="BF738" s="715">
        <f t="shared" si="927"/>
        <v>0</v>
      </c>
      <c r="BG738" s="732">
        <f t="shared" si="902"/>
        <v>0</v>
      </c>
      <c r="BH738" s="39"/>
      <c r="BI738" s="39"/>
      <c r="BJ738" s="39"/>
      <c r="BK738" s="39"/>
      <c r="BL738" s="39"/>
      <c r="BM738" s="30"/>
      <c r="BN738" s="422">
        <f t="shared" ca="1" si="903"/>
        <v>0</v>
      </c>
      <c r="BO738" s="422">
        <f t="shared" ca="1" si="904"/>
        <v>0</v>
      </c>
      <c r="BP738" s="422">
        <f t="shared" ca="1" si="905"/>
        <v>0</v>
      </c>
      <c r="BQ738" s="422">
        <f t="shared" ca="1" si="906"/>
        <v>0</v>
      </c>
      <c r="BR738" s="422">
        <f t="shared" ca="1" si="928"/>
        <v>0</v>
      </c>
      <c r="BS738" s="422">
        <f t="shared" ca="1" si="907"/>
        <v>0</v>
      </c>
      <c r="BT738" s="422">
        <f t="shared" si="908"/>
        <v>0</v>
      </c>
      <c r="BU738" s="422">
        <f t="shared" si="909"/>
        <v>0</v>
      </c>
      <c r="BV738" s="422">
        <f t="shared" si="910"/>
        <v>0</v>
      </c>
      <c r="BW738" s="422">
        <f t="shared" si="911"/>
        <v>0</v>
      </c>
      <c r="BX738" s="422">
        <f t="shared" si="929"/>
        <v>0</v>
      </c>
      <c r="BY738" s="422">
        <f t="shared" si="912"/>
        <v>0</v>
      </c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458"/>
      <c r="CL738" s="458"/>
      <c r="CM738" s="458"/>
      <c r="CN738" s="458"/>
      <c r="CO738" s="458"/>
      <c r="CP738" s="458"/>
      <c r="CQ738" s="458"/>
      <c r="CR738" s="458"/>
      <c r="CS738" s="458"/>
      <c r="CT738" s="458"/>
      <c r="CU738" s="458"/>
      <c r="CV738" s="458"/>
      <c r="CW738" s="458"/>
      <c r="CX738" s="458"/>
      <c r="CY738" s="458"/>
      <c r="CZ738" s="458"/>
      <c r="DA738" s="458"/>
      <c r="DB738" s="458"/>
      <c r="DC738" s="458"/>
      <c r="DD738" s="458"/>
      <c r="DE738" s="458"/>
      <c r="DF738" s="458"/>
      <c r="DG738" s="458"/>
      <c r="DH738" s="458"/>
      <c r="DI738" s="458"/>
      <c r="DJ738" s="458"/>
      <c r="DK738" s="458"/>
      <c r="DL738" s="458"/>
      <c r="DM738" s="458"/>
      <c r="DN738" s="458"/>
      <c r="DO738" s="458"/>
      <c r="DP738" s="458"/>
      <c r="DQ738" s="458"/>
      <c r="DR738" s="458"/>
      <c r="DS738" s="458"/>
      <c r="DT738" s="458"/>
      <c r="DU738" s="39"/>
      <c r="DV738" s="39"/>
      <c r="DW738" s="31">
        <f t="shared" ref="DW738:DW748" si="948">DW737</f>
        <v>52</v>
      </c>
      <c r="DX738" s="459">
        <f t="shared" si="913"/>
        <v>614</v>
      </c>
      <c r="DY738" s="467">
        <f t="shared" si="931"/>
        <v>0</v>
      </c>
      <c r="DZ738" s="468">
        <f t="shared" si="932"/>
        <v>0</v>
      </c>
      <c r="EA738" s="467">
        <f t="shared" si="933"/>
        <v>0</v>
      </c>
      <c r="EB738" s="468"/>
      <c r="EC738" s="326"/>
      <c r="ED738" s="468"/>
      <c r="EE738" s="39"/>
      <c r="EF738" s="459">
        <f t="shared" si="934"/>
        <v>614</v>
      </c>
      <c r="EG738" s="407">
        <f t="shared" si="944"/>
        <v>0.03</v>
      </c>
      <c r="EH738" s="407">
        <f t="shared" si="944"/>
        <v>0.03</v>
      </c>
      <c r="EI738" s="407">
        <f t="shared" si="944"/>
        <v>0.03</v>
      </c>
      <c r="EJ738" s="407">
        <f t="shared" si="944"/>
        <v>0.03</v>
      </c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39"/>
      <c r="GJ738" s="39"/>
      <c r="GK738" s="39"/>
      <c r="GL738" s="39"/>
      <c r="GM738" s="39"/>
      <c r="GN738" s="39"/>
      <c r="GO738" s="39"/>
      <c r="GP738" s="39"/>
      <c r="GQ738" s="39"/>
      <c r="GR738" s="39"/>
      <c r="GS738" s="39"/>
      <c r="GT738" s="39"/>
      <c r="GU738" s="39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</row>
    <row r="739" spans="1:228" ht="12.75" hidden="1" customHeight="1" x14ac:dyDescent="0.2">
      <c r="A739" s="31">
        <f t="shared" si="946"/>
        <v>52</v>
      </c>
      <c r="B739" s="31"/>
      <c r="C739" s="31"/>
      <c r="D739" s="32">
        <f t="shared" si="915"/>
        <v>615</v>
      </c>
      <c r="E739" s="33">
        <f t="shared" ca="1" si="878"/>
        <v>0</v>
      </c>
      <c r="F739" s="33">
        <f t="shared" ca="1" si="879"/>
        <v>0</v>
      </c>
      <c r="G739" s="33">
        <f t="shared" ca="1" si="880"/>
        <v>0</v>
      </c>
      <c r="H739" s="33">
        <v>0</v>
      </c>
      <c r="I739" s="33">
        <v>0</v>
      </c>
      <c r="J739" s="33">
        <f t="shared" ca="1" si="936"/>
        <v>0</v>
      </c>
      <c r="K739" s="33">
        <f t="shared" ca="1" si="881"/>
        <v>0</v>
      </c>
      <c r="L739" s="33"/>
      <c r="M739" s="832">
        <v>0</v>
      </c>
      <c r="N739" s="33">
        <f>IF(M739&gt;0,#REF!,0)</f>
        <v>0</v>
      </c>
      <c r="O739" s="33">
        <f t="shared" ca="1" si="882"/>
        <v>0</v>
      </c>
      <c r="P739" s="833">
        <f t="shared" ca="1" si="916"/>
        <v>0</v>
      </c>
      <c r="Q739" s="834">
        <f t="shared" ca="1" si="917"/>
        <v>0</v>
      </c>
      <c r="R739" s="835">
        <f t="shared" ca="1" si="918"/>
        <v>0</v>
      </c>
      <c r="S739" s="836">
        <f t="shared" ca="1" si="919"/>
        <v>0</v>
      </c>
      <c r="T739" s="34">
        <f t="shared" ca="1" si="883"/>
        <v>0</v>
      </c>
      <c r="U739" s="835">
        <f t="shared" ca="1" si="920"/>
        <v>0</v>
      </c>
      <c r="V739" s="34">
        <f t="shared" si="945"/>
        <v>0</v>
      </c>
      <c r="W739" s="553">
        <f t="shared" si="947"/>
        <v>0</v>
      </c>
      <c r="X739" s="42">
        <f t="shared" si="921"/>
        <v>0.03</v>
      </c>
      <c r="Y739" s="43">
        <f t="shared" si="884"/>
        <v>2.4662697723036864E-3</v>
      </c>
      <c r="Z739" s="45">
        <f t="shared" si="876"/>
        <v>0.03</v>
      </c>
      <c r="AA739" s="43">
        <f t="shared" si="885"/>
        <v>2.4662697723036864E-3</v>
      </c>
      <c r="AB739" s="35">
        <f t="shared" si="943"/>
        <v>0.16</v>
      </c>
      <c r="AC739" s="35">
        <f t="shared" ca="1" si="943"/>
        <v>0.15470777428049154</v>
      </c>
      <c r="AD739" s="317">
        <f t="shared" ca="1" si="943"/>
        <v>0.15470777428049154</v>
      </c>
      <c r="AE739" s="39"/>
      <c r="AF739" s="318">
        <f t="shared" si="886"/>
        <v>0</v>
      </c>
      <c r="AG739" s="405">
        <f t="shared" ca="1" si="887"/>
        <v>0</v>
      </c>
      <c r="AH739" s="318">
        <f t="shared" si="888"/>
        <v>0</v>
      </c>
      <c r="AI739" s="405">
        <f t="shared" ca="1" si="889"/>
        <v>0</v>
      </c>
      <c r="AJ739" s="318">
        <f t="shared" si="890"/>
        <v>0</v>
      </c>
      <c r="AK739" s="405">
        <f t="shared" ca="1" si="891"/>
        <v>0</v>
      </c>
      <c r="AL739" s="35">
        <v>0</v>
      </c>
      <c r="AM739" s="30">
        <f t="shared" ca="1" si="892"/>
        <v>0</v>
      </c>
      <c r="AN739" s="39"/>
      <c r="AO739" s="39"/>
      <c r="AP739" s="709">
        <f ca="1">IF($J$12="",0,IF(A739&lt;=$Y$3,IF(R738+SUM($M$126:M739)&gt;$Z$22,R738*10%,IF(R738+SUM($M$126:M739)&lt;=$Z$22,$Z$22-R738-SUM($M$126:M739))),0))</f>
        <v>0</v>
      </c>
      <c r="AQ739" s="319">
        <f t="shared" ca="1" si="923"/>
        <v>0</v>
      </c>
      <c r="AR739" s="319">
        <f ca="1">IF($J$12="",0,IF(U738&lt;0,0,IF(A739&lt;=$Y$3,IF(U738+SUM($M$126:M739)&gt;$Z$22,U738*10%,IF(U738+SUM($M$126:M739)&lt;=$Z$22,$AR$125-U738-SUM($M$126:M739))),0)))</f>
        <v>0</v>
      </c>
      <c r="AS739" s="39">
        <f t="shared" ca="1" si="924"/>
        <v>0</v>
      </c>
      <c r="AT739" s="723">
        <f t="shared" ca="1" si="893"/>
        <v>0</v>
      </c>
      <c r="AU739" s="320">
        <f t="shared" ca="1" si="894"/>
        <v>0</v>
      </c>
      <c r="AV739" s="320">
        <f t="shared" ca="1" si="895"/>
        <v>0</v>
      </c>
      <c r="AW739" s="320">
        <f t="shared" ca="1" si="896"/>
        <v>0</v>
      </c>
      <c r="AX739" s="320">
        <f t="shared" ca="1" si="897"/>
        <v>0</v>
      </c>
      <c r="AY739" s="320">
        <f t="shared" ca="1" si="925"/>
        <v>0</v>
      </c>
      <c r="AZ739" s="724">
        <f t="shared" ca="1" si="898"/>
        <v>0</v>
      </c>
      <c r="BA739" s="1259">
        <f t="shared" si="926"/>
        <v>0</v>
      </c>
      <c r="BB739" s="1250"/>
      <c r="BC739" s="715">
        <f t="shared" si="899"/>
        <v>0</v>
      </c>
      <c r="BD739" s="715">
        <f t="shared" si="900"/>
        <v>0</v>
      </c>
      <c r="BE739" s="715">
        <f t="shared" si="901"/>
        <v>0</v>
      </c>
      <c r="BF739" s="715">
        <f t="shared" si="927"/>
        <v>0</v>
      </c>
      <c r="BG739" s="732">
        <f t="shared" si="902"/>
        <v>0</v>
      </c>
      <c r="BH739" s="39"/>
      <c r="BI739" s="39"/>
      <c r="BJ739" s="39"/>
      <c r="BK739" s="39"/>
      <c r="BL739" s="39"/>
      <c r="BM739" s="30"/>
      <c r="BN739" s="422">
        <f t="shared" ca="1" si="903"/>
        <v>0</v>
      </c>
      <c r="BO739" s="422">
        <f t="shared" ca="1" si="904"/>
        <v>0</v>
      </c>
      <c r="BP739" s="422">
        <f t="shared" ca="1" si="905"/>
        <v>0</v>
      </c>
      <c r="BQ739" s="422">
        <f t="shared" ca="1" si="906"/>
        <v>0</v>
      </c>
      <c r="BR739" s="422">
        <f t="shared" ca="1" si="928"/>
        <v>0</v>
      </c>
      <c r="BS739" s="422">
        <f t="shared" ca="1" si="907"/>
        <v>0</v>
      </c>
      <c r="BT739" s="422">
        <f t="shared" si="908"/>
        <v>0</v>
      </c>
      <c r="BU739" s="422">
        <f t="shared" si="909"/>
        <v>0</v>
      </c>
      <c r="BV739" s="422">
        <f t="shared" si="910"/>
        <v>0</v>
      </c>
      <c r="BW739" s="422">
        <f t="shared" si="911"/>
        <v>0</v>
      </c>
      <c r="BX739" s="422">
        <f t="shared" si="929"/>
        <v>0</v>
      </c>
      <c r="BY739" s="422">
        <f t="shared" si="912"/>
        <v>0</v>
      </c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458"/>
      <c r="CL739" s="458"/>
      <c r="CM739" s="458"/>
      <c r="CN739" s="458"/>
      <c r="CO739" s="458"/>
      <c r="CP739" s="458"/>
      <c r="CQ739" s="458"/>
      <c r="CR739" s="458"/>
      <c r="CS739" s="458"/>
      <c r="CT739" s="458"/>
      <c r="CU739" s="458"/>
      <c r="CV739" s="458"/>
      <c r="CW739" s="458"/>
      <c r="CX739" s="458"/>
      <c r="CY739" s="458"/>
      <c r="CZ739" s="458"/>
      <c r="DA739" s="458"/>
      <c r="DB739" s="458"/>
      <c r="DC739" s="458"/>
      <c r="DD739" s="458"/>
      <c r="DE739" s="458"/>
      <c r="DF739" s="458"/>
      <c r="DG739" s="458"/>
      <c r="DH739" s="458"/>
      <c r="DI739" s="458"/>
      <c r="DJ739" s="458"/>
      <c r="DK739" s="458"/>
      <c r="DL739" s="458"/>
      <c r="DM739" s="458"/>
      <c r="DN739" s="458"/>
      <c r="DO739" s="458"/>
      <c r="DP739" s="458"/>
      <c r="DQ739" s="458"/>
      <c r="DR739" s="458"/>
      <c r="DS739" s="458"/>
      <c r="DT739" s="458"/>
      <c r="DU739" s="39"/>
      <c r="DV739" s="39"/>
      <c r="DW739" s="31">
        <f t="shared" si="948"/>
        <v>52</v>
      </c>
      <c r="DX739" s="459">
        <f t="shared" si="913"/>
        <v>615</v>
      </c>
      <c r="DY739" s="467">
        <f t="shared" si="931"/>
        <v>0</v>
      </c>
      <c r="DZ739" s="468">
        <f t="shared" si="932"/>
        <v>0</v>
      </c>
      <c r="EA739" s="467">
        <f t="shared" si="933"/>
        <v>0</v>
      </c>
      <c r="EB739" s="468"/>
      <c r="EC739" s="326"/>
      <c r="ED739" s="468"/>
      <c r="EE739" s="39"/>
      <c r="EF739" s="459">
        <f t="shared" si="934"/>
        <v>615</v>
      </c>
      <c r="EG739" s="407">
        <f t="shared" si="944"/>
        <v>0.03</v>
      </c>
      <c r="EH739" s="407">
        <f t="shared" si="944"/>
        <v>0.03</v>
      </c>
      <c r="EI739" s="407">
        <f t="shared" si="944"/>
        <v>0.03</v>
      </c>
      <c r="EJ739" s="407">
        <f t="shared" si="944"/>
        <v>0.03</v>
      </c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39"/>
      <c r="GJ739" s="39"/>
      <c r="GK739" s="39"/>
      <c r="GL739" s="39"/>
      <c r="GM739" s="39"/>
      <c r="GN739" s="39"/>
      <c r="GO739" s="39"/>
      <c r="GP739" s="39"/>
      <c r="GQ739" s="39"/>
      <c r="GR739" s="39"/>
      <c r="GS739" s="39"/>
      <c r="GT739" s="39"/>
      <c r="GU739" s="39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</row>
    <row r="740" spans="1:228" ht="12.75" hidden="1" customHeight="1" x14ac:dyDescent="0.2">
      <c r="A740" s="31">
        <f t="shared" si="946"/>
        <v>52</v>
      </c>
      <c r="B740" s="31"/>
      <c r="C740" s="31"/>
      <c r="D740" s="32">
        <f t="shared" si="915"/>
        <v>616</v>
      </c>
      <c r="E740" s="33">
        <f t="shared" ca="1" si="878"/>
        <v>0</v>
      </c>
      <c r="F740" s="33">
        <f t="shared" ca="1" si="879"/>
        <v>0</v>
      </c>
      <c r="G740" s="33">
        <f t="shared" ca="1" si="880"/>
        <v>0</v>
      </c>
      <c r="H740" s="33">
        <v>0</v>
      </c>
      <c r="I740" s="33">
        <v>0</v>
      </c>
      <c r="J740" s="33">
        <f t="shared" ca="1" si="936"/>
        <v>0</v>
      </c>
      <c r="K740" s="33">
        <f t="shared" ca="1" si="881"/>
        <v>0</v>
      </c>
      <c r="L740" s="33"/>
      <c r="M740" s="832">
        <v>0</v>
      </c>
      <c r="N740" s="33">
        <f>IF(M740&gt;0,#REF!,0)</f>
        <v>0</v>
      </c>
      <c r="O740" s="33">
        <f t="shared" ca="1" si="882"/>
        <v>0</v>
      </c>
      <c r="P740" s="833">
        <f t="shared" ca="1" si="916"/>
        <v>0</v>
      </c>
      <c r="Q740" s="834">
        <f t="shared" ca="1" si="917"/>
        <v>0</v>
      </c>
      <c r="R740" s="835">
        <f t="shared" ca="1" si="918"/>
        <v>0</v>
      </c>
      <c r="S740" s="836">
        <f t="shared" ca="1" si="919"/>
        <v>0</v>
      </c>
      <c r="T740" s="34">
        <f t="shared" ca="1" si="883"/>
        <v>0</v>
      </c>
      <c r="U740" s="835">
        <f t="shared" ca="1" si="920"/>
        <v>0</v>
      </c>
      <c r="V740" s="34">
        <f t="shared" si="945"/>
        <v>0</v>
      </c>
      <c r="W740" s="553">
        <f t="shared" si="947"/>
        <v>0</v>
      </c>
      <c r="X740" s="42">
        <f t="shared" si="921"/>
        <v>0.03</v>
      </c>
      <c r="Y740" s="43">
        <f t="shared" si="884"/>
        <v>2.4662697723036864E-3</v>
      </c>
      <c r="Z740" s="45">
        <f t="shared" si="876"/>
        <v>0.03</v>
      </c>
      <c r="AA740" s="43">
        <f t="shared" si="885"/>
        <v>2.4662697723036864E-3</v>
      </c>
      <c r="AB740" s="35">
        <f t="shared" si="943"/>
        <v>0.16</v>
      </c>
      <c r="AC740" s="35">
        <f t="shared" ca="1" si="943"/>
        <v>0.15470777428049154</v>
      </c>
      <c r="AD740" s="317">
        <f t="shared" ca="1" si="943"/>
        <v>0.15470777428049154</v>
      </c>
      <c r="AE740" s="39"/>
      <c r="AF740" s="318">
        <f t="shared" si="886"/>
        <v>0</v>
      </c>
      <c r="AG740" s="405">
        <f t="shared" ca="1" si="887"/>
        <v>0</v>
      </c>
      <c r="AH740" s="318">
        <f t="shared" si="888"/>
        <v>0</v>
      </c>
      <c r="AI740" s="405">
        <f t="shared" ca="1" si="889"/>
        <v>0</v>
      </c>
      <c r="AJ740" s="318">
        <f t="shared" si="890"/>
        <v>0</v>
      </c>
      <c r="AK740" s="405">
        <f t="shared" ca="1" si="891"/>
        <v>0</v>
      </c>
      <c r="AL740" s="35">
        <v>0</v>
      </c>
      <c r="AM740" s="30">
        <f t="shared" ca="1" si="892"/>
        <v>0</v>
      </c>
      <c r="AN740" s="39"/>
      <c r="AO740" s="39"/>
      <c r="AP740" s="709">
        <f ca="1">IF($J$12="",0,IF(A740&lt;=$Y$3,IF(R739+SUM($M$126:M740)&gt;$Z$22,R739*10%,IF(R739+SUM($M$126:M740)&lt;=$Z$22,$Z$22-R739-SUM($M$126:M740))),0))</f>
        <v>0</v>
      </c>
      <c r="AQ740" s="319">
        <f t="shared" ca="1" si="923"/>
        <v>0</v>
      </c>
      <c r="AR740" s="319">
        <f ca="1">IF($J$12="",0,IF(U739&lt;0,0,IF(A740&lt;=$Y$3,IF(U739+SUM($M$126:M740)&gt;$Z$22,U739*10%,IF(U739+SUM($M$126:M740)&lt;=$Z$22,$AR$125-U739-SUM($M$126:M740))),0)))</f>
        <v>0</v>
      </c>
      <c r="AS740" s="39">
        <f t="shared" ca="1" si="924"/>
        <v>0</v>
      </c>
      <c r="AT740" s="723">
        <f t="shared" ca="1" si="893"/>
        <v>0</v>
      </c>
      <c r="AU740" s="320">
        <f t="shared" ca="1" si="894"/>
        <v>0</v>
      </c>
      <c r="AV740" s="320">
        <f t="shared" ca="1" si="895"/>
        <v>0</v>
      </c>
      <c r="AW740" s="320">
        <f t="shared" ca="1" si="896"/>
        <v>0</v>
      </c>
      <c r="AX740" s="320">
        <f t="shared" ca="1" si="897"/>
        <v>0</v>
      </c>
      <c r="AY740" s="320">
        <f t="shared" ca="1" si="925"/>
        <v>0</v>
      </c>
      <c r="AZ740" s="724">
        <f t="shared" ca="1" si="898"/>
        <v>0</v>
      </c>
      <c r="BA740" s="1259">
        <f t="shared" si="926"/>
        <v>0</v>
      </c>
      <c r="BB740" s="1250"/>
      <c r="BC740" s="715">
        <f t="shared" si="899"/>
        <v>0</v>
      </c>
      <c r="BD740" s="715">
        <f t="shared" si="900"/>
        <v>0</v>
      </c>
      <c r="BE740" s="715">
        <f t="shared" si="901"/>
        <v>0</v>
      </c>
      <c r="BF740" s="715">
        <f t="shared" si="927"/>
        <v>0</v>
      </c>
      <c r="BG740" s="732">
        <f t="shared" si="902"/>
        <v>0</v>
      </c>
      <c r="BH740" s="39"/>
      <c r="BI740" s="39"/>
      <c r="BJ740" s="39"/>
      <c r="BK740" s="39"/>
      <c r="BL740" s="39"/>
      <c r="BM740" s="30"/>
      <c r="BN740" s="422">
        <f t="shared" ca="1" si="903"/>
        <v>0</v>
      </c>
      <c r="BO740" s="422">
        <f t="shared" ca="1" si="904"/>
        <v>0</v>
      </c>
      <c r="BP740" s="422">
        <f t="shared" ca="1" si="905"/>
        <v>0</v>
      </c>
      <c r="BQ740" s="422">
        <f t="shared" ca="1" si="906"/>
        <v>0</v>
      </c>
      <c r="BR740" s="422">
        <f t="shared" ca="1" si="928"/>
        <v>0</v>
      </c>
      <c r="BS740" s="422">
        <f t="shared" ca="1" si="907"/>
        <v>0</v>
      </c>
      <c r="BT740" s="422">
        <f t="shared" si="908"/>
        <v>0</v>
      </c>
      <c r="BU740" s="422">
        <f t="shared" si="909"/>
        <v>0</v>
      </c>
      <c r="BV740" s="422">
        <f t="shared" si="910"/>
        <v>0</v>
      </c>
      <c r="BW740" s="422">
        <f t="shared" si="911"/>
        <v>0</v>
      </c>
      <c r="BX740" s="422">
        <f t="shared" si="929"/>
        <v>0</v>
      </c>
      <c r="BY740" s="422">
        <f t="shared" si="912"/>
        <v>0</v>
      </c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458"/>
      <c r="CL740" s="458"/>
      <c r="CM740" s="458"/>
      <c r="CN740" s="458"/>
      <c r="CO740" s="458"/>
      <c r="CP740" s="458"/>
      <c r="CQ740" s="458"/>
      <c r="CR740" s="458"/>
      <c r="CS740" s="458"/>
      <c r="CT740" s="458"/>
      <c r="CU740" s="458"/>
      <c r="CV740" s="458"/>
      <c r="CW740" s="458"/>
      <c r="CX740" s="458"/>
      <c r="CY740" s="458"/>
      <c r="CZ740" s="458"/>
      <c r="DA740" s="458"/>
      <c r="DB740" s="458"/>
      <c r="DC740" s="458"/>
      <c r="DD740" s="458"/>
      <c r="DE740" s="458"/>
      <c r="DF740" s="458"/>
      <c r="DG740" s="458"/>
      <c r="DH740" s="458"/>
      <c r="DI740" s="458"/>
      <c r="DJ740" s="458"/>
      <c r="DK740" s="458"/>
      <c r="DL740" s="458"/>
      <c r="DM740" s="458"/>
      <c r="DN740" s="458"/>
      <c r="DO740" s="458"/>
      <c r="DP740" s="458"/>
      <c r="DQ740" s="458"/>
      <c r="DR740" s="458"/>
      <c r="DS740" s="458"/>
      <c r="DT740" s="458"/>
      <c r="DU740" s="39"/>
      <c r="DV740" s="39"/>
      <c r="DW740" s="31">
        <f t="shared" si="948"/>
        <v>52</v>
      </c>
      <c r="DX740" s="459">
        <f t="shared" si="913"/>
        <v>616</v>
      </c>
      <c r="DY740" s="467">
        <f t="shared" si="931"/>
        <v>0</v>
      </c>
      <c r="DZ740" s="468">
        <f t="shared" si="932"/>
        <v>0</v>
      </c>
      <c r="EA740" s="467">
        <f t="shared" si="933"/>
        <v>0</v>
      </c>
      <c r="EB740" s="468"/>
      <c r="EC740" s="326"/>
      <c r="ED740" s="468"/>
      <c r="EE740" s="39"/>
      <c r="EF740" s="459">
        <f t="shared" si="934"/>
        <v>616</v>
      </c>
      <c r="EG740" s="407">
        <f t="shared" si="944"/>
        <v>0.03</v>
      </c>
      <c r="EH740" s="407">
        <f t="shared" si="944"/>
        <v>0.03</v>
      </c>
      <c r="EI740" s="407">
        <f t="shared" si="944"/>
        <v>0.03</v>
      </c>
      <c r="EJ740" s="407">
        <f t="shared" si="944"/>
        <v>0.03</v>
      </c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39"/>
      <c r="GJ740" s="39"/>
      <c r="GK740" s="39"/>
      <c r="GL740" s="39"/>
      <c r="GM740" s="39"/>
      <c r="GN740" s="39"/>
      <c r="GO740" s="39"/>
      <c r="GP740" s="39"/>
      <c r="GQ740" s="39"/>
      <c r="GR740" s="39"/>
      <c r="GS740" s="39"/>
      <c r="GT740" s="39"/>
      <c r="GU740" s="39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</row>
    <row r="741" spans="1:228" ht="12.75" hidden="1" customHeight="1" x14ac:dyDescent="0.2">
      <c r="A741" s="31">
        <f t="shared" si="946"/>
        <v>52</v>
      </c>
      <c r="B741" s="31"/>
      <c r="C741" s="31"/>
      <c r="D741" s="32">
        <f t="shared" si="915"/>
        <v>617</v>
      </c>
      <c r="E741" s="33">
        <f t="shared" ca="1" si="878"/>
        <v>0</v>
      </c>
      <c r="F741" s="33">
        <f t="shared" ca="1" si="879"/>
        <v>0</v>
      </c>
      <c r="G741" s="33">
        <f t="shared" ca="1" si="880"/>
        <v>0</v>
      </c>
      <c r="H741" s="33">
        <v>0</v>
      </c>
      <c r="I741" s="33">
        <v>0</v>
      </c>
      <c r="J741" s="33">
        <f t="shared" ca="1" si="936"/>
        <v>0</v>
      </c>
      <c r="K741" s="33">
        <f t="shared" ca="1" si="881"/>
        <v>0</v>
      </c>
      <c r="L741" s="33"/>
      <c r="M741" s="832">
        <v>0</v>
      </c>
      <c r="N741" s="33">
        <f>IF(M741&gt;0,#REF!,0)</f>
        <v>0</v>
      </c>
      <c r="O741" s="33">
        <f t="shared" ca="1" si="882"/>
        <v>0</v>
      </c>
      <c r="P741" s="833">
        <f t="shared" ca="1" si="916"/>
        <v>0</v>
      </c>
      <c r="Q741" s="834">
        <f t="shared" ca="1" si="917"/>
        <v>0</v>
      </c>
      <c r="R741" s="835">
        <f t="shared" ca="1" si="918"/>
        <v>0</v>
      </c>
      <c r="S741" s="836">
        <f t="shared" ca="1" si="919"/>
        <v>0</v>
      </c>
      <c r="T741" s="34">
        <f t="shared" ca="1" si="883"/>
        <v>0</v>
      </c>
      <c r="U741" s="835">
        <f t="shared" ca="1" si="920"/>
        <v>0</v>
      </c>
      <c r="V741" s="34">
        <f t="shared" si="945"/>
        <v>0</v>
      </c>
      <c r="W741" s="553">
        <f t="shared" si="947"/>
        <v>0</v>
      </c>
      <c r="X741" s="42">
        <f t="shared" si="921"/>
        <v>0.03</v>
      </c>
      <c r="Y741" s="43">
        <f t="shared" si="884"/>
        <v>2.4662697723036864E-3</v>
      </c>
      <c r="Z741" s="45">
        <f t="shared" si="876"/>
        <v>0.03</v>
      </c>
      <c r="AA741" s="43">
        <f t="shared" si="885"/>
        <v>2.4662697723036864E-3</v>
      </c>
      <c r="AB741" s="35">
        <f t="shared" si="943"/>
        <v>0.16</v>
      </c>
      <c r="AC741" s="35">
        <f t="shared" ca="1" si="943"/>
        <v>0.15470777428049154</v>
      </c>
      <c r="AD741" s="317">
        <f t="shared" ca="1" si="943"/>
        <v>0.15470777428049154</v>
      </c>
      <c r="AE741" s="39"/>
      <c r="AF741" s="318">
        <f t="shared" si="886"/>
        <v>0</v>
      </c>
      <c r="AG741" s="405">
        <f t="shared" ca="1" si="887"/>
        <v>0</v>
      </c>
      <c r="AH741" s="318">
        <f t="shared" si="888"/>
        <v>0</v>
      </c>
      <c r="AI741" s="405">
        <f t="shared" ca="1" si="889"/>
        <v>0</v>
      </c>
      <c r="AJ741" s="318">
        <f t="shared" si="890"/>
        <v>0</v>
      </c>
      <c r="AK741" s="405">
        <f t="shared" ca="1" si="891"/>
        <v>0</v>
      </c>
      <c r="AL741" s="35">
        <v>0</v>
      </c>
      <c r="AM741" s="30">
        <f t="shared" ca="1" si="892"/>
        <v>0</v>
      </c>
      <c r="AN741" s="39"/>
      <c r="AO741" s="39"/>
      <c r="AP741" s="709">
        <f ca="1">IF($J$12="",0,IF(A741&lt;=$Y$3,IF(R740+SUM($M$126:M741)&gt;$Z$22,R740*10%,IF(R740+SUM($M$126:M741)&lt;=$Z$22,$Z$22-R740-SUM($M$126:M741))),0))</f>
        <v>0</v>
      </c>
      <c r="AQ741" s="319">
        <f t="shared" ca="1" si="923"/>
        <v>0</v>
      </c>
      <c r="AR741" s="319">
        <f ca="1">IF($J$12="",0,IF(U740&lt;0,0,IF(A741&lt;=$Y$3,IF(U740+SUM($M$126:M741)&gt;$Z$22,U740*10%,IF(U740+SUM($M$126:M741)&lt;=$Z$22,$AR$125-U740-SUM($M$126:M741))),0)))</f>
        <v>0</v>
      </c>
      <c r="AS741" s="39">
        <f t="shared" ca="1" si="924"/>
        <v>0</v>
      </c>
      <c r="AT741" s="723">
        <f t="shared" ca="1" si="893"/>
        <v>0</v>
      </c>
      <c r="AU741" s="320">
        <f t="shared" ca="1" si="894"/>
        <v>0</v>
      </c>
      <c r="AV741" s="320">
        <f t="shared" ca="1" si="895"/>
        <v>0</v>
      </c>
      <c r="AW741" s="320">
        <f t="shared" ca="1" si="896"/>
        <v>0</v>
      </c>
      <c r="AX741" s="320">
        <f t="shared" ca="1" si="897"/>
        <v>0</v>
      </c>
      <c r="AY741" s="320">
        <f t="shared" ca="1" si="925"/>
        <v>0</v>
      </c>
      <c r="AZ741" s="724">
        <f t="shared" ca="1" si="898"/>
        <v>0</v>
      </c>
      <c r="BA741" s="1259">
        <f t="shared" si="926"/>
        <v>0</v>
      </c>
      <c r="BB741" s="1250"/>
      <c r="BC741" s="715">
        <f t="shared" si="899"/>
        <v>0</v>
      </c>
      <c r="BD741" s="715">
        <f t="shared" si="900"/>
        <v>0</v>
      </c>
      <c r="BE741" s="715">
        <f t="shared" si="901"/>
        <v>0</v>
      </c>
      <c r="BF741" s="715">
        <f t="shared" si="927"/>
        <v>0</v>
      </c>
      <c r="BG741" s="732">
        <f t="shared" si="902"/>
        <v>0</v>
      </c>
      <c r="BH741" s="39"/>
      <c r="BI741" s="39"/>
      <c r="BJ741" s="39"/>
      <c r="BK741" s="39"/>
      <c r="BL741" s="39"/>
      <c r="BM741" s="30"/>
      <c r="BN741" s="422">
        <f t="shared" ca="1" si="903"/>
        <v>0</v>
      </c>
      <c r="BO741" s="422">
        <f t="shared" ca="1" si="904"/>
        <v>0</v>
      </c>
      <c r="BP741" s="422">
        <f t="shared" ca="1" si="905"/>
        <v>0</v>
      </c>
      <c r="BQ741" s="422">
        <f t="shared" ca="1" si="906"/>
        <v>0</v>
      </c>
      <c r="BR741" s="422">
        <f t="shared" ca="1" si="928"/>
        <v>0</v>
      </c>
      <c r="BS741" s="422">
        <f t="shared" ca="1" si="907"/>
        <v>0</v>
      </c>
      <c r="BT741" s="422">
        <f t="shared" si="908"/>
        <v>0</v>
      </c>
      <c r="BU741" s="422">
        <f t="shared" si="909"/>
        <v>0</v>
      </c>
      <c r="BV741" s="422">
        <f t="shared" si="910"/>
        <v>0</v>
      </c>
      <c r="BW741" s="422">
        <f t="shared" si="911"/>
        <v>0</v>
      </c>
      <c r="BX741" s="422">
        <f t="shared" si="929"/>
        <v>0</v>
      </c>
      <c r="BY741" s="422">
        <f t="shared" si="912"/>
        <v>0</v>
      </c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458"/>
      <c r="CL741" s="458"/>
      <c r="CM741" s="458"/>
      <c r="CN741" s="458"/>
      <c r="CO741" s="458"/>
      <c r="CP741" s="458"/>
      <c r="CQ741" s="458"/>
      <c r="CR741" s="458"/>
      <c r="CS741" s="458"/>
      <c r="CT741" s="458"/>
      <c r="CU741" s="458"/>
      <c r="CV741" s="458"/>
      <c r="CW741" s="458"/>
      <c r="CX741" s="458"/>
      <c r="CY741" s="458"/>
      <c r="CZ741" s="458"/>
      <c r="DA741" s="458"/>
      <c r="DB741" s="458"/>
      <c r="DC741" s="458"/>
      <c r="DD741" s="458"/>
      <c r="DE741" s="458"/>
      <c r="DF741" s="458"/>
      <c r="DG741" s="458"/>
      <c r="DH741" s="458"/>
      <c r="DI741" s="458"/>
      <c r="DJ741" s="458"/>
      <c r="DK741" s="458"/>
      <c r="DL741" s="458"/>
      <c r="DM741" s="458"/>
      <c r="DN741" s="458"/>
      <c r="DO741" s="458"/>
      <c r="DP741" s="458"/>
      <c r="DQ741" s="458"/>
      <c r="DR741" s="458"/>
      <c r="DS741" s="458"/>
      <c r="DT741" s="458"/>
      <c r="DU741" s="39"/>
      <c r="DV741" s="39"/>
      <c r="DW741" s="31">
        <f t="shared" si="948"/>
        <v>52</v>
      </c>
      <c r="DX741" s="459">
        <f t="shared" si="913"/>
        <v>617</v>
      </c>
      <c r="DY741" s="467">
        <f t="shared" si="931"/>
        <v>0</v>
      </c>
      <c r="DZ741" s="468">
        <f t="shared" si="932"/>
        <v>0</v>
      </c>
      <c r="EA741" s="467">
        <f t="shared" si="933"/>
        <v>0</v>
      </c>
      <c r="EB741" s="468"/>
      <c r="EC741" s="326"/>
      <c r="ED741" s="468"/>
      <c r="EE741" s="39"/>
      <c r="EF741" s="459">
        <f t="shared" si="934"/>
        <v>617</v>
      </c>
      <c r="EG741" s="407">
        <f t="shared" si="944"/>
        <v>0.03</v>
      </c>
      <c r="EH741" s="407">
        <f t="shared" si="944"/>
        <v>0.03</v>
      </c>
      <c r="EI741" s="407">
        <f t="shared" si="944"/>
        <v>0.03</v>
      </c>
      <c r="EJ741" s="407">
        <f t="shared" si="944"/>
        <v>0.03</v>
      </c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39"/>
      <c r="GJ741" s="39"/>
      <c r="GK741" s="39"/>
      <c r="GL741" s="39"/>
      <c r="GM741" s="39"/>
      <c r="GN741" s="39"/>
      <c r="GO741" s="39"/>
      <c r="GP741" s="39"/>
      <c r="GQ741" s="39"/>
      <c r="GR741" s="39"/>
      <c r="GS741" s="39"/>
      <c r="GT741" s="39"/>
      <c r="GU741" s="39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</row>
    <row r="742" spans="1:228" ht="12.75" hidden="1" customHeight="1" x14ac:dyDescent="0.2">
      <c r="A742" s="31">
        <f t="shared" si="946"/>
        <v>52</v>
      </c>
      <c r="B742" s="31"/>
      <c r="C742" s="31"/>
      <c r="D742" s="32">
        <f t="shared" si="915"/>
        <v>618</v>
      </c>
      <c r="E742" s="33">
        <f t="shared" ca="1" si="878"/>
        <v>0</v>
      </c>
      <c r="F742" s="33">
        <f t="shared" ca="1" si="879"/>
        <v>0</v>
      </c>
      <c r="G742" s="33">
        <f t="shared" ca="1" si="880"/>
        <v>0</v>
      </c>
      <c r="H742" s="33">
        <v>0</v>
      </c>
      <c r="I742" s="33">
        <v>0</v>
      </c>
      <c r="J742" s="33">
        <f t="shared" ca="1" si="936"/>
        <v>0</v>
      </c>
      <c r="K742" s="33">
        <f t="shared" ca="1" si="881"/>
        <v>0</v>
      </c>
      <c r="L742" s="33"/>
      <c r="M742" s="832">
        <v>0</v>
      </c>
      <c r="N742" s="33">
        <f>IF(M742&gt;0,#REF!,0)</f>
        <v>0</v>
      </c>
      <c r="O742" s="33">
        <f t="shared" ca="1" si="882"/>
        <v>0</v>
      </c>
      <c r="P742" s="833">
        <f t="shared" ca="1" si="916"/>
        <v>0</v>
      </c>
      <c r="Q742" s="834">
        <f t="shared" ca="1" si="917"/>
        <v>0</v>
      </c>
      <c r="R742" s="835">
        <f t="shared" ca="1" si="918"/>
        <v>0</v>
      </c>
      <c r="S742" s="836">
        <f t="shared" ca="1" si="919"/>
        <v>0</v>
      </c>
      <c r="T742" s="34">
        <f t="shared" ca="1" si="883"/>
        <v>0</v>
      </c>
      <c r="U742" s="835">
        <f t="shared" ca="1" si="920"/>
        <v>0</v>
      </c>
      <c r="V742" s="34">
        <f t="shared" si="945"/>
        <v>0</v>
      </c>
      <c r="W742" s="553">
        <f t="shared" si="947"/>
        <v>0</v>
      </c>
      <c r="X742" s="42">
        <f t="shared" si="921"/>
        <v>0.03</v>
      </c>
      <c r="Y742" s="43">
        <f t="shared" si="884"/>
        <v>2.4662697723036864E-3</v>
      </c>
      <c r="Z742" s="45">
        <f t="shared" si="876"/>
        <v>0.03</v>
      </c>
      <c r="AA742" s="43">
        <f t="shared" si="885"/>
        <v>2.4662697723036864E-3</v>
      </c>
      <c r="AB742" s="35">
        <f t="shared" si="943"/>
        <v>0.16</v>
      </c>
      <c r="AC742" s="35">
        <f t="shared" ca="1" si="943"/>
        <v>0.15470777428049154</v>
      </c>
      <c r="AD742" s="317">
        <f t="shared" ca="1" si="943"/>
        <v>0.15470777428049154</v>
      </c>
      <c r="AE742" s="39"/>
      <c r="AF742" s="318">
        <f t="shared" si="886"/>
        <v>0</v>
      </c>
      <c r="AG742" s="405">
        <f t="shared" ca="1" si="887"/>
        <v>0</v>
      </c>
      <c r="AH742" s="318">
        <f t="shared" si="888"/>
        <v>0</v>
      </c>
      <c r="AI742" s="405">
        <f t="shared" ca="1" si="889"/>
        <v>0</v>
      </c>
      <c r="AJ742" s="318">
        <f t="shared" si="890"/>
        <v>0</v>
      </c>
      <c r="AK742" s="405">
        <f t="shared" ca="1" si="891"/>
        <v>0</v>
      </c>
      <c r="AL742" s="35">
        <v>0</v>
      </c>
      <c r="AM742" s="30">
        <f t="shared" ca="1" si="892"/>
        <v>0</v>
      </c>
      <c r="AN742" s="39"/>
      <c r="AO742" s="39"/>
      <c r="AP742" s="709">
        <f ca="1">IF($J$12="",0,IF(A742&lt;=$Y$3,IF(R741+SUM($M$126:M742)&gt;$Z$22,R741*10%,IF(R741+SUM($M$126:M742)&lt;=$Z$22,$Z$22-R741-SUM($M$126:M742))),0))</f>
        <v>0</v>
      </c>
      <c r="AQ742" s="319">
        <f t="shared" ca="1" si="923"/>
        <v>0</v>
      </c>
      <c r="AR742" s="319">
        <f ca="1">IF($J$12="",0,IF(U741&lt;0,0,IF(A742&lt;=$Y$3,IF(U741+SUM($M$126:M742)&gt;$Z$22,U741*10%,IF(U741+SUM($M$126:M742)&lt;=$Z$22,$AR$125-U741-SUM($M$126:M742))),0)))</f>
        <v>0</v>
      </c>
      <c r="AS742" s="39">
        <f t="shared" ca="1" si="924"/>
        <v>0</v>
      </c>
      <c r="AT742" s="723">
        <f t="shared" ca="1" si="893"/>
        <v>0</v>
      </c>
      <c r="AU742" s="320">
        <f t="shared" ca="1" si="894"/>
        <v>0</v>
      </c>
      <c r="AV742" s="320">
        <f t="shared" ca="1" si="895"/>
        <v>0</v>
      </c>
      <c r="AW742" s="320">
        <f t="shared" ca="1" si="896"/>
        <v>0</v>
      </c>
      <c r="AX742" s="320">
        <f t="shared" ca="1" si="897"/>
        <v>0</v>
      </c>
      <c r="AY742" s="320">
        <f t="shared" ca="1" si="925"/>
        <v>0</v>
      </c>
      <c r="AZ742" s="724">
        <f t="shared" ca="1" si="898"/>
        <v>0</v>
      </c>
      <c r="BA742" s="1259">
        <f t="shared" si="926"/>
        <v>0</v>
      </c>
      <c r="BB742" s="1250"/>
      <c r="BC742" s="715">
        <f t="shared" si="899"/>
        <v>0</v>
      </c>
      <c r="BD742" s="715">
        <f t="shared" si="900"/>
        <v>0</v>
      </c>
      <c r="BE742" s="715">
        <f t="shared" si="901"/>
        <v>0</v>
      </c>
      <c r="BF742" s="715">
        <f t="shared" si="927"/>
        <v>0</v>
      </c>
      <c r="BG742" s="732">
        <f t="shared" si="902"/>
        <v>0</v>
      </c>
      <c r="BH742" s="39"/>
      <c r="BI742" s="39"/>
      <c r="BJ742" s="39"/>
      <c r="BK742" s="39"/>
      <c r="BL742" s="39"/>
      <c r="BM742" s="30"/>
      <c r="BN742" s="422">
        <f t="shared" ca="1" si="903"/>
        <v>0</v>
      </c>
      <c r="BO742" s="422">
        <f t="shared" ca="1" si="904"/>
        <v>0</v>
      </c>
      <c r="BP742" s="422">
        <f t="shared" ca="1" si="905"/>
        <v>0</v>
      </c>
      <c r="BQ742" s="422">
        <f t="shared" ca="1" si="906"/>
        <v>0</v>
      </c>
      <c r="BR742" s="422">
        <f t="shared" ca="1" si="928"/>
        <v>0</v>
      </c>
      <c r="BS742" s="422">
        <f t="shared" ca="1" si="907"/>
        <v>0</v>
      </c>
      <c r="BT742" s="422">
        <f t="shared" si="908"/>
        <v>0</v>
      </c>
      <c r="BU742" s="422">
        <f t="shared" si="909"/>
        <v>0</v>
      </c>
      <c r="BV742" s="422">
        <f t="shared" si="910"/>
        <v>0</v>
      </c>
      <c r="BW742" s="422">
        <f t="shared" si="911"/>
        <v>0</v>
      </c>
      <c r="BX742" s="422">
        <f t="shared" si="929"/>
        <v>0</v>
      </c>
      <c r="BY742" s="422">
        <f t="shared" si="912"/>
        <v>0</v>
      </c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458"/>
      <c r="CL742" s="458"/>
      <c r="CM742" s="458"/>
      <c r="CN742" s="458"/>
      <c r="CO742" s="458"/>
      <c r="CP742" s="458"/>
      <c r="CQ742" s="458"/>
      <c r="CR742" s="458"/>
      <c r="CS742" s="458"/>
      <c r="CT742" s="458"/>
      <c r="CU742" s="458"/>
      <c r="CV742" s="458"/>
      <c r="CW742" s="458"/>
      <c r="CX742" s="458"/>
      <c r="CY742" s="458"/>
      <c r="CZ742" s="458"/>
      <c r="DA742" s="458"/>
      <c r="DB742" s="458"/>
      <c r="DC742" s="458"/>
      <c r="DD742" s="458"/>
      <c r="DE742" s="458"/>
      <c r="DF742" s="458"/>
      <c r="DG742" s="458"/>
      <c r="DH742" s="458"/>
      <c r="DI742" s="458"/>
      <c r="DJ742" s="458"/>
      <c r="DK742" s="458"/>
      <c r="DL742" s="458"/>
      <c r="DM742" s="458"/>
      <c r="DN742" s="458"/>
      <c r="DO742" s="458"/>
      <c r="DP742" s="458"/>
      <c r="DQ742" s="458"/>
      <c r="DR742" s="458"/>
      <c r="DS742" s="458"/>
      <c r="DT742" s="458"/>
      <c r="DU742" s="39"/>
      <c r="DV742" s="39"/>
      <c r="DW742" s="31">
        <f t="shared" si="948"/>
        <v>52</v>
      </c>
      <c r="DX742" s="459">
        <f t="shared" si="913"/>
        <v>618</v>
      </c>
      <c r="DY742" s="467">
        <f t="shared" si="931"/>
        <v>0</v>
      </c>
      <c r="DZ742" s="468">
        <f t="shared" si="932"/>
        <v>0</v>
      </c>
      <c r="EA742" s="467">
        <f t="shared" si="933"/>
        <v>0</v>
      </c>
      <c r="EB742" s="468"/>
      <c r="EC742" s="326"/>
      <c r="ED742" s="468"/>
      <c r="EE742" s="39"/>
      <c r="EF742" s="459">
        <f t="shared" si="934"/>
        <v>618</v>
      </c>
      <c r="EG742" s="407">
        <f t="shared" si="944"/>
        <v>0.03</v>
      </c>
      <c r="EH742" s="407">
        <f t="shared" si="944"/>
        <v>0.03</v>
      </c>
      <c r="EI742" s="407">
        <f t="shared" si="944"/>
        <v>0.03</v>
      </c>
      <c r="EJ742" s="407">
        <f t="shared" si="944"/>
        <v>0.03</v>
      </c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</row>
    <row r="743" spans="1:228" ht="12.75" hidden="1" customHeight="1" x14ac:dyDescent="0.2">
      <c r="A743" s="31">
        <f t="shared" si="946"/>
        <v>52</v>
      </c>
      <c r="B743" s="31"/>
      <c r="C743" s="31"/>
      <c r="D743" s="32">
        <f t="shared" si="915"/>
        <v>619</v>
      </c>
      <c r="E743" s="33">
        <f t="shared" ca="1" si="878"/>
        <v>0</v>
      </c>
      <c r="F743" s="33">
        <f t="shared" ca="1" si="879"/>
        <v>0</v>
      </c>
      <c r="G743" s="33">
        <f t="shared" ca="1" si="880"/>
        <v>0</v>
      </c>
      <c r="H743" s="33">
        <v>0</v>
      </c>
      <c r="I743" s="33">
        <v>0</v>
      </c>
      <c r="J743" s="33">
        <f t="shared" ca="1" si="936"/>
        <v>0</v>
      </c>
      <c r="K743" s="33">
        <f t="shared" ca="1" si="881"/>
        <v>0</v>
      </c>
      <c r="L743" s="33"/>
      <c r="M743" s="832">
        <v>0</v>
      </c>
      <c r="N743" s="33">
        <f>IF(M743&gt;0,#REF!,0)</f>
        <v>0</v>
      </c>
      <c r="O743" s="33">
        <f t="shared" ca="1" si="882"/>
        <v>0</v>
      </c>
      <c r="P743" s="833">
        <f t="shared" ca="1" si="916"/>
        <v>0</v>
      </c>
      <c r="Q743" s="834">
        <f t="shared" ca="1" si="917"/>
        <v>0</v>
      </c>
      <c r="R743" s="835">
        <f t="shared" ca="1" si="918"/>
        <v>0</v>
      </c>
      <c r="S743" s="836">
        <f t="shared" ca="1" si="919"/>
        <v>0</v>
      </c>
      <c r="T743" s="34">
        <f t="shared" ca="1" si="883"/>
        <v>0</v>
      </c>
      <c r="U743" s="835">
        <f t="shared" ca="1" si="920"/>
        <v>0</v>
      </c>
      <c r="V743" s="34">
        <f t="shared" si="945"/>
        <v>0</v>
      </c>
      <c r="W743" s="553">
        <f t="shared" si="947"/>
        <v>0</v>
      </c>
      <c r="X743" s="42">
        <f t="shared" si="921"/>
        <v>0.03</v>
      </c>
      <c r="Y743" s="43">
        <f t="shared" si="884"/>
        <v>2.4662697723036864E-3</v>
      </c>
      <c r="Z743" s="45">
        <f t="shared" si="876"/>
        <v>0.03</v>
      </c>
      <c r="AA743" s="43">
        <f t="shared" si="885"/>
        <v>2.4662697723036864E-3</v>
      </c>
      <c r="AB743" s="35">
        <f t="shared" si="943"/>
        <v>0.16</v>
      </c>
      <c r="AC743" s="35">
        <f t="shared" ca="1" si="943"/>
        <v>0.15470777428049154</v>
      </c>
      <c r="AD743" s="317">
        <f t="shared" ca="1" si="943"/>
        <v>0.15470777428049154</v>
      </c>
      <c r="AE743" s="39"/>
      <c r="AF743" s="318">
        <f t="shared" si="886"/>
        <v>0</v>
      </c>
      <c r="AG743" s="405">
        <f t="shared" ca="1" si="887"/>
        <v>0</v>
      </c>
      <c r="AH743" s="318">
        <f t="shared" si="888"/>
        <v>0</v>
      </c>
      <c r="AI743" s="405">
        <f t="shared" ca="1" si="889"/>
        <v>0</v>
      </c>
      <c r="AJ743" s="318">
        <f t="shared" si="890"/>
        <v>0</v>
      </c>
      <c r="AK743" s="405">
        <f t="shared" ca="1" si="891"/>
        <v>0</v>
      </c>
      <c r="AL743" s="35">
        <v>0</v>
      </c>
      <c r="AM743" s="30">
        <f t="shared" ca="1" si="892"/>
        <v>0</v>
      </c>
      <c r="AN743" s="39"/>
      <c r="AO743" s="39"/>
      <c r="AP743" s="709">
        <f ca="1">IF($J$12="",0,IF(A743&lt;=$Y$3,IF(R742+SUM($M$126:M743)&gt;$Z$22,R742*10%,IF(R742+SUM($M$126:M743)&lt;=$Z$22,$Z$22-R742-SUM($M$126:M743))),0))</f>
        <v>0</v>
      </c>
      <c r="AQ743" s="319">
        <f t="shared" ca="1" si="923"/>
        <v>0</v>
      </c>
      <c r="AR743" s="319">
        <f ca="1">IF($J$12="",0,IF(U742&lt;0,0,IF(A743&lt;=$Y$3,IF(U742+SUM($M$126:M743)&gt;$Z$22,U742*10%,IF(U742+SUM($M$126:M743)&lt;=$Z$22,$AR$125-U742-SUM($M$126:M743))),0)))</f>
        <v>0</v>
      </c>
      <c r="AS743" s="39">
        <f t="shared" ca="1" si="924"/>
        <v>0</v>
      </c>
      <c r="AT743" s="723">
        <f t="shared" ca="1" si="893"/>
        <v>0</v>
      </c>
      <c r="AU743" s="320">
        <f t="shared" ca="1" si="894"/>
        <v>0</v>
      </c>
      <c r="AV743" s="320">
        <f t="shared" ca="1" si="895"/>
        <v>0</v>
      </c>
      <c r="AW743" s="320">
        <f t="shared" ca="1" si="896"/>
        <v>0</v>
      </c>
      <c r="AX743" s="320">
        <f t="shared" ca="1" si="897"/>
        <v>0</v>
      </c>
      <c r="AY743" s="320">
        <f t="shared" ca="1" si="925"/>
        <v>0</v>
      </c>
      <c r="AZ743" s="724">
        <f t="shared" ca="1" si="898"/>
        <v>0</v>
      </c>
      <c r="BA743" s="1259">
        <f t="shared" si="926"/>
        <v>0</v>
      </c>
      <c r="BB743" s="1250"/>
      <c r="BC743" s="715">
        <f t="shared" si="899"/>
        <v>0</v>
      </c>
      <c r="BD743" s="715">
        <f t="shared" si="900"/>
        <v>0</v>
      </c>
      <c r="BE743" s="715">
        <f t="shared" si="901"/>
        <v>0</v>
      </c>
      <c r="BF743" s="715">
        <f t="shared" si="927"/>
        <v>0</v>
      </c>
      <c r="BG743" s="732">
        <f t="shared" si="902"/>
        <v>0</v>
      </c>
      <c r="BH743" s="39"/>
      <c r="BI743" s="39"/>
      <c r="BJ743" s="39"/>
      <c r="BK743" s="39"/>
      <c r="BL743" s="39"/>
      <c r="BM743" s="30"/>
      <c r="BN743" s="422">
        <f t="shared" ca="1" si="903"/>
        <v>0</v>
      </c>
      <c r="BO743" s="422">
        <f t="shared" ca="1" si="904"/>
        <v>0</v>
      </c>
      <c r="BP743" s="422">
        <f t="shared" ca="1" si="905"/>
        <v>0</v>
      </c>
      <c r="BQ743" s="422">
        <f t="shared" ca="1" si="906"/>
        <v>0</v>
      </c>
      <c r="BR743" s="422">
        <f t="shared" ca="1" si="928"/>
        <v>0</v>
      </c>
      <c r="BS743" s="422">
        <f t="shared" ca="1" si="907"/>
        <v>0</v>
      </c>
      <c r="BT743" s="422">
        <f t="shared" si="908"/>
        <v>0</v>
      </c>
      <c r="BU743" s="422">
        <f t="shared" si="909"/>
        <v>0</v>
      </c>
      <c r="BV743" s="422">
        <f t="shared" si="910"/>
        <v>0</v>
      </c>
      <c r="BW743" s="422">
        <f t="shared" si="911"/>
        <v>0</v>
      </c>
      <c r="BX743" s="422">
        <f t="shared" si="929"/>
        <v>0</v>
      </c>
      <c r="BY743" s="422">
        <f t="shared" si="912"/>
        <v>0</v>
      </c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458"/>
      <c r="CL743" s="458"/>
      <c r="CM743" s="458"/>
      <c r="CN743" s="458"/>
      <c r="CO743" s="458"/>
      <c r="CP743" s="458"/>
      <c r="CQ743" s="458"/>
      <c r="CR743" s="458"/>
      <c r="CS743" s="458"/>
      <c r="CT743" s="458"/>
      <c r="CU743" s="458"/>
      <c r="CV743" s="458"/>
      <c r="CW743" s="458"/>
      <c r="CX743" s="458"/>
      <c r="CY743" s="458"/>
      <c r="CZ743" s="458"/>
      <c r="DA743" s="458"/>
      <c r="DB743" s="458"/>
      <c r="DC743" s="458"/>
      <c r="DD743" s="458"/>
      <c r="DE743" s="458"/>
      <c r="DF743" s="458"/>
      <c r="DG743" s="458"/>
      <c r="DH743" s="458"/>
      <c r="DI743" s="458"/>
      <c r="DJ743" s="458"/>
      <c r="DK743" s="458"/>
      <c r="DL743" s="458"/>
      <c r="DM743" s="458"/>
      <c r="DN743" s="458"/>
      <c r="DO743" s="458"/>
      <c r="DP743" s="458"/>
      <c r="DQ743" s="458"/>
      <c r="DR743" s="458"/>
      <c r="DS743" s="458"/>
      <c r="DT743" s="458"/>
      <c r="DU743" s="39"/>
      <c r="DV743" s="39"/>
      <c r="DW743" s="31">
        <f t="shared" si="948"/>
        <v>52</v>
      </c>
      <c r="DX743" s="459">
        <f t="shared" si="913"/>
        <v>619</v>
      </c>
      <c r="DY743" s="467">
        <f t="shared" si="931"/>
        <v>0</v>
      </c>
      <c r="DZ743" s="468">
        <f t="shared" si="932"/>
        <v>0</v>
      </c>
      <c r="EA743" s="467">
        <f t="shared" si="933"/>
        <v>0</v>
      </c>
      <c r="EB743" s="468"/>
      <c r="EC743" s="326"/>
      <c r="ED743" s="468"/>
      <c r="EE743" s="39"/>
      <c r="EF743" s="459">
        <f t="shared" si="934"/>
        <v>619</v>
      </c>
      <c r="EG743" s="407">
        <f t="shared" si="944"/>
        <v>0.03</v>
      </c>
      <c r="EH743" s="407">
        <f t="shared" si="944"/>
        <v>0.03</v>
      </c>
      <c r="EI743" s="407">
        <f t="shared" si="944"/>
        <v>0.03</v>
      </c>
      <c r="EJ743" s="407">
        <f t="shared" si="944"/>
        <v>0.03</v>
      </c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</row>
    <row r="744" spans="1:228" ht="12.75" hidden="1" customHeight="1" x14ac:dyDescent="0.2">
      <c r="A744" s="31">
        <f t="shared" si="946"/>
        <v>52</v>
      </c>
      <c r="B744" s="31"/>
      <c r="C744" s="31"/>
      <c r="D744" s="32">
        <f t="shared" si="915"/>
        <v>620</v>
      </c>
      <c r="E744" s="33">
        <f t="shared" ca="1" si="878"/>
        <v>0</v>
      </c>
      <c r="F744" s="33">
        <f t="shared" ca="1" si="879"/>
        <v>0</v>
      </c>
      <c r="G744" s="33">
        <f t="shared" ca="1" si="880"/>
        <v>0</v>
      </c>
      <c r="H744" s="33">
        <v>0</v>
      </c>
      <c r="I744" s="33">
        <v>0</v>
      </c>
      <c r="J744" s="33">
        <f t="shared" ca="1" si="936"/>
        <v>0</v>
      </c>
      <c r="K744" s="33">
        <f t="shared" ca="1" si="881"/>
        <v>0</v>
      </c>
      <c r="L744" s="33"/>
      <c r="M744" s="832">
        <v>0</v>
      </c>
      <c r="N744" s="33">
        <f>IF(M744&gt;0,#REF!,0)</f>
        <v>0</v>
      </c>
      <c r="O744" s="33">
        <f t="shared" ca="1" si="882"/>
        <v>0</v>
      </c>
      <c r="P744" s="833">
        <f t="shared" ca="1" si="916"/>
        <v>0</v>
      </c>
      <c r="Q744" s="834">
        <f t="shared" ca="1" si="917"/>
        <v>0</v>
      </c>
      <c r="R744" s="835">
        <f t="shared" ca="1" si="918"/>
        <v>0</v>
      </c>
      <c r="S744" s="836">
        <f t="shared" ca="1" si="919"/>
        <v>0</v>
      </c>
      <c r="T744" s="34">
        <f t="shared" ca="1" si="883"/>
        <v>0</v>
      </c>
      <c r="U744" s="835">
        <f t="shared" ca="1" si="920"/>
        <v>0</v>
      </c>
      <c r="V744" s="34">
        <f t="shared" si="945"/>
        <v>0</v>
      </c>
      <c r="W744" s="553">
        <f t="shared" si="947"/>
        <v>0</v>
      </c>
      <c r="X744" s="42">
        <f t="shared" si="921"/>
        <v>0.03</v>
      </c>
      <c r="Y744" s="43">
        <f t="shared" si="884"/>
        <v>2.4662697723036864E-3</v>
      </c>
      <c r="Z744" s="45">
        <f t="shared" si="876"/>
        <v>0.03</v>
      </c>
      <c r="AA744" s="43">
        <f t="shared" si="885"/>
        <v>2.4662697723036864E-3</v>
      </c>
      <c r="AB744" s="35">
        <f t="shared" si="943"/>
        <v>0.16</v>
      </c>
      <c r="AC744" s="35">
        <f t="shared" ca="1" si="943"/>
        <v>0.15470777428049154</v>
      </c>
      <c r="AD744" s="317">
        <f t="shared" ca="1" si="943"/>
        <v>0.15470777428049154</v>
      </c>
      <c r="AE744" s="39"/>
      <c r="AF744" s="318">
        <f t="shared" si="886"/>
        <v>0</v>
      </c>
      <c r="AG744" s="405">
        <f t="shared" ca="1" si="887"/>
        <v>0</v>
      </c>
      <c r="AH744" s="318">
        <f t="shared" si="888"/>
        <v>0</v>
      </c>
      <c r="AI744" s="405">
        <f t="shared" ca="1" si="889"/>
        <v>0</v>
      </c>
      <c r="AJ744" s="318">
        <f t="shared" si="890"/>
        <v>0</v>
      </c>
      <c r="AK744" s="405">
        <f t="shared" ca="1" si="891"/>
        <v>0</v>
      </c>
      <c r="AL744" s="35">
        <v>0</v>
      </c>
      <c r="AM744" s="30">
        <f t="shared" ca="1" si="892"/>
        <v>0</v>
      </c>
      <c r="AN744" s="39"/>
      <c r="AO744" s="39"/>
      <c r="AP744" s="709">
        <f ca="1">IF($J$12="",0,IF(A744&lt;=$Y$3,IF(R743+SUM($M$126:M744)&gt;$Z$22,R743*10%,IF(R743+SUM($M$126:M744)&lt;=$Z$22,$Z$22-R743-SUM($M$126:M744))),0))</f>
        <v>0</v>
      </c>
      <c r="AQ744" s="319">
        <f t="shared" ca="1" si="923"/>
        <v>0</v>
      </c>
      <c r="AR744" s="319">
        <f ca="1">IF($J$12="",0,IF(U743&lt;0,0,IF(A744&lt;=$Y$3,IF(U743+SUM($M$126:M744)&gt;$Z$22,U743*10%,IF(U743+SUM($M$126:M744)&lt;=$Z$22,$AR$125-U743-SUM($M$126:M744))),0)))</f>
        <v>0</v>
      </c>
      <c r="AS744" s="39">
        <f t="shared" ca="1" si="924"/>
        <v>0</v>
      </c>
      <c r="AT744" s="723">
        <f t="shared" ca="1" si="893"/>
        <v>0</v>
      </c>
      <c r="AU744" s="320">
        <f t="shared" ca="1" si="894"/>
        <v>0</v>
      </c>
      <c r="AV744" s="320">
        <f t="shared" ca="1" si="895"/>
        <v>0</v>
      </c>
      <c r="AW744" s="320">
        <f t="shared" ca="1" si="896"/>
        <v>0</v>
      </c>
      <c r="AX744" s="320">
        <f t="shared" ca="1" si="897"/>
        <v>0</v>
      </c>
      <c r="AY744" s="320">
        <f t="shared" ca="1" si="925"/>
        <v>0</v>
      </c>
      <c r="AZ744" s="724">
        <f t="shared" ca="1" si="898"/>
        <v>0</v>
      </c>
      <c r="BA744" s="1259">
        <f t="shared" si="926"/>
        <v>0</v>
      </c>
      <c r="BB744" s="1250"/>
      <c r="BC744" s="715">
        <f t="shared" si="899"/>
        <v>0</v>
      </c>
      <c r="BD744" s="715">
        <f t="shared" si="900"/>
        <v>0</v>
      </c>
      <c r="BE744" s="715">
        <f t="shared" si="901"/>
        <v>0</v>
      </c>
      <c r="BF744" s="715">
        <f t="shared" si="927"/>
        <v>0</v>
      </c>
      <c r="BG744" s="732">
        <f t="shared" si="902"/>
        <v>0</v>
      </c>
      <c r="BH744" s="39"/>
      <c r="BI744" s="39"/>
      <c r="BJ744" s="39"/>
      <c r="BK744" s="39"/>
      <c r="BL744" s="39"/>
      <c r="BM744" s="30"/>
      <c r="BN744" s="422">
        <f t="shared" ca="1" si="903"/>
        <v>0</v>
      </c>
      <c r="BO744" s="422">
        <f t="shared" ca="1" si="904"/>
        <v>0</v>
      </c>
      <c r="BP744" s="422">
        <f t="shared" ca="1" si="905"/>
        <v>0</v>
      </c>
      <c r="BQ744" s="422">
        <f t="shared" ca="1" si="906"/>
        <v>0</v>
      </c>
      <c r="BR744" s="422">
        <f t="shared" ca="1" si="928"/>
        <v>0</v>
      </c>
      <c r="BS744" s="422">
        <f t="shared" ca="1" si="907"/>
        <v>0</v>
      </c>
      <c r="BT744" s="422">
        <f t="shared" si="908"/>
        <v>0</v>
      </c>
      <c r="BU744" s="422">
        <f t="shared" si="909"/>
        <v>0</v>
      </c>
      <c r="BV744" s="422">
        <f t="shared" si="910"/>
        <v>0</v>
      </c>
      <c r="BW744" s="422">
        <f t="shared" si="911"/>
        <v>0</v>
      </c>
      <c r="BX744" s="422">
        <f t="shared" si="929"/>
        <v>0</v>
      </c>
      <c r="BY744" s="422">
        <f t="shared" si="912"/>
        <v>0</v>
      </c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458"/>
      <c r="CL744" s="458"/>
      <c r="CM744" s="458"/>
      <c r="CN744" s="458"/>
      <c r="CO744" s="458"/>
      <c r="CP744" s="458"/>
      <c r="CQ744" s="458"/>
      <c r="CR744" s="458"/>
      <c r="CS744" s="458"/>
      <c r="CT744" s="458"/>
      <c r="CU744" s="458"/>
      <c r="CV744" s="458"/>
      <c r="CW744" s="458"/>
      <c r="CX744" s="458"/>
      <c r="CY744" s="458"/>
      <c r="CZ744" s="458"/>
      <c r="DA744" s="458"/>
      <c r="DB744" s="458"/>
      <c r="DC744" s="458"/>
      <c r="DD744" s="458"/>
      <c r="DE744" s="458"/>
      <c r="DF744" s="458"/>
      <c r="DG744" s="458"/>
      <c r="DH744" s="458"/>
      <c r="DI744" s="458"/>
      <c r="DJ744" s="458"/>
      <c r="DK744" s="458"/>
      <c r="DL744" s="458"/>
      <c r="DM744" s="458"/>
      <c r="DN744" s="458"/>
      <c r="DO744" s="458"/>
      <c r="DP744" s="458"/>
      <c r="DQ744" s="458"/>
      <c r="DR744" s="458"/>
      <c r="DS744" s="458"/>
      <c r="DT744" s="458"/>
      <c r="DU744" s="39"/>
      <c r="DV744" s="39"/>
      <c r="DW744" s="31">
        <f t="shared" si="948"/>
        <v>52</v>
      </c>
      <c r="DX744" s="459">
        <f t="shared" si="913"/>
        <v>620</v>
      </c>
      <c r="DY744" s="467">
        <f t="shared" si="931"/>
        <v>0</v>
      </c>
      <c r="DZ744" s="468">
        <f t="shared" si="932"/>
        <v>0</v>
      </c>
      <c r="EA744" s="467">
        <f t="shared" si="933"/>
        <v>0</v>
      </c>
      <c r="EB744" s="468"/>
      <c r="EC744" s="326"/>
      <c r="ED744" s="468"/>
      <c r="EE744" s="39"/>
      <c r="EF744" s="459">
        <f t="shared" si="934"/>
        <v>620</v>
      </c>
      <c r="EG744" s="407">
        <f t="shared" si="944"/>
        <v>0.03</v>
      </c>
      <c r="EH744" s="407">
        <f t="shared" si="944"/>
        <v>0.03</v>
      </c>
      <c r="EI744" s="407">
        <f t="shared" si="944"/>
        <v>0.03</v>
      </c>
      <c r="EJ744" s="407">
        <f t="shared" si="944"/>
        <v>0.03</v>
      </c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</row>
    <row r="745" spans="1:228" ht="12.75" hidden="1" customHeight="1" x14ac:dyDescent="0.2">
      <c r="A745" s="31">
        <f t="shared" si="946"/>
        <v>52</v>
      </c>
      <c r="B745" s="31"/>
      <c r="C745" s="31"/>
      <c r="D745" s="32">
        <f t="shared" si="915"/>
        <v>621</v>
      </c>
      <c r="E745" s="33">
        <f t="shared" ca="1" si="878"/>
        <v>0</v>
      </c>
      <c r="F745" s="33">
        <f t="shared" ca="1" si="879"/>
        <v>0</v>
      </c>
      <c r="G745" s="33">
        <f t="shared" ca="1" si="880"/>
        <v>0</v>
      </c>
      <c r="H745" s="33">
        <v>0</v>
      </c>
      <c r="I745" s="33">
        <v>0</v>
      </c>
      <c r="J745" s="33">
        <f t="shared" ca="1" si="936"/>
        <v>0</v>
      </c>
      <c r="K745" s="33">
        <f t="shared" ca="1" si="881"/>
        <v>0</v>
      </c>
      <c r="L745" s="33"/>
      <c r="M745" s="832">
        <v>0</v>
      </c>
      <c r="N745" s="33">
        <f>IF(M745&gt;0,#REF!,0)</f>
        <v>0</v>
      </c>
      <c r="O745" s="33">
        <f t="shared" ca="1" si="882"/>
        <v>0</v>
      </c>
      <c r="P745" s="833">
        <f t="shared" ca="1" si="916"/>
        <v>0</v>
      </c>
      <c r="Q745" s="834">
        <f t="shared" ca="1" si="917"/>
        <v>0</v>
      </c>
      <c r="R745" s="835">
        <f t="shared" ca="1" si="918"/>
        <v>0</v>
      </c>
      <c r="S745" s="836">
        <f t="shared" ca="1" si="919"/>
        <v>0</v>
      </c>
      <c r="T745" s="34">
        <f t="shared" ca="1" si="883"/>
        <v>0</v>
      </c>
      <c r="U745" s="835">
        <f t="shared" ca="1" si="920"/>
        <v>0</v>
      </c>
      <c r="V745" s="34">
        <f t="shared" si="945"/>
        <v>0</v>
      </c>
      <c r="W745" s="553">
        <f t="shared" si="947"/>
        <v>0</v>
      </c>
      <c r="X745" s="42">
        <f t="shared" si="921"/>
        <v>0.03</v>
      </c>
      <c r="Y745" s="43">
        <f t="shared" si="884"/>
        <v>2.4662697723036864E-3</v>
      </c>
      <c r="Z745" s="45">
        <f t="shared" si="876"/>
        <v>0.03</v>
      </c>
      <c r="AA745" s="43">
        <f t="shared" si="885"/>
        <v>2.4662697723036864E-3</v>
      </c>
      <c r="AB745" s="35">
        <f t="shared" si="943"/>
        <v>0.16</v>
      </c>
      <c r="AC745" s="35">
        <f t="shared" ca="1" si="943"/>
        <v>0.15470777428049154</v>
      </c>
      <c r="AD745" s="317">
        <f t="shared" ca="1" si="943"/>
        <v>0.15470777428049154</v>
      </c>
      <c r="AE745" s="39"/>
      <c r="AF745" s="318">
        <f t="shared" si="886"/>
        <v>0</v>
      </c>
      <c r="AG745" s="405">
        <f t="shared" ca="1" si="887"/>
        <v>0</v>
      </c>
      <c r="AH745" s="318">
        <f t="shared" si="888"/>
        <v>0</v>
      </c>
      <c r="AI745" s="405">
        <f t="shared" ca="1" si="889"/>
        <v>0</v>
      </c>
      <c r="AJ745" s="318">
        <f t="shared" si="890"/>
        <v>0</v>
      </c>
      <c r="AK745" s="405">
        <f t="shared" ca="1" si="891"/>
        <v>0</v>
      </c>
      <c r="AL745" s="35">
        <v>0</v>
      </c>
      <c r="AM745" s="30">
        <f t="shared" ca="1" si="892"/>
        <v>0</v>
      </c>
      <c r="AN745" s="39"/>
      <c r="AO745" s="39"/>
      <c r="AP745" s="709">
        <f ca="1">IF($J$12="",0,IF(A745&lt;=$Y$3,IF(R744+SUM($M$126:M745)&gt;$Z$22,R744*10%,IF(R744+SUM($M$126:M745)&lt;=$Z$22,$Z$22-R744-SUM($M$126:M745))),0))</f>
        <v>0</v>
      </c>
      <c r="AQ745" s="319">
        <f t="shared" ca="1" si="923"/>
        <v>0</v>
      </c>
      <c r="AR745" s="319">
        <f ca="1">IF($J$12="",0,IF(U744&lt;0,0,IF(A745&lt;=$Y$3,IF(U744+SUM($M$126:M745)&gt;$Z$22,U744*10%,IF(U744+SUM($M$126:M745)&lt;=$Z$22,$AR$125-U744-SUM($M$126:M745))),0)))</f>
        <v>0</v>
      </c>
      <c r="AS745" s="39">
        <f t="shared" ca="1" si="924"/>
        <v>0</v>
      </c>
      <c r="AT745" s="723">
        <f t="shared" ca="1" si="893"/>
        <v>0</v>
      </c>
      <c r="AU745" s="320">
        <f t="shared" ca="1" si="894"/>
        <v>0</v>
      </c>
      <c r="AV745" s="320">
        <f t="shared" ca="1" si="895"/>
        <v>0</v>
      </c>
      <c r="AW745" s="320">
        <f t="shared" ca="1" si="896"/>
        <v>0</v>
      </c>
      <c r="AX745" s="320">
        <f t="shared" ca="1" si="897"/>
        <v>0</v>
      </c>
      <c r="AY745" s="320">
        <f t="shared" ca="1" si="925"/>
        <v>0</v>
      </c>
      <c r="AZ745" s="724">
        <f t="shared" ca="1" si="898"/>
        <v>0</v>
      </c>
      <c r="BA745" s="1259">
        <f t="shared" si="926"/>
        <v>0</v>
      </c>
      <c r="BB745" s="1250"/>
      <c r="BC745" s="715">
        <f t="shared" si="899"/>
        <v>0</v>
      </c>
      <c r="BD745" s="715">
        <f t="shared" si="900"/>
        <v>0</v>
      </c>
      <c r="BE745" s="715">
        <f t="shared" si="901"/>
        <v>0</v>
      </c>
      <c r="BF745" s="715">
        <f t="shared" si="927"/>
        <v>0</v>
      </c>
      <c r="BG745" s="732">
        <f t="shared" si="902"/>
        <v>0</v>
      </c>
      <c r="BH745" s="39"/>
      <c r="BI745" s="39"/>
      <c r="BJ745" s="39"/>
      <c r="BK745" s="39"/>
      <c r="BL745" s="39"/>
      <c r="BM745" s="30"/>
      <c r="BN745" s="422">
        <f t="shared" ca="1" si="903"/>
        <v>0</v>
      </c>
      <c r="BO745" s="422">
        <f t="shared" ca="1" si="904"/>
        <v>0</v>
      </c>
      <c r="BP745" s="422">
        <f t="shared" ca="1" si="905"/>
        <v>0</v>
      </c>
      <c r="BQ745" s="422">
        <f t="shared" ca="1" si="906"/>
        <v>0</v>
      </c>
      <c r="BR745" s="422">
        <f t="shared" ca="1" si="928"/>
        <v>0</v>
      </c>
      <c r="BS745" s="422">
        <f t="shared" ca="1" si="907"/>
        <v>0</v>
      </c>
      <c r="BT745" s="422">
        <f t="shared" si="908"/>
        <v>0</v>
      </c>
      <c r="BU745" s="422">
        <f t="shared" si="909"/>
        <v>0</v>
      </c>
      <c r="BV745" s="422">
        <f t="shared" si="910"/>
        <v>0</v>
      </c>
      <c r="BW745" s="422">
        <f t="shared" si="911"/>
        <v>0</v>
      </c>
      <c r="BX745" s="422">
        <f t="shared" si="929"/>
        <v>0</v>
      </c>
      <c r="BY745" s="422">
        <f t="shared" si="912"/>
        <v>0</v>
      </c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458"/>
      <c r="CL745" s="458"/>
      <c r="CM745" s="458"/>
      <c r="CN745" s="458"/>
      <c r="CO745" s="458"/>
      <c r="CP745" s="458"/>
      <c r="CQ745" s="458"/>
      <c r="CR745" s="458"/>
      <c r="CS745" s="458"/>
      <c r="CT745" s="458"/>
      <c r="CU745" s="458"/>
      <c r="CV745" s="458"/>
      <c r="CW745" s="458"/>
      <c r="CX745" s="458"/>
      <c r="CY745" s="458"/>
      <c r="CZ745" s="458"/>
      <c r="DA745" s="458"/>
      <c r="DB745" s="458"/>
      <c r="DC745" s="458"/>
      <c r="DD745" s="458"/>
      <c r="DE745" s="458"/>
      <c r="DF745" s="458"/>
      <c r="DG745" s="458"/>
      <c r="DH745" s="458"/>
      <c r="DI745" s="458"/>
      <c r="DJ745" s="458"/>
      <c r="DK745" s="458"/>
      <c r="DL745" s="458"/>
      <c r="DM745" s="458"/>
      <c r="DN745" s="458"/>
      <c r="DO745" s="458"/>
      <c r="DP745" s="458"/>
      <c r="DQ745" s="458"/>
      <c r="DR745" s="458"/>
      <c r="DS745" s="458"/>
      <c r="DT745" s="458"/>
      <c r="DU745" s="39"/>
      <c r="DV745" s="39"/>
      <c r="DW745" s="31">
        <f t="shared" si="948"/>
        <v>52</v>
      </c>
      <c r="DX745" s="459">
        <f t="shared" si="913"/>
        <v>621</v>
      </c>
      <c r="DY745" s="467">
        <f t="shared" si="931"/>
        <v>0</v>
      </c>
      <c r="DZ745" s="468">
        <f t="shared" si="932"/>
        <v>0</v>
      </c>
      <c r="EA745" s="467">
        <f t="shared" si="933"/>
        <v>0</v>
      </c>
      <c r="EB745" s="468"/>
      <c r="EC745" s="326"/>
      <c r="ED745" s="468"/>
      <c r="EE745" s="39"/>
      <c r="EF745" s="459">
        <f t="shared" si="934"/>
        <v>621</v>
      </c>
      <c r="EG745" s="407">
        <f t="shared" si="944"/>
        <v>0.03</v>
      </c>
      <c r="EH745" s="407">
        <f t="shared" si="944"/>
        <v>0.03</v>
      </c>
      <c r="EI745" s="407">
        <f t="shared" si="944"/>
        <v>0.03</v>
      </c>
      <c r="EJ745" s="407">
        <f t="shared" si="944"/>
        <v>0.03</v>
      </c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39"/>
      <c r="GJ745" s="39"/>
      <c r="GK745" s="39"/>
      <c r="GL745" s="39"/>
      <c r="GM745" s="39"/>
      <c r="GN745" s="39"/>
      <c r="GO745" s="39"/>
      <c r="GP745" s="39"/>
      <c r="GQ745" s="39"/>
      <c r="GR745" s="39"/>
      <c r="GS745" s="39"/>
      <c r="GT745" s="39"/>
      <c r="GU745" s="39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</row>
    <row r="746" spans="1:228" ht="12.75" hidden="1" customHeight="1" x14ac:dyDescent="0.2">
      <c r="A746" s="31">
        <f t="shared" si="946"/>
        <v>52</v>
      </c>
      <c r="B746" s="31"/>
      <c r="C746" s="31"/>
      <c r="D746" s="32">
        <f t="shared" si="915"/>
        <v>622</v>
      </c>
      <c r="E746" s="33">
        <f t="shared" ca="1" si="878"/>
        <v>0</v>
      </c>
      <c r="F746" s="33">
        <f t="shared" ca="1" si="879"/>
        <v>0</v>
      </c>
      <c r="G746" s="33">
        <f t="shared" ca="1" si="880"/>
        <v>0</v>
      </c>
      <c r="H746" s="33">
        <v>0</v>
      </c>
      <c r="I746" s="33">
        <v>0</v>
      </c>
      <c r="J746" s="33">
        <f t="shared" ca="1" si="936"/>
        <v>0</v>
      </c>
      <c r="K746" s="33">
        <f t="shared" ca="1" si="881"/>
        <v>0</v>
      </c>
      <c r="L746" s="33"/>
      <c r="M746" s="832">
        <v>0</v>
      </c>
      <c r="N746" s="33">
        <f>IF(M746&gt;0,#REF!,0)</f>
        <v>0</v>
      </c>
      <c r="O746" s="33">
        <f t="shared" ca="1" si="882"/>
        <v>0</v>
      </c>
      <c r="P746" s="833">
        <f t="shared" ca="1" si="916"/>
        <v>0</v>
      </c>
      <c r="Q746" s="834">
        <f t="shared" ca="1" si="917"/>
        <v>0</v>
      </c>
      <c r="R746" s="835">
        <f t="shared" ca="1" si="918"/>
        <v>0</v>
      </c>
      <c r="S746" s="836">
        <f t="shared" ca="1" si="919"/>
        <v>0</v>
      </c>
      <c r="T746" s="34">
        <f t="shared" ca="1" si="883"/>
        <v>0</v>
      </c>
      <c r="U746" s="835">
        <f t="shared" ca="1" si="920"/>
        <v>0</v>
      </c>
      <c r="V746" s="34">
        <f t="shared" si="945"/>
        <v>0</v>
      </c>
      <c r="W746" s="553">
        <f t="shared" si="947"/>
        <v>0</v>
      </c>
      <c r="X746" s="42">
        <f t="shared" si="921"/>
        <v>0.03</v>
      </c>
      <c r="Y746" s="43">
        <f t="shared" si="884"/>
        <v>2.4662697723036864E-3</v>
      </c>
      <c r="Z746" s="45">
        <f t="shared" si="876"/>
        <v>0.03</v>
      </c>
      <c r="AA746" s="43">
        <f t="shared" si="885"/>
        <v>2.4662697723036864E-3</v>
      </c>
      <c r="AB746" s="35">
        <f t="shared" si="943"/>
        <v>0.16</v>
      </c>
      <c r="AC746" s="35">
        <f t="shared" ca="1" si="943"/>
        <v>0.15470777428049154</v>
      </c>
      <c r="AD746" s="317">
        <f t="shared" ca="1" si="943"/>
        <v>0.15470777428049154</v>
      </c>
      <c r="AE746" s="39"/>
      <c r="AF746" s="318">
        <f t="shared" si="886"/>
        <v>0</v>
      </c>
      <c r="AG746" s="405">
        <f t="shared" ca="1" si="887"/>
        <v>0</v>
      </c>
      <c r="AH746" s="318">
        <f t="shared" si="888"/>
        <v>0</v>
      </c>
      <c r="AI746" s="405">
        <f t="shared" ca="1" si="889"/>
        <v>0</v>
      </c>
      <c r="AJ746" s="318">
        <f t="shared" si="890"/>
        <v>0</v>
      </c>
      <c r="AK746" s="405">
        <f t="shared" ca="1" si="891"/>
        <v>0</v>
      </c>
      <c r="AL746" s="35">
        <v>0</v>
      </c>
      <c r="AM746" s="30">
        <f t="shared" ca="1" si="892"/>
        <v>0</v>
      </c>
      <c r="AN746" s="39"/>
      <c r="AO746" s="39"/>
      <c r="AP746" s="709">
        <f ca="1">IF($J$12="",0,IF(A746&lt;=$Y$3,IF(R745+SUM($M$126:M746)&gt;$Z$22,R745*10%,IF(R745+SUM($M$126:M746)&lt;=$Z$22,$Z$22-R745-SUM($M$126:M746))),0))</f>
        <v>0</v>
      </c>
      <c r="AQ746" s="319">
        <f t="shared" ca="1" si="923"/>
        <v>0</v>
      </c>
      <c r="AR746" s="319">
        <f ca="1">IF($J$12="",0,IF(U745&lt;0,0,IF(A746&lt;=$Y$3,IF(U745+SUM($M$126:M746)&gt;$Z$22,U745*10%,IF(U745+SUM($M$126:M746)&lt;=$Z$22,$AR$125-U745-SUM($M$126:M746))),0)))</f>
        <v>0</v>
      </c>
      <c r="AS746" s="39">
        <f t="shared" ca="1" si="924"/>
        <v>0</v>
      </c>
      <c r="AT746" s="723">
        <f t="shared" ca="1" si="893"/>
        <v>0</v>
      </c>
      <c r="AU746" s="320">
        <f t="shared" ca="1" si="894"/>
        <v>0</v>
      </c>
      <c r="AV746" s="320">
        <f t="shared" ca="1" si="895"/>
        <v>0</v>
      </c>
      <c r="AW746" s="320">
        <f t="shared" ca="1" si="896"/>
        <v>0</v>
      </c>
      <c r="AX746" s="320">
        <f t="shared" ca="1" si="897"/>
        <v>0</v>
      </c>
      <c r="AY746" s="320">
        <f t="shared" ca="1" si="925"/>
        <v>0</v>
      </c>
      <c r="AZ746" s="724">
        <f t="shared" ca="1" si="898"/>
        <v>0</v>
      </c>
      <c r="BA746" s="1259">
        <f t="shared" si="926"/>
        <v>0</v>
      </c>
      <c r="BB746" s="1250"/>
      <c r="BC746" s="715">
        <f t="shared" si="899"/>
        <v>0</v>
      </c>
      <c r="BD746" s="715">
        <f t="shared" si="900"/>
        <v>0</v>
      </c>
      <c r="BE746" s="715">
        <f t="shared" si="901"/>
        <v>0</v>
      </c>
      <c r="BF746" s="715">
        <f t="shared" si="927"/>
        <v>0</v>
      </c>
      <c r="BG746" s="732">
        <f t="shared" si="902"/>
        <v>0</v>
      </c>
      <c r="BH746" s="39"/>
      <c r="BI746" s="39"/>
      <c r="BJ746" s="39"/>
      <c r="BK746" s="39"/>
      <c r="BL746" s="39"/>
      <c r="BM746" s="30"/>
      <c r="BN746" s="422">
        <f t="shared" ca="1" si="903"/>
        <v>0</v>
      </c>
      <c r="BO746" s="422">
        <f t="shared" ca="1" si="904"/>
        <v>0</v>
      </c>
      <c r="BP746" s="422">
        <f t="shared" ca="1" si="905"/>
        <v>0</v>
      </c>
      <c r="BQ746" s="422">
        <f t="shared" ca="1" si="906"/>
        <v>0</v>
      </c>
      <c r="BR746" s="422">
        <f t="shared" ca="1" si="928"/>
        <v>0</v>
      </c>
      <c r="BS746" s="422">
        <f t="shared" ca="1" si="907"/>
        <v>0</v>
      </c>
      <c r="BT746" s="422">
        <f t="shared" si="908"/>
        <v>0</v>
      </c>
      <c r="BU746" s="422">
        <f t="shared" si="909"/>
        <v>0</v>
      </c>
      <c r="BV746" s="422">
        <f t="shared" si="910"/>
        <v>0</v>
      </c>
      <c r="BW746" s="422">
        <f t="shared" si="911"/>
        <v>0</v>
      </c>
      <c r="BX746" s="422">
        <f t="shared" si="929"/>
        <v>0</v>
      </c>
      <c r="BY746" s="422">
        <f t="shared" si="912"/>
        <v>0</v>
      </c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458"/>
      <c r="CL746" s="458"/>
      <c r="CM746" s="458"/>
      <c r="CN746" s="458"/>
      <c r="CO746" s="458"/>
      <c r="CP746" s="458"/>
      <c r="CQ746" s="458"/>
      <c r="CR746" s="458"/>
      <c r="CS746" s="458"/>
      <c r="CT746" s="458"/>
      <c r="CU746" s="458"/>
      <c r="CV746" s="458"/>
      <c r="CW746" s="458"/>
      <c r="CX746" s="458"/>
      <c r="CY746" s="458"/>
      <c r="CZ746" s="458"/>
      <c r="DA746" s="458"/>
      <c r="DB746" s="458"/>
      <c r="DC746" s="458"/>
      <c r="DD746" s="458"/>
      <c r="DE746" s="458"/>
      <c r="DF746" s="458"/>
      <c r="DG746" s="458"/>
      <c r="DH746" s="458"/>
      <c r="DI746" s="458"/>
      <c r="DJ746" s="458"/>
      <c r="DK746" s="458"/>
      <c r="DL746" s="458"/>
      <c r="DM746" s="458"/>
      <c r="DN746" s="458"/>
      <c r="DO746" s="458"/>
      <c r="DP746" s="458"/>
      <c r="DQ746" s="458"/>
      <c r="DR746" s="458"/>
      <c r="DS746" s="458"/>
      <c r="DT746" s="458"/>
      <c r="DU746" s="39"/>
      <c r="DV746" s="39"/>
      <c r="DW746" s="31">
        <f t="shared" si="948"/>
        <v>52</v>
      </c>
      <c r="DX746" s="459">
        <f t="shared" si="913"/>
        <v>622</v>
      </c>
      <c r="DY746" s="467">
        <f t="shared" si="931"/>
        <v>0</v>
      </c>
      <c r="DZ746" s="468">
        <f t="shared" si="932"/>
        <v>0</v>
      </c>
      <c r="EA746" s="467">
        <f t="shared" si="933"/>
        <v>0</v>
      </c>
      <c r="EB746" s="468"/>
      <c r="EC746" s="326"/>
      <c r="ED746" s="468"/>
      <c r="EE746" s="39"/>
      <c r="EF746" s="459">
        <f t="shared" si="934"/>
        <v>622</v>
      </c>
      <c r="EG746" s="407">
        <f t="shared" si="944"/>
        <v>0.03</v>
      </c>
      <c r="EH746" s="407">
        <f t="shared" si="944"/>
        <v>0.03</v>
      </c>
      <c r="EI746" s="407">
        <f t="shared" si="944"/>
        <v>0.03</v>
      </c>
      <c r="EJ746" s="407">
        <f t="shared" si="944"/>
        <v>0.03</v>
      </c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39"/>
      <c r="GJ746" s="39"/>
      <c r="GK746" s="39"/>
      <c r="GL746" s="39"/>
      <c r="GM746" s="39"/>
      <c r="GN746" s="39"/>
      <c r="GO746" s="39"/>
      <c r="GP746" s="39"/>
      <c r="GQ746" s="39"/>
      <c r="GR746" s="39"/>
      <c r="GS746" s="39"/>
      <c r="GT746" s="39"/>
      <c r="GU746" s="39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</row>
    <row r="747" spans="1:228" ht="12.75" hidden="1" customHeight="1" x14ac:dyDescent="0.2">
      <c r="A747" s="31">
        <f t="shared" si="946"/>
        <v>52</v>
      </c>
      <c r="B747" s="31"/>
      <c r="C747" s="31"/>
      <c r="D747" s="32">
        <f t="shared" si="915"/>
        <v>623</v>
      </c>
      <c r="E747" s="33">
        <f t="shared" ca="1" si="878"/>
        <v>0</v>
      </c>
      <c r="F747" s="33">
        <f t="shared" ca="1" si="879"/>
        <v>0</v>
      </c>
      <c r="G747" s="33">
        <f t="shared" ca="1" si="880"/>
        <v>0</v>
      </c>
      <c r="H747" s="33">
        <v>0</v>
      </c>
      <c r="I747" s="33">
        <v>0</v>
      </c>
      <c r="J747" s="33">
        <f t="shared" ca="1" si="936"/>
        <v>0</v>
      </c>
      <c r="K747" s="33">
        <f t="shared" ca="1" si="881"/>
        <v>0</v>
      </c>
      <c r="L747" s="33"/>
      <c r="M747" s="832">
        <v>0</v>
      </c>
      <c r="N747" s="33">
        <f>IF(M747&gt;0,#REF!,0)</f>
        <v>0</v>
      </c>
      <c r="O747" s="33">
        <f t="shared" ca="1" si="882"/>
        <v>0</v>
      </c>
      <c r="P747" s="833">
        <f t="shared" ca="1" si="916"/>
        <v>0</v>
      </c>
      <c r="Q747" s="834">
        <f t="shared" ca="1" si="917"/>
        <v>0</v>
      </c>
      <c r="R747" s="835">
        <f t="shared" ca="1" si="918"/>
        <v>0</v>
      </c>
      <c r="S747" s="836">
        <f t="shared" ca="1" si="919"/>
        <v>0</v>
      </c>
      <c r="T747" s="34">
        <f t="shared" ca="1" si="883"/>
        <v>0</v>
      </c>
      <c r="U747" s="835">
        <f t="shared" ca="1" si="920"/>
        <v>0</v>
      </c>
      <c r="V747" s="34">
        <f t="shared" si="945"/>
        <v>0</v>
      </c>
      <c r="W747" s="553">
        <f t="shared" si="947"/>
        <v>0</v>
      </c>
      <c r="X747" s="42">
        <f t="shared" si="921"/>
        <v>0.03</v>
      </c>
      <c r="Y747" s="43">
        <f t="shared" si="884"/>
        <v>2.4662697723036864E-3</v>
      </c>
      <c r="Z747" s="45">
        <f t="shared" si="876"/>
        <v>0.03</v>
      </c>
      <c r="AA747" s="43">
        <f t="shared" si="885"/>
        <v>2.4662697723036864E-3</v>
      </c>
      <c r="AB747" s="35">
        <f t="shared" si="943"/>
        <v>0.16</v>
      </c>
      <c r="AC747" s="35">
        <f t="shared" ca="1" si="943"/>
        <v>0.15470777428049154</v>
      </c>
      <c r="AD747" s="317">
        <f t="shared" ca="1" si="943"/>
        <v>0.15470777428049154</v>
      </c>
      <c r="AE747" s="39"/>
      <c r="AF747" s="318">
        <f t="shared" si="886"/>
        <v>0</v>
      </c>
      <c r="AG747" s="405">
        <f t="shared" ca="1" si="887"/>
        <v>0</v>
      </c>
      <c r="AH747" s="318">
        <f t="shared" si="888"/>
        <v>0</v>
      </c>
      <c r="AI747" s="405">
        <f t="shared" ca="1" si="889"/>
        <v>0</v>
      </c>
      <c r="AJ747" s="318">
        <f t="shared" si="890"/>
        <v>0</v>
      </c>
      <c r="AK747" s="405">
        <f t="shared" ca="1" si="891"/>
        <v>0</v>
      </c>
      <c r="AL747" s="35">
        <v>0</v>
      </c>
      <c r="AM747" s="30">
        <f t="shared" ca="1" si="892"/>
        <v>0</v>
      </c>
      <c r="AN747" s="39"/>
      <c r="AO747" s="39"/>
      <c r="AP747" s="709">
        <f ca="1">IF($J$12="",0,IF(A747&lt;=$Y$3,IF(R746+SUM($M$126:M747)&gt;$Z$22,R746*10%,IF(R746+SUM($M$126:M747)&lt;=$Z$22,$Z$22-R746-SUM($M$126:M747))),0))</f>
        <v>0</v>
      </c>
      <c r="AQ747" s="319">
        <f t="shared" ca="1" si="923"/>
        <v>0</v>
      </c>
      <c r="AR747" s="319">
        <f ca="1">IF($J$12="",0,IF(U746&lt;0,0,IF(A747&lt;=$Y$3,IF(U746+SUM($M$126:M747)&gt;$Z$22,U746*10%,IF(U746+SUM($M$126:M747)&lt;=$Z$22,$AR$125-U746-SUM($M$126:M747))),0)))</f>
        <v>0</v>
      </c>
      <c r="AS747" s="39">
        <f t="shared" ca="1" si="924"/>
        <v>0</v>
      </c>
      <c r="AT747" s="723">
        <f t="shared" ca="1" si="893"/>
        <v>0</v>
      </c>
      <c r="AU747" s="320">
        <f t="shared" ca="1" si="894"/>
        <v>0</v>
      </c>
      <c r="AV747" s="320">
        <f t="shared" ca="1" si="895"/>
        <v>0</v>
      </c>
      <c r="AW747" s="320">
        <f t="shared" ca="1" si="896"/>
        <v>0</v>
      </c>
      <c r="AX747" s="320">
        <f t="shared" ca="1" si="897"/>
        <v>0</v>
      </c>
      <c r="AY747" s="320">
        <f t="shared" ca="1" si="925"/>
        <v>0</v>
      </c>
      <c r="AZ747" s="724">
        <f t="shared" ca="1" si="898"/>
        <v>0</v>
      </c>
      <c r="BA747" s="1259">
        <f t="shared" si="926"/>
        <v>0</v>
      </c>
      <c r="BB747" s="1250"/>
      <c r="BC747" s="715">
        <f t="shared" si="899"/>
        <v>0</v>
      </c>
      <c r="BD747" s="715">
        <f t="shared" si="900"/>
        <v>0</v>
      </c>
      <c r="BE747" s="715">
        <f t="shared" si="901"/>
        <v>0</v>
      </c>
      <c r="BF747" s="715">
        <f t="shared" si="927"/>
        <v>0</v>
      </c>
      <c r="BG747" s="732">
        <f t="shared" si="902"/>
        <v>0</v>
      </c>
      <c r="BH747" s="39"/>
      <c r="BI747" s="39"/>
      <c r="BJ747" s="39"/>
      <c r="BK747" s="39"/>
      <c r="BL747" s="39"/>
      <c r="BM747" s="30"/>
      <c r="BN747" s="422">
        <f t="shared" ca="1" si="903"/>
        <v>0</v>
      </c>
      <c r="BO747" s="422">
        <f t="shared" ca="1" si="904"/>
        <v>0</v>
      </c>
      <c r="BP747" s="422">
        <f t="shared" ca="1" si="905"/>
        <v>0</v>
      </c>
      <c r="BQ747" s="422">
        <f t="shared" ca="1" si="906"/>
        <v>0</v>
      </c>
      <c r="BR747" s="422">
        <f t="shared" ca="1" si="928"/>
        <v>0</v>
      </c>
      <c r="BS747" s="422">
        <f t="shared" ca="1" si="907"/>
        <v>0</v>
      </c>
      <c r="BT747" s="422">
        <f t="shared" si="908"/>
        <v>0</v>
      </c>
      <c r="BU747" s="422">
        <f t="shared" si="909"/>
        <v>0</v>
      </c>
      <c r="BV747" s="422">
        <f t="shared" si="910"/>
        <v>0</v>
      </c>
      <c r="BW747" s="422">
        <f t="shared" si="911"/>
        <v>0</v>
      </c>
      <c r="BX747" s="422">
        <f t="shared" si="929"/>
        <v>0</v>
      </c>
      <c r="BY747" s="422">
        <f t="shared" si="912"/>
        <v>0</v>
      </c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458"/>
      <c r="CL747" s="458"/>
      <c r="CM747" s="458"/>
      <c r="CN747" s="458"/>
      <c r="CO747" s="458"/>
      <c r="CP747" s="458"/>
      <c r="CQ747" s="458"/>
      <c r="CR747" s="458"/>
      <c r="CS747" s="458"/>
      <c r="CT747" s="458"/>
      <c r="CU747" s="458"/>
      <c r="CV747" s="458"/>
      <c r="CW747" s="458"/>
      <c r="CX747" s="458"/>
      <c r="CY747" s="458"/>
      <c r="CZ747" s="458"/>
      <c r="DA747" s="458"/>
      <c r="DB747" s="458"/>
      <c r="DC747" s="458"/>
      <c r="DD747" s="458"/>
      <c r="DE747" s="458"/>
      <c r="DF747" s="458"/>
      <c r="DG747" s="458"/>
      <c r="DH747" s="458"/>
      <c r="DI747" s="458"/>
      <c r="DJ747" s="458"/>
      <c r="DK747" s="458"/>
      <c r="DL747" s="458"/>
      <c r="DM747" s="458"/>
      <c r="DN747" s="458"/>
      <c r="DO747" s="458"/>
      <c r="DP747" s="458"/>
      <c r="DQ747" s="458"/>
      <c r="DR747" s="458"/>
      <c r="DS747" s="458"/>
      <c r="DT747" s="458"/>
      <c r="DU747" s="39"/>
      <c r="DV747" s="39"/>
      <c r="DW747" s="31">
        <f t="shared" si="948"/>
        <v>52</v>
      </c>
      <c r="DX747" s="459">
        <f t="shared" si="913"/>
        <v>623</v>
      </c>
      <c r="DY747" s="467">
        <f t="shared" si="931"/>
        <v>0</v>
      </c>
      <c r="DZ747" s="468">
        <f t="shared" si="932"/>
        <v>0</v>
      </c>
      <c r="EA747" s="467">
        <f t="shared" si="933"/>
        <v>0</v>
      </c>
      <c r="EB747" s="468"/>
      <c r="EC747" s="326"/>
      <c r="ED747" s="468"/>
      <c r="EE747" s="39"/>
      <c r="EF747" s="459">
        <f t="shared" si="934"/>
        <v>623</v>
      </c>
      <c r="EG747" s="407">
        <f t="shared" si="944"/>
        <v>0.03</v>
      </c>
      <c r="EH747" s="407">
        <f t="shared" si="944"/>
        <v>0.03</v>
      </c>
      <c r="EI747" s="407">
        <f t="shared" si="944"/>
        <v>0.03</v>
      </c>
      <c r="EJ747" s="407">
        <f t="shared" si="944"/>
        <v>0.03</v>
      </c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39"/>
      <c r="GJ747" s="39"/>
      <c r="GK747" s="39"/>
      <c r="GL747" s="39"/>
      <c r="GM747" s="39"/>
      <c r="GN747" s="39"/>
      <c r="GO747" s="39"/>
      <c r="GP747" s="39"/>
      <c r="GQ747" s="39"/>
      <c r="GR747" s="39"/>
      <c r="GS747" s="39"/>
      <c r="GT747" s="39"/>
      <c r="GU747" s="39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</row>
    <row r="748" spans="1:228" ht="12.75" hidden="1" customHeight="1" x14ac:dyDescent="0.2">
      <c r="A748" s="31">
        <f t="shared" si="946"/>
        <v>52</v>
      </c>
      <c r="B748" s="31"/>
      <c r="C748" s="31"/>
      <c r="D748" s="32">
        <f t="shared" si="915"/>
        <v>624</v>
      </c>
      <c r="E748" s="33">
        <f t="shared" ca="1" si="878"/>
        <v>0</v>
      </c>
      <c r="F748" s="33">
        <f t="shared" ca="1" si="879"/>
        <v>0</v>
      </c>
      <c r="G748" s="33">
        <f t="shared" ca="1" si="880"/>
        <v>0</v>
      </c>
      <c r="H748" s="33">
        <v>0</v>
      </c>
      <c r="I748" s="33">
        <v>0</v>
      </c>
      <c r="J748" s="33">
        <f t="shared" ca="1" si="936"/>
        <v>0</v>
      </c>
      <c r="K748" s="33">
        <f t="shared" ca="1" si="881"/>
        <v>0</v>
      </c>
      <c r="L748" s="33"/>
      <c r="M748" s="832">
        <v>0</v>
      </c>
      <c r="N748" s="33">
        <f>IF(M748&gt;0,#REF!,0)</f>
        <v>0</v>
      </c>
      <c r="O748" s="33">
        <f t="shared" ca="1" si="882"/>
        <v>0</v>
      </c>
      <c r="P748" s="833">
        <f t="shared" ca="1" si="916"/>
        <v>0</v>
      </c>
      <c r="Q748" s="834">
        <f t="shared" ca="1" si="917"/>
        <v>0</v>
      </c>
      <c r="R748" s="835">
        <f t="shared" ca="1" si="918"/>
        <v>0</v>
      </c>
      <c r="S748" s="836">
        <f t="shared" ca="1" si="919"/>
        <v>0</v>
      </c>
      <c r="T748" s="34">
        <f t="shared" ca="1" si="883"/>
        <v>0</v>
      </c>
      <c r="U748" s="835">
        <f t="shared" ca="1" si="920"/>
        <v>0</v>
      </c>
      <c r="V748" s="34">
        <f t="shared" si="945"/>
        <v>0</v>
      </c>
      <c r="W748" s="553">
        <f t="shared" si="947"/>
        <v>0</v>
      </c>
      <c r="X748" s="42">
        <f t="shared" si="921"/>
        <v>0.03</v>
      </c>
      <c r="Y748" s="43">
        <f t="shared" si="884"/>
        <v>2.4662697723036864E-3</v>
      </c>
      <c r="Z748" s="45">
        <f t="shared" si="876"/>
        <v>0.03</v>
      </c>
      <c r="AA748" s="43">
        <f t="shared" si="885"/>
        <v>2.4662697723036864E-3</v>
      </c>
      <c r="AB748" s="35">
        <f t="shared" si="943"/>
        <v>0.16</v>
      </c>
      <c r="AC748" s="35">
        <f t="shared" ca="1" si="943"/>
        <v>0.15470777428049154</v>
      </c>
      <c r="AD748" s="317">
        <f t="shared" ca="1" si="943"/>
        <v>0.15470777428049154</v>
      </c>
      <c r="AE748" s="39"/>
      <c r="AF748" s="318">
        <f t="shared" si="886"/>
        <v>0</v>
      </c>
      <c r="AG748" s="405">
        <f t="shared" ca="1" si="887"/>
        <v>0</v>
      </c>
      <c r="AH748" s="318">
        <f t="shared" si="888"/>
        <v>0</v>
      </c>
      <c r="AI748" s="405">
        <f t="shared" ca="1" si="889"/>
        <v>0</v>
      </c>
      <c r="AJ748" s="318">
        <f t="shared" si="890"/>
        <v>0</v>
      </c>
      <c r="AK748" s="405">
        <f t="shared" ca="1" si="891"/>
        <v>0</v>
      </c>
      <c r="AL748" s="35">
        <v>0</v>
      </c>
      <c r="AM748" s="30">
        <f t="shared" ca="1" si="892"/>
        <v>0</v>
      </c>
      <c r="AN748" s="39"/>
      <c r="AO748" s="39"/>
      <c r="AP748" s="709">
        <f ca="1">IF($J$12="",0,IF(A748&lt;=$Y$3,IF(R747+SUM($M$126:M748)&gt;$Z$22,R747*10%,IF(R747+SUM($M$126:M748)&lt;=$Z$22,$Z$22-R747-SUM($M$126:M748))),0))</f>
        <v>0</v>
      </c>
      <c r="AQ748" s="319">
        <f t="shared" ca="1" si="923"/>
        <v>0</v>
      </c>
      <c r="AR748" s="319">
        <f ca="1">IF($J$12="",0,IF(U747&lt;0,0,IF(A748&lt;=$Y$3,IF(U747+SUM($M$126:M748)&gt;$Z$22,U747*10%,IF(U747+SUM($M$126:M748)&lt;=$Z$22,$AR$125-U747-SUM($M$126:M748))),0)))</f>
        <v>0</v>
      </c>
      <c r="AS748" s="39">
        <f t="shared" ca="1" si="924"/>
        <v>0</v>
      </c>
      <c r="AT748" s="723">
        <f t="shared" ca="1" si="893"/>
        <v>0</v>
      </c>
      <c r="AU748" s="320">
        <f t="shared" ca="1" si="894"/>
        <v>0</v>
      </c>
      <c r="AV748" s="320">
        <f t="shared" ca="1" si="895"/>
        <v>0</v>
      </c>
      <c r="AW748" s="320">
        <f t="shared" ca="1" si="896"/>
        <v>0</v>
      </c>
      <c r="AX748" s="320">
        <f t="shared" ca="1" si="897"/>
        <v>0</v>
      </c>
      <c r="AY748" s="320">
        <f t="shared" ca="1" si="925"/>
        <v>0</v>
      </c>
      <c r="AZ748" s="724">
        <f t="shared" ca="1" si="898"/>
        <v>0</v>
      </c>
      <c r="BA748" s="1259">
        <f t="shared" si="926"/>
        <v>0</v>
      </c>
      <c r="BB748" s="1250"/>
      <c r="BC748" s="715">
        <f t="shared" si="899"/>
        <v>0</v>
      </c>
      <c r="BD748" s="715">
        <f t="shared" si="900"/>
        <v>0</v>
      </c>
      <c r="BE748" s="715">
        <f t="shared" si="901"/>
        <v>0</v>
      </c>
      <c r="BF748" s="715">
        <f t="shared" si="927"/>
        <v>0</v>
      </c>
      <c r="BG748" s="732">
        <f t="shared" si="902"/>
        <v>0</v>
      </c>
      <c r="BH748" s="39"/>
      <c r="BI748" s="39"/>
      <c r="BJ748" s="39"/>
      <c r="BK748" s="39"/>
      <c r="BL748" s="39"/>
      <c r="BM748" s="30"/>
      <c r="BN748" s="422">
        <f t="shared" ca="1" si="903"/>
        <v>0</v>
      </c>
      <c r="BO748" s="422">
        <f t="shared" ca="1" si="904"/>
        <v>0</v>
      </c>
      <c r="BP748" s="422">
        <f t="shared" ca="1" si="905"/>
        <v>0</v>
      </c>
      <c r="BQ748" s="422">
        <f t="shared" ca="1" si="906"/>
        <v>0</v>
      </c>
      <c r="BR748" s="422">
        <f t="shared" ca="1" si="928"/>
        <v>0</v>
      </c>
      <c r="BS748" s="422">
        <f t="shared" ca="1" si="907"/>
        <v>0</v>
      </c>
      <c r="BT748" s="422">
        <f t="shared" si="908"/>
        <v>0</v>
      </c>
      <c r="BU748" s="422">
        <f t="shared" si="909"/>
        <v>0</v>
      </c>
      <c r="BV748" s="422">
        <f t="shared" si="910"/>
        <v>0</v>
      </c>
      <c r="BW748" s="422">
        <f t="shared" si="911"/>
        <v>0</v>
      </c>
      <c r="BX748" s="422">
        <f t="shared" si="929"/>
        <v>0</v>
      </c>
      <c r="BY748" s="422">
        <f t="shared" si="912"/>
        <v>0</v>
      </c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458"/>
      <c r="CL748" s="458"/>
      <c r="CM748" s="458"/>
      <c r="CN748" s="458"/>
      <c r="CO748" s="458"/>
      <c r="CP748" s="458"/>
      <c r="CQ748" s="458"/>
      <c r="CR748" s="458"/>
      <c r="CS748" s="458"/>
      <c r="CT748" s="458"/>
      <c r="CU748" s="458"/>
      <c r="CV748" s="458"/>
      <c r="CW748" s="458"/>
      <c r="CX748" s="458"/>
      <c r="CY748" s="458"/>
      <c r="CZ748" s="458"/>
      <c r="DA748" s="458"/>
      <c r="DB748" s="458"/>
      <c r="DC748" s="458"/>
      <c r="DD748" s="458"/>
      <c r="DE748" s="458"/>
      <c r="DF748" s="458"/>
      <c r="DG748" s="458"/>
      <c r="DH748" s="458"/>
      <c r="DI748" s="458"/>
      <c r="DJ748" s="458"/>
      <c r="DK748" s="458"/>
      <c r="DL748" s="458"/>
      <c r="DM748" s="458"/>
      <c r="DN748" s="458"/>
      <c r="DO748" s="458"/>
      <c r="DP748" s="458"/>
      <c r="DQ748" s="458"/>
      <c r="DR748" s="458"/>
      <c r="DS748" s="458"/>
      <c r="DT748" s="458"/>
      <c r="DU748" s="39"/>
      <c r="DV748" s="39"/>
      <c r="DW748" s="31">
        <f t="shared" si="948"/>
        <v>52</v>
      </c>
      <c r="DX748" s="459">
        <f t="shared" si="913"/>
        <v>624</v>
      </c>
      <c r="DY748" s="467">
        <f t="shared" si="931"/>
        <v>0</v>
      </c>
      <c r="DZ748" s="468">
        <f t="shared" si="932"/>
        <v>0</v>
      </c>
      <c r="EA748" s="467">
        <f t="shared" si="933"/>
        <v>0</v>
      </c>
      <c r="EB748" s="468"/>
      <c r="EC748" s="326"/>
      <c r="ED748" s="468"/>
      <c r="EE748" s="39"/>
      <c r="EF748" s="459">
        <f t="shared" si="934"/>
        <v>624</v>
      </c>
      <c r="EG748" s="407">
        <f t="shared" si="944"/>
        <v>0.03</v>
      </c>
      <c r="EH748" s="407">
        <f t="shared" si="944"/>
        <v>0.03</v>
      </c>
      <c r="EI748" s="407">
        <f t="shared" si="944"/>
        <v>0.03</v>
      </c>
      <c r="EJ748" s="407">
        <f t="shared" si="944"/>
        <v>0.03</v>
      </c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39"/>
      <c r="GJ748" s="39"/>
      <c r="GK748" s="39"/>
      <c r="GL748" s="39"/>
      <c r="GM748" s="39"/>
      <c r="GN748" s="39"/>
      <c r="GO748" s="39"/>
      <c r="GP748" s="39"/>
      <c r="GQ748" s="39"/>
      <c r="GR748" s="39"/>
      <c r="GS748" s="39"/>
      <c r="GT748" s="39"/>
      <c r="GU748" s="39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</row>
    <row r="749" spans="1:228" ht="12.75" hidden="1" customHeight="1" x14ac:dyDescent="0.2">
      <c r="A749" s="31">
        <f>+A748+1</f>
        <v>53</v>
      </c>
      <c r="B749" s="31"/>
      <c r="C749" s="31">
        <v>30</v>
      </c>
      <c r="D749" s="32">
        <f t="shared" si="915"/>
        <v>625</v>
      </c>
      <c r="E749" s="33">
        <f t="shared" ca="1" si="878"/>
        <v>0</v>
      </c>
      <c r="F749" s="33">
        <f t="shared" ca="1" si="879"/>
        <v>0</v>
      </c>
      <c r="G749" s="33">
        <f t="shared" ca="1" si="880"/>
        <v>0</v>
      </c>
      <c r="H749" s="33">
        <v>0</v>
      </c>
      <c r="I749" s="33">
        <v>0</v>
      </c>
      <c r="J749" s="33">
        <f t="shared" ca="1" si="936"/>
        <v>0</v>
      </c>
      <c r="K749" s="33">
        <f t="shared" ca="1" si="881"/>
        <v>0</v>
      </c>
      <c r="L749" s="33"/>
      <c r="M749" s="832">
        <v>0</v>
      </c>
      <c r="N749" s="33">
        <f>IF(M749&gt;0,#REF!,0)</f>
        <v>0</v>
      </c>
      <c r="O749" s="33">
        <f t="shared" ca="1" si="882"/>
        <v>0</v>
      </c>
      <c r="P749" s="833">
        <f t="shared" ca="1" si="916"/>
        <v>0</v>
      </c>
      <c r="Q749" s="834">
        <f t="shared" ca="1" si="917"/>
        <v>0</v>
      </c>
      <c r="R749" s="835">
        <f t="shared" ca="1" si="918"/>
        <v>0</v>
      </c>
      <c r="S749" s="836">
        <f t="shared" ca="1" si="919"/>
        <v>0</v>
      </c>
      <c r="T749" s="34">
        <f t="shared" ca="1" si="883"/>
        <v>0</v>
      </c>
      <c r="U749" s="835">
        <f t="shared" ca="1" si="920"/>
        <v>0</v>
      </c>
      <c r="V749" s="34">
        <f t="shared" si="945"/>
        <v>0</v>
      </c>
      <c r="W749" s="553">
        <f t="shared" si="947"/>
        <v>0</v>
      </c>
      <c r="X749" s="42">
        <f t="shared" si="921"/>
        <v>0.03</v>
      </c>
      <c r="Y749" s="43">
        <f t="shared" si="884"/>
        <v>2.4662697723036864E-3</v>
      </c>
      <c r="Z749" s="45">
        <f t="shared" si="876"/>
        <v>0.03</v>
      </c>
      <c r="AA749" s="43">
        <f t="shared" si="885"/>
        <v>2.4662697723036864E-3</v>
      </c>
      <c r="AB749" s="35">
        <f t="shared" si="943"/>
        <v>0.16</v>
      </c>
      <c r="AC749" s="35">
        <f t="shared" ca="1" si="943"/>
        <v>0.15470777428049154</v>
      </c>
      <c r="AD749" s="317">
        <f t="shared" ca="1" si="943"/>
        <v>0.15470777428049154</v>
      </c>
      <c r="AE749" s="39"/>
      <c r="AF749" s="318">
        <f t="shared" si="886"/>
        <v>0</v>
      </c>
      <c r="AG749" s="405">
        <f t="shared" ca="1" si="887"/>
        <v>0</v>
      </c>
      <c r="AH749" s="318">
        <f t="shared" si="888"/>
        <v>0</v>
      </c>
      <c r="AI749" s="405">
        <f t="shared" ca="1" si="889"/>
        <v>0</v>
      </c>
      <c r="AJ749" s="318">
        <f t="shared" si="890"/>
        <v>0</v>
      </c>
      <c r="AK749" s="405">
        <f t="shared" ca="1" si="891"/>
        <v>0</v>
      </c>
      <c r="AL749" s="35">
        <v>0</v>
      </c>
      <c r="AM749" s="30">
        <f t="shared" ca="1" si="892"/>
        <v>0</v>
      </c>
      <c r="AN749" s="39"/>
      <c r="AO749" s="39"/>
      <c r="AP749" s="709">
        <f ca="1">IF($J$12="",0,IF(A749&lt;=$Y$3,IF(R748+SUM($M$126:M749)&gt;$Z$22,R748*10%,IF(R748+SUM($M$126:M749)&lt;=$Z$22,$Z$22-R748-SUM($M$126:M749))),0))</f>
        <v>0</v>
      </c>
      <c r="AQ749" s="319">
        <f t="shared" ca="1" si="923"/>
        <v>0</v>
      </c>
      <c r="AR749" s="319">
        <f ca="1">IF($J$12="",0,IF(U748&lt;0,0,IF(A749&lt;=$Y$3,IF(U748+SUM($M$126:M749)&gt;$Z$22,U748*10%,IF(U748+SUM($M$126:M749)&lt;=$Z$22,$AR$125-U748-SUM($M$126:M749))),0)))</f>
        <v>0</v>
      </c>
      <c r="AS749" s="39">
        <f t="shared" ca="1" si="924"/>
        <v>0</v>
      </c>
      <c r="AT749" s="723">
        <f t="shared" ca="1" si="893"/>
        <v>0</v>
      </c>
      <c r="AU749" s="320">
        <f t="shared" ca="1" si="894"/>
        <v>0</v>
      </c>
      <c r="AV749" s="320">
        <f t="shared" ca="1" si="895"/>
        <v>0</v>
      </c>
      <c r="AW749" s="320">
        <f t="shared" ca="1" si="896"/>
        <v>0</v>
      </c>
      <c r="AX749" s="320">
        <f t="shared" ca="1" si="897"/>
        <v>0</v>
      </c>
      <c r="AY749" s="320">
        <f t="shared" ca="1" si="925"/>
        <v>0</v>
      </c>
      <c r="AZ749" s="724">
        <f t="shared" ca="1" si="898"/>
        <v>0</v>
      </c>
      <c r="BA749" s="1259">
        <f t="shared" si="926"/>
        <v>0</v>
      </c>
      <c r="BB749" s="1250"/>
      <c r="BC749" s="715">
        <f t="shared" si="899"/>
        <v>0</v>
      </c>
      <c r="BD749" s="715">
        <f t="shared" si="900"/>
        <v>0</v>
      </c>
      <c r="BE749" s="715">
        <f t="shared" si="901"/>
        <v>0</v>
      </c>
      <c r="BF749" s="715">
        <f t="shared" si="927"/>
        <v>0</v>
      </c>
      <c r="BG749" s="732">
        <f t="shared" si="902"/>
        <v>0</v>
      </c>
      <c r="BH749" s="39"/>
      <c r="BI749" s="39"/>
      <c r="BJ749" s="39"/>
      <c r="BK749" s="39"/>
      <c r="BL749" s="39"/>
      <c r="BM749" s="30"/>
      <c r="BN749" s="422">
        <f t="shared" ca="1" si="903"/>
        <v>0</v>
      </c>
      <c r="BO749" s="422">
        <f t="shared" ca="1" si="904"/>
        <v>0</v>
      </c>
      <c r="BP749" s="422">
        <f t="shared" ca="1" si="905"/>
        <v>0</v>
      </c>
      <c r="BQ749" s="422">
        <f t="shared" ca="1" si="906"/>
        <v>0</v>
      </c>
      <c r="BR749" s="422">
        <f t="shared" ca="1" si="928"/>
        <v>0</v>
      </c>
      <c r="BS749" s="422">
        <f t="shared" ca="1" si="907"/>
        <v>0</v>
      </c>
      <c r="BT749" s="422">
        <f t="shared" si="908"/>
        <v>0</v>
      </c>
      <c r="BU749" s="422">
        <f t="shared" si="909"/>
        <v>0</v>
      </c>
      <c r="BV749" s="422">
        <f t="shared" si="910"/>
        <v>0</v>
      </c>
      <c r="BW749" s="422">
        <f t="shared" si="911"/>
        <v>0</v>
      </c>
      <c r="BX749" s="422">
        <f t="shared" si="929"/>
        <v>0</v>
      </c>
      <c r="BY749" s="422">
        <f t="shared" si="912"/>
        <v>0</v>
      </c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458"/>
      <c r="CL749" s="458"/>
      <c r="CM749" s="458"/>
      <c r="CN749" s="458"/>
      <c r="CO749" s="458"/>
      <c r="CP749" s="458"/>
      <c r="CQ749" s="458"/>
      <c r="CR749" s="458"/>
      <c r="CS749" s="458"/>
      <c r="CT749" s="458"/>
      <c r="CU749" s="458"/>
      <c r="CV749" s="458"/>
      <c r="CW749" s="458"/>
      <c r="CX749" s="458"/>
      <c r="CY749" s="458"/>
      <c r="CZ749" s="458"/>
      <c r="DA749" s="458"/>
      <c r="DB749" s="458"/>
      <c r="DC749" s="458"/>
      <c r="DD749" s="458"/>
      <c r="DE749" s="458"/>
      <c r="DF749" s="458"/>
      <c r="DG749" s="458"/>
      <c r="DH749" s="458"/>
      <c r="DI749" s="458"/>
      <c r="DJ749" s="458"/>
      <c r="DK749" s="458"/>
      <c r="DL749" s="458"/>
      <c r="DM749" s="458"/>
      <c r="DN749" s="458"/>
      <c r="DO749" s="458"/>
      <c r="DP749" s="458"/>
      <c r="DQ749" s="458"/>
      <c r="DR749" s="458"/>
      <c r="DS749" s="458"/>
      <c r="DT749" s="458"/>
      <c r="DU749" s="39"/>
      <c r="DV749" s="39"/>
      <c r="DW749" s="31">
        <f>+DW748+1</f>
        <v>53</v>
      </c>
      <c r="DX749" s="459">
        <f t="shared" si="913"/>
        <v>625</v>
      </c>
      <c r="DY749" s="467">
        <f t="shared" si="931"/>
        <v>0</v>
      </c>
      <c r="DZ749" s="468">
        <f t="shared" si="932"/>
        <v>0</v>
      </c>
      <c r="EA749" s="467">
        <f t="shared" si="933"/>
        <v>0</v>
      </c>
      <c r="EB749" s="468"/>
      <c r="EC749" s="326"/>
      <c r="ED749" s="468"/>
      <c r="EE749" s="39"/>
      <c r="EF749" s="459">
        <f t="shared" si="934"/>
        <v>625</v>
      </c>
      <c r="EG749" s="407">
        <f t="shared" si="944"/>
        <v>0.03</v>
      </c>
      <c r="EH749" s="407">
        <f t="shared" si="944"/>
        <v>0.03</v>
      </c>
      <c r="EI749" s="407">
        <f t="shared" si="944"/>
        <v>0.03</v>
      </c>
      <c r="EJ749" s="407">
        <f t="shared" si="944"/>
        <v>0.03</v>
      </c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39"/>
      <c r="GJ749" s="39"/>
      <c r="GK749" s="39"/>
      <c r="GL749" s="39"/>
      <c r="GM749" s="39"/>
      <c r="GN749" s="39"/>
      <c r="GO749" s="39"/>
      <c r="GP749" s="39"/>
      <c r="GQ749" s="39"/>
      <c r="GR749" s="39"/>
      <c r="GS749" s="39"/>
      <c r="GT749" s="39"/>
      <c r="GU749" s="39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</row>
    <row r="750" spans="1:228" ht="12.75" hidden="1" customHeight="1" x14ac:dyDescent="0.2">
      <c r="A750" s="31">
        <f t="shared" ref="A750:A760" si="949">A749</f>
        <v>53</v>
      </c>
      <c r="B750" s="31"/>
      <c r="C750" s="31"/>
      <c r="D750" s="32">
        <f t="shared" si="915"/>
        <v>626</v>
      </c>
      <c r="E750" s="33">
        <f t="shared" ca="1" si="878"/>
        <v>0</v>
      </c>
      <c r="F750" s="33">
        <f t="shared" ca="1" si="879"/>
        <v>0</v>
      </c>
      <c r="G750" s="33">
        <f t="shared" ca="1" si="880"/>
        <v>0</v>
      </c>
      <c r="H750" s="33">
        <v>0</v>
      </c>
      <c r="I750" s="33">
        <v>0</v>
      </c>
      <c r="J750" s="33">
        <f t="shared" ca="1" si="936"/>
        <v>0</v>
      </c>
      <c r="K750" s="33">
        <f t="shared" ca="1" si="881"/>
        <v>0</v>
      </c>
      <c r="L750" s="33"/>
      <c r="M750" s="832">
        <v>0</v>
      </c>
      <c r="N750" s="33">
        <f>IF(M750&gt;0,#REF!,0)</f>
        <v>0</v>
      </c>
      <c r="O750" s="33">
        <f t="shared" ca="1" si="882"/>
        <v>0</v>
      </c>
      <c r="P750" s="833">
        <f t="shared" ca="1" si="916"/>
        <v>0</v>
      </c>
      <c r="Q750" s="834">
        <f t="shared" ca="1" si="917"/>
        <v>0</v>
      </c>
      <c r="R750" s="835">
        <f t="shared" ca="1" si="918"/>
        <v>0</v>
      </c>
      <c r="S750" s="836">
        <f t="shared" ca="1" si="919"/>
        <v>0</v>
      </c>
      <c r="T750" s="34">
        <f t="shared" ca="1" si="883"/>
        <v>0</v>
      </c>
      <c r="U750" s="835">
        <f t="shared" ca="1" si="920"/>
        <v>0</v>
      </c>
      <c r="V750" s="34">
        <f t="shared" si="945"/>
        <v>0</v>
      </c>
      <c r="W750" s="553">
        <f t="shared" si="947"/>
        <v>0</v>
      </c>
      <c r="X750" s="42">
        <f t="shared" si="921"/>
        <v>0.03</v>
      </c>
      <c r="Y750" s="43">
        <f t="shared" si="884"/>
        <v>2.4662697723036864E-3</v>
      </c>
      <c r="Z750" s="45">
        <f t="shared" si="876"/>
        <v>0.03</v>
      </c>
      <c r="AA750" s="43">
        <f t="shared" si="885"/>
        <v>2.4662697723036864E-3</v>
      </c>
      <c r="AB750" s="35">
        <f t="shared" ref="AB750:AD765" si="950">AB749</f>
        <v>0.16</v>
      </c>
      <c r="AC750" s="35">
        <f t="shared" ca="1" si="950"/>
        <v>0.15470777428049154</v>
      </c>
      <c r="AD750" s="317">
        <f t="shared" ca="1" si="950"/>
        <v>0.15470777428049154</v>
      </c>
      <c r="AE750" s="39"/>
      <c r="AF750" s="318">
        <f t="shared" si="886"/>
        <v>0</v>
      </c>
      <c r="AG750" s="405">
        <f t="shared" ca="1" si="887"/>
        <v>0</v>
      </c>
      <c r="AH750" s="318">
        <f t="shared" si="888"/>
        <v>0</v>
      </c>
      <c r="AI750" s="405">
        <f t="shared" ca="1" si="889"/>
        <v>0</v>
      </c>
      <c r="AJ750" s="318">
        <f t="shared" si="890"/>
        <v>0</v>
      </c>
      <c r="AK750" s="405">
        <f t="shared" ca="1" si="891"/>
        <v>0</v>
      </c>
      <c r="AL750" s="35">
        <v>0</v>
      </c>
      <c r="AM750" s="30">
        <f t="shared" ca="1" si="892"/>
        <v>0</v>
      </c>
      <c r="AN750" s="39"/>
      <c r="AO750" s="39"/>
      <c r="AP750" s="709">
        <f ca="1">IF($J$12="",0,IF(A750&lt;=$Y$3,IF(R749+SUM($M$126:M750)&gt;$Z$22,R749*10%,IF(R749+SUM($M$126:M750)&lt;=$Z$22,$Z$22-R749-SUM($M$126:M750))),0))</f>
        <v>0</v>
      </c>
      <c r="AQ750" s="319">
        <f t="shared" ca="1" si="923"/>
        <v>0</v>
      </c>
      <c r="AR750" s="319">
        <f ca="1">IF($J$12="",0,IF(U749&lt;0,0,IF(A750&lt;=$Y$3,IF(U749+SUM($M$126:M750)&gt;$Z$22,U749*10%,IF(U749+SUM($M$126:M750)&lt;=$Z$22,$AR$125-U749-SUM($M$126:M750))),0)))</f>
        <v>0</v>
      </c>
      <c r="AS750" s="39">
        <f t="shared" ca="1" si="924"/>
        <v>0</v>
      </c>
      <c r="AT750" s="723">
        <f t="shared" ca="1" si="893"/>
        <v>0</v>
      </c>
      <c r="AU750" s="320">
        <f t="shared" ca="1" si="894"/>
        <v>0</v>
      </c>
      <c r="AV750" s="320">
        <f t="shared" ca="1" si="895"/>
        <v>0</v>
      </c>
      <c r="AW750" s="320">
        <f t="shared" ca="1" si="896"/>
        <v>0</v>
      </c>
      <c r="AX750" s="320">
        <f t="shared" ca="1" si="897"/>
        <v>0</v>
      </c>
      <c r="AY750" s="320">
        <f t="shared" ca="1" si="925"/>
        <v>0</v>
      </c>
      <c r="AZ750" s="724">
        <f t="shared" ca="1" si="898"/>
        <v>0</v>
      </c>
      <c r="BA750" s="1259">
        <f t="shared" si="926"/>
        <v>0</v>
      </c>
      <c r="BB750" s="1250"/>
      <c r="BC750" s="715">
        <f t="shared" si="899"/>
        <v>0</v>
      </c>
      <c r="BD750" s="715">
        <f t="shared" si="900"/>
        <v>0</v>
      </c>
      <c r="BE750" s="715">
        <f t="shared" si="901"/>
        <v>0</v>
      </c>
      <c r="BF750" s="715">
        <f t="shared" si="927"/>
        <v>0</v>
      </c>
      <c r="BG750" s="732">
        <f t="shared" si="902"/>
        <v>0</v>
      </c>
      <c r="BH750" s="39"/>
      <c r="BI750" s="39"/>
      <c r="BJ750" s="39"/>
      <c r="BK750" s="39"/>
      <c r="BL750" s="39"/>
      <c r="BM750" s="30"/>
      <c r="BN750" s="422">
        <f t="shared" ca="1" si="903"/>
        <v>0</v>
      </c>
      <c r="BO750" s="422">
        <f t="shared" ca="1" si="904"/>
        <v>0</v>
      </c>
      <c r="BP750" s="422">
        <f t="shared" ca="1" si="905"/>
        <v>0</v>
      </c>
      <c r="BQ750" s="422">
        <f t="shared" ca="1" si="906"/>
        <v>0</v>
      </c>
      <c r="BR750" s="422">
        <f t="shared" ca="1" si="928"/>
        <v>0</v>
      </c>
      <c r="BS750" s="422">
        <f t="shared" ca="1" si="907"/>
        <v>0</v>
      </c>
      <c r="BT750" s="422">
        <f t="shared" si="908"/>
        <v>0</v>
      </c>
      <c r="BU750" s="422">
        <f t="shared" si="909"/>
        <v>0</v>
      </c>
      <c r="BV750" s="422">
        <f t="shared" si="910"/>
        <v>0</v>
      </c>
      <c r="BW750" s="422">
        <f t="shared" si="911"/>
        <v>0</v>
      </c>
      <c r="BX750" s="422">
        <f t="shared" si="929"/>
        <v>0</v>
      </c>
      <c r="BY750" s="422">
        <f t="shared" si="912"/>
        <v>0</v>
      </c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458"/>
      <c r="CL750" s="458"/>
      <c r="CM750" s="458"/>
      <c r="CN750" s="458"/>
      <c r="CO750" s="458"/>
      <c r="CP750" s="458"/>
      <c r="CQ750" s="458"/>
      <c r="CR750" s="458"/>
      <c r="CS750" s="458"/>
      <c r="CT750" s="458"/>
      <c r="CU750" s="458"/>
      <c r="CV750" s="458"/>
      <c r="CW750" s="458"/>
      <c r="CX750" s="458"/>
      <c r="CY750" s="458"/>
      <c r="CZ750" s="458"/>
      <c r="DA750" s="458"/>
      <c r="DB750" s="458"/>
      <c r="DC750" s="458"/>
      <c r="DD750" s="458"/>
      <c r="DE750" s="458"/>
      <c r="DF750" s="458"/>
      <c r="DG750" s="458"/>
      <c r="DH750" s="458"/>
      <c r="DI750" s="458"/>
      <c r="DJ750" s="458"/>
      <c r="DK750" s="458"/>
      <c r="DL750" s="458"/>
      <c r="DM750" s="458"/>
      <c r="DN750" s="458"/>
      <c r="DO750" s="458"/>
      <c r="DP750" s="458"/>
      <c r="DQ750" s="458"/>
      <c r="DR750" s="458"/>
      <c r="DS750" s="458"/>
      <c r="DT750" s="458"/>
      <c r="DU750" s="39"/>
      <c r="DV750" s="39"/>
      <c r="DW750" s="31">
        <f t="shared" ref="DW750:DW760" si="951">DW749</f>
        <v>53</v>
      </c>
      <c r="DX750" s="459">
        <f t="shared" si="913"/>
        <v>626</v>
      </c>
      <c r="DY750" s="467">
        <f t="shared" si="931"/>
        <v>0</v>
      </c>
      <c r="DZ750" s="468">
        <f t="shared" si="932"/>
        <v>0</v>
      </c>
      <c r="EA750" s="467">
        <f t="shared" si="933"/>
        <v>0</v>
      </c>
      <c r="EB750" s="468"/>
      <c r="EC750" s="326"/>
      <c r="ED750" s="468"/>
      <c r="EE750" s="39"/>
      <c r="EF750" s="459">
        <f t="shared" si="934"/>
        <v>626</v>
      </c>
      <c r="EG750" s="407">
        <f t="shared" si="944"/>
        <v>0.03</v>
      </c>
      <c r="EH750" s="407">
        <f t="shared" si="944"/>
        <v>0.03</v>
      </c>
      <c r="EI750" s="407">
        <f t="shared" si="944"/>
        <v>0.03</v>
      </c>
      <c r="EJ750" s="407">
        <f t="shared" si="944"/>
        <v>0.03</v>
      </c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39"/>
      <c r="GJ750" s="39"/>
      <c r="GK750" s="39"/>
      <c r="GL750" s="39"/>
      <c r="GM750" s="39"/>
      <c r="GN750" s="39"/>
      <c r="GO750" s="39"/>
      <c r="GP750" s="39"/>
      <c r="GQ750" s="39"/>
      <c r="GR750" s="39"/>
      <c r="GS750" s="39"/>
      <c r="GT750" s="39"/>
      <c r="GU750" s="39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</row>
    <row r="751" spans="1:228" ht="12.75" hidden="1" customHeight="1" x14ac:dyDescent="0.2">
      <c r="A751" s="31">
        <f t="shared" si="949"/>
        <v>53</v>
      </c>
      <c r="B751" s="31"/>
      <c r="C751" s="31"/>
      <c r="D751" s="32">
        <f t="shared" si="915"/>
        <v>627</v>
      </c>
      <c r="E751" s="33">
        <f t="shared" ca="1" si="878"/>
        <v>0</v>
      </c>
      <c r="F751" s="33">
        <f t="shared" ca="1" si="879"/>
        <v>0</v>
      </c>
      <c r="G751" s="33">
        <f t="shared" ca="1" si="880"/>
        <v>0</v>
      </c>
      <c r="H751" s="33">
        <v>0</v>
      </c>
      <c r="I751" s="33">
        <v>0</v>
      </c>
      <c r="J751" s="33">
        <f t="shared" ca="1" si="936"/>
        <v>0</v>
      </c>
      <c r="K751" s="33">
        <f t="shared" ca="1" si="881"/>
        <v>0</v>
      </c>
      <c r="L751" s="33"/>
      <c r="M751" s="832">
        <v>0</v>
      </c>
      <c r="N751" s="33">
        <f>IF(M751&gt;0,#REF!,0)</f>
        <v>0</v>
      </c>
      <c r="O751" s="33">
        <f t="shared" ca="1" si="882"/>
        <v>0</v>
      </c>
      <c r="P751" s="833">
        <f t="shared" ca="1" si="916"/>
        <v>0</v>
      </c>
      <c r="Q751" s="834">
        <f t="shared" ca="1" si="917"/>
        <v>0</v>
      </c>
      <c r="R751" s="835">
        <f t="shared" ca="1" si="918"/>
        <v>0</v>
      </c>
      <c r="S751" s="836">
        <f t="shared" ca="1" si="919"/>
        <v>0</v>
      </c>
      <c r="T751" s="34">
        <f t="shared" ca="1" si="883"/>
        <v>0</v>
      </c>
      <c r="U751" s="835">
        <f t="shared" ca="1" si="920"/>
        <v>0</v>
      </c>
      <c r="V751" s="34">
        <f t="shared" si="945"/>
        <v>0</v>
      </c>
      <c r="W751" s="553">
        <f t="shared" si="947"/>
        <v>0</v>
      </c>
      <c r="X751" s="42">
        <f t="shared" si="921"/>
        <v>0.03</v>
      </c>
      <c r="Y751" s="43">
        <f t="shared" si="884"/>
        <v>2.4662697723036864E-3</v>
      </c>
      <c r="Z751" s="45">
        <f t="shared" si="876"/>
        <v>0.03</v>
      </c>
      <c r="AA751" s="43">
        <f t="shared" si="885"/>
        <v>2.4662697723036864E-3</v>
      </c>
      <c r="AB751" s="35">
        <f t="shared" si="950"/>
        <v>0.16</v>
      </c>
      <c r="AC751" s="35">
        <f t="shared" ca="1" si="950"/>
        <v>0.15470777428049154</v>
      </c>
      <c r="AD751" s="317">
        <f t="shared" ca="1" si="950"/>
        <v>0.15470777428049154</v>
      </c>
      <c r="AE751" s="39"/>
      <c r="AF751" s="318">
        <f t="shared" si="886"/>
        <v>0</v>
      </c>
      <c r="AG751" s="405">
        <f t="shared" ca="1" si="887"/>
        <v>0</v>
      </c>
      <c r="AH751" s="318">
        <f t="shared" si="888"/>
        <v>0</v>
      </c>
      <c r="AI751" s="405">
        <f t="shared" ca="1" si="889"/>
        <v>0</v>
      </c>
      <c r="AJ751" s="318">
        <f t="shared" si="890"/>
        <v>0</v>
      </c>
      <c r="AK751" s="405">
        <f t="shared" ca="1" si="891"/>
        <v>0</v>
      </c>
      <c r="AL751" s="35">
        <v>0</v>
      </c>
      <c r="AM751" s="30">
        <f t="shared" ca="1" si="892"/>
        <v>0</v>
      </c>
      <c r="AN751" s="39"/>
      <c r="AO751" s="39"/>
      <c r="AP751" s="709">
        <f ca="1">IF($J$12="",0,IF(A751&lt;=$Y$3,IF(R750+SUM($M$126:M751)&gt;$Z$22,R750*10%,IF(R750+SUM($M$126:M751)&lt;=$Z$22,$Z$22-R750-SUM($M$126:M751))),0))</f>
        <v>0</v>
      </c>
      <c r="AQ751" s="319">
        <f t="shared" ca="1" si="923"/>
        <v>0</v>
      </c>
      <c r="AR751" s="319">
        <f ca="1">IF($J$12="",0,IF(U750&lt;0,0,IF(A751&lt;=$Y$3,IF(U750+SUM($M$126:M751)&gt;$Z$22,U750*10%,IF(U750+SUM($M$126:M751)&lt;=$Z$22,$AR$125-U750-SUM($M$126:M751))),0)))</f>
        <v>0</v>
      </c>
      <c r="AS751" s="39">
        <f t="shared" ca="1" si="924"/>
        <v>0</v>
      </c>
      <c r="AT751" s="723">
        <f t="shared" ca="1" si="893"/>
        <v>0</v>
      </c>
      <c r="AU751" s="320">
        <f t="shared" ca="1" si="894"/>
        <v>0</v>
      </c>
      <c r="AV751" s="320">
        <f t="shared" ca="1" si="895"/>
        <v>0</v>
      </c>
      <c r="AW751" s="320">
        <f t="shared" ca="1" si="896"/>
        <v>0</v>
      </c>
      <c r="AX751" s="320">
        <f t="shared" ca="1" si="897"/>
        <v>0</v>
      </c>
      <c r="AY751" s="320">
        <f t="shared" ca="1" si="925"/>
        <v>0</v>
      </c>
      <c r="AZ751" s="724">
        <f t="shared" ca="1" si="898"/>
        <v>0</v>
      </c>
      <c r="BA751" s="1259">
        <f t="shared" si="926"/>
        <v>0</v>
      </c>
      <c r="BB751" s="1250"/>
      <c r="BC751" s="715">
        <f t="shared" si="899"/>
        <v>0</v>
      </c>
      <c r="BD751" s="715">
        <f t="shared" si="900"/>
        <v>0</v>
      </c>
      <c r="BE751" s="715">
        <f t="shared" si="901"/>
        <v>0</v>
      </c>
      <c r="BF751" s="715">
        <f t="shared" si="927"/>
        <v>0</v>
      </c>
      <c r="BG751" s="732">
        <f t="shared" si="902"/>
        <v>0</v>
      </c>
      <c r="BH751" s="39"/>
      <c r="BI751" s="39"/>
      <c r="BJ751" s="39"/>
      <c r="BK751" s="39"/>
      <c r="BL751" s="39"/>
      <c r="BM751" s="30"/>
      <c r="BN751" s="422">
        <f t="shared" ca="1" si="903"/>
        <v>0</v>
      </c>
      <c r="BO751" s="422">
        <f t="shared" ca="1" si="904"/>
        <v>0</v>
      </c>
      <c r="BP751" s="422">
        <f t="shared" ca="1" si="905"/>
        <v>0</v>
      </c>
      <c r="BQ751" s="422">
        <f t="shared" ca="1" si="906"/>
        <v>0</v>
      </c>
      <c r="BR751" s="422">
        <f t="shared" ca="1" si="928"/>
        <v>0</v>
      </c>
      <c r="BS751" s="422">
        <f t="shared" ca="1" si="907"/>
        <v>0</v>
      </c>
      <c r="BT751" s="422">
        <f t="shared" si="908"/>
        <v>0</v>
      </c>
      <c r="BU751" s="422">
        <f t="shared" si="909"/>
        <v>0</v>
      </c>
      <c r="BV751" s="422">
        <f t="shared" si="910"/>
        <v>0</v>
      </c>
      <c r="BW751" s="422">
        <f t="shared" si="911"/>
        <v>0</v>
      </c>
      <c r="BX751" s="422">
        <f t="shared" si="929"/>
        <v>0</v>
      </c>
      <c r="BY751" s="422">
        <f t="shared" si="912"/>
        <v>0</v>
      </c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458"/>
      <c r="CL751" s="458"/>
      <c r="CM751" s="458"/>
      <c r="CN751" s="458"/>
      <c r="CO751" s="458"/>
      <c r="CP751" s="458"/>
      <c r="CQ751" s="458"/>
      <c r="CR751" s="458"/>
      <c r="CS751" s="458"/>
      <c r="CT751" s="458"/>
      <c r="CU751" s="458"/>
      <c r="CV751" s="458"/>
      <c r="CW751" s="458"/>
      <c r="CX751" s="458"/>
      <c r="CY751" s="458"/>
      <c r="CZ751" s="458"/>
      <c r="DA751" s="458"/>
      <c r="DB751" s="458"/>
      <c r="DC751" s="458"/>
      <c r="DD751" s="458"/>
      <c r="DE751" s="458"/>
      <c r="DF751" s="458"/>
      <c r="DG751" s="458"/>
      <c r="DH751" s="458"/>
      <c r="DI751" s="458"/>
      <c r="DJ751" s="458"/>
      <c r="DK751" s="458"/>
      <c r="DL751" s="458"/>
      <c r="DM751" s="458"/>
      <c r="DN751" s="458"/>
      <c r="DO751" s="458"/>
      <c r="DP751" s="458"/>
      <c r="DQ751" s="458"/>
      <c r="DR751" s="458"/>
      <c r="DS751" s="458"/>
      <c r="DT751" s="458"/>
      <c r="DU751" s="39"/>
      <c r="DV751" s="39"/>
      <c r="DW751" s="31">
        <f t="shared" si="951"/>
        <v>53</v>
      </c>
      <c r="DX751" s="459">
        <f t="shared" si="913"/>
        <v>627</v>
      </c>
      <c r="DY751" s="467">
        <f t="shared" si="931"/>
        <v>0</v>
      </c>
      <c r="DZ751" s="468">
        <f t="shared" si="932"/>
        <v>0</v>
      </c>
      <c r="EA751" s="467">
        <f t="shared" si="933"/>
        <v>0</v>
      </c>
      <c r="EB751" s="468"/>
      <c r="EC751" s="326"/>
      <c r="ED751" s="468"/>
      <c r="EE751" s="39"/>
      <c r="EF751" s="459">
        <f t="shared" si="934"/>
        <v>627</v>
      </c>
      <c r="EG751" s="407">
        <f t="shared" ref="EG751:EJ766" si="952">EG750</f>
        <v>0.03</v>
      </c>
      <c r="EH751" s="407">
        <f t="shared" si="952"/>
        <v>0.03</v>
      </c>
      <c r="EI751" s="407">
        <f t="shared" si="952"/>
        <v>0.03</v>
      </c>
      <c r="EJ751" s="407">
        <f t="shared" si="952"/>
        <v>0.03</v>
      </c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39"/>
      <c r="GJ751" s="39"/>
      <c r="GK751" s="39"/>
      <c r="GL751" s="39"/>
      <c r="GM751" s="39"/>
      <c r="GN751" s="39"/>
      <c r="GO751" s="39"/>
      <c r="GP751" s="39"/>
      <c r="GQ751" s="39"/>
      <c r="GR751" s="39"/>
      <c r="GS751" s="39"/>
      <c r="GT751" s="39"/>
      <c r="GU751" s="39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</row>
    <row r="752" spans="1:228" ht="12.75" hidden="1" customHeight="1" x14ac:dyDescent="0.2">
      <c r="A752" s="31">
        <f t="shared" si="949"/>
        <v>53</v>
      </c>
      <c r="B752" s="31"/>
      <c r="C752" s="31"/>
      <c r="D752" s="32">
        <f t="shared" si="915"/>
        <v>628</v>
      </c>
      <c r="E752" s="33">
        <f t="shared" ca="1" si="878"/>
        <v>0</v>
      </c>
      <c r="F752" s="33">
        <f t="shared" ca="1" si="879"/>
        <v>0</v>
      </c>
      <c r="G752" s="33">
        <f t="shared" ca="1" si="880"/>
        <v>0</v>
      </c>
      <c r="H752" s="33">
        <v>0</v>
      </c>
      <c r="I752" s="33">
        <v>0</v>
      </c>
      <c r="J752" s="33">
        <f t="shared" ca="1" si="936"/>
        <v>0</v>
      </c>
      <c r="K752" s="33">
        <f t="shared" ca="1" si="881"/>
        <v>0</v>
      </c>
      <c r="L752" s="33"/>
      <c r="M752" s="832">
        <v>0</v>
      </c>
      <c r="N752" s="33">
        <f>IF(M752&gt;0,#REF!,0)</f>
        <v>0</v>
      </c>
      <c r="O752" s="33">
        <f t="shared" ca="1" si="882"/>
        <v>0</v>
      </c>
      <c r="P752" s="833">
        <f t="shared" ca="1" si="916"/>
        <v>0</v>
      </c>
      <c r="Q752" s="834">
        <f t="shared" ca="1" si="917"/>
        <v>0</v>
      </c>
      <c r="R752" s="835">
        <f t="shared" ca="1" si="918"/>
        <v>0</v>
      </c>
      <c r="S752" s="836">
        <f t="shared" ca="1" si="919"/>
        <v>0</v>
      </c>
      <c r="T752" s="34">
        <f t="shared" ca="1" si="883"/>
        <v>0</v>
      </c>
      <c r="U752" s="835">
        <f t="shared" ca="1" si="920"/>
        <v>0</v>
      </c>
      <c r="V752" s="34">
        <f t="shared" si="945"/>
        <v>0</v>
      </c>
      <c r="W752" s="553">
        <f t="shared" si="947"/>
        <v>0</v>
      </c>
      <c r="X752" s="42">
        <f t="shared" si="921"/>
        <v>0.03</v>
      </c>
      <c r="Y752" s="43">
        <f t="shared" si="884"/>
        <v>2.4662697723036864E-3</v>
      </c>
      <c r="Z752" s="45">
        <f t="shared" si="876"/>
        <v>0.03</v>
      </c>
      <c r="AA752" s="43">
        <f t="shared" si="885"/>
        <v>2.4662697723036864E-3</v>
      </c>
      <c r="AB752" s="35">
        <f t="shared" si="950"/>
        <v>0.16</v>
      </c>
      <c r="AC752" s="35">
        <f t="shared" ca="1" si="950"/>
        <v>0.15470777428049154</v>
      </c>
      <c r="AD752" s="317">
        <f t="shared" ca="1" si="950"/>
        <v>0.15470777428049154</v>
      </c>
      <c r="AE752" s="39"/>
      <c r="AF752" s="318">
        <f t="shared" si="886"/>
        <v>0</v>
      </c>
      <c r="AG752" s="405">
        <f t="shared" ca="1" si="887"/>
        <v>0</v>
      </c>
      <c r="AH752" s="318">
        <f t="shared" si="888"/>
        <v>0</v>
      </c>
      <c r="AI752" s="405">
        <f t="shared" ca="1" si="889"/>
        <v>0</v>
      </c>
      <c r="AJ752" s="318">
        <f t="shared" si="890"/>
        <v>0</v>
      </c>
      <c r="AK752" s="405">
        <f t="shared" ca="1" si="891"/>
        <v>0</v>
      </c>
      <c r="AL752" s="35">
        <v>0</v>
      </c>
      <c r="AM752" s="30">
        <f t="shared" ca="1" si="892"/>
        <v>0</v>
      </c>
      <c r="AN752" s="39"/>
      <c r="AO752" s="39"/>
      <c r="AP752" s="709">
        <f ca="1">IF($J$12="",0,IF(A752&lt;=$Y$3,IF(R751+SUM($M$126:M752)&gt;$Z$22,R751*10%,IF(R751+SUM($M$126:M752)&lt;=$Z$22,$Z$22-R751-SUM($M$126:M752))),0))</f>
        <v>0</v>
      </c>
      <c r="AQ752" s="319">
        <f t="shared" ca="1" si="923"/>
        <v>0</v>
      </c>
      <c r="AR752" s="319">
        <f ca="1">IF($J$12="",0,IF(U751&lt;0,0,IF(A752&lt;=$Y$3,IF(U751+SUM($M$126:M752)&gt;$Z$22,U751*10%,IF(U751+SUM($M$126:M752)&lt;=$Z$22,$AR$125-U751-SUM($M$126:M752))),0)))</f>
        <v>0</v>
      </c>
      <c r="AS752" s="39">
        <f t="shared" ca="1" si="924"/>
        <v>0</v>
      </c>
      <c r="AT752" s="723">
        <f t="shared" ca="1" si="893"/>
        <v>0</v>
      </c>
      <c r="AU752" s="320">
        <f t="shared" ca="1" si="894"/>
        <v>0</v>
      </c>
      <c r="AV752" s="320">
        <f t="shared" ca="1" si="895"/>
        <v>0</v>
      </c>
      <c r="AW752" s="320">
        <f t="shared" ca="1" si="896"/>
        <v>0</v>
      </c>
      <c r="AX752" s="320">
        <f t="shared" ca="1" si="897"/>
        <v>0</v>
      </c>
      <c r="AY752" s="320">
        <f t="shared" ca="1" si="925"/>
        <v>0</v>
      </c>
      <c r="AZ752" s="724">
        <f t="shared" ca="1" si="898"/>
        <v>0</v>
      </c>
      <c r="BA752" s="1259">
        <f t="shared" si="926"/>
        <v>0</v>
      </c>
      <c r="BB752" s="1250"/>
      <c r="BC752" s="715">
        <f t="shared" si="899"/>
        <v>0</v>
      </c>
      <c r="BD752" s="715">
        <f t="shared" si="900"/>
        <v>0</v>
      </c>
      <c r="BE752" s="715">
        <f t="shared" si="901"/>
        <v>0</v>
      </c>
      <c r="BF752" s="715">
        <f t="shared" si="927"/>
        <v>0</v>
      </c>
      <c r="BG752" s="732">
        <f t="shared" si="902"/>
        <v>0</v>
      </c>
      <c r="BH752" s="39"/>
      <c r="BI752" s="39"/>
      <c r="BJ752" s="39"/>
      <c r="BK752" s="39"/>
      <c r="BL752" s="39"/>
      <c r="BM752" s="30"/>
      <c r="BN752" s="422">
        <f t="shared" ca="1" si="903"/>
        <v>0</v>
      </c>
      <c r="BO752" s="422">
        <f t="shared" ca="1" si="904"/>
        <v>0</v>
      </c>
      <c r="BP752" s="422">
        <f t="shared" ca="1" si="905"/>
        <v>0</v>
      </c>
      <c r="BQ752" s="422">
        <f t="shared" ca="1" si="906"/>
        <v>0</v>
      </c>
      <c r="BR752" s="422">
        <f t="shared" ca="1" si="928"/>
        <v>0</v>
      </c>
      <c r="BS752" s="422">
        <f t="shared" ca="1" si="907"/>
        <v>0</v>
      </c>
      <c r="BT752" s="422">
        <f t="shared" si="908"/>
        <v>0</v>
      </c>
      <c r="BU752" s="422">
        <f t="shared" si="909"/>
        <v>0</v>
      </c>
      <c r="BV752" s="422">
        <f t="shared" si="910"/>
        <v>0</v>
      </c>
      <c r="BW752" s="422">
        <f t="shared" si="911"/>
        <v>0</v>
      </c>
      <c r="BX752" s="422">
        <f t="shared" si="929"/>
        <v>0</v>
      </c>
      <c r="BY752" s="422">
        <f t="shared" si="912"/>
        <v>0</v>
      </c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458"/>
      <c r="CL752" s="458"/>
      <c r="CM752" s="458"/>
      <c r="CN752" s="458"/>
      <c r="CO752" s="458"/>
      <c r="CP752" s="458"/>
      <c r="CQ752" s="458"/>
      <c r="CR752" s="458"/>
      <c r="CS752" s="458"/>
      <c r="CT752" s="458"/>
      <c r="CU752" s="458"/>
      <c r="CV752" s="458"/>
      <c r="CW752" s="458"/>
      <c r="CX752" s="458"/>
      <c r="CY752" s="458"/>
      <c r="CZ752" s="458"/>
      <c r="DA752" s="458"/>
      <c r="DB752" s="458"/>
      <c r="DC752" s="458"/>
      <c r="DD752" s="458"/>
      <c r="DE752" s="458"/>
      <c r="DF752" s="458"/>
      <c r="DG752" s="458"/>
      <c r="DH752" s="458"/>
      <c r="DI752" s="458"/>
      <c r="DJ752" s="458"/>
      <c r="DK752" s="458"/>
      <c r="DL752" s="458"/>
      <c r="DM752" s="458"/>
      <c r="DN752" s="458"/>
      <c r="DO752" s="458"/>
      <c r="DP752" s="458"/>
      <c r="DQ752" s="458"/>
      <c r="DR752" s="458"/>
      <c r="DS752" s="458"/>
      <c r="DT752" s="458"/>
      <c r="DU752" s="39"/>
      <c r="DV752" s="39"/>
      <c r="DW752" s="31">
        <f t="shared" si="951"/>
        <v>53</v>
      </c>
      <c r="DX752" s="459">
        <f t="shared" si="913"/>
        <v>628</v>
      </c>
      <c r="DY752" s="467">
        <f t="shared" si="931"/>
        <v>0</v>
      </c>
      <c r="DZ752" s="468">
        <f t="shared" si="932"/>
        <v>0</v>
      </c>
      <c r="EA752" s="467">
        <f t="shared" si="933"/>
        <v>0</v>
      </c>
      <c r="EB752" s="468"/>
      <c r="EC752" s="326"/>
      <c r="ED752" s="468"/>
      <c r="EE752" s="39"/>
      <c r="EF752" s="459">
        <f t="shared" si="934"/>
        <v>628</v>
      </c>
      <c r="EG752" s="407">
        <f t="shared" si="952"/>
        <v>0.03</v>
      </c>
      <c r="EH752" s="407">
        <f t="shared" si="952"/>
        <v>0.03</v>
      </c>
      <c r="EI752" s="407">
        <f t="shared" si="952"/>
        <v>0.03</v>
      </c>
      <c r="EJ752" s="407">
        <f t="shared" si="952"/>
        <v>0.03</v>
      </c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39"/>
      <c r="GJ752" s="39"/>
      <c r="GK752" s="39"/>
      <c r="GL752" s="39"/>
      <c r="GM752" s="39"/>
      <c r="GN752" s="39"/>
      <c r="GO752" s="39"/>
      <c r="GP752" s="39"/>
      <c r="GQ752" s="39"/>
      <c r="GR752" s="39"/>
      <c r="GS752" s="39"/>
      <c r="GT752" s="39"/>
      <c r="GU752" s="39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</row>
    <row r="753" spans="1:228" ht="12.75" hidden="1" customHeight="1" x14ac:dyDescent="0.2">
      <c r="A753" s="31">
        <f t="shared" si="949"/>
        <v>53</v>
      </c>
      <c r="B753" s="31"/>
      <c r="C753" s="31"/>
      <c r="D753" s="32">
        <f t="shared" si="915"/>
        <v>629</v>
      </c>
      <c r="E753" s="33">
        <f t="shared" ca="1" si="878"/>
        <v>0</v>
      </c>
      <c r="F753" s="33">
        <f t="shared" ca="1" si="879"/>
        <v>0</v>
      </c>
      <c r="G753" s="33">
        <f t="shared" ca="1" si="880"/>
        <v>0</v>
      </c>
      <c r="H753" s="33">
        <v>0</v>
      </c>
      <c r="I753" s="33">
        <v>0</v>
      </c>
      <c r="J753" s="33">
        <f t="shared" ca="1" si="936"/>
        <v>0</v>
      </c>
      <c r="K753" s="33">
        <f t="shared" ca="1" si="881"/>
        <v>0</v>
      </c>
      <c r="L753" s="33"/>
      <c r="M753" s="832">
        <v>0</v>
      </c>
      <c r="N753" s="33">
        <f>IF(M753&gt;0,#REF!,0)</f>
        <v>0</v>
      </c>
      <c r="O753" s="33">
        <f t="shared" ca="1" si="882"/>
        <v>0</v>
      </c>
      <c r="P753" s="833">
        <f t="shared" ca="1" si="916"/>
        <v>0</v>
      </c>
      <c r="Q753" s="834">
        <f t="shared" ca="1" si="917"/>
        <v>0</v>
      </c>
      <c r="R753" s="835">
        <f t="shared" ca="1" si="918"/>
        <v>0</v>
      </c>
      <c r="S753" s="836">
        <f t="shared" ca="1" si="919"/>
        <v>0</v>
      </c>
      <c r="T753" s="34">
        <f t="shared" ca="1" si="883"/>
        <v>0</v>
      </c>
      <c r="U753" s="835">
        <f t="shared" ca="1" si="920"/>
        <v>0</v>
      </c>
      <c r="V753" s="34">
        <f t="shared" si="945"/>
        <v>0</v>
      </c>
      <c r="W753" s="553">
        <f t="shared" si="947"/>
        <v>0</v>
      </c>
      <c r="X753" s="42">
        <f t="shared" si="921"/>
        <v>0.03</v>
      </c>
      <c r="Y753" s="43">
        <f t="shared" si="884"/>
        <v>2.4662697723036864E-3</v>
      </c>
      <c r="Z753" s="45">
        <f t="shared" si="876"/>
        <v>0.03</v>
      </c>
      <c r="AA753" s="43">
        <f t="shared" si="885"/>
        <v>2.4662697723036864E-3</v>
      </c>
      <c r="AB753" s="35">
        <f t="shared" si="950"/>
        <v>0.16</v>
      </c>
      <c r="AC753" s="35">
        <f t="shared" ca="1" si="950"/>
        <v>0.15470777428049154</v>
      </c>
      <c r="AD753" s="317">
        <f t="shared" ca="1" si="950"/>
        <v>0.15470777428049154</v>
      </c>
      <c r="AE753" s="39"/>
      <c r="AF753" s="318">
        <f t="shared" si="886"/>
        <v>0</v>
      </c>
      <c r="AG753" s="405">
        <f t="shared" ca="1" si="887"/>
        <v>0</v>
      </c>
      <c r="AH753" s="318">
        <f t="shared" si="888"/>
        <v>0</v>
      </c>
      <c r="AI753" s="405">
        <f t="shared" ca="1" si="889"/>
        <v>0</v>
      </c>
      <c r="AJ753" s="318">
        <f t="shared" si="890"/>
        <v>0</v>
      </c>
      <c r="AK753" s="405">
        <f t="shared" ca="1" si="891"/>
        <v>0</v>
      </c>
      <c r="AL753" s="35">
        <v>0</v>
      </c>
      <c r="AM753" s="30">
        <f t="shared" ca="1" si="892"/>
        <v>0</v>
      </c>
      <c r="AN753" s="39"/>
      <c r="AO753" s="39"/>
      <c r="AP753" s="709">
        <f ca="1">IF($J$12="",0,IF(A753&lt;=$Y$3,IF(R752+SUM($M$126:M753)&gt;$Z$22,R752*10%,IF(R752+SUM($M$126:M753)&lt;=$Z$22,$Z$22-R752-SUM($M$126:M753))),0))</f>
        <v>0</v>
      </c>
      <c r="AQ753" s="319">
        <f t="shared" ca="1" si="923"/>
        <v>0</v>
      </c>
      <c r="AR753" s="319">
        <f ca="1">IF($J$12="",0,IF(U752&lt;0,0,IF(A753&lt;=$Y$3,IF(U752+SUM($M$126:M753)&gt;$Z$22,U752*10%,IF(U752+SUM($M$126:M753)&lt;=$Z$22,$AR$125-U752-SUM($M$126:M753))),0)))</f>
        <v>0</v>
      </c>
      <c r="AS753" s="39">
        <f t="shared" ca="1" si="924"/>
        <v>0</v>
      </c>
      <c r="AT753" s="723">
        <f t="shared" ca="1" si="893"/>
        <v>0</v>
      </c>
      <c r="AU753" s="320">
        <f t="shared" ca="1" si="894"/>
        <v>0</v>
      </c>
      <c r="AV753" s="320">
        <f t="shared" ca="1" si="895"/>
        <v>0</v>
      </c>
      <c r="AW753" s="320">
        <f t="shared" ca="1" si="896"/>
        <v>0</v>
      </c>
      <c r="AX753" s="320">
        <f t="shared" ca="1" si="897"/>
        <v>0</v>
      </c>
      <c r="AY753" s="320">
        <f t="shared" ca="1" si="925"/>
        <v>0</v>
      </c>
      <c r="AZ753" s="724">
        <f t="shared" ca="1" si="898"/>
        <v>0</v>
      </c>
      <c r="BA753" s="1259">
        <f t="shared" si="926"/>
        <v>0</v>
      </c>
      <c r="BB753" s="1250"/>
      <c r="BC753" s="715">
        <f t="shared" si="899"/>
        <v>0</v>
      </c>
      <c r="BD753" s="715">
        <f t="shared" si="900"/>
        <v>0</v>
      </c>
      <c r="BE753" s="715">
        <f t="shared" si="901"/>
        <v>0</v>
      </c>
      <c r="BF753" s="715">
        <f t="shared" si="927"/>
        <v>0</v>
      </c>
      <c r="BG753" s="732">
        <f t="shared" si="902"/>
        <v>0</v>
      </c>
      <c r="BH753" s="39"/>
      <c r="BI753" s="39"/>
      <c r="BJ753" s="39"/>
      <c r="BK753" s="39"/>
      <c r="BL753" s="39"/>
      <c r="BM753" s="30"/>
      <c r="BN753" s="422">
        <f t="shared" ca="1" si="903"/>
        <v>0</v>
      </c>
      <c r="BO753" s="422">
        <f t="shared" ca="1" si="904"/>
        <v>0</v>
      </c>
      <c r="BP753" s="422">
        <f t="shared" ca="1" si="905"/>
        <v>0</v>
      </c>
      <c r="BQ753" s="422">
        <f t="shared" ca="1" si="906"/>
        <v>0</v>
      </c>
      <c r="BR753" s="422">
        <f t="shared" ca="1" si="928"/>
        <v>0</v>
      </c>
      <c r="BS753" s="422">
        <f t="shared" ca="1" si="907"/>
        <v>0</v>
      </c>
      <c r="BT753" s="422">
        <f t="shared" si="908"/>
        <v>0</v>
      </c>
      <c r="BU753" s="422">
        <f t="shared" si="909"/>
        <v>0</v>
      </c>
      <c r="BV753" s="422">
        <f t="shared" si="910"/>
        <v>0</v>
      </c>
      <c r="BW753" s="422">
        <f t="shared" si="911"/>
        <v>0</v>
      </c>
      <c r="BX753" s="422">
        <f t="shared" si="929"/>
        <v>0</v>
      </c>
      <c r="BY753" s="422">
        <f t="shared" si="912"/>
        <v>0</v>
      </c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458"/>
      <c r="CL753" s="458"/>
      <c r="CM753" s="458"/>
      <c r="CN753" s="458"/>
      <c r="CO753" s="458"/>
      <c r="CP753" s="458"/>
      <c r="CQ753" s="458"/>
      <c r="CR753" s="458"/>
      <c r="CS753" s="458"/>
      <c r="CT753" s="458"/>
      <c r="CU753" s="458"/>
      <c r="CV753" s="458"/>
      <c r="CW753" s="458"/>
      <c r="CX753" s="458"/>
      <c r="CY753" s="458"/>
      <c r="CZ753" s="458"/>
      <c r="DA753" s="458"/>
      <c r="DB753" s="458"/>
      <c r="DC753" s="458"/>
      <c r="DD753" s="458"/>
      <c r="DE753" s="458"/>
      <c r="DF753" s="458"/>
      <c r="DG753" s="458"/>
      <c r="DH753" s="458"/>
      <c r="DI753" s="458"/>
      <c r="DJ753" s="458"/>
      <c r="DK753" s="458"/>
      <c r="DL753" s="458"/>
      <c r="DM753" s="458"/>
      <c r="DN753" s="458"/>
      <c r="DO753" s="458"/>
      <c r="DP753" s="458"/>
      <c r="DQ753" s="458"/>
      <c r="DR753" s="458"/>
      <c r="DS753" s="458"/>
      <c r="DT753" s="458"/>
      <c r="DU753" s="39"/>
      <c r="DV753" s="39"/>
      <c r="DW753" s="31">
        <f t="shared" si="951"/>
        <v>53</v>
      </c>
      <c r="DX753" s="459">
        <f t="shared" si="913"/>
        <v>629</v>
      </c>
      <c r="DY753" s="467">
        <f t="shared" si="931"/>
        <v>0</v>
      </c>
      <c r="DZ753" s="468">
        <f t="shared" si="932"/>
        <v>0</v>
      </c>
      <c r="EA753" s="467">
        <f t="shared" si="933"/>
        <v>0</v>
      </c>
      <c r="EB753" s="468"/>
      <c r="EC753" s="326"/>
      <c r="ED753" s="468"/>
      <c r="EE753" s="39"/>
      <c r="EF753" s="459">
        <f t="shared" si="934"/>
        <v>629</v>
      </c>
      <c r="EG753" s="407">
        <f t="shared" si="952"/>
        <v>0.03</v>
      </c>
      <c r="EH753" s="407">
        <f t="shared" si="952"/>
        <v>0.03</v>
      </c>
      <c r="EI753" s="407">
        <f t="shared" si="952"/>
        <v>0.03</v>
      </c>
      <c r="EJ753" s="407">
        <f t="shared" si="952"/>
        <v>0.03</v>
      </c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39"/>
      <c r="GJ753" s="39"/>
      <c r="GK753" s="39"/>
      <c r="GL753" s="39"/>
      <c r="GM753" s="39"/>
      <c r="GN753" s="39"/>
      <c r="GO753" s="39"/>
      <c r="GP753" s="39"/>
      <c r="GQ753" s="39"/>
      <c r="GR753" s="39"/>
      <c r="GS753" s="39"/>
      <c r="GT753" s="39"/>
      <c r="GU753" s="39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</row>
    <row r="754" spans="1:228" ht="12.75" hidden="1" customHeight="1" x14ac:dyDescent="0.2">
      <c r="A754" s="31">
        <f t="shared" si="949"/>
        <v>53</v>
      </c>
      <c r="B754" s="31"/>
      <c r="C754" s="31"/>
      <c r="D754" s="32">
        <f t="shared" si="915"/>
        <v>630</v>
      </c>
      <c r="E754" s="33">
        <f t="shared" ca="1" si="878"/>
        <v>0</v>
      </c>
      <c r="F754" s="33">
        <f t="shared" ca="1" si="879"/>
        <v>0</v>
      </c>
      <c r="G754" s="33">
        <f t="shared" ca="1" si="880"/>
        <v>0</v>
      </c>
      <c r="H754" s="33">
        <v>0</v>
      </c>
      <c r="I754" s="33">
        <v>0</v>
      </c>
      <c r="J754" s="33">
        <f t="shared" ca="1" si="936"/>
        <v>0</v>
      </c>
      <c r="K754" s="33">
        <f t="shared" ca="1" si="881"/>
        <v>0</v>
      </c>
      <c r="L754" s="33"/>
      <c r="M754" s="832">
        <v>0</v>
      </c>
      <c r="N754" s="33">
        <f>IF(M754&gt;0,#REF!,0)</f>
        <v>0</v>
      </c>
      <c r="O754" s="33">
        <f t="shared" ca="1" si="882"/>
        <v>0</v>
      </c>
      <c r="P754" s="833">
        <f t="shared" ca="1" si="916"/>
        <v>0</v>
      </c>
      <c r="Q754" s="834">
        <f t="shared" ca="1" si="917"/>
        <v>0</v>
      </c>
      <c r="R754" s="835">
        <f t="shared" ca="1" si="918"/>
        <v>0</v>
      </c>
      <c r="S754" s="836">
        <f t="shared" ca="1" si="919"/>
        <v>0</v>
      </c>
      <c r="T754" s="34">
        <f t="shared" ca="1" si="883"/>
        <v>0</v>
      </c>
      <c r="U754" s="835">
        <f t="shared" ca="1" si="920"/>
        <v>0</v>
      </c>
      <c r="V754" s="34">
        <f t="shared" si="945"/>
        <v>0</v>
      </c>
      <c r="W754" s="553">
        <f t="shared" si="947"/>
        <v>0</v>
      </c>
      <c r="X754" s="42">
        <f t="shared" si="921"/>
        <v>0.03</v>
      </c>
      <c r="Y754" s="43">
        <f t="shared" si="884"/>
        <v>2.4662697723036864E-3</v>
      </c>
      <c r="Z754" s="45">
        <f t="shared" ref="Z754:Z817" si="953">Z753</f>
        <v>0.03</v>
      </c>
      <c r="AA754" s="43">
        <f t="shared" si="885"/>
        <v>2.4662697723036864E-3</v>
      </c>
      <c r="AB754" s="35">
        <f t="shared" si="950"/>
        <v>0.16</v>
      </c>
      <c r="AC754" s="35">
        <f t="shared" ca="1" si="950"/>
        <v>0.15470777428049154</v>
      </c>
      <c r="AD754" s="317">
        <f t="shared" ca="1" si="950"/>
        <v>0.15470777428049154</v>
      </c>
      <c r="AE754" s="39"/>
      <c r="AF754" s="318">
        <f t="shared" si="886"/>
        <v>0</v>
      </c>
      <c r="AG754" s="405">
        <f t="shared" ca="1" si="887"/>
        <v>0</v>
      </c>
      <c r="AH754" s="318">
        <f t="shared" si="888"/>
        <v>0</v>
      </c>
      <c r="AI754" s="405">
        <f t="shared" ca="1" si="889"/>
        <v>0</v>
      </c>
      <c r="AJ754" s="318">
        <f t="shared" si="890"/>
        <v>0</v>
      </c>
      <c r="AK754" s="405">
        <f t="shared" ca="1" si="891"/>
        <v>0</v>
      </c>
      <c r="AL754" s="35">
        <v>0</v>
      </c>
      <c r="AM754" s="30">
        <f t="shared" ca="1" si="892"/>
        <v>0</v>
      </c>
      <c r="AN754" s="39"/>
      <c r="AO754" s="39"/>
      <c r="AP754" s="709">
        <f ca="1">IF($J$12="",0,IF(A754&lt;=$Y$3,IF(R753+SUM($M$126:M754)&gt;$Z$22,R753*10%,IF(R753+SUM($M$126:M754)&lt;=$Z$22,$Z$22-R753-SUM($M$126:M754))),0))</f>
        <v>0</v>
      </c>
      <c r="AQ754" s="319">
        <f t="shared" ca="1" si="923"/>
        <v>0</v>
      </c>
      <c r="AR754" s="319">
        <f ca="1">IF($J$12="",0,IF(U753&lt;0,0,IF(A754&lt;=$Y$3,IF(U753+SUM($M$126:M754)&gt;$Z$22,U753*10%,IF(U753+SUM($M$126:M754)&lt;=$Z$22,$AR$125-U753-SUM($M$126:M754))),0)))</f>
        <v>0</v>
      </c>
      <c r="AS754" s="39">
        <f t="shared" ca="1" si="924"/>
        <v>0</v>
      </c>
      <c r="AT754" s="723">
        <f t="shared" ca="1" si="893"/>
        <v>0</v>
      </c>
      <c r="AU754" s="320">
        <f t="shared" ca="1" si="894"/>
        <v>0</v>
      </c>
      <c r="AV754" s="320">
        <f t="shared" ca="1" si="895"/>
        <v>0</v>
      </c>
      <c r="AW754" s="320">
        <f t="shared" ca="1" si="896"/>
        <v>0</v>
      </c>
      <c r="AX754" s="320">
        <f t="shared" ca="1" si="897"/>
        <v>0</v>
      </c>
      <c r="AY754" s="320">
        <f t="shared" ca="1" si="925"/>
        <v>0</v>
      </c>
      <c r="AZ754" s="724">
        <f t="shared" ca="1" si="898"/>
        <v>0</v>
      </c>
      <c r="BA754" s="1259">
        <f t="shared" si="926"/>
        <v>0</v>
      </c>
      <c r="BB754" s="1250"/>
      <c r="BC754" s="715">
        <f t="shared" si="899"/>
        <v>0</v>
      </c>
      <c r="BD754" s="715">
        <f t="shared" si="900"/>
        <v>0</v>
      </c>
      <c r="BE754" s="715">
        <f t="shared" si="901"/>
        <v>0</v>
      </c>
      <c r="BF754" s="715">
        <f t="shared" si="927"/>
        <v>0</v>
      </c>
      <c r="BG754" s="732">
        <f t="shared" si="902"/>
        <v>0</v>
      </c>
      <c r="BH754" s="39"/>
      <c r="BI754" s="39"/>
      <c r="BJ754" s="39"/>
      <c r="BK754" s="39"/>
      <c r="BL754" s="39"/>
      <c r="BM754" s="30"/>
      <c r="BN754" s="422">
        <f t="shared" ca="1" si="903"/>
        <v>0</v>
      </c>
      <c r="BO754" s="422">
        <f t="shared" ca="1" si="904"/>
        <v>0</v>
      </c>
      <c r="BP754" s="422">
        <f t="shared" ca="1" si="905"/>
        <v>0</v>
      </c>
      <c r="BQ754" s="422">
        <f t="shared" ca="1" si="906"/>
        <v>0</v>
      </c>
      <c r="BR754" s="422">
        <f t="shared" ca="1" si="928"/>
        <v>0</v>
      </c>
      <c r="BS754" s="422">
        <f t="shared" ca="1" si="907"/>
        <v>0</v>
      </c>
      <c r="BT754" s="422">
        <f t="shared" si="908"/>
        <v>0</v>
      </c>
      <c r="BU754" s="422">
        <f t="shared" si="909"/>
        <v>0</v>
      </c>
      <c r="BV754" s="422">
        <f t="shared" si="910"/>
        <v>0</v>
      </c>
      <c r="BW754" s="422">
        <f t="shared" si="911"/>
        <v>0</v>
      </c>
      <c r="BX754" s="422">
        <f t="shared" si="929"/>
        <v>0</v>
      </c>
      <c r="BY754" s="422">
        <f t="shared" si="912"/>
        <v>0</v>
      </c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458"/>
      <c r="CL754" s="458"/>
      <c r="CM754" s="458"/>
      <c r="CN754" s="458"/>
      <c r="CO754" s="458"/>
      <c r="CP754" s="458"/>
      <c r="CQ754" s="458"/>
      <c r="CR754" s="458"/>
      <c r="CS754" s="458"/>
      <c r="CT754" s="458"/>
      <c r="CU754" s="458"/>
      <c r="CV754" s="458"/>
      <c r="CW754" s="458"/>
      <c r="CX754" s="458"/>
      <c r="CY754" s="458"/>
      <c r="CZ754" s="458"/>
      <c r="DA754" s="458"/>
      <c r="DB754" s="458"/>
      <c r="DC754" s="458"/>
      <c r="DD754" s="458"/>
      <c r="DE754" s="458"/>
      <c r="DF754" s="458"/>
      <c r="DG754" s="458"/>
      <c r="DH754" s="458"/>
      <c r="DI754" s="458"/>
      <c r="DJ754" s="458"/>
      <c r="DK754" s="458"/>
      <c r="DL754" s="458"/>
      <c r="DM754" s="458"/>
      <c r="DN754" s="458"/>
      <c r="DO754" s="458"/>
      <c r="DP754" s="458"/>
      <c r="DQ754" s="458"/>
      <c r="DR754" s="458"/>
      <c r="DS754" s="458"/>
      <c r="DT754" s="458"/>
      <c r="DU754" s="39"/>
      <c r="DV754" s="39"/>
      <c r="DW754" s="31">
        <f t="shared" si="951"/>
        <v>53</v>
      </c>
      <c r="DX754" s="459">
        <f t="shared" si="913"/>
        <v>630</v>
      </c>
      <c r="DY754" s="467">
        <f t="shared" si="931"/>
        <v>0</v>
      </c>
      <c r="DZ754" s="468">
        <f t="shared" si="932"/>
        <v>0</v>
      </c>
      <c r="EA754" s="467">
        <f t="shared" si="933"/>
        <v>0</v>
      </c>
      <c r="EB754" s="468"/>
      <c r="EC754" s="326"/>
      <c r="ED754" s="468"/>
      <c r="EE754" s="39"/>
      <c r="EF754" s="459">
        <f t="shared" si="934"/>
        <v>630</v>
      </c>
      <c r="EG754" s="407">
        <f t="shared" si="952"/>
        <v>0.03</v>
      </c>
      <c r="EH754" s="407">
        <f t="shared" si="952"/>
        <v>0.03</v>
      </c>
      <c r="EI754" s="407">
        <f t="shared" si="952"/>
        <v>0.03</v>
      </c>
      <c r="EJ754" s="407">
        <f t="shared" si="952"/>
        <v>0.03</v>
      </c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39"/>
      <c r="GJ754" s="39"/>
      <c r="GK754" s="39"/>
      <c r="GL754" s="39"/>
      <c r="GM754" s="39"/>
      <c r="GN754" s="39"/>
      <c r="GO754" s="39"/>
      <c r="GP754" s="39"/>
      <c r="GQ754" s="39"/>
      <c r="GR754" s="39"/>
      <c r="GS754" s="39"/>
      <c r="GT754" s="39"/>
      <c r="GU754" s="39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</row>
    <row r="755" spans="1:228" ht="12.75" hidden="1" customHeight="1" x14ac:dyDescent="0.2">
      <c r="A755" s="31">
        <f t="shared" si="949"/>
        <v>53</v>
      </c>
      <c r="B755" s="31"/>
      <c r="C755" s="31"/>
      <c r="D755" s="32">
        <f t="shared" si="915"/>
        <v>631</v>
      </c>
      <c r="E755" s="33">
        <f t="shared" ca="1" si="878"/>
        <v>0</v>
      </c>
      <c r="F755" s="33">
        <f t="shared" ca="1" si="879"/>
        <v>0</v>
      </c>
      <c r="G755" s="33">
        <f t="shared" ca="1" si="880"/>
        <v>0</v>
      </c>
      <c r="H755" s="33">
        <v>0</v>
      </c>
      <c r="I755" s="33">
        <v>0</v>
      </c>
      <c r="J755" s="33">
        <f t="shared" ca="1" si="936"/>
        <v>0</v>
      </c>
      <c r="K755" s="33">
        <f t="shared" ca="1" si="881"/>
        <v>0</v>
      </c>
      <c r="L755" s="33"/>
      <c r="M755" s="832">
        <v>0</v>
      </c>
      <c r="N755" s="33">
        <f>IF(M755&gt;0,#REF!,0)</f>
        <v>0</v>
      </c>
      <c r="O755" s="33">
        <f t="shared" ca="1" si="882"/>
        <v>0</v>
      </c>
      <c r="P755" s="833">
        <f t="shared" ca="1" si="916"/>
        <v>0</v>
      </c>
      <c r="Q755" s="834">
        <f t="shared" ca="1" si="917"/>
        <v>0</v>
      </c>
      <c r="R755" s="835">
        <f t="shared" ca="1" si="918"/>
        <v>0</v>
      </c>
      <c r="S755" s="836">
        <f t="shared" ca="1" si="919"/>
        <v>0</v>
      </c>
      <c r="T755" s="34">
        <f t="shared" ca="1" si="883"/>
        <v>0</v>
      </c>
      <c r="U755" s="835">
        <f t="shared" ca="1" si="920"/>
        <v>0</v>
      </c>
      <c r="V755" s="34">
        <f t="shared" si="945"/>
        <v>0</v>
      </c>
      <c r="W755" s="553">
        <f t="shared" si="947"/>
        <v>0</v>
      </c>
      <c r="X755" s="42">
        <f t="shared" si="921"/>
        <v>0.03</v>
      </c>
      <c r="Y755" s="43">
        <f t="shared" si="884"/>
        <v>2.4662697723036864E-3</v>
      </c>
      <c r="Z755" s="45">
        <f t="shared" si="953"/>
        <v>0.03</v>
      </c>
      <c r="AA755" s="43">
        <f t="shared" si="885"/>
        <v>2.4662697723036864E-3</v>
      </c>
      <c r="AB755" s="35">
        <f t="shared" si="950"/>
        <v>0.16</v>
      </c>
      <c r="AC755" s="35">
        <f t="shared" ca="1" si="950"/>
        <v>0.15470777428049154</v>
      </c>
      <c r="AD755" s="317">
        <f t="shared" ca="1" si="950"/>
        <v>0.15470777428049154</v>
      </c>
      <c r="AE755" s="39"/>
      <c r="AF755" s="318">
        <f t="shared" si="886"/>
        <v>0</v>
      </c>
      <c r="AG755" s="405">
        <f t="shared" ca="1" si="887"/>
        <v>0</v>
      </c>
      <c r="AH755" s="318">
        <f t="shared" si="888"/>
        <v>0</v>
      </c>
      <c r="AI755" s="405">
        <f t="shared" ca="1" si="889"/>
        <v>0</v>
      </c>
      <c r="AJ755" s="318">
        <f t="shared" si="890"/>
        <v>0</v>
      </c>
      <c r="AK755" s="405">
        <f t="shared" ca="1" si="891"/>
        <v>0</v>
      </c>
      <c r="AL755" s="35">
        <v>0</v>
      </c>
      <c r="AM755" s="30">
        <f t="shared" ca="1" si="892"/>
        <v>0</v>
      </c>
      <c r="AN755" s="39"/>
      <c r="AO755" s="39"/>
      <c r="AP755" s="709">
        <f ca="1">IF($J$12="",0,IF(A755&lt;=$Y$3,IF(R754+SUM($M$126:M755)&gt;$Z$22,R754*10%,IF(R754+SUM($M$126:M755)&lt;=$Z$22,$Z$22-R754-SUM($M$126:M755))),0))</f>
        <v>0</v>
      </c>
      <c r="AQ755" s="319">
        <f t="shared" ca="1" si="923"/>
        <v>0</v>
      </c>
      <c r="AR755" s="319">
        <f ca="1">IF($J$12="",0,IF(U754&lt;0,0,IF(A755&lt;=$Y$3,IF(U754+SUM($M$126:M755)&gt;$Z$22,U754*10%,IF(U754+SUM($M$126:M755)&lt;=$Z$22,$AR$125-U754-SUM($M$126:M755))),0)))</f>
        <v>0</v>
      </c>
      <c r="AS755" s="39">
        <f t="shared" ca="1" si="924"/>
        <v>0</v>
      </c>
      <c r="AT755" s="723">
        <f t="shared" ca="1" si="893"/>
        <v>0</v>
      </c>
      <c r="AU755" s="320">
        <f t="shared" ca="1" si="894"/>
        <v>0</v>
      </c>
      <c r="AV755" s="320">
        <f t="shared" ca="1" si="895"/>
        <v>0</v>
      </c>
      <c r="AW755" s="320">
        <f t="shared" ca="1" si="896"/>
        <v>0</v>
      </c>
      <c r="AX755" s="320">
        <f t="shared" ca="1" si="897"/>
        <v>0</v>
      </c>
      <c r="AY755" s="320">
        <f t="shared" ca="1" si="925"/>
        <v>0</v>
      </c>
      <c r="AZ755" s="724">
        <f t="shared" ca="1" si="898"/>
        <v>0</v>
      </c>
      <c r="BA755" s="1259">
        <f t="shared" si="926"/>
        <v>0</v>
      </c>
      <c r="BB755" s="1250"/>
      <c r="BC755" s="715">
        <f t="shared" si="899"/>
        <v>0</v>
      </c>
      <c r="BD755" s="715">
        <f t="shared" si="900"/>
        <v>0</v>
      </c>
      <c r="BE755" s="715">
        <f t="shared" si="901"/>
        <v>0</v>
      </c>
      <c r="BF755" s="715">
        <f t="shared" si="927"/>
        <v>0</v>
      </c>
      <c r="BG755" s="732">
        <f t="shared" si="902"/>
        <v>0</v>
      </c>
      <c r="BH755" s="39"/>
      <c r="BI755" s="39"/>
      <c r="BJ755" s="39"/>
      <c r="BK755" s="39"/>
      <c r="BL755" s="39"/>
      <c r="BM755" s="30"/>
      <c r="BN755" s="422">
        <f t="shared" ca="1" si="903"/>
        <v>0</v>
      </c>
      <c r="BO755" s="422">
        <f t="shared" ca="1" si="904"/>
        <v>0</v>
      </c>
      <c r="BP755" s="422">
        <f t="shared" ca="1" si="905"/>
        <v>0</v>
      </c>
      <c r="BQ755" s="422">
        <f t="shared" ca="1" si="906"/>
        <v>0</v>
      </c>
      <c r="BR755" s="422">
        <f t="shared" ca="1" si="928"/>
        <v>0</v>
      </c>
      <c r="BS755" s="422">
        <f t="shared" ca="1" si="907"/>
        <v>0</v>
      </c>
      <c r="BT755" s="422">
        <f t="shared" si="908"/>
        <v>0</v>
      </c>
      <c r="BU755" s="422">
        <f t="shared" si="909"/>
        <v>0</v>
      </c>
      <c r="BV755" s="422">
        <f t="shared" si="910"/>
        <v>0</v>
      </c>
      <c r="BW755" s="422">
        <f t="shared" si="911"/>
        <v>0</v>
      </c>
      <c r="BX755" s="422">
        <f t="shared" si="929"/>
        <v>0</v>
      </c>
      <c r="BY755" s="422">
        <f t="shared" si="912"/>
        <v>0</v>
      </c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458"/>
      <c r="CL755" s="458"/>
      <c r="CM755" s="458"/>
      <c r="CN755" s="458"/>
      <c r="CO755" s="458"/>
      <c r="CP755" s="458"/>
      <c r="CQ755" s="458"/>
      <c r="CR755" s="458"/>
      <c r="CS755" s="458"/>
      <c r="CT755" s="458"/>
      <c r="CU755" s="458"/>
      <c r="CV755" s="458"/>
      <c r="CW755" s="458"/>
      <c r="CX755" s="458"/>
      <c r="CY755" s="458"/>
      <c r="CZ755" s="458"/>
      <c r="DA755" s="458"/>
      <c r="DB755" s="458"/>
      <c r="DC755" s="458"/>
      <c r="DD755" s="458"/>
      <c r="DE755" s="458"/>
      <c r="DF755" s="458"/>
      <c r="DG755" s="458"/>
      <c r="DH755" s="458"/>
      <c r="DI755" s="458"/>
      <c r="DJ755" s="458"/>
      <c r="DK755" s="458"/>
      <c r="DL755" s="458"/>
      <c r="DM755" s="458"/>
      <c r="DN755" s="458"/>
      <c r="DO755" s="458"/>
      <c r="DP755" s="458"/>
      <c r="DQ755" s="458"/>
      <c r="DR755" s="458"/>
      <c r="DS755" s="458"/>
      <c r="DT755" s="458"/>
      <c r="DU755" s="39"/>
      <c r="DV755" s="39"/>
      <c r="DW755" s="31">
        <f t="shared" si="951"/>
        <v>53</v>
      </c>
      <c r="DX755" s="459">
        <f t="shared" si="913"/>
        <v>631</v>
      </c>
      <c r="DY755" s="467">
        <f t="shared" si="931"/>
        <v>0</v>
      </c>
      <c r="DZ755" s="468">
        <f t="shared" si="932"/>
        <v>0</v>
      </c>
      <c r="EA755" s="467">
        <f t="shared" si="933"/>
        <v>0</v>
      </c>
      <c r="EB755" s="468"/>
      <c r="EC755" s="326"/>
      <c r="ED755" s="468"/>
      <c r="EE755" s="39"/>
      <c r="EF755" s="459">
        <f t="shared" si="934"/>
        <v>631</v>
      </c>
      <c r="EG755" s="407">
        <f t="shared" si="952"/>
        <v>0.03</v>
      </c>
      <c r="EH755" s="407">
        <f t="shared" si="952"/>
        <v>0.03</v>
      </c>
      <c r="EI755" s="407">
        <f t="shared" si="952"/>
        <v>0.03</v>
      </c>
      <c r="EJ755" s="407">
        <f t="shared" si="952"/>
        <v>0.03</v>
      </c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39"/>
      <c r="GJ755" s="39"/>
      <c r="GK755" s="39"/>
      <c r="GL755" s="39"/>
      <c r="GM755" s="39"/>
      <c r="GN755" s="39"/>
      <c r="GO755" s="39"/>
      <c r="GP755" s="39"/>
      <c r="GQ755" s="39"/>
      <c r="GR755" s="39"/>
      <c r="GS755" s="39"/>
      <c r="GT755" s="39"/>
      <c r="GU755" s="39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</row>
    <row r="756" spans="1:228" ht="12.75" hidden="1" customHeight="1" x14ac:dyDescent="0.2">
      <c r="A756" s="31">
        <f t="shared" si="949"/>
        <v>53</v>
      </c>
      <c r="B756" s="31"/>
      <c r="C756" s="31"/>
      <c r="D756" s="32">
        <f t="shared" si="915"/>
        <v>632</v>
      </c>
      <c r="E756" s="33">
        <f t="shared" ca="1" si="878"/>
        <v>0</v>
      </c>
      <c r="F756" s="33">
        <f t="shared" ca="1" si="879"/>
        <v>0</v>
      </c>
      <c r="G756" s="33">
        <f t="shared" ca="1" si="880"/>
        <v>0</v>
      </c>
      <c r="H756" s="33">
        <v>0</v>
      </c>
      <c r="I756" s="33">
        <v>0</v>
      </c>
      <c r="J756" s="33">
        <f t="shared" ca="1" si="936"/>
        <v>0</v>
      </c>
      <c r="K756" s="33">
        <f t="shared" ca="1" si="881"/>
        <v>0</v>
      </c>
      <c r="L756" s="33"/>
      <c r="M756" s="832">
        <v>0</v>
      </c>
      <c r="N756" s="33">
        <f>IF(M756&gt;0,#REF!,0)</f>
        <v>0</v>
      </c>
      <c r="O756" s="33">
        <f t="shared" ca="1" si="882"/>
        <v>0</v>
      </c>
      <c r="P756" s="833">
        <f t="shared" ca="1" si="916"/>
        <v>0</v>
      </c>
      <c r="Q756" s="834">
        <f t="shared" ca="1" si="917"/>
        <v>0</v>
      </c>
      <c r="R756" s="835">
        <f t="shared" ca="1" si="918"/>
        <v>0</v>
      </c>
      <c r="S756" s="836">
        <f t="shared" ca="1" si="919"/>
        <v>0</v>
      </c>
      <c r="T756" s="34">
        <f t="shared" ca="1" si="883"/>
        <v>0</v>
      </c>
      <c r="U756" s="835">
        <f t="shared" ca="1" si="920"/>
        <v>0</v>
      </c>
      <c r="V756" s="34">
        <f t="shared" si="945"/>
        <v>0</v>
      </c>
      <c r="W756" s="553">
        <f t="shared" si="947"/>
        <v>0</v>
      </c>
      <c r="X756" s="42">
        <f t="shared" si="921"/>
        <v>0.03</v>
      </c>
      <c r="Y756" s="43">
        <f t="shared" si="884"/>
        <v>2.4662697723036864E-3</v>
      </c>
      <c r="Z756" s="45">
        <f t="shared" si="953"/>
        <v>0.03</v>
      </c>
      <c r="AA756" s="43">
        <f t="shared" si="885"/>
        <v>2.4662697723036864E-3</v>
      </c>
      <c r="AB756" s="35">
        <f t="shared" si="950"/>
        <v>0.16</v>
      </c>
      <c r="AC756" s="35">
        <f t="shared" ca="1" si="950"/>
        <v>0.15470777428049154</v>
      </c>
      <c r="AD756" s="317">
        <f t="shared" ca="1" si="950"/>
        <v>0.15470777428049154</v>
      </c>
      <c r="AE756" s="39"/>
      <c r="AF756" s="318">
        <f t="shared" si="886"/>
        <v>0</v>
      </c>
      <c r="AG756" s="405">
        <f t="shared" ca="1" si="887"/>
        <v>0</v>
      </c>
      <c r="AH756" s="318">
        <f t="shared" si="888"/>
        <v>0</v>
      </c>
      <c r="AI756" s="405">
        <f t="shared" ca="1" si="889"/>
        <v>0</v>
      </c>
      <c r="AJ756" s="318">
        <f t="shared" si="890"/>
        <v>0</v>
      </c>
      <c r="AK756" s="405">
        <f t="shared" ca="1" si="891"/>
        <v>0</v>
      </c>
      <c r="AL756" s="35">
        <v>0</v>
      </c>
      <c r="AM756" s="30">
        <f t="shared" ca="1" si="892"/>
        <v>0</v>
      </c>
      <c r="AN756" s="39"/>
      <c r="AO756" s="39"/>
      <c r="AP756" s="709">
        <f ca="1">IF($J$12="",0,IF(A756&lt;=$Y$3,IF(R755+SUM($M$126:M756)&gt;$Z$22,R755*10%,IF(R755+SUM($M$126:M756)&lt;=$Z$22,$Z$22-R755-SUM($M$126:M756))),0))</f>
        <v>0</v>
      </c>
      <c r="AQ756" s="319">
        <f t="shared" ca="1" si="923"/>
        <v>0</v>
      </c>
      <c r="AR756" s="319">
        <f ca="1">IF($J$12="",0,IF(U755&lt;0,0,IF(A756&lt;=$Y$3,IF(U755+SUM($M$126:M756)&gt;$Z$22,U755*10%,IF(U755+SUM($M$126:M756)&lt;=$Z$22,$AR$125-U755-SUM($M$126:M756))),0)))</f>
        <v>0</v>
      </c>
      <c r="AS756" s="39">
        <f t="shared" ca="1" si="924"/>
        <v>0</v>
      </c>
      <c r="AT756" s="723">
        <f t="shared" ca="1" si="893"/>
        <v>0</v>
      </c>
      <c r="AU756" s="320">
        <f t="shared" ca="1" si="894"/>
        <v>0</v>
      </c>
      <c r="AV756" s="320">
        <f t="shared" ca="1" si="895"/>
        <v>0</v>
      </c>
      <c r="AW756" s="320">
        <f t="shared" ca="1" si="896"/>
        <v>0</v>
      </c>
      <c r="AX756" s="320">
        <f t="shared" ca="1" si="897"/>
        <v>0</v>
      </c>
      <c r="AY756" s="320">
        <f t="shared" ca="1" si="925"/>
        <v>0</v>
      </c>
      <c r="AZ756" s="724">
        <f t="shared" ca="1" si="898"/>
        <v>0</v>
      </c>
      <c r="BA756" s="1259">
        <f t="shared" si="926"/>
        <v>0</v>
      </c>
      <c r="BB756" s="1250"/>
      <c r="BC756" s="715">
        <f t="shared" si="899"/>
        <v>0</v>
      </c>
      <c r="BD756" s="715">
        <f t="shared" si="900"/>
        <v>0</v>
      </c>
      <c r="BE756" s="715">
        <f t="shared" si="901"/>
        <v>0</v>
      </c>
      <c r="BF756" s="715">
        <f t="shared" si="927"/>
        <v>0</v>
      </c>
      <c r="BG756" s="732">
        <f t="shared" si="902"/>
        <v>0</v>
      </c>
      <c r="BH756" s="39"/>
      <c r="BI756" s="39"/>
      <c r="BJ756" s="39"/>
      <c r="BK756" s="39"/>
      <c r="BL756" s="39"/>
      <c r="BM756" s="30"/>
      <c r="BN756" s="422">
        <f t="shared" ca="1" si="903"/>
        <v>0</v>
      </c>
      <c r="BO756" s="422">
        <f t="shared" ca="1" si="904"/>
        <v>0</v>
      </c>
      <c r="BP756" s="422">
        <f t="shared" ca="1" si="905"/>
        <v>0</v>
      </c>
      <c r="BQ756" s="422">
        <f t="shared" ca="1" si="906"/>
        <v>0</v>
      </c>
      <c r="BR756" s="422">
        <f t="shared" ca="1" si="928"/>
        <v>0</v>
      </c>
      <c r="BS756" s="422">
        <f t="shared" ca="1" si="907"/>
        <v>0</v>
      </c>
      <c r="BT756" s="422">
        <f t="shared" si="908"/>
        <v>0</v>
      </c>
      <c r="BU756" s="422">
        <f t="shared" si="909"/>
        <v>0</v>
      </c>
      <c r="BV756" s="422">
        <f t="shared" si="910"/>
        <v>0</v>
      </c>
      <c r="BW756" s="422">
        <f t="shared" si="911"/>
        <v>0</v>
      </c>
      <c r="BX756" s="422">
        <f t="shared" si="929"/>
        <v>0</v>
      </c>
      <c r="BY756" s="422">
        <f t="shared" si="912"/>
        <v>0</v>
      </c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458"/>
      <c r="CL756" s="458"/>
      <c r="CM756" s="458"/>
      <c r="CN756" s="458"/>
      <c r="CO756" s="458"/>
      <c r="CP756" s="458"/>
      <c r="CQ756" s="458"/>
      <c r="CR756" s="458"/>
      <c r="CS756" s="458"/>
      <c r="CT756" s="458"/>
      <c r="CU756" s="458"/>
      <c r="CV756" s="458"/>
      <c r="CW756" s="458"/>
      <c r="CX756" s="458"/>
      <c r="CY756" s="458"/>
      <c r="CZ756" s="458"/>
      <c r="DA756" s="458"/>
      <c r="DB756" s="458"/>
      <c r="DC756" s="458"/>
      <c r="DD756" s="458"/>
      <c r="DE756" s="458"/>
      <c r="DF756" s="458"/>
      <c r="DG756" s="458"/>
      <c r="DH756" s="458"/>
      <c r="DI756" s="458"/>
      <c r="DJ756" s="458"/>
      <c r="DK756" s="458"/>
      <c r="DL756" s="458"/>
      <c r="DM756" s="458"/>
      <c r="DN756" s="458"/>
      <c r="DO756" s="458"/>
      <c r="DP756" s="458"/>
      <c r="DQ756" s="458"/>
      <c r="DR756" s="458"/>
      <c r="DS756" s="458"/>
      <c r="DT756" s="458"/>
      <c r="DU756" s="39"/>
      <c r="DV756" s="39"/>
      <c r="DW756" s="31">
        <f t="shared" si="951"/>
        <v>53</v>
      </c>
      <c r="DX756" s="459">
        <f t="shared" si="913"/>
        <v>632</v>
      </c>
      <c r="DY756" s="467">
        <f t="shared" si="931"/>
        <v>0</v>
      </c>
      <c r="DZ756" s="468">
        <f t="shared" si="932"/>
        <v>0</v>
      </c>
      <c r="EA756" s="467">
        <f t="shared" si="933"/>
        <v>0</v>
      </c>
      <c r="EB756" s="468"/>
      <c r="EC756" s="326"/>
      <c r="ED756" s="468"/>
      <c r="EE756" s="39"/>
      <c r="EF756" s="459">
        <f t="shared" si="934"/>
        <v>632</v>
      </c>
      <c r="EG756" s="407">
        <f t="shared" si="952"/>
        <v>0.03</v>
      </c>
      <c r="EH756" s="407">
        <f t="shared" si="952"/>
        <v>0.03</v>
      </c>
      <c r="EI756" s="407">
        <f t="shared" si="952"/>
        <v>0.03</v>
      </c>
      <c r="EJ756" s="407">
        <f t="shared" si="952"/>
        <v>0.03</v>
      </c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39"/>
      <c r="GJ756" s="39"/>
      <c r="GK756" s="39"/>
      <c r="GL756" s="39"/>
      <c r="GM756" s="39"/>
      <c r="GN756" s="39"/>
      <c r="GO756" s="39"/>
      <c r="GP756" s="39"/>
      <c r="GQ756" s="39"/>
      <c r="GR756" s="39"/>
      <c r="GS756" s="39"/>
      <c r="GT756" s="39"/>
      <c r="GU756" s="39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</row>
    <row r="757" spans="1:228" ht="12.75" hidden="1" customHeight="1" x14ac:dyDescent="0.2">
      <c r="A757" s="31">
        <f t="shared" si="949"/>
        <v>53</v>
      </c>
      <c r="B757" s="31"/>
      <c r="C757" s="31"/>
      <c r="D757" s="32">
        <f t="shared" si="915"/>
        <v>633</v>
      </c>
      <c r="E757" s="33">
        <f t="shared" ca="1" si="878"/>
        <v>0</v>
      </c>
      <c r="F757" s="33">
        <f t="shared" ca="1" si="879"/>
        <v>0</v>
      </c>
      <c r="G757" s="33">
        <f t="shared" ca="1" si="880"/>
        <v>0</v>
      </c>
      <c r="H757" s="33">
        <v>0</v>
      </c>
      <c r="I757" s="33">
        <v>0</v>
      </c>
      <c r="J757" s="33">
        <f t="shared" ca="1" si="936"/>
        <v>0</v>
      </c>
      <c r="K757" s="33">
        <f t="shared" ca="1" si="881"/>
        <v>0</v>
      </c>
      <c r="L757" s="33"/>
      <c r="M757" s="832">
        <v>0</v>
      </c>
      <c r="N757" s="33">
        <f>IF(M757&gt;0,#REF!,0)</f>
        <v>0</v>
      </c>
      <c r="O757" s="33">
        <f t="shared" ca="1" si="882"/>
        <v>0</v>
      </c>
      <c r="P757" s="833">
        <f t="shared" ca="1" si="916"/>
        <v>0</v>
      </c>
      <c r="Q757" s="834">
        <f t="shared" ca="1" si="917"/>
        <v>0</v>
      </c>
      <c r="R757" s="835">
        <f t="shared" ca="1" si="918"/>
        <v>0</v>
      </c>
      <c r="S757" s="836">
        <f t="shared" ca="1" si="919"/>
        <v>0</v>
      </c>
      <c r="T757" s="34">
        <f t="shared" ca="1" si="883"/>
        <v>0</v>
      </c>
      <c r="U757" s="835">
        <f t="shared" ca="1" si="920"/>
        <v>0</v>
      </c>
      <c r="V757" s="34">
        <f t="shared" si="945"/>
        <v>0</v>
      </c>
      <c r="W757" s="553">
        <f t="shared" si="947"/>
        <v>0</v>
      </c>
      <c r="X757" s="42">
        <f t="shared" si="921"/>
        <v>0.03</v>
      </c>
      <c r="Y757" s="43">
        <f t="shared" si="884"/>
        <v>2.4662697723036864E-3</v>
      </c>
      <c r="Z757" s="45">
        <f t="shared" si="953"/>
        <v>0.03</v>
      </c>
      <c r="AA757" s="43">
        <f t="shared" si="885"/>
        <v>2.4662697723036864E-3</v>
      </c>
      <c r="AB757" s="35">
        <f t="shared" si="950"/>
        <v>0.16</v>
      </c>
      <c r="AC757" s="35">
        <f t="shared" ca="1" si="950"/>
        <v>0.15470777428049154</v>
      </c>
      <c r="AD757" s="317">
        <f t="shared" ca="1" si="950"/>
        <v>0.15470777428049154</v>
      </c>
      <c r="AE757" s="39"/>
      <c r="AF757" s="318">
        <f t="shared" si="886"/>
        <v>0</v>
      </c>
      <c r="AG757" s="405">
        <f t="shared" ca="1" si="887"/>
        <v>0</v>
      </c>
      <c r="AH757" s="318">
        <f t="shared" si="888"/>
        <v>0</v>
      </c>
      <c r="AI757" s="405">
        <f t="shared" ca="1" si="889"/>
        <v>0</v>
      </c>
      <c r="AJ757" s="318">
        <f t="shared" si="890"/>
        <v>0</v>
      </c>
      <c r="AK757" s="405">
        <f t="shared" ca="1" si="891"/>
        <v>0</v>
      </c>
      <c r="AL757" s="35">
        <v>0</v>
      </c>
      <c r="AM757" s="30">
        <f t="shared" ca="1" si="892"/>
        <v>0</v>
      </c>
      <c r="AN757" s="39"/>
      <c r="AO757" s="39"/>
      <c r="AP757" s="709">
        <f ca="1">IF($J$12="",0,IF(A757&lt;=$Y$3,IF(R756+SUM($M$126:M757)&gt;$Z$22,R756*10%,IF(R756+SUM($M$126:M757)&lt;=$Z$22,$Z$22-R756-SUM($M$126:M757))),0))</f>
        <v>0</v>
      </c>
      <c r="AQ757" s="319">
        <f t="shared" ca="1" si="923"/>
        <v>0</v>
      </c>
      <c r="AR757" s="319">
        <f ca="1">IF($J$12="",0,IF(U756&lt;0,0,IF(A757&lt;=$Y$3,IF(U756+SUM($M$126:M757)&gt;$Z$22,U756*10%,IF(U756+SUM($M$126:M757)&lt;=$Z$22,$AR$125-U756-SUM($M$126:M757))),0)))</f>
        <v>0</v>
      </c>
      <c r="AS757" s="39">
        <f t="shared" ca="1" si="924"/>
        <v>0</v>
      </c>
      <c r="AT757" s="723">
        <f t="shared" ca="1" si="893"/>
        <v>0</v>
      </c>
      <c r="AU757" s="320">
        <f t="shared" ca="1" si="894"/>
        <v>0</v>
      </c>
      <c r="AV757" s="320">
        <f t="shared" ca="1" si="895"/>
        <v>0</v>
      </c>
      <c r="AW757" s="320">
        <f t="shared" ca="1" si="896"/>
        <v>0</v>
      </c>
      <c r="AX757" s="320">
        <f t="shared" ca="1" si="897"/>
        <v>0</v>
      </c>
      <c r="AY757" s="320">
        <f t="shared" ca="1" si="925"/>
        <v>0</v>
      </c>
      <c r="AZ757" s="724">
        <f t="shared" ca="1" si="898"/>
        <v>0</v>
      </c>
      <c r="BA757" s="1259">
        <f t="shared" si="926"/>
        <v>0</v>
      </c>
      <c r="BB757" s="1250"/>
      <c r="BC757" s="715">
        <f t="shared" si="899"/>
        <v>0</v>
      </c>
      <c r="BD757" s="715">
        <f t="shared" si="900"/>
        <v>0</v>
      </c>
      <c r="BE757" s="715">
        <f t="shared" si="901"/>
        <v>0</v>
      </c>
      <c r="BF757" s="715">
        <f t="shared" si="927"/>
        <v>0</v>
      </c>
      <c r="BG757" s="732">
        <f t="shared" si="902"/>
        <v>0</v>
      </c>
      <c r="BH757" s="39"/>
      <c r="BI757" s="39"/>
      <c r="BJ757" s="39"/>
      <c r="BK757" s="39"/>
      <c r="BL757" s="39"/>
      <c r="BM757" s="30"/>
      <c r="BN757" s="422">
        <f t="shared" ca="1" si="903"/>
        <v>0</v>
      </c>
      <c r="BO757" s="422">
        <f t="shared" ca="1" si="904"/>
        <v>0</v>
      </c>
      <c r="BP757" s="422">
        <f t="shared" ca="1" si="905"/>
        <v>0</v>
      </c>
      <c r="BQ757" s="422">
        <f t="shared" ca="1" si="906"/>
        <v>0</v>
      </c>
      <c r="BR757" s="422">
        <f t="shared" ca="1" si="928"/>
        <v>0</v>
      </c>
      <c r="BS757" s="422">
        <f t="shared" ca="1" si="907"/>
        <v>0</v>
      </c>
      <c r="BT757" s="422">
        <f t="shared" si="908"/>
        <v>0</v>
      </c>
      <c r="BU757" s="422">
        <f t="shared" si="909"/>
        <v>0</v>
      </c>
      <c r="BV757" s="422">
        <f t="shared" si="910"/>
        <v>0</v>
      </c>
      <c r="BW757" s="422">
        <f t="shared" si="911"/>
        <v>0</v>
      </c>
      <c r="BX757" s="422">
        <f t="shared" si="929"/>
        <v>0</v>
      </c>
      <c r="BY757" s="422">
        <f t="shared" si="912"/>
        <v>0</v>
      </c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458"/>
      <c r="CL757" s="458"/>
      <c r="CM757" s="458"/>
      <c r="CN757" s="458"/>
      <c r="CO757" s="458"/>
      <c r="CP757" s="458"/>
      <c r="CQ757" s="458"/>
      <c r="CR757" s="458"/>
      <c r="CS757" s="458"/>
      <c r="CT757" s="458"/>
      <c r="CU757" s="458"/>
      <c r="CV757" s="458"/>
      <c r="CW757" s="458"/>
      <c r="CX757" s="458"/>
      <c r="CY757" s="458"/>
      <c r="CZ757" s="458"/>
      <c r="DA757" s="458"/>
      <c r="DB757" s="458"/>
      <c r="DC757" s="458"/>
      <c r="DD757" s="458"/>
      <c r="DE757" s="458"/>
      <c r="DF757" s="458"/>
      <c r="DG757" s="458"/>
      <c r="DH757" s="458"/>
      <c r="DI757" s="458"/>
      <c r="DJ757" s="458"/>
      <c r="DK757" s="458"/>
      <c r="DL757" s="458"/>
      <c r="DM757" s="458"/>
      <c r="DN757" s="458"/>
      <c r="DO757" s="458"/>
      <c r="DP757" s="458"/>
      <c r="DQ757" s="458"/>
      <c r="DR757" s="458"/>
      <c r="DS757" s="458"/>
      <c r="DT757" s="458"/>
      <c r="DU757" s="39"/>
      <c r="DV757" s="39"/>
      <c r="DW757" s="31">
        <f t="shared" si="951"/>
        <v>53</v>
      </c>
      <c r="DX757" s="459">
        <f t="shared" si="913"/>
        <v>633</v>
      </c>
      <c r="DY757" s="467">
        <f t="shared" si="931"/>
        <v>0</v>
      </c>
      <c r="DZ757" s="468">
        <f t="shared" si="932"/>
        <v>0</v>
      </c>
      <c r="EA757" s="467">
        <f t="shared" si="933"/>
        <v>0</v>
      </c>
      <c r="EB757" s="468"/>
      <c r="EC757" s="326"/>
      <c r="ED757" s="468"/>
      <c r="EE757" s="39"/>
      <c r="EF757" s="459">
        <f t="shared" si="934"/>
        <v>633</v>
      </c>
      <c r="EG757" s="407">
        <f t="shared" si="952"/>
        <v>0.03</v>
      </c>
      <c r="EH757" s="407">
        <f t="shared" si="952"/>
        <v>0.03</v>
      </c>
      <c r="EI757" s="407">
        <f t="shared" si="952"/>
        <v>0.03</v>
      </c>
      <c r="EJ757" s="407">
        <f t="shared" si="952"/>
        <v>0.03</v>
      </c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39"/>
      <c r="GJ757" s="39"/>
      <c r="GK757" s="39"/>
      <c r="GL757" s="39"/>
      <c r="GM757" s="39"/>
      <c r="GN757" s="39"/>
      <c r="GO757" s="39"/>
      <c r="GP757" s="39"/>
      <c r="GQ757" s="39"/>
      <c r="GR757" s="39"/>
      <c r="GS757" s="39"/>
      <c r="GT757" s="39"/>
      <c r="GU757" s="39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</row>
    <row r="758" spans="1:228" ht="12.75" hidden="1" customHeight="1" x14ac:dyDescent="0.2">
      <c r="A758" s="31">
        <f t="shared" si="949"/>
        <v>53</v>
      </c>
      <c r="B758" s="31"/>
      <c r="C758" s="31"/>
      <c r="D758" s="32">
        <f t="shared" si="915"/>
        <v>634</v>
      </c>
      <c r="E758" s="33">
        <f t="shared" ca="1" si="878"/>
        <v>0</v>
      </c>
      <c r="F758" s="33">
        <f t="shared" ca="1" si="879"/>
        <v>0</v>
      </c>
      <c r="G758" s="33">
        <f t="shared" ca="1" si="880"/>
        <v>0</v>
      </c>
      <c r="H758" s="33">
        <v>0</v>
      </c>
      <c r="I758" s="33">
        <v>0</v>
      </c>
      <c r="J758" s="33">
        <f t="shared" ca="1" si="936"/>
        <v>0</v>
      </c>
      <c r="K758" s="33">
        <f t="shared" ca="1" si="881"/>
        <v>0</v>
      </c>
      <c r="L758" s="33"/>
      <c r="M758" s="832">
        <v>0</v>
      </c>
      <c r="N758" s="33">
        <f>IF(M758&gt;0,#REF!,0)</f>
        <v>0</v>
      </c>
      <c r="O758" s="33">
        <f t="shared" ca="1" si="882"/>
        <v>0</v>
      </c>
      <c r="P758" s="833">
        <f t="shared" ca="1" si="916"/>
        <v>0</v>
      </c>
      <c r="Q758" s="834">
        <f t="shared" ca="1" si="917"/>
        <v>0</v>
      </c>
      <c r="R758" s="835">
        <f t="shared" ca="1" si="918"/>
        <v>0</v>
      </c>
      <c r="S758" s="836">
        <f t="shared" ca="1" si="919"/>
        <v>0</v>
      </c>
      <c r="T758" s="34">
        <f t="shared" ca="1" si="883"/>
        <v>0</v>
      </c>
      <c r="U758" s="835">
        <f t="shared" ca="1" si="920"/>
        <v>0</v>
      </c>
      <c r="V758" s="34">
        <f t="shared" si="945"/>
        <v>0</v>
      </c>
      <c r="W758" s="553">
        <f t="shared" si="947"/>
        <v>0</v>
      </c>
      <c r="X758" s="42">
        <f t="shared" si="921"/>
        <v>0.03</v>
      </c>
      <c r="Y758" s="43">
        <f t="shared" si="884"/>
        <v>2.4662697723036864E-3</v>
      </c>
      <c r="Z758" s="45">
        <f t="shared" si="953"/>
        <v>0.03</v>
      </c>
      <c r="AA758" s="43">
        <f t="shared" si="885"/>
        <v>2.4662697723036864E-3</v>
      </c>
      <c r="AB758" s="35">
        <f t="shared" si="950"/>
        <v>0.16</v>
      </c>
      <c r="AC758" s="35">
        <f t="shared" ca="1" si="950"/>
        <v>0.15470777428049154</v>
      </c>
      <c r="AD758" s="317">
        <f t="shared" ca="1" si="950"/>
        <v>0.15470777428049154</v>
      </c>
      <c r="AE758" s="39"/>
      <c r="AF758" s="318">
        <f t="shared" si="886"/>
        <v>0</v>
      </c>
      <c r="AG758" s="405">
        <f t="shared" ca="1" si="887"/>
        <v>0</v>
      </c>
      <c r="AH758" s="318">
        <f t="shared" si="888"/>
        <v>0</v>
      </c>
      <c r="AI758" s="405">
        <f t="shared" ca="1" si="889"/>
        <v>0</v>
      </c>
      <c r="AJ758" s="318">
        <f t="shared" si="890"/>
        <v>0</v>
      </c>
      <c r="AK758" s="405">
        <f t="shared" ca="1" si="891"/>
        <v>0</v>
      </c>
      <c r="AL758" s="35">
        <v>0</v>
      </c>
      <c r="AM758" s="30">
        <f t="shared" ca="1" si="892"/>
        <v>0</v>
      </c>
      <c r="AN758" s="39"/>
      <c r="AO758" s="39"/>
      <c r="AP758" s="709">
        <f ca="1">IF($J$12="",0,IF(A758&lt;=$Y$3,IF(R757+SUM($M$126:M758)&gt;$Z$22,R757*10%,IF(R757+SUM($M$126:M758)&lt;=$Z$22,$Z$22-R757-SUM($M$126:M758))),0))</f>
        <v>0</v>
      </c>
      <c r="AQ758" s="319">
        <f t="shared" ca="1" si="923"/>
        <v>0</v>
      </c>
      <c r="AR758" s="319">
        <f ca="1">IF($J$12="",0,IF(U757&lt;0,0,IF(A758&lt;=$Y$3,IF(U757+SUM($M$126:M758)&gt;$Z$22,U757*10%,IF(U757+SUM($M$126:M758)&lt;=$Z$22,$AR$125-U757-SUM($M$126:M758))),0)))</f>
        <v>0</v>
      </c>
      <c r="AS758" s="39">
        <f t="shared" ca="1" si="924"/>
        <v>0</v>
      </c>
      <c r="AT758" s="723">
        <f t="shared" ca="1" si="893"/>
        <v>0</v>
      </c>
      <c r="AU758" s="320">
        <f t="shared" ca="1" si="894"/>
        <v>0</v>
      </c>
      <c r="AV758" s="320">
        <f t="shared" ca="1" si="895"/>
        <v>0</v>
      </c>
      <c r="AW758" s="320">
        <f t="shared" ca="1" si="896"/>
        <v>0</v>
      </c>
      <c r="AX758" s="320">
        <f t="shared" ca="1" si="897"/>
        <v>0</v>
      </c>
      <c r="AY758" s="320">
        <f t="shared" ca="1" si="925"/>
        <v>0</v>
      </c>
      <c r="AZ758" s="724">
        <f t="shared" ca="1" si="898"/>
        <v>0</v>
      </c>
      <c r="BA758" s="1259">
        <f t="shared" si="926"/>
        <v>0</v>
      </c>
      <c r="BB758" s="1250"/>
      <c r="BC758" s="715">
        <f t="shared" si="899"/>
        <v>0</v>
      </c>
      <c r="BD758" s="715">
        <f t="shared" si="900"/>
        <v>0</v>
      </c>
      <c r="BE758" s="715">
        <f t="shared" si="901"/>
        <v>0</v>
      </c>
      <c r="BF758" s="715">
        <f t="shared" si="927"/>
        <v>0</v>
      </c>
      <c r="BG758" s="732">
        <f t="shared" si="902"/>
        <v>0</v>
      </c>
      <c r="BH758" s="39"/>
      <c r="BI758" s="39"/>
      <c r="BJ758" s="39"/>
      <c r="BK758" s="39"/>
      <c r="BL758" s="39"/>
      <c r="BM758" s="30"/>
      <c r="BN758" s="422">
        <f t="shared" ca="1" si="903"/>
        <v>0</v>
      </c>
      <c r="BO758" s="422">
        <f t="shared" ca="1" si="904"/>
        <v>0</v>
      </c>
      <c r="BP758" s="422">
        <f t="shared" ca="1" si="905"/>
        <v>0</v>
      </c>
      <c r="BQ758" s="422">
        <f t="shared" ca="1" si="906"/>
        <v>0</v>
      </c>
      <c r="BR758" s="422">
        <f t="shared" ca="1" si="928"/>
        <v>0</v>
      </c>
      <c r="BS758" s="422">
        <f t="shared" ca="1" si="907"/>
        <v>0</v>
      </c>
      <c r="BT758" s="422">
        <f t="shared" si="908"/>
        <v>0</v>
      </c>
      <c r="BU758" s="422">
        <f t="shared" si="909"/>
        <v>0</v>
      </c>
      <c r="BV758" s="422">
        <f t="shared" si="910"/>
        <v>0</v>
      </c>
      <c r="BW758" s="422">
        <f t="shared" si="911"/>
        <v>0</v>
      </c>
      <c r="BX758" s="422">
        <f t="shared" si="929"/>
        <v>0</v>
      </c>
      <c r="BY758" s="422">
        <f t="shared" si="912"/>
        <v>0</v>
      </c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458"/>
      <c r="CL758" s="458"/>
      <c r="CM758" s="458"/>
      <c r="CN758" s="458"/>
      <c r="CO758" s="458"/>
      <c r="CP758" s="458"/>
      <c r="CQ758" s="458"/>
      <c r="CR758" s="458"/>
      <c r="CS758" s="458"/>
      <c r="CT758" s="458"/>
      <c r="CU758" s="458"/>
      <c r="CV758" s="458"/>
      <c r="CW758" s="458"/>
      <c r="CX758" s="458"/>
      <c r="CY758" s="458"/>
      <c r="CZ758" s="458"/>
      <c r="DA758" s="458"/>
      <c r="DB758" s="458"/>
      <c r="DC758" s="458"/>
      <c r="DD758" s="458"/>
      <c r="DE758" s="458"/>
      <c r="DF758" s="458"/>
      <c r="DG758" s="458"/>
      <c r="DH758" s="458"/>
      <c r="DI758" s="458"/>
      <c r="DJ758" s="458"/>
      <c r="DK758" s="458"/>
      <c r="DL758" s="458"/>
      <c r="DM758" s="458"/>
      <c r="DN758" s="458"/>
      <c r="DO758" s="458"/>
      <c r="DP758" s="458"/>
      <c r="DQ758" s="458"/>
      <c r="DR758" s="458"/>
      <c r="DS758" s="458"/>
      <c r="DT758" s="458"/>
      <c r="DU758" s="39"/>
      <c r="DV758" s="39"/>
      <c r="DW758" s="31">
        <f t="shared" si="951"/>
        <v>53</v>
      </c>
      <c r="DX758" s="459">
        <f t="shared" si="913"/>
        <v>634</v>
      </c>
      <c r="DY758" s="467">
        <f t="shared" si="931"/>
        <v>0</v>
      </c>
      <c r="DZ758" s="468">
        <f t="shared" si="932"/>
        <v>0</v>
      </c>
      <c r="EA758" s="467">
        <f t="shared" si="933"/>
        <v>0</v>
      </c>
      <c r="EB758" s="468"/>
      <c r="EC758" s="326"/>
      <c r="ED758" s="468"/>
      <c r="EE758" s="39"/>
      <c r="EF758" s="459">
        <f t="shared" si="934"/>
        <v>634</v>
      </c>
      <c r="EG758" s="407">
        <f t="shared" si="952"/>
        <v>0.03</v>
      </c>
      <c r="EH758" s="407">
        <f t="shared" si="952"/>
        <v>0.03</v>
      </c>
      <c r="EI758" s="407">
        <f t="shared" si="952"/>
        <v>0.03</v>
      </c>
      <c r="EJ758" s="407">
        <f t="shared" si="952"/>
        <v>0.03</v>
      </c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U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</row>
    <row r="759" spans="1:228" ht="12.75" hidden="1" customHeight="1" x14ac:dyDescent="0.2">
      <c r="A759" s="31">
        <f t="shared" si="949"/>
        <v>53</v>
      </c>
      <c r="B759" s="31"/>
      <c r="C759" s="31"/>
      <c r="D759" s="32">
        <f t="shared" si="915"/>
        <v>635</v>
      </c>
      <c r="E759" s="33">
        <f t="shared" ca="1" si="878"/>
        <v>0</v>
      </c>
      <c r="F759" s="33">
        <f t="shared" ca="1" si="879"/>
        <v>0</v>
      </c>
      <c r="G759" s="33">
        <f t="shared" ca="1" si="880"/>
        <v>0</v>
      </c>
      <c r="H759" s="33">
        <v>0</v>
      </c>
      <c r="I759" s="33">
        <v>0</v>
      </c>
      <c r="J759" s="33">
        <f t="shared" ca="1" si="936"/>
        <v>0</v>
      </c>
      <c r="K759" s="33">
        <f t="shared" ca="1" si="881"/>
        <v>0</v>
      </c>
      <c r="L759" s="33"/>
      <c r="M759" s="832">
        <v>0</v>
      </c>
      <c r="N759" s="33">
        <f>IF(M759&gt;0,#REF!,0)</f>
        <v>0</v>
      </c>
      <c r="O759" s="33">
        <f t="shared" ca="1" si="882"/>
        <v>0</v>
      </c>
      <c r="P759" s="833">
        <f t="shared" ca="1" si="916"/>
        <v>0</v>
      </c>
      <c r="Q759" s="834">
        <f t="shared" ca="1" si="917"/>
        <v>0</v>
      </c>
      <c r="R759" s="835">
        <f t="shared" ca="1" si="918"/>
        <v>0</v>
      </c>
      <c r="S759" s="836">
        <f t="shared" ca="1" si="919"/>
        <v>0</v>
      </c>
      <c r="T759" s="34">
        <f t="shared" ca="1" si="883"/>
        <v>0</v>
      </c>
      <c r="U759" s="835">
        <f t="shared" ca="1" si="920"/>
        <v>0</v>
      </c>
      <c r="V759" s="34">
        <f t="shared" si="945"/>
        <v>0</v>
      </c>
      <c r="W759" s="553">
        <f t="shared" si="947"/>
        <v>0</v>
      </c>
      <c r="X759" s="42">
        <f t="shared" si="921"/>
        <v>0.03</v>
      </c>
      <c r="Y759" s="43">
        <f t="shared" si="884"/>
        <v>2.4662697723036864E-3</v>
      </c>
      <c r="Z759" s="45">
        <f t="shared" si="953"/>
        <v>0.03</v>
      </c>
      <c r="AA759" s="43">
        <f t="shared" si="885"/>
        <v>2.4662697723036864E-3</v>
      </c>
      <c r="AB759" s="35">
        <f t="shared" si="950"/>
        <v>0.16</v>
      </c>
      <c r="AC759" s="35">
        <f t="shared" ca="1" si="950"/>
        <v>0.15470777428049154</v>
      </c>
      <c r="AD759" s="317">
        <f t="shared" ca="1" si="950"/>
        <v>0.15470777428049154</v>
      </c>
      <c r="AE759" s="39"/>
      <c r="AF759" s="318">
        <f t="shared" si="886"/>
        <v>0</v>
      </c>
      <c r="AG759" s="405">
        <f t="shared" ca="1" si="887"/>
        <v>0</v>
      </c>
      <c r="AH759" s="318">
        <f t="shared" si="888"/>
        <v>0</v>
      </c>
      <c r="AI759" s="405">
        <f t="shared" ca="1" si="889"/>
        <v>0</v>
      </c>
      <c r="AJ759" s="318">
        <f t="shared" si="890"/>
        <v>0</v>
      </c>
      <c r="AK759" s="405">
        <f t="shared" ca="1" si="891"/>
        <v>0</v>
      </c>
      <c r="AL759" s="35">
        <v>0</v>
      </c>
      <c r="AM759" s="30">
        <f t="shared" ca="1" si="892"/>
        <v>0</v>
      </c>
      <c r="AN759" s="39"/>
      <c r="AO759" s="39"/>
      <c r="AP759" s="709">
        <f ca="1">IF($J$12="",0,IF(A759&lt;=$Y$3,IF(R758+SUM($M$126:M759)&gt;$Z$22,R758*10%,IF(R758+SUM($M$126:M759)&lt;=$Z$22,$Z$22-R758-SUM($M$126:M759))),0))</f>
        <v>0</v>
      </c>
      <c r="AQ759" s="319">
        <f t="shared" ca="1" si="923"/>
        <v>0</v>
      </c>
      <c r="AR759" s="319">
        <f ca="1">IF($J$12="",0,IF(U758&lt;0,0,IF(A759&lt;=$Y$3,IF(U758+SUM($M$126:M759)&gt;$Z$22,U758*10%,IF(U758+SUM($M$126:M759)&lt;=$Z$22,$AR$125-U758-SUM($M$126:M759))),0)))</f>
        <v>0</v>
      </c>
      <c r="AS759" s="39">
        <f t="shared" ca="1" si="924"/>
        <v>0</v>
      </c>
      <c r="AT759" s="723">
        <f t="shared" ca="1" si="893"/>
        <v>0</v>
      </c>
      <c r="AU759" s="320">
        <f t="shared" ca="1" si="894"/>
        <v>0</v>
      </c>
      <c r="AV759" s="320">
        <f t="shared" ca="1" si="895"/>
        <v>0</v>
      </c>
      <c r="AW759" s="320">
        <f t="shared" ca="1" si="896"/>
        <v>0</v>
      </c>
      <c r="AX759" s="320">
        <f t="shared" ca="1" si="897"/>
        <v>0</v>
      </c>
      <c r="AY759" s="320">
        <f t="shared" ca="1" si="925"/>
        <v>0</v>
      </c>
      <c r="AZ759" s="724">
        <f t="shared" ca="1" si="898"/>
        <v>0</v>
      </c>
      <c r="BA759" s="1259">
        <f t="shared" si="926"/>
        <v>0</v>
      </c>
      <c r="BB759" s="1250"/>
      <c r="BC759" s="715">
        <f t="shared" si="899"/>
        <v>0</v>
      </c>
      <c r="BD759" s="715">
        <f t="shared" si="900"/>
        <v>0</v>
      </c>
      <c r="BE759" s="715">
        <f t="shared" si="901"/>
        <v>0</v>
      </c>
      <c r="BF759" s="715">
        <f t="shared" si="927"/>
        <v>0</v>
      </c>
      <c r="BG759" s="732">
        <f t="shared" si="902"/>
        <v>0</v>
      </c>
      <c r="BH759" s="39"/>
      <c r="BI759" s="39"/>
      <c r="BJ759" s="39"/>
      <c r="BK759" s="39"/>
      <c r="BL759" s="39"/>
      <c r="BM759" s="30"/>
      <c r="BN759" s="422">
        <f t="shared" ca="1" si="903"/>
        <v>0</v>
      </c>
      <c r="BO759" s="422">
        <f t="shared" ca="1" si="904"/>
        <v>0</v>
      </c>
      <c r="BP759" s="422">
        <f t="shared" ca="1" si="905"/>
        <v>0</v>
      </c>
      <c r="BQ759" s="422">
        <f t="shared" ca="1" si="906"/>
        <v>0</v>
      </c>
      <c r="BR759" s="422">
        <f t="shared" ca="1" si="928"/>
        <v>0</v>
      </c>
      <c r="BS759" s="422">
        <f t="shared" ca="1" si="907"/>
        <v>0</v>
      </c>
      <c r="BT759" s="422">
        <f t="shared" si="908"/>
        <v>0</v>
      </c>
      <c r="BU759" s="422">
        <f t="shared" si="909"/>
        <v>0</v>
      </c>
      <c r="BV759" s="422">
        <f t="shared" si="910"/>
        <v>0</v>
      </c>
      <c r="BW759" s="422">
        <f t="shared" si="911"/>
        <v>0</v>
      </c>
      <c r="BX759" s="422">
        <f t="shared" si="929"/>
        <v>0</v>
      </c>
      <c r="BY759" s="422">
        <f t="shared" si="912"/>
        <v>0</v>
      </c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458"/>
      <c r="CL759" s="458"/>
      <c r="CM759" s="458"/>
      <c r="CN759" s="458"/>
      <c r="CO759" s="458"/>
      <c r="CP759" s="458"/>
      <c r="CQ759" s="458"/>
      <c r="CR759" s="458"/>
      <c r="CS759" s="458"/>
      <c r="CT759" s="458"/>
      <c r="CU759" s="458"/>
      <c r="CV759" s="458"/>
      <c r="CW759" s="458"/>
      <c r="CX759" s="458"/>
      <c r="CY759" s="458"/>
      <c r="CZ759" s="458"/>
      <c r="DA759" s="458"/>
      <c r="DB759" s="458"/>
      <c r="DC759" s="458"/>
      <c r="DD759" s="458"/>
      <c r="DE759" s="458"/>
      <c r="DF759" s="458"/>
      <c r="DG759" s="458"/>
      <c r="DH759" s="458"/>
      <c r="DI759" s="458"/>
      <c r="DJ759" s="458"/>
      <c r="DK759" s="458"/>
      <c r="DL759" s="458"/>
      <c r="DM759" s="458"/>
      <c r="DN759" s="458"/>
      <c r="DO759" s="458"/>
      <c r="DP759" s="458"/>
      <c r="DQ759" s="458"/>
      <c r="DR759" s="458"/>
      <c r="DS759" s="458"/>
      <c r="DT759" s="458"/>
      <c r="DU759" s="39"/>
      <c r="DV759" s="39"/>
      <c r="DW759" s="31">
        <f t="shared" si="951"/>
        <v>53</v>
      </c>
      <c r="DX759" s="459">
        <f t="shared" si="913"/>
        <v>635</v>
      </c>
      <c r="DY759" s="467">
        <f t="shared" si="931"/>
        <v>0</v>
      </c>
      <c r="DZ759" s="468">
        <f t="shared" si="932"/>
        <v>0</v>
      </c>
      <c r="EA759" s="467">
        <f t="shared" si="933"/>
        <v>0</v>
      </c>
      <c r="EB759" s="468"/>
      <c r="EC759" s="326"/>
      <c r="ED759" s="468"/>
      <c r="EE759" s="39"/>
      <c r="EF759" s="459">
        <f t="shared" si="934"/>
        <v>635</v>
      </c>
      <c r="EG759" s="407">
        <f t="shared" si="952"/>
        <v>0.03</v>
      </c>
      <c r="EH759" s="407">
        <f t="shared" si="952"/>
        <v>0.03</v>
      </c>
      <c r="EI759" s="407">
        <f t="shared" si="952"/>
        <v>0.03</v>
      </c>
      <c r="EJ759" s="407">
        <f t="shared" si="952"/>
        <v>0.03</v>
      </c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U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</row>
    <row r="760" spans="1:228" ht="12.75" hidden="1" customHeight="1" x14ac:dyDescent="0.2">
      <c r="A760" s="31">
        <f t="shared" si="949"/>
        <v>53</v>
      </c>
      <c r="B760" s="31"/>
      <c r="C760" s="31"/>
      <c r="D760" s="32">
        <f t="shared" si="915"/>
        <v>636</v>
      </c>
      <c r="E760" s="33">
        <f t="shared" ca="1" si="878"/>
        <v>0</v>
      </c>
      <c r="F760" s="33">
        <f t="shared" ca="1" si="879"/>
        <v>0</v>
      </c>
      <c r="G760" s="33">
        <f t="shared" ca="1" si="880"/>
        <v>0</v>
      </c>
      <c r="H760" s="33">
        <v>0</v>
      </c>
      <c r="I760" s="33">
        <v>0</v>
      </c>
      <c r="J760" s="33">
        <f t="shared" ca="1" si="936"/>
        <v>0</v>
      </c>
      <c r="K760" s="33">
        <f t="shared" ca="1" si="881"/>
        <v>0</v>
      </c>
      <c r="L760" s="33"/>
      <c r="M760" s="832">
        <v>0</v>
      </c>
      <c r="N760" s="33">
        <f>IF(M760&gt;0,#REF!,0)</f>
        <v>0</v>
      </c>
      <c r="O760" s="33">
        <f t="shared" ca="1" si="882"/>
        <v>0</v>
      </c>
      <c r="P760" s="833">
        <f t="shared" ca="1" si="916"/>
        <v>0</v>
      </c>
      <c r="Q760" s="834">
        <f t="shared" ca="1" si="917"/>
        <v>0</v>
      </c>
      <c r="R760" s="835">
        <f t="shared" ca="1" si="918"/>
        <v>0</v>
      </c>
      <c r="S760" s="836">
        <f t="shared" ca="1" si="919"/>
        <v>0</v>
      </c>
      <c r="T760" s="34">
        <f t="shared" ca="1" si="883"/>
        <v>0</v>
      </c>
      <c r="U760" s="835">
        <f t="shared" ca="1" si="920"/>
        <v>0</v>
      </c>
      <c r="V760" s="34">
        <f t="shared" si="945"/>
        <v>0</v>
      </c>
      <c r="W760" s="553">
        <f t="shared" si="947"/>
        <v>0</v>
      </c>
      <c r="X760" s="42">
        <f t="shared" si="921"/>
        <v>0.03</v>
      </c>
      <c r="Y760" s="43">
        <f t="shared" si="884"/>
        <v>2.4662697723036864E-3</v>
      </c>
      <c r="Z760" s="45">
        <f t="shared" si="953"/>
        <v>0.03</v>
      </c>
      <c r="AA760" s="43">
        <f t="shared" si="885"/>
        <v>2.4662697723036864E-3</v>
      </c>
      <c r="AB760" s="35">
        <f t="shared" si="950"/>
        <v>0.16</v>
      </c>
      <c r="AC760" s="35">
        <f t="shared" ca="1" si="950"/>
        <v>0.15470777428049154</v>
      </c>
      <c r="AD760" s="317">
        <f t="shared" ca="1" si="950"/>
        <v>0.15470777428049154</v>
      </c>
      <c r="AE760" s="39"/>
      <c r="AF760" s="318">
        <f t="shared" si="886"/>
        <v>0</v>
      </c>
      <c r="AG760" s="405">
        <f t="shared" ca="1" si="887"/>
        <v>0</v>
      </c>
      <c r="AH760" s="318">
        <f t="shared" si="888"/>
        <v>0</v>
      </c>
      <c r="AI760" s="405">
        <f t="shared" ca="1" si="889"/>
        <v>0</v>
      </c>
      <c r="AJ760" s="318">
        <f t="shared" si="890"/>
        <v>0</v>
      </c>
      <c r="AK760" s="405">
        <f t="shared" ca="1" si="891"/>
        <v>0</v>
      </c>
      <c r="AL760" s="35">
        <v>0</v>
      </c>
      <c r="AM760" s="30">
        <f t="shared" ca="1" si="892"/>
        <v>0</v>
      </c>
      <c r="AN760" s="39"/>
      <c r="AO760" s="39"/>
      <c r="AP760" s="709">
        <f ca="1">IF($J$12="",0,IF(A760&lt;=$Y$3,IF(R759+SUM($M$126:M760)&gt;$Z$22,R759*10%,IF(R759+SUM($M$126:M760)&lt;=$Z$22,$Z$22-R759-SUM($M$126:M760))),0))</f>
        <v>0</v>
      </c>
      <c r="AQ760" s="319">
        <f t="shared" ca="1" si="923"/>
        <v>0</v>
      </c>
      <c r="AR760" s="319">
        <f ca="1">IF($J$12="",0,IF(U759&lt;0,0,IF(A760&lt;=$Y$3,IF(U759+SUM($M$126:M760)&gt;$Z$22,U759*10%,IF(U759+SUM($M$126:M760)&lt;=$Z$22,$AR$125-U759-SUM($M$126:M760))),0)))</f>
        <v>0</v>
      </c>
      <c r="AS760" s="39">
        <f t="shared" ca="1" si="924"/>
        <v>0</v>
      </c>
      <c r="AT760" s="723">
        <f t="shared" ca="1" si="893"/>
        <v>0</v>
      </c>
      <c r="AU760" s="320">
        <f t="shared" ca="1" si="894"/>
        <v>0</v>
      </c>
      <c r="AV760" s="320">
        <f t="shared" ca="1" si="895"/>
        <v>0</v>
      </c>
      <c r="AW760" s="320">
        <f t="shared" ca="1" si="896"/>
        <v>0</v>
      </c>
      <c r="AX760" s="320">
        <f t="shared" ca="1" si="897"/>
        <v>0</v>
      </c>
      <c r="AY760" s="320">
        <f t="shared" ca="1" si="925"/>
        <v>0</v>
      </c>
      <c r="AZ760" s="724">
        <f t="shared" ca="1" si="898"/>
        <v>0</v>
      </c>
      <c r="BA760" s="1259">
        <f t="shared" si="926"/>
        <v>0</v>
      </c>
      <c r="BB760" s="1250"/>
      <c r="BC760" s="715">
        <f t="shared" si="899"/>
        <v>0</v>
      </c>
      <c r="BD760" s="715">
        <f t="shared" si="900"/>
        <v>0</v>
      </c>
      <c r="BE760" s="715">
        <f t="shared" si="901"/>
        <v>0</v>
      </c>
      <c r="BF760" s="715">
        <f t="shared" si="927"/>
        <v>0</v>
      </c>
      <c r="BG760" s="732">
        <f t="shared" si="902"/>
        <v>0</v>
      </c>
      <c r="BH760" s="39"/>
      <c r="BI760" s="39"/>
      <c r="BJ760" s="39"/>
      <c r="BK760" s="39"/>
      <c r="BL760" s="39"/>
      <c r="BM760" s="30"/>
      <c r="BN760" s="422">
        <f t="shared" ca="1" si="903"/>
        <v>0</v>
      </c>
      <c r="BO760" s="422">
        <f t="shared" ca="1" si="904"/>
        <v>0</v>
      </c>
      <c r="BP760" s="422">
        <f t="shared" ca="1" si="905"/>
        <v>0</v>
      </c>
      <c r="BQ760" s="422">
        <f t="shared" ca="1" si="906"/>
        <v>0</v>
      </c>
      <c r="BR760" s="422">
        <f t="shared" ca="1" si="928"/>
        <v>0</v>
      </c>
      <c r="BS760" s="422">
        <f t="shared" ca="1" si="907"/>
        <v>0</v>
      </c>
      <c r="BT760" s="422">
        <f t="shared" si="908"/>
        <v>0</v>
      </c>
      <c r="BU760" s="422">
        <f t="shared" si="909"/>
        <v>0</v>
      </c>
      <c r="BV760" s="422">
        <f t="shared" si="910"/>
        <v>0</v>
      </c>
      <c r="BW760" s="422">
        <f t="shared" si="911"/>
        <v>0</v>
      </c>
      <c r="BX760" s="422">
        <f t="shared" si="929"/>
        <v>0</v>
      </c>
      <c r="BY760" s="422">
        <f t="shared" si="912"/>
        <v>0</v>
      </c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458"/>
      <c r="CL760" s="458"/>
      <c r="CM760" s="458"/>
      <c r="CN760" s="458"/>
      <c r="CO760" s="458"/>
      <c r="CP760" s="458"/>
      <c r="CQ760" s="458"/>
      <c r="CR760" s="458"/>
      <c r="CS760" s="458"/>
      <c r="CT760" s="458"/>
      <c r="CU760" s="458"/>
      <c r="CV760" s="458"/>
      <c r="CW760" s="458"/>
      <c r="CX760" s="458"/>
      <c r="CY760" s="458"/>
      <c r="CZ760" s="458"/>
      <c r="DA760" s="458"/>
      <c r="DB760" s="458"/>
      <c r="DC760" s="458"/>
      <c r="DD760" s="458"/>
      <c r="DE760" s="458"/>
      <c r="DF760" s="458"/>
      <c r="DG760" s="458"/>
      <c r="DH760" s="458"/>
      <c r="DI760" s="458"/>
      <c r="DJ760" s="458"/>
      <c r="DK760" s="458"/>
      <c r="DL760" s="458"/>
      <c r="DM760" s="458"/>
      <c r="DN760" s="458"/>
      <c r="DO760" s="458"/>
      <c r="DP760" s="458"/>
      <c r="DQ760" s="458"/>
      <c r="DR760" s="458"/>
      <c r="DS760" s="458"/>
      <c r="DT760" s="458"/>
      <c r="DU760" s="39"/>
      <c r="DV760" s="39"/>
      <c r="DW760" s="31">
        <f t="shared" si="951"/>
        <v>53</v>
      </c>
      <c r="DX760" s="459">
        <f t="shared" si="913"/>
        <v>636</v>
      </c>
      <c r="DY760" s="467">
        <f t="shared" si="931"/>
        <v>0</v>
      </c>
      <c r="DZ760" s="468">
        <f t="shared" si="932"/>
        <v>0</v>
      </c>
      <c r="EA760" s="467">
        <f t="shared" si="933"/>
        <v>0</v>
      </c>
      <c r="EB760" s="468"/>
      <c r="EC760" s="326"/>
      <c r="ED760" s="468"/>
      <c r="EE760" s="39"/>
      <c r="EF760" s="459">
        <f t="shared" si="934"/>
        <v>636</v>
      </c>
      <c r="EG760" s="407">
        <f t="shared" si="952"/>
        <v>0.03</v>
      </c>
      <c r="EH760" s="407">
        <f t="shared" si="952"/>
        <v>0.03</v>
      </c>
      <c r="EI760" s="407">
        <f t="shared" si="952"/>
        <v>0.03</v>
      </c>
      <c r="EJ760" s="407">
        <f t="shared" si="952"/>
        <v>0.03</v>
      </c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U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</row>
    <row r="761" spans="1:228" ht="12.75" hidden="1" customHeight="1" x14ac:dyDescent="0.2">
      <c r="A761" s="31">
        <f>A760+1</f>
        <v>54</v>
      </c>
      <c r="B761" s="31"/>
      <c r="C761" s="31">
        <v>30</v>
      </c>
      <c r="D761" s="32">
        <f t="shared" si="915"/>
        <v>637</v>
      </c>
      <c r="E761" s="33">
        <f t="shared" ca="1" si="878"/>
        <v>0</v>
      </c>
      <c r="F761" s="33">
        <f t="shared" ca="1" si="879"/>
        <v>0</v>
      </c>
      <c r="G761" s="33">
        <f t="shared" ca="1" si="880"/>
        <v>0</v>
      </c>
      <c r="H761" s="33">
        <v>0</v>
      </c>
      <c r="I761" s="33">
        <v>0</v>
      </c>
      <c r="J761" s="33">
        <f t="shared" ca="1" si="936"/>
        <v>0</v>
      </c>
      <c r="K761" s="33">
        <f t="shared" ca="1" si="881"/>
        <v>0</v>
      </c>
      <c r="L761" s="33"/>
      <c r="M761" s="832">
        <v>0</v>
      </c>
      <c r="N761" s="33">
        <f>IF(M761&gt;0,#REF!,0)</f>
        <v>0</v>
      </c>
      <c r="O761" s="33">
        <f t="shared" ca="1" si="882"/>
        <v>0</v>
      </c>
      <c r="P761" s="833">
        <f t="shared" ca="1" si="916"/>
        <v>0</v>
      </c>
      <c r="Q761" s="834">
        <f t="shared" ca="1" si="917"/>
        <v>0</v>
      </c>
      <c r="R761" s="835">
        <f t="shared" ca="1" si="918"/>
        <v>0</v>
      </c>
      <c r="S761" s="836">
        <f t="shared" ca="1" si="919"/>
        <v>0</v>
      </c>
      <c r="T761" s="34">
        <f t="shared" ca="1" si="883"/>
        <v>0</v>
      </c>
      <c r="U761" s="835">
        <f t="shared" ca="1" si="920"/>
        <v>0</v>
      </c>
      <c r="V761" s="34">
        <f t="shared" si="945"/>
        <v>0</v>
      </c>
      <c r="W761" s="553">
        <f t="shared" si="947"/>
        <v>0</v>
      </c>
      <c r="X761" s="42">
        <f t="shared" si="921"/>
        <v>0.03</v>
      </c>
      <c r="Y761" s="43">
        <f t="shared" si="884"/>
        <v>2.4662697723036864E-3</v>
      </c>
      <c r="Z761" s="45">
        <f t="shared" si="953"/>
        <v>0.03</v>
      </c>
      <c r="AA761" s="43">
        <f t="shared" si="885"/>
        <v>2.4662697723036864E-3</v>
      </c>
      <c r="AB761" s="35">
        <f t="shared" si="950"/>
        <v>0.16</v>
      </c>
      <c r="AC761" s="35">
        <f t="shared" ca="1" si="950"/>
        <v>0.15470777428049154</v>
      </c>
      <c r="AD761" s="317">
        <f t="shared" ca="1" si="950"/>
        <v>0.15470777428049154</v>
      </c>
      <c r="AE761" s="39"/>
      <c r="AF761" s="318">
        <f t="shared" si="886"/>
        <v>0</v>
      </c>
      <c r="AG761" s="405">
        <f t="shared" ca="1" si="887"/>
        <v>0</v>
      </c>
      <c r="AH761" s="318">
        <f t="shared" si="888"/>
        <v>0</v>
      </c>
      <c r="AI761" s="405">
        <f t="shared" ca="1" si="889"/>
        <v>0</v>
      </c>
      <c r="AJ761" s="318">
        <f t="shared" si="890"/>
        <v>0</v>
      </c>
      <c r="AK761" s="405">
        <f t="shared" ca="1" si="891"/>
        <v>0</v>
      </c>
      <c r="AL761" s="35">
        <v>0</v>
      </c>
      <c r="AM761" s="30">
        <f t="shared" ca="1" si="892"/>
        <v>0</v>
      </c>
      <c r="AN761" s="39"/>
      <c r="AO761" s="39"/>
      <c r="AP761" s="709">
        <f ca="1">IF($J$12="",0,IF(A761&lt;=$Y$3,IF(R760+SUM($M$126:M761)&gt;$Z$22,R760*10%,IF(R760+SUM($M$126:M761)&lt;=$Z$22,$Z$22-R760-SUM($M$126:M761))),0))</f>
        <v>0</v>
      </c>
      <c r="AQ761" s="319">
        <f t="shared" ca="1" si="923"/>
        <v>0</v>
      </c>
      <c r="AR761" s="319">
        <f ca="1">IF($J$12="",0,IF(U760&lt;0,0,IF(A761&lt;=$Y$3,IF(U760+SUM($M$126:M761)&gt;$Z$22,U760*10%,IF(U760+SUM($M$126:M761)&lt;=$Z$22,$AR$125-U760-SUM($M$126:M761))),0)))</f>
        <v>0</v>
      </c>
      <c r="AS761" s="39">
        <f t="shared" ca="1" si="924"/>
        <v>0</v>
      </c>
      <c r="AT761" s="723">
        <f t="shared" ca="1" si="893"/>
        <v>0</v>
      </c>
      <c r="AU761" s="320">
        <f t="shared" ca="1" si="894"/>
        <v>0</v>
      </c>
      <c r="AV761" s="320">
        <f t="shared" ca="1" si="895"/>
        <v>0</v>
      </c>
      <c r="AW761" s="320">
        <f t="shared" ca="1" si="896"/>
        <v>0</v>
      </c>
      <c r="AX761" s="320">
        <f t="shared" ca="1" si="897"/>
        <v>0</v>
      </c>
      <c r="AY761" s="320">
        <f t="shared" ca="1" si="925"/>
        <v>0</v>
      </c>
      <c r="AZ761" s="724">
        <f t="shared" ca="1" si="898"/>
        <v>0</v>
      </c>
      <c r="BA761" s="1259">
        <f t="shared" si="926"/>
        <v>0</v>
      </c>
      <c r="BB761" s="1250"/>
      <c r="BC761" s="715">
        <f t="shared" si="899"/>
        <v>0</v>
      </c>
      <c r="BD761" s="715">
        <f t="shared" si="900"/>
        <v>0</v>
      </c>
      <c r="BE761" s="715">
        <f t="shared" si="901"/>
        <v>0</v>
      </c>
      <c r="BF761" s="715">
        <f t="shared" si="927"/>
        <v>0</v>
      </c>
      <c r="BG761" s="732">
        <f t="shared" si="902"/>
        <v>0</v>
      </c>
      <c r="BH761" s="39"/>
      <c r="BI761" s="39"/>
      <c r="BJ761" s="39"/>
      <c r="BK761" s="39"/>
      <c r="BL761" s="39"/>
      <c r="BM761" s="30"/>
      <c r="BN761" s="422">
        <f t="shared" ca="1" si="903"/>
        <v>0</v>
      </c>
      <c r="BO761" s="422">
        <f t="shared" ca="1" si="904"/>
        <v>0</v>
      </c>
      <c r="BP761" s="422">
        <f t="shared" ca="1" si="905"/>
        <v>0</v>
      </c>
      <c r="BQ761" s="422">
        <f t="shared" ca="1" si="906"/>
        <v>0</v>
      </c>
      <c r="BR761" s="422">
        <f t="shared" ca="1" si="928"/>
        <v>0</v>
      </c>
      <c r="BS761" s="422">
        <f t="shared" ca="1" si="907"/>
        <v>0</v>
      </c>
      <c r="BT761" s="422">
        <f t="shared" si="908"/>
        <v>0</v>
      </c>
      <c r="BU761" s="422">
        <f t="shared" si="909"/>
        <v>0</v>
      </c>
      <c r="BV761" s="422">
        <f t="shared" si="910"/>
        <v>0</v>
      </c>
      <c r="BW761" s="422">
        <f t="shared" si="911"/>
        <v>0</v>
      </c>
      <c r="BX761" s="422">
        <f t="shared" si="929"/>
        <v>0</v>
      </c>
      <c r="BY761" s="422">
        <f t="shared" si="912"/>
        <v>0</v>
      </c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458"/>
      <c r="CL761" s="458"/>
      <c r="CM761" s="458"/>
      <c r="CN761" s="458"/>
      <c r="CO761" s="458"/>
      <c r="CP761" s="458"/>
      <c r="CQ761" s="458"/>
      <c r="CR761" s="458"/>
      <c r="CS761" s="458"/>
      <c r="CT761" s="458"/>
      <c r="CU761" s="458"/>
      <c r="CV761" s="458"/>
      <c r="CW761" s="458"/>
      <c r="CX761" s="458"/>
      <c r="CY761" s="458"/>
      <c r="CZ761" s="458"/>
      <c r="DA761" s="458"/>
      <c r="DB761" s="458"/>
      <c r="DC761" s="458"/>
      <c r="DD761" s="458"/>
      <c r="DE761" s="458"/>
      <c r="DF761" s="458"/>
      <c r="DG761" s="458"/>
      <c r="DH761" s="458"/>
      <c r="DI761" s="458"/>
      <c r="DJ761" s="458"/>
      <c r="DK761" s="458"/>
      <c r="DL761" s="458"/>
      <c r="DM761" s="458"/>
      <c r="DN761" s="458"/>
      <c r="DO761" s="458"/>
      <c r="DP761" s="458"/>
      <c r="DQ761" s="458"/>
      <c r="DR761" s="458"/>
      <c r="DS761" s="458"/>
      <c r="DT761" s="458"/>
      <c r="DU761" s="39"/>
      <c r="DV761" s="39"/>
      <c r="DW761" s="31">
        <f>DW760+1</f>
        <v>54</v>
      </c>
      <c r="DX761" s="459">
        <f t="shared" si="913"/>
        <v>637</v>
      </c>
      <c r="DY761" s="467">
        <f t="shared" si="931"/>
        <v>0</v>
      </c>
      <c r="DZ761" s="468">
        <f t="shared" si="932"/>
        <v>0</v>
      </c>
      <c r="EA761" s="467">
        <f t="shared" si="933"/>
        <v>0</v>
      </c>
      <c r="EB761" s="468"/>
      <c r="EC761" s="326"/>
      <c r="ED761" s="468"/>
      <c r="EE761" s="39"/>
      <c r="EF761" s="459">
        <f t="shared" si="934"/>
        <v>637</v>
      </c>
      <c r="EG761" s="407">
        <f t="shared" si="952"/>
        <v>0.03</v>
      </c>
      <c r="EH761" s="407">
        <f t="shared" si="952"/>
        <v>0.03</v>
      </c>
      <c r="EI761" s="407">
        <f t="shared" si="952"/>
        <v>0.03</v>
      </c>
      <c r="EJ761" s="407">
        <f t="shared" si="952"/>
        <v>0.03</v>
      </c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U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</row>
    <row r="762" spans="1:228" ht="12.75" hidden="1" customHeight="1" x14ac:dyDescent="0.2">
      <c r="A762" s="31">
        <f t="shared" ref="A762:A772" si="954">A761</f>
        <v>54</v>
      </c>
      <c r="B762" s="31"/>
      <c r="C762" s="31"/>
      <c r="D762" s="32">
        <f t="shared" si="915"/>
        <v>638</v>
      </c>
      <c r="E762" s="33">
        <f t="shared" ca="1" si="878"/>
        <v>0</v>
      </c>
      <c r="F762" s="33">
        <f t="shared" ca="1" si="879"/>
        <v>0</v>
      </c>
      <c r="G762" s="33">
        <f t="shared" ca="1" si="880"/>
        <v>0</v>
      </c>
      <c r="H762" s="33">
        <v>0</v>
      </c>
      <c r="I762" s="33">
        <v>0</v>
      </c>
      <c r="J762" s="33">
        <f t="shared" ca="1" si="936"/>
        <v>0</v>
      </c>
      <c r="K762" s="33">
        <f t="shared" ca="1" si="881"/>
        <v>0</v>
      </c>
      <c r="L762" s="33"/>
      <c r="M762" s="832">
        <v>0</v>
      </c>
      <c r="N762" s="33">
        <f>IF(M762&gt;0,#REF!,0)</f>
        <v>0</v>
      </c>
      <c r="O762" s="33">
        <f t="shared" ca="1" si="882"/>
        <v>0</v>
      </c>
      <c r="P762" s="833">
        <f t="shared" ca="1" si="916"/>
        <v>0</v>
      </c>
      <c r="Q762" s="834">
        <f t="shared" ca="1" si="917"/>
        <v>0</v>
      </c>
      <c r="R762" s="835">
        <f t="shared" ca="1" si="918"/>
        <v>0</v>
      </c>
      <c r="S762" s="836">
        <f t="shared" ca="1" si="919"/>
        <v>0</v>
      </c>
      <c r="T762" s="34">
        <f t="shared" ca="1" si="883"/>
        <v>0</v>
      </c>
      <c r="U762" s="835">
        <f t="shared" ca="1" si="920"/>
        <v>0</v>
      </c>
      <c r="V762" s="34">
        <f t="shared" si="945"/>
        <v>0</v>
      </c>
      <c r="W762" s="553">
        <f t="shared" si="947"/>
        <v>0</v>
      </c>
      <c r="X762" s="42">
        <f t="shared" si="921"/>
        <v>0.03</v>
      </c>
      <c r="Y762" s="43">
        <f t="shared" si="884"/>
        <v>2.4662697723036864E-3</v>
      </c>
      <c r="Z762" s="45">
        <f t="shared" si="953"/>
        <v>0.03</v>
      </c>
      <c r="AA762" s="43">
        <f t="shared" si="885"/>
        <v>2.4662697723036864E-3</v>
      </c>
      <c r="AB762" s="35">
        <f t="shared" si="950"/>
        <v>0.16</v>
      </c>
      <c r="AC762" s="35">
        <f t="shared" ca="1" si="950"/>
        <v>0.15470777428049154</v>
      </c>
      <c r="AD762" s="317">
        <f t="shared" ca="1" si="950"/>
        <v>0.15470777428049154</v>
      </c>
      <c r="AE762" s="39"/>
      <c r="AF762" s="318">
        <f t="shared" si="886"/>
        <v>0</v>
      </c>
      <c r="AG762" s="405">
        <f t="shared" ca="1" si="887"/>
        <v>0</v>
      </c>
      <c r="AH762" s="318">
        <f t="shared" si="888"/>
        <v>0</v>
      </c>
      <c r="AI762" s="405">
        <f t="shared" ca="1" si="889"/>
        <v>0</v>
      </c>
      <c r="AJ762" s="318">
        <f t="shared" si="890"/>
        <v>0</v>
      </c>
      <c r="AK762" s="405">
        <f t="shared" ca="1" si="891"/>
        <v>0</v>
      </c>
      <c r="AL762" s="35">
        <v>0</v>
      </c>
      <c r="AM762" s="30">
        <f t="shared" ca="1" si="892"/>
        <v>0</v>
      </c>
      <c r="AN762" s="39"/>
      <c r="AO762" s="39"/>
      <c r="AP762" s="709">
        <f ca="1">IF($J$12="",0,IF(A762&lt;=$Y$3,IF(R761+SUM($M$126:M762)&gt;$Z$22,R761*10%,IF(R761+SUM($M$126:M762)&lt;=$Z$22,$Z$22-R761-SUM($M$126:M762))),0))</f>
        <v>0</v>
      </c>
      <c r="AQ762" s="319">
        <f t="shared" ca="1" si="923"/>
        <v>0</v>
      </c>
      <c r="AR762" s="319">
        <f ca="1">IF($J$12="",0,IF(U761&lt;0,0,IF(A762&lt;=$Y$3,IF(U761+SUM($M$126:M762)&gt;$Z$22,U761*10%,IF(U761+SUM($M$126:M762)&lt;=$Z$22,$AR$125-U761-SUM($M$126:M762))),0)))</f>
        <v>0</v>
      </c>
      <c r="AS762" s="39">
        <f t="shared" ca="1" si="924"/>
        <v>0</v>
      </c>
      <c r="AT762" s="723">
        <f t="shared" ca="1" si="893"/>
        <v>0</v>
      </c>
      <c r="AU762" s="320">
        <f t="shared" ca="1" si="894"/>
        <v>0</v>
      </c>
      <c r="AV762" s="320">
        <f t="shared" ca="1" si="895"/>
        <v>0</v>
      </c>
      <c r="AW762" s="320">
        <f t="shared" ca="1" si="896"/>
        <v>0</v>
      </c>
      <c r="AX762" s="320">
        <f t="shared" ca="1" si="897"/>
        <v>0</v>
      </c>
      <c r="AY762" s="320">
        <f t="shared" ca="1" si="925"/>
        <v>0</v>
      </c>
      <c r="AZ762" s="724">
        <f t="shared" ca="1" si="898"/>
        <v>0</v>
      </c>
      <c r="BA762" s="1259">
        <f t="shared" si="926"/>
        <v>0</v>
      </c>
      <c r="BB762" s="1250"/>
      <c r="BC762" s="715">
        <f t="shared" si="899"/>
        <v>0</v>
      </c>
      <c r="BD762" s="715">
        <f t="shared" si="900"/>
        <v>0</v>
      </c>
      <c r="BE762" s="715">
        <f t="shared" si="901"/>
        <v>0</v>
      </c>
      <c r="BF762" s="715">
        <f t="shared" si="927"/>
        <v>0</v>
      </c>
      <c r="BG762" s="732">
        <f t="shared" si="902"/>
        <v>0</v>
      </c>
      <c r="BH762" s="39"/>
      <c r="BI762" s="39"/>
      <c r="BJ762" s="39"/>
      <c r="BK762" s="39"/>
      <c r="BL762" s="39"/>
      <c r="BM762" s="30"/>
      <c r="BN762" s="422">
        <f t="shared" ca="1" si="903"/>
        <v>0</v>
      </c>
      <c r="BO762" s="422">
        <f t="shared" ca="1" si="904"/>
        <v>0</v>
      </c>
      <c r="BP762" s="422">
        <f t="shared" ca="1" si="905"/>
        <v>0</v>
      </c>
      <c r="BQ762" s="422">
        <f t="shared" ca="1" si="906"/>
        <v>0</v>
      </c>
      <c r="BR762" s="422">
        <f t="shared" ca="1" si="928"/>
        <v>0</v>
      </c>
      <c r="BS762" s="422">
        <f t="shared" ca="1" si="907"/>
        <v>0</v>
      </c>
      <c r="BT762" s="422">
        <f t="shared" si="908"/>
        <v>0</v>
      </c>
      <c r="BU762" s="422">
        <f t="shared" si="909"/>
        <v>0</v>
      </c>
      <c r="BV762" s="422">
        <f t="shared" si="910"/>
        <v>0</v>
      </c>
      <c r="BW762" s="422">
        <f t="shared" si="911"/>
        <v>0</v>
      </c>
      <c r="BX762" s="422">
        <f t="shared" si="929"/>
        <v>0</v>
      </c>
      <c r="BY762" s="422">
        <f t="shared" si="912"/>
        <v>0</v>
      </c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458"/>
      <c r="CL762" s="458"/>
      <c r="CM762" s="458"/>
      <c r="CN762" s="458"/>
      <c r="CO762" s="458"/>
      <c r="CP762" s="458"/>
      <c r="CQ762" s="458"/>
      <c r="CR762" s="458"/>
      <c r="CS762" s="458"/>
      <c r="CT762" s="458"/>
      <c r="CU762" s="458"/>
      <c r="CV762" s="458"/>
      <c r="CW762" s="458"/>
      <c r="CX762" s="458"/>
      <c r="CY762" s="458"/>
      <c r="CZ762" s="458"/>
      <c r="DA762" s="458"/>
      <c r="DB762" s="458"/>
      <c r="DC762" s="458"/>
      <c r="DD762" s="458"/>
      <c r="DE762" s="458"/>
      <c r="DF762" s="458"/>
      <c r="DG762" s="458"/>
      <c r="DH762" s="458"/>
      <c r="DI762" s="458"/>
      <c r="DJ762" s="458"/>
      <c r="DK762" s="458"/>
      <c r="DL762" s="458"/>
      <c r="DM762" s="458"/>
      <c r="DN762" s="458"/>
      <c r="DO762" s="458"/>
      <c r="DP762" s="458"/>
      <c r="DQ762" s="458"/>
      <c r="DR762" s="458"/>
      <c r="DS762" s="458"/>
      <c r="DT762" s="458"/>
      <c r="DU762" s="39"/>
      <c r="DV762" s="39"/>
      <c r="DW762" s="31">
        <f t="shared" ref="DW762:DW772" si="955">DW761</f>
        <v>54</v>
      </c>
      <c r="DX762" s="459">
        <f t="shared" si="913"/>
        <v>638</v>
      </c>
      <c r="DY762" s="467">
        <f t="shared" si="931"/>
        <v>0</v>
      </c>
      <c r="DZ762" s="468">
        <f t="shared" si="932"/>
        <v>0</v>
      </c>
      <c r="EA762" s="467">
        <f t="shared" si="933"/>
        <v>0</v>
      </c>
      <c r="EB762" s="468"/>
      <c r="EC762" s="326"/>
      <c r="ED762" s="468"/>
      <c r="EE762" s="39"/>
      <c r="EF762" s="459">
        <f t="shared" si="934"/>
        <v>638</v>
      </c>
      <c r="EG762" s="407">
        <f t="shared" si="952"/>
        <v>0.03</v>
      </c>
      <c r="EH762" s="407">
        <f t="shared" si="952"/>
        <v>0.03</v>
      </c>
      <c r="EI762" s="407">
        <f t="shared" si="952"/>
        <v>0.03</v>
      </c>
      <c r="EJ762" s="407">
        <f t="shared" si="952"/>
        <v>0.03</v>
      </c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U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</row>
    <row r="763" spans="1:228" ht="12.75" hidden="1" customHeight="1" x14ac:dyDescent="0.2">
      <c r="A763" s="31">
        <f t="shared" si="954"/>
        <v>54</v>
      </c>
      <c r="B763" s="31"/>
      <c r="C763" s="31"/>
      <c r="D763" s="32">
        <f t="shared" si="915"/>
        <v>639</v>
      </c>
      <c r="E763" s="33">
        <f t="shared" ca="1" si="878"/>
        <v>0</v>
      </c>
      <c r="F763" s="33">
        <f t="shared" ca="1" si="879"/>
        <v>0</v>
      </c>
      <c r="G763" s="33">
        <f t="shared" ca="1" si="880"/>
        <v>0</v>
      </c>
      <c r="H763" s="33">
        <v>0</v>
      </c>
      <c r="I763" s="33">
        <v>0</v>
      </c>
      <c r="J763" s="33">
        <f t="shared" ca="1" si="936"/>
        <v>0</v>
      </c>
      <c r="K763" s="33">
        <f t="shared" ca="1" si="881"/>
        <v>0</v>
      </c>
      <c r="L763" s="33"/>
      <c r="M763" s="832">
        <v>0</v>
      </c>
      <c r="N763" s="33">
        <f>IF(M763&gt;0,#REF!,0)</f>
        <v>0</v>
      </c>
      <c r="O763" s="33">
        <f t="shared" ca="1" si="882"/>
        <v>0</v>
      </c>
      <c r="P763" s="833">
        <f t="shared" ca="1" si="916"/>
        <v>0</v>
      </c>
      <c r="Q763" s="834">
        <f t="shared" ca="1" si="917"/>
        <v>0</v>
      </c>
      <c r="R763" s="835">
        <f t="shared" ca="1" si="918"/>
        <v>0</v>
      </c>
      <c r="S763" s="836">
        <f t="shared" ca="1" si="919"/>
        <v>0</v>
      </c>
      <c r="T763" s="34">
        <f t="shared" ca="1" si="883"/>
        <v>0</v>
      </c>
      <c r="U763" s="835">
        <f t="shared" ca="1" si="920"/>
        <v>0</v>
      </c>
      <c r="V763" s="34">
        <f t="shared" si="945"/>
        <v>0</v>
      </c>
      <c r="W763" s="553">
        <f t="shared" si="947"/>
        <v>0</v>
      </c>
      <c r="X763" s="42">
        <f t="shared" si="921"/>
        <v>0.03</v>
      </c>
      <c r="Y763" s="43">
        <f t="shared" si="884"/>
        <v>2.4662697723036864E-3</v>
      </c>
      <c r="Z763" s="45">
        <f t="shared" si="953"/>
        <v>0.03</v>
      </c>
      <c r="AA763" s="43">
        <f t="shared" si="885"/>
        <v>2.4662697723036864E-3</v>
      </c>
      <c r="AB763" s="35">
        <f t="shared" si="950"/>
        <v>0.16</v>
      </c>
      <c r="AC763" s="35">
        <f t="shared" ca="1" si="950"/>
        <v>0.15470777428049154</v>
      </c>
      <c r="AD763" s="317">
        <f t="shared" ca="1" si="950"/>
        <v>0.15470777428049154</v>
      </c>
      <c r="AE763" s="39"/>
      <c r="AF763" s="318">
        <f t="shared" si="886"/>
        <v>0</v>
      </c>
      <c r="AG763" s="405">
        <f t="shared" ca="1" si="887"/>
        <v>0</v>
      </c>
      <c r="AH763" s="318">
        <f t="shared" si="888"/>
        <v>0</v>
      </c>
      <c r="AI763" s="405">
        <f t="shared" ca="1" si="889"/>
        <v>0</v>
      </c>
      <c r="AJ763" s="318">
        <f t="shared" si="890"/>
        <v>0</v>
      </c>
      <c r="AK763" s="405">
        <f t="shared" ca="1" si="891"/>
        <v>0</v>
      </c>
      <c r="AL763" s="35">
        <v>0</v>
      </c>
      <c r="AM763" s="30">
        <f t="shared" ca="1" si="892"/>
        <v>0</v>
      </c>
      <c r="AN763" s="39"/>
      <c r="AO763" s="39"/>
      <c r="AP763" s="709">
        <f ca="1">IF($J$12="",0,IF(A763&lt;=$Y$3,IF(R762+SUM($M$126:M763)&gt;$Z$22,R762*10%,IF(R762+SUM($M$126:M763)&lt;=$Z$22,$Z$22-R762-SUM($M$126:M763))),0))</f>
        <v>0</v>
      </c>
      <c r="AQ763" s="319">
        <f t="shared" ca="1" si="923"/>
        <v>0</v>
      </c>
      <c r="AR763" s="319">
        <f ca="1">IF($J$12="",0,IF(U762&lt;0,0,IF(A763&lt;=$Y$3,IF(U762+SUM($M$126:M763)&gt;$Z$22,U762*10%,IF(U762+SUM($M$126:M763)&lt;=$Z$22,$AR$125-U762-SUM($M$126:M763))),0)))</f>
        <v>0</v>
      </c>
      <c r="AS763" s="39">
        <f t="shared" ca="1" si="924"/>
        <v>0</v>
      </c>
      <c r="AT763" s="723">
        <f t="shared" ca="1" si="893"/>
        <v>0</v>
      </c>
      <c r="AU763" s="320">
        <f t="shared" ca="1" si="894"/>
        <v>0</v>
      </c>
      <c r="AV763" s="320">
        <f t="shared" ca="1" si="895"/>
        <v>0</v>
      </c>
      <c r="AW763" s="320">
        <f t="shared" ca="1" si="896"/>
        <v>0</v>
      </c>
      <c r="AX763" s="320">
        <f t="shared" ca="1" si="897"/>
        <v>0</v>
      </c>
      <c r="AY763" s="320">
        <f t="shared" ca="1" si="925"/>
        <v>0</v>
      </c>
      <c r="AZ763" s="724">
        <f t="shared" ca="1" si="898"/>
        <v>0</v>
      </c>
      <c r="BA763" s="1259">
        <f t="shared" si="926"/>
        <v>0</v>
      </c>
      <c r="BB763" s="1250"/>
      <c r="BC763" s="715">
        <f t="shared" si="899"/>
        <v>0</v>
      </c>
      <c r="BD763" s="715">
        <f t="shared" si="900"/>
        <v>0</v>
      </c>
      <c r="BE763" s="715">
        <f t="shared" si="901"/>
        <v>0</v>
      </c>
      <c r="BF763" s="715">
        <f t="shared" si="927"/>
        <v>0</v>
      </c>
      <c r="BG763" s="732">
        <f t="shared" si="902"/>
        <v>0</v>
      </c>
      <c r="BH763" s="39"/>
      <c r="BI763" s="39"/>
      <c r="BJ763" s="39"/>
      <c r="BK763" s="39"/>
      <c r="BL763" s="39"/>
      <c r="BM763" s="30"/>
      <c r="BN763" s="422">
        <f t="shared" ca="1" si="903"/>
        <v>0</v>
      </c>
      <c r="BO763" s="422">
        <f t="shared" ca="1" si="904"/>
        <v>0</v>
      </c>
      <c r="BP763" s="422">
        <f t="shared" ca="1" si="905"/>
        <v>0</v>
      </c>
      <c r="BQ763" s="422">
        <f t="shared" ca="1" si="906"/>
        <v>0</v>
      </c>
      <c r="BR763" s="422">
        <f t="shared" ca="1" si="928"/>
        <v>0</v>
      </c>
      <c r="BS763" s="422">
        <f t="shared" ca="1" si="907"/>
        <v>0</v>
      </c>
      <c r="BT763" s="422">
        <f t="shared" si="908"/>
        <v>0</v>
      </c>
      <c r="BU763" s="422">
        <f t="shared" si="909"/>
        <v>0</v>
      </c>
      <c r="BV763" s="422">
        <f t="shared" si="910"/>
        <v>0</v>
      </c>
      <c r="BW763" s="422">
        <f t="shared" si="911"/>
        <v>0</v>
      </c>
      <c r="BX763" s="422">
        <f t="shared" si="929"/>
        <v>0</v>
      </c>
      <c r="BY763" s="422">
        <f t="shared" si="912"/>
        <v>0</v>
      </c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458"/>
      <c r="CL763" s="458"/>
      <c r="CM763" s="458"/>
      <c r="CN763" s="458"/>
      <c r="CO763" s="458"/>
      <c r="CP763" s="458"/>
      <c r="CQ763" s="458"/>
      <c r="CR763" s="458"/>
      <c r="CS763" s="458"/>
      <c r="CT763" s="458"/>
      <c r="CU763" s="458"/>
      <c r="CV763" s="458"/>
      <c r="CW763" s="458"/>
      <c r="CX763" s="458"/>
      <c r="CY763" s="458"/>
      <c r="CZ763" s="458"/>
      <c r="DA763" s="458"/>
      <c r="DB763" s="458"/>
      <c r="DC763" s="458"/>
      <c r="DD763" s="458"/>
      <c r="DE763" s="458"/>
      <c r="DF763" s="458"/>
      <c r="DG763" s="458"/>
      <c r="DH763" s="458"/>
      <c r="DI763" s="458"/>
      <c r="DJ763" s="458"/>
      <c r="DK763" s="458"/>
      <c r="DL763" s="458"/>
      <c r="DM763" s="458"/>
      <c r="DN763" s="458"/>
      <c r="DO763" s="458"/>
      <c r="DP763" s="458"/>
      <c r="DQ763" s="458"/>
      <c r="DR763" s="458"/>
      <c r="DS763" s="458"/>
      <c r="DT763" s="458"/>
      <c r="DU763" s="39"/>
      <c r="DV763" s="39"/>
      <c r="DW763" s="31">
        <f t="shared" si="955"/>
        <v>54</v>
      </c>
      <c r="DX763" s="459">
        <f t="shared" si="913"/>
        <v>639</v>
      </c>
      <c r="DY763" s="467">
        <f t="shared" si="931"/>
        <v>0</v>
      </c>
      <c r="DZ763" s="468">
        <f t="shared" si="932"/>
        <v>0</v>
      </c>
      <c r="EA763" s="467">
        <f t="shared" si="933"/>
        <v>0</v>
      </c>
      <c r="EB763" s="468"/>
      <c r="EC763" s="326"/>
      <c r="ED763" s="468"/>
      <c r="EE763" s="39"/>
      <c r="EF763" s="459">
        <f t="shared" si="934"/>
        <v>639</v>
      </c>
      <c r="EG763" s="407">
        <f t="shared" si="952"/>
        <v>0.03</v>
      </c>
      <c r="EH763" s="407">
        <f t="shared" si="952"/>
        <v>0.03</v>
      </c>
      <c r="EI763" s="407">
        <f t="shared" si="952"/>
        <v>0.03</v>
      </c>
      <c r="EJ763" s="407">
        <f t="shared" si="952"/>
        <v>0.03</v>
      </c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U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</row>
    <row r="764" spans="1:228" ht="12.75" hidden="1" customHeight="1" x14ac:dyDescent="0.2">
      <c r="A764" s="31">
        <f t="shared" si="954"/>
        <v>54</v>
      </c>
      <c r="B764" s="31"/>
      <c r="C764" s="31"/>
      <c r="D764" s="32">
        <f t="shared" si="915"/>
        <v>640</v>
      </c>
      <c r="E764" s="33">
        <f t="shared" ca="1" si="878"/>
        <v>0</v>
      </c>
      <c r="F764" s="33">
        <f t="shared" ca="1" si="879"/>
        <v>0</v>
      </c>
      <c r="G764" s="33">
        <f t="shared" ca="1" si="880"/>
        <v>0</v>
      </c>
      <c r="H764" s="33">
        <v>0</v>
      </c>
      <c r="I764" s="33">
        <v>0</v>
      </c>
      <c r="J764" s="33">
        <f t="shared" ca="1" si="936"/>
        <v>0</v>
      </c>
      <c r="K764" s="33">
        <f t="shared" ca="1" si="881"/>
        <v>0</v>
      </c>
      <c r="L764" s="33"/>
      <c r="M764" s="832">
        <v>0</v>
      </c>
      <c r="N764" s="33">
        <f>IF(M764&gt;0,#REF!,0)</f>
        <v>0</v>
      </c>
      <c r="O764" s="33">
        <f t="shared" ca="1" si="882"/>
        <v>0</v>
      </c>
      <c r="P764" s="833">
        <f t="shared" ca="1" si="916"/>
        <v>0</v>
      </c>
      <c r="Q764" s="834">
        <f t="shared" ca="1" si="917"/>
        <v>0</v>
      </c>
      <c r="R764" s="835">
        <f t="shared" ca="1" si="918"/>
        <v>0</v>
      </c>
      <c r="S764" s="836">
        <f t="shared" ca="1" si="919"/>
        <v>0</v>
      </c>
      <c r="T764" s="34">
        <f t="shared" ca="1" si="883"/>
        <v>0</v>
      </c>
      <c r="U764" s="835">
        <f t="shared" ca="1" si="920"/>
        <v>0</v>
      </c>
      <c r="V764" s="34">
        <f t="shared" si="945"/>
        <v>0</v>
      </c>
      <c r="W764" s="553">
        <f t="shared" si="947"/>
        <v>0</v>
      </c>
      <c r="X764" s="42">
        <f t="shared" si="921"/>
        <v>0.03</v>
      </c>
      <c r="Y764" s="43">
        <f t="shared" si="884"/>
        <v>2.4662697723036864E-3</v>
      </c>
      <c r="Z764" s="45">
        <f t="shared" si="953"/>
        <v>0.03</v>
      </c>
      <c r="AA764" s="43">
        <f t="shared" si="885"/>
        <v>2.4662697723036864E-3</v>
      </c>
      <c r="AB764" s="35">
        <f t="shared" si="950"/>
        <v>0.16</v>
      </c>
      <c r="AC764" s="35">
        <f t="shared" ca="1" si="950"/>
        <v>0.15470777428049154</v>
      </c>
      <c r="AD764" s="317">
        <f t="shared" ca="1" si="950"/>
        <v>0.15470777428049154</v>
      </c>
      <c r="AE764" s="39"/>
      <c r="AF764" s="318">
        <f t="shared" si="886"/>
        <v>0</v>
      </c>
      <c r="AG764" s="405">
        <f t="shared" ca="1" si="887"/>
        <v>0</v>
      </c>
      <c r="AH764" s="318">
        <f t="shared" si="888"/>
        <v>0</v>
      </c>
      <c r="AI764" s="405">
        <f t="shared" ca="1" si="889"/>
        <v>0</v>
      </c>
      <c r="AJ764" s="318">
        <f t="shared" si="890"/>
        <v>0</v>
      </c>
      <c r="AK764" s="405">
        <f t="shared" ca="1" si="891"/>
        <v>0</v>
      </c>
      <c r="AL764" s="35">
        <v>0</v>
      </c>
      <c r="AM764" s="30">
        <f t="shared" ca="1" si="892"/>
        <v>0</v>
      </c>
      <c r="AN764" s="39"/>
      <c r="AO764" s="39"/>
      <c r="AP764" s="709">
        <f ca="1">IF($J$12="",0,IF(A764&lt;=$Y$3,IF(R763+SUM($M$126:M764)&gt;$Z$22,R763*10%,IF(R763+SUM($M$126:M764)&lt;=$Z$22,$Z$22-R763-SUM($M$126:M764))),0))</f>
        <v>0</v>
      </c>
      <c r="AQ764" s="319">
        <f t="shared" ca="1" si="923"/>
        <v>0</v>
      </c>
      <c r="AR764" s="319">
        <f ca="1">IF($J$12="",0,IF(U763&lt;0,0,IF(A764&lt;=$Y$3,IF(U763+SUM($M$126:M764)&gt;$Z$22,U763*10%,IF(U763+SUM($M$126:M764)&lt;=$Z$22,$AR$125-U763-SUM($M$126:M764))),0)))</f>
        <v>0</v>
      </c>
      <c r="AS764" s="39">
        <f t="shared" ca="1" si="924"/>
        <v>0</v>
      </c>
      <c r="AT764" s="723">
        <f t="shared" ca="1" si="893"/>
        <v>0</v>
      </c>
      <c r="AU764" s="320">
        <f t="shared" ca="1" si="894"/>
        <v>0</v>
      </c>
      <c r="AV764" s="320">
        <f t="shared" ca="1" si="895"/>
        <v>0</v>
      </c>
      <c r="AW764" s="320">
        <f t="shared" ca="1" si="896"/>
        <v>0</v>
      </c>
      <c r="AX764" s="320">
        <f t="shared" ca="1" si="897"/>
        <v>0</v>
      </c>
      <c r="AY764" s="320">
        <f t="shared" ca="1" si="925"/>
        <v>0</v>
      </c>
      <c r="AZ764" s="724">
        <f t="shared" ca="1" si="898"/>
        <v>0</v>
      </c>
      <c r="BA764" s="1259">
        <f t="shared" si="926"/>
        <v>0</v>
      </c>
      <c r="BB764" s="1250"/>
      <c r="BC764" s="715">
        <f t="shared" si="899"/>
        <v>0</v>
      </c>
      <c r="BD764" s="715">
        <f t="shared" si="900"/>
        <v>0</v>
      </c>
      <c r="BE764" s="715">
        <f t="shared" si="901"/>
        <v>0</v>
      </c>
      <c r="BF764" s="715">
        <f t="shared" si="927"/>
        <v>0</v>
      </c>
      <c r="BG764" s="732">
        <f t="shared" si="902"/>
        <v>0</v>
      </c>
      <c r="BH764" s="39"/>
      <c r="BI764" s="39"/>
      <c r="BJ764" s="39"/>
      <c r="BK764" s="39"/>
      <c r="BL764" s="39"/>
      <c r="BM764" s="30"/>
      <c r="BN764" s="422">
        <f t="shared" ca="1" si="903"/>
        <v>0</v>
      </c>
      <c r="BO764" s="422">
        <f t="shared" ca="1" si="904"/>
        <v>0</v>
      </c>
      <c r="BP764" s="422">
        <f t="shared" ca="1" si="905"/>
        <v>0</v>
      </c>
      <c r="BQ764" s="422">
        <f t="shared" ca="1" si="906"/>
        <v>0</v>
      </c>
      <c r="BR764" s="422">
        <f t="shared" ca="1" si="928"/>
        <v>0</v>
      </c>
      <c r="BS764" s="422">
        <f t="shared" ca="1" si="907"/>
        <v>0</v>
      </c>
      <c r="BT764" s="422">
        <f t="shared" si="908"/>
        <v>0</v>
      </c>
      <c r="BU764" s="422">
        <f t="shared" si="909"/>
        <v>0</v>
      </c>
      <c r="BV764" s="422">
        <f t="shared" si="910"/>
        <v>0</v>
      </c>
      <c r="BW764" s="422">
        <f t="shared" si="911"/>
        <v>0</v>
      </c>
      <c r="BX764" s="422">
        <f t="shared" si="929"/>
        <v>0</v>
      </c>
      <c r="BY764" s="422">
        <f t="shared" si="912"/>
        <v>0</v>
      </c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458"/>
      <c r="CL764" s="458"/>
      <c r="CM764" s="458"/>
      <c r="CN764" s="458"/>
      <c r="CO764" s="458"/>
      <c r="CP764" s="458"/>
      <c r="CQ764" s="458"/>
      <c r="CR764" s="458"/>
      <c r="CS764" s="458"/>
      <c r="CT764" s="458"/>
      <c r="CU764" s="458"/>
      <c r="CV764" s="458"/>
      <c r="CW764" s="458"/>
      <c r="CX764" s="458"/>
      <c r="CY764" s="458"/>
      <c r="CZ764" s="458"/>
      <c r="DA764" s="458"/>
      <c r="DB764" s="458"/>
      <c r="DC764" s="458"/>
      <c r="DD764" s="458"/>
      <c r="DE764" s="458"/>
      <c r="DF764" s="458"/>
      <c r="DG764" s="458"/>
      <c r="DH764" s="458"/>
      <c r="DI764" s="458"/>
      <c r="DJ764" s="458"/>
      <c r="DK764" s="458"/>
      <c r="DL764" s="458"/>
      <c r="DM764" s="458"/>
      <c r="DN764" s="458"/>
      <c r="DO764" s="458"/>
      <c r="DP764" s="458"/>
      <c r="DQ764" s="458"/>
      <c r="DR764" s="458"/>
      <c r="DS764" s="458"/>
      <c r="DT764" s="458"/>
      <c r="DU764" s="39"/>
      <c r="DV764" s="39"/>
      <c r="DW764" s="31">
        <f t="shared" si="955"/>
        <v>54</v>
      </c>
      <c r="DX764" s="459">
        <f t="shared" si="913"/>
        <v>640</v>
      </c>
      <c r="DY764" s="467">
        <f t="shared" si="931"/>
        <v>0</v>
      </c>
      <c r="DZ764" s="468">
        <f t="shared" si="932"/>
        <v>0</v>
      </c>
      <c r="EA764" s="467">
        <f t="shared" si="933"/>
        <v>0</v>
      </c>
      <c r="EB764" s="468"/>
      <c r="EC764" s="326"/>
      <c r="ED764" s="468"/>
      <c r="EE764" s="39"/>
      <c r="EF764" s="459">
        <f t="shared" si="934"/>
        <v>640</v>
      </c>
      <c r="EG764" s="407">
        <f t="shared" si="952"/>
        <v>0.03</v>
      </c>
      <c r="EH764" s="407">
        <f t="shared" si="952"/>
        <v>0.03</v>
      </c>
      <c r="EI764" s="407">
        <f t="shared" si="952"/>
        <v>0.03</v>
      </c>
      <c r="EJ764" s="407">
        <f t="shared" si="952"/>
        <v>0.03</v>
      </c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U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</row>
    <row r="765" spans="1:228" ht="12.75" hidden="1" customHeight="1" x14ac:dyDescent="0.2">
      <c r="A765" s="31">
        <f t="shared" si="954"/>
        <v>54</v>
      </c>
      <c r="B765" s="31"/>
      <c r="C765" s="31"/>
      <c r="D765" s="32">
        <f t="shared" si="915"/>
        <v>641</v>
      </c>
      <c r="E765" s="33">
        <f t="shared" ref="E765:E828" ca="1" si="956">IF(A765&gt;$Y$4,0,IF(MOD(D765-$D$125,$N$1073)=0,$Y$6,0))</f>
        <v>0</v>
      </c>
      <c r="F765" s="33">
        <f t="shared" ref="F765:F828" ca="1" si="957">IF(E765&gt;0,$AA$1082,0)</f>
        <v>0</v>
      </c>
      <c r="G765" s="33">
        <f t="shared" ref="G765:G828" ca="1" si="958">IF((E765+H765)/(1+AB765)&gt;F765,(E765+H765)/(1+AB765)-F765,0)</f>
        <v>0</v>
      </c>
      <c r="H765" s="33">
        <v>0</v>
      </c>
      <c r="I765" s="33">
        <v>0</v>
      </c>
      <c r="J765" s="33">
        <f t="shared" ca="1" si="936"/>
        <v>0</v>
      </c>
      <c r="K765" s="33">
        <f t="shared" ref="K765:K828" ca="1" si="959">ROUND($E765/(1+AB765)*AC765+(H765/(1+AB765)*AD765)+(I765/(1+AB765)*AD765),2)</f>
        <v>0</v>
      </c>
      <c r="L765" s="33"/>
      <c r="M765" s="832">
        <v>0</v>
      </c>
      <c r="N765" s="33">
        <f>IF(M765&gt;0,#REF!,0)</f>
        <v>0</v>
      </c>
      <c r="O765" s="33">
        <f t="shared" ref="O765:O828" ca="1" si="960">ROUND((E765+H765+I765)/(1+$AB765)-SUM(K765:N765),2)</f>
        <v>0</v>
      </c>
      <c r="P765" s="833">
        <f t="shared" ca="1" si="916"/>
        <v>0</v>
      </c>
      <c r="Q765" s="834">
        <f t="shared" ca="1" si="917"/>
        <v>0</v>
      </c>
      <c r="R765" s="835">
        <f t="shared" ca="1" si="918"/>
        <v>0</v>
      </c>
      <c r="S765" s="836">
        <f t="shared" ca="1" si="919"/>
        <v>0</v>
      </c>
      <c r="T765" s="34">
        <f t="shared" ref="T765:T828" ca="1" si="961">AM765</f>
        <v>0</v>
      </c>
      <c r="U765" s="835">
        <f t="shared" ca="1" si="920"/>
        <v>0</v>
      </c>
      <c r="V765" s="34">
        <f t="shared" si="945"/>
        <v>0</v>
      </c>
      <c r="W765" s="553">
        <f t="shared" si="947"/>
        <v>0</v>
      </c>
      <c r="X765" s="42">
        <f t="shared" si="921"/>
        <v>0.03</v>
      </c>
      <c r="Y765" s="43">
        <f t="shared" ref="Y765:Y828" si="962">(1+X765)^(1/12)-1</f>
        <v>2.4662697723036864E-3</v>
      </c>
      <c r="Z765" s="45">
        <f t="shared" si="953"/>
        <v>0.03</v>
      </c>
      <c r="AA765" s="43">
        <f t="shared" ref="AA765:AA828" si="963">(1+Z765)^(1/12)-1</f>
        <v>2.4662697723036864E-3</v>
      </c>
      <c r="AB765" s="35">
        <f t="shared" si="950"/>
        <v>0.16</v>
      </c>
      <c r="AC765" s="35">
        <f t="shared" ca="1" si="950"/>
        <v>0.15470777428049154</v>
      </c>
      <c r="AD765" s="317">
        <f t="shared" ca="1" si="950"/>
        <v>0.15470777428049154</v>
      </c>
      <c r="AE765" s="39"/>
      <c r="AF765" s="318">
        <f t="shared" ref="AF765:AF828" si="964">VLOOKUP($D765,$DX$125:$ED$904,2,FALSE)</f>
        <v>0</v>
      </c>
      <c r="AG765" s="405">
        <f t="shared" ref="AG765:AG828" ca="1" si="965">(($F765*AF765))/(1+$AB765)</f>
        <v>0</v>
      </c>
      <c r="AH765" s="318">
        <f t="shared" ref="AH765:AH828" si="966">VLOOKUP($D765,$DX$125:$ED$904,3,FALSE)</f>
        <v>0</v>
      </c>
      <c r="AI765" s="405">
        <f t="shared" ref="AI765:AI828" ca="1" si="967">(($F765*AH765))/(1+$AB765)</f>
        <v>0</v>
      </c>
      <c r="AJ765" s="318">
        <f t="shared" ref="AJ765:AJ828" si="968">VLOOKUP($D765,$DX$125:$ED$904,4,FALSE)</f>
        <v>0</v>
      </c>
      <c r="AK765" s="405">
        <f t="shared" ref="AK765:AK828" ca="1" si="969">(($F765*AJ765))/(1+$AB765)</f>
        <v>0</v>
      </c>
      <c r="AL765" s="35">
        <v>0</v>
      </c>
      <c r="AM765" s="30">
        <f t="shared" ref="AM765:AM828" ca="1" si="970">SUM(BN765:BY765)*(1-AL765)+J765</f>
        <v>0</v>
      </c>
      <c r="AN765" s="39"/>
      <c r="AO765" s="39"/>
      <c r="AP765" s="709">
        <f ca="1">IF($J$12="",0,IF(A765&lt;=$Y$3,IF(R764+SUM($M$126:M765)&gt;$Z$22,R764*10%,IF(R764+SUM($M$126:M765)&lt;=$Z$22,$Z$22-R764-SUM($M$126:M765))),0))</f>
        <v>0</v>
      </c>
      <c r="AQ765" s="319">
        <f t="shared" ca="1" si="923"/>
        <v>0</v>
      </c>
      <c r="AR765" s="319">
        <f ca="1">IF($J$12="",0,IF(U764&lt;0,0,IF(A765&lt;=$Y$3,IF(U764+SUM($M$126:M765)&gt;$Z$22,U764*10%,IF(U764+SUM($M$126:M765)&lt;=$Z$22,$AR$125-U764-SUM($M$126:M765))),0)))</f>
        <v>0</v>
      </c>
      <c r="AS765" s="39">
        <f t="shared" ca="1" si="924"/>
        <v>0</v>
      </c>
      <c r="AT765" s="723">
        <f t="shared" ref="AT765:AT828" ca="1" si="971">IF($G$1061="A",AP765,IF($G$1061="B",AQ765))</f>
        <v>0</v>
      </c>
      <c r="AU765" s="320">
        <f t="shared" ref="AU765:AU828" ca="1" si="972">IF($G$1061="A",AR765,IF($G$1061="B",AS765))</f>
        <v>0</v>
      </c>
      <c r="AV765" s="320">
        <f t="shared" ref="AV765:AV828" ca="1" si="973">IF($A765&lt;=$Z$14,$Z$23,0)</f>
        <v>0</v>
      </c>
      <c r="AW765" s="320">
        <f t="shared" ref="AW765:AW828" ca="1" si="974">IF($A765&lt;=$Z$15,$Z$24,0)</f>
        <v>0</v>
      </c>
      <c r="AX765" s="320">
        <f t="shared" ref="AX765:AX828" ca="1" si="975">IF($A765&lt;=$Z$16,$Z$25,0)</f>
        <v>0</v>
      </c>
      <c r="AY765" s="320">
        <f t="shared" ca="1" si="925"/>
        <v>0</v>
      </c>
      <c r="AZ765" s="724">
        <f t="shared" ref="AZ765:AZ828" ca="1" si="976">IF($A765&lt;=$Z$17,$Z$26,0)</f>
        <v>0</v>
      </c>
      <c r="BA765" s="1259">
        <f t="shared" si="926"/>
        <v>0</v>
      </c>
      <c r="BB765" s="1250"/>
      <c r="BC765" s="715">
        <f t="shared" ref="BC765:BC828" si="977">IF($A765&lt;=$AA$14,$AA$23,0)</f>
        <v>0</v>
      </c>
      <c r="BD765" s="715">
        <f t="shared" ref="BD765:BD828" si="978">IF($A765&lt;=$AA$15,$AA$24,0)</f>
        <v>0</v>
      </c>
      <c r="BE765" s="715">
        <f t="shared" ref="BE765:BE828" si="979">IF($A765&lt;=$AA$16,$AA$25,0)</f>
        <v>0</v>
      </c>
      <c r="BF765" s="715">
        <f t="shared" si="927"/>
        <v>0</v>
      </c>
      <c r="BG765" s="732">
        <f t="shared" ref="BG765:BG828" si="980">IF($A765&lt;=$AA$17,$AA$26,0)</f>
        <v>0</v>
      </c>
      <c r="BH765" s="39"/>
      <c r="BI765" s="39"/>
      <c r="BJ765" s="39"/>
      <c r="BK765" s="39"/>
      <c r="BL765" s="39"/>
      <c r="BM765" s="30"/>
      <c r="BN765" s="422">
        <f t="shared" ref="BN765:BN828" ca="1" si="981">IF($J$12="",0,IF($J$12+$A765-1&gt;99,0,IF(AU765&gt;0,VLOOKUP($J$12+$A765-1,$EW$126:$FA$225,$H$1076,FALSE)*(1+$F$20)*AU765/1000,0)/12))</f>
        <v>0</v>
      </c>
      <c r="BO765" s="422">
        <f t="shared" ref="BO765:BO828" ca="1" si="982">IF($J$12="",0,IF(AV765&gt;0,(VLOOKUP($J$12+$A765-1,$GI$126:$GM$225,$H$1076,FALSE)*(1+$F$21))*AV765/1000,0)/12)</f>
        <v>0</v>
      </c>
      <c r="BP765" s="422">
        <f t="shared" ref="BP765:BP828" ca="1" si="983">IF($J$12="",0,IF(AW765&gt;0,VLOOKUP($J$12+$A765-1,$FI$126:$FM$225,$H$1076,FALSE)*(1+$F$22)*AW765/1000,0)/12)</f>
        <v>0</v>
      </c>
      <c r="BQ765" s="422">
        <f t="shared" ref="BQ765:BQ828" ca="1" si="984">IF($J$12="",0,IF($J$12+$A765-1&gt;65,0,IF(AX765&gt;0,VLOOKUP($J$12+$A765-1,$FU$126:$FY$225,$H$1076,FALSE)*(1+$F$23)*AX765/1000,0)/12))</f>
        <v>0</v>
      </c>
      <c r="BR765" s="422">
        <f t="shared" ca="1" si="928"/>
        <v>0</v>
      </c>
      <c r="BS765" s="422">
        <f t="shared" ref="BS765:BS828" ca="1" si="985">IF($J$12="",0,IF(AZ765&gt;0,VLOOKUP($J$12+$A765-1,$GA$126:$GE$225,$H$1076,FALSE)*(1+$F$24)*AZ765/1000,0)/12)</f>
        <v>0</v>
      </c>
      <c r="BT765" s="422">
        <f t="shared" ref="BT765:BT828" si="986">IF($J$13="",0,IF($J$13+$A765-1&gt;99,0,IF(BA765&gt;0,VLOOKUP($J$13+$A765-1,$EW$126:$FA$225,$H$1077,FALSE)*(1+$H$20)*BA765/1000,0)/12))</f>
        <v>0</v>
      </c>
      <c r="BU765" s="422">
        <f t="shared" ref="BU765:BU828" si="987">IF($J$13="",0,IF(BC765&gt;0,(VLOOKUP($J$13+$A765-1,$GI$126:$GM$225,$H$1077,FALSE)*(1+$F$21))*BC765/1000,0)/12)</f>
        <v>0</v>
      </c>
      <c r="BV765" s="422">
        <f t="shared" ref="BV765:BV828" si="988">IF($J$13="",0,IF(BD765&gt;0,VLOOKUP($J$12+$A765-1,$FI$126:$FM$225,$H$1077,FALSE)*(1+$F$22)*BD765/1000,0)/12)</f>
        <v>0</v>
      </c>
      <c r="BW765" s="422">
        <f t="shared" ref="BW765:BW828" si="989">IF($J$13="",0,IF($J$13+$A765-1&gt;65,0,IF(BE765&gt;0,VLOOKUP($J$13+$A765-1,$FU$126:$FY$225,$H$1077,FALSE)*(1+$F$23)*BE765/1000,0)/12))</f>
        <v>0</v>
      </c>
      <c r="BX765" s="422">
        <f t="shared" si="929"/>
        <v>0</v>
      </c>
      <c r="BY765" s="422">
        <f t="shared" ref="BY765:BY828" si="990">IF($J$13="",0,IF(BG765&gt;0,VLOOKUP($J$13+$A765-1,$GA$126:$GE$225,$H$1077,FALSE)*(1+$F$24)*BG765/1000,0)/12)</f>
        <v>0</v>
      </c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458"/>
      <c r="CL765" s="458"/>
      <c r="CM765" s="458"/>
      <c r="CN765" s="458"/>
      <c r="CO765" s="458"/>
      <c r="CP765" s="458"/>
      <c r="CQ765" s="458"/>
      <c r="CR765" s="458"/>
      <c r="CS765" s="458"/>
      <c r="CT765" s="458"/>
      <c r="CU765" s="458"/>
      <c r="CV765" s="458"/>
      <c r="CW765" s="458"/>
      <c r="CX765" s="458"/>
      <c r="CY765" s="458"/>
      <c r="CZ765" s="458"/>
      <c r="DA765" s="458"/>
      <c r="DB765" s="458"/>
      <c r="DC765" s="458"/>
      <c r="DD765" s="458"/>
      <c r="DE765" s="458"/>
      <c r="DF765" s="458"/>
      <c r="DG765" s="458"/>
      <c r="DH765" s="458"/>
      <c r="DI765" s="458"/>
      <c r="DJ765" s="458"/>
      <c r="DK765" s="458"/>
      <c r="DL765" s="458"/>
      <c r="DM765" s="458"/>
      <c r="DN765" s="458"/>
      <c r="DO765" s="458"/>
      <c r="DP765" s="458"/>
      <c r="DQ765" s="458"/>
      <c r="DR765" s="458"/>
      <c r="DS765" s="458"/>
      <c r="DT765" s="458"/>
      <c r="DU765" s="39"/>
      <c r="DV765" s="39"/>
      <c r="DW765" s="31">
        <f t="shared" si="955"/>
        <v>54</v>
      </c>
      <c r="DX765" s="459">
        <f t="shared" ref="DX765:DX828" si="991">D765</f>
        <v>641</v>
      </c>
      <c r="DY765" s="467">
        <f t="shared" si="931"/>
        <v>0</v>
      </c>
      <c r="DZ765" s="468">
        <f t="shared" si="932"/>
        <v>0</v>
      </c>
      <c r="EA765" s="467">
        <f t="shared" si="933"/>
        <v>0</v>
      </c>
      <c r="EB765" s="468"/>
      <c r="EC765" s="326"/>
      <c r="ED765" s="468"/>
      <c r="EE765" s="39"/>
      <c r="EF765" s="459">
        <f t="shared" si="934"/>
        <v>641</v>
      </c>
      <c r="EG765" s="407">
        <f t="shared" si="952"/>
        <v>0.03</v>
      </c>
      <c r="EH765" s="407">
        <f t="shared" si="952"/>
        <v>0.03</v>
      </c>
      <c r="EI765" s="407">
        <f t="shared" si="952"/>
        <v>0.03</v>
      </c>
      <c r="EJ765" s="407">
        <f t="shared" si="952"/>
        <v>0.03</v>
      </c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U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</row>
    <row r="766" spans="1:228" ht="12.75" hidden="1" customHeight="1" x14ac:dyDescent="0.2">
      <c r="A766" s="31">
        <f t="shared" si="954"/>
        <v>54</v>
      </c>
      <c r="B766" s="31"/>
      <c r="C766" s="31"/>
      <c r="D766" s="32">
        <f t="shared" ref="D766:D829" si="992">D765+1</f>
        <v>642</v>
      </c>
      <c r="E766" s="33">
        <f t="shared" ca="1" si="956"/>
        <v>0</v>
      </c>
      <c r="F766" s="33">
        <f t="shared" ca="1" si="957"/>
        <v>0</v>
      </c>
      <c r="G766" s="33">
        <f t="shared" ca="1" si="958"/>
        <v>0</v>
      </c>
      <c r="H766" s="33">
        <v>0</v>
      </c>
      <c r="I766" s="33">
        <v>0</v>
      </c>
      <c r="J766" s="33">
        <f t="shared" ca="1" si="936"/>
        <v>0</v>
      </c>
      <c r="K766" s="33">
        <f t="shared" ca="1" si="959"/>
        <v>0</v>
      </c>
      <c r="L766" s="33"/>
      <c r="M766" s="832">
        <v>0</v>
      </c>
      <c r="N766" s="33">
        <f>IF(M766&gt;0,#REF!,0)</f>
        <v>0</v>
      </c>
      <c r="O766" s="33">
        <f t="shared" ca="1" si="960"/>
        <v>0</v>
      </c>
      <c r="P766" s="833">
        <f t="shared" ref="P766:P829" ca="1" si="993">IF(A766&gt;$Y$3,0,IF((O766+R765)*Y766&gt;0,ROUND(O766*Y766+R765*Y766,2),0))</f>
        <v>0</v>
      </c>
      <c r="Q766" s="834">
        <f t="shared" ref="Q766:Q829" ca="1" si="994">T766</f>
        <v>0</v>
      </c>
      <c r="R766" s="835">
        <f t="shared" ref="R766:R829" ca="1" si="995">IF(A766&gt;$Y$3,0,IF((R765+O766+P766-Q766)&gt;0,(R765+P766+O766-Q766),0))</f>
        <v>0</v>
      </c>
      <c r="S766" s="836">
        <f t="shared" ref="S766:S829" ca="1" si="996">IF(A766&gt;$Y$3,0,IF((O766+U765)*AA766&gt;0,ROUND((O766+U765)*AA766,2),0))</f>
        <v>0</v>
      </c>
      <c r="T766" s="34">
        <f t="shared" ca="1" si="961"/>
        <v>0</v>
      </c>
      <c r="U766" s="835">
        <f t="shared" ref="U766:U829" ca="1" si="997">IF(A766&gt;$Y$3,0,IF(U765+O766+S766-T766&gt;0,U765+O766+S766-T766,0))</f>
        <v>0</v>
      </c>
      <c r="V766" s="34">
        <f t="shared" si="945"/>
        <v>0</v>
      </c>
      <c r="W766" s="553">
        <f t="shared" si="947"/>
        <v>0</v>
      </c>
      <c r="X766" s="42">
        <f t="shared" ref="X766:X829" si="998">X765</f>
        <v>0.03</v>
      </c>
      <c r="Y766" s="43">
        <f t="shared" si="962"/>
        <v>2.4662697723036864E-3</v>
      </c>
      <c r="Z766" s="45">
        <f t="shared" si="953"/>
        <v>0.03</v>
      </c>
      <c r="AA766" s="43">
        <f t="shared" si="963"/>
        <v>2.4662697723036864E-3</v>
      </c>
      <c r="AB766" s="35">
        <f t="shared" ref="AB766:AD781" si="999">AB765</f>
        <v>0.16</v>
      </c>
      <c r="AC766" s="35">
        <f t="shared" ca="1" si="999"/>
        <v>0.15470777428049154</v>
      </c>
      <c r="AD766" s="317">
        <f t="shared" ca="1" si="999"/>
        <v>0.15470777428049154</v>
      </c>
      <c r="AE766" s="39"/>
      <c r="AF766" s="318">
        <f t="shared" si="964"/>
        <v>0</v>
      </c>
      <c r="AG766" s="405">
        <f t="shared" ca="1" si="965"/>
        <v>0</v>
      </c>
      <c r="AH766" s="318">
        <f t="shared" si="966"/>
        <v>0</v>
      </c>
      <c r="AI766" s="405">
        <f t="shared" ca="1" si="967"/>
        <v>0</v>
      </c>
      <c r="AJ766" s="318">
        <f t="shared" si="968"/>
        <v>0</v>
      </c>
      <c r="AK766" s="405">
        <f t="shared" ca="1" si="969"/>
        <v>0</v>
      </c>
      <c r="AL766" s="35">
        <v>0</v>
      </c>
      <c r="AM766" s="30">
        <f t="shared" ca="1" si="970"/>
        <v>0</v>
      </c>
      <c r="AN766" s="39"/>
      <c r="AO766" s="39"/>
      <c r="AP766" s="709">
        <f ca="1">IF($J$12="",0,IF(A766&lt;=$Y$3,IF(R765+SUM($M$126:M766)&gt;$Z$22,R765*10%,IF(R765+SUM($M$126:M766)&lt;=$Z$22,$Z$22-R765-SUM($M$126:M766))),0))</f>
        <v>0</v>
      </c>
      <c r="AQ766" s="319">
        <f t="shared" ref="AQ766:AQ829" ca="1" si="1000">IF($J$12="",0,IF(A766&lt;=$Y$3,$Z$22,0))</f>
        <v>0</v>
      </c>
      <c r="AR766" s="319">
        <f ca="1">IF($J$12="",0,IF(U765&lt;0,0,IF(A766&lt;=$Y$3,IF(U765+SUM($M$126:M766)&gt;$Z$22,U765*10%,IF(U765+SUM($M$126:M766)&lt;=$Z$22,$AR$125-U765-SUM($M$126:M766))),0)))</f>
        <v>0</v>
      </c>
      <c r="AS766" s="39">
        <f t="shared" ref="AS766:AS829" ca="1" si="1001">IF($J$12="",0,IF(U765&lt;0,0,IF(A766&lt;=$Y$3,$Z$22,0)))</f>
        <v>0</v>
      </c>
      <c r="AT766" s="723">
        <f t="shared" ca="1" si="971"/>
        <v>0</v>
      </c>
      <c r="AU766" s="320">
        <f t="shared" ca="1" si="972"/>
        <v>0</v>
      </c>
      <c r="AV766" s="320">
        <f t="shared" ca="1" si="973"/>
        <v>0</v>
      </c>
      <c r="AW766" s="320">
        <f t="shared" ca="1" si="974"/>
        <v>0</v>
      </c>
      <c r="AX766" s="320">
        <f t="shared" ca="1" si="975"/>
        <v>0</v>
      </c>
      <c r="AY766" s="320">
        <f t="shared" ref="AY766:AY829" ca="1" si="1002">IF($E$23&gt;0,0,HLOOKUP($A766,$E$1016:$CA$1033,17,FALSE))</f>
        <v>0</v>
      </c>
      <c r="AZ766" s="724">
        <f t="shared" ca="1" si="976"/>
        <v>0</v>
      </c>
      <c r="BA766" s="1259">
        <f t="shared" ref="BA766:BA829" si="1003">IF($A766&lt;=$AA$13,BA765,0)</f>
        <v>0</v>
      </c>
      <c r="BB766" s="1250"/>
      <c r="BC766" s="715">
        <f t="shared" si="977"/>
        <v>0</v>
      </c>
      <c r="BD766" s="715">
        <f t="shared" si="978"/>
        <v>0</v>
      </c>
      <c r="BE766" s="715">
        <f t="shared" si="979"/>
        <v>0</v>
      </c>
      <c r="BF766" s="715">
        <f t="shared" ref="BF766:BF829" si="1004">IF($G$23&gt;0,0,HLOOKUP($A766,$E$1016:$CA$1033,18,FALSE))</f>
        <v>0</v>
      </c>
      <c r="BG766" s="732">
        <f t="shared" si="980"/>
        <v>0</v>
      </c>
      <c r="BH766" s="39"/>
      <c r="BI766" s="39"/>
      <c r="BJ766" s="39"/>
      <c r="BK766" s="39"/>
      <c r="BL766" s="39"/>
      <c r="BM766" s="30"/>
      <c r="BN766" s="422">
        <f t="shared" ca="1" si="981"/>
        <v>0</v>
      </c>
      <c r="BO766" s="422">
        <f t="shared" ca="1" si="982"/>
        <v>0</v>
      </c>
      <c r="BP766" s="422">
        <f t="shared" ca="1" si="983"/>
        <v>0</v>
      </c>
      <c r="BQ766" s="422">
        <f t="shared" ca="1" si="984"/>
        <v>0</v>
      </c>
      <c r="BR766" s="422">
        <f t="shared" ref="BR766:BR829" ca="1" si="1005">IF(AY766&gt;0,VLOOKUP($J$12+$A766-1,$FO$126:$FS$225,$H$1076,FALSE)*(1+$Y$33)*AY766/1000,0)/12</f>
        <v>0</v>
      </c>
      <c r="BS766" s="422">
        <f t="shared" ca="1" si="985"/>
        <v>0</v>
      </c>
      <c r="BT766" s="422">
        <f t="shared" si="986"/>
        <v>0</v>
      </c>
      <c r="BU766" s="422">
        <f t="shared" si="987"/>
        <v>0</v>
      </c>
      <c r="BV766" s="422">
        <f t="shared" si="988"/>
        <v>0</v>
      </c>
      <c r="BW766" s="422">
        <f t="shared" si="989"/>
        <v>0</v>
      </c>
      <c r="BX766" s="422">
        <f t="shared" ref="BX766:BX829" si="1006">IF(BF766&gt;0,VLOOKUP($J$13+$A766-1,$FO$126:$FS$225,$H$1077,FALSE)*(1+$Y$33)*BF766/1000,0)/12</f>
        <v>0</v>
      </c>
      <c r="BY766" s="422">
        <f t="shared" si="990"/>
        <v>0</v>
      </c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458"/>
      <c r="CL766" s="458"/>
      <c r="CM766" s="458"/>
      <c r="CN766" s="458"/>
      <c r="CO766" s="458"/>
      <c r="CP766" s="458"/>
      <c r="CQ766" s="458"/>
      <c r="CR766" s="458"/>
      <c r="CS766" s="458"/>
      <c r="CT766" s="458"/>
      <c r="CU766" s="458"/>
      <c r="CV766" s="458"/>
      <c r="CW766" s="458"/>
      <c r="CX766" s="458"/>
      <c r="CY766" s="458"/>
      <c r="CZ766" s="458"/>
      <c r="DA766" s="458"/>
      <c r="DB766" s="458"/>
      <c r="DC766" s="458"/>
      <c r="DD766" s="458"/>
      <c r="DE766" s="458"/>
      <c r="DF766" s="458"/>
      <c r="DG766" s="458"/>
      <c r="DH766" s="458"/>
      <c r="DI766" s="458"/>
      <c r="DJ766" s="458"/>
      <c r="DK766" s="458"/>
      <c r="DL766" s="458"/>
      <c r="DM766" s="458"/>
      <c r="DN766" s="458"/>
      <c r="DO766" s="458"/>
      <c r="DP766" s="458"/>
      <c r="DQ766" s="458"/>
      <c r="DR766" s="458"/>
      <c r="DS766" s="458"/>
      <c r="DT766" s="458"/>
      <c r="DU766" s="39"/>
      <c r="DV766" s="39"/>
      <c r="DW766" s="31">
        <f t="shared" si="955"/>
        <v>54</v>
      </c>
      <c r="DX766" s="459">
        <f t="shared" si="991"/>
        <v>642</v>
      </c>
      <c r="DY766" s="467">
        <f t="shared" ref="DY766:DY829" si="1007">VLOOKUP($DW766,$AG$1054:$AN$1153,2,FALSE)</f>
        <v>0</v>
      </c>
      <c r="DZ766" s="468">
        <f t="shared" ref="DZ766:DZ829" si="1008">VLOOKUP($DW766,$AG$1054:$AN$1153,3,FALSE)</f>
        <v>0</v>
      </c>
      <c r="EA766" s="467">
        <f t="shared" ref="EA766:EA829" si="1009">VLOOKUP($DW766,$AG$1054:$AN$1153,4,FALSE)</f>
        <v>0</v>
      </c>
      <c r="EB766" s="468"/>
      <c r="EC766" s="326"/>
      <c r="ED766" s="468"/>
      <c r="EE766" s="39"/>
      <c r="EF766" s="459">
        <f t="shared" ref="EF766:EF829" si="1010">D766</f>
        <v>642</v>
      </c>
      <c r="EG766" s="407">
        <f t="shared" si="952"/>
        <v>0.03</v>
      </c>
      <c r="EH766" s="407">
        <f t="shared" si="952"/>
        <v>0.03</v>
      </c>
      <c r="EI766" s="407">
        <f t="shared" si="952"/>
        <v>0.03</v>
      </c>
      <c r="EJ766" s="407">
        <f t="shared" si="952"/>
        <v>0.03</v>
      </c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U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</row>
    <row r="767" spans="1:228" ht="12.75" hidden="1" customHeight="1" x14ac:dyDescent="0.2">
      <c r="A767" s="31">
        <f t="shared" si="954"/>
        <v>54</v>
      </c>
      <c r="B767" s="31"/>
      <c r="C767" s="31"/>
      <c r="D767" s="32">
        <f t="shared" si="992"/>
        <v>643</v>
      </c>
      <c r="E767" s="33">
        <f t="shared" ca="1" si="956"/>
        <v>0</v>
      </c>
      <c r="F767" s="33">
        <f t="shared" ca="1" si="957"/>
        <v>0</v>
      </c>
      <c r="G767" s="33">
        <f t="shared" ca="1" si="958"/>
        <v>0</v>
      </c>
      <c r="H767" s="33">
        <v>0</v>
      </c>
      <c r="I767" s="33">
        <v>0</v>
      </c>
      <c r="J767" s="33">
        <f t="shared" ca="1" si="936"/>
        <v>0</v>
      </c>
      <c r="K767" s="33">
        <f t="shared" ca="1" si="959"/>
        <v>0</v>
      </c>
      <c r="L767" s="33"/>
      <c r="M767" s="832">
        <v>0</v>
      </c>
      <c r="N767" s="33">
        <f>IF(M767&gt;0,#REF!,0)</f>
        <v>0</v>
      </c>
      <c r="O767" s="33">
        <f t="shared" ca="1" si="960"/>
        <v>0</v>
      </c>
      <c r="P767" s="833">
        <f t="shared" ca="1" si="993"/>
        <v>0</v>
      </c>
      <c r="Q767" s="834">
        <f t="shared" ca="1" si="994"/>
        <v>0</v>
      </c>
      <c r="R767" s="835">
        <f t="shared" ca="1" si="995"/>
        <v>0</v>
      </c>
      <c r="S767" s="836">
        <f t="shared" ca="1" si="996"/>
        <v>0</v>
      </c>
      <c r="T767" s="34">
        <f t="shared" ca="1" si="961"/>
        <v>0</v>
      </c>
      <c r="U767" s="835">
        <f t="shared" ca="1" si="997"/>
        <v>0</v>
      </c>
      <c r="V767" s="34">
        <f t="shared" si="945"/>
        <v>0</v>
      </c>
      <c r="W767" s="553">
        <f t="shared" si="947"/>
        <v>0</v>
      </c>
      <c r="X767" s="42">
        <f t="shared" si="998"/>
        <v>0.03</v>
      </c>
      <c r="Y767" s="43">
        <f t="shared" si="962"/>
        <v>2.4662697723036864E-3</v>
      </c>
      <c r="Z767" s="45">
        <f t="shared" si="953"/>
        <v>0.03</v>
      </c>
      <c r="AA767" s="43">
        <f t="shared" si="963"/>
        <v>2.4662697723036864E-3</v>
      </c>
      <c r="AB767" s="35">
        <f t="shared" si="999"/>
        <v>0.16</v>
      </c>
      <c r="AC767" s="35">
        <f t="shared" ca="1" si="999"/>
        <v>0.15470777428049154</v>
      </c>
      <c r="AD767" s="317">
        <f t="shared" ca="1" si="999"/>
        <v>0.15470777428049154</v>
      </c>
      <c r="AE767" s="39"/>
      <c r="AF767" s="318">
        <f t="shared" si="964"/>
        <v>0</v>
      </c>
      <c r="AG767" s="405">
        <f t="shared" ca="1" si="965"/>
        <v>0</v>
      </c>
      <c r="AH767" s="318">
        <f t="shared" si="966"/>
        <v>0</v>
      </c>
      <c r="AI767" s="405">
        <f t="shared" ca="1" si="967"/>
        <v>0</v>
      </c>
      <c r="AJ767" s="318">
        <f t="shared" si="968"/>
        <v>0</v>
      </c>
      <c r="AK767" s="405">
        <f t="shared" ca="1" si="969"/>
        <v>0</v>
      </c>
      <c r="AL767" s="35">
        <v>0</v>
      </c>
      <c r="AM767" s="30">
        <f t="shared" ca="1" si="970"/>
        <v>0</v>
      </c>
      <c r="AN767" s="39"/>
      <c r="AO767" s="39"/>
      <c r="AP767" s="709">
        <f ca="1">IF($J$12="",0,IF(A767&lt;=$Y$3,IF(R766+SUM($M$126:M767)&gt;$Z$22,R766*10%,IF(R766+SUM($M$126:M767)&lt;=$Z$22,$Z$22-R766-SUM($M$126:M767))),0))</f>
        <v>0</v>
      </c>
      <c r="AQ767" s="319">
        <f t="shared" ca="1" si="1000"/>
        <v>0</v>
      </c>
      <c r="AR767" s="319">
        <f ca="1">IF($J$12="",0,IF(U766&lt;0,0,IF(A767&lt;=$Y$3,IF(U766+SUM($M$126:M767)&gt;$Z$22,U766*10%,IF(U766+SUM($M$126:M767)&lt;=$Z$22,$AR$125-U766-SUM($M$126:M767))),0)))</f>
        <v>0</v>
      </c>
      <c r="AS767" s="39">
        <f t="shared" ca="1" si="1001"/>
        <v>0</v>
      </c>
      <c r="AT767" s="723">
        <f t="shared" ca="1" si="971"/>
        <v>0</v>
      </c>
      <c r="AU767" s="320">
        <f t="shared" ca="1" si="972"/>
        <v>0</v>
      </c>
      <c r="AV767" s="320">
        <f t="shared" ca="1" si="973"/>
        <v>0</v>
      </c>
      <c r="AW767" s="320">
        <f t="shared" ca="1" si="974"/>
        <v>0</v>
      </c>
      <c r="AX767" s="320">
        <f t="shared" ca="1" si="975"/>
        <v>0</v>
      </c>
      <c r="AY767" s="320">
        <f t="shared" ca="1" si="1002"/>
        <v>0</v>
      </c>
      <c r="AZ767" s="724">
        <f t="shared" ca="1" si="976"/>
        <v>0</v>
      </c>
      <c r="BA767" s="1259">
        <f t="shared" si="1003"/>
        <v>0</v>
      </c>
      <c r="BB767" s="1250"/>
      <c r="BC767" s="715">
        <f t="shared" si="977"/>
        <v>0</v>
      </c>
      <c r="BD767" s="715">
        <f t="shared" si="978"/>
        <v>0</v>
      </c>
      <c r="BE767" s="715">
        <f t="shared" si="979"/>
        <v>0</v>
      </c>
      <c r="BF767" s="715">
        <f t="shared" si="1004"/>
        <v>0</v>
      </c>
      <c r="BG767" s="732">
        <f t="shared" si="980"/>
        <v>0</v>
      </c>
      <c r="BH767" s="39"/>
      <c r="BI767" s="39"/>
      <c r="BJ767" s="39"/>
      <c r="BK767" s="39"/>
      <c r="BL767" s="39"/>
      <c r="BM767" s="30"/>
      <c r="BN767" s="422">
        <f t="shared" ca="1" si="981"/>
        <v>0</v>
      </c>
      <c r="BO767" s="422">
        <f t="shared" ca="1" si="982"/>
        <v>0</v>
      </c>
      <c r="BP767" s="422">
        <f t="shared" ca="1" si="983"/>
        <v>0</v>
      </c>
      <c r="BQ767" s="422">
        <f t="shared" ca="1" si="984"/>
        <v>0</v>
      </c>
      <c r="BR767" s="422">
        <f t="shared" ca="1" si="1005"/>
        <v>0</v>
      </c>
      <c r="BS767" s="422">
        <f t="shared" ca="1" si="985"/>
        <v>0</v>
      </c>
      <c r="BT767" s="422">
        <f t="shared" si="986"/>
        <v>0</v>
      </c>
      <c r="BU767" s="422">
        <f t="shared" si="987"/>
        <v>0</v>
      </c>
      <c r="BV767" s="422">
        <f t="shared" si="988"/>
        <v>0</v>
      </c>
      <c r="BW767" s="422">
        <f t="shared" si="989"/>
        <v>0</v>
      </c>
      <c r="BX767" s="422">
        <f t="shared" si="1006"/>
        <v>0</v>
      </c>
      <c r="BY767" s="422">
        <f t="shared" si="990"/>
        <v>0</v>
      </c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458"/>
      <c r="CL767" s="458"/>
      <c r="CM767" s="458"/>
      <c r="CN767" s="458"/>
      <c r="CO767" s="458"/>
      <c r="CP767" s="458"/>
      <c r="CQ767" s="458"/>
      <c r="CR767" s="458"/>
      <c r="CS767" s="458"/>
      <c r="CT767" s="458"/>
      <c r="CU767" s="458"/>
      <c r="CV767" s="458"/>
      <c r="CW767" s="458"/>
      <c r="CX767" s="458"/>
      <c r="CY767" s="458"/>
      <c r="CZ767" s="458"/>
      <c r="DA767" s="458"/>
      <c r="DB767" s="458"/>
      <c r="DC767" s="458"/>
      <c r="DD767" s="458"/>
      <c r="DE767" s="458"/>
      <c r="DF767" s="458"/>
      <c r="DG767" s="458"/>
      <c r="DH767" s="458"/>
      <c r="DI767" s="458"/>
      <c r="DJ767" s="458"/>
      <c r="DK767" s="458"/>
      <c r="DL767" s="458"/>
      <c r="DM767" s="458"/>
      <c r="DN767" s="458"/>
      <c r="DO767" s="458"/>
      <c r="DP767" s="458"/>
      <c r="DQ767" s="458"/>
      <c r="DR767" s="458"/>
      <c r="DS767" s="458"/>
      <c r="DT767" s="458"/>
      <c r="DU767" s="39"/>
      <c r="DV767" s="39"/>
      <c r="DW767" s="31">
        <f t="shared" si="955"/>
        <v>54</v>
      </c>
      <c r="DX767" s="459">
        <f t="shared" si="991"/>
        <v>643</v>
      </c>
      <c r="DY767" s="467">
        <f t="shared" si="1007"/>
        <v>0</v>
      </c>
      <c r="DZ767" s="468">
        <f t="shared" si="1008"/>
        <v>0</v>
      </c>
      <c r="EA767" s="467">
        <f t="shared" si="1009"/>
        <v>0</v>
      </c>
      <c r="EB767" s="468"/>
      <c r="EC767" s="326"/>
      <c r="ED767" s="468"/>
      <c r="EE767" s="39"/>
      <c r="EF767" s="459">
        <f t="shared" si="1010"/>
        <v>643</v>
      </c>
      <c r="EG767" s="407">
        <f t="shared" ref="EG767:EJ782" si="1011">EG766</f>
        <v>0.03</v>
      </c>
      <c r="EH767" s="407">
        <f t="shared" si="1011"/>
        <v>0.03</v>
      </c>
      <c r="EI767" s="407">
        <f t="shared" si="1011"/>
        <v>0.03</v>
      </c>
      <c r="EJ767" s="407">
        <f t="shared" si="1011"/>
        <v>0.03</v>
      </c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U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</row>
    <row r="768" spans="1:228" ht="12.75" hidden="1" customHeight="1" x14ac:dyDescent="0.2">
      <c r="A768" s="31">
        <f t="shared" si="954"/>
        <v>54</v>
      </c>
      <c r="B768" s="31"/>
      <c r="C768" s="31"/>
      <c r="D768" s="32">
        <f t="shared" si="992"/>
        <v>644</v>
      </c>
      <c r="E768" s="33">
        <f t="shared" ca="1" si="956"/>
        <v>0</v>
      </c>
      <c r="F768" s="33">
        <f t="shared" ca="1" si="957"/>
        <v>0</v>
      </c>
      <c r="G768" s="33">
        <f t="shared" ca="1" si="958"/>
        <v>0</v>
      </c>
      <c r="H768" s="33">
        <v>0</v>
      </c>
      <c r="I768" s="33">
        <v>0</v>
      </c>
      <c r="J768" s="33">
        <f t="shared" ca="1" si="936"/>
        <v>0</v>
      </c>
      <c r="K768" s="33">
        <f t="shared" ca="1" si="959"/>
        <v>0</v>
      </c>
      <c r="L768" s="33"/>
      <c r="M768" s="832">
        <v>0</v>
      </c>
      <c r="N768" s="33">
        <f>IF(M768&gt;0,#REF!,0)</f>
        <v>0</v>
      </c>
      <c r="O768" s="33">
        <f t="shared" ca="1" si="960"/>
        <v>0</v>
      </c>
      <c r="P768" s="833">
        <f t="shared" ca="1" si="993"/>
        <v>0</v>
      </c>
      <c r="Q768" s="834">
        <f t="shared" ca="1" si="994"/>
        <v>0</v>
      </c>
      <c r="R768" s="835">
        <f t="shared" ca="1" si="995"/>
        <v>0</v>
      </c>
      <c r="S768" s="836">
        <f t="shared" ca="1" si="996"/>
        <v>0</v>
      </c>
      <c r="T768" s="34">
        <f t="shared" ca="1" si="961"/>
        <v>0</v>
      </c>
      <c r="U768" s="835">
        <f t="shared" ca="1" si="997"/>
        <v>0</v>
      </c>
      <c r="V768" s="34">
        <f t="shared" si="945"/>
        <v>0</v>
      </c>
      <c r="W768" s="553">
        <f t="shared" si="947"/>
        <v>0</v>
      </c>
      <c r="X768" s="42">
        <f t="shared" si="998"/>
        <v>0.03</v>
      </c>
      <c r="Y768" s="43">
        <f t="shared" si="962"/>
        <v>2.4662697723036864E-3</v>
      </c>
      <c r="Z768" s="45">
        <f t="shared" si="953"/>
        <v>0.03</v>
      </c>
      <c r="AA768" s="43">
        <f t="shared" si="963"/>
        <v>2.4662697723036864E-3</v>
      </c>
      <c r="AB768" s="35">
        <f t="shared" si="999"/>
        <v>0.16</v>
      </c>
      <c r="AC768" s="35">
        <f t="shared" ca="1" si="999"/>
        <v>0.15470777428049154</v>
      </c>
      <c r="AD768" s="317">
        <f t="shared" ca="1" si="999"/>
        <v>0.15470777428049154</v>
      </c>
      <c r="AE768" s="39"/>
      <c r="AF768" s="318">
        <f t="shared" si="964"/>
        <v>0</v>
      </c>
      <c r="AG768" s="405">
        <f t="shared" ca="1" si="965"/>
        <v>0</v>
      </c>
      <c r="AH768" s="318">
        <f t="shared" si="966"/>
        <v>0</v>
      </c>
      <c r="AI768" s="405">
        <f t="shared" ca="1" si="967"/>
        <v>0</v>
      </c>
      <c r="AJ768" s="318">
        <f t="shared" si="968"/>
        <v>0</v>
      </c>
      <c r="AK768" s="405">
        <f t="shared" ca="1" si="969"/>
        <v>0</v>
      </c>
      <c r="AL768" s="35">
        <v>0</v>
      </c>
      <c r="AM768" s="30">
        <f t="shared" ca="1" si="970"/>
        <v>0</v>
      </c>
      <c r="AN768" s="39"/>
      <c r="AO768" s="39"/>
      <c r="AP768" s="709">
        <f ca="1">IF($J$12="",0,IF(A768&lt;=$Y$3,IF(R767+SUM($M$126:M768)&gt;$Z$22,R767*10%,IF(R767+SUM($M$126:M768)&lt;=$Z$22,$Z$22-R767-SUM($M$126:M768))),0))</f>
        <v>0</v>
      </c>
      <c r="AQ768" s="319">
        <f t="shared" ca="1" si="1000"/>
        <v>0</v>
      </c>
      <c r="AR768" s="319">
        <f ca="1">IF($J$12="",0,IF(U767&lt;0,0,IF(A768&lt;=$Y$3,IF(U767+SUM($M$126:M768)&gt;$Z$22,U767*10%,IF(U767+SUM($M$126:M768)&lt;=$Z$22,$AR$125-U767-SUM($M$126:M768))),0)))</f>
        <v>0</v>
      </c>
      <c r="AS768" s="39">
        <f t="shared" ca="1" si="1001"/>
        <v>0</v>
      </c>
      <c r="AT768" s="723">
        <f t="shared" ca="1" si="971"/>
        <v>0</v>
      </c>
      <c r="AU768" s="320">
        <f t="shared" ca="1" si="972"/>
        <v>0</v>
      </c>
      <c r="AV768" s="320">
        <f t="shared" ca="1" si="973"/>
        <v>0</v>
      </c>
      <c r="AW768" s="320">
        <f t="shared" ca="1" si="974"/>
        <v>0</v>
      </c>
      <c r="AX768" s="320">
        <f t="shared" ca="1" si="975"/>
        <v>0</v>
      </c>
      <c r="AY768" s="320">
        <f t="shared" ca="1" si="1002"/>
        <v>0</v>
      </c>
      <c r="AZ768" s="724">
        <f t="shared" ca="1" si="976"/>
        <v>0</v>
      </c>
      <c r="BA768" s="1259">
        <f t="shared" si="1003"/>
        <v>0</v>
      </c>
      <c r="BB768" s="1250"/>
      <c r="BC768" s="715">
        <f t="shared" si="977"/>
        <v>0</v>
      </c>
      <c r="BD768" s="715">
        <f t="shared" si="978"/>
        <v>0</v>
      </c>
      <c r="BE768" s="715">
        <f t="shared" si="979"/>
        <v>0</v>
      </c>
      <c r="BF768" s="715">
        <f t="shared" si="1004"/>
        <v>0</v>
      </c>
      <c r="BG768" s="732">
        <f t="shared" si="980"/>
        <v>0</v>
      </c>
      <c r="BH768" s="39"/>
      <c r="BI768" s="39"/>
      <c r="BJ768" s="39"/>
      <c r="BK768" s="39"/>
      <c r="BL768" s="39"/>
      <c r="BM768" s="30"/>
      <c r="BN768" s="422">
        <f t="shared" ca="1" si="981"/>
        <v>0</v>
      </c>
      <c r="BO768" s="422">
        <f t="shared" ca="1" si="982"/>
        <v>0</v>
      </c>
      <c r="BP768" s="422">
        <f t="shared" ca="1" si="983"/>
        <v>0</v>
      </c>
      <c r="BQ768" s="422">
        <f t="shared" ca="1" si="984"/>
        <v>0</v>
      </c>
      <c r="BR768" s="422">
        <f t="shared" ca="1" si="1005"/>
        <v>0</v>
      </c>
      <c r="BS768" s="422">
        <f t="shared" ca="1" si="985"/>
        <v>0</v>
      </c>
      <c r="BT768" s="422">
        <f t="shared" si="986"/>
        <v>0</v>
      </c>
      <c r="BU768" s="422">
        <f t="shared" si="987"/>
        <v>0</v>
      </c>
      <c r="BV768" s="422">
        <f t="shared" si="988"/>
        <v>0</v>
      </c>
      <c r="BW768" s="422">
        <f t="shared" si="989"/>
        <v>0</v>
      </c>
      <c r="BX768" s="422">
        <f t="shared" si="1006"/>
        <v>0</v>
      </c>
      <c r="BY768" s="422">
        <f t="shared" si="990"/>
        <v>0</v>
      </c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458"/>
      <c r="CL768" s="458"/>
      <c r="CM768" s="458"/>
      <c r="CN768" s="458"/>
      <c r="CO768" s="458"/>
      <c r="CP768" s="458"/>
      <c r="CQ768" s="458"/>
      <c r="CR768" s="458"/>
      <c r="CS768" s="458"/>
      <c r="CT768" s="458"/>
      <c r="CU768" s="458"/>
      <c r="CV768" s="458"/>
      <c r="CW768" s="458"/>
      <c r="CX768" s="458"/>
      <c r="CY768" s="458"/>
      <c r="CZ768" s="458"/>
      <c r="DA768" s="458"/>
      <c r="DB768" s="458"/>
      <c r="DC768" s="458"/>
      <c r="DD768" s="458"/>
      <c r="DE768" s="458"/>
      <c r="DF768" s="458"/>
      <c r="DG768" s="458"/>
      <c r="DH768" s="458"/>
      <c r="DI768" s="458"/>
      <c r="DJ768" s="458"/>
      <c r="DK768" s="458"/>
      <c r="DL768" s="458"/>
      <c r="DM768" s="458"/>
      <c r="DN768" s="458"/>
      <c r="DO768" s="458"/>
      <c r="DP768" s="458"/>
      <c r="DQ768" s="458"/>
      <c r="DR768" s="458"/>
      <c r="DS768" s="458"/>
      <c r="DT768" s="458"/>
      <c r="DU768" s="39"/>
      <c r="DV768" s="39"/>
      <c r="DW768" s="31">
        <f t="shared" si="955"/>
        <v>54</v>
      </c>
      <c r="DX768" s="459">
        <f t="shared" si="991"/>
        <v>644</v>
      </c>
      <c r="DY768" s="467">
        <f t="shared" si="1007"/>
        <v>0</v>
      </c>
      <c r="DZ768" s="468">
        <f t="shared" si="1008"/>
        <v>0</v>
      </c>
      <c r="EA768" s="467">
        <f t="shared" si="1009"/>
        <v>0</v>
      </c>
      <c r="EB768" s="468"/>
      <c r="EC768" s="326"/>
      <c r="ED768" s="468"/>
      <c r="EE768" s="39"/>
      <c r="EF768" s="459">
        <f t="shared" si="1010"/>
        <v>644</v>
      </c>
      <c r="EG768" s="407">
        <f t="shared" si="1011"/>
        <v>0.03</v>
      </c>
      <c r="EH768" s="407">
        <f t="shared" si="1011"/>
        <v>0.03</v>
      </c>
      <c r="EI768" s="407">
        <f t="shared" si="1011"/>
        <v>0.03</v>
      </c>
      <c r="EJ768" s="407">
        <f t="shared" si="1011"/>
        <v>0.03</v>
      </c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U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</row>
    <row r="769" spans="1:228" ht="12.75" hidden="1" customHeight="1" x14ac:dyDescent="0.2">
      <c r="A769" s="31">
        <f t="shared" si="954"/>
        <v>54</v>
      </c>
      <c r="B769" s="31"/>
      <c r="C769" s="31"/>
      <c r="D769" s="32">
        <f t="shared" si="992"/>
        <v>645</v>
      </c>
      <c r="E769" s="33">
        <f t="shared" ca="1" si="956"/>
        <v>0</v>
      </c>
      <c r="F769" s="33">
        <f t="shared" ca="1" si="957"/>
        <v>0</v>
      </c>
      <c r="G769" s="33">
        <f t="shared" ca="1" si="958"/>
        <v>0</v>
      </c>
      <c r="H769" s="33">
        <v>0</v>
      </c>
      <c r="I769" s="33">
        <v>0</v>
      </c>
      <c r="J769" s="33">
        <f t="shared" ca="1" si="936"/>
        <v>0</v>
      </c>
      <c r="K769" s="33">
        <f t="shared" ca="1" si="959"/>
        <v>0</v>
      </c>
      <c r="L769" s="33"/>
      <c r="M769" s="832">
        <v>0</v>
      </c>
      <c r="N769" s="33">
        <f>IF(M769&gt;0,#REF!,0)</f>
        <v>0</v>
      </c>
      <c r="O769" s="33">
        <f t="shared" ca="1" si="960"/>
        <v>0</v>
      </c>
      <c r="P769" s="833">
        <f t="shared" ca="1" si="993"/>
        <v>0</v>
      </c>
      <c r="Q769" s="834">
        <f t="shared" ca="1" si="994"/>
        <v>0</v>
      </c>
      <c r="R769" s="835">
        <f t="shared" ca="1" si="995"/>
        <v>0</v>
      </c>
      <c r="S769" s="836">
        <f t="shared" ca="1" si="996"/>
        <v>0</v>
      </c>
      <c r="T769" s="34">
        <f t="shared" ca="1" si="961"/>
        <v>0</v>
      </c>
      <c r="U769" s="835">
        <f t="shared" ca="1" si="997"/>
        <v>0</v>
      </c>
      <c r="V769" s="34">
        <f t="shared" si="945"/>
        <v>0</v>
      </c>
      <c r="W769" s="553">
        <f t="shared" si="947"/>
        <v>0</v>
      </c>
      <c r="X769" s="42">
        <f t="shared" si="998"/>
        <v>0.03</v>
      </c>
      <c r="Y769" s="43">
        <f t="shared" si="962"/>
        <v>2.4662697723036864E-3</v>
      </c>
      <c r="Z769" s="45">
        <f t="shared" si="953"/>
        <v>0.03</v>
      </c>
      <c r="AA769" s="43">
        <f t="shared" si="963"/>
        <v>2.4662697723036864E-3</v>
      </c>
      <c r="AB769" s="35">
        <f t="shared" si="999"/>
        <v>0.16</v>
      </c>
      <c r="AC769" s="35">
        <f t="shared" ca="1" si="999"/>
        <v>0.15470777428049154</v>
      </c>
      <c r="AD769" s="317">
        <f t="shared" ca="1" si="999"/>
        <v>0.15470777428049154</v>
      </c>
      <c r="AE769" s="39"/>
      <c r="AF769" s="318">
        <f t="shared" si="964"/>
        <v>0</v>
      </c>
      <c r="AG769" s="405">
        <f t="shared" ca="1" si="965"/>
        <v>0</v>
      </c>
      <c r="AH769" s="318">
        <f t="shared" si="966"/>
        <v>0</v>
      </c>
      <c r="AI769" s="405">
        <f t="shared" ca="1" si="967"/>
        <v>0</v>
      </c>
      <c r="AJ769" s="318">
        <f t="shared" si="968"/>
        <v>0</v>
      </c>
      <c r="AK769" s="405">
        <f t="shared" ca="1" si="969"/>
        <v>0</v>
      </c>
      <c r="AL769" s="35">
        <v>0</v>
      </c>
      <c r="AM769" s="30">
        <f t="shared" ca="1" si="970"/>
        <v>0</v>
      </c>
      <c r="AN769" s="39"/>
      <c r="AO769" s="39"/>
      <c r="AP769" s="709">
        <f ca="1">IF($J$12="",0,IF(A769&lt;=$Y$3,IF(R768+SUM($M$126:M769)&gt;$Z$22,R768*10%,IF(R768+SUM($M$126:M769)&lt;=$Z$22,$Z$22-R768-SUM($M$126:M769))),0))</f>
        <v>0</v>
      </c>
      <c r="AQ769" s="319">
        <f t="shared" ca="1" si="1000"/>
        <v>0</v>
      </c>
      <c r="AR769" s="319">
        <f ca="1">IF($J$12="",0,IF(U768&lt;0,0,IF(A769&lt;=$Y$3,IF(U768+SUM($M$126:M769)&gt;$Z$22,U768*10%,IF(U768+SUM($M$126:M769)&lt;=$Z$22,$AR$125-U768-SUM($M$126:M769))),0)))</f>
        <v>0</v>
      </c>
      <c r="AS769" s="39">
        <f t="shared" ca="1" si="1001"/>
        <v>0</v>
      </c>
      <c r="AT769" s="723">
        <f t="shared" ca="1" si="971"/>
        <v>0</v>
      </c>
      <c r="AU769" s="320">
        <f t="shared" ca="1" si="972"/>
        <v>0</v>
      </c>
      <c r="AV769" s="320">
        <f t="shared" ca="1" si="973"/>
        <v>0</v>
      </c>
      <c r="AW769" s="320">
        <f t="shared" ca="1" si="974"/>
        <v>0</v>
      </c>
      <c r="AX769" s="320">
        <f t="shared" ca="1" si="975"/>
        <v>0</v>
      </c>
      <c r="AY769" s="320">
        <f t="shared" ca="1" si="1002"/>
        <v>0</v>
      </c>
      <c r="AZ769" s="724">
        <f t="shared" ca="1" si="976"/>
        <v>0</v>
      </c>
      <c r="BA769" s="1259">
        <f t="shared" si="1003"/>
        <v>0</v>
      </c>
      <c r="BB769" s="1250"/>
      <c r="BC769" s="715">
        <f t="shared" si="977"/>
        <v>0</v>
      </c>
      <c r="BD769" s="715">
        <f t="shared" si="978"/>
        <v>0</v>
      </c>
      <c r="BE769" s="715">
        <f t="shared" si="979"/>
        <v>0</v>
      </c>
      <c r="BF769" s="715">
        <f t="shared" si="1004"/>
        <v>0</v>
      </c>
      <c r="BG769" s="732">
        <f t="shared" si="980"/>
        <v>0</v>
      </c>
      <c r="BH769" s="39"/>
      <c r="BI769" s="39"/>
      <c r="BJ769" s="39"/>
      <c r="BK769" s="39"/>
      <c r="BL769" s="39"/>
      <c r="BM769" s="30"/>
      <c r="BN769" s="422">
        <f t="shared" ca="1" si="981"/>
        <v>0</v>
      </c>
      <c r="BO769" s="422">
        <f t="shared" ca="1" si="982"/>
        <v>0</v>
      </c>
      <c r="BP769" s="422">
        <f t="shared" ca="1" si="983"/>
        <v>0</v>
      </c>
      <c r="BQ769" s="422">
        <f t="shared" ca="1" si="984"/>
        <v>0</v>
      </c>
      <c r="BR769" s="422">
        <f t="shared" ca="1" si="1005"/>
        <v>0</v>
      </c>
      <c r="BS769" s="422">
        <f t="shared" ca="1" si="985"/>
        <v>0</v>
      </c>
      <c r="BT769" s="422">
        <f t="shared" si="986"/>
        <v>0</v>
      </c>
      <c r="BU769" s="422">
        <f t="shared" si="987"/>
        <v>0</v>
      </c>
      <c r="BV769" s="422">
        <f t="shared" si="988"/>
        <v>0</v>
      </c>
      <c r="BW769" s="422">
        <f t="shared" si="989"/>
        <v>0</v>
      </c>
      <c r="BX769" s="422">
        <f t="shared" si="1006"/>
        <v>0</v>
      </c>
      <c r="BY769" s="422">
        <f t="shared" si="990"/>
        <v>0</v>
      </c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458"/>
      <c r="CL769" s="458"/>
      <c r="CM769" s="458"/>
      <c r="CN769" s="458"/>
      <c r="CO769" s="458"/>
      <c r="CP769" s="458"/>
      <c r="CQ769" s="458"/>
      <c r="CR769" s="458"/>
      <c r="CS769" s="458"/>
      <c r="CT769" s="458"/>
      <c r="CU769" s="458"/>
      <c r="CV769" s="458"/>
      <c r="CW769" s="458"/>
      <c r="CX769" s="458"/>
      <c r="CY769" s="458"/>
      <c r="CZ769" s="458"/>
      <c r="DA769" s="458"/>
      <c r="DB769" s="458"/>
      <c r="DC769" s="458"/>
      <c r="DD769" s="458"/>
      <c r="DE769" s="458"/>
      <c r="DF769" s="458"/>
      <c r="DG769" s="458"/>
      <c r="DH769" s="458"/>
      <c r="DI769" s="458"/>
      <c r="DJ769" s="458"/>
      <c r="DK769" s="458"/>
      <c r="DL769" s="458"/>
      <c r="DM769" s="458"/>
      <c r="DN769" s="458"/>
      <c r="DO769" s="458"/>
      <c r="DP769" s="458"/>
      <c r="DQ769" s="458"/>
      <c r="DR769" s="458"/>
      <c r="DS769" s="458"/>
      <c r="DT769" s="458"/>
      <c r="DU769" s="39"/>
      <c r="DV769" s="39"/>
      <c r="DW769" s="31">
        <f t="shared" si="955"/>
        <v>54</v>
      </c>
      <c r="DX769" s="459">
        <f t="shared" si="991"/>
        <v>645</v>
      </c>
      <c r="DY769" s="467">
        <f t="shared" si="1007"/>
        <v>0</v>
      </c>
      <c r="DZ769" s="468">
        <f t="shared" si="1008"/>
        <v>0</v>
      </c>
      <c r="EA769" s="467">
        <f t="shared" si="1009"/>
        <v>0</v>
      </c>
      <c r="EB769" s="468"/>
      <c r="EC769" s="326"/>
      <c r="ED769" s="468"/>
      <c r="EE769" s="39"/>
      <c r="EF769" s="459">
        <f t="shared" si="1010"/>
        <v>645</v>
      </c>
      <c r="EG769" s="407">
        <f t="shared" si="1011"/>
        <v>0.03</v>
      </c>
      <c r="EH769" s="407">
        <f t="shared" si="1011"/>
        <v>0.03</v>
      </c>
      <c r="EI769" s="407">
        <f t="shared" si="1011"/>
        <v>0.03</v>
      </c>
      <c r="EJ769" s="407">
        <f t="shared" si="1011"/>
        <v>0.03</v>
      </c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U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</row>
    <row r="770" spans="1:228" ht="12.75" hidden="1" customHeight="1" x14ac:dyDescent="0.2">
      <c r="A770" s="31">
        <f t="shared" si="954"/>
        <v>54</v>
      </c>
      <c r="B770" s="31"/>
      <c r="C770" s="31"/>
      <c r="D770" s="32">
        <f t="shared" si="992"/>
        <v>646</v>
      </c>
      <c r="E770" s="33">
        <f t="shared" ca="1" si="956"/>
        <v>0</v>
      </c>
      <c r="F770" s="33">
        <f t="shared" ca="1" si="957"/>
        <v>0</v>
      </c>
      <c r="G770" s="33">
        <f t="shared" ca="1" si="958"/>
        <v>0</v>
      </c>
      <c r="H770" s="33">
        <v>0</v>
      </c>
      <c r="I770" s="33">
        <v>0</v>
      </c>
      <c r="J770" s="33">
        <f t="shared" ca="1" si="936"/>
        <v>0</v>
      </c>
      <c r="K770" s="33">
        <f t="shared" ca="1" si="959"/>
        <v>0</v>
      </c>
      <c r="L770" s="33"/>
      <c r="M770" s="832">
        <v>0</v>
      </c>
      <c r="N770" s="33">
        <f>IF(M770&gt;0,#REF!,0)</f>
        <v>0</v>
      </c>
      <c r="O770" s="33">
        <f t="shared" ca="1" si="960"/>
        <v>0</v>
      </c>
      <c r="P770" s="833">
        <f t="shared" ca="1" si="993"/>
        <v>0</v>
      </c>
      <c r="Q770" s="834">
        <f t="shared" ca="1" si="994"/>
        <v>0</v>
      </c>
      <c r="R770" s="835">
        <f t="shared" ca="1" si="995"/>
        <v>0</v>
      </c>
      <c r="S770" s="836">
        <f t="shared" ca="1" si="996"/>
        <v>0</v>
      </c>
      <c r="T770" s="34">
        <f t="shared" ca="1" si="961"/>
        <v>0</v>
      </c>
      <c r="U770" s="835">
        <f t="shared" ca="1" si="997"/>
        <v>0</v>
      </c>
      <c r="V770" s="34">
        <f t="shared" si="945"/>
        <v>0</v>
      </c>
      <c r="W770" s="553">
        <f t="shared" si="947"/>
        <v>0</v>
      </c>
      <c r="X770" s="42">
        <f t="shared" si="998"/>
        <v>0.03</v>
      </c>
      <c r="Y770" s="43">
        <f t="shared" si="962"/>
        <v>2.4662697723036864E-3</v>
      </c>
      <c r="Z770" s="45">
        <f t="shared" si="953"/>
        <v>0.03</v>
      </c>
      <c r="AA770" s="43">
        <f t="shared" si="963"/>
        <v>2.4662697723036864E-3</v>
      </c>
      <c r="AB770" s="35">
        <f t="shared" si="999"/>
        <v>0.16</v>
      </c>
      <c r="AC770" s="35">
        <f t="shared" ca="1" si="999"/>
        <v>0.15470777428049154</v>
      </c>
      <c r="AD770" s="317">
        <f t="shared" ca="1" si="999"/>
        <v>0.15470777428049154</v>
      </c>
      <c r="AE770" s="39"/>
      <c r="AF770" s="318">
        <f t="shared" si="964"/>
        <v>0</v>
      </c>
      <c r="AG770" s="405">
        <f t="shared" ca="1" si="965"/>
        <v>0</v>
      </c>
      <c r="AH770" s="318">
        <f t="shared" si="966"/>
        <v>0</v>
      </c>
      <c r="AI770" s="405">
        <f t="shared" ca="1" si="967"/>
        <v>0</v>
      </c>
      <c r="AJ770" s="318">
        <f t="shared" si="968"/>
        <v>0</v>
      </c>
      <c r="AK770" s="405">
        <f t="shared" ca="1" si="969"/>
        <v>0</v>
      </c>
      <c r="AL770" s="35">
        <v>0</v>
      </c>
      <c r="AM770" s="30">
        <f t="shared" ca="1" si="970"/>
        <v>0</v>
      </c>
      <c r="AN770" s="39"/>
      <c r="AO770" s="39"/>
      <c r="AP770" s="709">
        <f ca="1">IF($J$12="",0,IF(A770&lt;=$Y$3,IF(R769+SUM($M$126:M770)&gt;$Z$22,R769*10%,IF(R769+SUM($M$126:M770)&lt;=$Z$22,$Z$22-R769-SUM($M$126:M770))),0))</f>
        <v>0</v>
      </c>
      <c r="AQ770" s="319">
        <f t="shared" ca="1" si="1000"/>
        <v>0</v>
      </c>
      <c r="AR770" s="319">
        <f ca="1">IF($J$12="",0,IF(U769&lt;0,0,IF(A770&lt;=$Y$3,IF(U769+SUM($M$126:M770)&gt;$Z$22,U769*10%,IF(U769+SUM($M$126:M770)&lt;=$Z$22,$AR$125-U769-SUM($M$126:M770))),0)))</f>
        <v>0</v>
      </c>
      <c r="AS770" s="39">
        <f t="shared" ca="1" si="1001"/>
        <v>0</v>
      </c>
      <c r="AT770" s="723">
        <f t="shared" ca="1" si="971"/>
        <v>0</v>
      </c>
      <c r="AU770" s="320">
        <f t="shared" ca="1" si="972"/>
        <v>0</v>
      </c>
      <c r="AV770" s="320">
        <f t="shared" ca="1" si="973"/>
        <v>0</v>
      </c>
      <c r="AW770" s="320">
        <f t="shared" ca="1" si="974"/>
        <v>0</v>
      </c>
      <c r="AX770" s="320">
        <f t="shared" ca="1" si="975"/>
        <v>0</v>
      </c>
      <c r="AY770" s="320">
        <f t="shared" ca="1" si="1002"/>
        <v>0</v>
      </c>
      <c r="AZ770" s="724">
        <f t="shared" ca="1" si="976"/>
        <v>0</v>
      </c>
      <c r="BA770" s="1259">
        <f t="shared" si="1003"/>
        <v>0</v>
      </c>
      <c r="BB770" s="1250"/>
      <c r="BC770" s="715">
        <f t="shared" si="977"/>
        <v>0</v>
      </c>
      <c r="BD770" s="715">
        <f t="shared" si="978"/>
        <v>0</v>
      </c>
      <c r="BE770" s="715">
        <f t="shared" si="979"/>
        <v>0</v>
      </c>
      <c r="BF770" s="715">
        <f t="shared" si="1004"/>
        <v>0</v>
      </c>
      <c r="BG770" s="732">
        <f t="shared" si="980"/>
        <v>0</v>
      </c>
      <c r="BH770" s="39"/>
      <c r="BI770" s="39"/>
      <c r="BJ770" s="39"/>
      <c r="BK770" s="39"/>
      <c r="BL770" s="39"/>
      <c r="BM770" s="30"/>
      <c r="BN770" s="422">
        <f t="shared" ca="1" si="981"/>
        <v>0</v>
      </c>
      <c r="BO770" s="422">
        <f t="shared" ca="1" si="982"/>
        <v>0</v>
      </c>
      <c r="BP770" s="422">
        <f t="shared" ca="1" si="983"/>
        <v>0</v>
      </c>
      <c r="BQ770" s="422">
        <f t="shared" ca="1" si="984"/>
        <v>0</v>
      </c>
      <c r="BR770" s="422">
        <f t="shared" ca="1" si="1005"/>
        <v>0</v>
      </c>
      <c r="BS770" s="422">
        <f t="shared" ca="1" si="985"/>
        <v>0</v>
      </c>
      <c r="BT770" s="422">
        <f t="shared" si="986"/>
        <v>0</v>
      </c>
      <c r="BU770" s="422">
        <f t="shared" si="987"/>
        <v>0</v>
      </c>
      <c r="BV770" s="422">
        <f t="shared" si="988"/>
        <v>0</v>
      </c>
      <c r="BW770" s="422">
        <f t="shared" si="989"/>
        <v>0</v>
      </c>
      <c r="BX770" s="422">
        <f t="shared" si="1006"/>
        <v>0</v>
      </c>
      <c r="BY770" s="422">
        <f t="shared" si="990"/>
        <v>0</v>
      </c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458"/>
      <c r="CL770" s="458"/>
      <c r="CM770" s="458"/>
      <c r="CN770" s="458"/>
      <c r="CO770" s="458"/>
      <c r="CP770" s="458"/>
      <c r="CQ770" s="458"/>
      <c r="CR770" s="458"/>
      <c r="CS770" s="458"/>
      <c r="CT770" s="458"/>
      <c r="CU770" s="458"/>
      <c r="CV770" s="458"/>
      <c r="CW770" s="458"/>
      <c r="CX770" s="458"/>
      <c r="CY770" s="458"/>
      <c r="CZ770" s="458"/>
      <c r="DA770" s="458"/>
      <c r="DB770" s="458"/>
      <c r="DC770" s="458"/>
      <c r="DD770" s="458"/>
      <c r="DE770" s="458"/>
      <c r="DF770" s="458"/>
      <c r="DG770" s="458"/>
      <c r="DH770" s="458"/>
      <c r="DI770" s="458"/>
      <c r="DJ770" s="458"/>
      <c r="DK770" s="458"/>
      <c r="DL770" s="458"/>
      <c r="DM770" s="458"/>
      <c r="DN770" s="458"/>
      <c r="DO770" s="458"/>
      <c r="DP770" s="458"/>
      <c r="DQ770" s="458"/>
      <c r="DR770" s="458"/>
      <c r="DS770" s="458"/>
      <c r="DT770" s="458"/>
      <c r="DU770" s="39"/>
      <c r="DV770" s="39"/>
      <c r="DW770" s="31">
        <f t="shared" si="955"/>
        <v>54</v>
      </c>
      <c r="DX770" s="459">
        <f t="shared" si="991"/>
        <v>646</v>
      </c>
      <c r="DY770" s="467">
        <f t="shared" si="1007"/>
        <v>0</v>
      </c>
      <c r="DZ770" s="468">
        <f t="shared" si="1008"/>
        <v>0</v>
      </c>
      <c r="EA770" s="467">
        <f t="shared" si="1009"/>
        <v>0</v>
      </c>
      <c r="EB770" s="468"/>
      <c r="EC770" s="326"/>
      <c r="ED770" s="468"/>
      <c r="EE770" s="39"/>
      <c r="EF770" s="459">
        <f t="shared" si="1010"/>
        <v>646</v>
      </c>
      <c r="EG770" s="407">
        <f t="shared" si="1011"/>
        <v>0.03</v>
      </c>
      <c r="EH770" s="407">
        <f t="shared" si="1011"/>
        <v>0.03</v>
      </c>
      <c r="EI770" s="407">
        <f t="shared" si="1011"/>
        <v>0.03</v>
      </c>
      <c r="EJ770" s="407">
        <f t="shared" si="1011"/>
        <v>0.03</v>
      </c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U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</row>
    <row r="771" spans="1:228" ht="12.75" hidden="1" customHeight="1" x14ac:dyDescent="0.2">
      <c r="A771" s="31">
        <f t="shared" si="954"/>
        <v>54</v>
      </c>
      <c r="B771" s="31"/>
      <c r="C771" s="31"/>
      <c r="D771" s="32">
        <f t="shared" si="992"/>
        <v>647</v>
      </c>
      <c r="E771" s="33">
        <f t="shared" ca="1" si="956"/>
        <v>0</v>
      </c>
      <c r="F771" s="33">
        <f t="shared" ca="1" si="957"/>
        <v>0</v>
      </c>
      <c r="G771" s="33">
        <f t="shared" ca="1" si="958"/>
        <v>0</v>
      </c>
      <c r="H771" s="33">
        <v>0</v>
      </c>
      <c r="I771" s="33">
        <v>0</v>
      </c>
      <c r="J771" s="33">
        <f t="shared" ca="1" si="936"/>
        <v>0</v>
      </c>
      <c r="K771" s="33">
        <f t="shared" ca="1" si="959"/>
        <v>0</v>
      </c>
      <c r="L771" s="33"/>
      <c r="M771" s="832">
        <v>0</v>
      </c>
      <c r="N771" s="33">
        <f>IF(M771&gt;0,#REF!,0)</f>
        <v>0</v>
      </c>
      <c r="O771" s="33">
        <f t="shared" ca="1" si="960"/>
        <v>0</v>
      </c>
      <c r="P771" s="833">
        <f t="shared" ca="1" si="993"/>
        <v>0</v>
      </c>
      <c r="Q771" s="834">
        <f t="shared" ca="1" si="994"/>
        <v>0</v>
      </c>
      <c r="R771" s="835">
        <f t="shared" ca="1" si="995"/>
        <v>0</v>
      </c>
      <c r="S771" s="836">
        <f t="shared" ca="1" si="996"/>
        <v>0</v>
      </c>
      <c r="T771" s="34">
        <f t="shared" ca="1" si="961"/>
        <v>0</v>
      </c>
      <c r="U771" s="835">
        <f t="shared" ca="1" si="997"/>
        <v>0</v>
      </c>
      <c r="V771" s="34">
        <f t="shared" si="945"/>
        <v>0</v>
      </c>
      <c r="W771" s="553">
        <f t="shared" si="947"/>
        <v>0</v>
      </c>
      <c r="X771" s="42">
        <f t="shared" si="998"/>
        <v>0.03</v>
      </c>
      <c r="Y771" s="43">
        <f t="shared" si="962"/>
        <v>2.4662697723036864E-3</v>
      </c>
      <c r="Z771" s="45">
        <f t="shared" si="953"/>
        <v>0.03</v>
      </c>
      <c r="AA771" s="43">
        <f t="shared" si="963"/>
        <v>2.4662697723036864E-3</v>
      </c>
      <c r="AB771" s="35">
        <f t="shared" si="999"/>
        <v>0.16</v>
      </c>
      <c r="AC771" s="35">
        <f t="shared" ca="1" si="999"/>
        <v>0.15470777428049154</v>
      </c>
      <c r="AD771" s="317">
        <f t="shared" ca="1" si="999"/>
        <v>0.15470777428049154</v>
      </c>
      <c r="AE771" s="39"/>
      <c r="AF771" s="318">
        <f t="shared" si="964"/>
        <v>0</v>
      </c>
      <c r="AG771" s="405">
        <f t="shared" ca="1" si="965"/>
        <v>0</v>
      </c>
      <c r="AH771" s="318">
        <f t="shared" si="966"/>
        <v>0</v>
      </c>
      <c r="AI771" s="405">
        <f t="shared" ca="1" si="967"/>
        <v>0</v>
      </c>
      <c r="AJ771" s="318">
        <f t="shared" si="968"/>
        <v>0</v>
      </c>
      <c r="AK771" s="405">
        <f t="shared" ca="1" si="969"/>
        <v>0</v>
      </c>
      <c r="AL771" s="35">
        <v>0</v>
      </c>
      <c r="AM771" s="30">
        <f t="shared" ca="1" si="970"/>
        <v>0</v>
      </c>
      <c r="AN771" s="39"/>
      <c r="AO771" s="39"/>
      <c r="AP771" s="709">
        <f ca="1">IF($J$12="",0,IF(A771&lt;=$Y$3,IF(R770+SUM($M$126:M771)&gt;$Z$22,R770*10%,IF(R770+SUM($M$126:M771)&lt;=$Z$22,$Z$22-R770-SUM($M$126:M771))),0))</f>
        <v>0</v>
      </c>
      <c r="AQ771" s="319">
        <f t="shared" ca="1" si="1000"/>
        <v>0</v>
      </c>
      <c r="AR771" s="319">
        <f ca="1">IF($J$12="",0,IF(U770&lt;0,0,IF(A771&lt;=$Y$3,IF(U770+SUM($M$126:M771)&gt;$Z$22,U770*10%,IF(U770+SUM($M$126:M771)&lt;=$Z$22,$AR$125-U770-SUM($M$126:M771))),0)))</f>
        <v>0</v>
      </c>
      <c r="AS771" s="39">
        <f t="shared" ca="1" si="1001"/>
        <v>0</v>
      </c>
      <c r="AT771" s="723">
        <f t="shared" ca="1" si="971"/>
        <v>0</v>
      </c>
      <c r="AU771" s="320">
        <f t="shared" ca="1" si="972"/>
        <v>0</v>
      </c>
      <c r="AV771" s="320">
        <f t="shared" ca="1" si="973"/>
        <v>0</v>
      </c>
      <c r="AW771" s="320">
        <f t="shared" ca="1" si="974"/>
        <v>0</v>
      </c>
      <c r="AX771" s="320">
        <f t="shared" ca="1" si="975"/>
        <v>0</v>
      </c>
      <c r="AY771" s="320">
        <f t="shared" ca="1" si="1002"/>
        <v>0</v>
      </c>
      <c r="AZ771" s="724">
        <f t="shared" ca="1" si="976"/>
        <v>0</v>
      </c>
      <c r="BA771" s="1259">
        <f t="shared" si="1003"/>
        <v>0</v>
      </c>
      <c r="BB771" s="1250"/>
      <c r="BC771" s="715">
        <f t="shared" si="977"/>
        <v>0</v>
      </c>
      <c r="BD771" s="715">
        <f t="shared" si="978"/>
        <v>0</v>
      </c>
      <c r="BE771" s="715">
        <f t="shared" si="979"/>
        <v>0</v>
      </c>
      <c r="BF771" s="715">
        <f t="shared" si="1004"/>
        <v>0</v>
      </c>
      <c r="BG771" s="732">
        <f t="shared" si="980"/>
        <v>0</v>
      </c>
      <c r="BH771" s="39"/>
      <c r="BI771" s="39"/>
      <c r="BJ771" s="39"/>
      <c r="BK771" s="39"/>
      <c r="BL771" s="39"/>
      <c r="BM771" s="30"/>
      <c r="BN771" s="422">
        <f t="shared" ca="1" si="981"/>
        <v>0</v>
      </c>
      <c r="BO771" s="422">
        <f t="shared" ca="1" si="982"/>
        <v>0</v>
      </c>
      <c r="BP771" s="422">
        <f t="shared" ca="1" si="983"/>
        <v>0</v>
      </c>
      <c r="BQ771" s="422">
        <f t="shared" ca="1" si="984"/>
        <v>0</v>
      </c>
      <c r="BR771" s="422">
        <f t="shared" ca="1" si="1005"/>
        <v>0</v>
      </c>
      <c r="BS771" s="422">
        <f t="shared" ca="1" si="985"/>
        <v>0</v>
      </c>
      <c r="BT771" s="422">
        <f t="shared" si="986"/>
        <v>0</v>
      </c>
      <c r="BU771" s="422">
        <f t="shared" si="987"/>
        <v>0</v>
      </c>
      <c r="BV771" s="422">
        <f t="shared" si="988"/>
        <v>0</v>
      </c>
      <c r="BW771" s="422">
        <f t="shared" si="989"/>
        <v>0</v>
      </c>
      <c r="BX771" s="422">
        <f t="shared" si="1006"/>
        <v>0</v>
      </c>
      <c r="BY771" s="422">
        <f t="shared" si="990"/>
        <v>0</v>
      </c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458"/>
      <c r="CL771" s="458"/>
      <c r="CM771" s="458"/>
      <c r="CN771" s="458"/>
      <c r="CO771" s="458"/>
      <c r="CP771" s="458"/>
      <c r="CQ771" s="458"/>
      <c r="CR771" s="458"/>
      <c r="CS771" s="458"/>
      <c r="CT771" s="458"/>
      <c r="CU771" s="458"/>
      <c r="CV771" s="458"/>
      <c r="CW771" s="458"/>
      <c r="CX771" s="458"/>
      <c r="CY771" s="458"/>
      <c r="CZ771" s="458"/>
      <c r="DA771" s="458"/>
      <c r="DB771" s="458"/>
      <c r="DC771" s="458"/>
      <c r="DD771" s="458"/>
      <c r="DE771" s="458"/>
      <c r="DF771" s="458"/>
      <c r="DG771" s="458"/>
      <c r="DH771" s="458"/>
      <c r="DI771" s="458"/>
      <c r="DJ771" s="458"/>
      <c r="DK771" s="458"/>
      <c r="DL771" s="458"/>
      <c r="DM771" s="458"/>
      <c r="DN771" s="458"/>
      <c r="DO771" s="458"/>
      <c r="DP771" s="458"/>
      <c r="DQ771" s="458"/>
      <c r="DR771" s="458"/>
      <c r="DS771" s="458"/>
      <c r="DT771" s="458"/>
      <c r="DU771" s="39"/>
      <c r="DV771" s="39"/>
      <c r="DW771" s="31">
        <f t="shared" si="955"/>
        <v>54</v>
      </c>
      <c r="DX771" s="459">
        <f t="shared" si="991"/>
        <v>647</v>
      </c>
      <c r="DY771" s="467">
        <f t="shared" si="1007"/>
        <v>0</v>
      </c>
      <c r="DZ771" s="468">
        <f t="shared" si="1008"/>
        <v>0</v>
      </c>
      <c r="EA771" s="467">
        <f t="shared" si="1009"/>
        <v>0</v>
      </c>
      <c r="EB771" s="468"/>
      <c r="EC771" s="326"/>
      <c r="ED771" s="468"/>
      <c r="EE771" s="39"/>
      <c r="EF771" s="459">
        <f t="shared" si="1010"/>
        <v>647</v>
      </c>
      <c r="EG771" s="407">
        <f t="shared" si="1011"/>
        <v>0.03</v>
      </c>
      <c r="EH771" s="407">
        <f t="shared" si="1011"/>
        <v>0.03</v>
      </c>
      <c r="EI771" s="407">
        <f t="shared" si="1011"/>
        <v>0.03</v>
      </c>
      <c r="EJ771" s="407">
        <f t="shared" si="1011"/>
        <v>0.03</v>
      </c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U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</row>
    <row r="772" spans="1:228" ht="12.75" hidden="1" customHeight="1" x14ac:dyDescent="0.2">
      <c r="A772" s="31">
        <f t="shared" si="954"/>
        <v>54</v>
      </c>
      <c r="B772" s="31"/>
      <c r="C772" s="31"/>
      <c r="D772" s="32">
        <f t="shared" si="992"/>
        <v>648</v>
      </c>
      <c r="E772" s="33">
        <f t="shared" ca="1" si="956"/>
        <v>0</v>
      </c>
      <c r="F772" s="33">
        <f t="shared" ca="1" si="957"/>
        <v>0</v>
      </c>
      <c r="G772" s="33">
        <f t="shared" ca="1" si="958"/>
        <v>0</v>
      </c>
      <c r="H772" s="33">
        <v>0</v>
      </c>
      <c r="I772" s="33">
        <v>0</v>
      </c>
      <c r="J772" s="33">
        <f t="shared" ca="1" si="936"/>
        <v>0</v>
      </c>
      <c r="K772" s="33">
        <f t="shared" ca="1" si="959"/>
        <v>0</v>
      </c>
      <c r="L772" s="33"/>
      <c r="M772" s="832">
        <v>0</v>
      </c>
      <c r="N772" s="33">
        <f>IF(M772&gt;0,#REF!,0)</f>
        <v>0</v>
      </c>
      <c r="O772" s="33">
        <f t="shared" ca="1" si="960"/>
        <v>0</v>
      </c>
      <c r="P772" s="833">
        <f t="shared" ca="1" si="993"/>
        <v>0</v>
      </c>
      <c r="Q772" s="834">
        <f t="shared" ca="1" si="994"/>
        <v>0</v>
      </c>
      <c r="R772" s="835">
        <f t="shared" ca="1" si="995"/>
        <v>0</v>
      </c>
      <c r="S772" s="836">
        <f t="shared" ca="1" si="996"/>
        <v>0</v>
      </c>
      <c r="T772" s="34">
        <f t="shared" ca="1" si="961"/>
        <v>0</v>
      </c>
      <c r="U772" s="835">
        <f t="shared" ca="1" si="997"/>
        <v>0</v>
      </c>
      <c r="V772" s="34">
        <f t="shared" si="945"/>
        <v>0</v>
      </c>
      <c r="W772" s="553">
        <f t="shared" si="947"/>
        <v>0</v>
      </c>
      <c r="X772" s="42">
        <f t="shared" si="998"/>
        <v>0.03</v>
      </c>
      <c r="Y772" s="43">
        <f t="shared" si="962"/>
        <v>2.4662697723036864E-3</v>
      </c>
      <c r="Z772" s="45">
        <f t="shared" si="953"/>
        <v>0.03</v>
      </c>
      <c r="AA772" s="43">
        <f t="shared" si="963"/>
        <v>2.4662697723036864E-3</v>
      </c>
      <c r="AB772" s="35">
        <f t="shared" si="999"/>
        <v>0.16</v>
      </c>
      <c r="AC772" s="35">
        <f t="shared" ca="1" si="999"/>
        <v>0.15470777428049154</v>
      </c>
      <c r="AD772" s="317">
        <f t="shared" ca="1" si="999"/>
        <v>0.15470777428049154</v>
      </c>
      <c r="AE772" s="39"/>
      <c r="AF772" s="318">
        <f t="shared" si="964"/>
        <v>0</v>
      </c>
      <c r="AG772" s="405">
        <f t="shared" ca="1" si="965"/>
        <v>0</v>
      </c>
      <c r="AH772" s="318">
        <f t="shared" si="966"/>
        <v>0</v>
      </c>
      <c r="AI772" s="405">
        <f t="shared" ca="1" si="967"/>
        <v>0</v>
      </c>
      <c r="AJ772" s="318">
        <f t="shared" si="968"/>
        <v>0</v>
      </c>
      <c r="AK772" s="405">
        <f t="shared" ca="1" si="969"/>
        <v>0</v>
      </c>
      <c r="AL772" s="35">
        <v>0</v>
      </c>
      <c r="AM772" s="30">
        <f t="shared" ca="1" si="970"/>
        <v>0</v>
      </c>
      <c r="AN772" s="39"/>
      <c r="AO772" s="39"/>
      <c r="AP772" s="709">
        <f ca="1">IF($J$12="",0,IF(A772&lt;=$Y$3,IF(R771+SUM($M$126:M772)&gt;$Z$22,R771*10%,IF(R771+SUM($M$126:M772)&lt;=$Z$22,$Z$22-R771-SUM($M$126:M772))),0))</f>
        <v>0</v>
      </c>
      <c r="AQ772" s="319">
        <f t="shared" ca="1" si="1000"/>
        <v>0</v>
      </c>
      <c r="AR772" s="319">
        <f ca="1">IF($J$12="",0,IF(U771&lt;0,0,IF(A772&lt;=$Y$3,IF(U771+SUM($M$126:M772)&gt;$Z$22,U771*10%,IF(U771+SUM($M$126:M772)&lt;=$Z$22,$AR$125-U771-SUM($M$126:M772))),0)))</f>
        <v>0</v>
      </c>
      <c r="AS772" s="39">
        <f t="shared" ca="1" si="1001"/>
        <v>0</v>
      </c>
      <c r="AT772" s="723">
        <f t="shared" ca="1" si="971"/>
        <v>0</v>
      </c>
      <c r="AU772" s="320">
        <f t="shared" ca="1" si="972"/>
        <v>0</v>
      </c>
      <c r="AV772" s="320">
        <f t="shared" ca="1" si="973"/>
        <v>0</v>
      </c>
      <c r="AW772" s="320">
        <f t="shared" ca="1" si="974"/>
        <v>0</v>
      </c>
      <c r="AX772" s="320">
        <f t="shared" ca="1" si="975"/>
        <v>0</v>
      </c>
      <c r="AY772" s="320">
        <f t="shared" ca="1" si="1002"/>
        <v>0</v>
      </c>
      <c r="AZ772" s="724">
        <f t="shared" ca="1" si="976"/>
        <v>0</v>
      </c>
      <c r="BA772" s="1259">
        <f t="shared" si="1003"/>
        <v>0</v>
      </c>
      <c r="BB772" s="1250"/>
      <c r="BC772" s="715">
        <f t="shared" si="977"/>
        <v>0</v>
      </c>
      <c r="BD772" s="715">
        <f t="shared" si="978"/>
        <v>0</v>
      </c>
      <c r="BE772" s="715">
        <f t="shared" si="979"/>
        <v>0</v>
      </c>
      <c r="BF772" s="715">
        <f t="shared" si="1004"/>
        <v>0</v>
      </c>
      <c r="BG772" s="732">
        <f t="shared" si="980"/>
        <v>0</v>
      </c>
      <c r="BH772" s="39"/>
      <c r="BI772" s="39"/>
      <c r="BJ772" s="39"/>
      <c r="BK772" s="39"/>
      <c r="BL772" s="39"/>
      <c r="BM772" s="30"/>
      <c r="BN772" s="422">
        <f t="shared" ca="1" si="981"/>
        <v>0</v>
      </c>
      <c r="BO772" s="422">
        <f t="shared" ca="1" si="982"/>
        <v>0</v>
      </c>
      <c r="BP772" s="422">
        <f t="shared" ca="1" si="983"/>
        <v>0</v>
      </c>
      <c r="BQ772" s="422">
        <f t="shared" ca="1" si="984"/>
        <v>0</v>
      </c>
      <c r="BR772" s="422">
        <f t="shared" ca="1" si="1005"/>
        <v>0</v>
      </c>
      <c r="BS772" s="422">
        <f t="shared" ca="1" si="985"/>
        <v>0</v>
      </c>
      <c r="BT772" s="422">
        <f t="shared" si="986"/>
        <v>0</v>
      </c>
      <c r="BU772" s="422">
        <f t="shared" si="987"/>
        <v>0</v>
      </c>
      <c r="BV772" s="422">
        <f t="shared" si="988"/>
        <v>0</v>
      </c>
      <c r="BW772" s="422">
        <f t="shared" si="989"/>
        <v>0</v>
      </c>
      <c r="BX772" s="422">
        <f t="shared" si="1006"/>
        <v>0</v>
      </c>
      <c r="BY772" s="422">
        <f t="shared" si="990"/>
        <v>0</v>
      </c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458"/>
      <c r="CL772" s="458"/>
      <c r="CM772" s="458"/>
      <c r="CN772" s="458"/>
      <c r="CO772" s="458"/>
      <c r="CP772" s="458"/>
      <c r="CQ772" s="458"/>
      <c r="CR772" s="458"/>
      <c r="CS772" s="458"/>
      <c r="CT772" s="458"/>
      <c r="CU772" s="458"/>
      <c r="CV772" s="458"/>
      <c r="CW772" s="458"/>
      <c r="CX772" s="458"/>
      <c r="CY772" s="458"/>
      <c r="CZ772" s="458"/>
      <c r="DA772" s="458"/>
      <c r="DB772" s="458"/>
      <c r="DC772" s="458"/>
      <c r="DD772" s="458"/>
      <c r="DE772" s="458"/>
      <c r="DF772" s="458"/>
      <c r="DG772" s="458"/>
      <c r="DH772" s="458"/>
      <c r="DI772" s="458"/>
      <c r="DJ772" s="458"/>
      <c r="DK772" s="458"/>
      <c r="DL772" s="458"/>
      <c r="DM772" s="458"/>
      <c r="DN772" s="458"/>
      <c r="DO772" s="458"/>
      <c r="DP772" s="458"/>
      <c r="DQ772" s="458"/>
      <c r="DR772" s="458"/>
      <c r="DS772" s="458"/>
      <c r="DT772" s="458"/>
      <c r="DU772" s="39"/>
      <c r="DV772" s="39"/>
      <c r="DW772" s="31">
        <f t="shared" si="955"/>
        <v>54</v>
      </c>
      <c r="DX772" s="459">
        <f t="shared" si="991"/>
        <v>648</v>
      </c>
      <c r="DY772" s="467">
        <f t="shared" si="1007"/>
        <v>0</v>
      </c>
      <c r="DZ772" s="468">
        <f t="shared" si="1008"/>
        <v>0</v>
      </c>
      <c r="EA772" s="467">
        <f t="shared" si="1009"/>
        <v>0</v>
      </c>
      <c r="EB772" s="468"/>
      <c r="EC772" s="326"/>
      <c r="ED772" s="468"/>
      <c r="EE772" s="39"/>
      <c r="EF772" s="459">
        <f t="shared" si="1010"/>
        <v>648</v>
      </c>
      <c r="EG772" s="407">
        <f t="shared" si="1011"/>
        <v>0.03</v>
      </c>
      <c r="EH772" s="407">
        <f t="shared" si="1011"/>
        <v>0.03</v>
      </c>
      <c r="EI772" s="407">
        <f t="shared" si="1011"/>
        <v>0.03</v>
      </c>
      <c r="EJ772" s="407">
        <f t="shared" si="1011"/>
        <v>0.03</v>
      </c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U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</row>
    <row r="773" spans="1:228" ht="12.75" hidden="1" customHeight="1" x14ac:dyDescent="0.2">
      <c r="A773" s="31">
        <f>A772+1</f>
        <v>55</v>
      </c>
      <c r="B773" s="31"/>
      <c r="C773" s="31">
        <v>30</v>
      </c>
      <c r="D773" s="32">
        <f t="shared" si="992"/>
        <v>649</v>
      </c>
      <c r="E773" s="33">
        <f t="shared" ca="1" si="956"/>
        <v>0</v>
      </c>
      <c r="F773" s="33">
        <f t="shared" ca="1" si="957"/>
        <v>0</v>
      </c>
      <c r="G773" s="33">
        <f t="shared" ca="1" si="958"/>
        <v>0</v>
      </c>
      <c r="H773" s="33">
        <v>0</v>
      </c>
      <c r="I773" s="33">
        <v>0</v>
      </c>
      <c r="J773" s="33">
        <f t="shared" ca="1" si="936"/>
        <v>0</v>
      </c>
      <c r="K773" s="33">
        <f t="shared" ca="1" si="959"/>
        <v>0</v>
      </c>
      <c r="L773" s="33"/>
      <c r="M773" s="832">
        <v>0</v>
      </c>
      <c r="N773" s="33">
        <f>IF(M773&gt;0,#REF!,0)</f>
        <v>0</v>
      </c>
      <c r="O773" s="33">
        <f t="shared" ca="1" si="960"/>
        <v>0</v>
      </c>
      <c r="P773" s="833">
        <f t="shared" ca="1" si="993"/>
        <v>0</v>
      </c>
      <c r="Q773" s="834">
        <f t="shared" ca="1" si="994"/>
        <v>0</v>
      </c>
      <c r="R773" s="835">
        <f t="shared" ca="1" si="995"/>
        <v>0</v>
      </c>
      <c r="S773" s="836">
        <f t="shared" ca="1" si="996"/>
        <v>0</v>
      </c>
      <c r="T773" s="34">
        <f t="shared" ca="1" si="961"/>
        <v>0</v>
      </c>
      <c r="U773" s="835">
        <f t="shared" ca="1" si="997"/>
        <v>0</v>
      </c>
      <c r="V773" s="34">
        <f t="shared" si="945"/>
        <v>0</v>
      </c>
      <c r="W773" s="553">
        <f t="shared" si="947"/>
        <v>0</v>
      </c>
      <c r="X773" s="42">
        <f t="shared" si="998"/>
        <v>0.03</v>
      </c>
      <c r="Y773" s="43">
        <f t="shared" si="962"/>
        <v>2.4662697723036864E-3</v>
      </c>
      <c r="Z773" s="45">
        <f t="shared" si="953"/>
        <v>0.03</v>
      </c>
      <c r="AA773" s="43">
        <f t="shared" si="963"/>
        <v>2.4662697723036864E-3</v>
      </c>
      <c r="AB773" s="35">
        <f t="shared" si="999"/>
        <v>0.16</v>
      </c>
      <c r="AC773" s="35">
        <f t="shared" ca="1" si="999"/>
        <v>0.15470777428049154</v>
      </c>
      <c r="AD773" s="317">
        <f t="shared" ca="1" si="999"/>
        <v>0.15470777428049154</v>
      </c>
      <c r="AE773" s="39"/>
      <c r="AF773" s="318">
        <f t="shared" si="964"/>
        <v>0</v>
      </c>
      <c r="AG773" s="405">
        <f t="shared" ca="1" si="965"/>
        <v>0</v>
      </c>
      <c r="AH773" s="318">
        <f t="shared" si="966"/>
        <v>0</v>
      </c>
      <c r="AI773" s="405">
        <f t="shared" ca="1" si="967"/>
        <v>0</v>
      </c>
      <c r="AJ773" s="318">
        <f t="shared" si="968"/>
        <v>0</v>
      </c>
      <c r="AK773" s="405">
        <f t="shared" ca="1" si="969"/>
        <v>0</v>
      </c>
      <c r="AL773" s="35">
        <v>0</v>
      </c>
      <c r="AM773" s="30">
        <f t="shared" ca="1" si="970"/>
        <v>0</v>
      </c>
      <c r="AN773" s="39"/>
      <c r="AO773" s="39"/>
      <c r="AP773" s="709">
        <f ca="1">IF($J$12="",0,IF(A773&lt;=$Y$3,IF(R772+SUM($M$126:M773)&gt;$Z$22,R772*10%,IF(R772+SUM($M$126:M773)&lt;=$Z$22,$Z$22-R772-SUM($M$126:M773))),0))</f>
        <v>0</v>
      </c>
      <c r="AQ773" s="319">
        <f t="shared" ca="1" si="1000"/>
        <v>0</v>
      </c>
      <c r="AR773" s="319">
        <f ca="1">IF($J$12="",0,IF(U772&lt;0,0,IF(A773&lt;=$Y$3,IF(U772+SUM($M$126:M773)&gt;$Z$22,U772*10%,IF(U772+SUM($M$126:M773)&lt;=$Z$22,$AR$125-U772-SUM($M$126:M773))),0)))</f>
        <v>0</v>
      </c>
      <c r="AS773" s="39">
        <f t="shared" ca="1" si="1001"/>
        <v>0</v>
      </c>
      <c r="AT773" s="723">
        <f t="shared" ca="1" si="971"/>
        <v>0</v>
      </c>
      <c r="AU773" s="320">
        <f t="shared" ca="1" si="972"/>
        <v>0</v>
      </c>
      <c r="AV773" s="320">
        <f t="shared" ca="1" si="973"/>
        <v>0</v>
      </c>
      <c r="AW773" s="320">
        <f t="shared" ca="1" si="974"/>
        <v>0</v>
      </c>
      <c r="AX773" s="320">
        <f t="shared" ca="1" si="975"/>
        <v>0</v>
      </c>
      <c r="AY773" s="320">
        <f t="shared" ca="1" si="1002"/>
        <v>0</v>
      </c>
      <c r="AZ773" s="724">
        <f t="shared" ca="1" si="976"/>
        <v>0</v>
      </c>
      <c r="BA773" s="1259">
        <f t="shared" si="1003"/>
        <v>0</v>
      </c>
      <c r="BB773" s="1250"/>
      <c r="BC773" s="715">
        <f t="shared" si="977"/>
        <v>0</v>
      </c>
      <c r="BD773" s="715">
        <f t="shared" si="978"/>
        <v>0</v>
      </c>
      <c r="BE773" s="715">
        <f t="shared" si="979"/>
        <v>0</v>
      </c>
      <c r="BF773" s="715">
        <f t="shared" si="1004"/>
        <v>0</v>
      </c>
      <c r="BG773" s="732">
        <f t="shared" si="980"/>
        <v>0</v>
      </c>
      <c r="BH773" s="39"/>
      <c r="BI773" s="39"/>
      <c r="BJ773" s="39"/>
      <c r="BK773" s="39"/>
      <c r="BL773" s="39"/>
      <c r="BM773" s="30"/>
      <c r="BN773" s="422">
        <f t="shared" ca="1" si="981"/>
        <v>0</v>
      </c>
      <c r="BO773" s="422">
        <f t="shared" ca="1" si="982"/>
        <v>0</v>
      </c>
      <c r="BP773" s="422">
        <f t="shared" ca="1" si="983"/>
        <v>0</v>
      </c>
      <c r="BQ773" s="422">
        <f t="shared" ca="1" si="984"/>
        <v>0</v>
      </c>
      <c r="BR773" s="422">
        <f t="shared" ca="1" si="1005"/>
        <v>0</v>
      </c>
      <c r="BS773" s="422">
        <f t="shared" ca="1" si="985"/>
        <v>0</v>
      </c>
      <c r="BT773" s="422">
        <f t="shared" si="986"/>
        <v>0</v>
      </c>
      <c r="BU773" s="422">
        <f t="shared" si="987"/>
        <v>0</v>
      </c>
      <c r="BV773" s="422">
        <f t="shared" si="988"/>
        <v>0</v>
      </c>
      <c r="BW773" s="422">
        <f t="shared" si="989"/>
        <v>0</v>
      </c>
      <c r="BX773" s="422">
        <f t="shared" si="1006"/>
        <v>0</v>
      </c>
      <c r="BY773" s="422">
        <f t="shared" si="990"/>
        <v>0</v>
      </c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458"/>
      <c r="CL773" s="458"/>
      <c r="CM773" s="458"/>
      <c r="CN773" s="458"/>
      <c r="CO773" s="458"/>
      <c r="CP773" s="458"/>
      <c r="CQ773" s="458"/>
      <c r="CR773" s="458"/>
      <c r="CS773" s="458"/>
      <c r="CT773" s="458"/>
      <c r="CU773" s="458"/>
      <c r="CV773" s="458"/>
      <c r="CW773" s="458"/>
      <c r="CX773" s="458"/>
      <c r="CY773" s="458"/>
      <c r="CZ773" s="458"/>
      <c r="DA773" s="458"/>
      <c r="DB773" s="458"/>
      <c r="DC773" s="458"/>
      <c r="DD773" s="458"/>
      <c r="DE773" s="458"/>
      <c r="DF773" s="458"/>
      <c r="DG773" s="458"/>
      <c r="DH773" s="458"/>
      <c r="DI773" s="458"/>
      <c r="DJ773" s="458"/>
      <c r="DK773" s="458"/>
      <c r="DL773" s="458"/>
      <c r="DM773" s="458"/>
      <c r="DN773" s="458"/>
      <c r="DO773" s="458"/>
      <c r="DP773" s="458"/>
      <c r="DQ773" s="458"/>
      <c r="DR773" s="458"/>
      <c r="DS773" s="458"/>
      <c r="DT773" s="458"/>
      <c r="DU773" s="39"/>
      <c r="DV773" s="39"/>
      <c r="DW773" s="31">
        <f>DW772+1</f>
        <v>55</v>
      </c>
      <c r="DX773" s="459">
        <f t="shared" si="991"/>
        <v>649</v>
      </c>
      <c r="DY773" s="467">
        <f t="shared" si="1007"/>
        <v>0</v>
      </c>
      <c r="DZ773" s="468">
        <f t="shared" si="1008"/>
        <v>0</v>
      </c>
      <c r="EA773" s="467">
        <f t="shared" si="1009"/>
        <v>0</v>
      </c>
      <c r="EB773" s="468"/>
      <c r="EC773" s="326"/>
      <c r="ED773" s="468"/>
      <c r="EE773" s="39"/>
      <c r="EF773" s="459">
        <f t="shared" si="1010"/>
        <v>649</v>
      </c>
      <c r="EG773" s="407">
        <f t="shared" si="1011"/>
        <v>0.03</v>
      </c>
      <c r="EH773" s="407">
        <f t="shared" si="1011"/>
        <v>0.03</v>
      </c>
      <c r="EI773" s="407">
        <f t="shared" si="1011"/>
        <v>0.03</v>
      </c>
      <c r="EJ773" s="407">
        <f t="shared" si="1011"/>
        <v>0.03</v>
      </c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U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</row>
    <row r="774" spans="1:228" ht="12.75" hidden="1" customHeight="1" x14ac:dyDescent="0.2">
      <c r="A774" s="31">
        <f t="shared" ref="A774:A784" si="1012">A773</f>
        <v>55</v>
      </c>
      <c r="B774" s="31"/>
      <c r="C774" s="31"/>
      <c r="D774" s="32">
        <f t="shared" si="992"/>
        <v>650</v>
      </c>
      <c r="E774" s="33">
        <f t="shared" ca="1" si="956"/>
        <v>0</v>
      </c>
      <c r="F774" s="33">
        <f t="shared" ca="1" si="957"/>
        <v>0</v>
      </c>
      <c r="G774" s="33">
        <f t="shared" ca="1" si="958"/>
        <v>0</v>
      </c>
      <c r="H774" s="33">
        <v>0</v>
      </c>
      <c r="I774" s="33">
        <v>0</v>
      </c>
      <c r="J774" s="33">
        <f t="shared" ca="1" si="936"/>
        <v>0</v>
      </c>
      <c r="K774" s="33">
        <f t="shared" ca="1" si="959"/>
        <v>0</v>
      </c>
      <c r="L774" s="33"/>
      <c r="M774" s="832">
        <v>0</v>
      </c>
      <c r="N774" s="33">
        <f>IF(M774&gt;0,#REF!,0)</f>
        <v>0</v>
      </c>
      <c r="O774" s="33">
        <f t="shared" ca="1" si="960"/>
        <v>0</v>
      </c>
      <c r="P774" s="833">
        <f t="shared" ca="1" si="993"/>
        <v>0</v>
      </c>
      <c r="Q774" s="834">
        <f t="shared" ca="1" si="994"/>
        <v>0</v>
      </c>
      <c r="R774" s="835">
        <f t="shared" ca="1" si="995"/>
        <v>0</v>
      </c>
      <c r="S774" s="836">
        <f t="shared" ca="1" si="996"/>
        <v>0</v>
      </c>
      <c r="T774" s="34">
        <f t="shared" ca="1" si="961"/>
        <v>0</v>
      </c>
      <c r="U774" s="835">
        <f t="shared" ca="1" si="997"/>
        <v>0</v>
      </c>
      <c r="V774" s="34">
        <f t="shared" si="945"/>
        <v>0</v>
      </c>
      <c r="W774" s="553">
        <f t="shared" si="947"/>
        <v>0</v>
      </c>
      <c r="X774" s="42">
        <f t="shared" si="998"/>
        <v>0.03</v>
      </c>
      <c r="Y774" s="43">
        <f t="shared" si="962"/>
        <v>2.4662697723036864E-3</v>
      </c>
      <c r="Z774" s="45">
        <f t="shared" si="953"/>
        <v>0.03</v>
      </c>
      <c r="AA774" s="43">
        <f t="shared" si="963"/>
        <v>2.4662697723036864E-3</v>
      </c>
      <c r="AB774" s="35">
        <f t="shared" si="999"/>
        <v>0.16</v>
      </c>
      <c r="AC774" s="35">
        <f t="shared" ca="1" si="999"/>
        <v>0.15470777428049154</v>
      </c>
      <c r="AD774" s="317">
        <f t="shared" ca="1" si="999"/>
        <v>0.15470777428049154</v>
      </c>
      <c r="AE774" s="39"/>
      <c r="AF774" s="318">
        <f t="shared" si="964"/>
        <v>0</v>
      </c>
      <c r="AG774" s="405">
        <f t="shared" ca="1" si="965"/>
        <v>0</v>
      </c>
      <c r="AH774" s="318">
        <f t="shared" si="966"/>
        <v>0</v>
      </c>
      <c r="AI774" s="405">
        <f t="shared" ca="1" si="967"/>
        <v>0</v>
      </c>
      <c r="AJ774" s="318">
        <f t="shared" si="968"/>
        <v>0</v>
      </c>
      <c r="AK774" s="405">
        <f t="shared" ca="1" si="969"/>
        <v>0</v>
      </c>
      <c r="AL774" s="35">
        <v>0</v>
      </c>
      <c r="AM774" s="30">
        <f t="shared" ca="1" si="970"/>
        <v>0</v>
      </c>
      <c r="AN774" s="39"/>
      <c r="AO774" s="39"/>
      <c r="AP774" s="709">
        <f ca="1">IF($J$12="",0,IF(A774&lt;=$Y$3,IF(R773+SUM($M$126:M774)&gt;$Z$22,R773*10%,IF(R773+SUM($M$126:M774)&lt;=$Z$22,$Z$22-R773-SUM($M$126:M774))),0))</f>
        <v>0</v>
      </c>
      <c r="AQ774" s="319">
        <f t="shared" ca="1" si="1000"/>
        <v>0</v>
      </c>
      <c r="AR774" s="319">
        <f ca="1">IF($J$12="",0,IF(U773&lt;0,0,IF(A774&lt;=$Y$3,IF(U773+SUM($M$126:M774)&gt;$Z$22,U773*10%,IF(U773+SUM($M$126:M774)&lt;=$Z$22,$AR$125-U773-SUM($M$126:M774))),0)))</f>
        <v>0</v>
      </c>
      <c r="AS774" s="39">
        <f t="shared" ca="1" si="1001"/>
        <v>0</v>
      </c>
      <c r="AT774" s="723">
        <f t="shared" ca="1" si="971"/>
        <v>0</v>
      </c>
      <c r="AU774" s="320">
        <f t="shared" ca="1" si="972"/>
        <v>0</v>
      </c>
      <c r="AV774" s="320">
        <f t="shared" ca="1" si="973"/>
        <v>0</v>
      </c>
      <c r="AW774" s="320">
        <f t="shared" ca="1" si="974"/>
        <v>0</v>
      </c>
      <c r="AX774" s="320">
        <f t="shared" ca="1" si="975"/>
        <v>0</v>
      </c>
      <c r="AY774" s="320">
        <f t="shared" ca="1" si="1002"/>
        <v>0</v>
      </c>
      <c r="AZ774" s="724">
        <f t="shared" ca="1" si="976"/>
        <v>0</v>
      </c>
      <c r="BA774" s="1259">
        <f t="shared" si="1003"/>
        <v>0</v>
      </c>
      <c r="BB774" s="1250"/>
      <c r="BC774" s="715">
        <f t="shared" si="977"/>
        <v>0</v>
      </c>
      <c r="BD774" s="715">
        <f t="shared" si="978"/>
        <v>0</v>
      </c>
      <c r="BE774" s="715">
        <f t="shared" si="979"/>
        <v>0</v>
      </c>
      <c r="BF774" s="715">
        <f t="shared" si="1004"/>
        <v>0</v>
      </c>
      <c r="BG774" s="732">
        <f t="shared" si="980"/>
        <v>0</v>
      </c>
      <c r="BH774" s="39"/>
      <c r="BI774" s="39"/>
      <c r="BJ774" s="39"/>
      <c r="BK774" s="39"/>
      <c r="BL774" s="39"/>
      <c r="BM774" s="30"/>
      <c r="BN774" s="422">
        <f t="shared" ca="1" si="981"/>
        <v>0</v>
      </c>
      <c r="BO774" s="422">
        <f t="shared" ca="1" si="982"/>
        <v>0</v>
      </c>
      <c r="BP774" s="422">
        <f t="shared" ca="1" si="983"/>
        <v>0</v>
      </c>
      <c r="BQ774" s="422">
        <f t="shared" ca="1" si="984"/>
        <v>0</v>
      </c>
      <c r="BR774" s="422">
        <f t="shared" ca="1" si="1005"/>
        <v>0</v>
      </c>
      <c r="BS774" s="422">
        <f t="shared" ca="1" si="985"/>
        <v>0</v>
      </c>
      <c r="BT774" s="422">
        <f t="shared" si="986"/>
        <v>0</v>
      </c>
      <c r="BU774" s="422">
        <f t="shared" si="987"/>
        <v>0</v>
      </c>
      <c r="BV774" s="422">
        <f t="shared" si="988"/>
        <v>0</v>
      </c>
      <c r="BW774" s="422">
        <f t="shared" si="989"/>
        <v>0</v>
      </c>
      <c r="BX774" s="422">
        <f t="shared" si="1006"/>
        <v>0</v>
      </c>
      <c r="BY774" s="422">
        <f t="shared" si="990"/>
        <v>0</v>
      </c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458"/>
      <c r="CL774" s="458"/>
      <c r="CM774" s="458"/>
      <c r="CN774" s="458"/>
      <c r="CO774" s="458"/>
      <c r="CP774" s="458"/>
      <c r="CQ774" s="458"/>
      <c r="CR774" s="458"/>
      <c r="CS774" s="458"/>
      <c r="CT774" s="458"/>
      <c r="CU774" s="458"/>
      <c r="CV774" s="458"/>
      <c r="CW774" s="458"/>
      <c r="CX774" s="458"/>
      <c r="CY774" s="458"/>
      <c r="CZ774" s="458"/>
      <c r="DA774" s="458"/>
      <c r="DB774" s="458"/>
      <c r="DC774" s="458"/>
      <c r="DD774" s="458"/>
      <c r="DE774" s="458"/>
      <c r="DF774" s="458"/>
      <c r="DG774" s="458"/>
      <c r="DH774" s="458"/>
      <c r="DI774" s="458"/>
      <c r="DJ774" s="458"/>
      <c r="DK774" s="458"/>
      <c r="DL774" s="458"/>
      <c r="DM774" s="458"/>
      <c r="DN774" s="458"/>
      <c r="DO774" s="458"/>
      <c r="DP774" s="458"/>
      <c r="DQ774" s="458"/>
      <c r="DR774" s="458"/>
      <c r="DS774" s="458"/>
      <c r="DT774" s="458"/>
      <c r="DU774" s="39"/>
      <c r="DV774" s="39"/>
      <c r="DW774" s="31">
        <f t="shared" ref="DW774:DW784" si="1013">DW773</f>
        <v>55</v>
      </c>
      <c r="DX774" s="459">
        <f t="shared" si="991"/>
        <v>650</v>
      </c>
      <c r="DY774" s="467">
        <f t="shared" si="1007"/>
        <v>0</v>
      </c>
      <c r="DZ774" s="468">
        <f t="shared" si="1008"/>
        <v>0</v>
      </c>
      <c r="EA774" s="467">
        <f t="shared" si="1009"/>
        <v>0</v>
      </c>
      <c r="EB774" s="468"/>
      <c r="EC774" s="326"/>
      <c r="ED774" s="468"/>
      <c r="EE774" s="39"/>
      <c r="EF774" s="459">
        <f t="shared" si="1010"/>
        <v>650</v>
      </c>
      <c r="EG774" s="407">
        <f t="shared" si="1011"/>
        <v>0.03</v>
      </c>
      <c r="EH774" s="407">
        <f t="shared" si="1011"/>
        <v>0.03</v>
      </c>
      <c r="EI774" s="407">
        <f t="shared" si="1011"/>
        <v>0.03</v>
      </c>
      <c r="EJ774" s="407">
        <f t="shared" si="1011"/>
        <v>0.03</v>
      </c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U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</row>
    <row r="775" spans="1:228" ht="12.75" hidden="1" customHeight="1" x14ac:dyDescent="0.2">
      <c r="A775" s="31">
        <f t="shared" si="1012"/>
        <v>55</v>
      </c>
      <c r="B775" s="31"/>
      <c r="C775" s="31"/>
      <c r="D775" s="32">
        <f t="shared" si="992"/>
        <v>651</v>
      </c>
      <c r="E775" s="33">
        <f t="shared" ca="1" si="956"/>
        <v>0</v>
      </c>
      <c r="F775" s="33">
        <f t="shared" ca="1" si="957"/>
        <v>0</v>
      </c>
      <c r="G775" s="33">
        <f t="shared" ca="1" si="958"/>
        <v>0</v>
      </c>
      <c r="H775" s="33">
        <v>0</v>
      </c>
      <c r="I775" s="33">
        <v>0</v>
      </c>
      <c r="J775" s="33">
        <f t="shared" ca="1" si="936"/>
        <v>0</v>
      </c>
      <c r="K775" s="33">
        <f t="shared" ca="1" si="959"/>
        <v>0</v>
      </c>
      <c r="L775" s="33"/>
      <c r="M775" s="832">
        <v>0</v>
      </c>
      <c r="N775" s="33">
        <f>IF(M775&gt;0,#REF!,0)</f>
        <v>0</v>
      </c>
      <c r="O775" s="33">
        <f t="shared" ca="1" si="960"/>
        <v>0</v>
      </c>
      <c r="P775" s="833">
        <f t="shared" ca="1" si="993"/>
        <v>0</v>
      </c>
      <c r="Q775" s="834">
        <f t="shared" ca="1" si="994"/>
        <v>0</v>
      </c>
      <c r="R775" s="835">
        <f t="shared" ca="1" si="995"/>
        <v>0</v>
      </c>
      <c r="S775" s="836">
        <f t="shared" ca="1" si="996"/>
        <v>0</v>
      </c>
      <c r="T775" s="34">
        <f t="shared" ca="1" si="961"/>
        <v>0</v>
      </c>
      <c r="U775" s="835">
        <f t="shared" ca="1" si="997"/>
        <v>0</v>
      </c>
      <c r="V775" s="34">
        <f t="shared" si="945"/>
        <v>0</v>
      </c>
      <c r="W775" s="553">
        <f t="shared" si="947"/>
        <v>0</v>
      </c>
      <c r="X775" s="42">
        <f t="shared" si="998"/>
        <v>0.03</v>
      </c>
      <c r="Y775" s="43">
        <f t="shared" si="962"/>
        <v>2.4662697723036864E-3</v>
      </c>
      <c r="Z775" s="45">
        <f t="shared" si="953"/>
        <v>0.03</v>
      </c>
      <c r="AA775" s="43">
        <f t="shared" si="963"/>
        <v>2.4662697723036864E-3</v>
      </c>
      <c r="AB775" s="35">
        <f t="shared" si="999"/>
        <v>0.16</v>
      </c>
      <c r="AC775" s="35">
        <f t="shared" ca="1" si="999"/>
        <v>0.15470777428049154</v>
      </c>
      <c r="AD775" s="317">
        <f t="shared" ca="1" si="999"/>
        <v>0.15470777428049154</v>
      </c>
      <c r="AE775" s="39"/>
      <c r="AF775" s="318">
        <f t="shared" si="964"/>
        <v>0</v>
      </c>
      <c r="AG775" s="405">
        <f t="shared" ca="1" si="965"/>
        <v>0</v>
      </c>
      <c r="AH775" s="318">
        <f t="shared" si="966"/>
        <v>0</v>
      </c>
      <c r="AI775" s="405">
        <f t="shared" ca="1" si="967"/>
        <v>0</v>
      </c>
      <c r="AJ775" s="318">
        <f t="shared" si="968"/>
        <v>0</v>
      </c>
      <c r="AK775" s="405">
        <f t="shared" ca="1" si="969"/>
        <v>0</v>
      </c>
      <c r="AL775" s="35">
        <v>0</v>
      </c>
      <c r="AM775" s="30">
        <f t="shared" ca="1" si="970"/>
        <v>0</v>
      </c>
      <c r="AN775" s="39"/>
      <c r="AO775" s="39"/>
      <c r="AP775" s="709">
        <f ca="1">IF($J$12="",0,IF(A775&lt;=$Y$3,IF(R774+SUM($M$126:M775)&gt;$Z$22,R774*10%,IF(R774+SUM($M$126:M775)&lt;=$Z$22,$Z$22-R774-SUM($M$126:M775))),0))</f>
        <v>0</v>
      </c>
      <c r="AQ775" s="319">
        <f t="shared" ca="1" si="1000"/>
        <v>0</v>
      </c>
      <c r="AR775" s="319">
        <f ca="1">IF($J$12="",0,IF(U774&lt;0,0,IF(A775&lt;=$Y$3,IF(U774+SUM($M$126:M775)&gt;$Z$22,U774*10%,IF(U774+SUM($M$126:M775)&lt;=$Z$22,$AR$125-U774-SUM($M$126:M775))),0)))</f>
        <v>0</v>
      </c>
      <c r="AS775" s="39">
        <f t="shared" ca="1" si="1001"/>
        <v>0</v>
      </c>
      <c r="AT775" s="723">
        <f t="shared" ca="1" si="971"/>
        <v>0</v>
      </c>
      <c r="AU775" s="320">
        <f t="shared" ca="1" si="972"/>
        <v>0</v>
      </c>
      <c r="AV775" s="320">
        <f t="shared" ca="1" si="973"/>
        <v>0</v>
      </c>
      <c r="AW775" s="320">
        <f t="shared" ca="1" si="974"/>
        <v>0</v>
      </c>
      <c r="AX775" s="320">
        <f t="shared" ca="1" si="975"/>
        <v>0</v>
      </c>
      <c r="AY775" s="320">
        <f t="shared" ca="1" si="1002"/>
        <v>0</v>
      </c>
      <c r="AZ775" s="724">
        <f t="shared" ca="1" si="976"/>
        <v>0</v>
      </c>
      <c r="BA775" s="1259">
        <f t="shared" si="1003"/>
        <v>0</v>
      </c>
      <c r="BB775" s="1250"/>
      <c r="BC775" s="715">
        <f t="shared" si="977"/>
        <v>0</v>
      </c>
      <c r="BD775" s="715">
        <f t="shared" si="978"/>
        <v>0</v>
      </c>
      <c r="BE775" s="715">
        <f t="shared" si="979"/>
        <v>0</v>
      </c>
      <c r="BF775" s="715">
        <f t="shared" si="1004"/>
        <v>0</v>
      </c>
      <c r="BG775" s="732">
        <f t="shared" si="980"/>
        <v>0</v>
      </c>
      <c r="BH775" s="39"/>
      <c r="BI775" s="39"/>
      <c r="BJ775" s="39"/>
      <c r="BK775" s="39"/>
      <c r="BL775" s="39"/>
      <c r="BM775" s="30"/>
      <c r="BN775" s="422">
        <f t="shared" ca="1" si="981"/>
        <v>0</v>
      </c>
      <c r="BO775" s="422">
        <f t="shared" ca="1" si="982"/>
        <v>0</v>
      </c>
      <c r="BP775" s="422">
        <f t="shared" ca="1" si="983"/>
        <v>0</v>
      </c>
      <c r="BQ775" s="422">
        <f t="shared" ca="1" si="984"/>
        <v>0</v>
      </c>
      <c r="BR775" s="422">
        <f t="shared" ca="1" si="1005"/>
        <v>0</v>
      </c>
      <c r="BS775" s="422">
        <f t="shared" ca="1" si="985"/>
        <v>0</v>
      </c>
      <c r="BT775" s="422">
        <f t="shared" si="986"/>
        <v>0</v>
      </c>
      <c r="BU775" s="422">
        <f t="shared" si="987"/>
        <v>0</v>
      </c>
      <c r="BV775" s="422">
        <f t="shared" si="988"/>
        <v>0</v>
      </c>
      <c r="BW775" s="422">
        <f t="shared" si="989"/>
        <v>0</v>
      </c>
      <c r="BX775" s="422">
        <f t="shared" si="1006"/>
        <v>0</v>
      </c>
      <c r="BY775" s="422">
        <f t="shared" si="990"/>
        <v>0</v>
      </c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458"/>
      <c r="CL775" s="458"/>
      <c r="CM775" s="458"/>
      <c r="CN775" s="458"/>
      <c r="CO775" s="458"/>
      <c r="CP775" s="458"/>
      <c r="CQ775" s="458"/>
      <c r="CR775" s="458"/>
      <c r="CS775" s="458"/>
      <c r="CT775" s="458"/>
      <c r="CU775" s="458"/>
      <c r="CV775" s="458"/>
      <c r="CW775" s="458"/>
      <c r="CX775" s="458"/>
      <c r="CY775" s="458"/>
      <c r="CZ775" s="458"/>
      <c r="DA775" s="458"/>
      <c r="DB775" s="458"/>
      <c r="DC775" s="458"/>
      <c r="DD775" s="458"/>
      <c r="DE775" s="458"/>
      <c r="DF775" s="458"/>
      <c r="DG775" s="458"/>
      <c r="DH775" s="458"/>
      <c r="DI775" s="458"/>
      <c r="DJ775" s="458"/>
      <c r="DK775" s="458"/>
      <c r="DL775" s="458"/>
      <c r="DM775" s="458"/>
      <c r="DN775" s="458"/>
      <c r="DO775" s="458"/>
      <c r="DP775" s="458"/>
      <c r="DQ775" s="458"/>
      <c r="DR775" s="458"/>
      <c r="DS775" s="458"/>
      <c r="DT775" s="458"/>
      <c r="DU775" s="39"/>
      <c r="DV775" s="39"/>
      <c r="DW775" s="31">
        <f t="shared" si="1013"/>
        <v>55</v>
      </c>
      <c r="DX775" s="459">
        <f t="shared" si="991"/>
        <v>651</v>
      </c>
      <c r="DY775" s="467">
        <f t="shared" si="1007"/>
        <v>0</v>
      </c>
      <c r="DZ775" s="468">
        <f t="shared" si="1008"/>
        <v>0</v>
      </c>
      <c r="EA775" s="467">
        <f t="shared" si="1009"/>
        <v>0</v>
      </c>
      <c r="EB775" s="468"/>
      <c r="EC775" s="326"/>
      <c r="ED775" s="468"/>
      <c r="EE775" s="39"/>
      <c r="EF775" s="459">
        <f t="shared" si="1010"/>
        <v>651</v>
      </c>
      <c r="EG775" s="407">
        <f t="shared" si="1011"/>
        <v>0.03</v>
      </c>
      <c r="EH775" s="407">
        <f t="shared" si="1011"/>
        <v>0.03</v>
      </c>
      <c r="EI775" s="407">
        <f t="shared" si="1011"/>
        <v>0.03</v>
      </c>
      <c r="EJ775" s="407">
        <f t="shared" si="1011"/>
        <v>0.03</v>
      </c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U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</row>
    <row r="776" spans="1:228" ht="12.75" hidden="1" customHeight="1" x14ac:dyDescent="0.2">
      <c r="A776" s="31">
        <f t="shared" si="1012"/>
        <v>55</v>
      </c>
      <c r="B776" s="31"/>
      <c r="C776" s="31"/>
      <c r="D776" s="32">
        <f t="shared" si="992"/>
        <v>652</v>
      </c>
      <c r="E776" s="33">
        <f t="shared" ca="1" si="956"/>
        <v>0</v>
      </c>
      <c r="F776" s="33">
        <f t="shared" ca="1" si="957"/>
        <v>0</v>
      </c>
      <c r="G776" s="33">
        <f t="shared" ca="1" si="958"/>
        <v>0</v>
      </c>
      <c r="H776" s="33">
        <v>0</v>
      </c>
      <c r="I776" s="33">
        <v>0</v>
      </c>
      <c r="J776" s="33">
        <f t="shared" ca="1" si="936"/>
        <v>0</v>
      </c>
      <c r="K776" s="33">
        <f t="shared" ca="1" si="959"/>
        <v>0</v>
      </c>
      <c r="L776" s="33"/>
      <c r="M776" s="832">
        <v>0</v>
      </c>
      <c r="N776" s="33">
        <f>IF(M776&gt;0,#REF!,0)</f>
        <v>0</v>
      </c>
      <c r="O776" s="33">
        <f t="shared" ca="1" si="960"/>
        <v>0</v>
      </c>
      <c r="P776" s="833">
        <f t="shared" ca="1" si="993"/>
        <v>0</v>
      </c>
      <c r="Q776" s="834">
        <f t="shared" ca="1" si="994"/>
        <v>0</v>
      </c>
      <c r="R776" s="835">
        <f t="shared" ca="1" si="995"/>
        <v>0</v>
      </c>
      <c r="S776" s="836">
        <f t="shared" ca="1" si="996"/>
        <v>0</v>
      </c>
      <c r="T776" s="34">
        <f t="shared" ca="1" si="961"/>
        <v>0</v>
      </c>
      <c r="U776" s="835">
        <f t="shared" ca="1" si="997"/>
        <v>0</v>
      </c>
      <c r="V776" s="34">
        <f t="shared" si="945"/>
        <v>0</v>
      </c>
      <c r="W776" s="553">
        <f t="shared" si="947"/>
        <v>0</v>
      </c>
      <c r="X776" s="42">
        <f t="shared" si="998"/>
        <v>0.03</v>
      </c>
      <c r="Y776" s="43">
        <f t="shared" si="962"/>
        <v>2.4662697723036864E-3</v>
      </c>
      <c r="Z776" s="45">
        <f t="shared" si="953"/>
        <v>0.03</v>
      </c>
      <c r="AA776" s="43">
        <f t="shared" si="963"/>
        <v>2.4662697723036864E-3</v>
      </c>
      <c r="AB776" s="35">
        <f t="shared" si="999"/>
        <v>0.16</v>
      </c>
      <c r="AC776" s="35">
        <f t="shared" ca="1" si="999"/>
        <v>0.15470777428049154</v>
      </c>
      <c r="AD776" s="317">
        <f t="shared" ca="1" si="999"/>
        <v>0.15470777428049154</v>
      </c>
      <c r="AE776" s="39"/>
      <c r="AF776" s="318">
        <f t="shared" si="964"/>
        <v>0</v>
      </c>
      <c r="AG776" s="405">
        <f t="shared" ca="1" si="965"/>
        <v>0</v>
      </c>
      <c r="AH776" s="318">
        <f t="shared" si="966"/>
        <v>0</v>
      </c>
      <c r="AI776" s="405">
        <f t="shared" ca="1" si="967"/>
        <v>0</v>
      </c>
      <c r="AJ776" s="318">
        <f t="shared" si="968"/>
        <v>0</v>
      </c>
      <c r="AK776" s="405">
        <f t="shared" ca="1" si="969"/>
        <v>0</v>
      </c>
      <c r="AL776" s="35">
        <v>0</v>
      </c>
      <c r="AM776" s="30">
        <f t="shared" ca="1" si="970"/>
        <v>0</v>
      </c>
      <c r="AN776" s="39"/>
      <c r="AO776" s="39"/>
      <c r="AP776" s="709">
        <f ca="1">IF($J$12="",0,IF(A776&lt;=$Y$3,IF(R775+SUM($M$126:M776)&gt;$Z$22,R775*10%,IF(R775+SUM($M$126:M776)&lt;=$Z$22,$Z$22-R775-SUM($M$126:M776))),0))</f>
        <v>0</v>
      </c>
      <c r="AQ776" s="319">
        <f t="shared" ca="1" si="1000"/>
        <v>0</v>
      </c>
      <c r="AR776" s="319">
        <f ca="1">IF($J$12="",0,IF(U775&lt;0,0,IF(A776&lt;=$Y$3,IF(U775+SUM($M$126:M776)&gt;$Z$22,U775*10%,IF(U775+SUM($M$126:M776)&lt;=$Z$22,$AR$125-U775-SUM($M$126:M776))),0)))</f>
        <v>0</v>
      </c>
      <c r="AS776" s="39">
        <f t="shared" ca="1" si="1001"/>
        <v>0</v>
      </c>
      <c r="AT776" s="723">
        <f t="shared" ca="1" si="971"/>
        <v>0</v>
      </c>
      <c r="AU776" s="320">
        <f t="shared" ca="1" si="972"/>
        <v>0</v>
      </c>
      <c r="AV776" s="320">
        <f t="shared" ca="1" si="973"/>
        <v>0</v>
      </c>
      <c r="AW776" s="320">
        <f t="shared" ca="1" si="974"/>
        <v>0</v>
      </c>
      <c r="AX776" s="320">
        <f t="shared" ca="1" si="975"/>
        <v>0</v>
      </c>
      <c r="AY776" s="320">
        <f t="shared" ca="1" si="1002"/>
        <v>0</v>
      </c>
      <c r="AZ776" s="724">
        <f t="shared" ca="1" si="976"/>
        <v>0</v>
      </c>
      <c r="BA776" s="1259">
        <f t="shared" si="1003"/>
        <v>0</v>
      </c>
      <c r="BB776" s="1250"/>
      <c r="BC776" s="715">
        <f t="shared" si="977"/>
        <v>0</v>
      </c>
      <c r="BD776" s="715">
        <f t="shared" si="978"/>
        <v>0</v>
      </c>
      <c r="BE776" s="715">
        <f t="shared" si="979"/>
        <v>0</v>
      </c>
      <c r="BF776" s="715">
        <f t="shared" si="1004"/>
        <v>0</v>
      </c>
      <c r="BG776" s="732">
        <f t="shared" si="980"/>
        <v>0</v>
      </c>
      <c r="BH776" s="39"/>
      <c r="BI776" s="39"/>
      <c r="BJ776" s="39"/>
      <c r="BK776" s="39"/>
      <c r="BL776" s="39"/>
      <c r="BM776" s="30"/>
      <c r="BN776" s="422">
        <f t="shared" ca="1" si="981"/>
        <v>0</v>
      </c>
      <c r="BO776" s="422">
        <f t="shared" ca="1" si="982"/>
        <v>0</v>
      </c>
      <c r="BP776" s="422">
        <f t="shared" ca="1" si="983"/>
        <v>0</v>
      </c>
      <c r="BQ776" s="422">
        <f t="shared" ca="1" si="984"/>
        <v>0</v>
      </c>
      <c r="BR776" s="422">
        <f t="shared" ca="1" si="1005"/>
        <v>0</v>
      </c>
      <c r="BS776" s="422">
        <f t="shared" ca="1" si="985"/>
        <v>0</v>
      </c>
      <c r="BT776" s="422">
        <f t="shared" si="986"/>
        <v>0</v>
      </c>
      <c r="BU776" s="422">
        <f t="shared" si="987"/>
        <v>0</v>
      </c>
      <c r="BV776" s="422">
        <f t="shared" si="988"/>
        <v>0</v>
      </c>
      <c r="BW776" s="422">
        <f t="shared" si="989"/>
        <v>0</v>
      </c>
      <c r="BX776" s="422">
        <f t="shared" si="1006"/>
        <v>0</v>
      </c>
      <c r="BY776" s="422">
        <f t="shared" si="990"/>
        <v>0</v>
      </c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458"/>
      <c r="CL776" s="458"/>
      <c r="CM776" s="458"/>
      <c r="CN776" s="458"/>
      <c r="CO776" s="458"/>
      <c r="CP776" s="458"/>
      <c r="CQ776" s="458"/>
      <c r="CR776" s="458"/>
      <c r="CS776" s="458"/>
      <c r="CT776" s="458"/>
      <c r="CU776" s="458"/>
      <c r="CV776" s="458"/>
      <c r="CW776" s="458"/>
      <c r="CX776" s="458"/>
      <c r="CY776" s="458"/>
      <c r="CZ776" s="458"/>
      <c r="DA776" s="458"/>
      <c r="DB776" s="458"/>
      <c r="DC776" s="458"/>
      <c r="DD776" s="458"/>
      <c r="DE776" s="458"/>
      <c r="DF776" s="458"/>
      <c r="DG776" s="458"/>
      <c r="DH776" s="458"/>
      <c r="DI776" s="458"/>
      <c r="DJ776" s="458"/>
      <c r="DK776" s="458"/>
      <c r="DL776" s="458"/>
      <c r="DM776" s="458"/>
      <c r="DN776" s="458"/>
      <c r="DO776" s="458"/>
      <c r="DP776" s="458"/>
      <c r="DQ776" s="458"/>
      <c r="DR776" s="458"/>
      <c r="DS776" s="458"/>
      <c r="DT776" s="458"/>
      <c r="DU776" s="39"/>
      <c r="DV776" s="39"/>
      <c r="DW776" s="31">
        <f t="shared" si="1013"/>
        <v>55</v>
      </c>
      <c r="DX776" s="459">
        <f t="shared" si="991"/>
        <v>652</v>
      </c>
      <c r="DY776" s="467">
        <f t="shared" si="1007"/>
        <v>0</v>
      </c>
      <c r="DZ776" s="468">
        <f t="shared" si="1008"/>
        <v>0</v>
      </c>
      <c r="EA776" s="467">
        <f t="shared" si="1009"/>
        <v>0</v>
      </c>
      <c r="EB776" s="468"/>
      <c r="EC776" s="326"/>
      <c r="ED776" s="468"/>
      <c r="EE776" s="39"/>
      <c r="EF776" s="459">
        <f t="shared" si="1010"/>
        <v>652</v>
      </c>
      <c r="EG776" s="407">
        <f t="shared" si="1011"/>
        <v>0.03</v>
      </c>
      <c r="EH776" s="407">
        <f t="shared" si="1011"/>
        <v>0.03</v>
      </c>
      <c r="EI776" s="407">
        <f t="shared" si="1011"/>
        <v>0.03</v>
      </c>
      <c r="EJ776" s="407">
        <f t="shared" si="1011"/>
        <v>0.03</v>
      </c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U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</row>
    <row r="777" spans="1:228" ht="12.75" hidden="1" customHeight="1" x14ac:dyDescent="0.2">
      <c r="A777" s="31">
        <f t="shared" si="1012"/>
        <v>55</v>
      </c>
      <c r="B777" s="31"/>
      <c r="C777" s="31"/>
      <c r="D777" s="32">
        <f t="shared" si="992"/>
        <v>653</v>
      </c>
      <c r="E777" s="33">
        <f t="shared" ca="1" si="956"/>
        <v>0</v>
      </c>
      <c r="F777" s="33">
        <f t="shared" ca="1" si="957"/>
        <v>0</v>
      </c>
      <c r="G777" s="33">
        <f t="shared" ca="1" si="958"/>
        <v>0</v>
      </c>
      <c r="H777" s="33">
        <v>0</v>
      </c>
      <c r="I777" s="33">
        <v>0</v>
      </c>
      <c r="J777" s="33">
        <f t="shared" ref="J777:J840" ca="1" si="1014">IF(A777&gt;$Y$3,0,$J$124)</f>
        <v>0</v>
      </c>
      <c r="K777" s="33">
        <f t="shared" ca="1" si="959"/>
        <v>0</v>
      </c>
      <c r="L777" s="33"/>
      <c r="M777" s="832">
        <v>0</v>
      </c>
      <c r="N777" s="33">
        <f>IF(M777&gt;0,#REF!,0)</f>
        <v>0</v>
      </c>
      <c r="O777" s="33">
        <f t="shared" ca="1" si="960"/>
        <v>0</v>
      </c>
      <c r="P777" s="833">
        <f t="shared" ca="1" si="993"/>
        <v>0</v>
      </c>
      <c r="Q777" s="834">
        <f t="shared" ca="1" si="994"/>
        <v>0</v>
      </c>
      <c r="R777" s="835">
        <f t="shared" ca="1" si="995"/>
        <v>0</v>
      </c>
      <c r="S777" s="836">
        <f t="shared" ca="1" si="996"/>
        <v>0</v>
      </c>
      <c r="T777" s="34">
        <f t="shared" ca="1" si="961"/>
        <v>0</v>
      </c>
      <c r="U777" s="835">
        <f t="shared" ca="1" si="997"/>
        <v>0</v>
      </c>
      <c r="V777" s="34">
        <f t="shared" si="945"/>
        <v>0</v>
      </c>
      <c r="W777" s="553">
        <f t="shared" si="947"/>
        <v>0</v>
      </c>
      <c r="X777" s="42">
        <f t="shared" si="998"/>
        <v>0.03</v>
      </c>
      <c r="Y777" s="43">
        <f t="shared" si="962"/>
        <v>2.4662697723036864E-3</v>
      </c>
      <c r="Z777" s="45">
        <f t="shared" si="953"/>
        <v>0.03</v>
      </c>
      <c r="AA777" s="43">
        <f t="shared" si="963"/>
        <v>2.4662697723036864E-3</v>
      </c>
      <c r="AB777" s="35">
        <f t="shared" si="999"/>
        <v>0.16</v>
      </c>
      <c r="AC777" s="35">
        <f t="shared" ca="1" si="999"/>
        <v>0.15470777428049154</v>
      </c>
      <c r="AD777" s="317">
        <f t="shared" ca="1" si="999"/>
        <v>0.15470777428049154</v>
      </c>
      <c r="AE777" s="39"/>
      <c r="AF777" s="318">
        <f t="shared" si="964"/>
        <v>0</v>
      </c>
      <c r="AG777" s="405">
        <f t="shared" ca="1" si="965"/>
        <v>0</v>
      </c>
      <c r="AH777" s="318">
        <f t="shared" si="966"/>
        <v>0</v>
      </c>
      <c r="AI777" s="405">
        <f t="shared" ca="1" si="967"/>
        <v>0</v>
      </c>
      <c r="AJ777" s="318">
        <f t="shared" si="968"/>
        <v>0</v>
      </c>
      <c r="AK777" s="405">
        <f t="shared" ca="1" si="969"/>
        <v>0</v>
      </c>
      <c r="AL777" s="35">
        <v>0</v>
      </c>
      <c r="AM777" s="30">
        <f t="shared" ca="1" si="970"/>
        <v>0</v>
      </c>
      <c r="AN777" s="39"/>
      <c r="AO777" s="39"/>
      <c r="AP777" s="709">
        <f ca="1">IF($J$12="",0,IF(A777&lt;=$Y$3,IF(R776+SUM($M$126:M777)&gt;$Z$22,R776*10%,IF(R776+SUM($M$126:M777)&lt;=$Z$22,$Z$22-R776-SUM($M$126:M777))),0))</f>
        <v>0</v>
      </c>
      <c r="AQ777" s="319">
        <f t="shared" ca="1" si="1000"/>
        <v>0</v>
      </c>
      <c r="AR777" s="319">
        <f ca="1">IF($J$12="",0,IF(U776&lt;0,0,IF(A777&lt;=$Y$3,IF(U776+SUM($M$126:M777)&gt;$Z$22,U776*10%,IF(U776+SUM($M$126:M777)&lt;=$Z$22,$AR$125-U776-SUM($M$126:M777))),0)))</f>
        <v>0</v>
      </c>
      <c r="AS777" s="39">
        <f t="shared" ca="1" si="1001"/>
        <v>0</v>
      </c>
      <c r="AT777" s="723">
        <f t="shared" ca="1" si="971"/>
        <v>0</v>
      </c>
      <c r="AU777" s="320">
        <f t="shared" ca="1" si="972"/>
        <v>0</v>
      </c>
      <c r="AV777" s="320">
        <f t="shared" ca="1" si="973"/>
        <v>0</v>
      </c>
      <c r="AW777" s="320">
        <f t="shared" ca="1" si="974"/>
        <v>0</v>
      </c>
      <c r="AX777" s="320">
        <f t="shared" ca="1" si="975"/>
        <v>0</v>
      </c>
      <c r="AY777" s="320">
        <f t="shared" ca="1" si="1002"/>
        <v>0</v>
      </c>
      <c r="AZ777" s="724">
        <f t="shared" ca="1" si="976"/>
        <v>0</v>
      </c>
      <c r="BA777" s="1259">
        <f t="shared" si="1003"/>
        <v>0</v>
      </c>
      <c r="BB777" s="1250"/>
      <c r="BC777" s="715">
        <f t="shared" si="977"/>
        <v>0</v>
      </c>
      <c r="BD777" s="715">
        <f t="shared" si="978"/>
        <v>0</v>
      </c>
      <c r="BE777" s="715">
        <f t="shared" si="979"/>
        <v>0</v>
      </c>
      <c r="BF777" s="715">
        <f t="shared" si="1004"/>
        <v>0</v>
      </c>
      <c r="BG777" s="732">
        <f t="shared" si="980"/>
        <v>0</v>
      </c>
      <c r="BH777" s="39"/>
      <c r="BI777" s="39"/>
      <c r="BJ777" s="39"/>
      <c r="BK777" s="39"/>
      <c r="BL777" s="39"/>
      <c r="BM777" s="30"/>
      <c r="BN777" s="422">
        <f t="shared" ca="1" si="981"/>
        <v>0</v>
      </c>
      <c r="BO777" s="422">
        <f t="shared" ca="1" si="982"/>
        <v>0</v>
      </c>
      <c r="BP777" s="422">
        <f t="shared" ca="1" si="983"/>
        <v>0</v>
      </c>
      <c r="BQ777" s="422">
        <f t="shared" ca="1" si="984"/>
        <v>0</v>
      </c>
      <c r="BR777" s="422">
        <f t="shared" ca="1" si="1005"/>
        <v>0</v>
      </c>
      <c r="BS777" s="422">
        <f t="shared" ca="1" si="985"/>
        <v>0</v>
      </c>
      <c r="BT777" s="422">
        <f t="shared" si="986"/>
        <v>0</v>
      </c>
      <c r="BU777" s="422">
        <f t="shared" si="987"/>
        <v>0</v>
      </c>
      <c r="BV777" s="422">
        <f t="shared" si="988"/>
        <v>0</v>
      </c>
      <c r="BW777" s="422">
        <f t="shared" si="989"/>
        <v>0</v>
      </c>
      <c r="BX777" s="422">
        <f t="shared" si="1006"/>
        <v>0</v>
      </c>
      <c r="BY777" s="422">
        <f t="shared" si="990"/>
        <v>0</v>
      </c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458"/>
      <c r="CL777" s="458"/>
      <c r="CM777" s="458"/>
      <c r="CN777" s="458"/>
      <c r="CO777" s="458"/>
      <c r="CP777" s="458"/>
      <c r="CQ777" s="458"/>
      <c r="CR777" s="458"/>
      <c r="CS777" s="458"/>
      <c r="CT777" s="458"/>
      <c r="CU777" s="458"/>
      <c r="CV777" s="458"/>
      <c r="CW777" s="458"/>
      <c r="CX777" s="458"/>
      <c r="CY777" s="458"/>
      <c r="CZ777" s="458"/>
      <c r="DA777" s="458"/>
      <c r="DB777" s="458"/>
      <c r="DC777" s="458"/>
      <c r="DD777" s="458"/>
      <c r="DE777" s="458"/>
      <c r="DF777" s="458"/>
      <c r="DG777" s="458"/>
      <c r="DH777" s="458"/>
      <c r="DI777" s="458"/>
      <c r="DJ777" s="458"/>
      <c r="DK777" s="458"/>
      <c r="DL777" s="458"/>
      <c r="DM777" s="458"/>
      <c r="DN777" s="458"/>
      <c r="DO777" s="458"/>
      <c r="DP777" s="458"/>
      <c r="DQ777" s="458"/>
      <c r="DR777" s="458"/>
      <c r="DS777" s="458"/>
      <c r="DT777" s="458"/>
      <c r="DU777" s="39"/>
      <c r="DV777" s="39"/>
      <c r="DW777" s="31">
        <f t="shared" si="1013"/>
        <v>55</v>
      </c>
      <c r="DX777" s="459">
        <f t="shared" si="991"/>
        <v>653</v>
      </c>
      <c r="DY777" s="467">
        <f t="shared" si="1007"/>
        <v>0</v>
      </c>
      <c r="DZ777" s="468">
        <f t="shared" si="1008"/>
        <v>0</v>
      </c>
      <c r="EA777" s="467">
        <f t="shared" si="1009"/>
        <v>0</v>
      </c>
      <c r="EB777" s="468"/>
      <c r="EC777" s="326"/>
      <c r="ED777" s="468"/>
      <c r="EE777" s="39"/>
      <c r="EF777" s="459">
        <f t="shared" si="1010"/>
        <v>653</v>
      </c>
      <c r="EG777" s="407">
        <f t="shared" si="1011"/>
        <v>0.03</v>
      </c>
      <c r="EH777" s="407">
        <f t="shared" si="1011"/>
        <v>0.03</v>
      </c>
      <c r="EI777" s="407">
        <f t="shared" si="1011"/>
        <v>0.03</v>
      </c>
      <c r="EJ777" s="407">
        <f t="shared" si="1011"/>
        <v>0.03</v>
      </c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U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</row>
    <row r="778" spans="1:228" ht="12.75" hidden="1" customHeight="1" x14ac:dyDescent="0.2">
      <c r="A778" s="31">
        <f t="shared" si="1012"/>
        <v>55</v>
      </c>
      <c r="B778" s="31"/>
      <c r="C778" s="31"/>
      <c r="D778" s="32">
        <f t="shared" si="992"/>
        <v>654</v>
      </c>
      <c r="E778" s="33">
        <f t="shared" ca="1" si="956"/>
        <v>0</v>
      </c>
      <c r="F778" s="33">
        <f t="shared" ca="1" si="957"/>
        <v>0</v>
      </c>
      <c r="G778" s="33">
        <f t="shared" ca="1" si="958"/>
        <v>0</v>
      </c>
      <c r="H778" s="33">
        <v>0</v>
      </c>
      <c r="I778" s="33">
        <v>0</v>
      </c>
      <c r="J778" s="33">
        <f t="shared" ca="1" si="1014"/>
        <v>0</v>
      </c>
      <c r="K778" s="33">
        <f t="shared" ca="1" si="959"/>
        <v>0</v>
      </c>
      <c r="L778" s="33"/>
      <c r="M778" s="832">
        <v>0</v>
      </c>
      <c r="N778" s="33">
        <f>IF(M778&gt;0,#REF!,0)</f>
        <v>0</v>
      </c>
      <c r="O778" s="33">
        <f t="shared" ca="1" si="960"/>
        <v>0</v>
      </c>
      <c r="P778" s="833">
        <f t="shared" ca="1" si="993"/>
        <v>0</v>
      </c>
      <c r="Q778" s="834">
        <f t="shared" ca="1" si="994"/>
        <v>0</v>
      </c>
      <c r="R778" s="835">
        <f t="shared" ca="1" si="995"/>
        <v>0</v>
      </c>
      <c r="S778" s="836">
        <f t="shared" ca="1" si="996"/>
        <v>0</v>
      </c>
      <c r="T778" s="34">
        <f t="shared" ca="1" si="961"/>
        <v>0</v>
      </c>
      <c r="U778" s="835">
        <f t="shared" ca="1" si="997"/>
        <v>0</v>
      </c>
      <c r="V778" s="34">
        <f t="shared" si="945"/>
        <v>0</v>
      </c>
      <c r="W778" s="553">
        <f t="shared" si="947"/>
        <v>0</v>
      </c>
      <c r="X778" s="42">
        <f t="shared" si="998"/>
        <v>0.03</v>
      </c>
      <c r="Y778" s="43">
        <f t="shared" si="962"/>
        <v>2.4662697723036864E-3</v>
      </c>
      <c r="Z778" s="45">
        <f t="shared" si="953"/>
        <v>0.03</v>
      </c>
      <c r="AA778" s="43">
        <f t="shared" si="963"/>
        <v>2.4662697723036864E-3</v>
      </c>
      <c r="AB778" s="35">
        <f t="shared" si="999"/>
        <v>0.16</v>
      </c>
      <c r="AC778" s="35">
        <f t="shared" ca="1" si="999"/>
        <v>0.15470777428049154</v>
      </c>
      <c r="AD778" s="317">
        <f t="shared" ca="1" si="999"/>
        <v>0.15470777428049154</v>
      </c>
      <c r="AE778" s="39"/>
      <c r="AF778" s="318">
        <f t="shared" si="964"/>
        <v>0</v>
      </c>
      <c r="AG778" s="405">
        <f t="shared" ca="1" si="965"/>
        <v>0</v>
      </c>
      <c r="AH778" s="318">
        <f t="shared" si="966"/>
        <v>0</v>
      </c>
      <c r="AI778" s="405">
        <f t="shared" ca="1" si="967"/>
        <v>0</v>
      </c>
      <c r="AJ778" s="318">
        <f t="shared" si="968"/>
        <v>0</v>
      </c>
      <c r="AK778" s="405">
        <f t="shared" ca="1" si="969"/>
        <v>0</v>
      </c>
      <c r="AL778" s="35">
        <v>0</v>
      </c>
      <c r="AM778" s="30">
        <f t="shared" ca="1" si="970"/>
        <v>0</v>
      </c>
      <c r="AN778" s="39"/>
      <c r="AO778" s="39"/>
      <c r="AP778" s="709">
        <f ca="1">IF($J$12="",0,IF(A778&lt;=$Y$3,IF(R777+SUM($M$126:M778)&gt;$Z$22,R777*10%,IF(R777+SUM($M$126:M778)&lt;=$Z$22,$Z$22-R777-SUM($M$126:M778))),0))</f>
        <v>0</v>
      </c>
      <c r="AQ778" s="319">
        <f t="shared" ca="1" si="1000"/>
        <v>0</v>
      </c>
      <c r="AR778" s="319">
        <f ca="1">IF($J$12="",0,IF(U777&lt;0,0,IF(A778&lt;=$Y$3,IF(U777+SUM($M$126:M778)&gt;$Z$22,U777*10%,IF(U777+SUM($M$126:M778)&lt;=$Z$22,$AR$125-U777-SUM($M$126:M778))),0)))</f>
        <v>0</v>
      </c>
      <c r="AS778" s="39">
        <f t="shared" ca="1" si="1001"/>
        <v>0</v>
      </c>
      <c r="AT778" s="723">
        <f t="shared" ca="1" si="971"/>
        <v>0</v>
      </c>
      <c r="AU778" s="320">
        <f t="shared" ca="1" si="972"/>
        <v>0</v>
      </c>
      <c r="AV778" s="320">
        <f t="shared" ca="1" si="973"/>
        <v>0</v>
      </c>
      <c r="AW778" s="320">
        <f t="shared" ca="1" si="974"/>
        <v>0</v>
      </c>
      <c r="AX778" s="320">
        <f t="shared" ca="1" si="975"/>
        <v>0</v>
      </c>
      <c r="AY778" s="320">
        <f t="shared" ca="1" si="1002"/>
        <v>0</v>
      </c>
      <c r="AZ778" s="724">
        <f t="shared" ca="1" si="976"/>
        <v>0</v>
      </c>
      <c r="BA778" s="1259">
        <f t="shared" si="1003"/>
        <v>0</v>
      </c>
      <c r="BB778" s="1250"/>
      <c r="BC778" s="715">
        <f t="shared" si="977"/>
        <v>0</v>
      </c>
      <c r="BD778" s="715">
        <f t="shared" si="978"/>
        <v>0</v>
      </c>
      <c r="BE778" s="715">
        <f t="shared" si="979"/>
        <v>0</v>
      </c>
      <c r="BF778" s="715">
        <f t="shared" si="1004"/>
        <v>0</v>
      </c>
      <c r="BG778" s="732">
        <f t="shared" si="980"/>
        <v>0</v>
      </c>
      <c r="BH778" s="39"/>
      <c r="BI778" s="39"/>
      <c r="BJ778" s="39"/>
      <c r="BK778" s="39"/>
      <c r="BL778" s="39"/>
      <c r="BM778" s="30"/>
      <c r="BN778" s="422">
        <f t="shared" ca="1" si="981"/>
        <v>0</v>
      </c>
      <c r="BO778" s="422">
        <f t="shared" ca="1" si="982"/>
        <v>0</v>
      </c>
      <c r="BP778" s="422">
        <f t="shared" ca="1" si="983"/>
        <v>0</v>
      </c>
      <c r="BQ778" s="422">
        <f t="shared" ca="1" si="984"/>
        <v>0</v>
      </c>
      <c r="BR778" s="422">
        <f t="shared" ca="1" si="1005"/>
        <v>0</v>
      </c>
      <c r="BS778" s="422">
        <f t="shared" ca="1" si="985"/>
        <v>0</v>
      </c>
      <c r="BT778" s="422">
        <f t="shared" si="986"/>
        <v>0</v>
      </c>
      <c r="BU778" s="422">
        <f t="shared" si="987"/>
        <v>0</v>
      </c>
      <c r="BV778" s="422">
        <f t="shared" si="988"/>
        <v>0</v>
      </c>
      <c r="BW778" s="422">
        <f t="shared" si="989"/>
        <v>0</v>
      </c>
      <c r="BX778" s="422">
        <f t="shared" si="1006"/>
        <v>0</v>
      </c>
      <c r="BY778" s="422">
        <f t="shared" si="990"/>
        <v>0</v>
      </c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458"/>
      <c r="CL778" s="458"/>
      <c r="CM778" s="458"/>
      <c r="CN778" s="458"/>
      <c r="CO778" s="458"/>
      <c r="CP778" s="458"/>
      <c r="CQ778" s="458"/>
      <c r="CR778" s="458"/>
      <c r="CS778" s="458"/>
      <c r="CT778" s="458"/>
      <c r="CU778" s="458"/>
      <c r="CV778" s="458"/>
      <c r="CW778" s="458"/>
      <c r="CX778" s="458"/>
      <c r="CY778" s="458"/>
      <c r="CZ778" s="458"/>
      <c r="DA778" s="458"/>
      <c r="DB778" s="458"/>
      <c r="DC778" s="458"/>
      <c r="DD778" s="458"/>
      <c r="DE778" s="458"/>
      <c r="DF778" s="458"/>
      <c r="DG778" s="458"/>
      <c r="DH778" s="458"/>
      <c r="DI778" s="458"/>
      <c r="DJ778" s="458"/>
      <c r="DK778" s="458"/>
      <c r="DL778" s="458"/>
      <c r="DM778" s="458"/>
      <c r="DN778" s="458"/>
      <c r="DO778" s="458"/>
      <c r="DP778" s="458"/>
      <c r="DQ778" s="458"/>
      <c r="DR778" s="458"/>
      <c r="DS778" s="458"/>
      <c r="DT778" s="458"/>
      <c r="DU778" s="39"/>
      <c r="DV778" s="39"/>
      <c r="DW778" s="31">
        <f t="shared" si="1013"/>
        <v>55</v>
      </c>
      <c r="DX778" s="459">
        <f t="shared" si="991"/>
        <v>654</v>
      </c>
      <c r="DY778" s="467">
        <f t="shared" si="1007"/>
        <v>0</v>
      </c>
      <c r="DZ778" s="468">
        <f t="shared" si="1008"/>
        <v>0</v>
      </c>
      <c r="EA778" s="467">
        <f t="shared" si="1009"/>
        <v>0</v>
      </c>
      <c r="EB778" s="468"/>
      <c r="EC778" s="326"/>
      <c r="ED778" s="468"/>
      <c r="EE778" s="39"/>
      <c r="EF778" s="459">
        <f t="shared" si="1010"/>
        <v>654</v>
      </c>
      <c r="EG778" s="407">
        <f t="shared" si="1011"/>
        <v>0.03</v>
      </c>
      <c r="EH778" s="407">
        <f t="shared" si="1011"/>
        <v>0.03</v>
      </c>
      <c r="EI778" s="407">
        <f t="shared" si="1011"/>
        <v>0.03</v>
      </c>
      <c r="EJ778" s="407">
        <f t="shared" si="1011"/>
        <v>0.03</v>
      </c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U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</row>
    <row r="779" spans="1:228" ht="12.75" hidden="1" customHeight="1" x14ac:dyDescent="0.2">
      <c r="A779" s="31">
        <f t="shared" si="1012"/>
        <v>55</v>
      </c>
      <c r="B779" s="31"/>
      <c r="C779" s="31"/>
      <c r="D779" s="32">
        <f t="shared" si="992"/>
        <v>655</v>
      </c>
      <c r="E779" s="33">
        <f t="shared" ca="1" si="956"/>
        <v>0</v>
      </c>
      <c r="F779" s="33">
        <f t="shared" ca="1" si="957"/>
        <v>0</v>
      </c>
      <c r="G779" s="33">
        <f t="shared" ca="1" si="958"/>
        <v>0</v>
      </c>
      <c r="H779" s="33">
        <v>0</v>
      </c>
      <c r="I779" s="33">
        <v>0</v>
      </c>
      <c r="J779" s="33">
        <f t="shared" ca="1" si="1014"/>
        <v>0</v>
      </c>
      <c r="K779" s="33">
        <f t="shared" ca="1" si="959"/>
        <v>0</v>
      </c>
      <c r="L779" s="33"/>
      <c r="M779" s="832">
        <v>0</v>
      </c>
      <c r="N779" s="33">
        <f>IF(M779&gt;0,#REF!,0)</f>
        <v>0</v>
      </c>
      <c r="O779" s="33">
        <f t="shared" ca="1" si="960"/>
        <v>0</v>
      </c>
      <c r="P779" s="833">
        <f t="shared" ca="1" si="993"/>
        <v>0</v>
      </c>
      <c r="Q779" s="834">
        <f t="shared" ca="1" si="994"/>
        <v>0</v>
      </c>
      <c r="R779" s="835">
        <f t="shared" ca="1" si="995"/>
        <v>0</v>
      </c>
      <c r="S779" s="836">
        <f t="shared" ca="1" si="996"/>
        <v>0</v>
      </c>
      <c r="T779" s="34">
        <f t="shared" ca="1" si="961"/>
        <v>0</v>
      </c>
      <c r="U779" s="835">
        <f t="shared" ca="1" si="997"/>
        <v>0</v>
      </c>
      <c r="V779" s="34">
        <f t="shared" si="945"/>
        <v>0</v>
      </c>
      <c r="W779" s="553">
        <f t="shared" si="947"/>
        <v>0</v>
      </c>
      <c r="X779" s="42">
        <f t="shared" si="998"/>
        <v>0.03</v>
      </c>
      <c r="Y779" s="43">
        <f t="shared" si="962"/>
        <v>2.4662697723036864E-3</v>
      </c>
      <c r="Z779" s="45">
        <f t="shared" si="953"/>
        <v>0.03</v>
      </c>
      <c r="AA779" s="43">
        <f t="shared" si="963"/>
        <v>2.4662697723036864E-3</v>
      </c>
      <c r="AB779" s="35">
        <f t="shared" si="999"/>
        <v>0.16</v>
      </c>
      <c r="AC779" s="35">
        <f t="shared" ca="1" si="999"/>
        <v>0.15470777428049154</v>
      </c>
      <c r="AD779" s="317">
        <f t="shared" ca="1" si="999"/>
        <v>0.15470777428049154</v>
      </c>
      <c r="AE779" s="39"/>
      <c r="AF779" s="318">
        <f t="shared" si="964"/>
        <v>0</v>
      </c>
      <c r="AG779" s="405">
        <f t="shared" ca="1" si="965"/>
        <v>0</v>
      </c>
      <c r="AH779" s="318">
        <f t="shared" si="966"/>
        <v>0</v>
      </c>
      <c r="AI779" s="405">
        <f t="shared" ca="1" si="967"/>
        <v>0</v>
      </c>
      <c r="AJ779" s="318">
        <f t="shared" si="968"/>
        <v>0</v>
      </c>
      <c r="AK779" s="405">
        <f t="shared" ca="1" si="969"/>
        <v>0</v>
      </c>
      <c r="AL779" s="35">
        <v>0</v>
      </c>
      <c r="AM779" s="30">
        <f t="shared" ca="1" si="970"/>
        <v>0</v>
      </c>
      <c r="AN779" s="39"/>
      <c r="AO779" s="39"/>
      <c r="AP779" s="709">
        <f ca="1">IF($J$12="",0,IF(A779&lt;=$Y$3,IF(R778+SUM($M$126:M779)&gt;$Z$22,R778*10%,IF(R778+SUM($M$126:M779)&lt;=$Z$22,$Z$22-R778-SUM($M$126:M779))),0))</f>
        <v>0</v>
      </c>
      <c r="AQ779" s="319">
        <f t="shared" ca="1" si="1000"/>
        <v>0</v>
      </c>
      <c r="AR779" s="319">
        <f ca="1">IF($J$12="",0,IF(U778&lt;0,0,IF(A779&lt;=$Y$3,IF(U778+SUM($M$126:M779)&gt;$Z$22,U778*10%,IF(U778+SUM($M$126:M779)&lt;=$Z$22,$AR$125-U778-SUM($M$126:M779))),0)))</f>
        <v>0</v>
      </c>
      <c r="AS779" s="39">
        <f t="shared" ca="1" si="1001"/>
        <v>0</v>
      </c>
      <c r="AT779" s="723">
        <f t="shared" ca="1" si="971"/>
        <v>0</v>
      </c>
      <c r="AU779" s="320">
        <f t="shared" ca="1" si="972"/>
        <v>0</v>
      </c>
      <c r="AV779" s="320">
        <f t="shared" ca="1" si="973"/>
        <v>0</v>
      </c>
      <c r="AW779" s="320">
        <f t="shared" ca="1" si="974"/>
        <v>0</v>
      </c>
      <c r="AX779" s="320">
        <f t="shared" ca="1" si="975"/>
        <v>0</v>
      </c>
      <c r="AY779" s="320">
        <f t="shared" ca="1" si="1002"/>
        <v>0</v>
      </c>
      <c r="AZ779" s="724">
        <f t="shared" ca="1" si="976"/>
        <v>0</v>
      </c>
      <c r="BA779" s="1259">
        <f t="shared" si="1003"/>
        <v>0</v>
      </c>
      <c r="BB779" s="1250"/>
      <c r="BC779" s="715">
        <f t="shared" si="977"/>
        <v>0</v>
      </c>
      <c r="BD779" s="715">
        <f t="shared" si="978"/>
        <v>0</v>
      </c>
      <c r="BE779" s="715">
        <f t="shared" si="979"/>
        <v>0</v>
      </c>
      <c r="BF779" s="715">
        <f t="shared" si="1004"/>
        <v>0</v>
      </c>
      <c r="BG779" s="732">
        <f t="shared" si="980"/>
        <v>0</v>
      </c>
      <c r="BH779" s="39"/>
      <c r="BI779" s="39"/>
      <c r="BJ779" s="39"/>
      <c r="BK779" s="39"/>
      <c r="BL779" s="39"/>
      <c r="BM779" s="30"/>
      <c r="BN779" s="422">
        <f t="shared" ca="1" si="981"/>
        <v>0</v>
      </c>
      <c r="BO779" s="422">
        <f t="shared" ca="1" si="982"/>
        <v>0</v>
      </c>
      <c r="BP779" s="422">
        <f t="shared" ca="1" si="983"/>
        <v>0</v>
      </c>
      <c r="BQ779" s="422">
        <f t="shared" ca="1" si="984"/>
        <v>0</v>
      </c>
      <c r="BR779" s="422">
        <f t="shared" ca="1" si="1005"/>
        <v>0</v>
      </c>
      <c r="BS779" s="422">
        <f t="shared" ca="1" si="985"/>
        <v>0</v>
      </c>
      <c r="BT779" s="422">
        <f t="shared" si="986"/>
        <v>0</v>
      </c>
      <c r="BU779" s="422">
        <f t="shared" si="987"/>
        <v>0</v>
      </c>
      <c r="BV779" s="422">
        <f t="shared" si="988"/>
        <v>0</v>
      </c>
      <c r="BW779" s="422">
        <f t="shared" si="989"/>
        <v>0</v>
      </c>
      <c r="BX779" s="422">
        <f t="shared" si="1006"/>
        <v>0</v>
      </c>
      <c r="BY779" s="422">
        <f t="shared" si="990"/>
        <v>0</v>
      </c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458"/>
      <c r="CL779" s="458"/>
      <c r="CM779" s="458"/>
      <c r="CN779" s="458"/>
      <c r="CO779" s="458"/>
      <c r="CP779" s="458"/>
      <c r="CQ779" s="458"/>
      <c r="CR779" s="458"/>
      <c r="CS779" s="458"/>
      <c r="CT779" s="458"/>
      <c r="CU779" s="458"/>
      <c r="CV779" s="458"/>
      <c r="CW779" s="458"/>
      <c r="CX779" s="458"/>
      <c r="CY779" s="458"/>
      <c r="CZ779" s="458"/>
      <c r="DA779" s="458"/>
      <c r="DB779" s="458"/>
      <c r="DC779" s="458"/>
      <c r="DD779" s="458"/>
      <c r="DE779" s="458"/>
      <c r="DF779" s="458"/>
      <c r="DG779" s="458"/>
      <c r="DH779" s="458"/>
      <c r="DI779" s="458"/>
      <c r="DJ779" s="458"/>
      <c r="DK779" s="458"/>
      <c r="DL779" s="458"/>
      <c r="DM779" s="458"/>
      <c r="DN779" s="458"/>
      <c r="DO779" s="458"/>
      <c r="DP779" s="458"/>
      <c r="DQ779" s="458"/>
      <c r="DR779" s="458"/>
      <c r="DS779" s="458"/>
      <c r="DT779" s="458"/>
      <c r="DU779" s="39"/>
      <c r="DV779" s="39"/>
      <c r="DW779" s="31">
        <f t="shared" si="1013"/>
        <v>55</v>
      </c>
      <c r="DX779" s="459">
        <f t="shared" si="991"/>
        <v>655</v>
      </c>
      <c r="DY779" s="467">
        <f t="shared" si="1007"/>
        <v>0</v>
      </c>
      <c r="DZ779" s="468">
        <f t="shared" si="1008"/>
        <v>0</v>
      </c>
      <c r="EA779" s="467">
        <f t="shared" si="1009"/>
        <v>0</v>
      </c>
      <c r="EB779" s="468"/>
      <c r="EC779" s="326"/>
      <c r="ED779" s="468"/>
      <c r="EE779" s="39"/>
      <c r="EF779" s="459">
        <f t="shared" si="1010"/>
        <v>655</v>
      </c>
      <c r="EG779" s="407">
        <f t="shared" si="1011"/>
        <v>0.03</v>
      </c>
      <c r="EH779" s="407">
        <f t="shared" si="1011"/>
        <v>0.03</v>
      </c>
      <c r="EI779" s="407">
        <f t="shared" si="1011"/>
        <v>0.03</v>
      </c>
      <c r="EJ779" s="407">
        <f t="shared" si="1011"/>
        <v>0.03</v>
      </c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U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</row>
    <row r="780" spans="1:228" ht="12.75" hidden="1" customHeight="1" x14ac:dyDescent="0.2">
      <c r="A780" s="31">
        <f t="shared" si="1012"/>
        <v>55</v>
      </c>
      <c r="B780" s="31"/>
      <c r="C780" s="31"/>
      <c r="D780" s="32">
        <f t="shared" si="992"/>
        <v>656</v>
      </c>
      <c r="E780" s="33">
        <f t="shared" ca="1" si="956"/>
        <v>0</v>
      </c>
      <c r="F780" s="33">
        <f t="shared" ca="1" si="957"/>
        <v>0</v>
      </c>
      <c r="G780" s="33">
        <f t="shared" ca="1" si="958"/>
        <v>0</v>
      </c>
      <c r="H780" s="33">
        <v>0</v>
      </c>
      <c r="I780" s="33">
        <v>0</v>
      </c>
      <c r="J780" s="33">
        <f t="shared" ca="1" si="1014"/>
        <v>0</v>
      </c>
      <c r="K780" s="33">
        <f t="shared" ca="1" si="959"/>
        <v>0</v>
      </c>
      <c r="L780" s="33"/>
      <c r="M780" s="832">
        <v>0</v>
      </c>
      <c r="N780" s="33">
        <f>IF(M780&gt;0,#REF!,0)</f>
        <v>0</v>
      </c>
      <c r="O780" s="33">
        <f t="shared" ca="1" si="960"/>
        <v>0</v>
      </c>
      <c r="P780" s="833">
        <f t="shared" ca="1" si="993"/>
        <v>0</v>
      </c>
      <c r="Q780" s="834">
        <f t="shared" ca="1" si="994"/>
        <v>0</v>
      </c>
      <c r="R780" s="835">
        <f t="shared" ca="1" si="995"/>
        <v>0</v>
      </c>
      <c r="S780" s="836">
        <f t="shared" ca="1" si="996"/>
        <v>0</v>
      </c>
      <c r="T780" s="34">
        <f t="shared" ca="1" si="961"/>
        <v>0</v>
      </c>
      <c r="U780" s="835">
        <f t="shared" ca="1" si="997"/>
        <v>0</v>
      </c>
      <c r="V780" s="34">
        <f t="shared" si="945"/>
        <v>0</v>
      </c>
      <c r="W780" s="553">
        <f t="shared" si="947"/>
        <v>0</v>
      </c>
      <c r="X780" s="42">
        <f t="shared" si="998"/>
        <v>0.03</v>
      </c>
      <c r="Y780" s="43">
        <f t="shared" si="962"/>
        <v>2.4662697723036864E-3</v>
      </c>
      <c r="Z780" s="45">
        <f t="shared" si="953"/>
        <v>0.03</v>
      </c>
      <c r="AA780" s="43">
        <f t="shared" si="963"/>
        <v>2.4662697723036864E-3</v>
      </c>
      <c r="AB780" s="35">
        <f t="shared" si="999"/>
        <v>0.16</v>
      </c>
      <c r="AC780" s="35">
        <f t="shared" ca="1" si="999"/>
        <v>0.15470777428049154</v>
      </c>
      <c r="AD780" s="317">
        <f t="shared" ca="1" si="999"/>
        <v>0.15470777428049154</v>
      </c>
      <c r="AE780" s="39"/>
      <c r="AF780" s="318">
        <f t="shared" si="964"/>
        <v>0</v>
      </c>
      <c r="AG780" s="405">
        <f t="shared" ca="1" si="965"/>
        <v>0</v>
      </c>
      <c r="AH780" s="318">
        <f t="shared" si="966"/>
        <v>0</v>
      </c>
      <c r="AI780" s="405">
        <f t="shared" ca="1" si="967"/>
        <v>0</v>
      </c>
      <c r="AJ780" s="318">
        <f t="shared" si="968"/>
        <v>0</v>
      </c>
      <c r="AK780" s="405">
        <f t="shared" ca="1" si="969"/>
        <v>0</v>
      </c>
      <c r="AL780" s="35">
        <v>0</v>
      </c>
      <c r="AM780" s="30">
        <f t="shared" ca="1" si="970"/>
        <v>0</v>
      </c>
      <c r="AN780" s="39"/>
      <c r="AO780" s="39"/>
      <c r="AP780" s="709">
        <f ca="1">IF($J$12="",0,IF(A780&lt;=$Y$3,IF(R779+SUM($M$126:M780)&gt;$Z$22,R779*10%,IF(R779+SUM($M$126:M780)&lt;=$Z$22,$Z$22-R779-SUM($M$126:M780))),0))</f>
        <v>0</v>
      </c>
      <c r="AQ780" s="319">
        <f t="shared" ca="1" si="1000"/>
        <v>0</v>
      </c>
      <c r="AR780" s="319">
        <f ca="1">IF($J$12="",0,IF(U779&lt;0,0,IF(A780&lt;=$Y$3,IF(U779+SUM($M$126:M780)&gt;$Z$22,U779*10%,IF(U779+SUM($M$126:M780)&lt;=$Z$22,$AR$125-U779-SUM($M$126:M780))),0)))</f>
        <v>0</v>
      </c>
      <c r="AS780" s="39">
        <f t="shared" ca="1" si="1001"/>
        <v>0</v>
      </c>
      <c r="AT780" s="723">
        <f t="shared" ca="1" si="971"/>
        <v>0</v>
      </c>
      <c r="AU780" s="320">
        <f t="shared" ca="1" si="972"/>
        <v>0</v>
      </c>
      <c r="AV780" s="320">
        <f t="shared" ca="1" si="973"/>
        <v>0</v>
      </c>
      <c r="AW780" s="320">
        <f t="shared" ca="1" si="974"/>
        <v>0</v>
      </c>
      <c r="AX780" s="320">
        <f t="shared" ca="1" si="975"/>
        <v>0</v>
      </c>
      <c r="AY780" s="320">
        <f t="shared" ca="1" si="1002"/>
        <v>0</v>
      </c>
      <c r="AZ780" s="724">
        <f t="shared" ca="1" si="976"/>
        <v>0</v>
      </c>
      <c r="BA780" s="1259">
        <f t="shared" si="1003"/>
        <v>0</v>
      </c>
      <c r="BB780" s="1250"/>
      <c r="BC780" s="715">
        <f t="shared" si="977"/>
        <v>0</v>
      </c>
      <c r="BD780" s="715">
        <f t="shared" si="978"/>
        <v>0</v>
      </c>
      <c r="BE780" s="715">
        <f t="shared" si="979"/>
        <v>0</v>
      </c>
      <c r="BF780" s="715">
        <f t="shared" si="1004"/>
        <v>0</v>
      </c>
      <c r="BG780" s="732">
        <f t="shared" si="980"/>
        <v>0</v>
      </c>
      <c r="BH780" s="39"/>
      <c r="BI780" s="39"/>
      <c r="BJ780" s="39"/>
      <c r="BK780" s="39"/>
      <c r="BL780" s="39"/>
      <c r="BM780" s="30"/>
      <c r="BN780" s="422">
        <f t="shared" ca="1" si="981"/>
        <v>0</v>
      </c>
      <c r="BO780" s="422">
        <f t="shared" ca="1" si="982"/>
        <v>0</v>
      </c>
      <c r="BP780" s="422">
        <f t="shared" ca="1" si="983"/>
        <v>0</v>
      </c>
      <c r="BQ780" s="422">
        <f t="shared" ca="1" si="984"/>
        <v>0</v>
      </c>
      <c r="BR780" s="422">
        <f t="shared" ca="1" si="1005"/>
        <v>0</v>
      </c>
      <c r="BS780" s="422">
        <f t="shared" ca="1" si="985"/>
        <v>0</v>
      </c>
      <c r="BT780" s="422">
        <f t="shared" si="986"/>
        <v>0</v>
      </c>
      <c r="BU780" s="422">
        <f t="shared" si="987"/>
        <v>0</v>
      </c>
      <c r="BV780" s="422">
        <f t="shared" si="988"/>
        <v>0</v>
      </c>
      <c r="BW780" s="422">
        <f t="shared" si="989"/>
        <v>0</v>
      </c>
      <c r="BX780" s="422">
        <f t="shared" si="1006"/>
        <v>0</v>
      </c>
      <c r="BY780" s="422">
        <f t="shared" si="990"/>
        <v>0</v>
      </c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458"/>
      <c r="CL780" s="458"/>
      <c r="CM780" s="458"/>
      <c r="CN780" s="458"/>
      <c r="CO780" s="458"/>
      <c r="CP780" s="458"/>
      <c r="CQ780" s="458"/>
      <c r="CR780" s="458"/>
      <c r="CS780" s="458"/>
      <c r="CT780" s="458"/>
      <c r="CU780" s="458"/>
      <c r="CV780" s="458"/>
      <c r="CW780" s="458"/>
      <c r="CX780" s="458"/>
      <c r="CY780" s="458"/>
      <c r="CZ780" s="458"/>
      <c r="DA780" s="458"/>
      <c r="DB780" s="458"/>
      <c r="DC780" s="458"/>
      <c r="DD780" s="458"/>
      <c r="DE780" s="458"/>
      <c r="DF780" s="458"/>
      <c r="DG780" s="458"/>
      <c r="DH780" s="458"/>
      <c r="DI780" s="458"/>
      <c r="DJ780" s="458"/>
      <c r="DK780" s="458"/>
      <c r="DL780" s="458"/>
      <c r="DM780" s="458"/>
      <c r="DN780" s="458"/>
      <c r="DO780" s="458"/>
      <c r="DP780" s="458"/>
      <c r="DQ780" s="458"/>
      <c r="DR780" s="458"/>
      <c r="DS780" s="458"/>
      <c r="DT780" s="458"/>
      <c r="DU780" s="39"/>
      <c r="DV780" s="39"/>
      <c r="DW780" s="31">
        <f t="shared" si="1013"/>
        <v>55</v>
      </c>
      <c r="DX780" s="459">
        <f t="shared" si="991"/>
        <v>656</v>
      </c>
      <c r="DY780" s="467">
        <f t="shared" si="1007"/>
        <v>0</v>
      </c>
      <c r="DZ780" s="468">
        <f t="shared" si="1008"/>
        <v>0</v>
      </c>
      <c r="EA780" s="467">
        <f t="shared" si="1009"/>
        <v>0</v>
      </c>
      <c r="EB780" s="468"/>
      <c r="EC780" s="326"/>
      <c r="ED780" s="468"/>
      <c r="EE780" s="39"/>
      <c r="EF780" s="459">
        <f t="shared" si="1010"/>
        <v>656</v>
      </c>
      <c r="EG780" s="407">
        <f t="shared" si="1011"/>
        <v>0.03</v>
      </c>
      <c r="EH780" s="407">
        <f t="shared" si="1011"/>
        <v>0.03</v>
      </c>
      <c r="EI780" s="407">
        <f t="shared" si="1011"/>
        <v>0.03</v>
      </c>
      <c r="EJ780" s="407">
        <f t="shared" si="1011"/>
        <v>0.03</v>
      </c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U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</row>
    <row r="781" spans="1:228" ht="12.75" hidden="1" customHeight="1" x14ac:dyDescent="0.2">
      <c r="A781" s="31">
        <f t="shared" si="1012"/>
        <v>55</v>
      </c>
      <c r="B781" s="31"/>
      <c r="C781" s="31"/>
      <c r="D781" s="32">
        <f t="shared" si="992"/>
        <v>657</v>
      </c>
      <c r="E781" s="33">
        <f t="shared" ca="1" si="956"/>
        <v>0</v>
      </c>
      <c r="F781" s="33">
        <f t="shared" ca="1" si="957"/>
        <v>0</v>
      </c>
      <c r="G781" s="33">
        <f t="shared" ca="1" si="958"/>
        <v>0</v>
      </c>
      <c r="H781" s="33">
        <v>0</v>
      </c>
      <c r="I781" s="33">
        <v>0</v>
      </c>
      <c r="J781" s="33">
        <f t="shared" ca="1" si="1014"/>
        <v>0</v>
      </c>
      <c r="K781" s="33">
        <f t="shared" ca="1" si="959"/>
        <v>0</v>
      </c>
      <c r="L781" s="33"/>
      <c r="M781" s="832">
        <v>0</v>
      </c>
      <c r="N781" s="33">
        <f>IF(M781&gt;0,#REF!,0)</f>
        <v>0</v>
      </c>
      <c r="O781" s="33">
        <f t="shared" ca="1" si="960"/>
        <v>0</v>
      </c>
      <c r="P781" s="833">
        <f t="shared" ca="1" si="993"/>
        <v>0</v>
      </c>
      <c r="Q781" s="834">
        <f t="shared" ca="1" si="994"/>
        <v>0</v>
      </c>
      <c r="R781" s="835">
        <f t="shared" ca="1" si="995"/>
        <v>0</v>
      </c>
      <c r="S781" s="836">
        <f t="shared" ca="1" si="996"/>
        <v>0</v>
      </c>
      <c r="T781" s="34">
        <f t="shared" ca="1" si="961"/>
        <v>0</v>
      </c>
      <c r="U781" s="835">
        <f t="shared" ca="1" si="997"/>
        <v>0</v>
      </c>
      <c r="V781" s="34">
        <f t="shared" si="945"/>
        <v>0</v>
      </c>
      <c r="W781" s="553">
        <f t="shared" si="947"/>
        <v>0</v>
      </c>
      <c r="X781" s="42">
        <f t="shared" si="998"/>
        <v>0.03</v>
      </c>
      <c r="Y781" s="43">
        <f t="shared" si="962"/>
        <v>2.4662697723036864E-3</v>
      </c>
      <c r="Z781" s="45">
        <f t="shared" si="953"/>
        <v>0.03</v>
      </c>
      <c r="AA781" s="43">
        <f t="shared" si="963"/>
        <v>2.4662697723036864E-3</v>
      </c>
      <c r="AB781" s="35">
        <f t="shared" si="999"/>
        <v>0.16</v>
      </c>
      <c r="AC781" s="35">
        <f t="shared" ca="1" si="999"/>
        <v>0.15470777428049154</v>
      </c>
      <c r="AD781" s="317">
        <f t="shared" ca="1" si="999"/>
        <v>0.15470777428049154</v>
      </c>
      <c r="AE781" s="39"/>
      <c r="AF781" s="318">
        <f t="shared" si="964"/>
        <v>0</v>
      </c>
      <c r="AG781" s="405">
        <f t="shared" ca="1" si="965"/>
        <v>0</v>
      </c>
      <c r="AH781" s="318">
        <f t="shared" si="966"/>
        <v>0</v>
      </c>
      <c r="AI781" s="405">
        <f t="shared" ca="1" si="967"/>
        <v>0</v>
      </c>
      <c r="AJ781" s="318">
        <f t="shared" si="968"/>
        <v>0</v>
      </c>
      <c r="AK781" s="405">
        <f t="shared" ca="1" si="969"/>
        <v>0</v>
      </c>
      <c r="AL781" s="35">
        <v>0</v>
      </c>
      <c r="AM781" s="30">
        <f t="shared" ca="1" si="970"/>
        <v>0</v>
      </c>
      <c r="AN781" s="39"/>
      <c r="AO781" s="39"/>
      <c r="AP781" s="709">
        <f ca="1">IF($J$12="",0,IF(A781&lt;=$Y$3,IF(R780+SUM($M$126:M781)&gt;$Z$22,R780*10%,IF(R780+SUM($M$126:M781)&lt;=$Z$22,$Z$22-R780-SUM($M$126:M781))),0))</f>
        <v>0</v>
      </c>
      <c r="AQ781" s="319">
        <f t="shared" ca="1" si="1000"/>
        <v>0</v>
      </c>
      <c r="AR781" s="319">
        <f ca="1">IF($J$12="",0,IF(U780&lt;0,0,IF(A781&lt;=$Y$3,IF(U780+SUM($M$126:M781)&gt;$Z$22,U780*10%,IF(U780+SUM($M$126:M781)&lt;=$Z$22,$AR$125-U780-SUM($M$126:M781))),0)))</f>
        <v>0</v>
      </c>
      <c r="AS781" s="39">
        <f t="shared" ca="1" si="1001"/>
        <v>0</v>
      </c>
      <c r="AT781" s="723">
        <f t="shared" ca="1" si="971"/>
        <v>0</v>
      </c>
      <c r="AU781" s="320">
        <f t="shared" ca="1" si="972"/>
        <v>0</v>
      </c>
      <c r="AV781" s="320">
        <f t="shared" ca="1" si="973"/>
        <v>0</v>
      </c>
      <c r="AW781" s="320">
        <f t="shared" ca="1" si="974"/>
        <v>0</v>
      </c>
      <c r="AX781" s="320">
        <f t="shared" ca="1" si="975"/>
        <v>0</v>
      </c>
      <c r="AY781" s="320">
        <f t="shared" ca="1" si="1002"/>
        <v>0</v>
      </c>
      <c r="AZ781" s="724">
        <f t="shared" ca="1" si="976"/>
        <v>0</v>
      </c>
      <c r="BA781" s="1259">
        <f t="shared" si="1003"/>
        <v>0</v>
      </c>
      <c r="BB781" s="1250"/>
      <c r="BC781" s="715">
        <f t="shared" si="977"/>
        <v>0</v>
      </c>
      <c r="BD781" s="715">
        <f t="shared" si="978"/>
        <v>0</v>
      </c>
      <c r="BE781" s="715">
        <f t="shared" si="979"/>
        <v>0</v>
      </c>
      <c r="BF781" s="715">
        <f t="shared" si="1004"/>
        <v>0</v>
      </c>
      <c r="BG781" s="732">
        <f t="shared" si="980"/>
        <v>0</v>
      </c>
      <c r="BH781" s="39"/>
      <c r="BI781" s="39"/>
      <c r="BJ781" s="39"/>
      <c r="BK781" s="39"/>
      <c r="BL781" s="39"/>
      <c r="BM781" s="30"/>
      <c r="BN781" s="422">
        <f t="shared" ca="1" si="981"/>
        <v>0</v>
      </c>
      <c r="BO781" s="422">
        <f t="shared" ca="1" si="982"/>
        <v>0</v>
      </c>
      <c r="BP781" s="422">
        <f t="shared" ca="1" si="983"/>
        <v>0</v>
      </c>
      <c r="BQ781" s="422">
        <f t="shared" ca="1" si="984"/>
        <v>0</v>
      </c>
      <c r="BR781" s="422">
        <f t="shared" ca="1" si="1005"/>
        <v>0</v>
      </c>
      <c r="BS781" s="422">
        <f t="shared" ca="1" si="985"/>
        <v>0</v>
      </c>
      <c r="BT781" s="422">
        <f t="shared" si="986"/>
        <v>0</v>
      </c>
      <c r="BU781" s="422">
        <f t="shared" si="987"/>
        <v>0</v>
      </c>
      <c r="BV781" s="422">
        <f t="shared" si="988"/>
        <v>0</v>
      </c>
      <c r="BW781" s="422">
        <f t="shared" si="989"/>
        <v>0</v>
      </c>
      <c r="BX781" s="422">
        <f t="shared" si="1006"/>
        <v>0</v>
      </c>
      <c r="BY781" s="422">
        <f t="shared" si="990"/>
        <v>0</v>
      </c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458"/>
      <c r="CL781" s="458"/>
      <c r="CM781" s="458"/>
      <c r="CN781" s="458"/>
      <c r="CO781" s="458"/>
      <c r="CP781" s="458"/>
      <c r="CQ781" s="458"/>
      <c r="CR781" s="458"/>
      <c r="CS781" s="458"/>
      <c r="CT781" s="458"/>
      <c r="CU781" s="458"/>
      <c r="CV781" s="458"/>
      <c r="CW781" s="458"/>
      <c r="CX781" s="458"/>
      <c r="CY781" s="458"/>
      <c r="CZ781" s="458"/>
      <c r="DA781" s="458"/>
      <c r="DB781" s="458"/>
      <c r="DC781" s="458"/>
      <c r="DD781" s="458"/>
      <c r="DE781" s="458"/>
      <c r="DF781" s="458"/>
      <c r="DG781" s="458"/>
      <c r="DH781" s="458"/>
      <c r="DI781" s="458"/>
      <c r="DJ781" s="458"/>
      <c r="DK781" s="458"/>
      <c r="DL781" s="458"/>
      <c r="DM781" s="458"/>
      <c r="DN781" s="458"/>
      <c r="DO781" s="458"/>
      <c r="DP781" s="458"/>
      <c r="DQ781" s="458"/>
      <c r="DR781" s="458"/>
      <c r="DS781" s="458"/>
      <c r="DT781" s="458"/>
      <c r="DU781" s="39"/>
      <c r="DV781" s="39"/>
      <c r="DW781" s="31">
        <f t="shared" si="1013"/>
        <v>55</v>
      </c>
      <c r="DX781" s="459">
        <f t="shared" si="991"/>
        <v>657</v>
      </c>
      <c r="DY781" s="467">
        <f t="shared" si="1007"/>
        <v>0</v>
      </c>
      <c r="DZ781" s="468">
        <f t="shared" si="1008"/>
        <v>0</v>
      </c>
      <c r="EA781" s="467">
        <f t="shared" si="1009"/>
        <v>0</v>
      </c>
      <c r="EB781" s="468"/>
      <c r="EC781" s="326"/>
      <c r="ED781" s="468"/>
      <c r="EE781" s="39"/>
      <c r="EF781" s="459">
        <f t="shared" si="1010"/>
        <v>657</v>
      </c>
      <c r="EG781" s="407">
        <f t="shared" si="1011"/>
        <v>0.03</v>
      </c>
      <c r="EH781" s="407">
        <f t="shared" si="1011"/>
        <v>0.03</v>
      </c>
      <c r="EI781" s="407">
        <f t="shared" si="1011"/>
        <v>0.03</v>
      </c>
      <c r="EJ781" s="407">
        <f t="shared" si="1011"/>
        <v>0.03</v>
      </c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U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</row>
    <row r="782" spans="1:228" ht="12.75" hidden="1" customHeight="1" x14ac:dyDescent="0.2">
      <c r="A782" s="31">
        <f t="shared" si="1012"/>
        <v>55</v>
      </c>
      <c r="B782" s="31"/>
      <c r="C782" s="31"/>
      <c r="D782" s="32">
        <f t="shared" si="992"/>
        <v>658</v>
      </c>
      <c r="E782" s="33">
        <f t="shared" ca="1" si="956"/>
        <v>0</v>
      </c>
      <c r="F782" s="33">
        <f t="shared" ca="1" si="957"/>
        <v>0</v>
      </c>
      <c r="G782" s="33">
        <f t="shared" ca="1" si="958"/>
        <v>0</v>
      </c>
      <c r="H782" s="33">
        <v>0</v>
      </c>
      <c r="I782" s="33">
        <v>0</v>
      </c>
      <c r="J782" s="33">
        <f t="shared" ca="1" si="1014"/>
        <v>0</v>
      </c>
      <c r="K782" s="33">
        <f t="shared" ca="1" si="959"/>
        <v>0</v>
      </c>
      <c r="L782" s="33"/>
      <c r="M782" s="832">
        <v>0</v>
      </c>
      <c r="N782" s="33">
        <f>IF(M782&gt;0,#REF!,0)</f>
        <v>0</v>
      </c>
      <c r="O782" s="33">
        <f t="shared" ca="1" si="960"/>
        <v>0</v>
      </c>
      <c r="P782" s="833">
        <f t="shared" ca="1" si="993"/>
        <v>0</v>
      </c>
      <c r="Q782" s="834">
        <f t="shared" ca="1" si="994"/>
        <v>0</v>
      </c>
      <c r="R782" s="835">
        <f t="shared" ca="1" si="995"/>
        <v>0</v>
      </c>
      <c r="S782" s="836">
        <f t="shared" ca="1" si="996"/>
        <v>0</v>
      </c>
      <c r="T782" s="34">
        <f t="shared" ca="1" si="961"/>
        <v>0</v>
      </c>
      <c r="U782" s="835">
        <f t="shared" ca="1" si="997"/>
        <v>0</v>
      </c>
      <c r="V782" s="34">
        <f t="shared" si="945"/>
        <v>0</v>
      </c>
      <c r="W782" s="553">
        <f t="shared" si="947"/>
        <v>0</v>
      </c>
      <c r="X782" s="42">
        <f t="shared" si="998"/>
        <v>0.03</v>
      </c>
      <c r="Y782" s="43">
        <f t="shared" si="962"/>
        <v>2.4662697723036864E-3</v>
      </c>
      <c r="Z782" s="45">
        <f t="shared" si="953"/>
        <v>0.03</v>
      </c>
      <c r="AA782" s="43">
        <f t="shared" si="963"/>
        <v>2.4662697723036864E-3</v>
      </c>
      <c r="AB782" s="35">
        <f t="shared" ref="AB782:AD797" si="1015">AB781</f>
        <v>0.16</v>
      </c>
      <c r="AC782" s="35">
        <f t="shared" ca="1" si="1015"/>
        <v>0.15470777428049154</v>
      </c>
      <c r="AD782" s="317">
        <f t="shared" ca="1" si="1015"/>
        <v>0.15470777428049154</v>
      </c>
      <c r="AE782" s="39"/>
      <c r="AF782" s="318">
        <f t="shared" si="964"/>
        <v>0</v>
      </c>
      <c r="AG782" s="405">
        <f t="shared" ca="1" si="965"/>
        <v>0</v>
      </c>
      <c r="AH782" s="318">
        <f t="shared" si="966"/>
        <v>0</v>
      </c>
      <c r="AI782" s="405">
        <f t="shared" ca="1" si="967"/>
        <v>0</v>
      </c>
      <c r="AJ782" s="318">
        <f t="shared" si="968"/>
        <v>0</v>
      </c>
      <c r="AK782" s="405">
        <f t="shared" ca="1" si="969"/>
        <v>0</v>
      </c>
      <c r="AL782" s="35">
        <v>0</v>
      </c>
      <c r="AM782" s="30">
        <f t="shared" ca="1" si="970"/>
        <v>0</v>
      </c>
      <c r="AN782" s="39"/>
      <c r="AO782" s="39"/>
      <c r="AP782" s="709">
        <f ca="1">IF($J$12="",0,IF(A782&lt;=$Y$3,IF(R781+SUM($M$126:M782)&gt;$Z$22,R781*10%,IF(R781+SUM($M$126:M782)&lt;=$Z$22,$Z$22-R781-SUM($M$126:M782))),0))</f>
        <v>0</v>
      </c>
      <c r="AQ782" s="319">
        <f t="shared" ca="1" si="1000"/>
        <v>0</v>
      </c>
      <c r="AR782" s="319">
        <f ca="1">IF($J$12="",0,IF(U781&lt;0,0,IF(A782&lt;=$Y$3,IF(U781+SUM($M$126:M782)&gt;$Z$22,U781*10%,IF(U781+SUM($M$126:M782)&lt;=$Z$22,$AR$125-U781-SUM($M$126:M782))),0)))</f>
        <v>0</v>
      </c>
      <c r="AS782" s="39">
        <f t="shared" ca="1" si="1001"/>
        <v>0</v>
      </c>
      <c r="AT782" s="723">
        <f t="shared" ca="1" si="971"/>
        <v>0</v>
      </c>
      <c r="AU782" s="320">
        <f t="shared" ca="1" si="972"/>
        <v>0</v>
      </c>
      <c r="AV782" s="320">
        <f t="shared" ca="1" si="973"/>
        <v>0</v>
      </c>
      <c r="AW782" s="320">
        <f t="shared" ca="1" si="974"/>
        <v>0</v>
      </c>
      <c r="AX782" s="320">
        <f t="shared" ca="1" si="975"/>
        <v>0</v>
      </c>
      <c r="AY782" s="320">
        <f t="shared" ca="1" si="1002"/>
        <v>0</v>
      </c>
      <c r="AZ782" s="724">
        <f t="shared" ca="1" si="976"/>
        <v>0</v>
      </c>
      <c r="BA782" s="1259">
        <f t="shared" si="1003"/>
        <v>0</v>
      </c>
      <c r="BB782" s="1250"/>
      <c r="BC782" s="715">
        <f t="shared" si="977"/>
        <v>0</v>
      </c>
      <c r="BD782" s="715">
        <f t="shared" si="978"/>
        <v>0</v>
      </c>
      <c r="BE782" s="715">
        <f t="shared" si="979"/>
        <v>0</v>
      </c>
      <c r="BF782" s="715">
        <f t="shared" si="1004"/>
        <v>0</v>
      </c>
      <c r="BG782" s="732">
        <f t="shared" si="980"/>
        <v>0</v>
      </c>
      <c r="BH782" s="39"/>
      <c r="BI782" s="39"/>
      <c r="BJ782" s="39"/>
      <c r="BK782" s="39"/>
      <c r="BL782" s="39"/>
      <c r="BM782" s="30"/>
      <c r="BN782" s="422">
        <f t="shared" ca="1" si="981"/>
        <v>0</v>
      </c>
      <c r="BO782" s="422">
        <f t="shared" ca="1" si="982"/>
        <v>0</v>
      </c>
      <c r="BP782" s="422">
        <f t="shared" ca="1" si="983"/>
        <v>0</v>
      </c>
      <c r="BQ782" s="422">
        <f t="shared" ca="1" si="984"/>
        <v>0</v>
      </c>
      <c r="BR782" s="422">
        <f t="shared" ca="1" si="1005"/>
        <v>0</v>
      </c>
      <c r="BS782" s="422">
        <f t="shared" ca="1" si="985"/>
        <v>0</v>
      </c>
      <c r="BT782" s="422">
        <f t="shared" si="986"/>
        <v>0</v>
      </c>
      <c r="BU782" s="422">
        <f t="shared" si="987"/>
        <v>0</v>
      </c>
      <c r="BV782" s="422">
        <f t="shared" si="988"/>
        <v>0</v>
      </c>
      <c r="BW782" s="422">
        <f t="shared" si="989"/>
        <v>0</v>
      </c>
      <c r="BX782" s="422">
        <f t="shared" si="1006"/>
        <v>0</v>
      </c>
      <c r="BY782" s="422">
        <f t="shared" si="990"/>
        <v>0</v>
      </c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458"/>
      <c r="CL782" s="458"/>
      <c r="CM782" s="458"/>
      <c r="CN782" s="458"/>
      <c r="CO782" s="458"/>
      <c r="CP782" s="458"/>
      <c r="CQ782" s="458"/>
      <c r="CR782" s="458"/>
      <c r="CS782" s="458"/>
      <c r="CT782" s="458"/>
      <c r="CU782" s="458"/>
      <c r="CV782" s="458"/>
      <c r="CW782" s="458"/>
      <c r="CX782" s="458"/>
      <c r="CY782" s="458"/>
      <c r="CZ782" s="458"/>
      <c r="DA782" s="458"/>
      <c r="DB782" s="458"/>
      <c r="DC782" s="458"/>
      <c r="DD782" s="458"/>
      <c r="DE782" s="458"/>
      <c r="DF782" s="458"/>
      <c r="DG782" s="458"/>
      <c r="DH782" s="458"/>
      <c r="DI782" s="458"/>
      <c r="DJ782" s="458"/>
      <c r="DK782" s="458"/>
      <c r="DL782" s="458"/>
      <c r="DM782" s="458"/>
      <c r="DN782" s="458"/>
      <c r="DO782" s="458"/>
      <c r="DP782" s="458"/>
      <c r="DQ782" s="458"/>
      <c r="DR782" s="458"/>
      <c r="DS782" s="458"/>
      <c r="DT782" s="458"/>
      <c r="DU782" s="39"/>
      <c r="DV782" s="39"/>
      <c r="DW782" s="31">
        <f t="shared" si="1013"/>
        <v>55</v>
      </c>
      <c r="DX782" s="459">
        <f t="shared" si="991"/>
        <v>658</v>
      </c>
      <c r="DY782" s="467">
        <f t="shared" si="1007"/>
        <v>0</v>
      </c>
      <c r="DZ782" s="468">
        <f t="shared" si="1008"/>
        <v>0</v>
      </c>
      <c r="EA782" s="467">
        <f t="shared" si="1009"/>
        <v>0</v>
      </c>
      <c r="EB782" s="468"/>
      <c r="EC782" s="326"/>
      <c r="ED782" s="468"/>
      <c r="EE782" s="39"/>
      <c r="EF782" s="459">
        <f t="shared" si="1010"/>
        <v>658</v>
      </c>
      <c r="EG782" s="407">
        <f t="shared" si="1011"/>
        <v>0.03</v>
      </c>
      <c r="EH782" s="407">
        <f t="shared" si="1011"/>
        <v>0.03</v>
      </c>
      <c r="EI782" s="407">
        <f t="shared" si="1011"/>
        <v>0.03</v>
      </c>
      <c r="EJ782" s="407">
        <f t="shared" si="1011"/>
        <v>0.03</v>
      </c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U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</row>
    <row r="783" spans="1:228" ht="12.75" hidden="1" customHeight="1" x14ac:dyDescent="0.2">
      <c r="A783" s="31">
        <f t="shared" si="1012"/>
        <v>55</v>
      </c>
      <c r="B783" s="31"/>
      <c r="C783" s="31"/>
      <c r="D783" s="32">
        <f t="shared" si="992"/>
        <v>659</v>
      </c>
      <c r="E783" s="33">
        <f t="shared" ca="1" si="956"/>
        <v>0</v>
      </c>
      <c r="F783" s="33">
        <f t="shared" ca="1" si="957"/>
        <v>0</v>
      </c>
      <c r="G783" s="33">
        <f t="shared" ca="1" si="958"/>
        <v>0</v>
      </c>
      <c r="H783" s="33">
        <v>0</v>
      </c>
      <c r="I783" s="33">
        <v>0</v>
      </c>
      <c r="J783" s="33">
        <f t="shared" ca="1" si="1014"/>
        <v>0</v>
      </c>
      <c r="K783" s="33">
        <f t="shared" ca="1" si="959"/>
        <v>0</v>
      </c>
      <c r="L783" s="33"/>
      <c r="M783" s="832">
        <v>0</v>
      </c>
      <c r="N783" s="33">
        <f>IF(M783&gt;0,#REF!,0)</f>
        <v>0</v>
      </c>
      <c r="O783" s="33">
        <f t="shared" ca="1" si="960"/>
        <v>0</v>
      </c>
      <c r="P783" s="833">
        <f t="shared" ca="1" si="993"/>
        <v>0</v>
      </c>
      <c r="Q783" s="834">
        <f t="shared" ca="1" si="994"/>
        <v>0</v>
      </c>
      <c r="R783" s="835">
        <f t="shared" ca="1" si="995"/>
        <v>0</v>
      </c>
      <c r="S783" s="836">
        <f t="shared" ca="1" si="996"/>
        <v>0</v>
      </c>
      <c r="T783" s="34">
        <f t="shared" ca="1" si="961"/>
        <v>0</v>
      </c>
      <c r="U783" s="835">
        <f t="shared" ca="1" si="997"/>
        <v>0</v>
      </c>
      <c r="V783" s="34">
        <f t="shared" si="945"/>
        <v>0</v>
      </c>
      <c r="W783" s="553">
        <f t="shared" si="947"/>
        <v>0</v>
      </c>
      <c r="X783" s="42">
        <f t="shared" si="998"/>
        <v>0.03</v>
      </c>
      <c r="Y783" s="43">
        <f t="shared" si="962"/>
        <v>2.4662697723036864E-3</v>
      </c>
      <c r="Z783" s="45">
        <f t="shared" si="953"/>
        <v>0.03</v>
      </c>
      <c r="AA783" s="43">
        <f t="shared" si="963"/>
        <v>2.4662697723036864E-3</v>
      </c>
      <c r="AB783" s="35">
        <f t="shared" si="1015"/>
        <v>0.16</v>
      </c>
      <c r="AC783" s="35">
        <f t="shared" ca="1" si="1015"/>
        <v>0.15470777428049154</v>
      </c>
      <c r="AD783" s="317">
        <f t="shared" ca="1" si="1015"/>
        <v>0.15470777428049154</v>
      </c>
      <c r="AE783" s="39"/>
      <c r="AF783" s="318">
        <f t="shared" si="964"/>
        <v>0</v>
      </c>
      <c r="AG783" s="405">
        <f t="shared" ca="1" si="965"/>
        <v>0</v>
      </c>
      <c r="AH783" s="318">
        <f t="shared" si="966"/>
        <v>0</v>
      </c>
      <c r="AI783" s="405">
        <f t="shared" ca="1" si="967"/>
        <v>0</v>
      </c>
      <c r="AJ783" s="318">
        <f t="shared" si="968"/>
        <v>0</v>
      </c>
      <c r="AK783" s="405">
        <f t="shared" ca="1" si="969"/>
        <v>0</v>
      </c>
      <c r="AL783" s="35">
        <v>0</v>
      </c>
      <c r="AM783" s="30">
        <f t="shared" ca="1" si="970"/>
        <v>0</v>
      </c>
      <c r="AN783" s="39"/>
      <c r="AO783" s="39"/>
      <c r="AP783" s="709">
        <f ca="1">IF($J$12="",0,IF(A783&lt;=$Y$3,IF(R782+SUM($M$126:M783)&gt;$Z$22,R782*10%,IF(R782+SUM($M$126:M783)&lt;=$Z$22,$Z$22-R782-SUM($M$126:M783))),0))</f>
        <v>0</v>
      </c>
      <c r="AQ783" s="319">
        <f t="shared" ca="1" si="1000"/>
        <v>0</v>
      </c>
      <c r="AR783" s="319">
        <f ca="1">IF($J$12="",0,IF(U782&lt;0,0,IF(A783&lt;=$Y$3,IF(U782+SUM($M$126:M783)&gt;$Z$22,U782*10%,IF(U782+SUM($M$126:M783)&lt;=$Z$22,$AR$125-U782-SUM($M$126:M783))),0)))</f>
        <v>0</v>
      </c>
      <c r="AS783" s="39">
        <f t="shared" ca="1" si="1001"/>
        <v>0</v>
      </c>
      <c r="AT783" s="723">
        <f t="shared" ca="1" si="971"/>
        <v>0</v>
      </c>
      <c r="AU783" s="320">
        <f t="shared" ca="1" si="972"/>
        <v>0</v>
      </c>
      <c r="AV783" s="320">
        <f t="shared" ca="1" si="973"/>
        <v>0</v>
      </c>
      <c r="AW783" s="320">
        <f t="shared" ca="1" si="974"/>
        <v>0</v>
      </c>
      <c r="AX783" s="320">
        <f t="shared" ca="1" si="975"/>
        <v>0</v>
      </c>
      <c r="AY783" s="320">
        <f t="shared" ca="1" si="1002"/>
        <v>0</v>
      </c>
      <c r="AZ783" s="724">
        <f t="shared" ca="1" si="976"/>
        <v>0</v>
      </c>
      <c r="BA783" s="1259">
        <f t="shared" si="1003"/>
        <v>0</v>
      </c>
      <c r="BB783" s="1250"/>
      <c r="BC783" s="715">
        <f t="shared" si="977"/>
        <v>0</v>
      </c>
      <c r="BD783" s="715">
        <f t="shared" si="978"/>
        <v>0</v>
      </c>
      <c r="BE783" s="715">
        <f t="shared" si="979"/>
        <v>0</v>
      </c>
      <c r="BF783" s="715">
        <f t="shared" si="1004"/>
        <v>0</v>
      </c>
      <c r="BG783" s="732">
        <f t="shared" si="980"/>
        <v>0</v>
      </c>
      <c r="BH783" s="39"/>
      <c r="BI783" s="39"/>
      <c r="BJ783" s="39"/>
      <c r="BK783" s="39"/>
      <c r="BL783" s="39"/>
      <c r="BM783" s="30"/>
      <c r="BN783" s="422">
        <f t="shared" ca="1" si="981"/>
        <v>0</v>
      </c>
      <c r="BO783" s="422">
        <f t="shared" ca="1" si="982"/>
        <v>0</v>
      </c>
      <c r="BP783" s="422">
        <f t="shared" ca="1" si="983"/>
        <v>0</v>
      </c>
      <c r="BQ783" s="422">
        <f t="shared" ca="1" si="984"/>
        <v>0</v>
      </c>
      <c r="BR783" s="422">
        <f t="shared" ca="1" si="1005"/>
        <v>0</v>
      </c>
      <c r="BS783" s="422">
        <f t="shared" ca="1" si="985"/>
        <v>0</v>
      </c>
      <c r="BT783" s="422">
        <f t="shared" si="986"/>
        <v>0</v>
      </c>
      <c r="BU783" s="422">
        <f t="shared" si="987"/>
        <v>0</v>
      </c>
      <c r="BV783" s="422">
        <f t="shared" si="988"/>
        <v>0</v>
      </c>
      <c r="BW783" s="422">
        <f t="shared" si="989"/>
        <v>0</v>
      </c>
      <c r="BX783" s="422">
        <f t="shared" si="1006"/>
        <v>0</v>
      </c>
      <c r="BY783" s="422">
        <f t="shared" si="990"/>
        <v>0</v>
      </c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458"/>
      <c r="CL783" s="458"/>
      <c r="CM783" s="458"/>
      <c r="CN783" s="458"/>
      <c r="CO783" s="458"/>
      <c r="CP783" s="458"/>
      <c r="CQ783" s="458"/>
      <c r="CR783" s="458"/>
      <c r="CS783" s="458"/>
      <c r="CT783" s="458"/>
      <c r="CU783" s="458"/>
      <c r="CV783" s="458"/>
      <c r="CW783" s="458"/>
      <c r="CX783" s="458"/>
      <c r="CY783" s="458"/>
      <c r="CZ783" s="458"/>
      <c r="DA783" s="458"/>
      <c r="DB783" s="458"/>
      <c r="DC783" s="458"/>
      <c r="DD783" s="458"/>
      <c r="DE783" s="458"/>
      <c r="DF783" s="458"/>
      <c r="DG783" s="458"/>
      <c r="DH783" s="458"/>
      <c r="DI783" s="458"/>
      <c r="DJ783" s="458"/>
      <c r="DK783" s="458"/>
      <c r="DL783" s="458"/>
      <c r="DM783" s="458"/>
      <c r="DN783" s="458"/>
      <c r="DO783" s="458"/>
      <c r="DP783" s="458"/>
      <c r="DQ783" s="458"/>
      <c r="DR783" s="458"/>
      <c r="DS783" s="458"/>
      <c r="DT783" s="458"/>
      <c r="DU783" s="39"/>
      <c r="DV783" s="39"/>
      <c r="DW783" s="31">
        <f t="shared" si="1013"/>
        <v>55</v>
      </c>
      <c r="DX783" s="459">
        <f t="shared" si="991"/>
        <v>659</v>
      </c>
      <c r="DY783" s="467">
        <f t="shared" si="1007"/>
        <v>0</v>
      </c>
      <c r="DZ783" s="468">
        <f t="shared" si="1008"/>
        <v>0</v>
      </c>
      <c r="EA783" s="467">
        <f t="shared" si="1009"/>
        <v>0</v>
      </c>
      <c r="EB783" s="468"/>
      <c r="EC783" s="326"/>
      <c r="ED783" s="468"/>
      <c r="EE783" s="39"/>
      <c r="EF783" s="459">
        <f t="shared" si="1010"/>
        <v>659</v>
      </c>
      <c r="EG783" s="407">
        <f t="shared" ref="EG783:EJ798" si="1016">EG782</f>
        <v>0.03</v>
      </c>
      <c r="EH783" s="407">
        <f t="shared" si="1016"/>
        <v>0.03</v>
      </c>
      <c r="EI783" s="407">
        <f t="shared" si="1016"/>
        <v>0.03</v>
      </c>
      <c r="EJ783" s="407">
        <f t="shared" si="1016"/>
        <v>0.03</v>
      </c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U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</row>
    <row r="784" spans="1:228" ht="12.75" hidden="1" customHeight="1" x14ac:dyDescent="0.2">
      <c r="A784" s="31">
        <f t="shared" si="1012"/>
        <v>55</v>
      </c>
      <c r="B784" s="31"/>
      <c r="C784" s="31"/>
      <c r="D784" s="32">
        <f t="shared" si="992"/>
        <v>660</v>
      </c>
      <c r="E784" s="33">
        <f t="shared" ca="1" si="956"/>
        <v>0</v>
      </c>
      <c r="F784" s="33">
        <f t="shared" ca="1" si="957"/>
        <v>0</v>
      </c>
      <c r="G784" s="33">
        <f t="shared" ca="1" si="958"/>
        <v>0</v>
      </c>
      <c r="H784" s="33">
        <v>0</v>
      </c>
      <c r="I784" s="33">
        <v>0</v>
      </c>
      <c r="J784" s="33">
        <f t="shared" ca="1" si="1014"/>
        <v>0</v>
      </c>
      <c r="K784" s="33">
        <f t="shared" ca="1" si="959"/>
        <v>0</v>
      </c>
      <c r="L784" s="33"/>
      <c r="M784" s="832">
        <v>0</v>
      </c>
      <c r="N784" s="33">
        <f>IF(M784&gt;0,#REF!,0)</f>
        <v>0</v>
      </c>
      <c r="O784" s="33">
        <f t="shared" ca="1" si="960"/>
        <v>0</v>
      </c>
      <c r="P784" s="833">
        <f t="shared" ca="1" si="993"/>
        <v>0</v>
      </c>
      <c r="Q784" s="834">
        <f t="shared" ca="1" si="994"/>
        <v>0</v>
      </c>
      <c r="R784" s="835">
        <f t="shared" ca="1" si="995"/>
        <v>0</v>
      </c>
      <c r="S784" s="836">
        <f t="shared" ca="1" si="996"/>
        <v>0</v>
      </c>
      <c r="T784" s="34">
        <f t="shared" ca="1" si="961"/>
        <v>0</v>
      </c>
      <c r="U784" s="835">
        <f t="shared" ca="1" si="997"/>
        <v>0</v>
      </c>
      <c r="V784" s="34">
        <f t="shared" si="945"/>
        <v>0</v>
      </c>
      <c r="W784" s="553">
        <f t="shared" si="947"/>
        <v>0</v>
      </c>
      <c r="X784" s="42">
        <f t="shared" si="998"/>
        <v>0.03</v>
      </c>
      <c r="Y784" s="43">
        <f t="shared" si="962"/>
        <v>2.4662697723036864E-3</v>
      </c>
      <c r="Z784" s="45">
        <f t="shared" si="953"/>
        <v>0.03</v>
      </c>
      <c r="AA784" s="43">
        <f t="shared" si="963"/>
        <v>2.4662697723036864E-3</v>
      </c>
      <c r="AB784" s="35">
        <f t="shared" si="1015"/>
        <v>0.16</v>
      </c>
      <c r="AC784" s="35">
        <f t="shared" ca="1" si="1015"/>
        <v>0.15470777428049154</v>
      </c>
      <c r="AD784" s="317">
        <f t="shared" ca="1" si="1015"/>
        <v>0.15470777428049154</v>
      </c>
      <c r="AE784" s="39"/>
      <c r="AF784" s="318">
        <f t="shared" si="964"/>
        <v>0</v>
      </c>
      <c r="AG784" s="405">
        <f t="shared" ca="1" si="965"/>
        <v>0</v>
      </c>
      <c r="AH784" s="318">
        <f t="shared" si="966"/>
        <v>0</v>
      </c>
      <c r="AI784" s="405">
        <f t="shared" ca="1" si="967"/>
        <v>0</v>
      </c>
      <c r="AJ784" s="318">
        <f t="shared" si="968"/>
        <v>0</v>
      </c>
      <c r="AK784" s="405">
        <f t="shared" ca="1" si="969"/>
        <v>0</v>
      </c>
      <c r="AL784" s="35">
        <v>0</v>
      </c>
      <c r="AM784" s="30">
        <f t="shared" ca="1" si="970"/>
        <v>0</v>
      </c>
      <c r="AN784" s="39"/>
      <c r="AO784" s="39"/>
      <c r="AP784" s="709">
        <f ca="1">IF($J$12="",0,IF(A784&lt;=$Y$3,IF(R783+SUM($M$126:M784)&gt;$Z$22,R783*10%,IF(R783+SUM($M$126:M784)&lt;=$Z$22,$Z$22-R783-SUM($M$126:M784))),0))</f>
        <v>0</v>
      </c>
      <c r="AQ784" s="319">
        <f t="shared" ca="1" si="1000"/>
        <v>0</v>
      </c>
      <c r="AR784" s="319">
        <f ca="1">IF($J$12="",0,IF(U783&lt;0,0,IF(A784&lt;=$Y$3,IF(U783+SUM($M$126:M784)&gt;$Z$22,U783*10%,IF(U783+SUM($M$126:M784)&lt;=$Z$22,$AR$125-U783-SUM($M$126:M784))),0)))</f>
        <v>0</v>
      </c>
      <c r="AS784" s="39">
        <f t="shared" ca="1" si="1001"/>
        <v>0</v>
      </c>
      <c r="AT784" s="723">
        <f t="shared" ca="1" si="971"/>
        <v>0</v>
      </c>
      <c r="AU784" s="320">
        <f t="shared" ca="1" si="972"/>
        <v>0</v>
      </c>
      <c r="AV784" s="320">
        <f t="shared" ca="1" si="973"/>
        <v>0</v>
      </c>
      <c r="AW784" s="320">
        <f t="shared" ca="1" si="974"/>
        <v>0</v>
      </c>
      <c r="AX784" s="320">
        <f t="shared" ca="1" si="975"/>
        <v>0</v>
      </c>
      <c r="AY784" s="320">
        <f t="shared" ca="1" si="1002"/>
        <v>0</v>
      </c>
      <c r="AZ784" s="724">
        <f t="shared" ca="1" si="976"/>
        <v>0</v>
      </c>
      <c r="BA784" s="1259">
        <f t="shared" si="1003"/>
        <v>0</v>
      </c>
      <c r="BB784" s="1250"/>
      <c r="BC784" s="715">
        <f t="shared" si="977"/>
        <v>0</v>
      </c>
      <c r="BD784" s="715">
        <f t="shared" si="978"/>
        <v>0</v>
      </c>
      <c r="BE784" s="715">
        <f t="shared" si="979"/>
        <v>0</v>
      </c>
      <c r="BF784" s="715">
        <f t="shared" si="1004"/>
        <v>0</v>
      </c>
      <c r="BG784" s="732">
        <f t="shared" si="980"/>
        <v>0</v>
      </c>
      <c r="BH784" s="39"/>
      <c r="BI784" s="39"/>
      <c r="BJ784" s="39"/>
      <c r="BK784" s="39"/>
      <c r="BL784" s="39"/>
      <c r="BM784" s="30"/>
      <c r="BN784" s="422">
        <f t="shared" ca="1" si="981"/>
        <v>0</v>
      </c>
      <c r="BO784" s="422">
        <f t="shared" ca="1" si="982"/>
        <v>0</v>
      </c>
      <c r="BP784" s="422">
        <f t="shared" ca="1" si="983"/>
        <v>0</v>
      </c>
      <c r="BQ784" s="422">
        <f t="shared" ca="1" si="984"/>
        <v>0</v>
      </c>
      <c r="BR784" s="422">
        <f t="shared" ca="1" si="1005"/>
        <v>0</v>
      </c>
      <c r="BS784" s="422">
        <f t="shared" ca="1" si="985"/>
        <v>0</v>
      </c>
      <c r="BT784" s="422">
        <f t="shared" si="986"/>
        <v>0</v>
      </c>
      <c r="BU784" s="422">
        <f t="shared" si="987"/>
        <v>0</v>
      </c>
      <c r="BV784" s="422">
        <f t="shared" si="988"/>
        <v>0</v>
      </c>
      <c r="BW784" s="422">
        <f t="shared" si="989"/>
        <v>0</v>
      </c>
      <c r="BX784" s="422">
        <f t="shared" si="1006"/>
        <v>0</v>
      </c>
      <c r="BY784" s="422">
        <f t="shared" si="990"/>
        <v>0</v>
      </c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458"/>
      <c r="CL784" s="458"/>
      <c r="CM784" s="458"/>
      <c r="CN784" s="458"/>
      <c r="CO784" s="458"/>
      <c r="CP784" s="458"/>
      <c r="CQ784" s="458"/>
      <c r="CR784" s="458"/>
      <c r="CS784" s="458"/>
      <c r="CT784" s="458"/>
      <c r="CU784" s="458"/>
      <c r="CV784" s="458"/>
      <c r="CW784" s="458"/>
      <c r="CX784" s="458"/>
      <c r="CY784" s="458"/>
      <c r="CZ784" s="458"/>
      <c r="DA784" s="458"/>
      <c r="DB784" s="458"/>
      <c r="DC784" s="458"/>
      <c r="DD784" s="458"/>
      <c r="DE784" s="458"/>
      <c r="DF784" s="458"/>
      <c r="DG784" s="458"/>
      <c r="DH784" s="458"/>
      <c r="DI784" s="458"/>
      <c r="DJ784" s="458"/>
      <c r="DK784" s="458"/>
      <c r="DL784" s="458"/>
      <c r="DM784" s="458"/>
      <c r="DN784" s="458"/>
      <c r="DO784" s="458"/>
      <c r="DP784" s="458"/>
      <c r="DQ784" s="458"/>
      <c r="DR784" s="458"/>
      <c r="DS784" s="458"/>
      <c r="DT784" s="458"/>
      <c r="DU784" s="39"/>
      <c r="DV784" s="39"/>
      <c r="DW784" s="31">
        <f t="shared" si="1013"/>
        <v>55</v>
      </c>
      <c r="DX784" s="459">
        <f t="shared" si="991"/>
        <v>660</v>
      </c>
      <c r="DY784" s="467">
        <f t="shared" si="1007"/>
        <v>0</v>
      </c>
      <c r="DZ784" s="468">
        <f t="shared" si="1008"/>
        <v>0</v>
      </c>
      <c r="EA784" s="467">
        <f t="shared" si="1009"/>
        <v>0</v>
      </c>
      <c r="EB784" s="468"/>
      <c r="EC784" s="326"/>
      <c r="ED784" s="468"/>
      <c r="EE784" s="39"/>
      <c r="EF784" s="459">
        <f t="shared" si="1010"/>
        <v>660</v>
      </c>
      <c r="EG784" s="407">
        <f t="shared" si="1016"/>
        <v>0.03</v>
      </c>
      <c r="EH784" s="407">
        <f t="shared" si="1016"/>
        <v>0.03</v>
      </c>
      <c r="EI784" s="407">
        <f t="shared" si="1016"/>
        <v>0.03</v>
      </c>
      <c r="EJ784" s="407">
        <f t="shared" si="1016"/>
        <v>0.03</v>
      </c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U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</row>
    <row r="785" spans="1:228" ht="12.75" hidden="1" customHeight="1" x14ac:dyDescent="0.2">
      <c r="A785" s="31">
        <f>A784+1</f>
        <v>56</v>
      </c>
      <c r="B785" s="31"/>
      <c r="C785" s="31">
        <v>30</v>
      </c>
      <c r="D785" s="32">
        <f t="shared" si="992"/>
        <v>661</v>
      </c>
      <c r="E785" s="33">
        <f t="shared" ca="1" si="956"/>
        <v>0</v>
      </c>
      <c r="F785" s="33">
        <f t="shared" ca="1" si="957"/>
        <v>0</v>
      </c>
      <c r="G785" s="33">
        <f t="shared" ca="1" si="958"/>
        <v>0</v>
      </c>
      <c r="H785" s="33">
        <v>0</v>
      </c>
      <c r="I785" s="33">
        <v>0</v>
      </c>
      <c r="J785" s="33">
        <f t="shared" ca="1" si="1014"/>
        <v>0</v>
      </c>
      <c r="K785" s="33">
        <f t="shared" ca="1" si="959"/>
        <v>0</v>
      </c>
      <c r="L785" s="33"/>
      <c r="M785" s="832">
        <v>0</v>
      </c>
      <c r="N785" s="33">
        <f>IF(M785&gt;0,#REF!,0)</f>
        <v>0</v>
      </c>
      <c r="O785" s="33">
        <f t="shared" ca="1" si="960"/>
        <v>0</v>
      </c>
      <c r="P785" s="833">
        <f t="shared" ca="1" si="993"/>
        <v>0</v>
      </c>
      <c r="Q785" s="834">
        <f t="shared" ca="1" si="994"/>
        <v>0</v>
      </c>
      <c r="R785" s="835">
        <f t="shared" ca="1" si="995"/>
        <v>0</v>
      </c>
      <c r="S785" s="836">
        <f t="shared" ca="1" si="996"/>
        <v>0</v>
      </c>
      <c r="T785" s="34">
        <f t="shared" ca="1" si="961"/>
        <v>0</v>
      </c>
      <c r="U785" s="835">
        <f t="shared" ca="1" si="997"/>
        <v>0</v>
      </c>
      <c r="V785" s="34">
        <f t="shared" si="945"/>
        <v>0</v>
      </c>
      <c r="W785" s="553">
        <f t="shared" si="947"/>
        <v>0</v>
      </c>
      <c r="X785" s="42">
        <f t="shared" si="998"/>
        <v>0.03</v>
      </c>
      <c r="Y785" s="43">
        <f t="shared" si="962"/>
        <v>2.4662697723036864E-3</v>
      </c>
      <c r="Z785" s="45">
        <f t="shared" si="953"/>
        <v>0.03</v>
      </c>
      <c r="AA785" s="43">
        <f t="shared" si="963"/>
        <v>2.4662697723036864E-3</v>
      </c>
      <c r="AB785" s="35">
        <f t="shared" si="1015"/>
        <v>0.16</v>
      </c>
      <c r="AC785" s="35">
        <f t="shared" ca="1" si="1015"/>
        <v>0.15470777428049154</v>
      </c>
      <c r="AD785" s="317">
        <f t="shared" ca="1" si="1015"/>
        <v>0.15470777428049154</v>
      </c>
      <c r="AE785" s="39"/>
      <c r="AF785" s="318">
        <f t="shared" si="964"/>
        <v>0</v>
      </c>
      <c r="AG785" s="405">
        <f t="shared" ca="1" si="965"/>
        <v>0</v>
      </c>
      <c r="AH785" s="318">
        <f t="shared" si="966"/>
        <v>0</v>
      </c>
      <c r="AI785" s="405">
        <f t="shared" ca="1" si="967"/>
        <v>0</v>
      </c>
      <c r="AJ785" s="318">
        <f t="shared" si="968"/>
        <v>0</v>
      </c>
      <c r="AK785" s="405">
        <f t="shared" ca="1" si="969"/>
        <v>0</v>
      </c>
      <c r="AL785" s="35">
        <v>0</v>
      </c>
      <c r="AM785" s="30">
        <f t="shared" ca="1" si="970"/>
        <v>0</v>
      </c>
      <c r="AN785" s="39"/>
      <c r="AO785" s="39"/>
      <c r="AP785" s="709">
        <f ca="1">IF($J$12="",0,IF(A785&lt;=$Y$3,IF(R784+SUM($M$126:M785)&gt;$Z$22,R784*10%,IF(R784+SUM($M$126:M785)&lt;=$Z$22,$Z$22-R784-SUM($M$126:M785))),0))</f>
        <v>0</v>
      </c>
      <c r="AQ785" s="319">
        <f t="shared" ca="1" si="1000"/>
        <v>0</v>
      </c>
      <c r="AR785" s="319">
        <f ca="1">IF($J$12="",0,IF(U784&lt;0,0,IF(A785&lt;=$Y$3,IF(U784+SUM($M$126:M785)&gt;$Z$22,U784*10%,IF(U784+SUM($M$126:M785)&lt;=$Z$22,$AR$125-U784-SUM($M$126:M785))),0)))</f>
        <v>0</v>
      </c>
      <c r="AS785" s="39">
        <f t="shared" ca="1" si="1001"/>
        <v>0</v>
      </c>
      <c r="AT785" s="723">
        <f t="shared" ca="1" si="971"/>
        <v>0</v>
      </c>
      <c r="AU785" s="320">
        <f t="shared" ca="1" si="972"/>
        <v>0</v>
      </c>
      <c r="AV785" s="320">
        <f t="shared" ca="1" si="973"/>
        <v>0</v>
      </c>
      <c r="AW785" s="320">
        <f t="shared" ca="1" si="974"/>
        <v>0</v>
      </c>
      <c r="AX785" s="320">
        <f t="shared" ca="1" si="975"/>
        <v>0</v>
      </c>
      <c r="AY785" s="320">
        <f t="shared" ca="1" si="1002"/>
        <v>0</v>
      </c>
      <c r="AZ785" s="724">
        <f t="shared" ca="1" si="976"/>
        <v>0</v>
      </c>
      <c r="BA785" s="1259">
        <f t="shared" si="1003"/>
        <v>0</v>
      </c>
      <c r="BB785" s="1250"/>
      <c r="BC785" s="715">
        <f t="shared" si="977"/>
        <v>0</v>
      </c>
      <c r="BD785" s="715">
        <f t="shared" si="978"/>
        <v>0</v>
      </c>
      <c r="BE785" s="715">
        <f t="shared" si="979"/>
        <v>0</v>
      </c>
      <c r="BF785" s="715">
        <f t="shared" si="1004"/>
        <v>0</v>
      </c>
      <c r="BG785" s="732">
        <f t="shared" si="980"/>
        <v>0</v>
      </c>
      <c r="BH785" s="39"/>
      <c r="BI785" s="39"/>
      <c r="BJ785" s="39"/>
      <c r="BK785" s="39"/>
      <c r="BL785" s="39"/>
      <c r="BM785" s="30"/>
      <c r="BN785" s="422">
        <f t="shared" ca="1" si="981"/>
        <v>0</v>
      </c>
      <c r="BO785" s="422">
        <f t="shared" ca="1" si="982"/>
        <v>0</v>
      </c>
      <c r="BP785" s="422">
        <f t="shared" ca="1" si="983"/>
        <v>0</v>
      </c>
      <c r="BQ785" s="422">
        <f t="shared" ca="1" si="984"/>
        <v>0</v>
      </c>
      <c r="BR785" s="422">
        <f t="shared" ca="1" si="1005"/>
        <v>0</v>
      </c>
      <c r="BS785" s="422">
        <f t="shared" ca="1" si="985"/>
        <v>0</v>
      </c>
      <c r="BT785" s="422">
        <f t="shared" si="986"/>
        <v>0</v>
      </c>
      <c r="BU785" s="422">
        <f t="shared" si="987"/>
        <v>0</v>
      </c>
      <c r="BV785" s="422">
        <f t="shared" si="988"/>
        <v>0</v>
      </c>
      <c r="BW785" s="422">
        <f t="shared" si="989"/>
        <v>0</v>
      </c>
      <c r="BX785" s="422">
        <f t="shared" si="1006"/>
        <v>0</v>
      </c>
      <c r="BY785" s="422">
        <f t="shared" si="990"/>
        <v>0</v>
      </c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458"/>
      <c r="CL785" s="458"/>
      <c r="CM785" s="458"/>
      <c r="CN785" s="458"/>
      <c r="CO785" s="458"/>
      <c r="CP785" s="458"/>
      <c r="CQ785" s="458"/>
      <c r="CR785" s="458"/>
      <c r="CS785" s="458"/>
      <c r="CT785" s="458"/>
      <c r="CU785" s="458"/>
      <c r="CV785" s="458"/>
      <c r="CW785" s="458"/>
      <c r="CX785" s="458"/>
      <c r="CY785" s="458"/>
      <c r="CZ785" s="458"/>
      <c r="DA785" s="458"/>
      <c r="DB785" s="458"/>
      <c r="DC785" s="458"/>
      <c r="DD785" s="458"/>
      <c r="DE785" s="458"/>
      <c r="DF785" s="458"/>
      <c r="DG785" s="458"/>
      <c r="DH785" s="458"/>
      <c r="DI785" s="458"/>
      <c r="DJ785" s="458"/>
      <c r="DK785" s="458"/>
      <c r="DL785" s="458"/>
      <c r="DM785" s="458"/>
      <c r="DN785" s="458"/>
      <c r="DO785" s="458"/>
      <c r="DP785" s="458"/>
      <c r="DQ785" s="458"/>
      <c r="DR785" s="458"/>
      <c r="DS785" s="458"/>
      <c r="DT785" s="458"/>
      <c r="DU785" s="39"/>
      <c r="DV785" s="39"/>
      <c r="DW785" s="31">
        <f>DW784+1</f>
        <v>56</v>
      </c>
      <c r="DX785" s="459">
        <f t="shared" si="991"/>
        <v>661</v>
      </c>
      <c r="DY785" s="467">
        <f t="shared" si="1007"/>
        <v>0</v>
      </c>
      <c r="DZ785" s="468">
        <f t="shared" si="1008"/>
        <v>0</v>
      </c>
      <c r="EA785" s="467">
        <f t="shared" si="1009"/>
        <v>0</v>
      </c>
      <c r="EB785" s="468"/>
      <c r="EC785" s="326"/>
      <c r="ED785" s="468"/>
      <c r="EE785" s="39"/>
      <c r="EF785" s="459">
        <f t="shared" si="1010"/>
        <v>661</v>
      </c>
      <c r="EG785" s="407">
        <f t="shared" si="1016"/>
        <v>0.03</v>
      </c>
      <c r="EH785" s="407">
        <f t="shared" si="1016"/>
        <v>0.03</v>
      </c>
      <c r="EI785" s="407">
        <f t="shared" si="1016"/>
        <v>0.03</v>
      </c>
      <c r="EJ785" s="407">
        <f t="shared" si="1016"/>
        <v>0.03</v>
      </c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U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</row>
    <row r="786" spans="1:228" ht="12.75" hidden="1" customHeight="1" x14ac:dyDescent="0.2">
      <c r="A786" s="31">
        <f t="shared" ref="A786:A796" si="1017">A785</f>
        <v>56</v>
      </c>
      <c r="B786" s="31"/>
      <c r="C786" s="31"/>
      <c r="D786" s="32">
        <f t="shared" si="992"/>
        <v>662</v>
      </c>
      <c r="E786" s="33">
        <f t="shared" ca="1" si="956"/>
        <v>0</v>
      </c>
      <c r="F786" s="33">
        <f t="shared" ca="1" si="957"/>
        <v>0</v>
      </c>
      <c r="G786" s="33">
        <f t="shared" ca="1" si="958"/>
        <v>0</v>
      </c>
      <c r="H786" s="33">
        <v>0</v>
      </c>
      <c r="I786" s="33">
        <v>0</v>
      </c>
      <c r="J786" s="33">
        <f t="shared" ca="1" si="1014"/>
        <v>0</v>
      </c>
      <c r="K786" s="33">
        <f t="shared" ca="1" si="959"/>
        <v>0</v>
      </c>
      <c r="L786" s="33"/>
      <c r="M786" s="832">
        <v>0</v>
      </c>
      <c r="N786" s="33">
        <f>IF(M786&gt;0,#REF!,0)</f>
        <v>0</v>
      </c>
      <c r="O786" s="33">
        <f t="shared" ca="1" si="960"/>
        <v>0</v>
      </c>
      <c r="P786" s="833">
        <f t="shared" ca="1" si="993"/>
        <v>0</v>
      </c>
      <c r="Q786" s="834">
        <f t="shared" ca="1" si="994"/>
        <v>0</v>
      </c>
      <c r="R786" s="835">
        <f t="shared" ca="1" si="995"/>
        <v>0</v>
      </c>
      <c r="S786" s="836">
        <f t="shared" ca="1" si="996"/>
        <v>0</v>
      </c>
      <c r="T786" s="34">
        <f t="shared" ca="1" si="961"/>
        <v>0</v>
      </c>
      <c r="U786" s="835">
        <f t="shared" ca="1" si="997"/>
        <v>0</v>
      </c>
      <c r="V786" s="34">
        <f t="shared" si="945"/>
        <v>0</v>
      </c>
      <c r="W786" s="553">
        <f t="shared" si="947"/>
        <v>0</v>
      </c>
      <c r="X786" s="42">
        <f t="shared" si="998"/>
        <v>0.03</v>
      </c>
      <c r="Y786" s="43">
        <f t="shared" si="962"/>
        <v>2.4662697723036864E-3</v>
      </c>
      <c r="Z786" s="45">
        <f t="shared" si="953"/>
        <v>0.03</v>
      </c>
      <c r="AA786" s="43">
        <f t="shared" si="963"/>
        <v>2.4662697723036864E-3</v>
      </c>
      <c r="AB786" s="35">
        <f t="shared" si="1015"/>
        <v>0.16</v>
      </c>
      <c r="AC786" s="35">
        <f t="shared" ca="1" si="1015"/>
        <v>0.15470777428049154</v>
      </c>
      <c r="AD786" s="317">
        <f t="shared" ca="1" si="1015"/>
        <v>0.15470777428049154</v>
      </c>
      <c r="AE786" s="39"/>
      <c r="AF786" s="318">
        <f t="shared" si="964"/>
        <v>0</v>
      </c>
      <c r="AG786" s="405">
        <f t="shared" ca="1" si="965"/>
        <v>0</v>
      </c>
      <c r="AH786" s="318">
        <f t="shared" si="966"/>
        <v>0</v>
      </c>
      <c r="AI786" s="405">
        <f t="shared" ca="1" si="967"/>
        <v>0</v>
      </c>
      <c r="AJ786" s="318">
        <f t="shared" si="968"/>
        <v>0</v>
      </c>
      <c r="AK786" s="405">
        <f t="shared" ca="1" si="969"/>
        <v>0</v>
      </c>
      <c r="AL786" s="35">
        <v>0</v>
      </c>
      <c r="AM786" s="30">
        <f t="shared" ca="1" si="970"/>
        <v>0</v>
      </c>
      <c r="AN786" s="39"/>
      <c r="AO786" s="39"/>
      <c r="AP786" s="709">
        <f ca="1">IF($J$12="",0,IF(A786&lt;=$Y$3,IF(R785+SUM($M$126:M786)&gt;$Z$22,R785*10%,IF(R785+SUM($M$126:M786)&lt;=$Z$22,$Z$22-R785-SUM($M$126:M786))),0))</f>
        <v>0</v>
      </c>
      <c r="AQ786" s="319">
        <f t="shared" ca="1" si="1000"/>
        <v>0</v>
      </c>
      <c r="AR786" s="319">
        <f ca="1">IF($J$12="",0,IF(U785&lt;0,0,IF(A786&lt;=$Y$3,IF(U785+SUM($M$126:M786)&gt;$Z$22,U785*10%,IF(U785+SUM($M$126:M786)&lt;=$Z$22,$AR$125-U785-SUM($M$126:M786))),0)))</f>
        <v>0</v>
      </c>
      <c r="AS786" s="39">
        <f t="shared" ca="1" si="1001"/>
        <v>0</v>
      </c>
      <c r="AT786" s="723">
        <f t="shared" ca="1" si="971"/>
        <v>0</v>
      </c>
      <c r="AU786" s="320">
        <f t="shared" ca="1" si="972"/>
        <v>0</v>
      </c>
      <c r="AV786" s="320">
        <f t="shared" ca="1" si="973"/>
        <v>0</v>
      </c>
      <c r="AW786" s="320">
        <f t="shared" ca="1" si="974"/>
        <v>0</v>
      </c>
      <c r="AX786" s="320">
        <f t="shared" ca="1" si="975"/>
        <v>0</v>
      </c>
      <c r="AY786" s="320">
        <f t="shared" ca="1" si="1002"/>
        <v>0</v>
      </c>
      <c r="AZ786" s="724">
        <f t="shared" ca="1" si="976"/>
        <v>0</v>
      </c>
      <c r="BA786" s="1259">
        <f t="shared" si="1003"/>
        <v>0</v>
      </c>
      <c r="BB786" s="1250"/>
      <c r="BC786" s="715">
        <f t="shared" si="977"/>
        <v>0</v>
      </c>
      <c r="BD786" s="715">
        <f t="shared" si="978"/>
        <v>0</v>
      </c>
      <c r="BE786" s="715">
        <f t="shared" si="979"/>
        <v>0</v>
      </c>
      <c r="BF786" s="715">
        <f t="shared" si="1004"/>
        <v>0</v>
      </c>
      <c r="BG786" s="732">
        <f t="shared" si="980"/>
        <v>0</v>
      </c>
      <c r="BH786" s="39"/>
      <c r="BI786" s="39"/>
      <c r="BJ786" s="39"/>
      <c r="BK786" s="39"/>
      <c r="BL786" s="39"/>
      <c r="BM786" s="30"/>
      <c r="BN786" s="422">
        <f t="shared" ca="1" si="981"/>
        <v>0</v>
      </c>
      <c r="BO786" s="422">
        <f t="shared" ca="1" si="982"/>
        <v>0</v>
      </c>
      <c r="BP786" s="422">
        <f t="shared" ca="1" si="983"/>
        <v>0</v>
      </c>
      <c r="BQ786" s="422">
        <f t="shared" ca="1" si="984"/>
        <v>0</v>
      </c>
      <c r="BR786" s="422">
        <f t="shared" ca="1" si="1005"/>
        <v>0</v>
      </c>
      <c r="BS786" s="422">
        <f t="shared" ca="1" si="985"/>
        <v>0</v>
      </c>
      <c r="BT786" s="422">
        <f t="shared" si="986"/>
        <v>0</v>
      </c>
      <c r="BU786" s="422">
        <f t="shared" si="987"/>
        <v>0</v>
      </c>
      <c r="BV786" s="422">
        <f t="shared" si="988"/>
        <v>0</v>
      </c>
      <c r="BW786" s="422">
        <f t="shared" si="989"/>
        <v>0</v>
      </c>
      <c r="BX786" s="422">
        <f t="shared" si="1006"/>
        <v>0</v>
      </c>
      <c r="BY786" s="422">
        <f t="shared" si="990"/>
        <v>0</v>
      </c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458"/>
      <c r="CL786" s="458"/>
      <c r="CM786" s="458"/>
      <c r="CN786" s="458"/>
      <c r="CO786" s="458"/>
      <c r="CP786" s="458"/>
      <c r="CQ786" s="458"/>
      <c r="CR786" s="458"/>
      <c r="CS786" s="458"/>
      <c r="CT786" s="458"/>
      <c r="CU786" s="458"/>
      <c r="CV786" s="458"/>
      <c r="CW786" s="458"/>
      <c r="CX786" s="458"/>
      <c r="CY786" s="458"/>
      <c r="CZ786" s="458"/>
      <c r="DA786" s="458"/>
      <c r="DB786" s="458"/>
      <c r="DC786" s="458"/>
      <c r="DD786" s="458"/>
      <c r="DE786" s="458"/>
      <c r="DF786" s="458"/>
      <c r="DG786" s="458"/>
      <c r="DH786" s="458"/>
      <c r="DI786" s="458"/>
      <c r="DJ786" s="458"/>
      <c r="DK786" s="458"/>
      <c r="DL786" s="458"/>
      <c r="DM786" s="458"/>
      <c r="DN786" s="458"/>
      <c r="DO786" s="458"/>
      <c r="DP786" s="458"/>
      <c r="DQ786" s="458"/>
      <c r="DR786" s="458"/>
      <c r="DS786" s="458"/>
      <c r="DT786" s="458"/>
      <c r="DU786" s="39"/>
      <c r="DV786" s="39"/>
      <c r="DW786" s="31">
        <f t="shared" ref="DW786:DW796" si="1018">DW785</f>
        <v>56</v>
      </c>
      <c r="DX786" s="459">
        <f t="shared" si="991"/>
        <v>662</v>
      </c>
      <c r="DY786" s="467">
        <f t="shared" si="1007"/>
        <v>0</v>
      </c>
      <c r="DZ786" s="468">
        <f t="shared" si="1008"/>
        <v>0</v>
      </c>
      <c r="EA786" s="467">
        <f t="shared" si="1009"/>
        <v>0</v>
      </c>
      <c r="EB786" s="468"/>
      <c r="EC786" s="326"/>
      <c r="ED786" s="468"/>
      <c r="EE786" s="39"/>
      <c r="EF786" s="459">
        <f t="shared" si="1010"/>
        <v>662</v>
      </c>
      <c r="EG786" s="407">
        <f t="shared" si="1016"/>
        <v>0.03</v>
      </c>
      <c r="EH786" s="407">
        <f t="shared" si="1016"/>
        <v>0.03</v>
      </c>
      <c r="EI786" s="407">
        <f t="shared" si="1016"/>
        <v>0.03</v>
      </c>
      <c r="EJ786" s="407">
        <f t="shared" si="1016"/>
        <v>0.03</v>
      </c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U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</row>
    <row r="787" spans="1:228" ht="12.75" hidden="1" customHeight="1" x14ac:dyDescent="0.2">
      <c r="A787" s="31">
        <f t="shared" si="1017"/>
        <v>56</v>
      </c>
      <c r="B787" s="31"/>
      <c r="C787" s="31"/>
      <c r="D787" s="32">
        <f t="shared" si="992"/>
        <v>663</v>
      </c>
      <c r="E787" s="33">
        <f t="shared" ca="1" si="956"/>
        <v>0</v>
      </c>
      <c r="F787" s="33">
        <f t="shared" ca="1" si="957"/>
        <v>0</v>
      </c>
      <c r="G787" s="33">
        <f t="shared" ca="1" si="958"/>
        <v>0</v>
      </c>
      <c r="H787" s="33">
        <v>0</v>
      </c>
      <c r="I787" s="33">
        <v>0</v>
      </c>
      <c r="J787" s="33">
        <f t="shared" ca="1" si="1014"/>
        <v>0</v>
      </c>
      <c r="K787" s="33">
        <f t="shared" ca="1" si="959"/>
        <v>0</v>
      </c>
      <c r="L787" s="33"/>
      <c r="M787" s="832">
        <v>0</v>
      </c>
      <c r="N787" s="33">
        <f>IF(M787&gt;0,#REF!,0)</f>
        <v>0</v>
      </c>
      <c r="O787" s="33">
        <f t="shared" ca="1" si="960"/>
        <v>0</v>
      </c>
      <c r="P787" s="833">
        <f t="shared" ca="1" si="993"/>
        <v>0</v>
      </c>
      <c r="Q787" s="834">
        <f t="shared" ca="1" si="994"/>
        <v>0</v>
      </c>
      <c r="R787" s="835">
        <f t="shared" ca="1" si="995"/>
        <v>0</v>
      </c>
      <c r="S787" s="836">
        <f t="shared" ca="1" si="996"/>
        <v>0</v>
      </c>
      <c r="T787" s="34">
        <f t="shared" ca="1" si="961"/>
        <v>0</v>
      </c>
      <c r="U787" s="835">
        <f t="shared" ca="1" si="997"/>
        <v>0</v>
      </c>
      <c r="V787" s="34">
        <f t="shared" si="945"/>
        <v>0</v>
      </c>
      <c r="W787" s="553">
        <f t="shared" si="947"/>
        <v>0</v>
      </c>
      <c r="X787" s="42">
        <f t="shared" si="998"/>
        <v>0.03</v>
      </c>
      <c r="Y787" s="43">
        <f t="shared" si="962"/>
        <v>2.4662697723036864E-3</v>
      </c>
      <c r="Z787" s="45">
        <f t="shared" si="953"/>
        <v>0.03</v>
      </c>
      <c r="AA787" s="43">
        <f t="shared" si="963"/>
        <v>2.4662697723036864E-3</v>
      </c>
      <c r="AB787" s="35">
        <f t="shared" si="1015"/>
        <v>0.16</v>
      </c>
      <c r="AC787" s="35">
        <f t="shared" ca="1" si="1015"/>
        <v>0.15470777428049154</v>
      </c>
      <c r="AD787" s="317">
        <f t="shared" ca="1" si="1015"/>
        <v>0.15470777428049154</v>
      </c>
      <c r="AE787" s="39"/>
      <c r="AF787" s="318">
        <f t="shared" si="964"/>
        <v>0</v>
      </c>
      <c r="AG787" s="405">
        <f t="shared" ca="1" si="965"/>
        <v>0</v>
      </c>
      <c r="AH787" s="318">
        <f t="shared" si="966"/>
        <v>0</v>
      </c>
      <c r="AI787" s="405">
        <f t="shared" ca="1" si="967"/>
        <v>0</v>
      </c>
      <c r="AJ787" s="318">
        <f t="shared" si="968"/>
        <v>0</v>
      </c>
      <c r="AK787" s="405">
        <f t="shared" ca="1" si="969"/>
        <v>0</v>
      </c>
      <c r="AL787" s="35">
        <v>0</v>
      </c>
      <c r="AM787" s="30">
        <f t="shared" ca="1" si="970"/>
        <v>0</v>
      </c>
      <c r="AN787" s="39"/>
      <c r="AO787" s="39"/>
      <c r="AP787" s="709">
        <f ca="1">IF($J$12="",0,IF(A787&lt;=$Y$3,IF(R786+SUM($M$126:M787)&gt;$Z$22,R786*10%,IF(R786+SUM($M$126:M787)&lt;=$Z$22,$Z$22-R786-SUM($M$126:M787))),0))</f>
        <v>0</v>
      </c>
      <c r="AQ787" s="319">
        <f t="shared" ca="1" si="1000"/>
        <v>0</v>
      </c>
      <c r="AR787" s="319">
        <f ca="1">IF($J$12="",0,IF(U786&lt;0,0,IF(A787&lt;=$Y$3,IF(U786+SUM($M$126:M787)&gt;$Z$22,U786*10%,IF(U786+SUM($M$126:M787)&lt;=$Z$22,$AR$125-U786-SUM($M$126:M787))),0)))</f>
        <v>0</v>
      </c>
      <c r="AS787" s="39">
        <f t="shared" ca="1" si="1001"/>
        <v>0</v>
      </c>
      <c r="AT787" s="723">
        <f t="shared" ca="1" si="971"/>
        <v>0</v>
      </c>
      <c r="AU787" s="320">
        <f t="shared" ca="1" si="972"/>
        <v>0</v>
      </c>
      <c r="AV787" s="320">
        <f t="shared" ca="1" si="973"/>
        <v>0</v>
      </c>
      <c r="AW787" s="320">
        <f t="shared" ca="1" si="974"/>
        <v>0</v>
      </c>
      <c r="AX787" s="320">
        <f t="shared" ca="1" si="975"/>
        <v>0</v>
      </c>
      <c r="AY787" s="320">
        <f t="shared" ca="1" si="1002"/>
        <v>0</v>
      </c>
      <c r="AZ787" s="724">
        <f t="shared" ca="1" si="976"/>
        <v>0</v>
      </c>
      <c r="BA787" s="1259">
        <f t="shared" si="1003"/>
        <v>0</v>
      </c>
      <c r="BB787" s="1250"/>
      <c r="BC787" s="715">
        <f t="shared" si="977"/>
        <v>0</v>
      </c>
      <c r="BD787" s="715">
        <f t="shared" si="978"/>
        <v>0</v>
      </c>
      <c r="BE787" s="715">
        <f t="shared" si="979"/>
        <v>0</v>
      </c>
      <c r="BF787" s="715">
        <f t="shared" si="1004"/>
        <v>0</v>
      </c>
      <c r="BG787" s="732">
        <f t="shared" si="980"/>
        <v>0</v>
      </c>
      <c r="BH787" s="39"/>
      <c r="BI787" s="39"/>
      <c r="BJ787" s="39"/>
      <c r="BK787" s="39"/>
      <c r="BL787" s="39"/>
      <c r="BM787" s="30"/>
      <c r="BN787" s="422">
        <f t="shared" ca="1" si="981"/>
        <v>0</v>
      </c>
      <c r="BO787" s="422">
        <f t="shared" ca="1" si="982"/>
        <v>0</v>
      </c>
      <c r="BP787" s="422">
        <f t="shared" ca="1" si="983"/>
        <v>0</v>
      </c>
      <c r="BQ787" s="422">
        <f t="shared" ca="1" si="984"/>
        <v>0</v>
      </c>
      <c r="BR787" s="422">
        <f t="shared" ca="1" si="1005"/>
        <v>0</v>
      </c>
      <c r="BS787" s="422">
        <f t="shared" ca="1" si="985"/>
        <v>0</v>
      </c>
      <c r="BT787" s="422">
        <f t="shared" si="986"/>
        <v>0</v>
      </c>
      <c r="BU787" s="422">
        <f t="shared" si="987"/>
        <v>0</v>
      </c>
      <c r="BV787" s="422">
        <f t="shared" si="988"/>
        <v>0</v>
      </c>
      <c r="BW787" s="422">
        <f t="shared" si="989"/>
        <v>0</v>
      </c>
      <c r="BX787" s="422">
        <f t="shared" si="1006"/>
        <v>0</v>
      </c>
      <c r="BY787" s="422">
        <f t="shared" si="990"/>
        <v>0</v>
      </c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458"/>
      <c r="CL787" s="458"/>
      <c r="CM787" s="458"/>
      <c r="CN787" s="458"/>
      <c r="CO787" s="458"/>
      <c r="CP787" s="458"/>
      <c r="CQ787" s="458"/>
      <c r="CR787" s="458"/>
      <c r="CS787" s="458"/>
      <c r="CT787" s="458"/>
      <c r="CU787" s="458"/>
      <c r="CV787" s="458"/>
      <c r="CW787" s="458"/>
      <c r="CX787" s="458"/>
      <c r="CY787" s="458"/>
      <c r="CZ787" s="458"/>
      <c r="DA787" s="458"/>
      <c r="DB787" s="458"/>
      <c r="DC787" s="458"/>
      <c r="DD787" s="458"/>
      <c r="DE787" s="458"/>
      <c r="DF787" s="458"/>
      <c r="DG787" s="458"/>
      <c r="DH787" s="458"/>
      <c r="DI787" s="458"/>
      <c r="DJ787" s="458"/>
      <c r="DK787" s="458"/>
      <c r="DL787" s="458"/>
      <c r="DM787" s="458"/>
      <c r="DN787" s="458"/>
      <c r="DO787" s="458"/>
      <c r="DP787" s="458"/>
      <c r="DQ787" s="458"/>
      <c r="DR787" s="458"/>
      <c r="DS787" s="458"/>
      <c r="DT787" s="458"/>
      <c r="DU787" s="39"/>
      <c r="DV787" s="39"/>
      <c r="DW787" s="31">
        <f t="shared" si="1018"/>
        <v>56</v>
      </c>
      <c r="DX787" s="459">
        <f t="shared" si="991"/>
        <v>663</v>
      </c>
      <c r="DY787" s="467">
        <f t="shared" si="1007"/>
        <v>0</v>
      </c>
      <c r="DZ787" s="468">
        <f t="shared" si="1008"/>
        <v>0</v>
      </c>
      <c r="EA787" s="467">
        <f t="shared" si="1009"/>
        <v>0</v>
      </c>
      <c r="EB787" s="468"/>
      <c r="EC787" s="326"/>
      <c r="ED787" s="468"/>
      <c r="EE787" s="39"/>
      <c r="EF787" s="459">
        <f t="shared" si="1010"/>
        <v>663</v>
      </c>
      <c r="EG787" s="407">
        <f t="shared" si="1016"/>
        <v>0.03</v>
      </c>
      <c r="EH787" s="407">
        <f t="shared" si="1016"/>
        <v>0.03</v>
      </c>
      <c r="EI787" s="407">
        <f t="shared" si="1016"/>
        <v>0.03</v>
      </c>
      <c r="EJ787" s="407">
        <f t="shared" si="1016"/>
        <v>0.03</v>
      </c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U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</row>
    <row r="788" spans="1:228" ht="12.75" hidden="1" customHeight="1" x14ac:dyDescent="0.2">
      <c r="A788" s="31">
        <f t="shared" si="1017"/>
        <v>56</v>
      </c>
      <c r="B788" s="31"/>
      <c r="C788" s="31"/>
      <c r="D788" s="32">
        <f t="shared" si="992"/>
        <v>664</v>
      </c>
      <c r="E788" s="33">
        <f t="shared" ca="1" si="956"/>
        <v>0</v>
      </c>
      <c r="F788" s="33">
        <f t="shared" ca="1" si="957"/>
        <v>0</v>
      </c>
      <c r="G788" s="33">
        <f t="shared" ca="1" si="958"/>
        <v>0</v>
      </c>
      <c r="H788" s="33">
        <v>0</v>
      </c>
      <c r="I788" s="33">
        <v>0</v>
      </c>
      <c r="J788" s="33">
        <f t="shared" ca="1" si="1014"/>
        <v>0</v>
      </c>
      <c r="K788" s="33">
        <f t="shared" ca="1" si="959"/>
        <v>0</v>
      </c>
      <c r="L788" s="33"/>
      <c r="M788" s="832">
        <v>0</v>
      </c>
      <c r="N788" s="33">
        <f>IF(M788&gt;0,#REF!,0)</f>
        <v>0</v>
      </c>
      <c r="O788" s="33">
        <f t="shared" ca="1" si="960"/>
        <v>0</v>
      </c>
      <c r="P788" s="833">
        <f t="shared" ca="1" si="993"/>
        <v>0</v>
      </c>
      <c r="Q788" s="834">
        <f t="shared" ca="1" si="994"/>
        <v>0</v>
      </c>
      <c r="R788" s="835">
        <f t="shared" ca="1" si="995"/>
        <v>0</v>
      </c>
      <c r="S788" s="836">
        <f t="shared" ca="1" si="996"/>
        <v>0</v>
      </c>
      <c r="T788" s="34">
        <f t="shared" ca="1" si="961"/>
        <v>0</v>
      </c>
      <c r="U788" s="835">
        <f t="shared" ca="1" si="997"/>
        <v>0</v>
      </c>
      <c r="V788" s="34">
        <f t="shared" si="945"/>
        <v>0</v>
      </c>
      <c r="W788" s="553">
        <f t="shared" si="947"/>
        <v>0</v>
      </c>
      <c r="X788" s="42">
        <f t="shared" si="998"/>
        <v>0.03</v>
      </c>
      <c r="Y788" s="43">
        <f t="shared" si="962"/>
        <v>2.4662697723036864E-3</v>
      </c>
      <c r="Z788" s="45">
        <f t="shared" si="953"/>
        <v>0.03</v>
      </c>
      <c r="AA788" s="43">
        <f t="shared" si="963"/>
        <v>2.4662697723036864E-3</v>
      </c>
      <c r="AB788" s="35">
        <f t="shared" si="1015"/>
        <v>0.16</v>
      </c>
      <c r="AC788" s="35">
        <f t="shared" ca="1" si="1015"/>
        <v>0.15470777428049154</v>
      </c>
      <c r="AD788" s="317">
        <f t="shared" ca="1" si="1015"/>
        <v>0.15470777428049154</v>
      </c>
      <c r="AE788" s="39"/>
      <c r="AF788" s="318">
        <f t="shared" si="964"/>
        <v>0</v>
      </c>
      <c r="AG788" s="405">
        <f t="shared" ca="1" si="965"/>
        <v>0</v>
      </c>
      <c r="AH788" s="318">
        <f t="shared" si="966"/>
        <v>0</v>
      </c>
      <c r="AI788" s="405">
        <f t="shared" ca="1" si="967"/>
        <v>0</v>
      </c>
      <c r="AJ788" s="318">
        <f t="shared" si="968"/>
        <v>0</v>
      </c>
      <c r="AK788" s="405">
        <f t="shared" ca="1" si="969"/>
        <v>0</v>
      </c>
      <c r="AL788" s="35">
        <v>0</v>
      </c>
      <c r="AM788" s="30">
        <f t="shared" ca="1" si="970"/>
        <v>0</v>
      </c>
      <c r="AN788" s="39"/>
      <c r="AO788" s="39"/>
      <c r="AP788" s="709">
        <f ca="1">IF($J$12="",0,IF(A788&lt;=$Y$3,IF(R787+SUM($M$126:M788)&gt;$Z$22,R787*10%,IF(R787+SUM($M$126:M788)&lt;=$Z$22,$Z$22-R787-SUM($M$126:M788))),0))</f>
        <v>0</v>
      </c>
      <c r="AQ788" s="319">
        <f t="shared" ca="1" si="1000"/>
        <v>0</v>
      </c>
      <c r="AR788" s="319">
        <f ca="1">IF($J$12="",0,IF(U787&lt;0,0,IF(A788&lt;=$Y$3,IF(U787+SUM($M$126:M788)&gt;$Z$22,U787*10%,IF(U787+SUM($M$126:M788)&lt;=$Z$22,$AR$125-U787-SUM($M$126:M788))),0)))</f>
        <v>0</v>
      </c>
      <c r="AS788" s="39">
        <f t="shared" ca="1" si="1001"/>
        <v>0</v>
      </c>
      <c r="AT788" s="723">
        <f t="shared" ca="1" si="971"/>
        <v>0</v>
      </c>
      <c r="AU788" s="320">
        <f t="shared" ca="1" si="972"/>
        <v>0</v>
      </c>
      <c r="AV788" s="320">
        <f t="shared" ca="1" si="973"/>
        <v>0</v>
      </c>
      <c r="AW788" s="320">
        <f t="shared" ca="1" si="974"/>
        <v>0</v>
      </c>
      <c r="AX788" s="320">
        <f t="shared" ca="1" si="975"/>
        <v>0</v>
      </c>
      <c r="AY788" s="320">
        <f t="shared" ca="1" si="1002"/>
        <v>0</v>
      </c>
      <c r="AZ788" s="724">
        <f t="shared" ca="1" si="976"/>
        <v>0</v>
      </c>
      <c r="BA788" s="1259">
        <f t="shared" si="1003"/>
        <v>0</v>
      </c>
      <c r="BB788" s="1250"/>
      <c r="BC788" s="715">
        <f t="shared" si="977"/>
        <v>0</v>
      </c>
      <c r="BD788" s="715">
        <f t="shared" si="978"/>
        <v>0</v>
      </c>
      <c r="BE788" s="715">
        <f t="shared" si="979"/>
        <v>0</v>
      </c>
      <c r="BF788" s="715">
        <f t="shared" si="1004"/>
        <v>0</v>
      </c>
      <c r="BG788" s="732">
        <f t="shared" si="980"/>
        <v>0</v>
      </c>
      <c r="BH788" s="39"/>
      <c r="BI788" s="39"/>
      <c r="BJ788" s="39"/>
      <c r="BK788" s="39"/>
      <c r="BL788" s="39"/>
      <c r="BM788" s="30"/>
      <c r="BN788" s="422">
        <f t="shared" ca="1" si="981"/>
        <v>0</v>
      </c>
      <c r="BO788" s="422">
        <f t="shared" ca="1" si="982"/>
        <v>0</v>
      </c>
      <c r="BP788" s="422">
        <f t="shared" ca="1" si="983"/>
        <v>0</v>
      </c>
      <c r="BQ788" s="422">
        <f t="shared" ca="1" si="984"/>
        <v>0</v>
      </c>
      <c r="BR788" s="422">
        <f t="shared" ca="1" si="1005"/>
        <v>0</v>
      </c>
      <c r="BS788" s="422">
        <f t="shared" ca="1" si="985"/>
        <v>0</v>
      </c>
      <c r="BT788" s="422">
        <f t="shared" si="986"/>
        <v>0</v>
      </c>
      <c r="BU788" s="422">
        <f t="shared" si="987"/>
        <v>0</v>
      </c>
      <c r="BV788" s="422">
        <f t="shared" si="988"/>
        <v>0</v>
      </c>
      <c r="BW788" s="422">
        <f t="shared" si="989"/>
        <v>0</v>
      </c>
      <c r="BX788" s="422">
        <f t="shared" si="1006"/>
        <v>0</v>
      </c>
      <c r="BY788" s="422">
        <f t="shared" si="990"/>
        <v>0</v>
      </c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458"/>
      <c r="CL788" s="458"/>
      <c r="CM788" s="458"/>
      <c r="CN788" s="458"/>
      <c r="CO788" s="458"/>
      <c r="CP788" s="458"/>
      <c r="CQ788" s="458"/>
      <c r="CR788" s="458"/>
      <c r="CS788" s="458"/>
      <c r="CT788" s="458"/>
      <c r="CU788" s="458"/>
      <c r="CV788" s="458"/>
      <c r="CW788" s="458"/>
      <c r="CX788" s="458"/>
      <c r="CY788" s="458"/>
      <c r="CZ788" s="458"/>
      <c r="DA788" s="458"/>
      <c r="DB788" s="458"/>
      <c r="DC788" s="458"/>
      <c r="DD788" s="458"/>
      <c r="DE788" s="458"/>
      <c r="DF788" s="458"/>
      <c r="DG788" s="458"/>
      <c r="DH788" s="458"/>
      <c r="DI788" s="458"/>
      <c r="DJ788" s="458"/>
      <c r="DK788" s="458"/>
      <c r="DL788" s="458"/>
      <c r="DM788" s="458"/>
      <c r="DN788" s="458"/>
      <c r="DO788" s="458"/>
      <c r="DP788" s="458"/>
      <c r="DQ788" s="458"/>
      <c r="DR788" s="458"/>
      <c r="DS788" s="458"/>
      <c r="DT788" s="458"/>
      <c r="DU788" s="39"/>
      <c r="DV788" s="39"/>
      <c r="DW788" s="31">
        <f t="shared" si="1018"/>
        <v>56</v>
      </c>
      <c r="DX788" s="459">
        <f t="shared" si="991"/>
        <v>664</v>
      </c>
      <c r="DY788" s="467">
        <f t="shared" si="1007"/>
        <v>0</v>
      </c>
      <c r="DZ788" s="468">
        <f t="shared" si="1008"/>
        <v>0</v>
      </c>
      <c r="EA788" s="467">
        <f t="shared" si="1009"/>
        <v>0</v>
      </c>
      <c r="EB788" s="468"/>
      <c r="EC788" s="326"/>
      <c r="ED788" s="468"/>
      <c r="EE788" s="39"/>
      <c r="EF788" s="459">
        <f t="shared" si="1010"/>
        <v>664</v>
      </c>
      <c r="EG788" s="407">
        <f t="shared" si="1016"/>
        <v>0.03</v>
      </c>
      <c r="EH788" s="407">
        <f t="shared" si="1016"/>
        <v>0.03</v>
      </c>
      <c r="EI788" s="407">
        <f t="shared" si="1016"/>
        <v>0.03</v>
      </c>
      <c r="EJ788" s="407">
        <f t="shared" si="1016"/>
        <v>0.03</v>
      </c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</row>
    <row r="789" spans="1:228" ht="12.75" hidden="1" customHeight="1" x14ac:dyDescent="0.2">
      <c r="A789" s="31">
        <f t="shared" si="1017"/>
        <v>56</v>
      </c>
      <c r="B789" s="31"/>
      <c r="C789" s="31"/>
      <c r="D789" s="32">
        <f t="shared" si="992"/>
        <v>665</v>
      </c>
      <c r="E789" s="33">
        <f t="shared" ca="1" si="956"/>
        <v>0</v>
      </c>
      <c r="F789" s="33">
        <f t="shared" ca="1" si="957"/>
        <v>0</v>
      </c>
      <c r="G789" s="33">
        <f t="shared" ca="1" si="958"/>
        <v>0</v>
      </c>
      <c r="H789" s="33">
        <v>0</v>
      </c>
      <c r="I789" s="33">
        <v>0</v>
      </c>
      <c r="J789" s="33">
        <f t="shared" ca="1" si="1014"/>
        <v>0</v>
      </c>
      <c r="K789" s="33">
        <f t="shared" ca="1" si="959"/>
        <v>0</v>
      </c>
      <c r="L789" s="33"/>
      <c r="M789" s="832">
        <v>0</v>
      </c>
      <c r="N789" s="33">
        <f>IF(M789&gt;0,#REF!,0)</f>
        <v>0</v>
      </c>
      <c r="O789" s="33">
        <f t="shared" ca="1" si="960"/>
        <v>0</v>
      </c>
      <c r="P789" s="833">
        <f t="shared" ca="1" si="993"/>
        <v>0</v>
      </c>
      <c r="Q789" s="834">
        <f t="shared" ca="1" si="994"/>
        <v>0</v>
      </c>
      <c r="R789" s="835">
        <f t="shared" ca="1" si="995"/>
        <v>0</v>
      </c>
      <c r="S789" s="836">
        <f t="shared" ca="1" si="996"/>
        <v>0</v>
      </c>
      <c r="T789" s="34">
        <f t="shared" ca="1" si="961"/>
        <v>0</v>
      </c>
      <c r="U789" s="835">
        <f t="shared" ca="1" si="997"/>
        <v>0</v>
      </c>
      <c r="V789" s="34">
        <f t="shared" si="945"/>
        <v>0</v>
      </c>
      <c r="W789" s="553">
        <f t="shared" si="947"/>
        <v>0</v>
      </c>
      <c r="X789" s="42">
        <f t="shared" si="998"/>
        <v>0.03</v>
      </c>
      <c r="Y789" s="43">
        <f t="shared" si="962"/>
        <v>2.4662697723036864E-3</v>
      </c>
      <c r="Z789" s="45">
        <f t="shared" si="953"/>
        <v>0.03</v>
      </c>
      <c r="AA789" s="43">
        <f t="shared" si="963"/>
        <v>2.4662697723036864E-3</v>
      </c>
      <c r="AB789" s="35">
        <f t="shared" si="1015"/>
        <v>0.16</v>
      </c>
      <c r="AC789" s="35">
        <f t="shared" ca="1" si="1015"/>
        <v>0.15470777428049154</v>
      </c>
      <c r="AD789" s="317">
        <f t="shared" ca="1" si="1015"/>
        <v>0.15470777428049154</v>
      </c>
      <c r="AE789" s="39"/>
      <c r="AF789" s="318">
        <f t="shared" si="964"/>
        <v>0</v>
      </c>
      <c r="AG789" s="405">
        <f t="shared" ca="1" si="965"/>
        <v>0</v>
      </c>
      <c r="AH789" s="318">
        <f t="shared" si="966"/>
        <v>0</v>
      </c>
      <c r="AI789" s="405">
        <f t="shared" ca="1" si="967"/>
        <v>0</v>
      </c>
      <c r="AJ789" s="318">
        <f t="shared" si="968"/>
        <v>0</v>
      </c>
      <c r="AK789" s="405">
        <f t="shared" ca="1" si="969"/>
        <v>0</v>
      </c>
      <c r="AL789" s="35">
        <v>0</v>
      </c>
      <c r="AM789" s="30">
        <f t="shared" ca="1" si="970"/>
        <v>0</v>
      </c>
      <c r="AN789" s="39"/>
      <c r="AO789" s="39"/>
      <c r="AP789" s="709">
        <f ca="1">IF($J$12="",0,IF(A789&lt;=$Y$3,IF(R788+SUM($M$126:M789)&gt;$Z$22,R788*10%,IF(R788+SUM($M$126:M789)&lt;=$Z$22,$Z$22-R788-SUM($M$126:M789))),0))</f>
        <v>0</v>
      </c>
      <c r="AQ789" s="319">
        <f t="shared" ca="1" si="1000"/>
        <v>0</v>
      </c>
      <c r="AR789" s="319">
        <f ca="1">IF($J$12="",0,IF(U788&lt;0,0,IF(A789&lt;=$Y$3,IF(U788+SUM($M$126:M789)&gt;$Z$22,U788*10%,IF(U788+SUM($M$126:M789)&lt;=$Z$22,$AR$125-U788-SUM($M$126:M789))),0)))</f>
        <v>0</v>
      </c>
      <c r="AS789" s="39">
        <f t="shared" ca="1" si="1001"/>
        <v>0</v>
      </c>
      <c r="AT789" s="723">
        <f t="shared" ca="1" si="971"/>
        <v>0</v>
      </c>
      <c r="AU789" s="320">
        <f t="shared" ca="1" si="972"/>
        <v>0</v>
      </c>
      <c r="AV789" s="320">
        <f t="shared" ca="1" si="973"/>
        <v>0</v>
      </c>
      <c r="AW789" s="320">
        <f t="shared" ca="1" si="974"/>
        <v>0</v>
      </c>
      <c r="AX789" s="320">
        <f t="shared" ca="1" si="975"/>
        <v>0</v>
      </c>
      <c r="AY789" s="320">
        <f t="shared" ca="1" si="1002"/>
        <v>0</v>
      </c>
      <c r="AZ789" s="724">
        <f t="shared" ca="1" si="976"/>
        <v>0</v>
      </c>
      <c r="BA789" s="1259">
        <f t="shared" si="1003"/>
        <v>0</v>
      </c>
      <c r="BB789" s="1250"/>
      <c r="BC789" s="715">
        <f t="shared" si="977"/>
        <v>0</v>
      </c>
      <c r="BD789" s="715">
        <f t="shared" si="978"/>
        <v>0</v>
      </c>
      <c r="BE789" s="715">
        <f t="shared" si="979"/>
        <v>0</v>
      </c>
      <c r="BF789" s="715">
        <f t="shared" si="1004"/>
        <v>0</v>
      </c>
      <c r="BG789" s="732">
        <f t="shared" si="980"/>
        <v>0</v>
      </c>
      <c r="BH789" s="39"/>
      <c r="BI789" s="39"/>
      <c r="BJ789" s="39"/>
      <c r="BK789" s="39"/>
      <c r="BL789" s="39"/>
      <c r="BM789" s="30"/>
      <c r="BN789" s="422">
        <f t="shared" ca="1" si="981"/>
        <v>0</v>
      </c>
      <c r="BO789" s="422">
        <f t="shared" ca="1" si="982"/>
        <v>0</v>
      </c>
      <c r="BP789" s="422">
        <f t="shared" ca="1" si="983"/>
        <v>0</v>
      </c>
      <c r="BQ789" s="422">
        <f t="shared" ca="1" si="984"/>
        <v>0</v>
      </c>
      <c r="BR789" s="422">
        <f t="shared" ca="1" si="1005"/>
        <v>0</v>
      </c>
      <c r="BS789" s="422">
        <f t="shared" ca="1" si="985"/>
        <v>0</v>
      </c>
      <c r="BT789" s="422">
        <f t="shared" si="986"/>
        <v>0</v>
      </c>
      <c r="BU789" s="422">
        <f t="shared" si="987"/>
        <v>0</v>
      </c>
      <c r="BV789" s="422">
        <f t="shared" si="988"/>
        <v>0</v>
      </c>
      <c r="BW789" s="422">
        <f t="shared" si="989"/>
        <v>0</v>
      </c>
      <c r="BX789" s="422">
        <f t="shared" si="1006"/>
        <v>0</v>
      </c>
      <c r="BY789" s="422">
        <f t="shared" si="990"/>
        <v>0</v>
      </c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458"/>
      <c r="CL789" s="458"/>
      <c r="CM789" s="458"/>
      <c r="CN789" s="458"/>
      <c r="CO789" s="458"/>
      <c r="CP789" s="458"/>
      <c r="CQ789" s="458"/>
      <c r="CR789" s="458"/>
      <c r="CS789" s="458"/>
      <c r="CT789" s="458"/>
      <c r="CU789" s="458"/>
      <c r="CV789" s="458"/>
      <c r="CW789" s="458"/>
      <c r="CX789" s="458"/>
      <c r="CY789" s="458"/>
      <c r="CZ789" s="458"/>
      <c r="DA789" s="458"/>
      <c r="DB789" s="458"/>
      <c r="DC789" s="458"/>
      <c r="DD789" s="458"/>
      <c r="DE789" s="458"/>
      <c r="DF789" s="458"/>
      <c r="DG789" s="458"/>
      <c r="DH789" s="458"/>
      <c r="DI789" s="458"/>
      <c r="DJ789" s="458"/>
      <c r="DK789" s="458"/>
      <c r="DL789" s="458"/>
      <c r="DM789" s="458"/>
      <c r="DN789" s="458"/>
      <c r="DO789" s="458"/>
      <c r="DP789" s="458"/>
      <c r="DQ789" s="458"/>
      <c r="DR789" s="458"/>
      <c r="DS789" s="458"/>
      <c r="DT789" s="458"/>
      <c r="DU789" s="39"/>
      <c r="DV789" s="39"/>
      <c r="DW789" s="31">
        <f t="shared" si="1018"/>
        <v>56</v>
      </c>
      <c r="DX789" s="459">
        <f t="shared" si="991"/>
        <v>665</v>
      </c>
      <c r="DY789" s="467">
        <f t="shared" si="1007"/>
        <v>0</v>
      </c>
      <c r="DZ789" s="468">
        <f t="shared" si="1008"/>
        <v>0</v>
      </c>
      <c r="EA789" s="467">
        <f t="shared" si="1009"/>
        <v>0</v>
      </c>
      <c r="EB789" s="468"/>
      <c r="EC789" s="326"/>
      <c r="ED789" s="468"/>
      <c r="EE789" s="39"/>
      <c r="EF789" s="459">
        <f t="shared" si="1010"/>
        <v>665</v>
      </c>
      <c r="EG789" s="407">
        <f t="shared" si="1016"/>
        <v>0.03</v>
      </c>
      <c r="EH789" s="407">
        <f t="shared" si="1016"/>
        <v>0.03</v>
      </c>
      <c r="EI789" s="407">
        <f t="shared" si="1016"/>
        <v>0.03</v>
      </c>
      <c r="EJ789" s="407">
        <f t="shared" si="1016"/>
        <v>0.03</v>
      </c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</row>
    <row r="790" spans="1:228" ht="12.75" hidden="1" customHeight="1" x14ac:dyDescent="0.2">
      <c r="A790" s="31">
        <f t="shared" si="1017"/>
        <v>56</v>
      </c>
      <c r="B790" s="31"/>
      <c r="C790" s="31"/>
      <c r="D790" s="32">
        <f t="shared" si="992"/>
        <v>666</v>
      </c>
      <c r="E790" s="33">
        <f t="shared" ca="1" si="956"/>
        <v>0</v>
      </c>
      <c r="F790" s="33">
        <f t="shared" ca="1" si="957"/>
        <v>0</v>
      </c>
      <c r="G790" s="33">
        <f t="shared" ca="1" si="958"/>
        <v>0</v>
      </c>
      <c r="H790" s="33">
        <v>0</v>
      </c>
      <c r="I790" s="33">
        <v>0</v>
      </c>
      <c r="J790" s="33">
        <f t="shared" ca="1" si="1014"/>
        <v>0</v>
      </c>
      <c r="K790" s="33">
        <f t="shared" ca="1" si="959"/>
        <v>0</v>
      </c>
      <c r="L790" s="33"/>
      <c r="M790" s="832">
        <v>0</v>
      </c>
      <c r="N790" s="33">
        <f>IF(M790&gt;0,#REF!,0)</f>
        <v>0</v>
      </c>
      <c r="O790" s="33">
        <f t="shared" ca="1" si="960"/>
        <v>0</v>
      </c>
      <c r="P790" s="833">
        <f t="shared" ca="1" si="993"/>
        <v>0</v>
      </c>
      <c r="Q790" s="834">
        <f t="shared" ca="1" si="994"/>
        <v>0</v>
      </c>
      <c r="R790" s="835">
        <f t="shared" ca="1" si="995"/>
        <v>0</v>
      </c>
      <c r="S790" s="836">
        <f t="shared" ca="1" si="996"/>
        <v>0</v>
      </c>
      <c r="T790" s="34">
        <f t="shared" ca="1" si="961"/>
        <v>0</v>
      </c>
      <c r="U790" s="835">
        <f t="shared" ca="1" si="997"/>
        <v>0</v>
      </c>
      <c r="V790" s="34">
        <f t="shared" si="945"/>
        <v>0</v>
      </c>
      <c r="W790" s="553">
        <f t="shared" si="947"/>
        <v>0</v>
      </c>
      <c r="X790" s="42">
        <f t="shared" si="998"/>
        <v>0.03</v>
      </c>
      <c r="Y790" s="43">
        <f t="shared" si="962"/>
        <v>2.4662697723036864E-3</v>
      </c>
      <c r="Z790" s="45">
        <f t="shared" si="953"/>
        <v>0.03</v>
      </c>
      <c r="AA790" s="43">
        <f t="shared" si="963"/>
        <v>2.4662697723036864E-3</v>
      </c>
      <c r="AB790" s="35">
        <f t="shared" si="1015"/>
        <v>0.16</v>
      </c>
      <c r="AC790" s="35">
        <f t="shared" ca="1" si="1015"/>
        <v>0.15470777428049154</v>
      </c>
      <c r="AD790" s="317">
        <f t="shared" ca="1" si="1015"/>
        <v>0.15470777428049154</v>
      </c>
      <c r="AE790" s="39"/>
      <c r="AF790" s="318">
        <f t="shared" si="964"/>
        <v>0</v>
      </c>
      <c r="AG790" s="405">
        <f t="shared" ca="1" si="965"/>
        <v>0</v>
      </c>
      <c r="AH790" s="318">
        <f t="shared" si="966"/>
        <v>0</v>
      </c>
      <c r="AI790" s="405">
        <f t="shared" ca="1" si="967"/>
        <v>0</v>
      </c>
      <c r="AJ790" s="318">
        <f t="shared" si="968"/>
        <v>0</v>
      </c>
      <c r="AK790" s="405">
        <f t="shared" ca="1" si="969"/>
        <v>0</v>
      </c>
      <c r="AL790" s="35">
        <v>0</v>
      </c>
      <c r="AM790" s="30">
        <f t="shared" ca="1" si="970"/>
        <v>0</v>
      </c>
      <c r="AN790" s="39"/>
      <c r="AO790" s="39"/>
      <c r="AP790" s="709">
        <f ca="1">IF($J$12="",0,IF(A790&lt;=$Y$3,IF(R789+SUM($M$126:M790)&gt;$Z$22,R789*10%,IF(R789+SUM($M$126:M790)&lt;=$Z$22,$Z$22-R789-SUM($M$126:M790))),0))</f>
        <v>0</v>
      </c>
      <c r="AQ790" s="319">
        <f t="shared" ca="1" si="1000"/>
        <v>0</v>
      </c>
      <c r="AR790" s="319">
        <f ca="1">IF($J$12="",0,IF(U789&lt;0,0,IF(A790&lt;=$Y$3,IF(U789+SUM($M$126:M790)&gt;$Z$22,U789*10%,IF(U789+SUM($M$126:M790)&lt;=$Z$22,$AR$125-U789-SUM($M$126:M790))),0)))</f>
        <v>0</v>
      </c>
      <c r="AS790" s="39">
        <f t="shared" ca="1" si="1001"/>
        <v>0</v>
      </c>
      <c r="AT790" s="723">
        <f t="shared" ca="1" si="971"/>
        <v>0</v>
      </c>
      <c r="AU790" s="320">
        <f t="shared" ca="1" si="972"/>
        <v>0</v>
      </c>
      <c r="AV790" s="320">
        <f t="shared" ca="1" si="973"/>
        <v>0</v>
      </c>
      <c r="AW790" s="320">
        <f t="shared" ca="1" si="974"/>
        <v>0</v>
      </c>
      <c r="AX790" s="320">
        <f t="shared" ca="1" si="975"/>
        <v>0</v>
      </c>
      <c r="AY790" s="320">
        <f t="shared" ca="1" si="1002"/>
        <v>0</v>
      </c>
      <c r="AZ790" s="724">
        <f t="shared" ca="1" si="976"/>
        <v>0</v>
      </c>
      <c r="BA790" s="1259">
        <f t="shared" si="1003"/>
        <v>0</v>
      </c>
      <c r="BB790" s="1250"/>
      <c r="BC790" s="715">
        <f t="shared" si="977"/>
        <v>0</v>
      </c>
      <c r="BD790" s="715">
        <f t="shared" si="978"/>
        <v>0</v>
      </c>
      <c r="BE790" s="715">
        <f t="shared" si="979"/>
        <v>0</v>
      </c>
      <c r="BF790" s="715">
        <f t="shared" si="1004"/>
        <v>0</v>
      </c>
      <c r="BG790" s="732">
        <f t="shared" si="980"/>
        <v>0</v>
      </c>
      <c r="BH790" s="39"/>
      <c r="BI790" s="39"/>
      <c r="BJ790" s="39"/>
      <c r="BK790" s="39"/>
      <c r="BL790" s="39"/>
      <c r="BM790" s="30"/>
      <c r="BN790" s="422">
        <f t="shared" ca="1" si="981"/>
        <v>0</v>
      </c>
      <c r="BO790" s="422">
        <f t="shared" ca="1" si="982"/>
        <v>0</v>
      </c>
      <c r="BP790" s="422">
        <f t="shared" ca="1" si="983"/>
        <v>0</v>
      </c>
      <c r="BQ790" s="422">
        <f t="shared" ca="1" si="984"/>
        <v>0</v>
      </c>
      <c r="BR790" s="422">
        <f t="shared" ca="1" si="1005"/>
        <v>0</v>
      </c>
      <c r="BS790" s="422">
        <f t="shared" ca="1" si="985"/>
        <v>0</v>
      </c>
      <c r="BT790" s="422">
        <f t="shared" si="986"/>
        <v>0</v>
      </c>
      <c r="BU790" s="422">
        <f t="shared" si="987"/>
        <v>0</v>
      </c>
      <c r="BV790" s="422">
        <f t="shared" si="988"/>
        <v>0</v>
      </c>
      <c r="BW790" s="422">
        <f t="shared" si="989"/>
        <v>0</v>
      </c>
      <c r="BX790" s="422">
        <f t="shared" si="1006"/>
        <v>0</v>
      </c>
      <c r="BY790" s="422">
        <f t="shared" si="990"/>
        <v>0</v>
      </c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458"/>
      <c r="CL790" s="458"/>
      <c r="CM790" s="458"/>
      <c r="CN790" s="458"/>
      <c r="CO790" s="458"/>
      <c r="CP790" s="458"/>
      <c r="CQ790" s="458"/>
      <c r="CR790" s="458"/>
      <c r="CS790" s="458"/>
      <c r="CT790" s="458"/>
      <c r="CU790" s="458"/>
      <c r="CV790" s="458"/>
      <c r="CW790" s="458"/>
      <c r="CX790" s="458"/>
      <c r="CY790" s="458"/>
      <c r="CZ790" s="458"/>
      <c r="DA790" s="458"/>
      <c r="DB790" s="458"/>
      <c r="DC790" s="458"/>
      <c r="DD790" s="458"/>
      <c r="DE790" s="458"/>
      <c r="DF790" s="458"/>
      <c r="DG790" s="458"/>
      <c r="DH790" s="458"/>
      <c r="DI790" s="458"/>
      <c r="DJ790" s="458"/>
      <c r="DK790" s="458"/>
      <c r="DL790" s="458"/>
      <c r="DM790" s="458"/>
      <c r="DN790" s="458"/>
      <c r="DO790" s="458"/>
      <c r="DP790" s="458"/>
      <c r="DQ790" s="458"/>
      <c r="DR790" s="458"/>
      <c r="DS790" s="458"/>
      <c r="DT790" s="458"/>
      <c r="DU790" s="39"/>
      <c r="DV790" s="39"/>
      <c r="DW790" s="31">
        <f t="shared" si="1018"/>
        <v>56</v>
      </c>
      <c r="DX790" s="459">
        <f t="shared" si="991"/>
        <v>666</v>
      </c>
      <c r="DY790" s="467">
        <f t="shared" si="1007"/>
        <v>0</v>
      </c>
      <c r="DZ790" s="468">
        <f t="shared" si="1008"/>
        <v>0</v>
      </c>
      <c r="EA790" s="467">
        <f t="shared" si="1009"/>
        <v>0</v>
      </c>
      <c r="EB790" s="468"/>
      <c r="EC790" s="326"/>
      <c r="ED790" s="468"/>
      <c r="EE790" s="39"/>
      <c r="EF790" s="459">
        <f t="shared" si="1010"/>
        <v>666</v>
      </c>
      <c r="EG790" s="407">
        <f t="shared" si="1016"/>
        <v>0.03</v>
      </c>
      <c r="EH790" s="407">
        <f t="shared" si="1016"/>
        <v>0.03</v>
      </c>
      <c r="EI790" s="407">
        <f t="shared" si="1016"/>
        <v>0.03</v>
      </c>
      <c r="EJ790" s="407">
        <f t="shared" si="1016"/>
        <v>0.03</v>
      </c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</row>
    <row r="791" spans="1:228" ht="12.75" hidden="1" customHeight="1" x14ac:dyDescent="0.2">
      <c r="A791" s="31">
        <f t="shared" si="1017"/>
        <v>56</v>
      </c>
      <c r="B791" s="31"/>
      <c r="C791" s="31"/>
      <c r="D791" s="32">
        <f t="shared" si="992"/>
        <v>667</v>
      </c>
      <c r="E791" s="33">
        <f t="shared" ca="1" si="956"/>
        <v>0</v>
      </c>
      <c r="F791" s="33">
        <f t="shared" ca="1" si="957"/>
        <v>0</v>
      </c>
      <c r="G791" s="33">
        <f t="shared" ca="1" si="958"/>
        <v>0</v>
      </c>
      <c r="H791" s="33">
        <v>0</v>
      </c>
      <c r="I791" s="33">
        <v>0</v>
      </c>
      <c r="J791" s="33">
        <f t="shared" ca="1" si="1014"/>
        <v>0</v>
      </c>
      <c r="K791" s="33">
        <f t="shared" ca="1" si="959"/>
        <v>0</v>
      </c>
      <c r="L791" s="33"/>
      <c r="M791" s="832">
        <v>0</v>
      </c>
      <c r="N791" s="33">
        <f>IF(M791&gt;0,#REF!,0)</f>
        <v>0</v>
      </c>
      <c r="O791" s="33">
        <f t="shared" ca="1" si="960"/>
        <v>0</v>
      </c>
      <c r="P791" s="833">
        <f t="shared" ca="1" si="993"/>
        <v>0</v>
      </c>
      <c r="Q791" s="834">
        <f t="shared" ca="1" si="994"/>
        <v>0</v>
      </c>
      <c r="R791" s="835">
        <f t="shared" ca="1" si="995"/>
        <v>0</v>
      </c>
      <c r="S791" s="836">
        <f t="shared" ca="1" si="996"/>
        <v>0</v>
      </c>
      <c r="T791" s="34">
        <f t="shared" ca="1" si="961"/>
        <v>0</v>
      </c>
      <c r="U791" s="835">
        <f t="shared" ca="1" si="997"/>
        <v>0</v>
      </c>
      <c r="V791" s="34">
        <f t="shared" si="945"/>
        <v>0</v>
      </c>
      <c r="W791" s="553">
        <f t="shared" si="947"/>
        <v>0</v>
      </c>
      <c r="X791" s="42">
        <f t="shared" si="998"/>
        <v>0.03</v>
      </c>
      <c r="Y791" s="43">
        <f t="shared" si="962"/>
        <v>2.4662697723036864E-3</v>
      </c>
      <c r="Z791" s="45">
        <f t="shared" si="953"/>
        <v>0.03</v>
      </c>
      <c r="AA791" s="43">
        <f t="shared" si="963"/>
        <v>2.4662697723036864E-3</v>
      </c>
      <c r="AB791" s="35">
        <f t="shared" si="1015"/>
        <v>0.16</v>
      </c>
      <c r="AC791" s="35">
        <f t="shared" ca="1" si="1015"/>
        <v>0.15470777428049154</v>
      </c>
      <c r="AD791" s="317">
        <f t="shared" ca="1" si="1015"/>
        <v>0.15470777428049154</v>
      </c>
      <c r="AE791" s="39"/>
      <c r="AF791" s="318">
        <f t="shared" si="964"/>
        <v>0</v>
      </c>
      <c r="AG791" s="405">
        <f t="shared" ca="1" si="965"/>
        <v>0</v>
      </c>
      <c r="AH791" s="318">
        <f t="shared" si="966"/>
        <v>0</v>
      </c>
      <c r="AI791" s="405">
        <f t="shared" ca="1" si="967"/>
        <v>0</v>
      </c>
      <c r="AJ791" s="318">
        <f t="shared" si="968"/>
        <v>0</v>
      </c>
      <c r="AK791" s="405">
        <f t="shared" ca="1" si="969"/>
        <v>0</v>
      </c>
      <c r="AL791" s="35">
        <v>0</v>
      </c>
      <c r="AM791" s="30">
        <f t="shared" ca="1" si="970"/>
        <v>0</v>
      </c>
      <c r="AN791" s="39"/>
      <c r="AO791" s="39"/>
      <c r="AP791" s="709">
        <f ca="1">IF($J$12="",0,IF(A791&lt;=$Y$3,IF(R790+SUM($M$126:M791)&gt;$Z$22,R790*10%,IF(R790+SUM($M$126:M791)&lt;=$Z$22,$Z$22-R790-SUM($M$126:M791))),0))</f>
        <v>0</v>
      </c>
      <c r="AQ791" s="319">
        <f t="shared" ca="1" si="1000"/>
        <v>0</v>
      </c>
      <c r="AR791" s="319">
        <f ca="1">IF($J$12="",0,IF(U790&lt;0,0,IF(A791&lt;=$Y$3,IF(U790+SUM($M$126:M791)&gt;$Z$22,U790*10%,IF(U790+SUM($M$126:M791)&lt;=$Z$22,$AR$125-U790-SUM($M$126:M791))),0)))</f>
        <v>0</v>
      </c>
      <c r="AS791" s="39">
        <f t="shared" ca="1" si="1001"/>
        <v>0</v>
      </c>
      <c r="AT791" s="723">
        <f t="shared" ca="1" si="971"/>
        <v>0</v>
      </c>
      <c r="AU791" s="320">
        <f t="shared" ca="1" si="972"/>
        <v>0</v>
      </c>
      <c r="AV791" s="320">
        <f t="shared" ca="1" si="973"/>
        <v>0</v>
      </c>
      <c r="AW791" s="320">
        <f t="shared" ca="1" si="974"/>
        <v>0</v>
      </c>
      <c r="AX791" s="320">
        <f t="shared" ca="1" si="975"/>
        <v>0</v>
      </c>
      <c r="AY791" s="320">
        <f t="shared" ca="1" si="1002"/>
        <v>0</v>
      </c>
      <c r="AZ791" s="724">
        <f t="shared" ca="1" si="976"/>
        <v>0</v>
      </c>
      <c r="BA791" s="1259">
        <f t="shared" si="1003"/>
        <v>0</v>
      </c>
      <c r="BB791" s="1250"/>
      <c r="BC791" s="715">
        <f t="shared" si="977"/>
        <v>0</v>
      </c>
      <c r="BD791" s="715">
        <f t="shared" si="978"/>
        <v>0</v>
      </c>
      <c r="BE791" s="715">
        <f t="shared" si="979"/>
        <v>0</v>
      </c>
      <c r="BF791" s="715">
        <f t="shared" si="1004"/>
        <v>0</v>
      </c>
      <c r="BG791" s="732">
        <f t="shared" si="980"/>
        <v>0</v>
      </c>
      <c r="BH791" s="39"/>
      <c r="BI791" s="39"/>
      <c r="BJ791" s="39"/>
      <c r="BK791" s="39"/>
      <c r="BL791" s="39"/>
      <c r="BM791" s="30"/>
      <c r="BN791" s="422">
        <f t="shared" ca="1" si="981"/>
        <v>0</v>
      </c>
      <c r="BO791" s="422">
        <f t="shared" ca="1" si="982"/>
        <v>0</v>
      </c>
      <c r="BP791" s="422">
        <f t="shared" ca="1" si="983"/>
        <v>0</v>
      </c>
      <c r="BQ791" s="422">
        <f t="shared" ca="1" si="984"/>
        <v>0</v>
      </c>
      <c r="BR791" s="422">
        <f t="shared" ca="1" si="1005"/>
        <v>0</v>
      </c>
      <c r="BS791" s="422">
        <f t="shared" ca="1" si="985"/>
        <v>0</v>
      </c>
      <c r="BT791" s="422">
        <f t="shared" si="986"/>
        <v>0</v>
      </c>
      <c r="BU791" s="422">
        <f t="shared" si="987"/>
        <v>0</v>
      </c>
      <c r="BV791" s="422">
        <f t="shared" si="988"/>
        <v>0</v>
      </c>
      <c r="BW791" s="422">
        <f t="shared" si="989"/>
        <v>0</v>
      </c>
      <c r="BX791" s="422">
        <f t="shared" si="1006"/>
        <v>0</v>
      </c>
      <c r="BY791" s="422">
        <f t="shared" si="990"/>
        <v>0</v>
      </c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458"/>
      <c r="CL791" s="458"/>
      <c r="CM791" s="458"/>
      <c r="CN791" s="458"/>
      <c r="CO791" s="458"/>
      <c r="CP791" s="458"/>
      <c r="CQ791" s="458"/>
      <c r="CR791" s="458"/>
      <c r="CS791" s="458"/>
      <c r="CT791" s="458"/>
      <c r="CU791" s="458"/>
      <c r="CV791" s="458"/>
      <c r="CW791" s="458"/>
      <c r="CX791" s="458"/>
      <c r="CY791" s="458"/>
      <c r="CZ791" s="458"/>
      <c r="DA791" s="458"/>
      <c r="DB791" s="458"/>
      <c r="DC791" s="458"/>
      <c r="DD791" s="458"/>
      <c r="DE791" s="458"/>
      <c r="DF791" s="458"/>
      <c r="DG791" s="458"/>
      <c r="DH791" s="458"/>
      <c r="DI791" s="458"/>
      <c r="DJ791" s="458"/>
      <c r="DK791" s="458"/>
      <c r="DL791" s="458"/>
      <c r="DM791" s="458"/>
      <c r="DN791" s="458"/>
      <c r="DO791" s="458"/>
      <c r="DP791" s="458"/>
      <c r="DQ791" s="458"/>
      <c r="DR791" s="458"/>
      <c r="DS791" s="458"/>
      <c r="DT791" s="458"/>
      <c r="DU791" s="39"/>
      <c r="DV791" s="39"/>
      <c r="DW791" s="31">
        <f t="shared" si="1018"/>
        <v>56</v>
      </c>
      <c r="DX791" s="459">
        <f t="shared" si="991"/>
        <v>667</v>
      </c>
      <c r="DY791" s="467">
        <f t="shared" si="1007"/>
        <v>0</v>
      </c>
      <c r="DZ791" s="468">
        <f t="shared" si="1008"/>
        <v>0</v>
      </c>
      <c r="EA791" s="467">
        <f t="shared" si="1009"/>
        <v>0</v>
      </c>
      <c r="EB791" s="468"/>
      <c r="EC791" s="326"/>
      <c r="ED791" s="468"/>
      <c r="EE791" s="39"/>
      <c r="EF791" s="459">
        <f t="shared" si="1010"/>
        <v>667</v>
      </c>
      <c r="EG791" s="407">
        <f t="shared" si="1016"/>
        <v>0.03</v>
      </c>
      <c r="EH791" s="407">
        <f t="shared" si="1016"/>
        <v>0.03</v>
      </c>
      <c r="EI791" s="407">
        <f t="shared" si="1016"/>
        <v>0.03</v>
      </c>
      <c r="EJ791" s="407">
        <f t="shared" si="1016"/>
        <v>0.03</v>
      </c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U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</row>
    <row r="792" spans="1:228" ht="12.75" hidden="1" customHeight="1" x14ac:dyDescent="0.2">
      <c r="A792" s="31">
        <f t="shared" si="1017"/>
        <v>56</v>
      </c>
      <c r="B792" s="31"/>
      <c r="C792" s="31"/>
      <c r="D792" s="32">
        <f t="shared" si="992"/>
        <v>668</v>
      </c>
      <c r="E792" s="33">
        <f t="shared" ca="1" si="956"/>
        <v>0</v>
      </c>
      <c r="F792" s="33">
        <f t="shared" ca="1" si="957"/>
        <v>0</v>
      </c>
      <c r="G792" s="33">
        <f t="shared" ca="1" si="958"/>
        <v>0</v>
      </c>
      <c r="H792" s="33">
        <v>0</v>
      </c>
      <c r="I792" s="33">
        <v>0</v>
      </c>
      <c r="J792" s="33">
        <f t="shared" ca="1" si="1014"/>
        <v>0</v>
      </c>
      <c r="K792" s="33">
        <f t="shared" ca="1" si="959"/>
        <v>0</v>
      </c>
      <c r="L792" s="33"/>
      <c r="M792" s="832">
        <v>0</v>
      </c>
      <c r="N792" s="33">
        <f>IF(M792&gt;0,#REF!,0)</f>
        <v>0</v>
      </c>
      <c r="O792" s="33">
        <f t="shared" ca="1" si="960"/>
        <v>0</v>
      </c>
      <c r="P792" s="833">
        <f t="shared" ca="1" si="993"/>
        <v>0</v>
      </c>
      <c r="Q792" s="834">
        <f t="shared" ca="1" si="994"/>
        <v>0</v>
      </c>
      <c r="R792" s="835">
        <f t="shared" ca="1" si="995"/>
        <v>0</v>
      </c>
      <c r="S792" s="836">
        <f t="shared" ca="1" si="996"/>
        <v>0</v>
      </c>
      <c r="T792" s="34">
        <f t="shared" ca="1" si="961"/>
        <v>0</v>
      </c>
      <c r="U792" s="835">
        <f t="shared" ca="1" si="997"/>
        <v>0</v>
      </c>
      <c r="V792" s="34">
        <f t="shared" si="945"/>
        <v>0</v>
      </c>
      <c r="W792" s="553">
        <f t="shared" si="947"/>
        <v>0</v>
      </c>
      <c r="X792" s="42">
        <f t="shared" si="998"/>
        <v>0.03</v>
      </c>
      <c r="Y792" s="43">
        <f t="shared" si="962"/>
        <v>2.4662697723036864E-3</v>
      </c>
      <c r="Z792" s="45">
        <f t="shared" si="953"/>
        <v>0.03</v>
      </c>
      <c r="AA792" s="43">
        <f t="shared" si="963"/>
        <v>2.4662697723036864E-3</v>
      </c>
      <c r="AB792" s="35">
        <f t="shared" si="1015"/>
        <v>0.16</v>
      </c>
      <c r="AC792" s="35">
        <f t="shared" ca="1" si="1015"/>
        <v>0.15470777428049154</v>
      </c>
      <c r="AD792" s="317">
        <f t="shared" ca="1" si="1015"/>
        <v>0.15470777428049154</v>
      </c>
      <c r="AE792" s="39"/>
      <c r="AF792" s="318">
        <f t="shared" si="964"/>
        <v>0</v>
      </c>
      <c r="AG792" s="405">
        <f t="shared" ca="1" si="965"/>
        <v>0</v>
      </c>
      <c r="AH792" s="318">
        <f t="shared" si="966"/>
        <v>0</v>
      </c>
      <c r="AI792" s="405">
        <f t="shared" ca="1" si="967"/>
        <v>0</v>
      </c>
      <c r="AJ792" s="318">
        <f t="shared" si="968"/>
        <v>0</v>
      </c>
      <c r="AK792" s="405">
        <f t="shared" ca="1" si="969"/>
        <v>0</v>
      </c>
      <c r="AL792" s="35">
        <v>0</v>
      </c>
      <c r="AM792" s="30">
        <f t="shared" ca="1" si="970"/>
        <v>0</v>
      </c>
      <c r="AN792" s="39"/>
      <c r="AO792" s="39"/>
      <c r="AP792" s="709">
        <f ca="1">IF($J$12="",0,IF(A792&lt;=$Y$3,IF(R791+SUM($M$126:M792)&gt;$Z$22,R791*10%,IF(R791+SUM($M$126:M792)&lt;=$Z$22,$Z$22-R791-SUM($M$126:M792))),0))</f>
        <v>0</v>
      </c>
      <c r="AQ792" s="319">
        <f t="shared" ca="1" si="1000"/>
        <v>0</v>
      </c>
      <c r="AR792" s="319">
        <f ca="1">IF($J$12="",0,IF(U791&lt;0,0,IF(A792&lt;=$Y$3,IF(U791+SUM($M$126:M792)&gt;$Z$22,U791*10%,IF(U791+SUM($M$126:M792)&lt;=$Z$22,$AR$125-U791-SUM($M$126:M792))),0)))</f>
        <v>0</v>
      </c>
      <c r="AS792" s="39">
        <f t="shared" ca="1" si="1001"/>
        <v>0</v>
      </c>
      <c r="AT792" s="723">
        <f t="shared" ca="1" si="971"/>
        <v>0</v>
      </c>
      <c r="AU792" s="320">
        <f t="shared" ca="1" si="972"/>
        <v>0</v>
      </c>
      <c r="AV792" s="320">
        <f t="shared" ca="1" si="973"/>
        <v>0</v>
      </c>
      <c r="AW792" s="320">
        <f t="shared" ca="1" si="974"/>
        <v>0</v>
      </c>
      <c r="AX792" s="320">
        <f t="shared" ca="1" si="975"/>
        <v>0</v>
      </c>
      <c r="AY792" s="320">
        <f t="shared" ca="1" si="1002"/>
        <v>0</v>
      </c>
      <c r="AZ792" s="724">
        <f t="shared" ca="1" si="976"/>
        <v>0</v>
      </c>
      <c r="BA792" s="1259">
        <f t="shared" si="1003"/>
        <v>0</v>
      </c>
      <c r="BB792" s="1250"/>
      <c r="BC792" s="715">
        <f t="shared" si="977"/>
        <v>0</v>
      </c>
      <c r="BD792" s="715">
        <f t="shared" si="978"/>
        <v>0</v>
      </c>
      <c r="BE792" s="715">
        <f t="shared" si="979"/>
        <v>0</v>
      </c>
      <c r="BF792" s="715">
        <f t="shared" si="1004"/>
        <v>0</v>
      </c>
      <c r="BG792" s="732">
        <f t="shared" si="980"/>
        <v>0</v>
      </c>
      <c r="BH792" s="39"/>
      <c r="BI792" s="39"/>
      <c r="BJ792" s="39"/>
      <c r="BK792" s="39"/>
      <c r="BL792" s="39"/>
      <c r="BM792" s="30"/>
      <c r="BN792" s="422">
        <f t="shared" ca="1" si="981"/>
        <v>0</v>
      </c>
      <c r="BO792" s="422">
        <f t="shared" ca="1" si="982"/>
        <v>0</v>
      </c>
      <c r="BP792" s="422">
        <f t="shared" ca="1" si="983"/>
        <v>0</v>
      </c>
      <c r="BQ792" s="422">
        <f t="shared" ca="1" si="984"/>
        <v>0</v>
      </c>
      <c r="BR792" s="422">
        <f t="shared" ca="1" si="1005"/>
        <v>0</v>
      </c>
      <c r="BS792" s="422">
        <f t="shared" ca="1" si="985"/>
        <v>0</v>
      </c>
      <c r="BT792" s="422">
        <f t="shared" si="986"/>
        <v>0</v>
      </c>
      <c r="BU792" s="422">
        <f t="shared" si="987"/>
        <v>0</v>
      </c>
      <c r="BV792" s="422">
        <f t="shared" si="988"/>
        <v>0</v>
      </c>
      <c r="BW792" s="422">
        <f t="shared" si="989"/>
        <v>0</v>
      </c>
      <c r="BX792" s="422">
        <f t="shared" si="1006"/>
        <v>0</v>
      </c>
      <c r="BY792" s="422">
        <f t="shared" si="990"/>
        <v>0</v>
      </c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458"/>
      <c r="CL792" s="458"/>
      <c r="CM792" s="458"/>
      <c r="CN792" s="458"/>
      <c r="CO792" s="458"/>
      <c r="CP792" s="458"/>
      <c r="CQ792" s="458"/>
      <c r="CR792" s="458"/>
      <c r="CS792" s="458"/>
      <c r="CT792" s="458"/>
      <c r="CU792" s="458"/>
      <c r="CV792" s="458"/>
      <c r="CW792" s="458"/>
      <c r="CX792" s="458"/>
      <c r="CY792" s="458"/>
      <c r="CZ792" s="458"/>
      <c r="DA792" s="458"/>
      <c r="DB792" s="458"/>
      <c r="DC792" s="458"/>
      <c r="DD792" s="458"/>
      <c r="DE792" s="458"/>
      <c r="DF792" s="458"/>
      <c r="DG792" s="458"/>
      <c r="DH792" s="458"/>
      <c r="DI792" s="458"/>
      <c r="DJ792" s="458"/>
      <c r="DK792" s="458"/>
      <c r="DL792" s="458"/>
      <c r="DM792" s="458"/>
      <c r="DN792" s="458"/>
      <c r="DO792" s="458"/>
      <c r="DP792" s="458"/>
      <c r="DQ792" s="458"/>
      <c r="DR792" s="458"/>
      <c r="DS792" s="458"/>
      <c r="DT792" s="458"/>
      <c r="DU792" s="39"/>
      <c r="DV792" s="39"/>
      <c r="DW792" s="31">
        <f t="shared" si="1018"/>
        <v>56</v>
      </c>
      <c r="DX792" s="459">
        <f t="shared" si="991"/>
        <v>668</v>
      </c>
      <c r="DY792" s="467">
        <f t="shared" si="1007"/>
        <v>0</v>
      </c>
      <c r="DZ792" s="468">
        <f t="shared" si="1008"/>
        <v>0</v>
      </c>
      <c r="EA792" s="467">
        <f t="shared" si="1009"/>
        <v>0</v>
      </c>
      <c r="EB792" s="468"/>
      <c r="EC792" s="326"/>
      <c r="ED792" s="468"/>
      <c r="EE792" s="39"/>
      <c r="EF792" s="459">
        <f t="shared" si="1010"/>
        <v>668</v>
      </c>
      <c r="EG792" s="407">
        <f t="shared" si="1016"/>
        <v>0.03</v>
      </c>
      <c r="EH792" s="407">
        <f t="shared" si="1016"/>
        <v>0.03</v>
      </c>
      <c r="EI792" s="407">
        <f t="shared" si="1016"/>
        <v>0.03</v>
      </c>
      <c r="EJ792" s="407">
        <f t="shared" si="1016"/>
        <v>0.03</v>
      </c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</row>
    <row r="793" spans="1:228" ht="12.75" hidden="1" customHeight="1" x14ac:dyDescent="0.2">
      <c r="A793" s="31">
        <f t="shared" si="1017"/>
        <v>56</v>
      </c>
      <c r="B793" s="31"/>
      <c r="C793" s="31"/>
      <c r="D793" s="32">
        <f t="shared" si="992"/>
        <v>669</v>
      </c>
      <c r="E793" s="33">
        <f t="shared" ca="1" si="956"/>
        <v>0</v>
      </c>
      <c r="F793" s="33">
        <f t="shared" ca="1" si="957"/>
        <v>0</v>
      </c>
      <c r="G793" s="33">
        <f t="shared" ca="1" si="958"/>
        <v>0</v>
      </c>
      <c r="H793" s="33">
        <v>0</v>
      </c>
      <c r="I793" s="33">
        <v>0</v>
      </c>
      <c r="J793" s="33">
        <f t="shared" ca="1" si="1014"/>
        <v>0</v>
      </c>
      <c r="K793" s="33">
        <f t="shared" ca="1" si="959"/>
        <v>0</v>
      </c>
      <c r="L793" s="33"/>
      <c r="M793" s="832">
        <v>0</v>
      </c>
      <c r="N793" s="33">
        <f>IF(M793&gt;0,#REF!,0)</f>
        <v>0</v>
      </c>
      <c r="O793" s="33">
        <f t="shared" ca="1" si="960"/>
        <v>0</v>
      </c>
      <c r="P793" s="833">
        <f t="shared" ca="1" si="993"/>
        <v>0</v>
      </c>
      <c r="Q793" s="834">
        <f t="shared" ca="1" si="994"/>
        <v>0</v>
      </c>
      <c r="R793" s="835">
        <f t="shared" ca="1" si="995"/>
        <v>0</v>
      </c>
      <c r="S793" s="836">
        <f t="shared" ca="1" si="996"/>
        <v>0</v>
      </c>
      <c r="T793" s="34">
        <f t="shared" ca="1" si="961"/>
        <v>0</v>
      </c>
      <c r="U793" s="835">
        <f t="shared" ca="1" si="997"/>
        <v>0</v>
      </c>
      <c r="V793" s="34">
        <f t="shared" si="945"/>
        <v>0</v>
      </c>
      <c r="W793" s="553">
        <f t="shared" si="947"/>
        <v>0</v>
      </c>
      <c r="X793" s="42">
        <f t="shared" si="998"/>
        <v>0.03</v>
      </c>
      <c r="Y793" s="43">
        <f t="shared" si="962"/>
        <v>2.4662697723036864E-3</v>
      </c>
      <c r="Z793" s="45">
        <f t="shared" si="953"/>
        <v>0.03</v>
      </c>
      <c r="AA793" s="43">
        <f t="shared" si="963"/>
        <v>2.4662697723036864E-3</v>
      </c>
      <c r="AB793" s="35">
        <f t="shared" si="1015"/>
        <v>0.16</v>
      </c>
      <c r="AC793" s="35">
        <f t="shared" ca="1" si="1015"/>
        <v>0.15470777428049154</v>
      </c>
      <c r="AD793" s="317">
        <f t="shared" ca="1" si="1015"/>
        <v>0.15470777428049154</v>
      </c>
      <c r="AE793" s="39"/>
      <c r="AF793" s="318">
        <f t="shared" si="964"/>
        <v>0</v>
      </c>
      <c r="AG793" s="405">
        <f t="shared" ca="1" si="965"/>
        <v>0</v>
      </c>
      <c r="AH793" s="318">
        <f t="shared" si="966"/>
        <v>0</v>
      </c>
      <c r="AI793" s="405">
        <f t="shared" ca="1" si="967"/>
        <v>0</v>
      </c>
      <c r="AJ793" s="318">
        <f t="shared" si="968"/>
        <v>0</v>
      </c>
      <c r="AK793" s="405">
        <f t="shared" ca="1" si="969"/>
        <v>0</v>
      </c>
      <c r="AL793" s="35">
        <v>0</v>
      </c>
      <c r="AM793" s="30">
        <f t="shared" ca="1" si="970"/>
        <v>0</v>
      </c>
      <c r="AN793" s="39"/>
      <c r="AO793" s="39"/>
      <c r="AP793" s="709">
        <f ca="1">IF($J$12="",0,IF(A793&lt;=$Y$3,IF(R792+SUM($M$126:M793)&gt;$Z$22,R792*10%,IF(R792+SUM($M$126:M793)&lt;=$Z$22,$Z$22-R792-SUM($M$126:M793))),0))</f>
        <v>0</v>
      </c>
      <c r="AQ793" s="319">
        <f t="shared" ca="1" si="1000"/>
        <v>0</v>
      </c>
      <c r="AR793" s="319">
        <f ca="1">IF($J$12="",0,IF(U792&lt;0,0,IF(A793&lt;=$Y$3,IF(U792+SUM($M$126:M793)&gt;$Z$22,U792*10%,IF(U792+SUM($M$126:M793)&lt;=$Z$22,$AR$125-U792-SUM($M$126:M793))),0)))</f>
        <v>0</v>
      </c>
      <c r="AS793" s="39">
        <f t="shared" ca="1" si="1001"/>
        <v>0</v>
      </c>
      <c r="AT793" s="723">
        <f t="shared" ca="1" si="971"/>
        <v>0</v>
      </c>
      <c r="AU793" s="320">
        <f t="shared" ca="1" si="972"/>
        <v>0</v>
      </c>
      <c r="AV793" s="320">
        <f t="shared" ca="1" si="973"/>
        <v>0</v>
      </c>
      <c r="AW793" s="320">
        <f t="shared" ca="1" si="974"/>
        <v>0</v>
      </c>
      <c r="AX793" s="320">
        <f t="shared" ca="1" si="975"/>
        <v>0</v>
      </c>
      <c r="AY793" s="320">
        <f t="shared" ca="1" si="1002"/>
        <v>0</v>
      </c>
      <c r="AZ793" s="724">
        <f t="shared" ca="1" si="976"/>
        <v>0</v>
      </c>
      <c r="BA793" s="1259">
        <f t="shared" si="1003"/>
        <v>0</v>
      </c>
      <c r="BB793" s="1250"/>
      <c r="BC793" s="715">
        <f t="shared" si="977"/>
        <v>0</v>
      </c>
      <c r="BD793" s="715">
        <f t="shared" si="978"/>
        <v>0</v>
      </c>
      <c r="BE793" s="715">
        <f t="shared" si="979"/>
        <v>0</v>
      </c>
      <c r="BF793" s="715">
        <f t="shared" si="1004"/>
        <v>0</v>
      </c>
      <c r="BG793" s="732">
        <f t="shared" si="980"/>
        <v>0</v>
      </c>
      <c r="BH793" s="39"/>
      <c r="BI793" s="39"/>
      <c r="BJ793" s="39"/>
      <c r="BK793" s="39"/>
      <c r="BL793" s="39"/>
      <c r="BM793" s="30"/>
      <c r="BN793" s="422">
        <f t="shared" ca="1" si="981"/>
        <v>0</v>
      </c>
      <c r="BO793" s="422">
        <f t="shared" ca="1" si="982"/>
        <v>0</v>
      </c>
      <c r="BP793" s="422">
        <f t="shared" ca="1" si="983"/>
        <v>0</v>
      </c>
      <c r="BQ793" s="422">
        <f t="shared" ca="1" si="984"/>
        <v>0</v>
      </c>
      <c r="BR793" s="422">
        <f t="shared" ca="1" si="1005"/>
        <v>0</v>
      </c>
      <c r="BS793" s="422">
        <f t="shared" ca="1" si="985"/>
        <v>0</v>
      </c>
      <c r="BT793" s="422">
        <f t="shared" si="986"/>
        <v>0</v>
      </c>
      <c r="BU793" s="422">
        <f t="shared" si="987"/>
        <v>0</v>
      </c>
      <c r="BV793" s="422">
        <f t="shared" si="988"/>
        <v>0</v>
      </c>
      <c r="BW793" s="422">
        <f t="shared" si="989"/>
        <v>0</v>
      </c>
      <c r="BX793" s="422">
        <f t="shared" si="1006"/>
        <v>0</v>
      </c>
      <c r="BY793" s="422">
        <f t="shared" si="990"/>
        <v>0</v>
      </c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458"/>
      <c r="CL793" s="458"/>
      <c r="CM793" s="458"/>
      <c r="CN793" s="458"/>
      <c r="CO793" s="458"/>
      <c r="CP793" s="458"/>
      <c r="CQ793" s="458"/>
      <c r="CR793" s="458"/>
      <c r="CS793" s="458"/>
      <c r="CT793" s="458"/>
      <c r="CU793" s="458"/>
      <c r="CV793" s="458"/>
      <c r="CW793" s="458"/>
      <c r="CX793" s="458"/>
      <c r="CY793" s="458"/>
      <c r="CZ793" s="458"/>
      <c r="DA793" s="458"/>
      <c r="DB793" s="458"/>
      <c r="DC793" s="458"/>
      <c r="DD793" s="458"/>
      <c r="DE793" s="458"/>
      <c r="DF793" s="458"/>
      <c r="DG793" s="458"/>
      <c r="DH793" s="458"/>
      <c r="DI793" s="458"/>
      <c r="DJ793" s="458"/>
      <c r="DK793" s="458"/>
      <c r="DL793" s="458"/>
      <c r="DM793" s="458"/>
      <c r="DN793" s="458"/>
      <c r="DO793" s="458"/>
      <c r="DP793" s="458"/>
      <c r="DQ793" s="458"/>
      <c r="DR793" s="458"/>
      <c r="DS793" s="458"/>
      <c r="DT793" s="458"/>
      <c r="DU793" s="39"/>
      <c r="DV793" s="39"/>
      <c r="DW793" s="31">
        <f t="shared" si="1018"/>
        <v>56</v>
      </c>
      <c r="DX793" s="459">
        <f t="shared" si="991"/>
        <v>669</v>
      </c>
      <c r="DY793" s="467">
        <f t="shared" si="1007"/>
        <v>0</v>
      </c>
      <c r="DZ793" s="468">
        <f t="shared" si="1008"/>
        <v>0</v>
      </c>
      <c r="EA793" s="467">
        <f t="shared" si="1009"/>
        <v>0</v>
      </c>
      <c r="EB793" s="468"/>
      <c r="EC793" s="326"/>
      <c r="ED793" s="468"/>
      <c r="EE793" s="39"/>
      <c r="EF793" s="459">
        <f t="shared" si="1010"/>
        <v>669</v>
      </c>
      <c r="EG793" s="407">
        <f t="shared" si="1016"/>
        <v>0.03</v>
      </c>
      <c r="EH793" s="407">
        <f t="shared" si="1016"/>
        <v>0.03</v>
      </c>
      <c r="EI793" s="407">
        <f t="shared" si="1016"/>
        <v>0.03</v>
      </c>
      <c r="EJ793" s="407">
        <f t="shared" si="1016"/>
        <v>0.03</v>
      </c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</row>
    <row r="794" spans="1:228" ht="12.75" hidden="1" customHeight="1" x14ac:dyDescent="0.2">
      <c r="A794" s="31">
        <f t="shared" si="1017"/>
        <v>56</v>
      </c>
      <c r="B794" s="31"/>
      <c r="C794" s="31"/>
      <c r="D794" s="32">
        <f t="shared" si="992"/>
        <v>670</v>
      </c>
      <c r="E794" s="33">
        <f t="shared" ca="1" si="956"/>
        <v>0</v>
      </c>
      <c r="F794" s="33">
        <f t="shared" ca="1" si="957"/>
        <v>0</v>
      </c>
      <c r="G794" s="33">
        <f t="shared" ca="1" si="958"/>
        <v>0</v>
      </c>
      <c r="H794" s="33">
        <v>0</v>
      </c>
      <c r="I794" s="33">
        <v>0</v>
      </c>
      <c r="J794" s="33">
        <f t="shared" ca="1" si="1014"/>
        <v>0</v>
      </c>
      <c r="K794" s="33">
        <f t="shared" ca="1" si="959"/>
        <v>0</v>
      </c>
      <c r="L794" s="33"/>
      <c r="M794" s="832">
        <v>0</v>
      </c>
      <c r="N794" s="33">
        <f>IF(M794&gt;0,#REF!,0)</f>
        <v>0</v>
      </c>
      <c r="O794" s="33">
        <f t="shared" ca="1" si="960"/>
        <v>0</v>
      </c>
      <c r="P794" s="833">
        <f t="shared" ca="1" si="993"/>
        <v>0</v>
      </c>
      <c r="Q794" s="834">
        <f t="shared" ca="1" si="994"/>
        <v>0</v>
      </c>
      <c r="R794" s="835">
        <f t="shared" ca="1" si="995"/>
        <v>0</v>
      </c>
      <c r="S794" s="836">
        <f t="shared" ca="1" si="996"/>
        <v>0</v>
      </c>
      <c r="T794" s="34">
        <f t="shared" ca="1" si="961"/>
        <v>0</v>
      </c>
      <c r="U794" s="835">
        <f t="shared" ca="1" si="997"/>
        <v>0</v>
      </c>
      <c r="V794" s="34">
        <f t="shared" si="945"/>
        <v>0</v>
      </c>
      <c r="W794" s="553">
        <f t="shared" si="947"/>
        <v>0</v>
      </c>
      <c r="X794" s="42">
        <f t="shared" si="998"/>
        <v>0.03</v>
      </c>
      <c r="Y794" s="43">
        <f t="shared" si="962"/>
        <v>2.4662697723036864E-3</v>
      </c>
      <c r="Z794" s="45">
        <f t="shared" si="953"/>
        <v>0.03</v>
      </c>
      <c r="AA794" s="43">
        <f t="shared" si="963"/>
        <v>2.4662697723036864E-3</v>
      </c>
      <c r="AB794" s="35">
        <f t="shared" si="1015"/>
        <v>0.16</v>
      </c>
      <c r="AC794" s="35">
        <f t="shared" ca="1" si="1015"/>
        <v>0.15470777428049154</v>
      </c>
      <c r="AD794" s="317">
        <f t="shared" ca="1" si="1015"/>
        <v>0.15470777428049154</v>
      </c>
      <c r="AE794" s="39"/>
      <c r="AF794" s="318">
        <f t="shared" si="964"/>
        <v>0</v>
      </c>
      <c r="AG794" s="405">
        <f t="shared" ca="1" si="965"/>
        <v>0</v>
      </c>
      <c r="AH794" s="318">
        <f t="shared" si="966"/>
        <v>0</v>
      </c>
      <c r="AI794" s="405">
        <f t="shared" ca="1" si="967"/>
        <v>0</v>
      </c>
      <c r="AJ794" s="318">
        <f t="shared" si="968"/>
        <v>0</v>
      </c>
      <c r="AK794" s="405">
        <f t="shared" ca="1" si="969"/>
        <v>0</v>
      </c>
      <c r="AL794" s="35">
        <v>0</v>
      </c>
      <c r="AM794" s="30">
        <f t="shared" ca="1" si="970"/>
        <v>0</v>
      </c>
      <c r="AN794" s="39"/>
      <c r="AO794" s="39"/>
      <c r="AP794" s="709">
        <f ca="1">IF($J$12="",0,IF(A794&lt;=$Y$3,IF(R793+SUM($M$126:M794)&gt;$Z$22,R793*10%,IF(R793+SUM($M$126:M794)&lt;=$Z$22,$Z$22-R793-SUM($M$126:M794))),0))</f>
        <v>0</v>
      </c>
      <c r="AQ794" s="319">
        <f t="shared" ca="1" si="1000"/>
        <v>0</v>
      </c>
      <c r="AR794" s="319">
        <f ca="1">IF($J$12="",0,IF(U793&lt;0,0,IF(A794&lt;=$Y$3,IF(U793+SUM($M$126:M794)&gt;$Z$22,U793*10%,IF(U793+SUM($M$126:M794)&lt;=$Z$22,$AR$125-U793-SUM($M$126:M794))),0)))</f>
        <v>0</v>
      </c>
      <c r="AS794" s="39">
        <f t="shared" ca="1" si="1001"/>
        <v>0</v>
      </c>
      <c r="AT794" s="723">
        <f t="shared" ca="1" si="971"/>
        <v>0</v>
      </c>
      <c r="AU794" s="320">
        <f t="shared" ca="1" si="972"/>
        <v>0</v>
      </c>
      <c r="AV794" s="320">
        <f t="shared" ca="1" si="973"/>
        <v>0</v>
      </c>
      <c r="AW794" s="320">
        <f t="shared" ca="1" si="974"/>
        <v>0</v>
      </c>
      <c r="AX794" s="320">
        <f t="shared" ca="1" si="975"/>
        <v>0</v>
      </c>
      <c r="AY794" s="320">
        <f t="shared" ca="1" si="1002"/>
        <v>0</v>
      </c>
      <c r="AZ794" s="724">
        <f t="shared" ca="1" si="976"/>
        <v>0</v>
      </c>
      <c r="BA794" s="1259">
        <f t="shared" si="1003"/>
        <v>0</v>
      </c>
      <c r="BB794" s="1250"/>
      <c r="BC794" s="715">
        <f t="shared" si="977"/>
        <v>0</v>
      </c>
      <c r="BD794" s="715">
        <f t="shared" si="978"/>
        <v>0</v>
      </c>
      <c r="BE794" s="715">
        <f t="shared" si="979"/>
        <v>0</v>
      </c>
      <c r="BF794" s="715">
        <f t="shared" si="1004"/>
        <v>0</v>
      </c>
      <c r="BG794" s="732">
        <f t="shared" si="980"/>
        <v>0</v>
      </c>
      <c r="BH794" s="39"/>
      <c r="BI794" s="39"/>
      <c r="BJ794" s="39"/>
      <c r="BK794" s="39"/>
      <c r="BL794" s="39"/>
      <c r="BM794" s="30"/>
      <c r="BN794" s="422">
        <f t="shared" ca="1" si="981"/>
        <v>0</v>
      </c>
      <c r="BO794" s="422">
        <f t="shared" ca="1" si="982"/>
        <v>0</v>
      </c>
      <c r="BP794" s="422">
        <f t="shared" ca="1" si="983"/>
        <v>0</v>
      </c>
      <c r="BQ794" s="422">
        <f t="shared" ca="1" si="984"/>
        <v>0</v>
      </c>
      <c r="BR794" s="422">
        <f t="shared" ca="1" si="1005"/>
        <v>0</v>
      </c>
      <c r="BS794" s="422">
        <f t="shared" ca="1" si="985"/>
        <v>0</v>
      </c>
      <c r="BT794" s="422">
        <f t="shared" si="986"/>
        <v>0</v>
      </c>
      <c r="BU794" s="422">
        <f t="shared" si="987"/>
        <v>0</v>
      </c>
      <c r="BV794" s="422">
        <f t="shared" si="988"/>
        <v>0</v>
      </c>
      <c r="BW794" s="422">
        <f t="shared" si="989"/>
        <v>0</v>
      </c>
      <c r="BX794" s="422">
        <f t="shared" si="1006"/>
        <v>0</v>
      </c>
      <c r="BY794" s="422">
        <f t="shared" si="990"/>
        <v>0</v>
      </c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458"/>
      <c r="CL794" s="458"/>
      <c r="CM794" s="458"/>
      <c r="CN794" s="458"/>
      <c r="CO794" s="458"/>
      <c r="CP794" s="458"/>
      <c r="CQ794" s="458"/>
      <c r="CR794" s="458"/>
      <c r="CS794" s="458"/>
      <c r="CT794" s="458"/>
      <c r="CU794" s="458"/>
      <c r="CV794" s="458"/>
      <c r="CW794" s="458"/>
      <c r="CX794" s="458"/>
      <c r="CY794" s="458"/>
      <c r="CZ794" s="458"/>
      <c r="DA794" s="458"/>
      <c r="DB794" s="458"/>
      <c r="DC794" s="458"/>
      <c r="DD794" s="458"/>
      <c r="DE794" s="458"/>
      <c r="DF794" s="458"/>
      <c r="DG794" s="458"/>
      <c r="DH794" s="458"/>
      <c r="DI794" s="458"/>
      <c r="DJ794" s="458"/>
      <c r="DK794" s="458"/>
      <c r="DL794" s="458"/>
      <c r="DM794" s="458"/>
      <c r="DN794" s="458"/>
      <c r="DO794" s="458"/>
      <c r="DP794" s="458"/>
      <c r="DQ794" s="458"/>
      <c r="DR794" s="458"/>
      <c r="DS794" s="458"/>
      <c r="DT794" s="458"/>
      <c r="DU794" s="39"/>
      <c r="DV794" s="39"/>
      <c r="DW794" s="31">
        <f t="shared" si="1018"/>
        <v>56</v>
      </c>
      <c r="DX794" s="459">
        <f t="shared" si="991"/>
        <v>670</v>
      </c>
      <c r="DY794" s="467">
        <f t="shared" si="1007"/>
        <v>0</v>
      </c>
      <c r="DZ794" s="468">
        <f t="shared" si="1008"/>
        <v>0</v>
      </c>
      <c r="EA794" s="467">
        <f t="shared" si="1009"/>
        <v>0</v>
      </c>
      <c r="EB794" s="468"/>
      <c r="EC794" s="326"/>
      <c r="ED794" s="468"/>
      <c r="EE794" s="39"/>
      <c r="EF794" s="459">
        <f t="shared" si="1010"/>
        <v>670</v>
      </c>
      <c r="EG794" s="407">
        <f t="shared" si="1016"/>
        <v>0.03</v>
      </c>
      <c r="EH794" s="407">
        <f t="shared" si="1016"/>
        <v>0.03</v>
      </c>
      <c r="EI794" s="407">
        <f t="shared" si="1016"/>
        <v>0.03</v>
      </c>
      <c r="EJ794" s="407">
        <f t="shared" si="1016"/>
        <v>0.03</v>
      </c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</row>
    <row r="795" spans="1:228" ht="12.75" hidden="1" customHeight="1" x14ac:dyDescent="0.2">
      <c r="A795" s="31">
        <f t="shared" si="1017"/>
        <v>56</v>
      </c>
      <c r="B795" s="31"/>
      <c r="C795" s="31"/>
      <c r="D795" s="32">
        <f t="shared" si="992"/>
        <v>671</v>
      </c>
      <c r="E795" s="33">
        <f t="shared" ca="1" si="956"/>
        <v>0</v>
      </c>
      <c r="F795" s="33">
        <f t="shared" ca="1" si="957"/>
        <v>0</v>
      </c>
      <c r="G795" s="33">
        <f t="shared" ca="1" si="958"/>
        <v>0</v>
      </c>
      <c r="H795" s="33">
        <v>0</v>
      </c>
      <c r="I795" s="33">
        <v>0</v>
      </c>
      <c r="J795" s="33">
        <f t="shared" ca="1" si="1014"/>
        <v>0</v>
      </c>
      <c r="K795" s="33">
        <f t="shared" ca="1" si="959"/>
        <v>0</v>
      </c>
      <c r="L795" s="33"/>
      <c r="M795" s="832">
        <v>0</v>
      </c>
      <c r="N795" s="33">
        <f>IF(M795&gt;0,#REF!,0)</f>
        <v>0</v>
      </c>
      <c r="O795" s="33">
        <f t="shared" ca="1" si="960"/>
        <v>0</v>
      </c>
      <c r="P795" s="833">
        <f t="shared" ca="1" si="993"/>
        <v>0</v>
      </c>
      <c r="Q795" s="834">
        <f t="shared" ca="1" si="994"/>
        <v>0</v>
      </c>
      <c r="R795" s="835">
        <f t="shared" ca="1" si="995"/>
        <v>0</v>
      </c>
      <c r="S795" s="836">
        <f t="shared" ca="1" si="996"/>
        <v>0</v>
      </c>
      <c r="T795" s="34">
        <f t="shared" ca="1" si="961"/>
        <v>0</v>
      </c>
      <c r="U795" s="835">
        <f t="shared" ca="1" si="997"/>
        <v>0</v>
      </c>
      <c r="V795" s="34">
        <f t="shared" si="945"/>
        <v>0</v>
      </c>
      <c r="W795" s="553">
        <f t="shared" si="947"/>
        <v>0</v>
      </c>
      <c r="X795" s="42">
        <f t="shared" si="998"/>
        <v>0.03</v>
      </c>
      <c r="Y795" s="43">
        <f t="shared" si="962"/>
        <v>2.4662697723036864E-3</v>
      </c>
      <c r="Z795" s="45">
        <f t="shared" si="953"/>
        <v>0.03</v>
      </c>
      <c r="AA795" s="43">
        <f t="shared" si="963"/>
        <v>2.4662697723036864E-3</v>
      </c>
      <c r="AB795" s="35">
        <f t="shared" si="1015"/>
        <v>0.16</v>
      </c>
      <c r="AC795" s="35">
        <f t="shared" ca="1" si="1015"/>
        <v>0.15470777428049154</v>
      </c>
      <c r="AD795" s="317">
        <f t="shared" ca="1" si="1015"/>
        <v>0.15470777428049154</v>
      </c>
      <c r="AE795" s="39"/>
      <c r="AF795" s="318">
        <f t="shared" si="964"/>
        <v>0</v>
      </c>
      <c r="AG795" s="405">
        <f t="shared" ca="1" si="965"/>
        <v>0</v>
      </c>
      <c r="AH795" s="318">
        <f t="shared" si="966"/>
        <v>0</v>
      </c>
      <c r="AI795" s="405">
        <f t="shared" ca="1" si="967"/>
        <v>0</v>
      </c>
      <c r="AJ795" s="318">
        <f t="shared" si="968"/>
        <v>0</v>
      </c>
      <c r="AK795" s="405">
        <f t="shared" ca="1" si="969"/>
        <v>0</v>
      </c>
      <c r="AL795" s="35">
        <v>0</v>
      </c>
      <c r="AM795" s="30">
        <f t="shared" ca="1" si="970"/>
        <v>0</v>
      </c>
      <c r="AN795" s="39"/>
      <c r="AO795" s="39"/>
      <c r="AP795" s="709">
        <f ca="1">IF($J$12="",0,IF(A795&lt;=$Y$3,IF(R794+SUM($M$126:M795)&gt;$Z$22,R794*10%,IF(R794+SUM($M$126:M795)&lt;=$Z$22,$Z$22-R794-SUM($M$126:M795))),0))</f>
        <v>0</v>
      </c>
      <c r="AQ795" s="319">
        <f t="shared" ca="1" si="1000"/>
        <v>0</v>
      </c>
      <c r="AR795" s="319">
        <f ca="1">IF($J$12="",0,IF(U794&lt;0,0,IF(A795&lt;=$Y$3,IF(U794+SUM($M$126:M795)&gt;$Z$22,U794*10%,IF(U794+SUM($M$126:M795)&lt;=$Z$22,$AR$125-U794-SUM($M$126:M795))),0)))</f>
        <v>0</v>
      </c>
      <c r="AS795" s="39">
        <f t="shared" ca="1" si="1001"/>
        <v>0</v>
      </c>
      <c r="AT795" s="723">
        <f t="shared" ca="1" si="971"/>
        <v>0</v>
      </c>
      <c r="AU795" s="320">
        <f t="shared" ca="1" si="972"/>
        <v>0</v>
      </c>
      <c r="AV795" s="320">
        <f t="shared" ca="1" si="973"/>
        <v>0</v>
      </c>
      <c r="AW795" s="320">
        <f t="shared" ca="1" si="974"/>
        <v>0</v>
      </c>
      <c r="AX795" s="320">
        <f t="shared" ca="1" si="975"/>
        <v>0</v>
      </c>
      <c r="AY795" s="320">
        <f t="shared" ca="1" si="1002"/>
        <v>0</v>
      </c>
      <c r="AZ795" s="724">
        <f t="shared" ca="1" si="976"/>
        <v>0</v>
      </c>
      <c r="BA795" s="1259">
        <f t="shared" si="1003"/>
        <v>0</v>
      </c>
      <c r="BB795" s="1250"/>
      <c r="BC795" s="715">
        <f t="shared" si="977"/>
        <v>0</v>
      </c>
      <c r="BD795" s="715">
        <f t="shared" si="978"/>
        <v>0</v>
      </c>
      <c r="BE795" s="715">
        <f t="shared" si="979"/>
        <v>0</v>
      </c>
      <c r="BF795" s="715">
        <f t="shared" si="1004"/>
        <v>0</v>
      </c>
      <c r="BG795" s="732">
        <f t="shared" si="980"/>
        <v>0</v>
      </c>
      <c r="BH795" s="39"/>
      <c r="BI795" s="39"/>
      <c r="BJ795" s="39"/>
      <c r="BK795" s="39"/>
      <c r="BL795" s="39"/>
      <c r="BM795" s="30"/>
      <c r="BN795" s="422">
        <f t="shared" ca="1" si="981"/>
        <v>0</v>
      </c>
      <c r="BO795" s="422">
        <f t="shared" ca="1" si="982"/>
        <v>0</v>
      </c>
      <c r="BP795" s="422">
        <f t="shared" ca="1" si="983"/>
        <v>0</v>
      </c>
      <c r="BQ795" s="422">
        <f t="shared" ca="1" si="984"/>
        <v>0</v>
      </c>
      <c r="BR795" s="422">
        <f t="shared" ca="1" si="1005"/>
        <v>0</v>
      </c>
      <c r="BS795" s="422">
        <f t="shared" ca="1" si="985"/>
        <v>0</v>
      </c>
      <c r="BT795" s="422">
        <f t="shared" si="986"/>
        <v>0</v>
      </c>
      <c r="BU795" s="422">
        <f t="shared" si="987"/>
        <v>0</v>
      </c>
      <c r="BV795" s="422">
        <f t="shared" si="988"/>
        <v>0</v>
      </c>
      <c r="BW795" s="422">
        <f t="shared" si="989"/>
        <v>0</v>
      </c>
      <c r="BX795" s="422">
        <f t="shared" si="1006"/>
        <v>0</v>
      </c>
      <c r="BY795" s="422">
        <f t="shared" si="990"/>
        <v>0</v>
      </c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458"/>
      <c r="CL795" s="458"/>
      <c r="CM795" s="458"/>
      <c r="CN795" s="458"/>
      <c r="CO795" s="458"/>
      <c r="CP795" s="458"/>
      <c r="CQ795" s="458"/>
      <c r="CR795" s="458"/>
      <c r="CS795" s="458"/>
      <c r="CT795" s="458"/>
      <c r="CU795" s="458"/>
      <c r="CV795" s="458"/>
      <c r="CW795" s="458"/>
      <c r="CX795" s="458"/>
      <c r="CY795" s="458"/>
      <c r="CZ795" s="458"/>
      <c r="DA795" s="458"/>
      <c r="DB795" s="458"/>
      <c r="DC795" s="458"/>
      <c r="DD795" s="458"/>
      <c r="DE795" s="458"/>
      <c r="DF795" s="458"/>
      <c r="DG795" s="458"/>
      <c r="DH795" s="458"/>
      <c r="DI795" s="458"/>
      <c r="DJ795" s="458"/>
      <c r="DK795" s="458"/>
      <c r="DL795" s="458"/>
      <c r="DM795" s="458"/>
      <c r="DN795" s="458"/>
      <c r="DO795" s="458"/>
      <c r="DP795" s="458"/>
      <c r="DQ795" s="458"/>
      <c r="DR795" s="458"/>
      <c r="DS795" s="458"/>
      <c r="DT795" s="458"/>
      <c r="DU795" s="39"/>
      <c r="DV795" s="39"/>
      <c r="DW795" s="31">
        <f t="shared" si="1018"/>
        <v>56</v>
      </c>
      <c r="DX795" s="459">
        <f t="shared" si="991"/>
        <v>671</v>
      </c>
      <c r="DY795" s="467">
        <f t="shared" si="1007"/>
        <v>0</v>
      </c>
      <c r="DZ795" s="468">
        <f t="shared" si="1008"/>
        <v>0</v>
      </c>
      <c r="EA795" s="467">
        <f t="shared" si="1009"/>
        <v>0</v>
      </c>
      <c r="EB795" s="468"/>
      <c r="EC795" s="326"/>
      <c r="ED795" s="468"/>
      <c r="EE795" s="39"/>
      <c r="EF795" s="459">
        <f t="shared" si="1010"/>
        <v>671</v>
      </c>
      <c r="EG795" s="407">
        <f t="shared" si="1016"/>
        <v>0.03</v>
      </c>
      <c r="EH795" s="407">
        <f t="shared" si="1016"/>
        <v>0.03</v>
      </c>
      <c r="EI795" s="407">
        <f t="shared" si="1016"/>
        <v>0.03</v>
      </c>
      <c r="EJ795" s="407">
        <f t="shared" si="1016"/>
        <v>0.03</v>
      </c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</row>
    <row r="796" spans="1:228" ht="12.75" hidden="1" customHeight="1" x14ac:dyDescent="0.2">
      <c r="A796" s="31">
        <f t="shared" si="1017"/>
        <v>56</v>
      </c>
      <c r="B796" s="31"/>
      <c r="C796" s="31"/>
      <c r="D796" s="32">
        <f t="shared" si="992"/>
        <v>672</v>
      </c>
      <c r="E796" s="33">
        <f t="shared" ca="1" si="956"/>
        <v>0</v>
      </c>
      <c r="F796" s="33">
        <f t="shared" ca="1" si="957"/>
        <v>0</v>
      </c>
      <c r="G796" s="33">
        <f t="shared" ca="1" si="958"/>
        <v>0</v>
      </c>
      <c r="H796" s="33">
        <v>0</v>
      </c>
      <c r="I796" s="33">
        <v>0</v>
      </c>
      <c r="J796" s="33">
        <f t="shared" ca="1" si="1014"/>
        <v>0</v>
      </c>
      <c r="K796" s="33">
        <f t="shared" ca="1" si="959"/>
        <v>0</v>
      </c>
      <c r="L796" s="33"/>
      <c r="M796" s="832">
        <v>0</v>
      </c>
      <c r="N796" s="33">
        <f>IF(M796&gt;0,#REF!,0)</f>
        <v>0</v>
      </c>
      <c r="O796" s="33">
        <f t="shared" ca="1" si="960"/>
        <v>0</v>
      </c>
      <c r="P796" s="833">
        <f t="shared" ca="1" si="993"/>
        <v>0</v>
      </c>
      <c r="Q796" s="834">
        <f t="shared" ca="1" si="994"/>
        <v>0</v>
      </c>
      <c r="R796" s="835">
        <f t="shared" ca="1" si="995"/>
        <v>0</v>
      </c>
      <c r="S796" s="836">
        <f t="shared" ca="1" si="996"/>
        <v>0</v>
      </c>
      <c r="T796" s="34">
        <f t="shared" ca="1" si="961"/>
        <v>0</v>
      </c>
      <c r="U796" s="835">
        <f t="shared" ca="1" si="997"/>
        <v>0</v>
      </c>
      <c r="V796" s="34">
        <f t="shared" si="945"/>
        <v>0</v>
      </c>
      <c r="W796" s="553">
        <f t="shared" si="947"/>
        <v>0</v>
      </c>
      <c r="X796" s="42">
        <f t="shared" si="998"/>
        <v>0.03</v>
      </c>
      <c r="Y796" s="43">
        <f t="shared" si="962"/>
        <v>2.4662697723036864E-3</v>
      </c>
      <c r="Z796" s="45">
        <f t="shared" si="953"/>
        <v>0.03</v>
      </c>
      <c r="AA796" s="43">
        <f t="shared" si="963"/>
        <v>2.4662697723036864E-3</v>
      </c>
      <c r="AB796" s="35">
        <f t="shared" si="1015"/>
        <v>0.16</v>
      </c>
      <c r="AC796" s="35">
        <f t="shared" ca="1" si="1015"/>
        <v>0.15470777428049154</v>
      </c>
      <c r="AD796" s="317">
        <f t="shared" ca="1" si="1015"/>
        <v>0.15470777428049154</v>
      </c>
      <c r="AE796" s="39"/>
      <c r="AF796" s="318">
        <f t="shared" si="964"/>
        <v>0</v>
      </c>
      <c r="AG796" s="405">
        <f t="shared" ca="1" si="965"/>
        <v>0</v>
      </c>
      <c r="AH796" s="318">
        <f t="shared" si="966"/>
        <v>0</v>
      </c>
      <c r="AI796" s="405">
        <f t="shared" ca="1" si="967"/>
        <v>0</v>
      </c>
      <c r="AJ796" s="318">
        <f t="shared" si="968"/>
        <v>0</v>
      </c>
      <c r="AK796" s="405">
        <f t="shared" ca="1" si="969"/>
        <v>0</v>
      </c>
      <c r="AL796" s="35">
        <v>0</v>
      </c>
      <c r="AM796" s="30">
        <f t="shared" ca="1" si="970"/>
        <v>0</v>
      </c>
      <c r="AN796" s="39"/>
      <c r="AO796" s="39"/>
      <c r="AP796" s="709">
        <f ca="1">IF($J$12="",0,IF(A796&lt;=$Y$3,IF(R795+SUM($M$126:M796)&gt;$Z$22,R795*10%,IF(R795+SUM($M$126:M796)&lt;=$Z$22,$Z$22-R795-SUM($M$126:M796))),0))</f>
        <v>0</v>
      </c>
      <c r="AQ796" s="319">
        <f t="shared" ca="1" si="1000"/>
        <v>0</v>
      </c>
      <c r="AR796" s="319">
        <f ca="1">IF($J$12="",0,IF(U795&lt;0,0,IF(A796&lt;=$Y$3,IF(U795+SUM($M$126:M796)&gt;$Z$22,U795*10%,IF(U795+SUM($M$126:M796)&lt;=$Z$22,$AR$125-U795-SUM($M$126:M796))),0)))</f>
        <v>0</v>
      </c>
      <c r="AS796" s="39">
        <f t="shared" ca="1" si="1001"/>
        <v>0</v>
      </c>
      <c r="AT796" s="723">
        <f t="shared" ca="1" si="971"/>
        <v>0</v>
      </c>
      <c r="AU796" s="320">
        <f t="shared" ca="1" si="972"/>
        <v>0</v>
      </c>
      <c r="AV796" s="320">
        <f t="shared" ca="1" si="973"/>
        <v>0</v>
      </c>
      <c r="AW796" s="320">
        <f t="shared" ca="1" si="974"/>
        <v>0</v>
      </c>
      <c r="AX796" s="320">
        <f t="shared" ca="1" si="975"/>
        <v>0</v>
      </c>
      <c r="AY796" s="320">
        <f t="shared" ca="1" si="1002"/>
        <v>0</v>
      </c>
      <c r="AZ796" s="724">
        <f t="shared" ca="1" si="976"/>
        <v>0</v>
      </c>
      <c r="BA796" s="1259">
        <f t="shared" si="1003"/>
        <v>0</v>
      </c>
      <c r="BB796" s="1250"/>
      <c r="BC796" s="715">
        <f t="shared" si="977"/>
        <v>0</v>
      </c>
      <c r="BD796" s="715">
        <f t="shared" si="978"/>
        <v>0</v>
      </c>
      <c r="BE796" s="715">
        <f t="shared" si="979"/>
        <v>0</v>
      </c>
      <c r="BF796" s="715">
        <f t="shared" si="1004"/>
        <v>0</v>
      </c>
      <c r="BG796" s="732">
        <f t="shared" si="980"/>
        <v>0</v>
      </c>
      <c r="BH796" s="39"/>
      <c r="BI796" s="39"/>
      <c r="BJ796" s="39"/>
      <c r="BK796" s="39"/>
      <c r="BL796" s="39"/>
      <c r="BM796" s="30"/>
      <c r="BN796" s="422">
        <f t="shared" ca="1" si="981"/>
        <v>0</v>
      </c>
      <c r="BO796" s="422">
        <f t="shared" ca="1" si="982"/>
        <v>0</v>
      </c>
      <c r="BP796" s="422">
        <f t="shared" ca="1" si="983"/>
        <v>0</v>
      </c>
      <c r="BQ796" s="422">
        <f t="shared" ca="1" si="984"/>
        <v>0</v>
      </c>
      <c r="BR796" s="422">
        <f t="shared" ca="1" si="1005"/>
        <v>0</v>
      </c>
      <c r="BS796" s="422">
        <f t="shared" ca="1" si="985"/>
        <v>0</v>
      </c>
      <c r="BT796" s="422">
        <f t="shared" si="986"/>
        <v>0</v>
      </c>
      <c r="BU796" s="422">
        <f t="shared" si="987"/>
        <v>0</v>
      </c>
      <c r="BV796" s="422">
        <f t="shared" si="988"/>
        <v>0</v>
      </c>
      <c r="BW796" s="422">
        <f t="shared" si="989"/>
        <v>0</v>
      </c>
      <c r="BX796" s="422">
        <f t="shared" si="1006"/>
        <v>0</v>
      </c>
      <c r="BY796" s="422">
        <f t="shared" si="990"/>
        <v>0</v>
      </c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458"/>
      <c r="CL796" s="458"/>
      <c r="CM796" s="458"/>
      <c r="CN796" s="458"/>
      <c r="CO796" s="458"/>
      <c r="CP796" s="458"/>
      <c r="CQ796" s="458"/>
      <c r="CR796" s="458"/>
      <c r="CS796" s="458"/>
      <c r="CT796" s="458"/>
      <c r="CU796" s="458"/>
      <c r="CV796" s="458"/>
      <c r="CW796" s="458"/>
      <c r="CX796" s="458"/>
      <c r="CY796" s="458"/>
      <c r="CZ796" s="458"/>
      <c r="DA796" s="458"/>
      <c r="DB796" s="458"/>
      <c r="DC796" s="458"/>
      <c r="DD796" s="458"/>
      <c r="DE796" s="458"/>
      <c r="DF796" s="458"/>
      <c r="DG796" s="458"/>
      <c r="DH796" s="458"/>
      <c r="DI796" s="458"/>
      <c r="DJ796" s="458"/>
      <c r="DK796" s="458"/>
      <c r="DL796" s="458"/>
      <c r="DM796" s="458"/>
      <c r="DN796" s="458"/>
      <c r="DO796" s="458"/>
      <c r="DP796" s="458"/>
      <c r="DQ796" s="458"/>
      <c r="DR796" s="458"/>
      <c r="DS796" s="458"/>
      <c r="DT796" s="458"/>
      <c r="DU796" s="39"/>
      <c r="DV796" s="39"/>
      <c r="DW796" s="31">
        <f t="shared" si="1018"/>
        <v>56</v>
      </c>
      <c r="DX796" s="459">
        <f t="shared" si="991"/>
        <v>672</v>
      </c>
      <c r="DY796" s="467">
        <f t="shared" si="1007"/>
        <v>0</v>
      </c>
      <c r="DZ796" s="468">
        <f t="shared" si="1008"/>
        <v>0</v>
      </c>
      <c r="EA796" s="467">
        <f t="shared" si="1009"/>
        <v>0</v>
      </c>
      <c r="EB796" s="468"/>
      <c r="EC796" s="326"/>
      <c r="ED796" s="468"/>
      <c r="EE796" s="39"/>
      <c r="EF796" s="459">
        <f t="shared" si="1010"/>
        <v>672</v>
      </c>
      <c r="EG796" s="407">
        <f t="shared" si="1016"/>
        <v>0.03</v>
      </c>
      <c r="EH796" s="407">
        <f t="shared" si="1016"/>
        <v>0.03</v>
      </c>
      <c r="EI796" s="407">
        <f t="shared" si="1016"/>
        <v>0.03</v>
      </c>
      <c r="EJ796" s="407">
        <f t="shared" si="1016"/>
        <v>0.03</v>
      </c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</row>
    <row r="797" spans="1:228" ht="12.75" hidden="1" customHeight="1" x14ac:dyDescent="0.2">
      <c r="A797" s="31">
        <f>A796+1</f>
        <v>57</v>
      </c>
      <c r="B797" s="31"/>
      <c r="C797" s="31">
        <v>30</v>
      </c>
      <c r="D797" s="32">
        <f t="shared" si="992"/>
        <v>673</v>
      </c>
      <c r="E797" s="33">
        <f t="shared" ca="1" si="956"/>
        <v>0</v>
      </c>
      <c r="F797" s="33">
        <f t="shared" ca="1" si="957"/>
        <v>0</v>
      </c>
      <c r="G797" s="33">
        <f t="shared" ca="1" si="958"/>
        <v>0</v>
      </c>
      <c r="H797" s="33">
        <v>0</v>
      </c>
      <c r="I797" s="33">
        <v>0</v>
      </c>
      <c r="J797" s="33">
        <f t="shared" ca="1" si="1014"/>
        <v>0</v>
      </c>
      <c r="K797" s="33">
        <f t="shared" ca="1" si="959"/>
        <v>0</v>
      </c>
      <c r="L797" s="33"/>
      <c r="M797" s="832">
        <v>0</v>
      </c>
      <c r="N797" s="33">
        <f>IF(M797&gt;0,#REF!,0)</f>
        <v>0</v>
      </c>
      <c r="O797" s="33">
        <f t="shared" ca="1" si="960"/>
        <v>0</v>
      </c>
      <c r="P797" s="833">
        <f t="shared" ca="1" si="993"/>
        <v>0</v>
      </c>
      <c r="Q797" s="834">
        <f t="shared" ca="1" si="994"/>
        <v>0</v>
      </c>
      <c r="R797" s="835">
        <f t="shared" ca="1" si="995"/>
        <v>0</v>
      </c>
      <c r="S797" s="836">
        <f t="shared" ca="1" si="996"/>
        <v>0</v>
      </c>
      <c r="T797" s="34">
        <f t="shared" ca="1" si="961"/>
        <v>0</v>
      </c>
      <c r="U797" s="835">
        <f t="shared" ca="1" si="997"/>
        <v>0</v>
      </c>
      <c r="V797" s="34">
        <f t="shared" si="945"/>
        <v>0</v>
      </c>
      <c r="W797" s="553">
        <f t="shared" si="947"/>
        <v>0</v>
      </c>
      <c r="X797" s="42">
        <f t="shared" si="998"/>
        <v>0.03</v>
      </c>
      <c r="Y797" s="43">
        <f t="shared" si="962"/>
        <v>2.4662697723036864E-3</v>
      </c>
      <c r="Z797" s="45">
        <f t="shared" si="953"/>
        <v>0.03</v>
      </c>
      <c r="AA797" s="43">
        <f t="shared" si="963"/>
        <v>2.4662697723036864E-3</v>
      </c>
      <c r="AB797" s="35">
        <f t="shared" si="1015"/>
        <v>0.16</v>
      </c>
      <c r="AC797" s="35">
        <f t="shared" ca="1" si="1015"/>
        <v>0.15470777428049154</v>
      </c>
      <c r="AD797" s="317">
        <f t="shared" ca="1" si="1015"/>
        <v>0.15470777428049154</v>
      </c>
      <c r="AE797" s="39"/>
      <c r="AF797" s="318">
        <f t="shared" si="964"/>
        <v>0</v>
      </c>
      <c r="AG797" s="405">
        <f t="shared" ca="1" si="965"/>
        <v>0</v>
      </c>
      <c r="AH797" s="318">
        <f t="shared" si="966"/>
        <v>0</v>
      </c>
      <c r="AI797" s="405">
        <f t="shared" ca="1" si="967"/>
        <v>0</v>
      </c>
      <c r="AJ797" s="318">
        <f t="shared" si="968"/>
        <v>0</v>
      </c>
      <c r="AK797" s="405">
        <f t="shared" ca="1" si="969"/>
        <v>0</v>
      </c>
      <c r="AL797" s="35">
        <v>0</v>
      </c>
      <c r="AM797" s="30">
        <f t="shared" ca="1" si="970"/>
        <v>0</v>
      </c>
      <c r="AN797" s="39"/>
      <c r="AO797" s="39"/>
      <c r="AP797" s="709">
        <f ca="1">IF($J$12="",0,IF(A797&lt;=$Y$3,IF(R796+SUM($M$126:M797)&gt;$Z$22,R796*10%,IF(R796+SUM($M$126:M797)&lt;=$Z$22,$Z$22-R796-SUM($M$126:M797))),0))</f>
        <v>0</v>
      </c>
      <c r="AQ797" s="319">
        <f t="shared" ca="1" si="1000"/>
        <v>0</v>
      </c>
      <c r="AR797" s="319">
        <f ca="1">IF($J$12="",0,IF(U796&lt;0,0,IF(A797&lt;=$Y$3,IF(U796+SUM($M$126:M797)&gt;$Z$22,U796*10%,IF(U796+SUM($M$126:M797)&lt;=$Z$22,$AR$125-U796-SUM($M$126:M797))),0)))</f>
        <v>0</v>
      </c>
      <c r="AS797" s="39">
        <f t="shared" ca="1" si="1001"/>
        <v>0</v>
      </c>
      <c r="AT797" s="723">
        <f t="shared" ca="1" si="971"/>
        <v>0</v>
      </c>
      <c r="AU797" s="320">
        <f t="shared" ca="1" si="972"/>
        <v>0</v>
      </c>
      <c r="AV797" s="320">
        <f t="shared" ca="1" si="973"/>
        <v>0</v>
      </c>
      <c r="AW797" s="320">
        <f t="shared" ca="1" si="974"/>
        <v>0</v>
      </c>
      <c r="AX797" s="320">
        <f t="shared" ca="1" si="975"/>
        <v>0</v>
      </c>
      <c r="AY797" s="320">
        <f t="shared" ca="1" si="1002"/>
        <v>0</v>
      </c>
      <c r="AZ797" s="724">
        <f t="shared" ca="1" si="976"/>
        <v>0</v>
      </c>
      <c r="BA797" s="1259">
        <f t="shared" si="1003"/>
        <v>0</v>
      </c>
      <c r="BB797" s="1250"/>
      <c r="BC797" s="715">
        <f t="shared" si="977"/>
        <v>0</v>
      </c>
      <c r="BD797" s="715">
        <f t="shared" si="978"/>
        <v>0</v>
      </c>
      <c r="BE797" s="715">
        <f t="shared" si="979"/>
        <v>0</v>
      </c>
      <c r="BF797" s="715">
        <f t="shared" si="1004"/>
        <v>0</v>
      </c>
      <c r="BG797" s="732">
        <f t="shared" si="980"/>
        <v>0</v>
      </c>
      <c r="BH797" s="39"/>
      <c r="BI797" s="39"/>
      <c r="BJ797" s="39"/>
      <c r="BK797" s="39"/>
      <c r="BL797" s="39"/>
      <c r="BM797" s="30"/>
      <c r="BN797" s="422">
        <f t="shared" ca="1" si="981"/>
        <v>0</v>
      </c>
      <c r="BO797" s="422">
        <f t="shared" ca="1" si="982"/>
        <v>0</v>
      </c>
      <c r="BP797" s="422">
        <f t="shared" ca="1" si="983"/>
        <v>0</v>
      </c>
      <c r="BQ797" s="422">
        <f t="shared" ca="1" si="984"/>
        <v>0</v>
      </c>
      <c r="BR797" s="422">
        <f t="shared" ca="1" si="1005"/>
        <v>0</v>
      </c>
      <c r="BS797" s="422">
        <f t="shared" ca="1" si="985"/>
        <v>0</v>
      </c>
      <c r="BT797" s="422">
        <f t="shared" si="986"/>
        <v>0</v>
      </c>
      <c r="BU797" s="422">
        <f t="shared" si="987"/>
        <v>0</v>
      </c>
      <c r="BV797" s="422">
        <f t="shared" si="988"/>
        <v>0</v>
      </c>
      <c r="BW797" s="422">
        <f t="shared" si="989"/>
        <v>0</v>
      </c>
      <c r="BX797" s="422">
        <f t="shared" si="1006"/>
        <v>0</v>
      </c>
      <c r="BY797" s="422">
        <f t="shared" si="990"/>
        <v>0</v>
      </c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458"/>
      <c r="CL797" s="458"/>
      <c r="CM797" s="458"/>
      <c r="CN797" s="458"/>
      <c r="CO797" s="458"/>
      <c r="CP797" s="458"/>
      <c r="CQ797" s="458"/>
      <c r="CR797" s="458"/>
      <c r="CS797" s="458"/>
      <c r="CT797" s="458"/>
      <c r="CU797" s="458"/>
      <c r="CV797" s="458"/>
      <c r="CW797" s="458"/>
      <c r="CX797" s="458"/>
      <c r="CY797" s="458"/>
      <c r="CZ797" s="458"/>
      <c r="DA797" s="458"/>
      <c r="DB797" s="458"/>
      <c r="DC797" s="458"/>
      <c r="DD797" s="458"/>
      <c r="DE797" s="458"/>
      <c r="DF797" s="458"/>
      <c r="DG797" s="458"/>
      <c r="DH797" s="458"/>
      <c r="DI797" s="458"/>
      <c r="DJ797" s="458"/>
      <c r="DK797" s="458"/>
      <c r="DL797" s="458"/>
      <c r="DM797" s="458"/>
      <c r="DN797" s="458"/>
      <c r="DO797" s="458"/>
      <c r="DP797" s="458"/>
      <c r="DQ797" s="458"/>
      <c r="DR797" s="458"/>
      <c r="DS797" s="458"/>
      <c r="DT797" s="458"/>
      <c r="DU797" s="39"/>
      <c r="DV797" s="39"/>
      <c r="DW797" s="31">
        <f>DW796+1</f>
        <v>57</v>
      </c>
      <c r="DX797" s="459">
        <f t="shared" si="991"/>
        <v>673</v>
      </c>
      <c r="DY797" s="467">
        <f t="shared" si="1007"/>
        <v>0</v>
      </c>
      <c r="DZ797" s="468">
        <f t="shared" si="1008"/>
        <v>0</v>
      </c>
      <c r="EA797" s="467">
        <f t="shared" si="1009"/>
        <v>0</v>
      </c>
      <c r="EB797" s="468"/>
      <c r="EC797" s="326"/>
      <c r="ED797" s="468"/>
      <c r="EE797" s="39"/>
      <c r="EF797" s="459">
        <f t="shared" si="1010"/>
        <v>673</v>
      </c>
      <c r="EG797" s="407">
        <f t="shared" si="1016"/>
        <v>0.03</v>
      </c>
      <c r="EH797" s="407">
        <f t="shared" si="1016"/>
        <v>0.03</v>
      </c>
      <c r="EI797" s="407">
        <f t="shared" si="1016"/>
        <v>0.03</v>
      </c>
      <c r="EJ797" s="407">
        <f t="shared" si="1016"/>
        <v>0.03</v>
      </c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</row>
    <row r="798" spans="1:228" ht="12.75" hidden="1" customHeight="1" x14ac:dyDescent="0.2">
      <c r="A798" s="31">
        <f t="shared" ref="A798:A808" si="1019">A797</f>
        <v>57</v>
      </c>
      <c r="B798" s="31"/>
      <c r="C798" s="31"/>
      <c r="D798" s="32">
        <f t="shared" si="992"/>
        <v>674</v>
      </c>
      <c r="E798" s="33">
        <f t="shared" ca="1" si="956"/>
        <v>0</v>
      </c>
      <c r="F798" s="33">
        <f t="shared" ca="1" si="957"/>
        <v>0</v>
      </c>
      <c r="G798" s="33">
        <f t="shared" ca="1" si="958"/>
        <v>0</v>
      </c>
      <c r="H798" s="33">
        <v>0</v>
      </c>
      <c r="I798" s="33">
        <v>0</v>
      </c>
      <c r="J798" s="33">
        <f t="shared" ca="1" si="1014"/>
        <v>0</v>
      </c>
      <c r="K798" s="33">
        <f t="shared" ca="1" si="959"/>
        <v>0</v>
      </c>
      <c r="L798" s="33"/>
      <c r="M798" s="832">
        <v>0</v>
      </c>
      <c r="N798" s="33">
        <f>IF(M798&gt;0,#REF!,0)</f>
        <v>0</v>
      </c>
      <c r="O798" s="33">
        <f t="shared" ca="1" si="960"/>
        <v>0</v>
      </c>
      <c r="P798" s="833">
        <f t="shared" ca="1" si="993"/>
        <v>0</v>
      </c>
      <c r="Q798" s="834">
        <f t="shared" ca="1" si="994"/>
        <v>0</v>
      </c>
      <c r="R798" s="835">
        <f t="shared" ca="1" si="995"/>
        <v>0</v>
      </c>
      <c r="S798" s="836">
        <f t="shared" ca="1" si="996"/>
        <v>0</v>
      </c>
      <c r="T798" s="34">
        <f t="shared" ca="1" si="961"/>
        <v>0</v>
      </c>
      <c r="U798" s="835">
        <f t="shared" ca="1" si="997"/>
        <v>0</v>
      </c>
      <c r="V798" s="34">
        <f t="shared" si="945"/>
        <v>0</v>
      </c>
      <c r="W798" s="553">
        <f t="shared" si="947"/>
        <v>0</v>
      </c>
      <c r="X798" s="42">
        <f t="shared" si="998"/>
        <v>0.03</v>
      </c>
      <c r="Y798" s="43">
        <f t="shared" si="962"/>
        <v>2.4662697723036864E-3</v>
      </c>
      <c r="Z798" s="45">
        <f t="shared" si="953"/>
        <v>0.03</v>
      </c>
      <c r="AA798" s="43">
        <f t="shared" si="963"/>
        <v>2.4662697723036864E-3</v>
      </c>
      <c r="AB798" s="35">
        <f t="shared" ref="AB798:AD813" si="1020">AB797</f>
        <v>0.16</v>
      </c>
      <c r="AC798" s="35">
        <f t="shared" ca="1" si="1020"/>
        <v>0.15470777428049154</v>
      </c>
      <c r="AD798" s="317">
        <f t="shared" ca="1" si="1020"/>
        <v>0.15470777428049154</v>
      </c>
      <c r="AE798" s="39"/>
      <c r="AF798" s="318">
        <f t="shared" si="964"/>
        <v>0</v>
      </c>
      <c r="AG798" s="405">
        <f t="shared" ca="1" si="965"/>
        <v>0</v>
      </c>
      <c r="AH798" s="318">
        <f t="shared" si="966"/>
        <v>0</v>
      </c>
      <c r="AI798" s="405">
        <f t="shared" ca="1" si="967"/>
        <v>0</v>
      </c>
      <c r="AJ798" s="318">
        <f t="shared" si="968"/>
        <v>0</v>
      </c>
      <c r="AK798" s="405">
        <f t="shared" ca="1" si="969"/>
        <v>0</v>
      </c>
      <c r="AL798" s="35">
        <v>0</v>
      </c>
      <c r="AM798" s="30">
        <f t="shared" ca="1" si="970"/>
        <v>0</v>
      </c>
      <c r="AN798" s="39"/>
      <c r="AO798" s="39"/>
      <c r="AP798" s="709">
        <f ca="1">IF($J$12="",0,IF(A798&lt;=$Y$3,IF(R797+SUM($M$126:M798)&gt;$Z$22,R797*10%,IF(R797+SUM($M$126:M798)&lt;=$Z$22,$Z$22-R797-SUM($M$126:M798))),0))</f>
        <v>0</v>
      </c>
      <c r="AQ798" s="319">
        <f t="shared" ca="1" si="1000"/>
        <v>0</v>
      </c>
      <c r="AR798" s="319">
        <f ca="1">IF($J$12="",0,IF(U797&lt;0,0,IF(A798&lt;=$Y$3,IF(U797+SUM($M$126:M798)&gt;$Z$22,U797*10%,IF(U797+SUM($M$126:M798)&lt;=$Z$22,$AR$125-U797-SUM($M$126:M798))),0)))</f>
        <v>0</v>
      </c>
      <c r="AS798" s="39">
        <f t="shared" ca="1" si="1001"/>
        <v>0</v>
      </c>
      <c r="AT798" s="723">
        <f t="shared" ca="1" si="971"/>
        <v>0</v>
      </c>
      <c r="AU798" s="320">
        <f t="shared" ca="1" si="972"/>
        <v>0</v>
      </c>
      <c r="AV798" s="320">
        <f t="shared" ca="1" si="973"/>
        <v>0</v>
      </c>
      <c r="AW798" s="320">
        <f t="shared" ca="1" si="974"/>
        <v>0</v>
      </c>
      <c r="AX798" s="320">
        <f t="shared" ca="1" si="975"/>
        <v>0</v>
      </c>
      <c r="AY798" s="320">
        <f t="shared" ca="1" si="1002"/>
        <v>0</v>
      </c>
      <c r="AZ798" s="724">
        <f t="shared" ca="1" si="976"/>
        <v>0</v>
      </c>
      <c r="BA798" s="1259">
        <f t="shared" si="1003"/>
        <v>0</v>
      </c>
      <c r="BB798" s="1250"/>
      <c r="BC798" s="715">
        <f t="shared" si="977"/>
        <v>0</v>
      </c>
      <c r="BD798" s="715">
        <f t="shared" si="978"/>
        <v>0</v>
      </c>
      <c r="BE798" s="715">
        <f t="shared" si="979"/>
        <v>0</v>
      </c>
      <c r="BF798" s="715">
        <f t="shared" si="1004"/>
        <v>0</v>
      </c>
      <c r="BG798" s="732">
        <f t="shared" si="980"/>
        <v>0</v>
      </c>
      <c r="BH798" s="39"/>
      <c r="BI798" s="39"/>
      <c r="BJ798" s="39"/>
      <c r="BK798" s="39"/>
      <c r="BL798" s="39"/>
      <c r="BM798" s="30"/>
      <c r="BN798" s="422">
        <f t="shared" ca="1" si="981"/>
        <v>0</v>
      </c>
      <c r="BO798" s="422">
        <f t="shared" ca="1" si="982"/>
        <v>0</v>
      </c>
      <c r="BP798" s="422">
        <f t="shared" ca="1" si="983"/>
        <v>0</v>
      </c>
      <c r="BQ798" s="422">
        <f t="shared" ca="1" si="984"/>
        <v>0</v>
      </c>
      <c r="BR798" s="422">
        <f t="shared" ca="1" si="1005"/>
        <v>0</v>
      </c>
      <c r="BS798" s="422">
        <f t="shared" ca="1" si="985"/>
        <v>0</v>
      </c>
      <c r="BT798" s="422">
        <f t="shared" si="986"/>
        <v>0</v>
      </c>
      <c r="BU798" s="422">
        <f t="shared" si="987"/>
        <v>0</v>
      </c>
      <c r="BV798" s="422">
        <f t="shared" si="988"/>
        <v>0</v>
      </c>
      <c r="BW798" s="422">
        <f t="shared" si="989"/>
        <v>0</v>
      </c>
      <c r="BX798" s="422">
        <f t="shared" si="1006"/>
        <v>0</v>
      </c>
      <c r="BY798" s="422">
        <f t="shared" si="990"/>
        <v>0</v>
      </c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458"/>
      <c r="CL798" s="458"/>
      <c r="CM798" s="458"/>
      <c r="CN798" s="458"/>
      <c r="CO798" s="458"/>
      <c r="CP798" s="458"/>
      <c r="CQ798" s="458"/>
      <c r="CR798" s="458"/>
      <c r="CS798" s="458"/>
      <c r="CT798" s="458"/>
      <c r="CU798" s="458"/>
      <c r="CV798" s="458"/>
      <c r="CW798" s="458"/>
      <c r="CX798" s="458"/>
      <c r="CY798" s="458"/>
      <c r="CZ798" s="458"/>
      <c r="DA798" s="458"/>
      <c r="DB798" s="458"/>
      <c r="DC798" s="458"/>
      <c r="DD798" s="458"/>
      <c r="DE798" s="458"/>
      <c r="DF798" s="458"/>
      <c r="DG798" s="458"/>
      <c r="DH798" s="458"/>
      <c r="DI798" s="458"/>
      <c r="DJ798" s="458"/>
      <c r="DK798" s="458"/>
      <c r="DL798" s="458"/>
      <c r="DM798" s="458"/>
      <c r="DN798" s="458"/>
      <c r="DO798" s="458"/>
      <c r="DP798" s="458"/>
      <c r="DQ798" s="458"/>
      <c r="DR798" s="458"/>
      <c r="DS798" s="458"/>
      <c r="DT798" s="458"/>
      <c r="DU798" s="39"/>
      <c r="DV798" s="39"/>
      <c r="DW798" s="31">
        <f t="shared" ref="DW798:DW808" si="1021">DW797</f>
        <v>57</v>
      </c>
      <c r="DX798" s="459">
        <f t="shared" si="991"/>
        <v>674</v>
      </c>
      <c r="DY798" s="467">
        <f t="shared" si="1007"/>
        <v>0</v>
      </c>
      <c r="DZ798" s="468">
        <f t="shared" si="1008"/>
        <v>0</v>
      </c>
      <c r="EA798" s="467">
        <f t="shared" si="1009"/>
        <v>0</v>
      </c>
      <c r="EB798" s="468"/>
      <c r="EC798" s="326"/>
      <c r="ED798" s="468"/>
      <c r="EE798" s="39"/>
      <c r="EF798" s="459">
        <f t="shared" si="1010"/>
        <v>674</v>
      </c>
      <c r="EG798" s="407">
        <f t="shared" si="1016"/>
        <v>0.03</v>
      </c>
      <c r="EH798" s="407">
        <f t="shared" si="1016"/>
        <v>0.03</v>
      </c>
      <c r="EI798" s="407">
        <f t="shared" si="1016"/>
        <v>0.03</v>
      </c>
      <c r="EJ798" s="407">
        <f t="shared" si="1016"/>
        <v>0.03</v>
      </c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U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</row>
    <row r="799" spans="1:228" ht="12.75" hidden="1" customHeight="1" x14ac:dyDescent="0.2">
      <c r="A799" s="31">
        <f t="shared" si="1019"/>
        <v>57</v>
      </c>
      <c r="B799" s="31"/>
      <c r="C799" s="31"/>
      <c r="D799" s="32">
        <f t="shared" si="992"/>
        <v>675</v>
      </c>
      <c r="E799" s="33">
        <f t="shared" ca="1" si="956"/>
        <v>0</v>
      </c>
      <c r="F799" s="33">
        <f t="shared" ca="1" si="957"/>
        <v>0</v>
      </c>
      <c r="G799" s="33">
        <f t="shared" ca="1" si="958"/>
        <v>0</v>
      </c>
      <c r="H799" s="33">
        <v>0</v>
      </c>
      <c r="I799" s="33">
        <v>0</v>
      </c>
      <c r="J799" s="33">
        <f t="shared" ca="1" si="1014"/>
        <v>0</v>
      </c>
      <c r="K799" s="33">
        <f t="shared" ca="1" si="959"/>
        <v>0</v>
      </c>
      <c r="L799" s="33"/>
      <c r="M799" s="832">
        <v>0</v>
      </c>
      <c r="N799" s="33">
        <f>IF(M799&gt;0,#REF!,0)</f>
        <v>0</v>
      </c>
      <c r="O799" s="33">
        <f t="shared" ca="1" si="960"/>
        <v>0</v>
      </c>
      <c r="P799" s="833">
        <f t="shared" ca="1" si="993"/>
        <v>0</v>
      </c>
      <c r="Q799" s="834">
        <f t="shared" ca="1" si="994"/>
        <v>0</v>
      </c>
      <c r="R799" s="835">
        <f t="shared" ca="1" si="995"/>
        <v>0</v>
      </c>
      <c r="S799" s="836">
        <f t="shared" ca="1" si="996"/>
        <v>0</v>
      </c>
      <c r="T799" s="34">
        <f t="shared" ca="1" si="961"/>
        <v>0</v>
      </c>
      <c r="U799" s="835">
        <f t="shared" ca="1" si="997"/>
        <v>0</v>
      </c>
      <c r="V799" s="34">
        <f t="shared" si="945"/>
        <v>0</v>
      </c>
      <c r="W799" s="553">
        <f t="shared" si="947"/>
        <v>0</v>
      </c>
      <c r="X799" s="42">
        <f t="shared" si="998"/>
        <v>0.03</v>
      </c>
      <c r="Y799" s="43">
        <f t="shared" si="962"/>
        <v>2.4662697723036864E-3</v>
      </c>
      <c r="Z799" s="45">
        <f t="shared" si="953"/>
        <v>0.03</v>
      </c>
      <c r="AA799" s="43">
        <f t="shared" si="963"/>
        <v>2.4662697723036864E-3</v>
      </c>
      <c r="AB799" s="35">
        <f t="shared" si="1020"/>
        <v>0.16</v>
      </c>
      <c r="AC799" s="35">
        <f t="shared" ca="1" si="1020"/>
        <v>0.15470777428049154</v>
      </c>
      <c r="AD799" s="317">
        <f t="shared" ca="1" si="1020"/>
        <v>0.15470777428049154</v>
      </c>
      <c r="AE799" s="39"/>
      <c r="AF799" s="318">
        <f t="shared" si="964"/>
        <v>0</v>
      </c>
      <c r="AG799" s="405">
        <f t="shared" ca="1" si="965"/>
        <v>0</v>
      </c>
      <c r="AH799" s="318">
        <f t="shared" si="966"/>
        <v>0</v>
      </c>
      <c r="AI799" s="405">
        <f t="shared" ca="1" si="967"/>
        <v>0</v>
      </c>
      <c r="AJ799" s="318">
        <f t="shared" si="968"/>
        <v>0</v>
      </c>
      <c r="AK799" s="405">
        <f t="shared" ca="1" si="969"/>
        <v>0</v>
      </c>
      <c r="AL799" s="35">
        <v>0</v>
      </c>
      <c r="AM799" s="30">
        <f t="shared" ca="1" si="970"/>
        <v>0</v>
      </c>
      <c r="AN799" s="39"/>
      <c r="AO799" s="39"/>
      <c r="AP799" s="709">
        <f ca="1">IF($J$12="",0,IF(A799&lt;=$Y$3,IF(R798+SUM($M$126:M799)&gt;$Z$22,R798*10%,IF(R798+SUM($M$126:M799)&lt;=$Z$22,$Z$22-R798-SUM($M$126:M799))),0))</f>
        <v>0</v>
      </c>
      <c r="AQ799" s="319">
        <f t="shared" ca="1" si="1000"/>
        <v>0</v>
      </c>
      <c r="AR799" s="319">
        <f ca="1">IF($J$12="",0,IF(U798&lt;0,0,IF(A799&lt;=$Y$3,IF(U798+SUM($M$126:M799)&gt;$Z$22,U798*10%,IF(U798+SUM($M$126:M799)&lt;=$Z$22,$AR$125-U798-SUM($M$126:M799))),0)))</f>
        <v>0</v>
      </c>
      <c r="AS799" s="39">
        <f t="shared" ca="1" si="1001"/>
        <v>0</v>
      </c>
      <c r="AT799" s="723">
        <f t="shared" ca="1" si="971"/>
        <v>0</v>
      </c>
      <c r="AU799" s="320">
        <f t="shared" ca="1" si="972"/>
        <v>0</v>
      </c>
      <c r="AV799" s="320">
        <f t="shared" ca="1" si="973"/>
        <v>0</v>
      </c>
      <c r="AW799" s="320">
        <f t="shared" ca="1" si="974"/>
        <v>0</v>
      </c>
      <c r="AX799" s="320">
        <f t="shared" ca="1" si="975"/>
        <v>0</v>
      </c>
      <c r="AY799" s="320">
        <f t="shared" ca="1" si="1002"/>
        <v>0</v>
      </c>
      <c r="AZ799" s="724">
        <f t="shared" ca="1" si="976"/>
        <v>0</v>
      </c>
      <c r="BA799" s="1259">
        <f t="shared" si="1003"/>
        <v>0</v>
      </c>
      <c r="BB799" s="1250"/>
      <c r="BC799" s="715">
        <f t="shared" si="977"/>
        <v>0</v>
      </c>
      <c r="BD799" s="715">
        <f t="shared" si="978"/>
        <v>0</v>
      </c>
      <c r="BE799" s="715">
        <f t="shared" si="979"/>
        <v>0</v>
      </c>
      <c r="BF799" s="715">
        <f t="shared" si="1004"/>
        <v>0</v>
      </c>
      <c r="BG799" s="732">
        <f t="shared" si="980"/>
        <v>0</v>
      </c>
      <c r="BH799" s="39"/>
      <c r="BI799" s="39"/>
      <c r="BJ799" s="39"/>
      <c r="BK799" s="39"/>
      <c r="BL799" s="39"/>
      <c r="BM799" s="30"/>
      <c r="BN799" s="422">
        <f t="shared" ca="1" si="981"/>
        <v>0</v>
      </c>
      <c r="BO799" s="422">
        <f t="shared" ca="1" si="982"/>
        <v>0</v>
      </c>
      <c r="BP799" s="422">
        <f t="shared" ca="1" si="983"/>
        <v>0</v>
      </c>
      <c r="BQ799" s="422">
        <f t="shared" ca="1" si="984"/>
        <v>0</v>
      </c>
      <c r="BR799" s="422">
        <f t="shared" ca="1" si="1005"/>
        <v>0</v>
      </c>
      <c r="BS799" s="422">
        <f t="shared" ca="1" si="985"/>
        <v>0</v>
      </c>
      <c r="BT799" s="422">
        <f t="shared" si="986"/>
        <v>0</v>
      </c>
      <c r="BU799" s="422">
        <f t="shared" si="987"/>
        <v>0</v>
      </c>
      <c r="BV799" s="422">
        <f t="shared" si="988"/>
        <v>0</v>
      </c>
      <c r="BW799" s="422">
        <f t="shared" si="989"/>
        <v>0</v>
      </c>
      <c r="BX799" s="422">
        <f t="shared" si="1006"/>
        <v>0</v>
      </c>
      <c r="BY799" s="422">
        <f t="shared" si="990"/>
        <v>0</v>
      </c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458"/>
      <c r="CL799" s="458"/>
      <c r="CM799" s="458"/>
      <c r="CN799" s="458"/>
      <c r="CO799" s="458"/>
      <c r="CP799" s="458"/>
      <c r="CQ799" s="458"/>
      <c r="CR799" s="458"/>
      <c r="CS799" s="458"/>
      <c r="CT799" s="458"/>
      <c r="CU799" s="458"/>
      <c r="CV799" s="458"/>
      <c r="CW799" s="458"/>
      <c r="CX799" s="458"/>
      <c r="CY799" s="458"/>
      <c r="CZ799" s="458"/>
      <c r="DA799" s="458"/>
      <c r="DB799" s="458"/>
      <c r="DC799" s="458"/>
      <c r="DD799" s="458"/>
      <c r="DE799" s="458"/>
      <c r="DF799" s="458"/>
      <c r="DG799" s="458"/>
      <c r="DH799" s="458"/>
      <c r="DI799" s="458"/>
      <c r="DJ799" s="458"/>
      <c r="DK799" s="458"/>
      <c r="DL799" s="458"/>
      <c r="DM799" s="458"/>
      <c r="DN799" s="458"/>
      <c r="DO799" s="458"/>
      <c r="DP799" s="458"/>
      <c r="DQ799" s="458"/>
      <c r="DR799" s="458"/>
      <c r="DS799" s="458"/>
      <c r="DT799" s="458"/>
      <c r="DU799" s="39"/>
      <c r="DV799" s="39"/>
      <c r="DW799" s="31">
        <f t="shared" si="1021"/>
        <v>57</v>
      </c>
      <c r="DX799" s="459">
        <f t="shared" si="991"/>
        <v>675</v>
      </c>
      <c r="DY799" s="467">
        <f t="shared" si="1007"/>
        <v>0</v>
      </c>
      <c r="DZ799" s="468">
        <f t="shared" si="1008"/>
        <v>0</v>
      </c>
      <c r="EA799" s="467">
        <f t="shared" si="1009"/>
        <v>0</v>
      </c>
      <c r="EB799" s="468"/>
      <c r="EC799" s="326"/>
      <c r="ED799" s="468"/>
      <c r="EE799" s="39"/>
      <c r="EF799" s="459">
        <f t="shared" si="1010"/>
        <v>675</v>
      </c>
      <c r="EG799" s="407">
        <f t="shared" ref="EG799:EJ814" si="1022">EG798</f>
        <v>0.03</v>
      </c>
      <c r="EH799" s="407">
        <f t="shared" si="1022"/>
        <v>0.03</v>
      </c>
      <c r="EI799" s="407">
        <f t="shared" si="1022"/>
        <v>0.03</v>
      </c>
      <c r="EJ799" s="407">
        <f t="shared" si="1022"/>
        <v>0.03</v>
      </c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</row>
    <row r="800" spans="1:228" ht="12.75" hidden="1" customHeight="1" x14ac:dyDescent="0.2">
      <c r="A800" s="31">
        <f t="shared" si="1019"/>
        <v>57</v>
      </c>
      <c r="B800" s="31"/>
      <c r="C800" s="31"/>
      <c r="D800" s="32">
        <f t="shared" si="992"/>
        <v>676</v>
      </c>
      <c r="E800" s="33">
        <f t="shared" ca="1" si="956"/>
        <v>0</v>
      </c>
      <c r="F800" s="33">
        <f t="shared" ca="1" si="957"/>
        <v>0</v>
      </c>
      <c r="G800" s="33">
        <f t="shared" ca="1" si="958"/>
        <v>0</v>
      </c>
      <c r="H800" s="33">
        <v>0</v>
      </c>
      <c r="I800" s="33">
        <v>0</v>
      </c>
      <c r="J800" s="33">
        <f t="shared" ca="1" si="1014"/>
        <v>0</v>
      </c>
      <c r="K800" s="33">
        <f t="shared" ca="1" si="959"/>
        <v>0</v>
      </c>
      <c r="L800" s="33"/>
      <c r="M800" s="832">
        <v>0</v>
      </c>
      <c r="N800" s="33">
        <f>IF(M800&gt;0,#REF!,0)</f>
        <v>0</v>
      </c>
      <c r="O800" s="33">
        <f t="shared" ca="1" si="960"/>
        <v>0</v>
      </c>
      <c r="P800" s="833">
        <f t="shared" ca="1" si="993"/>
        <v>0</v>
      </c>
      <c r="Q800" s="834">
        <f t="shared" ca="1" si="994"/>
        <v>0</v>
      </c>
      <c r="R800" s="835">
        <f t="shared" ca="1" si="995"/>
        <v>0</v>
      </c>
      <c r="S800" s="836">
        <f t="shared" ca="1" si="996"/>
        <v>0</v>
      </c>
      <c r="T800" s="34">
        <f t="shared" ca="1" si="961"/>
        <v>0</v>
      </c>
      <c r="U800" s="835">
        <f t="shared" ca="1" si="997"/>
        <v>0</v>
      </c>
      <c r="V800" s="34">
        <f t="shared" si="945"/>
        <v>0</v>
      </c>
      <c r="W800" s="553">
        <f t="shared" si="947"/>
        <v>0</v>
      </c>
      <c r="X800" s="42">
        <f t="shared" si="998"/>
        <v>0.03</v>
      </c>
      <c r="Y800" s="43">
        <f t="shared" si="962"/>
        <v>2.4662697723036864E-3</v>
      </c>
      <c r="Z800" s="45">
        <f t="shared" si="953"/>
        <v>0.03</v>
      </c>
      <c r="AA800" s="43">
        <f t="shared" si="963"/>
        <v>2.4662697723036864E-3</v>
      </c>
      <c r="AB800" s="35">
        <f t="shared" si="1020"/>
        <v>0.16</v>
      </c>
      <c r="AC800" s="35">
        <f t="shared" ca="1" si="1020"/>
        <v>0.15470777428049154</v>
      </c>
      <c r="AD800" s="317">
        <f t="shared" ca="1" si="1020"/>
        <v>0.15470777428049154</v>
      </c>
      <c r="AE800" s="39"/>
      <c r="AF800" s="318">
        <f t="shared" si="964"/>
        <v>0</v>
      </c>
      <c r="AG800" s="405">
        <f t="shared" ca="1" si="965"/>
        <v>0</v>
      </c>
      <c r="AH800" s="318">
        <f t="shared" si="966"/>
        <v>0</v>
      </c>
      <c r="AI800" s="405">
        <f t="shared" ca="1" si="967"/>
        <v>0</v>
      </c>
      <c r="AJ800" s="318">
        <f t="shared" si="968"/>
        <v>0</v>
      </c>
      <c r="AK800" s="405">
        <f t="shared" ca="1" si="969"/>
        <v>0</v>
      </c>
      <c r="AL800" s="35">
        <v>0</v>
      </c>
      <c r="AM800" s="30">
        <f t="shared" ca="1" si="970"/>
        <v>0</v>
      </c>
      <c r="AN800" s="39"/>
      <c r="AO800" s="39"/>
      <c r="AP800" s="709">
        <f ca="1">IF($J$12="",0,IF(A800&lt;=$Y$3,IF(R799+SUM($M$126:M800)&gt;$Z$22,R799*10%,IF(R799+SUM($M$126:M800)&lt;=$Z$22,$Z$22-R799-SUM($M$126:M800))),0))</f>
        <v>0</v>
      </c>
      <c r="AQ800" s="319">
        <f t="shared" ca="1" si="1000"/>
        <v>0</v>
      </c>
      <c r="AR800" s="319">
        <f ca="1">IF($J$12="",0,IF(U799&lt;0,0,IF(A800&lt;=$Y$3,IF(U799+SUM($M$126:M800)&gt;$Z$22,U799*10%,IF(U799+SUM($M$126:M800)&lt;=$Z$22,$AR$125-U799-SUM($M$126:M800))),0)))</f>
        <v>0</v>
      </c>
      <c r="AS800" s="39">
        <f t="shared" ca="1" si="1001"/>
        <v>0</v>
      </c>
      <c r="AT800" s="723">
        <f t="shared" ca="1" si="971"/>
        <v>0</v>
      </c>
      <c r="AU800" s="320">
        <f t="shared" ca="1" si="972"/>
        <v>0</v>
      </c>
      <c r="AV800" s="320">
        <f t="shared" ca="1" si="973"/>
        <v>0</v>
      </c>
      <c r="AW800" s="320">
        <f t="shared" ca="1" si="974"/>
        <v>0</v>
      </c>
      <c r="AX800" s="320">
        <f t="shared" ca="1" si="975"/>
        <v>0</v>
      </c>
      <c r="AY800" s="320">
        <f t="shared" ca="1" si="1002"/>
        <v>0</v>
      </c>
      <c r="AZ800" s="724">
        <f t="shared" ca="1" si="976"/>
        <v>0</v>
      </c>
      <c r="BA800" s="1259">
        <f t="shared" si="1003"/>
        <v>0</v>
      </c>
      <c r="BB800" s="1250"/>
      <c r="BC800" s="715">
        <f t="shared" si="977"/>
        <v>0</v>
      </c>
      <c r="BD800" s="715">
        <f t="shared" si="978"/>
        <v>0</v>
      </c>
      <c r="BE800" s="715">
        <f t="shared" si="979"/>
        <v>0</v>
      </c>
      <c r="BF800" s="715">
        <f t="shared" si="1004"/>
        <v>0</v>
      </c>
      <c r="BG800" s="732">
        <f t="shared" si="980"/>
        <v>0</v>
      </c>
      <c r="BH800" s="39"/>
      <c r="BI800" s="39"/>
      <c r="BJ800" s="39"/>
      <c r="BK800" s="39"/>
      <c r="BL800" s="39"/>
      <c r="BM800" s="30"/>
      <c r="BN800" s="422">
        <f t="shared" ca="1" si="981"/>
        <v>0</v>
      </c>
      <c r="BO800" s="422">
        <f t="shared" ca="1" si="982"/>
        <v>0</v>
      </c>
      <c r="BP800" s="422">
        <f t="shared" ca="1" si="983"/>
        <v>0</v>
      </c>
      <c r="BQ800" s="422">
        <f t="shared" ca="1" si="984"/>
        <v>0</v>
      </c>
      <c r="BR800" s="422">
        <f t="shared" ca="1" si="1005"/>
        <v>0</v>
      </c>
      <c r="BS800" s="422">
        <f t="shared" ca="1" si="985"/>
        <v>0</v>
      </c>
      <c r="BT800" s="422">
        <f t="shared" si="986"/>
        <v>0</v>
      </c>
      <c r="BU800" s="422">
        <f t="shared" si="987"/>
        <v>0</v>
      </c>
      <c r="BV800" s="422">
        <f t="shared" si="988"/>
        <v>0</v>
      </c>
      <c r="BW800" s="422">
        <f t="shared" si="989"/>
        <v>0</v>
      </c>
      <c r="BX800" s="422">
        <f t="shared" si="1006"/>
        <v>0</v>
      </c>
      <c r="BY800" s="422">
        <f t="shared" si="990"/>
        <v>0</v>
      </c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458"/>
      <c r="CL800" s="458"/>
      <c r="CM800" s="458"/>
      <c r="CN800" s="458"/>
      <c r="CO800" s="458"/>
      <c r="CP800" s="458"/>
      <c r="CQ800" s="458"/>
      <c r="CR800" s="458"/>
      <c r="CS800" s="458"/>
      <c r="CT800" s="458"/>
      <c r="CU800" s="458"/>
      <c r="CV800" s="458"/>
      <c r="CW800" s="458"/>
      <c r="CX800" s="458"/>
      <c r="CY800" s="458"/>
      <c r="CZ800" s="458"/>
      <c r="DA800" s="458"/>
      <c r="DB800" s="458"/>
      <c r="DC800" s="458"/>
      <c r="DD800" s="458"/>
      <c r="DE800" s="458"/>
      <c r="DF800" s="458"/>
      <c r="DG800" s="458"/>
      <c r="DH800" s="458"/>
      <c r="DI800" s="458"/>
      <c r="DJ800" s="458"/>
      <c r="DK800" s="458"/>
      <c r="DL800" s="458"/>
      <c r="DM800" s="458"/>
      <c r="DN800" s="458"/>
      <c r="DO800" s="458"/>
      <c r="DP800" s="458"/>
      <c r="DQ800" s="458"/>
      <c r="DR800" s="458"/>
      <c r="DS800" s="458"/>
      <c r="DT800" s="458"/>
      <c r="DU800" s="39"/>
      <c r="DV800" s="39"/>
      <c r="DW800" s="31">
        <f t="shared" si="1021"/>
        <v>57</v>
      </c>
      <c r="DX800" s="459">
        <f t="shared" si="991"/>
        <v>676</v>
      </c>
      <c r="DY800" s="467">
        <f t="shared" si="1007"/>
        <v>0</v>
      </c>
      <c r="DZ800" s="468">
        <f t="shared" si="1008"/>
        <v>0</v>
      </c>
      <c r="EA800" s="467">
        <f t="shared" si="1009"/>
        <v>0</v>
      </c>
      <c r="EB800" s="468"/>
      <c r="EC800" s="326"/>
      <c r="ED800" s="468"/>
      <c r="EE800" s="39"/>
      <c r="EF800" s="459">
        <f t="shared" si="1010"/>
        <v>676</v>
      </c>
      <c r="EG800" s="407">
        <f t="shared" si="1022"/>
        <v>0.03</v>
      </c>
      <c r="EH800" s="407">
        <f t="shared" si="1022"/>
        <v>0.03</v>
      </c>
      <c r="EI800" s="407">
        <f t="shared" si="1022"/>
        <v>0.03</v>
      </c>
      <c r="EJ800" s="407">
        <f t="shared" si="1022"/>
        <v>0.03</v>
      </c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</row>
    <row r="801" spans="1:228" ht="12.75" hidden="1" customHeight="1" x14ac:dyDescent="0.2">
      <c r="A801" s="31">
        <f t="shared" si="1019"/>
        <v>57</v>
      </c>
      <c r="B801" s="31"/>
      <c r="C801" s="31"/>
      <c r="D801" s="32">
        <f t="shared" si="992"/>
        <v>677</v>
      </c>
      <c r="E801" s="33">
        <f t="shared" ca="1" si="956"/>
        <v>0</v>
      </c>
      <c r="F801" s="33">
        <f t="shared" ca="1" si="957"/>
        <v>0</v>
      </c>
      <c r="G801" s="33">
        <f t="shared" ca="1" si="958"/>
        <v>0</v>
      </c>
      <c r="H801" s="33">
        <v>0</v>
      </c>
      <c r="I801" s="33">
        <v>0</v>
      </c>
      <c r="J801" s="33">
        <f t="shared" ca="1" si="1014"/>
        <v>0</v>
      </c>
      <c r="K801" s="33">
        <f t="shared" ca="1" si="959"/>
        <v>0</v>
      </c>
      <c r="L801" s="33"/>
      <c r="M801" s="832">
        <v>0</v>
      </c>
      <c r="N801" s="33">
        <f>IF(M801&gt;0,#REF!,0)</f>
        <v>0</v>
      </c>
      <c r="O801" s="33">
        <f t="shared" ca="1" si="960"/>
        <v>0</v>
      </c>
      <c r="P801" s="833">
        <f t="shared" ca="1" si="993"/>
        <v>0</v>
      </c>
      <c r="Q801" s="834">
        <f t="shared" ca="1" si="994"/>
        <v>0</v>
      </c>
      <c r="R801" s="835">
        <f t="shared" ca="1" si="995"/>
        <v>0</v>
      </c>
      <c r="S801" s="836">
        <f t="shared" ca="1" si="996"/>
        <v>0</v>
      </c>
      <c r="T801" s="34">
        <f t="shared" ca="1" si="961"/>
        <v>0</v>
      </c>
      <c r="U801" s="835">
        <f t="shared" ca="1" si="997"/>
        <v>0</v>
      </c>
      <c r="V801" s="34">
        <f t="shared" ref="V801:V864" si="1023">IF(D801&gt;180,0,$AB$1071*2.25*((180-D801+0)/180))</f>
        <v>0</v>
      </c>
      <c r="W801" s="553">
        <f t="shared" si="947"/>
        <v>0</v>
      </c>
      <c r="X801" s="42">
        <f t="shared" si="998"/>
        <v>0.03</v>
      </c>
      <c r="Y801" s="43">
        <f t="shared" si="962"/>
        <v>2.4662697723036864E-3</v>
      </c>
      <c r="Z801" s="45">
        <f t="shared" si="953"/>
        <v>0.03</v>
      </c>
      <c r="AA801" s="43">
        <f t="shared" si="963"/>
        <v>2.4662697723036864E-3</v>
      </c>
      <c r="AB801" s="35">
        <f t="shared" si="1020"/>
        <v>0.16</v>
      </c>
      <c r="AC801" s="35">
        <f t="shared" ca="1" si="1020"/>
        <v>0.15470777428049154</v>
      </c>
      <c r="AD801" s="317">
        <f t="shared" ca="1" si="1020"/>
        <v>0.15470777428049154</v>
      </c>
      <c r="AE801" s="39"/>
      <c r="AF801" s="318">
        <f t="shared" si="964"/>
        <v>0</v>
      </c>
      <c r="AG801" s="405">
        <f t="shared" ca="1" si="965"/>
        <v>0</v>
      </c>
      <c r="AH801" s="318">
        <f t="shared" si="966"/>
        <v>0</v>
      </c>
      <c r="AI801" s="405">
        <f t="shared" ca="1" si="967"/>
        <v>0</v>
      </c>
      <c r="AJ801" s="318">
        <f t="shared" si="968"/>
        <v>0</v>
      </c>
      <c r="AK801" s="405">
        <f t="shared" ca="1" si="969"/>
        <v>0</v>
      </c>
      <c r="AL801" s="35">
        <v>0</v>
      </c>
      <c r="AM801" s="30">
        <f t="shared" ca="1" si="970"/>
        <v>0</v>
      </c>
      <c r="AN801" s="39"/>
      <c r="AO801" s="39"/>
      <c r="AP801" s="709">
        <f ca="1">IF($J$12="",0,IF(A801&lt;=$Y$3,IF(R800+SUM($M$126:M801)&gt;$Z$22,R800*10%,IF(R800+SUM($M$126:M801)&lt;=$Z$22,$Z$22-R800-SUM($M$126:M801))),0))</f>
        <v>0</v>
      </c>
      <c r="AQ801" s="319">
        <f t="shared" ca="1" si="1000"/>
        <v>0</v>
      </c>
      <c r="AR801" s="319">
        <f ca="1">IF($J$12="",0,IF(U800&lt;0,0,IF(A801&lt;=$Y$3,IF(U800+SUM($M$126:M801)&gt;$Z$22,U800*10%,IF(U800+SUM($M$126:M801)&lt;=$Z$22,$AR$125-U800-SUM($M$126:M801))),0)))</f>
        <v>0</v>
      </c>
      <c r="AS801" s="39">
        <f t="shared" ca="1" si="1001"/>
        <v>0</v>
      </c>
      <c r="AT801" s="723">
        <f t="shared" ca="1" si="971"/>
        <v>0</v>
      </c>
      <c r="AU801" s="320">
        <f t="shared" ca="1" si="972"/>
        <v>0</v>
      </c>
      <c r="AV801" s="320">
        <f t="shared" ca="1" si="973"/>
        <v>0</v>
      </c>
      <c r="AW801" s="320">
        <f t="shared" ca="1" si="974"/>
        <v>0</v>
      </c>
      <c r="AX801" s="320">
        <f t="shared" ca="1" si="975"/>
        <v>0</v>
      </c>
      <c r="AY801" s="320">
        <f t="shared" ca="1" si="1002"/>
        <v>0</v>
      </c>
      <c r="AZ801" s="724">
        <f t="shared" ca="1" si="976"/>
        <v>0</v>
      </c>
      <c r="BA801" s="1259">
        <f t="shared" si="1003"/>
        <v>0</v>
      </c>
      <c r="BB801" s="1250"/>
      <c r="BC801" s="715">
        <f t="shared" si="977"/>
        <v>0</v>
      </c>
      <c r="BD801" s="715">
        <f t="shared" si="978"/>
        <v>0</v>
      </c>
      <c r="BE801" s="715">
        <f t="shared" si="979"/>
        <v>0</v>
      </c>
      <c r="BF801" s="715">
        <f t="shared" si="1004"/>
        <v>0</v>
      </c>
      <c r="BG801" s="732">
        <f t="shared" si="980"/>
        <v>0</v>
      </c>
      <c r="BH801" s="39"/>
      <c r="BI801" s="39"/>
      <c r="BJ801" s="39"/>
      <c r="BK801" s="39"/>
      <c r="BL801" s="39"/>
      <c r="BM801" s="30"/>
      <c r="BN801" s="422">
        <f t="shared" ca="1" si="981"/>
        <v>0</v>
      </c>
      <c r="BO801" s="422">
        <f t="shared" ca="1" si="982"/>
        <v>0</v>
      </c>
      <c r="BP801" s="422">
        <f t="shared" ca="1" si="983"/>
        <v>0</v>
      </c>
      <c r="BQ801" s="422">
        <f t="shared" ca="1" si="984"/>
        <v>0</v>
      </c>
      <c r="BR801" s="422">
        <f t="shared" ca="1" si="1005"/>
        <v>0</v>
      </c>
      <c r="BS801" s="422">
        <f t="shared" ca="1" si="985"/>
        <v>0</v>
      </c>
      <c r="BT801" s="422">
        <f t="shared" si="986"/>
        <v>0</v>
      </c>
      <c r="BU801" s="422">
        <f t="shared" si="987"/>
        <v>0</v>
      </c>
      <c r="BV801" s="422">
        <f t="shared" si="988"/>
        <v>0</v>
      </c>
      <c r="BW801" s="422">
        <f t="shared" si="989"/>
        <v>0</v>
      </c>
      <c r="BX801" s="422">
        <f t="shared" si="1006"/>
        <v>0</v>
      </c>
      <c r="BY801" s="422">
        <f t="shared" si="990"/>
        <v>0</v>
      </c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458"/>
      <c r="CL801" s="458"/>
      <c r="CM801" s="458"/>
      <c r="CN801" s="458"/>
      <c r="CO801" s="458"/>
      <c r="CP801" s="458"/>
      <c r="CQ801" s="458"/>
      <c r="CR801" s="458"/>
      <c r="CS801" s="458"/>
      <c r="CT801" s="458"/>
      <c r="CU801" s="458"/>
      <c r="CV801" s="458"/>
      <c r="CW801" s="458"/>
      <c r="CX801" s="458"/>
      <c r="CY801" s="458"/>
      <c r="CZ801" s="458"/>
      <c r="DA801" s="458"/>
      <c r="DB801" s="458"/>
      <c r="DC801" s="458"/>
      <c r="DD801" s="458"/>
      <c r="DE801" s="458"/>
      <c r="DF801" s="458"/>
      <c r="DG801" s="458"/>
      <c r="DH801" s="458"/>
      <c r="DI801" s="458"/>
      <c r="DJ801" s="458"/>
      <c r="DK801" s="458"/>
      <c r="DL801" s="458"/>
      <c r="DM801" s="458"/>
      <c r="DN801" s="458"/>
      <c r="DO801" s="458"/>
      <c r="DP801" s="458"/>
      <c r="DQ801" s="458"/>
      <c r="DR801" s="458"/>
      <c r="DS801" s="458"/>
      <c r="DT801" s="458"/>
      <c r="DU801" s="39"/>
      <c r="DV801" s="39"/>
      <c r="DW801" s="31">
        <f t="shared" si="1021"/>
        <v>57</v>
      </c>
      <c r="DX801" s="459">
        <f t="shared" si="991"/>
        <v>677</v>
      </c>
      <c r="DY801" s="467">
        <f t="shared" si="1007"/>
        <v>0</v>
      </c>
      <c r="DZ801" s="468">
        <f t="shared" si="1008"/>
        <v>0</v>
      </c>
      <c r="EA801" s="467">
        <f t="shared" si="1009"/>
        <v>0</v>
      </c>
      <c r="EB801" s="468"/>
      <c r="EC801" s="326"/>
      <c r="ED801" s="468"/>
      <c r="EE801" s="39"/>
      <c r="EF801" s="459">
        <f t="shared" si="1010"/>
        <v>677</v>
      </c>
      <c r="EG801" s="407">
        <f t="shared" si="1022"/>
        <v>0.03</v>
      </c>
      <c r="EH801" s="407">
        <f t="shared" si="1022"/>
        <v>0.03</v>
      </c>
      <c r="EI801" s="407">
        <f t="shared" si="1022"/>
        <v>0.03</v>
      </c>
      <c r="EJ801" s="407">
        <f t="shared" si="1022"/>
        <v>0.03</v>
      </c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</row>
    <row r="802" spans="1:228" ht="12.75" hidden="1" customHeight="1" x14ac:dyDescent="0.2">
      <c r="A802" s="31">
        <f t="shared" si="1019"/>
        <v>57</v>
      </c>
      <c r="B802" s="31"/>
      <c r="C802" s="31"/>
      <c r="D802" s="32">
        <f t="shared" si="992"/>
        <v>678</v>
      </c>
      <c r="E802" s="33">
        <f t="shared" ca="1" si="956"/>
        <v>0</v>
      </c>
      <c r="F802" s="33">
        <f t="shared" ca="1" si="957"/>
        <v>0</v>
      </c>
      <c r="G802" s="33">
        <f t="shared" ca="1" si="958"/>
        <v>0</v>
      </c>
      <c r="H802" s="33">
        <v>0</v>
      </c>
      <c r="I802" s="33">
        <v>0</v>
      </c>
      <c r="J802" s="33">
        <f t="shared" ca="1" si="1014"/>
        <v>0</v>
      </c>
      <c r="K802" s="33">
        <f t="shared" ca="1" si="959"/>
        <v>0</v>
      </c>
      <c r="L802" s="33"/>
      <c r="M802" s="832">
        <v>0</v>
      </c>
      <c r="N802" s="33">
        <f>IF(M802&gt;0,#REF!,0)</f>
        <v>0</v>
      </c>
      <c r="O802" s="33">
        <f t="shared" ca="1" si="960"/>
        <v>0</v>
      </c>
      <c r="P802" s="833">
        <f t="shared" ca="1" si="993"/>
        <v>0</v>
      </c>
      <c r="Q802" s="834">
        <f t="shared" ca="1" si="994"/>
        <v>0</v>
      </c>
      <c r="R802" s="835">
        <f t="shared" ca="1" si="995"/>
        <v>0</v>
      </c>
      <c r="S802" s="836">
        <f t="shared" ca="1" si="996"/>
        <v>0</v>
      </c>
      <c r="T802" s="34">
        <f t="shared" ca="1" si="961"/>
        <v>0</v>
      </c>
      <c r="U802" s="835">
        <f t="shared" ca="1" si="997"/>
        <v>0</v>
      </c>
      <c r="V802" s="34">
        <f t="shared" si="1023"/>
        <v>0</v>
      </c>
      <c r="W802" s="553">
        <f t="shared" ref="W802:W865" si="1024">ROUND(IF(D802&gt;180,0,2.25*((180-D802+0)/180)),3)</f>
        <v>0</v>
      </c>
      <c r="X802" s="42">
        <f t="shared" si="998"/>
        <v>0.03</v>
      </c>
      <c r="Y802" s="43">
        <f t="shared" si="962"/>
        <v>2.4662697723036864E-3</v>
      </c>
      <c r="Z802" s="45">
        <f t="shared" si="953"/>
        <v>0.03</v>
      </c>
      <c r="AA802" s="43">
        <f t="shared" si="963"/>
        <v>2.4662697723036864E-3</v>
      </c>
      <c r="AB802" s="35">
        <f t="shared" si="1020"/>
        <v>0.16</v>
      </c>
      <c r="AC802" s="35">
        <f t="shared" ca="1" si="1020"/>
        <v>0.15470777428049154</v>
      </c>
      <c r="AD802" s="317">
        <f t="shared" ca="1" si="1020"/>
        <v>0.15470777428049154</v>
      </c>
      <c r="AE802" s="39"/>
      <c r="AF802" s="318">
        <f t="shared" si="964"/>
        <v>0</v>
      </c>
      <c r="AG802" s="405">
        <f t="shared" ca="1" si="965"/>
        <v>0</v>
      </c>
      <c r="AH802" s="318">
        <f t="shared" si="966"/>
        <v>0</v>
      </c>
      <c r="AI802" s="405">
        <f t="shared" ca="1" si="967"/>
        <v>0</v>
      </c>
      <c r="AJ802" s="318">
        <f t="shared" si="968"/>
        <v>0</v>
      </c>
      <c r="AK802" s="405">
        <f t="shared" ca="1" si="969"/>
        <v>0</v>
      </c>
      <c r="AL802" s="35">
        <v>0</v>
      </c>
      <c r="AM802" s="30">
        <f t="shared" ca="1" si="970"/>
        <v>0</v>
      </c>
      <c r="AN802" s="39"/>
      <c r="AO802" s="39"/>
      <c r="AP802" s="709">
        <f ca="1">IF($J$12="",0,IF(A802&lt;=$Y$3,IF(R801+SUM($M$126:M802)&gt;$Z$22,R801*10%,IF(R801+SUM($M$126:M802)&lt;=$Z$22,$Z$22-R801-SUM($M$126:M802))),0))</f>
        <v>0</v>
      </c>
      <c r="AQ802" s="319">
        <f t="shared" ca="1" si="1000"/>
        <v>0</v>
      </c>
      <c r="AR802" s="319">
        <f ca="1">IF($J$12="",0,IF(U801&lt;0,0,IF(A802&lt;=$Y$3,IF(U801+SUM($M$126:M802)&gt;$Z$22,U801*10%,IF(U801+SUM($M$126:M802)&lt;=$Z$22,$AR$125-U801-SUM($M$126:M802))),0)))</f>
        <v>0</v>
      </c>
      <c r="AS802" s="39">
        <f t="shared" ca="1" si="1001"/>
        <v>0</v>
      </c>
      <c r="AT802" s="723">
        <f t="shared" ca="1" si="971"/>
        <v>0</v>
      </c>
      <c r="AU802" s="320">
        <f t="shared" ca="1" si="972"/>
        <v>0</v>
      </c>
      <c r="AV802" s="320">
        <f t="shared" ca="1" si="973"/>
        <v>0</v>
      </c>
      <c r="AW802" s="320">
        <f t="shared" ca="1" si="974"/>
        <v>0</v>
      </c>
      <c r="AX802" s="320">
        <f t="shared" ca="1" si="975"/>
        <v>0</v>
      </c>
      <c r="AY802" s="320">
        <f t="shared" ca="1" si="1002"/>
        <v>0</v>
      </c>
      <c r="AZ802" s="724">
        <f t="shared" ca="1" si="976"/>
        <v>0</v>
      </c>
      <c r="BA802" s="1259">
        <f t="shared" si="1003"/>
        <v>0</v>
      </c>
      <c r="BB802" s="1250"/>
      <c r="BC802" s="715">
        <f t="shared" si="977"/>
        <v>0</v>
      </c>
      <c r="BD802" s="715">
        <f t="shared" si="978"/>
        <v>0</v>
      </c>
      <c r="BE802" s="715">
        <f t="shared" si="979"/>
        <v>0</v>
      </c>
      <c r="BF802" s="715">
        <f t="shared" si="1004"/>
        <v>0</v>
      </c>
      <c r="BG802" s="732">
        <f t="shared" si="980"/>
        <v>0</v>
      </c>
      <c r="BH802" s="39"/>
      <c r="BI802" s="39"/>
      <c r="BJ802" s="39"/>
      <c r="BK802" s="39"/>
      <c r="BL802" s="39"/>
      <c r="BM802" s="30"/>
      <c r="BN802" s="422">
        <f t="shared" ca="1" si="981"/>
        <v>0</v>
      </c>
      <c r="BO802" s="422">
        <f t="shared" ca="1" si="982"/>
        <v>0</v>
      </c>
      <c r="BP802" s="422">
        <f t="shared" ca="1" si="983"/>
        <v>0</v>
      </c>
      <c r="BQ802" s="422">
        <f t="shared" ca="1" si="984"/>
        <v>0</v>
      </c>
      <c r="BR802" s="422">
        <f t="shared" ca="1" si="1005"/>
        <v>0</v>
      </c>
      <c r="BS802" s="422">
        <f t="shared" ca="1" si="985"/>
        <v>0</v>
      </c>
      <c r="BT802" s="422">
        <f t="shared" si="986"/>
        <v>0</v>
      </c>
      <c r="BU802" s="422">
        <f t="shared" si="987"/>
        <v>0</v>
      </c>
      <c r="BV802" s="422">
        <f t="shared" si="988"/>
        <v>0</v>
      </c>
      <c r="BW802" s="422">
        <f t="shared" si="989"/>
        <v>0</v>
      </c>
      <c r="BX802" s="422">
        <f t="shared" si="1006"/>
        <v>0</v>
      </c>
      <c r="BY802" s="422">
        <f t="shared" si="990"/>
        <v>0</v>
      </c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458"/>
      <c r="CL802" s="458"/>
      <c r="CM802" s="458"/>
      <c r="CN802" s="458"/>
      <c r="CO802" s="458"/>
      <c r="CP802" s="458"/>
      <c r="CQ802" s="458"/>
      <c r="CR802" s="458"/>
      <c r="CS802" s="458"/>
      <c r="CT802" s="458"/>
      <c r="CU802" s="458"/>
      <c r="CV802" s="458"/>
      <c r="CW802" s="458"/>
      <c r="CX802" s="458"/>
      <c r="CY802" s="458"/>
      <c r="CZ802" s="458"/>
      <c r="DA802" s="458"/>
      <c r="DB802" s="458"/>
      <c r="DC802" s="458"/>
      <c r="DD802" s="458"/>
      <c r="DE802" s="458"/>
      <c r="DF802" s="458"/>
      <c r="DG802" s="458"/>
      <c r="DH802" s="458"/>
      <c r="DI802" s="458"/>
      <c r="DJ802" s="458"/>
      <c r="DK802" s="458"/>
      <c r="DL802" s="458"/>
      <c r="DM802" s="458"/>
      <c r="DN802" s="458"/>
      <c r="DO802" s="458"/>
      <c r="DP802" s="458"/>
      <c r="DQ802" s="458"/>
      <c r="DR802" s="458"/>
      <c r="DS802" s="458"/>
      <c r="DT802" s="458"/>
      <c r="DU802" s="39"/>
      <c r="DV802" s="39"/>
      <c r="DW802" s="31">
        <f t="shared" si="1021"/>
        <v>57</v>
      </c>
      <c r="DX802" s="459">
        <f t="shared" si="991"/>
        <v>678</v>
      </c>
      <c r="DY802" s="467">
        <f t="shared" si="1007"/>
        <v>0</v>
      </c>
      <c r="DZ802" s="468">
        <f t="shared" si="1008"/>
        <v>0</v>
      </c>
      <c r="EA802" s="467">
        <f t="shared" si="1009"/>
        <v>0</v>
      </c>
      <c r="EB802" s="468"/>
      <c r="EC802" s="326"/>
      <c r="ED802" s="468"/>
      <c r="EE802" s="39"/>
      <c r="EF802" s="459">
        <f t="shared" si="1010"/>
        <v>678</v>
      </c>
      <c r="EG802" s="407">
        <f t="shared" si="1022"/>
        <v>0.03</v>
      </c>
      <c r="EH802" s="407">
        <f t="shared" si="1022"/>
        <v>0.03</v>
      </c>
      <c r="EI802" s="407">
        <f t="shared" si="1022"/>
        <v>0.03</v>
      </c>
      <c r="EJ802" s="407">
        <f t="shared" si="1022"/>
        <v>0.03</v>
      </c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</row>
    <row r="803" spans="1:228" ht="12.75" hidden="1" customHeight="1" x14ac:dyDescent="0.2">
      <c r="A803" s="31">
        <f t="shared" si="1019"/>
        <v>57</v>
      </c>
      <c r="B803" s="31"/>
      <c r="C803" s="31"/>
      <c r="D803" s="32">
        <f t="shared" si="992"/>
        <v>679</v>
      </c>
      <c r="E803" s="33">
        <f t="shared" ca="1" si="956"/>
        <v>0</v>
      </c>
      <c r="F803" s="33">
        <f t="shared" ca="1" si="957"/>
        <v>0</v>
      </c>
      <c r="G803" s="33">
        <f t="shared" ca="1" si="958"/>
        <v>0</v>
      </c>
      <c r="H803" s="33">
        <v>0</v>
      </c>
      <c r="I803" s="33">
        <v>0</v>
      </c>
      <c r="J803" s="33">
        <f t="shared" ca="1" si="1014"/>
        <v>0</v>
      </c>
      <c r="K803" s="33">
        <f t="shared" ca="1" si="959"/>
        <v>0</v>
      </c>
      <c r="L803" s="33"/>
      <c r="M803" s="832">
        <v>0</v>
      </c>
      <c r="N803" s="33">
        <f>IF(M803&gt;0,#REF!,0)</f>
        <v>0</v>
      </c>
      <c r="O803" s="33">
        <f t="shared" ca="1" si="960"/>
        <v>0</v>
      </c>
      <c r="P803" s="833">
        <f t="shared" ca="1" si="993"/>
        <v>0</v>
      </c>
      <c r="Q803" s="834">
        <f t="shared" ca="1" si="994"/>
        <v>0</v>
      </c>
      <c r="R803" s="835">
        <f t="shared" ca="1" si="995"/>
        <v>0</v>
      </c>
      <c r="S803" s="836">
        <f t="shared" ca="1" si="996"/>
        <v>0</v>
      </c>
      <c r="T803" s="34">
        <f t="shared" ca="1" si="961"/>
        <v>0</v>
      </c>
      <c r="U803" s="835">
        <f t="shared" ca="1" si="997"/>
        <v>0</v>
      </c>
      <c r="V803" s="34">
        <f t="shared" si="1023"/>
        <v>0</v>
      </c>
      <c r="W803" s="553">
        <f t="shared" si="1024"/>
        <v>0</v>
      </c>
      <c r="X803" s="42">
        <f t="shared" si="998"/>
        <v>0.03</v>
      </c>
      <c r="Y803" s="43">
        <f t="shared" si="962"/>
        <v>2.4662697723036864E-3</v>
      </c>
      <c r="Z803" s="45">
        <f t="shared" si="953"/>
        <v>0.03</v>
      </c>
      <c r="AA803" s="43">
        <f t="shared" si="963"/>
        <v>2.4662697723036864E-3</v>
      </c>
      <c r="AB803" s="35">
        <f t="shared" si="1020"/>
        <v>0.16</v>
      </c>
      <c r="AC803" s="35">
        <f t="shared" ca="1" si="1020"/>
        <v>0.15470777428049154</v>
      </c>
      <c r="AD803" s="317">
        <f t="shared" ca="1" si="1020"/>
        <v>0.15470777428049154</v>
      </c>
      <c r="AE803" s="39"/>
      <c r="AF803" s="318">
        <f t="shared" si="964"/>
        <v>0</v>
      </c>
      <c r="AG803" s="405">
        <f t="shared" ca="1" si="965"/>
        <v>0</v>
      </c>
      <c r="AH803" s="318">
        <f t="shared" si="966"/>
        <v>0</v>
      </c>
      <c r="AI803" s="405">
        <f t="shared" ca="1" si="967"/>
        <v>0</v>
      </c>
      <c r="AJ803" s="318">
        <f t="shared" si="968"/>
        <v>0</v>
      </c>
      <c r="AK803" s="405">
        <f t="shared" ca="1" si="969"/>
        <v>0</v>
      </c>
      <c r="AL803" s="35">
        <v>0</v>
      </c>
      <c r="AM803" s="30">
        <f t="shared" ca="1" si="970"/>
        <v>0</v>
      </c>
      <c r="AN803" s="39"/>
      <c r="AO803" s="39"/>
      <c r="AP803" s="709">
        <f ca="1">IF($J$12="",0,IF(A803&lt;=$Y$3,IF(R802+SUM($M$126:M803)&gt;$Z$22,R802*10%,IF(R802+SUM($M$126:M803)&lt;=$Z$22,$Z$22-R802-SUM($M$126:M803))),0))</f>
        <v>0</v>
      </c>
      <c r="AQ803" s="319">
        <f t="shared" ca="1" si="1000"/>
        <v>0</v>
      </c>
      <c r="AR803" s="319">
        <f ca="1">IF($J$12="",0,IF(U802&lt;0,0,IF(A803&lt;=$Y$3,IF(U802+SUM($M$126:M803)&gt;$Z$22,U802*10%,IF(U802+SUM($M$126:M803)&lt;=$Z$22,$AR$125-U802-SUM($M$126:M803))),0)))</f>
        <v>0</v>
      </c>
      <c r="AS803" s="39">
        <f t="shared" ca="1" si="1001"/>
        <v>0</v>
      </c>
      <c r="AT803" s="723">
        <f t="shared" ca="1" si="971"/>
        <v>0</v>
      </c>
      <c r="AU803" s="320">
        <f t="shared" ca="1" si="972"/>
        <v>0</v>
      </c>
      <c r="AV803" s="320">
        <f t="shared" ca="1" si="973"/>
        <v>0</v>
      </c>
      <c r="AW803" s="320">
        <f t="shared" ca="1" si="974"/>
        <v>0</v>
      </c>
      <c r="AX803" s="320">
        <f t="shared" ca="1" si="975"/>
        <v>0</v>
      </c>
      <c r="AY803" s="320">
        <f t="shared" ca="1" si="1002"/>
        <v>0</v>
      </c>
      <c r="AZ803" s="724">
        <f t="shared" ca="1" si="976"/>
        <v>0</v>
      </c>
      <c r="BA803" s="1259">
        <f t="shared" si="1003"/>
        <v>0</v>
      </c>
      <c r="BB803" s="1250"/>
      <c r="BC803" s="715">
        <f t="shared" si="977"/>
        <v>0</v>
      </c>
      <c r="BD803" s="715">
        <f t="shared" si="978"/>
        <v>0</v>
      </c>
      <c r="BE803" s="715">
        <f t="shared" si="979"/>
        <v>0</v>
      </c>
      <c r="BF803" s="715">
        <f t="shared" si="1004"/>
        <v>0</v>
      </c>
      <c r="BG803" s="732">
        <f t="shared" si="980"/>
        <v>0</v>
      </c>
      <c r="BH803" s="39"/>
      <c r="BI803" s="39"/>
      <c r="BJ803" s="39"/>
      <c r="BK803" s="39"/>
      <c r="BL803" s="39"/>
      <c r="BM803" s="30"/>
      <c r="BN803" s="422">
        <f t="shared" ca="1" si="981"/>
        <v>0</v>
      </c>
      <c r="BO803" s="422">
        <f t="shared" ca="1" si="982"/>
        <v>0</v>
      </c>
      <c r="BP803" s="422">
        <f t="shared" ca="1" si="983"/>
        <v>0</v>
      </c>
      <c r="BQ803" s="422">
        <f t="shared" ca="1" si="984"/>
        <v>0</v>
      </c>
      <c r="BR803" s="422">
        <f t="shared" ca="1" si="1005"/>
        <v>0</v>
      </c>
      <c r="BS803" s="422">
        <f t="shared" ca="1" si="985"/>
        <v>0</v>
      </c>
      <c r="BT803" s="422">
        <f t="shared" si="986"/>
        <v>0</v>
      </c>
      <c r="BU803" s="422">
        <f t="shared" si="987"/>
        <v>0</v>
      </c>
      <c r="BV803" s="422">
        <f t="shared" si="988"/>
        <v>0</v>
      </c>
      <c r="BW803" s="422">
        <f t="shared" si="989"/>
        <v>0</v>
      </c>
      <c r="BX803" s="422">
        <f t="shared" si="1006"/>
        <v>0</v>
      </c>
      <c r="BY803" s="422">
        <f t="shared" si="990"/>
        <v>0</v>
      </c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458"/>
      <c r="CL803" s="458"/>
      <c r="CM803" s="458"/>
      <c r="CN803" s="458"/>
      <c r="CO803" s="458"/>
      <c r="CP803" s="458"/>
      <c r="CQ803" s="458"/>
      <c r="CR803" s="458"/>
      <c r="CS803" s="458"/>
      <c r="CT803" s="458"/>
      <c r="CU803" s="458"/>
      <c r="CV803" s="458"/>
      <c r="CW803" s="458"/>
      <c r="CX803" s="458"/>
      <c r="CY803" s="458"/>
      <c r="CZ803" s="458"/>
      <c r="DA803" s="458"/>
      <c r="DB803" s="458"/>
      <c r="DC803" s="458"/>
      <c r="DD803" s="458"/>
      <c r="DE803" s="458"/>
      <c r="DF803" s="458"/>
      <c r="DG803" s="458"/>
      <c r="DH803" s="458"/>
      <c r="DI803" s="458"/>
      <c r="DJ803" s="458"/>
      <c r="DK803" s="458"/>
      <c r="DL803" s="458"/>
      <c r="DM803" s="458"/>
      <c r="DN803" s="458"/>
      <c r="DO803" s="458"/>
      <c r="DP803" s="458"/>
      <c r="DQ803" s="458"/>
      <c r="DR803" s="458"/>
      <c r="DS803" s="458"/>
      <c r="DT803" s="458"/>
      <c r="DU803" s="39"/>
      <c r="DV803" s="39"/>
      <c r="DW803" s="31">
        <f t="shared" si="1021"/>
        <v>57</v>
      </c>
      <c r="DX803" s="459">
        <f t="shared" si="991"/>
        <v>679</v>
      </c>
      <c r="DY803" s="467">
        <f t="shared" si="1007"/>
        <v>0</v>
      </c>
      <c r="DZ803" s="468">
        <f t="shared" si="1008"/>
        <v>0</v>
      </c>
      <c r="EA803" s="467">
        <f t="shared" si="1009"/>
        <v>0</v>
      </c>
      <c r="EB803" s="468"/>
      <c r="EC803" s="326"/>
      <c r="ED803" s="468"/>
      <c r="EE803" s="39"/>
      <c r="EF803" s="459">
        <f t="shared" si="1010"/>
        <v>679</v>
      </c>
      <c r="EG803" s="407">
        <f t="shared" si="1022"/>
        <v>0.03</v>
      </c>
      <c r="EH803" s="407">
        <f t="shared" si="1022"/>
        <v>0.03</v>
      </c>
      <c r="EI803" s="407">
        <f t="shared" si="1022"/>
        <v>0.03</v>
      </c>
      <c r="EJ803" s="407">
        <f t="shared" si="1022"/>
        <v>0.03</v>
      </c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</row>
    <row r="804" spans="1:228" ht="12.75" hidden="1" customHeight="1" x14ac:dyDescent="0.2">
      <c r="A804" s="31">
        <f t="shared" si="1019"/>
        <v>57</v>
      </c>
      <c r="B804" s="31"/>
      <c r="C804" s="31"/>
      <c r="D804" s="32">
        <f t="shared" si="992"/>
        <v>680</v>
      </c>
      <c r="E804" s="33">
        <f t="shared" ca="1" si="956"/>
        <v>0</v>
      </c>
      <c r="F804" s="33">
        <f t="shared" ca="1" si="957"/>
        <v>0</v>
      </c>
      <c r="G804" s="33">
        <f t="shared" ca="1" si="958"/>
        <v>0</v>
      </c>
      <c r="H804" s="33">
        <v>0</v>
      </c>
      <c r="I804" s="33">
        <v>0</v>
      </c>
      <c r="J804" s="33">
        <f t="shared" ca="1" si="1014"/>
        <v>0</v>
      </c>
      <c r="K804" s="33">
        <f t="shared" ca="1" si="959"/>
        <v>0</v>
      </c>
      <c r="L804" s="33"/>
      <c r="M804" s="832">
        <v>0</v>
      </c>
      <c r="N804" s="33">
        <f>IF(M804&gt;0,#REF!,0)</f>
        <v>0</v>
      </c>
      <c r="O804" s="33">
        <f t="shared" ca="1" si="960"/>
        <v>0</v>
      </c>
      <c r="P804" s="833">
        <f t="shared" ca="1" si="993"/>
        <v>0</v>
      </c>
      <c r="Q804" s="834">
        <f t="shared" ca="1" si="994"/>
        <v>0</v>
      </c>
      <c r="R804" s="835">
        <f t="shared" ca="1" si="995"/>
        <v>0</v>
      </c>
      <c r="S804" s="836">
        <f t="shared" ca="1" si="996"/>
        <v>0</v>
      </c>
      <c r="T804" s="34">
        <f t="shared" ca="1" si="961"/>
        <v>0</v>
      </c>
      <c r="U804" s="835">
        <f t="shared" ca="1" si="997"/>
        <v>0</v>
      </c>
      <c r="V804" s="34">
        <f t="shared" si="1023"/>
        <v>0</v>
      </c>
      <c r="W804" s="553">
        <f t="shared" si="1024"/>
        <v>0</v>
      </c>
      <c r="X804" s="42">
        <f t="shared" si="998"/>
        <v>0.03</v>
      </c>
      <c r="Y804" s="43">
        <f t="shared" si="962"/>
        <v>2.4662697723036864E-3</v>
      </c>
      <c r="Z804" s="45">
        <f t="shared" si="953"/>
        <v>0.03</v>
      </c>
      <c r="AA804" s="43">
        <f t="shared" si="963"/>
        <v>2.4662697723036864E-3</v>
      </c>
      <c r="AB804" s="35">
        <f t="shared" si="1020"/>
        <v>0.16</v>
      </c>
      <c r="AC804" s="35">
        <f t="shared" ca="1" si="1020"/>
        <v>0.15470777428049154</v>
      </c>
      <c r="AD804" s="317">
        <f t="shared" ca="1" si="1020"/>
        <v>0.15470777428049154</v>
      </c>
      <c r="AE804" s="39"/>
      <c r="AF804" s="318">
        <f t="shared" si="964"/>
        <v>0</v>
      </c>
      <c r="AG804" s="405">
        <f t="shared" ca="1" si="965"/>
        <v>0</v>
      </c>
      <c r="AH804" s="318">
        <f t="shared" si="966"/>
        <v>0</v>
      </c>
      <c r="AI804" s="405">
        <f t="shared" ca="1" si="967"/>
        <v>0</v>
      </c>
      <c r="AJ804" s="318">
        <f t="shared" si="968"/>
        <v>0</v>
      </c>
      <c r="AK804" s="405">
        <f t="shared" ca="1" si="969"/>
        <v>0</v>
      </c>
      <c r="AL804" s="35">
        <v>0</v>
      </c>
      <c r="AM804" s="30">
        <f t="shared" ca="1" si="970"/>
        <v>0</v>
      </c>
      <c r="AN804" s="39"/>
      <c r="AO804" s="39"/>
      <c r="AP804" s="709">
        <f ca="1">IF($J$12="",0,IF(A804&lt;=$Y$3,IF(R803+SUM($M$126:M804)&gt;$Z$22,R803*10%,IF(R803+SUM($M$126:M804)&lt;=$Z$22,$Z$22-R803-SUM($M$126:M804))),0))</f>
        <v>0</v>
      </c>
      <c r="AQ804" s="319">
        <f t="shared" ca="1" si="1000"/>
        <v>0</v>
      </c>
      <c r="AR804" s="319">
        <f ca="1">IF($J$12="",0,IF(U803&lt;0,0,IF(A804&lt;=$Y$3,IF(U803+SUM($M$126:M804)&gt;$Z$22,U803*10%,IF(U803+SUM($M$126:M804)&lt;=$Z$22,$AR$125-U803-SUM($M$126:M804))),0)))</f>
        <v>0</v>
      </c>
      <c r="AS804" s="39">
        <f t="shared" ca="1" si="1001"/>
        <v>0</v>
      </c>
      <c r="AT804" s="723">
        <f t="shared" ca="1" si="971"/>
        <v>0</v>
      </c>
      <c r="AU804" s="320">
        <f t="shared" ca="1" si="972"/>
        <v>0</v>
      </c>
      <c r="AV804" s="320">
        <f t="shared" ca="1" si="973"/>
        <v>0</v>
      </c>
      <c r="AW804" s="320">
        <f t="shared" ca="1" si="974"/>
        <v>0</v>
      </c>
      <c r="AX804" s="320">
        <f t="shared" ca="1" si="975"/>
        <v>0</v>
      </c>
      <c r="AY804" s="320">
        <f t="shared" ca="1" si="1002"/>
        <v>0</v>
      </c>
      <c r="AZ804" s="724">
        <f t="shared" ca="1" si="976"/>
        <v>0</v>
      </c>
      <c r="BA804" s="1259">
        <f t="shared" si="1003"/>
        <v>0</v>
      </c>
      <c r="BB804" s="1250"/>
      <c r="BC804" s="715">
        <f t="shared" si="977"/>
        <v>0</v>
      </c>
      <c r="BD804" s="715">
        <f t="shared" si="978"/>
        <v>0</v>
      </c>
      <c r="BE804" s="715">
        <f t="shared" si="979"/>
        <v>0</v>
      </c>
      <c r="BF804" s="715">
        <f t="shared" si="1004"/>
        <v>0</v>
      </c>
      <c r="BG804" s="732">
        <f t="shared" si="980"/>
        <v>0</v>
      </c>
      <c r="BH804" s="39"/>
      <c r="BI804" s="39"/>
      <c r="BJ804" s="39"/>
      <c r="BK804" s="39"/>
      <c r="BL804" s="39"/>
      <c r="BM804" s="30"/>
      <c r="BN804" s="422">
        <f t="shared" ca="1" si="981"/>
        <v>0</v>
      </c>
      <c r="BO804" s="422">
        <f t="shared" ca="1" si="982"/>
        <v>0</v>
      </c>
      <c r="BP804" s="422">
        <f t="shared" ca="1" si="983"/>
        <v>0</v>
      </c>
      <c r="BQ804" s="422">
        <f t="shared" ca="1" si="984"/>
        <v>0</v>
      </c>
      <c r="BR804" s="422">
        <f t="shared" ca="1" si="1005"/>
        <v>0</v>
      </c>
      <c r="BS804" s="422">
        <f t="shared" ca="1" si="985"/>
        <v>0</v>
      </c>
      <c r="BT804" s="422">
        <f t="shared" si="986"/>
        <v>0</v>
      </c>
      <c r="BU804" s="422">
        <f t="shared" si="987"/>
        <v>0</v>
      </c>
      <c r="BV804" s="422">
        <f t="shared" si="988"/>
        <v>0</v>
      </c>
      <c r="BW804" s="422">
        <f t="shared" si="989"/>
        <v>0</v>
      </c>
      <c r="BX804" s="422">
        <f t="shared" si="1006"/>
        <v>0</v>
      </c>
      <c r="BY804" s="422">
        <f t="shared" si="990"/>
        <v>0</v>
      </c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458"/>
      <c r="CL804" s="458"/>
      <c r="CM804" s="458"/>
      <c r="CN804" s="458"/>
      <c r="CO804" s="458"/>
      <c r="CP804" s="458"/>
      <c r="CQ804" s="458"/>
      <c r="CR804" s="458"/>
      <c r="CS804" s="458"/>
      <c r="CT804" s="458"/>
      <c r="CU804" s="458"/>
      <c r="CV804" s="458"/>
      <c r="CW804" s="458"/>
      <c r="CX804" s="458"/>
      <c r="CY804" s="458"/>
      <c r="CZ804" s="458"/>
      <c r="DA804" s="458"/>
      <c r="DB804" s="458"/>
      <c r="DC804" s="458"/>
      <c r="DD804" s="458"/>
      <c r="DE804" s="458"/>
      <c r="DF804" s="458"/>
      <c r="DG804" s="458"/>
      <c r="DH804" s="458"/>
      <c r="DI804" s="458"/>
      <c r="DJ804" s="458"/>
      <c r="DK804" s="458"/>
      <c r="DL804" s="458"/>
      <c r="DM804" s="458"/>
      <c r="DN804" s="458"/>
      <c r="DO804" s="458"/>
      <c r="DP804" s="458"/>
      <c r="DQ804" s="458"/>
      <c r="DR804" s="458"/>
      <c r="DS804" s="458"/>
      <c r="DT804" s="458"/>
      <c r="DU804" s="39"/>
      <c r="DV804" s="39"/>
      <c r="DW804" s="31">
        <f t="shared" si="1021"/>
        <v>57</v>
      </c>
      <c r="DX804" s="459">
        <f t="shared" si="991"/>
        <v>680</v>
      </c>
      <c r="DY804" s="467">
        <f t="shared" si="1007"/>
        <v>0</v>
      </c>
      <c r="DZ804" s="468">
        <f t="shared" si="1008"/>
        <v>0</v>
      </c>
      <c r="EA804" s="467">
        <f t="shared" si="1009"/>
        <v>0</v>
      </c>
      <c r="EB804" s="468"/>
      <c r="EC804" s="326"/>
      <c r="ED804" s="468"/>
      <c r="EE804" s="39"/>
      <c r="EF804" s="459">
        <f t="shared" si="1010"/>
        <v>680</v>
      </c>
      <c r="EG804" s="407">
        <f t="shared" si="1022"/>
        <v>0.03</v>
      </c>
      <c r="EH804" s="407">
        <f t="shared" si="1022"/>
        <v>0.03</v>
      </c>
      <c r="EI804" s="407">
        <f t="shared" si="1022"/>
        <v>0.03</v>
      </c>
      <c r="EJ804" s="407">
        <f t="shared" si="1022"/>
        <v>0.03</v>
      </c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</row>
    <row r="805" spans="1:228" ht="12.75" hidden="1" customHeight="1" x14ac:dyDescent="0.2">
      <c r="A805" s="31">
        <f t="shared" si="1019"/>
        <v>57</v>
      </c>
      <c r="B805" s="31"/>
      <c r="C805" s="31"/>
      <c r="D805" s="32">
        <f t="shared" si="992"/>
        <v>681</v>
      </c>
      <c r="E805" s="33">
        <f t="shared" ca="1" si="956"/>
        <v>0</v>
      </c>
      <c r="F805" s="33">
        <f t="shared" ca="1" si="957"/>
        <v>0</v>
      </c>
      <c r="G805" s="33">
        <f t="shared" ca="1" si="958"/>
        <v>0</v>
      </c>
      <c r="H805" s="33">
        <v>0</v>
      </c>
      <c r="I805" s="33">
        <v>0</v>
      </c>
      <c r="J805" s="33">
        <f t="shared" ca="1" si="1014"/>
        <v>0</v>
      </c>
      <c r="K805" s="33">
        <f t="shared" ca="1" si="959"/>
        <v>0</v>
      </c>
      <c r="L805" s="33"/>
      <c r="M805" s="832">
        <v>0</v>
      </c>
      <c r="N805" s="33">
        <f>IF(M805&gt;0,#REF!,0)</f>
        <v>0</v>
      </c>
      <c r="O805" s="33">
        <f t="shared" ca="1" si="960"/>
        <v>0</v>
      </c>
      <c r="P805" s="833">
        <f t="shared" ca="1" si="993"/>
        <v>0</v>
      </c>
      <c r="Q805" s="834">
        <f t="shared" ca="1" si="994"/>
        <v>0</v>
      </c>
      <c r="R805" s="835">
        <f t="shared" ca="1" si="995"/>
        <v>0</v>
      </c>
      <c r="S805" s="836">
        <f t="shared" ca="1" si="996"/>
        <v>0</v>
      </c>
      <c r="T805" s="34">
        <f t="shared" ca="1" si="961"/>
        <v>0</v>
      </c>
      <c r="U805" s="835">
        <f t="shared" ca="1" si="997"/>
        <v>0</v>
      </c>
      <c r="V805" s="34">
        <f t="shared" si="1023"/>
        <v>0</v>
      </c>
      <c r="W805" s="553">
        <f t="shared" si="1024"/>
        <v>0</v>
      </c>
      <c r="X805" s="42">
        <f t="shared" si="998"/>
        <v>0.03</v>
      </c>
      <c r="Y805" s="43">
        <f t="shared" si="962"/>
        <v>2.4662697723036864E-3</v>
      </c>
      <c r="Z805" s="45">
        <f t="shared" si="953"/>
        <v>0.03</v>
      </c>
      <c r="AA805" s="43">
        <f t="shared" si="963"/>
        <v>2.4662697723036864E-3</v>
      </c>
      <c r="AB805" s="35">
        <f t="shared" si="1020"/>
        <v>0.16</v>
      </c>
      <c r="AC805" s="35">
        <f t="shared" ca="1" si="1020"/>
        <v>0.15470777428049154</v>
      </c>
      <c r="AD805" s="317">
        <f t="shared" ca="1" si="1020"/>
        <v>0.15470777428049154</v>
      </c>
      <c r="AE805" s="39"/>
      <c r="AF805" s="318">
        <f t="shared" si="964"/>
        <v>0</v>
      </c>
      <c r="AG805" s="405">
        <f t="shared" ca="1" si="965"/>
        <v>0</v>
      </c>
      <c r="AH805" s="318">
        <f t="shared" si="966"/>
        <v>0</v>
      </c>
      <c r="AI805" s="405">
        <f t="shared" ca="1" si="967"/>
        <v>0</v>
      </c>
      <c r="AJ805" s="318">
        <f t="shared" si="968"/>
        <v>0</v>
      </c>
      <c r="AK805" s="405">
        <f t="shared" ca="1" si="969"/>
        <v>0</v>
      </c>
      <c r="AL805" s="35">
        <v>0</v>
      </c>
      <c r="AM805" s="30">
        <f t="shared" ca="1" si="970"/>
        <v>0</v>
      </c>
      <c r="AN805" s="39"/>
      <c r="AO805" s="39"/>
      <c r="AP805" s="709">
        <f ca="1">IF($J$12="",0,IF(A805&lt;=$Y$3,IF(R804+SUM($M$126:M805)&gt;$Z$22,R804*10%,IF(R804+SUM($M$126:M805)&lt;=$Z$22,$Z$22-R804-SUM($M$126:M805))),0))</f>
        <v>0</v>
      </c>
      <c r="AQ805" s="319">
        <f t="shared" ca="1" si="1000"/>
        <v>0</v>
      </c>
      <c r="AR805" s="319">
        <f ca="1">IF($J$12="",0,IF(U804&lt;0,0,IF(A805&lt;=$Y$3,IF(U804+SUM($M$126:M805)&gt;$Z$22,U804*10%,IF(U804+SUM($M$126:M805)&lt;=$Z$22,$AR$125-U804-SUM($M$126:M805))),0)))</f>
        <v>0</v>
      </c>
      <c r="AS805" s="39">
        <f t="shared" ca="1" si="1001"/>
        <v>0</v>
      </c>
      <c r="AT805" s="723">
        <f t="shared" ca="1" si="971"/>
        <v>0</v>
      </c>
      <c r="AU805" s="320">
        <f t="shared" ca="1" si="972"/>
        <v>0</v>
      </c>
      <c r="AV805" s="320">
        <f t="shared" ca="1" si="973"/>
        <v>0</v>
      </c>
      <c r="AW805" s="320">
        <f t="shared" ca="1" si="974"/>
        <v>0</v>
      </c>
      <c r="AX805" s="320">
        <f t="shared" ca="1" si="975"/>
        <v>0</v>
      </c>
      <c r="AY805" s="320">
        <f t="shared" ca="1" si="1002"/>
        <v>0</v>
      </c>
      <c r="AZ805" s="724">
        <f t="shared" ca="1" si="976"/>
        <v>0</v>
      </c>
      <c r="BA805" s="1259">
        <f t="shared" si="1003"/>
        <v>0</v>
      </c>
      <c r="BB805" s="1250"/>
      <c r="BC805" s="715">
        <f t="shared" si="977"/>
        <v>0</v>
      </c>
      <c r="BD805" s="715">
        <f t="shared" si="978"/>
        <v>0</v>
      </c>
      <c r="BE805" s="715">
        <f t="shared" si="979"/>
        <v>0</v>
      </c>
      <c r="BF805" s="715">
        <f t="shared" si="1004"/>
        <v>0</v>
      </c>
      <c r="BG805" s="732">
        <f t="shared" si="980"/>
        <v>0</v>
      </c>
      <c r="BH805" s="39"/>
      <c r="BI805" s="39"/>
      <c r="BJ805" s="39"/>
      <c r="BK805" s="39"/>
      <c r="BL805" s="39"/>
      <c r="BM805" s="30"/>
      <c r="BN805" s="422">
        <f t="shared" ca="1" si="981"/>
        <v>0</v>
      </c>
      <c r="BO805" s="422">
        <f t="shared" ca="1" si="982"/>
        <v>0</v>
      </c>
      <c r="BP805" s="422">
        <f t="shared" ca="1" si="983"/>
        <v>0</v>
      </c>
      <c r="BQ805" s="422">
        <f t="shared" ca="1" si="984"/>
        <v>0</v>
      </c>
      <c r="BR805" s="422">
        <f t="shared" ca="1" si="1005"/>
        <v>0</v>
      </c>
      <c r="BS805" s="422">
        <f t="shared" ca="1" si="985"/>
        <v>0</v>
      </c>
      <c r="BT805" s="422">
        <f t="shared" si="986"/>
        <v>0</v>
      </c>
      <c r="BU805" s="422">
        <f t="shared" si="987"/>
        <v>0</v>
      </c>
      <c r="BV805" s="422">
        <f t="shared" si="988"/>
        <v>0</v>
      </c>
      <c r="BW805" s="422">
        <f t="shared" si="989"/>
        <v>0</v>
      </c>
      <c r="BX805" s="422">
        <f t="shared" si="1006"/>
        <v>0</v>
      </c>
      <c r="BY805" s="422">
        <f t="shared" si="990"/>
        <v>0</v>
      </c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458"/>
      <c r="CL805" s="458"/>
      <c r="CM805" s="458"/>
      <c r="CN805" s="458"/>
      <c r="CO805" s="458"/>
      <c r="CP805" s="458"/>
      <c r="CQ805" s="458"/>
      <c r="CR805" s="458"/>
      <c r="CS805" s="458"/>
      <c r="CT805" s="458"/>
      <c r="CU805" s="458"/>
      <c r="CV805" s="458"/>
      <c r="CW805" s="458"/>
      <c r="CX805" s="458"/>
      <c r="CY805" s="458"/>
      <c r="CZ805" s="458"/>
      <c r="DA805" s="458"/>
      <c r="DB805" s="458"/>
      <c r="DC805" s="458"/>
      <c r="DD805" s="458"/>
      <c r="DE805" s="458"/>
      <c r="DF805" s="458"/>
      <c r="DG805" s="458"/>
      <c r="DH805" s="458"/>
      <c r="DI805" s="458"/>
      <c r="DJ805" s="458"/>
      <c r="DK805" s="458"/>
      <c r="DL805" s="458"/>
      <c r="DM805" s="458"/>
      <c r="DN805" s="458"/>
      <c r="DO805" s="458"/>
      <c r="DP805" s="458"/>
      <c r="DQ805" s="458"/>
      <c r="DR805" s="458"/>
      <c r="DS805" s="458"/>
      <c r="DT805" s="458"/>
      <c r="DU805" s="39"/>
      <c r="DV805" s="39"/>
      <c r="DW805" s="31">
        <f t="shared" si="1021"/>
        <v>57</v>
      </c>
      <c r="DX805" s="459">
        <f t="shared" si="991"/>
        <v>681</v>
      </c>
      <c r="DY805" s="467">
        <f t="shared" si="1007"/>
        <v>0</v>
      </c>
      <c r="DZ805" s="468">
        <f t="shared" si="1008"/>
        <v>0</v>
      </c>
      <c r="EA805" s="467">
        <f t="shared" si="1009"/>
        <v>0</v>
      </c>
      <c r="EB805" s="468"/>
      <c r="EC805" s="326"/>
      <c r="ED805" s="468"/>
      <c r="EE805" s="39"/>
      <c r="EF805" s="459">
        <f t="shared" si="1010"/>
        <v>681</v>
      </c>
      <c r="EG805" s="407">
        <f t="shared" si="1022"/>
        <v>0.03</v>
      </c>
      <c r="EH805" s="407">
        <f t="shared" si="1022"/>
        <v>0.03</v>
      </c>
      <c r="EI805" s="407">
        <f t="shared" si="1022"/>
        <v>0.03</v>
      </c>
      <c r="EJ805" s="407">
        <f t="shared" si="1022"/>
        <v>0.03</v>
      </c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39"/>
      <c r="FT805" s="39"/>
      <c r="FU805" s="39"/>
      <c r="FV805" s="39"/>
      <c r="FW805" s="39"/>
      <c r="FX805" s="39"/>
      <c r="FY805" s="39"/>
      <c r="FZ805" s="39"/>
      <c r="GA805" s="39"/>
      <c r="GB805" s="39"/>
      <c r="GC805" s="39"/>
      <c r="GD805" s="39"/>
      <c r="GE805" s="39"/>
      <c r="GF805" s="39"/>
      <c r="GG805" s="39"/>
      <c r="GH805" s="39"/>
      <c r="GI805" s="39"/>
      <c r="GJ805" s="39"/>
      <c r="GK805" s="39"/>
      <c r="GL805" s="39"/>
      <c r="GM805" s="39"/>
      <c r="GN805" s="39"/>
      <c r="GO805" s="39"/>
      <c r="GP805" s="39"/>
      <c r="GQ805" s="39"/>
      <c r="GR805" s="39"/>
      <c r="GS805" s="39"/>
      <c r="GT805" s="39"/>
      <c r="GU805" s="39"/>
      <c r="GV805" s="39"/>
      <c r="GW805" s="39"/>
      <c r="GX805" s="39"/>
      <c r="GY805" s="39"/>
      <c r="GZ805" s="39"/>
      <c r="HA805" s="39"/>
      <c r="HB805" s="39"/>
      <c r="HC805" s="39"/>
      <c r="HD805" s="39"/>
      <c r="HE805" s="39"/>
      <c r="HF805" s="39"/>
      <c r="HG805" s="39"/>
      <c r="HH805" s="39"/>
      <c r="HI805" s="39"/>
      <c r="HJ805" s="39"/>
      <c r="HK805" s="39"/>
      <c r="HL805" s="39"/>
      <c r="HM805" s="39"/>
      <c r="HN805" s="39"/>
      <c r="HO805" s="39"/>
      <c r="HP805" s="39"/>
      <c r="HQ805" s="39"/>
      <c r="HR805" s="39"/>
      <c r="HS805" s="39"/>
      <c r="HT805" s="39"/>
    </row>
    <row r="806" spans="1:228" ht="12.75" hidden="1" customHeight="1" x14ac:dyDescent="0.2">
      <c r="A806" s="31">
        <f t="shared" si="1019"/>
        <v>57</v>
      </c>
      <c r="B806" s="31"/>
      <c r="C806" s="31"/>
      <c r="D806" s="32">
        <f t="shared" si="992"/>
        <v>682</v>
      </c>
      <c r="E806" s="33">
        <f t="shared" ca="1" si="956"/>
        <v>0</v>
      </c>
      <c r="F806" s="33">
        <f t="shared" ca="1" si="957"/>
        <v>0</v>
      </c>
      <c r="G806" s="33">
        <f t="shared" ca="1" si="958"/>
        <v>0</v>
      </c>
      <c r="H806" s="33">
        <v>0</v>
      </c>
      <c r="I806" s="33">
        <v>0</v>
      </c>
      <c r="J806" s="33">
        <f t="shared" ca="1" si="1014"/>
        <v>0</v>
      </c>
      <c r="K806" s="33">
        <f t="shared" ca="1" si="959"/>
        <v>0</v>
      </c>
      <c r="L806" s="33"/>
      <c r="M806" s="832">
        <v>0</v>
      </c>
      <c r="N806" s="33">
        <f>IF(M806&gt;0,#REF!,0)</f>
        <v>0</v>
      </c>
      <c r="O806" s="33">
        <f t="shared" ca="1" si="960"/>
        <v>0</v>
      </c>
      <c r="P806" s="833">
        <f t="shared" ca="1" si="993"/>
        <v>0</v>
      </c>
      <c r="Q806" s="834">
        <f t="shared" ca="1" si="994"/>
        <v>0</v>
      </c>
      <c r="R806" s="835">
        <f t="shared" ca="1" si="995"/>
        <v>0</v>
      </c>
      <c r="S806" s="836">
        <f t="shared" ca="1" si="996"/>
        <v>0</v>
      </c>
      <c r="T806" s="34">
        <f t="shared" ca="1" si="961"/>
        <v>0</v>
      </c>
      <c r="U806" s="835">
        <f t="shared" ca="1" si="997"/>
        <v>0</v>
      </c>
      <c r="V806" s="34">
        <f t="shared" si="1023"/>
        <v>0</v>
      </c>
      <c r="W806" s="553">
        <f t="shared" si="1024"/>
        <v>0</v>
      </c>
      <c r="X806" s="42">
        <f t="shared" si="998"/>
        <v>0.03</v>
      </c>
      <c r="Y806" s="43">
        <f t="shared" si="962"/>
        <v>2.4662697723036864E-3</v>
      </c>
      <c r="Z806" s="45">
        <f t="shared" si="953"/>
        <v>0.03</v>
      </c>
      <c r="AA806" s="43">
        <f t="shared" si="963"/>
        <v>2.4662697723036864E-3</v>
      </c>
      <c r="AB806" s="35">
        <f t="shared" si="1020"/>
        <v>0.16</v>
      </c>
      <c r="AC806" s="35">
        <f t="shared" ca="1" si="1020"/>
        <v>0.15470777428049154</v>
      </c>
      <c r="AD806" s="317">
        <f t="shared" ca="1" si="1020"/>
        <v>0.15470777428049154</v>
      </c>
      <c r="AE806" s="39"/>
      <c r="AF806" s="318">
        <f t="shared" si="964"/>
        <v>0</v>
      </c>
      <c r="AG806" s="405">
        <f t="shared" ca="1" si="965"/>
        <v>0</v>
      </c>
      <c r="AH806" s="318">
        <f t="shared" si="966"/>
        <v>0</v>
      </c>
      <c r="AI806" s="405">
        <f t="shared" ca="1" si="967"/>
        <v>0</v>
      </c>
      <c r="AJ806" s="318">
        <f t="shared" si="968"/>
        <v>0</v>
      </c>
      <c r="AK806" s="405">
        <f t="shared" ca="1" si="969"/>
        <v>0</v>
      </c>
      <c r="AL806" s="35">
        <v>0</v>
      </c>
      <c r="AM806" s="30">
        <f t="shared" ca="1" si="970"/>
        <v>0</v>
      </c>
      <c r="AN806" s="39"/>
      <c r="AO806" s="39"/>
      <c r="AP806" s="709">
        <f ca="1">IF($J$12="",0,IF(A806&lt;=$Y$3,IF(R805+SUM($M$126:M806)&gt;$Z$22,R805*10%,IF(R805+SUM($M$126:M806)&lt;=$Z$22,$Z$22-R805-SUM($M$126:M806))),0))</f>
        <v>0</v>
      </c>
      <c r="AQ806" s="319">
        <f t="shared" ca="1" si="1000"/>
        <v>0</v>
      </c>
      <c r="AR806" s="319">
        <f ca="1">IF($J$12="",0,IF(U805&lt;0,0,IF(A806&lt;=$Y$3,IF(U805+SUM($M$126:M806)&gt;$Z$22,U805*10%,IF(U805+SUM($M$126:M806)&lt;=$Z$22,$AR$125-U805-SUM($M$126:M806))),0)))</f>
        <v>0</v>
      </c>
      <c r="AS806" s="39">
        <f t="shared" ca="1" si="1001"/>
        <v>0</v>
      </c>
      <c r="AT806" s="723">
        <f t="shared" ca="1" si="971"/>
        <v>0</v>
      </c>
      <c r="AU806" s="320">
        <f t="shared" ca="1" si="972"/>
        <v>0</v>
      </c>
      <c r="AV806" s="320">
        <f t="shared" ca="1" si="973"/>
        <v>0</v>
      </c>
      <c r="AW806" s="320">
        <f t="shared" ca="1" si="974"/>
        <v>0</v>
      </c>
      <c r="AX806" s="320">
        <f t="shared" ca="1" si="975"/>
        <v>0</v>
      </c>
      <c r="AY806" s="320">
        <f t="shared" ca="1" si="1002"/>
        <v>0</v>
      </c>
      <c r="AZ806" s="724">
        <f t="shared" ca="1" si="976"/>
        <v>0</v>
      </c>
      <c r="BA806" s="1259">
        <f t="shared" si="1003"/>
        <v>0</v>
      </c>
      <c r="BB806" s="1250"/>
      <c r="BC806" s="715">
        <f t="shared" si="977"/>
        <v>0</v>
      </c>
      <c r="BD806" s="715">
        <f t="shared" si="978"/>
        <v>0</v>
      </c>
      <c r="BE806" s="715">
        <f t="shared" si="979"/>
        <v>0</v>
      </c>
      <c r="BF806" s="715">
        <f t="shared" si="1004"/>
        <v>0</v>
      </c>
      <c r="BG806" s="732">
        <f t="shared" si="980"/>
        <v>0</v>
      </c>
      <c r="BH806" s="39"/>
      <c r="BI806" s="39"/>
      <c r="BJ806" s="39"/>
      <c r="BK806" s="39"/>
      <c r="BL806" s="39"/>
      <c r="BM806" s="30"/>
      <c r="BN806" s="422">
        <f t="shared" ca="1" si="981"/>
        <v>0</v>
      </c>
      <c r="BO806" s="422">
        <f t="shared" ca="1" si="982"/>
        <v>0</v>
      </c>
      <c r="BP806" s="422">
        <f t="shared" ca="1" si="983"/>
        <v>0</v>
      </c>
      <c r="BQ806" s="422">
        <f t="shared" ca="1" si="984"/>
        <v>0</v>
      </c>
      <c r="BR806" s="422">
        <f t="shared" ca="1" si="1005"/>
        <v>0</v>
      </c>
      <c r="BS806" s="422">
        <f t="shared" ca="1" si="985"/>
        <v>0</v>
      </c>
      <c r="BT806" s="422">
        <f t="shared" si="986"/>
        <v>0</v>
      </c>
      <c r="BU806" s="422">
        <f t="shared" si="987"/>
        <v>0</v>
      </c>
      <c r="BV806" s="422">
        <f t="shared" si="988"/>
        <v>0</v>
      </c>
      <c r="BW806" s="422">
        <f t="shared" si="989"/>
        <v>0</v>
      </c>
      <c r="BX806" s="422">
        <f t="shared" si="1006"/>
        <v>0</v>
      </c>
      <c r="BY806" s="422">
        <f t="shared" si="990"/>
        <v>0</v>
      </c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458"/>
      <c r="CL806" s="458"/>
      <c r="CM806" s="458"/>
      <c r="CN806" s="458"/>
      <c r="CO806" s="458"/>
      <c r="CP806" s="458"/>
      <c r="CQ806" s="458"/>
      <c r="CR806" s="458"/>
      <c r="CS806" s="458"/>
      <c r="CT806" s="458"/>
      <c r="CU806" s="458"/>
      <c r="CV806" s="458"/>
      <c r="CW806" s="458"/>
      <c r="CX806" s="458"/>
      <c r="CY806" s="458"/>
      <c r="CZ806" s="458"/>
      <c r="DA806" s="458"/>
      <c r="DB806" s="458"/>
      <c r="DC806" s="458"/>
      <c r="DD806" s="458"/>
      <c r="DE806" s="458"/>
      <c r="DF806" s="458"/>
      <c r="DG806" s="458"/>
      <c r="DH806" s="458"/>
      <c r="DI806" s="458"/>
      <c r="DJ806" s="458"/>
      <c r="DK806" s="458"/>
      <c r="DL806" s="458"/>
      <c r="DM806" s="458"/>
      <c r="DN806" s="458"/>
      <c r="DO806" s="458"/>
      <c r="DP806" s="458"/>
      <c r="DQ806" s="458"/>
      <c r="DR806" s="458"/>
      <c r="DS806" s="458"/>
      <c r="DT806" s="458"/>
      <c r="DU806" s="39"/>
      <c r="DV806" s="39"/>
      <c r="DW806" s="31">
        <f t="shared" si="1021"/>
        <v>57</v>
      </c>
      <c r="DX806" s="459">
        <f t="shared" si="991"/>
        <v>682</v>
      </c>
      <c r="DY806" s="467">
        <f t="shared" si="1007"/>
        <v>0</v>
      </c>
      <c r="DZ806" s="468">
        <f t="shared" si="1008"/>
        <v>0</v>
      </c>
      <c r="EA806" s="467">
        <f t="shared" si="1009"/>
        <v>0</v>
      </c>
      <c r="EB806" s="468"/>
      <c r="EC806" s="326"/>
      <c r="ED806" s="468"/>
      <c r="EE806" s="39"/>
      <c r="EF806" s="459">
        <f t="shared" si="1010"/>
        <v>682</v>
      </c>
      <c r="EG806" s="407">
        <f t="shared" si="1022"/>
        <v>0.03</v>
      </c>
      <c r="EH806" s="407">
        <f t="shared" si="1022"/>
        <v>0.03</v>
      </c>
      <c r="EI806" s="407">
        <f t="shared" si="1022"/>
        <v>0.03</v>
      </c>
      <c r="EJ806" s="407">
        <f t="shared" si="1022"/>
        <v>0.03</v>
      </c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U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</row>
    <row r="807" spans="1:228" ht="12.75" hidden="1" customHeight="1" x14ac:dyDescent="0.2">
      <c r="A807" s="31">
        <f t="shared" si="1019"/>
        <v>57</v>
      </c>
      <c r="B807" s="31"/>
      <c r="C807" s="31"/>
      <c r="D807" s="32">
        <f t="shared" si="992"/>
        <v>683</v>
      </c>
      <c r="E807" s="33">
        <f t="shared" ca="1" si="956"/>
        <v>0</v>
      </c>
      <c r="F807" s="33">
        <f t="shared" ca="1" si="957"/>
        <v>0</v>
      </c>
      <c r="G807" s="33">
        <f t="shared" ca="1" si="958"/>
        <v>0</v>
      </c>
      <c r="H807" s="33">
        <v>0</v>
      </c>
      <c r="I807" s="33">
        <v>0</v>
      </c>
      <c r="J807" s="33">
        <f t="shared" ca="1" si="1014"/>
        <v>0</v>
      </c>
      <c r="K807" s="33">
        <f t="shared" ca="1" si="959"/>
        <v>0</v>
      </c>
      <c r="L807" s="33"/>
      <c r="M807" s="832">
        <v>0</v>
      </c>
      <c r="N807" s="33">
        <f>IF(M807&gt;0,#REF!,0)</f>
        <v>0</v>
      </c>
      <c r="O807" s="33">
        <f t="shared" ca="1" si="960"/>
        <v>0</v>
      </c>
      <c r="P807" s="833">
        <f t="shared" ca="1" si="993"/>
        <v>0</v>
      </c>
      <c r="Q807" s="834">
        <f t="shared" ca="1" si="994"/>
        <v>0</v>
      </c>
      <c r="R807" s="835">
        <f t="shared" ca="1" si="995"/>
        <v>0</v>
      </c>
      <c r="S807" s="836">
        <f t="shared" ca="1" si="996"/>
        <v>0</v>
      </c>
      <c r="T807" s="34">
        <f t="shared" ca="1" si="961"/>
        <v>0</v>
      </c>
      <c r="U807" s="835">
        <f t="shared" ca="1" si="997"/>
        <v>0</v>
      </c>
      <c r="V807" s="34">
        <f t="shared" si="1023"/>
        <v>0</v>
      </c>
      <c r="W807" s="553">
        <f t="shared" si="1024"/>
        <v>0</v>
      </c>
      <c r="X807" s="42">
        <f t="shared" si="998"/>
        <v>0.03</v>
      </c>
      <c r="Y807" s="43">
        <f t="shared" si="962"/>
        <v>2.4662697723036864E-3</v>
      </c>
      <c r="Z807" s="45">
        <f t="shared" si="953"/>
        <v>0.03</v>
      </c>
      <c r="AA807" s="43">
        <f t="shared" si="963"/>
        <v>2.4662697723036864E-3</v>
      </c>
      <c r="AB807" s="35">
        <f t="shared" si="1020"/>
        <v>0.16</v>
      </c>
      <c r="AC807" s="35">
        <f t="shared" ca="1" si="1020"/>
        <v>0.15470777428049154</v>
      </c>
      <c r="AD807" s="317">
        <f t="shared" ca="1" si="1020"/>
        <v>0.15470777428049154</v>
      </c>
      <c r="AE807" s="39"/>
      <c r="AF807" s="318">
        <f t="shared" si="964"/>
        <v>0</v>
      </c>
      <c r="AG807" s="405">
        <f t="shared" ca="1" si="965"/>
        <v>0</v>
      </c>
      <c r="AH807" s="318">
        <f t="shared" si="966"/>
        <v>0</v>
      </c>
      <c r="AI807" s="405">
        <f t="shared" ca="1" si="967"/>
        <v>0</v>
      </c>
      <c r="AJ807" s="318">
        <f t="shared" si="968"/>
        <v>0</v>
      </c>
      <c r="AK807" s="405">
        <f t="shared" ca="1" si="969"/>
        <v>0</v>
      </c>
      <c r="AL807" s="35">
        <v>0</v>
      </c>
      <c r="AM807" s="30">
        <f t="shared" ca="1" si="970"/>
        <v>0</v>
      </c>
      <c r="AN807" s="39"/>
      <c r="AO807" s="39"/>
      <c r="AP807" s="709">
        <f ca="1">IF($J$12="",0,IF(A807&lt;=$Y$3,IF(R806+SUM($M$126:M807)&gt;$Z$22,R806*10%,IF(R806+SUM($M$126:M807)&lt;=$Z$22,$Z$22-R806-SUM($M$126:M807))),0))</f>
        <v>0</v>
      </c>
      <c r="AQ807" s="319">
        <f t="shared" ca="1" si="1000"/>
        <v>0</v>
      </c>
      <c r="AR807" s="319">
        <f ca="1">IF($J$12="",0,IF(U806&lt;0,0,IF(A807&lt;=$Y$3,IF(U806+SUM($M$126:M807)&gt;$Z$22,U806*10%,IF(U806+SUM($M$126:M807)&lt;=$Z$22,$AR$125-U806-SUM($M$126:M807))),0)))</f>
        <v>0</v>
      </c>
      <c r="AS807" s="39">
        <f t="shared" ca="1" si="1001"/>
        <v>0</v>
      </c>
      <c r="AT807" s="723">
        <f t="shared" ca="1" si="971"/>
        <v>0</v>
      </c>
      <c r="AU807" s="320">
        <f t="shared" ca="1" si="972"/>
        <v>0</v>
      </c>
      <c r="AV807" s="320">
        <f t="shared" ca="1" si="973"/>
        <v>0</v>
      </c>
      <c r="AW807" s="320">
        <f t="shared" ca="1" si="974"/>
        <v>0</v>
      </c>
      <c r="AX807" s="320">
        <f t="shared" ca="1" si="975"/>
        <v>0</v>
      </c>
      <c r="AY807" s="320">
        <f t="shared" ca="1" si="1002"/>
        <v>0</v>
      </c>
      <c r="AZ807" s="724">
        <f t="shared" ca="1" si="976"/>
        <v>0</v>
      </c>
      <c r="BA807" s="1259">
        <f t="shared" si="1003"/>
        <v>0</v>
      </c>
      <c r="BB807" s="1250"/>
      <c r="BC807" s="715">
        <f t="shared" si="977"/>
        <v>0</v>
      </c>
      <c r="BD807" s="715">
        <f t="shared" si="978"/>
        <v>0</v>
      </c>
      <c r="BE807" s="715">
        <f t="shared" si="979"/>
        <v>0</v>
      </c>
      <c r="BF807" s="715">
        <f t="shared" si="1004"/>
        <v>0</v>
      </c>
      <c r="BG807" s="732">
        <f t="shared" si="980"/>
        <v>0</v>
      </c>
      <c r="BH807" s="39"/>
      <c r="BI807" s="39"/>
      <c r="BJ807" s="39"/>
      <c r="BK807" s="39"/>
      <c r="BL807" s="39"/>
      <c r="BM807" s="30"/>
      <c r="BN807" s="422">
        <f t="shared" ca="1" si="981"/>
        <v>0</v>
      </c>
      <c r="BO807" s="422">
        <f t="shared" ca="1" si="982"/>
        <v>0</v>
      </c>
      <c r="BP807" s="422">
        <f t="shared" ca="1" si="983"/>
        <v>0</v>
      </c>
      <c r="BQ807" s="422">
        <f t="shared" ca="1" si="984"/>
        <v>0</v>
      </c>
      <c r="BR807" s="422">
        <f t="shared" ca="1" si="1005"/>
        <v>0</v>
      </c>
      <c r="BS807" s="422">
        <f t="shared" ca="1" si="985"/>
        <v>0</v>
      </c>
      <c r="BT807" s="422">
        <f t="shared" si="986"/>
        <v>0</v>
      </c>
      <c r="BU807" s="422">
        <f t="shared" si="987"/>
        <v>0</v>
      </c>
      <c r="BV807" s="422">
        <f t="shared" si="988"/>
        <v>0</v>
      </c>
      <c r="BW807" s="422">
        <f t="shared" si="989"/>
        <v>0</v>
      </c>
      <c r="BX807" s="422">
        <f t="shared" si="1006"/>
        <v>0</v>
      </c>
      <c r="BY807" s="422">
        <f t="shared" si="990"/>
        <v>0</v>
      </c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458"/>
      <c r="CL807" s="458"/>
      <c r="CM807" s="458"/>
      <c r="CN807" s="458"/>
      <c r="CO807" s="458"/>
      <c r="CP807" s="458"/>
      <c r="CQ807" s="458"/>
      <c r="CR807" s="458"/>
      <c r="CS807" s="458"/>
      <c r="CT807" s="458"/>
      <c r="CU807" s="458"/>
      <c r="CV807" s="458"/>
      <c r="CW807" s="458"/>
      <c r="CX807" s="458"/>
      <c r="CY807" s="458"/>
      <c r="CZ807" s="458"/>
      <c r="DA807" s="458"/>
      <c r="DB807" s="458"/>
      <c r="DC807" s="458"/>
      <c r="DD807" s="458"/>
      <c r="DE807" s="458"/>
      <c r="DF807" s="458"/>
      <c r="DG807" s="458"/>
      <c r="DH807" s="458"/>
      <c r="DI807" s="458"/>
      <c r="DJ807" s="458"/>
      <c r="DK807" s="458"/>
      <c r="DL807" s="458"/>
      <c r="DM807" s="458"/>
      <c r="DN807" s="458"/>
      <c r="DO807" s="458"/>
      <c r="DP807" s="458"/>
      <c r="DQ807" s="458"/>
      <c r="DR807" s="458"/>
      <c r="DS807" s="458"/>
      <c r="DT807" s="458"/>
      <c r="DU807" s="39"/>
      <c r="DV807" s="39"/>
      <c r="DW807" s="31">
        <f t="shared" si="1021"/>
        <v>57</v>
      </c>
      <c r="DX807" s="459">
        <f t="shared" si="991"/>
        <v>683</v>
      </c>
      <c r="DY807" s="467">
        <f t="shared" si="1007"/>
        <v>0</v>
      </c>
      <c r="DZ807" s="468">
        <f t="shared" si="1008"/>
        <v>0</v>
      </c>
      <c r="EA807" s="467">
        <f t="shared" si="1009"/>
        <v>0</v>
      </c>
      <c r="EB807" s="468"/>
      <c r="EC807" s="326"/>
      <c r="ED807" s="468"/>
      <c r="EE807" s="39"/>
      <c r="EF807" s="459">
        <f t="shared" si="1010"/>
        <v>683</v>
      </c>
      <c r="EG807" s="407">
        <f t="shared" si="1022"/>
        <v>0.03</v>
      </c>
      <c r="EH807" s="407">
        <f t="shared" si="1022"/>
        <v>0.03</v>
      </c>
      <c r="EI807" s="407">
        <f t="shared" si="1022"/>
        <v>0.03</v>
      </c>
      <c r="EJ807" s="407">
        <f t="shared" si="1022"/>
        <v>0.03</v>
      </c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</row>
    <row r="808" spans="1:228" ht="12.75" hidden="1" customHeight="1" x14ac:dyDescent="0.2">
      <c r="A808" s="31">
        <f t="shared" si="1019"/>
        <v>57</v>
      </c>
      <c r="B808" s="31"/>
      <c r="C808" s="31"/>
      <c r="D808" s="32">
        <f t="shared" si="992"/>
        <v>684</v>
      </c>
      <c r="E808" s="33">
        <f t="shared" ca="1" si="956"/>
        <v>0</v>
      </c>
      <c r="F808" s="33">
        <f t="shared" ca="1" si="957"/>
        <v>0</v>
      </c>
      <c r="G808" s="33">
        <f t="shared" ca="1" si="958"/>
        <v>0</v>
      </c>
      <c r="H808" s="33">
        <v>0</v>
      </c>
      <c r="I808" s="33">
        <v>0</v>
      </c>
      <c r="J808" s="33">
        <f t="shared" ca="1" si="1014"/>
        <v>0</v>
      </c>
      <c r="K808" s="33">
        <f t="shared" ca="1" si="959"/>
        <v>0</v>
      </c>
      <c r="L808" s="33"/>
      <c r="M808" s="832">
        <v>0</v>
      </c>
      <c r="N808" s="33">
        <f>IF(M808&gt;0,#REF!,0)</f>
        <v>0</v>
      </c>
      <c r="O808" s="33">
        <f t="shared" ca="1" si="960"/>
        <v>0</v>
      </c>
      <c r="P808" s="833">
        <f t="shared" ca="1" si="993"/>
        <v>0</v>
      </c>
      <c r="Q808" s="834">
        <f t="shared" ca="1" si="994"/>
        <v>0</v>
      </c>
      <c r="R808" s="835">
        <f t="shared" ca="1" si="995"/>
        <v>0</v>
      </c>
      <c r="S808" s="836">
        <f t="shared" ca="1" si="996"/>
        <v>0</v>
      </c>
      <c r="T808" s="34">
        <f t="shared" ca="1" si="961"/>
        <v>0</v>
      </c>
      <c r="U808" s="835">
        <f t="shared" ca="1" si="997"/>
        <v>0</v>
      </c>
      <c r="V808" s="34">
        <f t="shared" si="1023"/>
        <v>0</v>
      </c>
      <c r="W808" s="553">
        <f t="shared" si="1024"/>
        <v>0</v>
      </c>
      <c r="X808" s="42">
        <f t="shared" si="998"/>
        <v>0.03</v>
      </c>
      <c r="Y808" s="43">
        <f t="shared" si="962"/>
        <v>2.4662697723036864E-3</v>
      </c>
      <c r="Z808" s="45">
        <f t="shared" si="953"/>
        <v>0.03</v>
      </c>
      <c r="AA808" s="43">
        <f t="shared" si="963"/>
        <v>2.4662697723036864E-3</v>
      </c>
      <c r="AB808" s="35">
        <f t="shared" si="1020"/>
        <v>0.16</v>
      </c>
      <c r="AC808" s="35">
        <f t="shared" ca="1" si="1020"/>
        <v>0.15470777428049154</v>
      </c>
      <c r="AD808" s="317">
        <f t="shared" ca="1" si="1020"/>
        <v>0.15470777428049154</v>
      </c>
      <c r="AE808" s="39"/>
      <c r="AF808" s="318">
        <f t="shared" si="964"/>
        <v>0</v>
      </c>
      <c r="AG808" s="405">
        <f t="shared" ca="1" si="965"/>
        <v>0</v>
      </c>
      <c r="AH808" s="318">
        <f t="shared" si="966"/>
        <v>0</v>
      </c>
      <c r="AI808" s="405">
        <f t="shared" ca="1" si="967"/>
        <v>0</v>
      </c>
      <c r="AJ808" s="318">
        <f t="shared" si="968"/>
        <v>0</v>
      </c>
      <c r="AK808" s="405">
        <f t="shared" ca="1" si="969"/>
        <v>0</v>
      </c>
      <c r="AL808" s="35">
        <v>0</v>
      </c>
      <c r="AM808" s="30">
        <f t="shared" ca="1" si="970"/>
        <v>0</v>
      </c>
      <c r="AN808" s="39"/>
      <c r="AO808" s="39"/>
      <c r="AP808" s="709">
        <f ca="1">IF($J$12="",0,IF(A808&lt;=$Y$3,IF(R807+SUM($M$126:M808)&gt;$Z$22,R807*10%,IF(R807+SUM($M$126:M808)&lt;=$Z$22,$Z$22-R807-SUM($M$126:M808))),0))</f>
        <v>0</v>
      </c>
      <c r="AQ808" s="319">
        <f t="shared" ca="1" si="1000"/>
        <v>0</v>
      </c>
      <c r="AR808" s="319">
        <f ca="1">IF($J$12="",0,IF(U807&lt;0,0,IF(A808&lt;=$Y$3,IF(U807+SUM($M$126:M808)&gt;$Z$22,U807*10%,IF(U807+SUM($M$126:M808)&lt;=$Z$22,$AR$125-U807-SUM($M$126:M808))),0)))</f>
        <v>0</v>
      </c>
      <c r="AS808" s="39">
        <f t="shared" ca="1" si="1001"/>
        <v>0</v>
      </c>
      <c r="AT808" s="723">
        <f t="shared" ca="1" si="971"/>
        <v>0</v>
      </c>
      <c r="AU808" s="320">
        <f t="shared" ca="1" si="972"/>
        <v>0</v>
      </c>
      <c r="AV808" s="320">
        <f t="shared" ca="1" si="973"/>
        <v>0</v>
      </c>
      <c r="AW808" s="320">
        <f t="shared" ca="1" si="974"/>
        <v>0</v>
      </c>
      <c r="AX808" s="320">
        <f t="shared" ca="1" si="975"/>
        <v>0</v>
      </c>
      <c r="AY808" s="320">
        <f t="shared" ca="1" si="1002"/>
        <v>0</v>
      </c>
      <c r="AZ808" s="724">
        <f t="shared" ca="1" si="976"/>
        <v>0</v>
      </c>
      <c r="BA808" s="1259">
        <f t="shared" si="1003"/>
        <v>0</v>
      </c>
      <c r="BB808" s="1250"/>
      <c r="BC808" s="715">
        <f t="shared" si="977"/>
        <v>0</v>
      </c>
      <c r="BD808" s="715">
        <f t="shared" si="978"/>
        <v>0</v>
      </c>
      <c r="BE808" s="715">
        <f t="shared" si="979"/>
        <v>0</v>
      </c>
      <c r="BF808" s="715">
        <f t="shared" si="1004"/>
        <v>0</v>
      </c>
      <c r="BG808" s="732">
        <f t="shared" si="980"/>
        <v>0</v>
      </c>
      <c r="BH808" s="39"/>
      <c r="BI808" s="39"/>
      <c r="BJ808" s="39"/>
      <c r="BK808" s="39"/>
      <c r="BL808" s="39"/>
      <c r="BM808" s="30"/>
      <c r="BN808" s="422">
        <f t="shared" ca="1" si="981"/>
        <v>0</v>
      </c>
      <c r="BO808" s="422">
        <f t="shared" ca="1" si="982"/>
        <v>0</v>
      </c>
      <c r="BP808" s="422">
        <f t="shared" ca="1" si="983"/>
        <v>0</v>
      </c>
      <c r="BQ808" s="422">
        <f t="shared" ca="1" si="984"/>
        <v>0</v>
      </c>
      <c r="BR808" s="422">
        <f t="shared" ca="1" si="1005"/>
        <v>0</v>
      </c>
      <c r="BS808" s="422">
        <f t="shared" ca="1" si="985"/>
        <v>0</v>
      </c>
      <c r="BT808" s="422">
        <f t="shared" si="986"/>
        <v>0</v>
      </c>
      <c r="BU808" s="422">
        <f t="shared" si="987"/>
        <v>0</v>
      </c>
      <c r="BV808" s="422">
        <f t="shared" si="988"/>
        <v>0</v>
      </c>
      <c r="BW808" s="422">
        <f t="shared" si="989"/>
        <v>0</v>
      </c>
      <c r="BX808" s="422">
        <f t="shared" si="1006"/>
        <v>0</v>
      </c>
      <c r="BY808" s="422">
        <f t="shared" si="990"/>
        <v>0</v>
      </c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458"/>
      <c r="CL808" s="458"/>
      <c r="CM808" s="458"/>
      <c r="CN808" s="458"/>
      <c r="CO808" s="458"/>
      <c r="CP808" s="458"/>
      <c r="CQ808" s="458"/>
      <c r="CR808" s="458"/>
      <c r="CS808" s="458"/>
      <c r="CT808" s="458"/>
      <c r="CU808" s="458"/>
      <c r="CV808" s="458"/>
      <c r="CW808" s="458"/>
      <c r="CX808" s="458"/>
      <c r="CY808" s="458"/>
      <c r="CZ808" s="458"/>
      <c r="DA808" s="458"/>
      <c r="DB808" s="458"/>
      <c r="DC808" s="458"/>
      <c r="DD808" s="458"/>
      <c r="DE808" s="458"/>
      <c r="DF808" s="458"/>
      <c r="DG808" s="458"/>
      <c r="DH808" s="458"/>
      <c r="DI808" s="458"/>
      <c r="DJ808" s="458"/>
      <c r="DK808" s="458"/>
      <c r="DL808" s="458"/>
      <c r="DM808" s="458"/>
      <c r="DN808" s="458"/>
      <c r="DO808" s="458"/>
      <c r="DP808" s="458"/>
      <c r="DQ808" s="458"/>
      <c r="DR808" s="458"/>
      <c r="DS808" s="458"/>
      <c r="DT808" s="458"/>
      <c r="DU808" s="39"/>
      <c r="DV808" s="39"/>
      <c r="DW808" s="31">
        <f t="shared" si="1021"/>
        <v>57</v>
      </c>
      <c r="DX808" s="459">
        <f t="shared" si="991"/>
        <v>684</v>
      </c>
      <c r="DY808" s="467">
        <f t="shared" si="1007"/>
        <v>0</v>
      </c>
      <c r="DZ808" s="468">
        <f t="shared" si="1008"/>
        <v>0</v>
      </c>
      <c r="EA808" s="467">
        <f t="shared" si="1009"/>
        <v>0</v>
      </c>
      <c r="EB808" s="468"/>
      <c r="EC808" s="326"/>
      <c r="ED808" s="468"/>
      <c r="EE808" s="39"/>
      <c r="EF808" s="459">
        <f t="shared" si="1010"/>
        <v>684</v>
      </c>
      <c r="EG808" s="407">
        <f t="shared" si="1022"/>
        <v>0.03</v>
      </c>
      <c r="EH808" s="407">
        <f t="shared" si="1022"/>
        <v>0.03</v>
      </c>
      <c r="EI808" s="407">
        <f t="shared" si="1022"/>
        <v>0.03</v>
      </c>
      <c r="EJ808" s="407">
        <f t="shared" si="1022"/>
        <v>0.03</v>
      </c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</row>
    <row r="809" spans="1:228" ht="12.75" hidden="1" customHeight="1" x14ac:dyDescent="0.2">
      <c r="A809" s="31">
        <f>A808+1</f>
        <v>58</v>
      </c>
      <c r="B809" s="31"/>
      <c r="C809" s="31">
        <v>30</v>
      </c>
      <c r="D809" s="32">
        <f t="shared" si="992"/>
        <v>685</v>
      </c>
      <c r="E809" s="33">
        <f t="shared" ca="1" si="956"/>
        <v>0</v>
      </c>
      <c r="F809" s="33">
        <f t="shared" ca="1" si="957"/>
        <v>0</v>
      </c>
      <c r="G809" s="33">
        <f t="shared" ca="1" si="958"/>
        <v>0</v>
      </c>
      <c r="H809" s="33">
        <v>0</v>
      </c>
      <c r="I809" s="33">
        <v>0</v>
      </c>
      <c r="J809" s="33">
        <f t="shared" ca="1" si="1014"/>
        <v>0</v>
      </c>
      <c r="K809" s="33">
        <f t="shared" ca="1" si="959"/>
        <v>0</v>
      </c>
      <c r="L809" s="33"/>
      <c r="M809" s="832">
        <v>0</v>
      </c>
      <c r="N809" s="33">
        <f>IF(M809&gt;0,#REF!,0)</f>
        <v>0</v>
      </c>
      <c r="O809" s="33">
        <f t="shared" ca="1" si="960"/>
        <v>0</v>
      </c>
      <c r="P809" s="833">
        <f t="shared" ca="1" si="993"/>
        <v>0</v>
      </c>
      <c r="Q809" s="834">
        <f t="shared" ca="1" si="994"/>
        <v>0</v>
      </c>
      <c r="R809" s="835">
        <f t="shared" ca="1" si="995"/>
        <v>0</v>
      </c>
      <c r="S809" s="836">
        <f t="shared" ca="1" si="996"/>
        <v>0</v>
      </c>
      <c r="T809" s="34">
        <f t="shared" ca="1" si="961"/>
        <v>0</v>
      </c>
      <c r="U809" s="835">
        <f t="shared" ca="1" si="997"/>
        <v>0</v>
      </c>
      <c r="V809" s="34">
        <f t="shared" si="1023"/>
        <v>0</v>
      </c>
      <c r="W809" s="553">
        <f t="shared" si="1024"/>
        <v>0</v>
      </c>
      <c r="X809" s="42">
        <f t="shared" si="998"/>
        <v>0.03</v>
      </c>
      <c r="Y809" s="43">
        <f t="shared" si="962"/>
        <v>2.4662697723036864E-3</v>
      </c>
      <c r="Z809" s="45">
        <f t="shared" si="953"/>
        <v>0.03</v>
      </c>
      <c r="AA809" s="43">
        <f t="shared" si="963"/>
        <v>2.4662697723036864E-3</v>
      </c>
      <c r="AB809" s="35">
        <f t="shared" si="1020"/>
        <v>0.16</v>
      </c>
      <c r="AC809" s="35">
        <f t="shared" ca="1" si="1020"/>
        <v>0.15470777428049154</v>
      </c>
      <c r="AD809" s="317">
        <f t="shared" ca="1" si="1020"/>
        <v>0.15470777428049154</v>
      </c>
      <c r="AE809" s="39"/>
      <c r="AF809" s="318">
        <f t="shared" si="964"/>
        <v>0</v>
      </c>
      <c r="AG809" s="405">
        <f t="shared" ca="1" si="965"/>
        <v>0</v>
      </c>
      <c r="AH809" s="318">
        <f t="shared" si="966"/>
        <v>0</v>
      </c>
      <c r="AI809" s="405">
        <f t="shared" ca="1" si="967"/>
        <v>0</v>
      </c>
      <c r="AJ809" s="318">
        <f t="shared" si="968"/>
        <v>0</v>
      </c>
      <c r="AK809" s="405">
        <f t="shared" ca="1" si="969"/>
        <v>0</v>
      </c>
      <c r="AL809" s="35">
        <v>0</v>
      </c>
      <c r="AM809" s="30">
        <f t="shared" ca="1" si="970"/>
        <v>0</v>
      </c>
      <c r="AN809" s="39"/>
      <c r="AO809" s="39"/>
      <c r="AP809" s="709">
        <f ca="1">IF($J$12="",0,IF(A809&lt;=$Y$3,IF(R808+SUM($M$126:M809)&gt;$Z$22,R808*10%,IF(R808+SUM($M$126:M809)&lt;=$Z$22,$Z$22-R808-SUM($M$126:M809))),0))</f>
        <v>0</v>
      </c>
      <c r="AQ809" s="319">
        <f t="shared" ca="1" si="1000"/>
        <v>0</v>
      </c>
      <c r="AR809" s="319">
        <f ca="1">IF($J$12="",0,IF(U808&lt;0,0,IF(A809&lt;=$Y$3,IF(U808+SUM($M$126:M809)&gt;$Z$22,U808*10%,IF(U808+SUM($M$126:M809)&lt;=$Z$22,$AR$125-U808-SUM($M$126:M809))),0)))</f>
        <v>0</v>
      </c>
      <c r="AS809" s="39">
        <f t="shared" ca="1" si="1001"/>
        <v>0</v>
      </c>
      <c r="AT809" s="723">
        <f t="shared" ca="1" si="971"/>
        <v>0</v>
      </c>
      <c r="AU809" s="320">
        <f t="shared" ca="1" si="972"/>
        <v>0</v>
      </c>
      <c r="AV809" s="320">
        <f t="shared" ca="1" si="973"/>
        <v>0</v>
      </c>
      <c r="AW809" s="320">
        <f t="shared" ca="1" si="974"/>
        <v>0</v>
      </c>
      <c r="AX809" s="320">
        <f t="shared" ca="1" si="975"/>
        <v>0</v>
      </c>
      <c r="AY809" s="320">
        <f t="shared" ca="1" si="1002"/>
        <v>0</v>
      </c>
      <c r="AZ809" s="724">
        <f t="shared" ca="1" si="976"/>
        <v>0</v>
      </c>
      <c r="BA809" s="1259">
        <f t="shared" si="1003"/>
        <v>0</v>
      </c>
      <c r="BB809" s="1250"/>
      <c r="BC809" s="715">
        <f t="shared" si="977"/>
        <v>0</v>
      </c>
      <c r="BD809" s="715">
        <f t="shared" si="978"/>
        <v>0</v>
      </c>
      <c r="BE809" s="715">
        <f t="shared" si="979"/>
        <v>0</v>
      </c>
      <c r="BF809" s="715">
        <f t="shared" si="1004"/>
        <v>0</v>
      </c>
      <c r="BG809" s="732">
        <f t="shared" si="980"/>
        <v>0</v>
      </c>
      <c r="BH809" s="39"/>
      <c r="BI809" s="39"/>
      <c r="BJ809" s="39"/>
      <c r="BK809" s="39"/>
      <c r="BL809" s="39"/>
      <c r="BM809" s="30"/>
      <c r="BN809" s="422">
        <f t="shared" ca="1" si="981"/>
        <v>0</v>
      </c>
      <c r="BO809" s="422">
        <f t="shared" ca="1" si="982"/>
        <v>0</v>
      </c>
      <c r="BP809" s="422">
        <f t="shared" ca="1" si="983"/>
        <v>0</v>
      </c>
      <c r="BQ809" s="422">
        <f t="shared" ca="1" si="984"/>
        <v>0</v>
      </c>
      <c r="BR809" s="422">
        <f t="shared" ca="1" si="1005"/>
        <v>0</v>
      </c>
      <c r="BS809" s="422">
        <f t="shared" ca="1" si="985"/>
        <v>0</v>
      </c>
      <c r="BT809" s="422">
        <f t="shared" si="986"/>
        <v>0</v>
      </c>
      <c r="BU809" s="422">
        <f t="shared" si="987"/>
        <v>0</v>
      </c>
      <c r="BV809" s="422">
        <f t="shared" si="988"/>
        <v>0</v>
      </c>
      <c r="BW809" s="422">
        <f t="shared" si="989"/>
        <v>0</v>
      </c>
      <c r="BX809" s="422">
        <f t="shared" si="1006"/>
        <v>0</v>
      </c>
      <c r="BY809" s="422">
        <f t="shared" si="990"/>
        <v>0</v>
      </c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458"/>
      <c r="CL809" s="458"/>
      <c r="CM809" s="458"/>
      <c r="CN809" s="458"/>
      <c r="CO809" s="458"/>
      <c r="CP809" s="458"/>
      <c r="CQ809" s="458"/>
      <c r="CR809" s="458"/>
      <c r="CS809" s="458"/>
      <c r="CT809" s="458"/>
      <c r="CU809" s="458"/>
      <c r="CV809" s="458"/>
      <c r="CW809" s="458"/>
      <c r="CX809" s="458"/>
      <c r="CY809" s="458"/>
      <c r="CZ809" s="458"/>
      <c r="DA809" s="458"/>
      <c r="DB809" s="458"/>
      <c r="DC809" s="458"/>
      <c r="DD809" s="458"/>
      <c r="DE809" s="458"/>
      <c r="DF809" s="458"/>
      <c r="DG809" s="458"/>
      <c r="DH809" s="458"/>
      <c r="DI809" s="458"/>
      <c r="DJ809" s="458"/>
      <c r="DK809" s="458"/>
      <c r="DL809" s="458"/>
      <c r="DM809" s="458"/>
      <c r="DN809" s="458"/>
      <c r="DO809" s="458"/>
      <c r="DP809" s="458"/>
      <c r="DQ809" s="458"/>
      <c r="DR809" s="458"/>
      <c r="DS809" s="458"/>
      <c r="DT809" s="458"/>
      <c r="DU809" s="39"/>
      <c r="DV809" s="39"/>
      <c r="DW809" s="31">
        <f>DW808+1</f>
        <v>58</v>
      </c>
      <c r="DX809" s="459">
        <f t="shared" si="991"/>
        <v>685</v>
      </c>
      <c r="DY809" s="467">
        <f t="shared" si="1007"/>
        <v>0</v>
      </c>
      <c r="DZ809" s="468">
        <f t="shared" si="1008"/>
        <v>0</v>
      </c>
      <c r="EA809" s="467">
        <f t="shared" si="1009"/>
        <v>0</v>
      </c>
      <c r="EB809" s="468"/>
      <c r="EC809" s="326"/>
      <c r="ED809" s="468"/>
      <c r="EE809" s="39"/>
      <c r="EF809" s="459">
        <f t="shared" si="1010"/>
        <v>685</v>
      </c>
      <c r="EG809" s="407">
        <f t="shared" si="1022"/>
        <v>0.03</v>
      </c>
      <c r="EH809" s="407">
        <f t="shared" si="1022"/>
        <v>0.03</v>
      </c>
      <c r="EI809" s="407">
        <f t="shared" si="1022"/>
        <v>0.03</v>
      </c>
      <c r="EJ809" s="407">
        <f t="shared" si="1022"/>
        <v>0.03</v>
      </c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U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</row>
    <row r="810" spans="1:228" ht="12.75" hidden="1" customHeight="1" x14ac:dyDescent="0.2">
      <c r="A810" s="31">
        <f t="shared" ref="A810:A820" si="1025">A809</f>
        <v>58</v>
      </c>
      <c r="B810" s="31"/>
      <c r="C810" s="31"/>
      <c r="D810" s="32">
        <f t="shared" si="992"/>
        <v>686</v>
      </c>
      <c r="E810" s="33">
        <f t="shared" ca="1" si="956"/>
        <v>0</v>
      </c>
      <c r="F810" s="33">
        <f t="shared" ca="1" si="957"/>
        <v>0</v>
      </c>
      <c r="G810" s="33">
        <f t="shared" ca="1" si="958"/>
        <v>0</v>
      </c>
      <c r="H810" s="33">
        <v>0</v>
      </c>
      <c r="I810" s="33">
        <v>0</v>
      </c>
      <c r="J810" s="33">
        <f t="shared" ca="1" si="1014"/>
        <v>0</v>
      </c>
      <c r="K810" s="33">
        <f t="shared" ca="1" si="959"/>
        <v>0</v>
      </c>
      <c r="L810" s="33"/>
      <c r="M810" s="832">
        <v>0</v>
      </c>
      <c r="N810" s="33">
        <f>IF(M810&gt;0,#REF!,0)</f>
        <v>0</v>
      </c>
      <c r="O810" s="33">
        <f t="shared" ca="1" si="960"/>
        <v>0</v>
      </c>
      <c r="P810" s="833">
        <f t="shared" ca="1" si="993"/>
        <v>0</v>
      </c>
      <c r="Q810" s="834">
        <f t="shared" ca="1" si="994"/>
        <v>0</v>
      </c>
      <c r="R810" s="835">
        <f t="shared" ca="1" si="995"/>
        <v>0</v>
      </c>
      <c r="S810" s="836">
        <f t="shared" ca="1" si="996"/>
        <v>0</v>
      </c>
      <c r="T810" s="34">
        <f t="shared" ca="1" si="961"/>
        <v>0</v>
      </c>
      <c r="U810" s="835">
        <f t="shared" ca="1" si="997"/>
        <v>0</v>
      </c>
      <c r="V810" s="34">
        <f t="shared" si="1023"/>
        <v>0</v>
      </c>
      <c r="W810" s="553">
        <f t="shared" si="1024"/>
        <v>0</v>
      </c>
      <c r="X810" s="42">
        <f t="shared" si="998"/>
        <v>0.03</v>
      </c>
      <c r="Y810" s="43">
        <f t="shared" si="962"/>
        <v>2.4662697723036864E-3</v>
      </c>
      <c r="Z810" s="45">
        <f t="shared" si="953"/>
        <v>0.03</v>
      </c>
      <c r="AA810" s="43">
        <f t="shared" si="963"/>
        <v>2.4662697723036864E-3</v>
      </c>
      <c r="AB810" s="35">
        <f t="shared" si="1020"/>
        <v>0.16</v>
      </c>
      <c r="AC810" s="35">
        <f t="shared" ca="1" si="1020"/>
        <v>0.15470777428049154</v>
      </c>
      <c r="AD810" s="317">
        <f t="shared" ca="1" si="1020"/>
        <v>0.15470777428049154</v>
      </c>
      <c r="AE810" s="39"/>
      <c r="AF810" s="318">
        <f t="shared" si="964"/>
        <v>0</v>
      </c>
      <c r="AG810" s="405">
        <f t="shared" ca="1" si="965"/>
        <v>0</v>
      </c>
      <c r="AH810" s="318">
        <f t="shared" si="966"/>
        <v>0</v>
      </c>
      <c r="AI810" s="405">
        <f t="shared" ca="1" si="967"/>
        <v>0</v>
      </c>
      <c r="AJ810" s="318">
        <f t="shared" si="968"/>
        <v>0</v>
      </c>
      <c r="AK810" s="405">
        <f t="shared" ca="1" si="969"/>
        <v>0</v>
      </c>
      <c r="AL810" s="35">
        <v>0</v>
      </c>
      <c r="AM810" s="30">
        <f t="shared" ca="1" si="970"/>
        <v>0</v>
      </c>
      <c r="AN810" s="39"/>
      <c r="AO810" s="39"/>
      <c r="AP810" s="709">
        <f ca="1">IF($J$12="",0,IF(A810&lt;=$Y$3,IF(R809+SUM($M$126:M810)&gt;$Z$22,R809*10%,IF(R809+SUM($M$126:M810)&lt;=$Z$22,$Z$22-R809-SUM($M$126:M810))),0))</f>
        <v>0</v>
      </c>
      <c r="AQ810" s="319">
        <f t="shared" ca="1" si="1000"/>
        <v>0</v>
      </c>
      <c r="AR810" s="319">
        <f ca="1">IF($J$12="",0,IF(U809&lt;0,0,IF(A810&lt;=$Y$3,IF(U809+SUM($M$126:M810)&gt;$Z$22,U809*10%,IF(U809+SUM($M$126:M810)&lt;=$Z$22,$AR$125-U809-SUM($M$126:M810))),0)))</f>
        <v>0</v>
      </c>
      <c r="AS810" s="39">
        <f t="shared" ca="1" si="1001"/>
        <v>0</v>
      </c>
      <c r="AT810" s="723">
        <f t="shared" ca="1" si="971"/>
        <v>0</v>
      </c>
      <c r="AU810" s="320">
        <f t="shared" ca="1" si="972"/>
        <v>0</v>
      </c>
      <c r="AV810" s="320">
        <f t="shared" ca="1" si="973"/>
        <v>0</v>
      </c>
      <c r="AW810" s="320">
        <f t="shared" ca="1" si="974"/>
        <v>0</v>
      </c>
      <c r="AX810" s="320">
        <f t="shared" ca="1" si="975"/>
        <v>0</v>
      </c>
      <c r="AY810" s="320">
        <f t="shared" ca="1" si="1002"/>
        <v>0</v>
      </c>
      <c r="AZ810" s="724">
        <f t="shared" ca="1" si="976"/>
        <v>0</v>
      </c>
      <c r="BA810" s="1259">
        <f t="shared" si="1003"/>
        <v>0</v>
      </c>
      <c r="BB810" s="1250"/>
      <c r="BC810" s="715">
        <f t="shared" si="977"/>
        <v>0</v>
      </c>
      <c r="BD810" s="715">
        <f t="shared" si="978"/>
        <v>0</v>
      </c>
      <c r="BE810" s="715">
        <f t="shared" si="979"/>
        <v>0</v>
      </c>
      <c r="BF810" s="715">
        <f t="shared" si="1004"/>
        <v>0</v>
      </c>
      <c r="BG810" s="732">
        <f t="shared" si="980"/>
        <v>0</v>
      </c>
      <c r="BH810" s="39"/>
      <c r="BI810" s="39"/>
      <c r="BJ810" s="39"/>
      <c r="BK810" s="39"/>
      <c r="BL810" s="39"/>
      <c r="BM810" s="30"/>
      <c r="BN810" s="422">
        <f t="shared" ca="1" si="981"/>
        <v>0</v>
      </c>
      <c r="BO810" s="422">
        <f t="shared" ca="1" si="982"/>
        <v>0</v>
      </c>
      <c r="BP810" s="422">
        <f t="shared" ca="1" si="983"/>
        <v>0</v>
      </c>
      <c r="BQ810" s="422">
        <f t="shared" ca="1" si="984"/>
        <v>0</v>
      </c>
      <c r="BR810" s="422">
        <f t="shared" ca="1" si="1005"/>
        <v>0</v>
      </c>
      <c r="BS810" s="422">
        <f t="shared" ca="1" si="985"/>
        <v>0</v>
      </c>
      <c r="BT810" s="422">
        <f t="shared" si="986"/>
        <v>0</v>
      </c>
      <c r="BU810" s="422">
        <f t="shared" si="987"/>
        <v>0</v>
      </c>
      <c r="BV810" s="422">
        <f t="shared" si="988"/>
        <v>0</v>
      </c>
      <c r="BW810" s="422">
        <f t="shared" si="989"/>
        <v>0</v>
      </c>
      <c r="BX810" s="422">
        <f t="shared" si="1006"/>
        <v>0</v>
      </c>
      <c r="BY810" s="422">
        <f t="shared" si="990"/>
        <v>0</v>
      </c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458"/>
      <c r="CL810" s="458"/>
      <c r="CM810" s="458"/>
      <c r="CN810" s="458"/>
      <c r="CO810" s="458"/>
      <c r="CP810" s="458"/>
      <c r="CQ810" s="458"/>
      <c r="CR810" s="458"/>
      <c r="CS810" s="458"/>
      <c r="CT810" s="458"/>
      <c r="CU810" s="458"/>
      <c r="CV810" s="458"/>
      <c r="CW810" s="458"/>
      <c r="CX810" s="458"/>
      <c r="CY810" s="458"/>
      <c r="CZ810" s="458"/>
      <c r="DA810" s="458"/>
      <c r="DB810" s="458"/>
      <c r="DC810" s="458"/>
      <c r="DD810" s="458"/>
      <c r="DE810" s="458"/>
      <c r="DF810" s="458"/>
      <c r="DG810" s="458"/>
      <c r="DH810" s="458"/>
      <c r="DI810" s="458"/>
      <c r="DJ810" s="458"/>
      <c r="DK810" s="458"/>
      <c r="DL810" s="458"/>
      <c r="DM810" s="458"/>
      <c r="DN810" s="458"/>
      <c r="DO810" s="458"/>
      <c r="DP810" s="458"/>
      <c r="DQ810" s="458"/>
      <c r="DR810" s="458"/>
      <c r="DS810" s="458"/>
      <c r="DT810" s="458"/>
      <c r="DU810" s="39"/>
      <c r="DV810" s="39"/>
      <c r="DW810" s="31">
        <f t="shared" ref="DW810:DW820" si="1026">DW809</f>
        <v>58</v>
      </c>
      <c r="DX810" s="459">
        <f t="shared" si="991"/>
        <v>686</v>
      </c>
      <c r="DY810" s="467">
        <f t="shared" si="1007"/>
        <v>0</v>
      </c>
      <c r="DZ810" s="468">
        <f t="shared" si="1008"/>
        <v>0</v>
      </c>
      <c r="EA810" s="467">
        <f t="shared" si="1009"/>
        <v>0</v>
      </c>
      <c r="EB810" s="468"/>
      <c r="EC810" s="326"/>
      <c r="ED810" s="468"/>
      <c r="EE810" s="39"/>
      <c r="EF810" s="459">
        <f t="shared" si="1010"/>
        <v>686</v>
      </c>
      <c r="EG810" s="407">
        <f t="shared" si="1022"/>
        <v>0.03</v>
      </c>
      <c r="EH810" s="407">
        <f t="shared" si="1022"/>
        <v>0.03</v>
      </c>
      <c r="EI810" s="407">
        <f t="shared" si="1022"/>
        <v>0.03</v>
      </c>
      <c r="EJ810" s="407">
        <f t="shared" si="1022"/>
        <v>0.03</v>
      </c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U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</row>
    <row r="811" spans="1:228" ht="12.75" hidden="1" customHeight="1" x14ac:dyDescent="0.2">
      <c r="A811" s="31">
        <f t="shared" si="1025"/>
        <v>58</v>
      </c>
      <c r="B811" s="31"/>
      <c r="C811" s="31"/>
      <c r="D811" s="32">
        <f t="shared" si="992"/>
        <v>687</v>
      </c>
      <c r="E811" s="33">
        <f t="shared" ca="1" si="956"/>
        <v>0</v>
      </c>
      <c r="F811" s="33">
        <f t="shared" ca="1" si="957"/>
        <v>0</v>
      </c>
      <c r="G811" s="33">
        <f t="shared" ca="1" si="958"/>
        <v>0</v>
      </c>
      <c r="H811" s="33">
        <v>0</v>
      </c>
      <c r="I811" s="33">
        <v>0</v>
      </c>
      <c r="J811" s="33">
        <f t="shared" ca="1" si="1014"/>
        <v>0</v>
      </c>
      <c r="K811" s="33">
        <f t="shared" ca="1" si="959"/>
        <v>0</v>
      </c>
      <c r="L811" s="33"/>
      <c r="M811" s="832">
        <v>0</v>
      </c>
      <c r="N811" s="33">
        <f>IF(M811&gt;0,#REF!,0)</f>
        <v>0</v>
      </c>
      <c r="O811" s="33">
        <f t="shared" ca="1" si="960"/>
        <v>0</v>
      </c>
      <c r="P811" s="833">
        <f t="shared" ca="1" si="993"/>
        <v>0</v>
      </c>
      <c r="Q811" s="834">
        <f t="shared" ca="1" si="994"/>
        <v>0</v>
      </c>
      <c r="R811" s="835">
        <f t="shared" ca="1" si="995"/>
        <v>0</v>
      </c>
      <c r="S811" s="836">
        <f t="shared" ca="1" si="996"/>
        <v>0</v>
      </c>
      <c r="T811" s="34">
        <f t="shared" ca="1" si="961"/>
        <v>0</v>
      </c>
      <c r="U811" s="835">
        <f t="shared" ca="1" si="997"/>
        <v>0</v>
      </c>
      <c r="V811" s="34">
        <f t="shared" si="1023"/>
        <v>0</v>
      </c>
      <c r="W811" s="553">
        <f t="shared" si="1024"/>
        <v>0</v>
      </c>
      <c r="X811" s="42">
        <f t="shared" si="998"/>
        <v>0.03</v>
      </c>
      <c r="Y811" s="43">
        <f t="shared" si="962"/>
        <v>2.4662697723036864E-3</v>
      </c>
      <c r="Z811" s="45">
        <f t="shared" si="953"/>
        <v>0.03</v>
      </c>
      <c r="AA811" s="43">
        <f t="shared" si="963"/>
        <v>2.4662697723036864E-3</v>
      </c>
      <c r="AB811" s="35">
        <f t="shared" si="1020"/>
        <v>0.16</v>
      </c>
      <c r="AC811" s="35">
        <f t="shared" ca="1" si="1020"/>
        <v>0.15470777428049154</v>
      </c>
      <c r="AD811" s="317">
        <f t="shared" ca="1" si="1020"/>
        <v>0.15470777428049154</v>
      </c>
      <c r="AE811" s="39"/>
      <c r="AF811" s="318">
        <f t="shared" si="964"/>
        <v>0</v>
      </c>
      <c r="AG811" s="405">
        <f t="shared" ca="1" si="965"/>
        <v>0</v>
      </c>
      <c r="AH811" s="318">
        <f t="shared" si="966"/>
        <v>0</v>
      </c>
      <c r="AI811" s="405">
        <f t="shared" ca="1" si="967"/>
        <v>0</v>
      </c>
      <c r="AJ811" s="318">
        <f t="shared" si="968"/>
        <v>0</v>
      </c>
      <c r="AK811" s="405">
        <f t="shared" ca="1" si="969"/>
        <v>0</v>
      </c>
      <c r="AL811" s="35">
        <v>0</v>
      </c>
      <c r="AM811" s="30">
        <f t="shared" ca="1" si="970"/>
        <v>0</v>
      </c>
      <c r="AN811" s="39"/>
      <c r="AO811" s="39"/>
      <c r="AP811" s="709">
        <f ca="1">IF($J$12="",0,IF(A811&lt;=$Y$3,IF(R810+SUM($M$126:M811)&gt;$Z$22,R810*10%,IF(R810+SUM($M$126:M811)&lt;=$Z$22,$Z$22-R810-SUM($M$126:M811))),0))</f>
        <v>0</v>
      </c>
      <c r="AQ811" s="319">
        <f t="shared" ca="1" si="1000"/>
        <v>0</v>
      </c>
      <c r="AR811" s="319">
        <f ca="1">IF($J$12="",0,IF(U810&lt;0,0,IF(A811&lt;=$Y$3,IF(U810+SUM($M$126:M811)&gt;$Z$22,U810*10%,IF(U810+SUM($M$126:M811)&lt;=$Z$22,$AR$125-U810-SUM($M$126:M811))),0)))</f>
        <v>0</v>
      </c>
      <c r="AS811" s="39">
        <f t="shared" ca="1" si="1001"/>
        <v>0</v>
      </c>
      <c r="AT811" s="723">
        <f t="shared" ca="1" si="971"/>
        <v>0</v>
      </c>
      <c r="AU811" s="320">
        <f t="shared" ca="1" si="972"/>
        <v>0</v>
      </c>
      <c r="AV811" s="320">
        <f t="shared" ca="1" si="973"/>
        <v>0</v>
      </c>
      <c r="AW811" s="320">
        <f t="shared" ca="1" si="974"/>
        <v>0</v>
      </c>
      <c r="AX811" s="320">
        <f t="shared" ca="1" si="975"/>
        <v>0</v>
      </c>
      <c r="AY811" s="320">
        <f t="shared" ca="1" si="1002"/>
        <v>0</v>
      </c>
      <c r="AZ811" s="724">
        <f t="shared" ca="1" si="976"/>
        <v>0</v>
      </c>
      <c r="BA811" s="1259">
        <f t="shared" si="1003"/>
        <v>0</v>
      </c>
      <c r="BB811" s="1250"/>
      <c r="BC811" s="715">
        <f t="shared" si="977"/>
        <v>0</v>
      </c>
      <c r="BD811" s="715">
        <f t="shared" si="978"/>
        <v>0</v>
      </c>
      <c r="BE811" s="715">
        <f t="shared" si="979"/>
        <v>0</v>
      </c>
      <c r="BF811" s="715">
        <f t="shared" si="1004"/>
        <v>0</v>
      </c>
      <c r="BG811" s="732">
        <f t="shared" si="980"/>
        <v>0</v>
      </c>
      <c r="BH811" s="39"/>
      <c r="BI811" s="39"/>
      <c r="BJ811" s="39"/>
      <c r="BK811" s="39"/>
      <c r="BL811" s="39"/>
      <c r="BM811" s="30"/>
      <c r="BN811" s="422">
        <f t="shared" ca="1" si="981"/>
        <v>0</v>
      </c>
      <c r="BO811" s="422">
        <f t="shared" ca="1" si="982"/>
        <v>0</v>
      </c>
      <c r="BP811" s="422">
        <f t="shared" ca="1" si="983"/>
        <v>0</v>
      </c>
      <c r="BQ811" s="422">
        <f t="shared" ca="1" si="984"/>
        <v>0</v>
      </c>
      <c r="BR811" s="422">
        <f t="shared" ca="1" si="1005"/>
        <v>0</v>
      </c>
      <c r="BS811" s="422">
        <f t="shared" ca="1" si="985"/>
        <v>0</v>
      </c>
      <c r="BT811" s="422">
        <f t="shared" si="986"/>
        <v>0</v>
      </c>
      <c r="BU811" s="422">
        <f t="shared" si="987"/>
        <v>0</v>
      </c>
      <c r="BV811" s="422">
        <f t="shared" si="988"/>
        <v>0</v>
      </c>
      <c r="BW811" s="422">
        <f t="shared" si="989"/>
        <v>0</v>
      </c>
      <c r="BX811" s="422">
        <f t="shared" si="1006"/>
        <v>0</v>
      </c>
      <c r="BY811" s="422">
        <f t="shared" si="990"/>
        <v>0</v>
      </c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458"/>
      <c r="CL811" s="458"/>
      <c r="CM811" s="458"/>
      <c r="CN811" s="458"/>
      <c r="CO811" s="458"/>
      <c r="CP811" s="458"/>
      <c r="CQ811" s="458"/>
      <c r="CR811" s="458"/>
      <c r="CS811" s="458"/>
      <c r="CT811" s="458"/>
      <c r="CU811" s="458"/>
      <c r="CV811" s="458"/>
      <c r="CW811" s="458"/>
      <c r="CX811" s="458"/>
      <c r="CY811" s="458"/>
      <c r="CZ811" s="458"/>
      <c r="DA811" s="458"/>
      <c r="DB811" s="458"/>
      <c r="DC811" s="458"/>
      <c r="DD811" s="458"/>
      <c r="DE811" s="458"/>
      <c r="DF811" s="458"/>
      <c r="DG811" s="458"/>
      <c r="DH811" s="458"/>
      <c r="DI811" s="458"/>
      <c r="DJ811" s="458"/>
      <c r="DK811" s="458"/>
      <c r="DL811" s="458"/>
      <c r="DM811" s="458"/>
      <c r="DN811" s="458"/>
      <c r="DO811" s="458"/>
      <c r="DP811" s="458"/>
      <c r="DQ811" s="458"/>
      <c r="DR811" s="458"/>
      <c r="DS811" s="458"/>
      <c r="DT811" s="458"/>
      <c r="DU811" s="39"/>
      <c r="DV811" s="39"/>
      <c r="DW811" s="31">
        <f t="shared" si="1026"/>
        <v>58</v>
      </c>
      <c r="DX811" s="459">
        <f t="shared" si="991"/>
        <v>687</v>
      </c>
      <c r="DY811" s="467">
        <f t="shared" si="1007"/>
        <v>0</v>
      </c>
      <c r="DZ811" s="468">
        <f t="shared" si="1008"/>
        <v>0</v>
      </c>
      <c r="EA811" s="467">
        <f t="shared" si="1009"/>
        <v>0</v>
      </c>
      <c r="EB811" s="468"/>
      <c r="EC811" s="326"/>
      <c r="ED811" s="468"/>
      <c r="EE811" s="39"/>
      <c r="EF811" s="459">
        <f t="shared" si="1010"/>
        <v>687</v>
      </c>
      <c r="EG811" s="407">
        <f t="shared" si="1022"/>
        <v>0.03</v>
      </c>
      <c r="EH811" s="407">
        <f t="shared" si="1022"/>
        <v>0.03</v>
      </c>
      <c r="EI811" s="407">
        <f t="shared" si="1022"/>
        <v>0.03</v>
      </c>
      <c r="EJ811" s="407">
        <f t="shared" si="1022"/>
        <v>0.03</v>
      </c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U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</row>
    <row r="812" spans="1:228" ht="12.75" hidden="1" customHeight="1" x14ac:dyDescent="0.2">
      <c r="A812" s="31">
        <f t="shared" si="1025"/>
        <v>58</v>
      </c>
      <c r="B812" s="31"/>
      <c r="C812" s="31"/>
      <c r="D812" s="32">
        <f t="shared" si="992"/>
        <v>688</v>
      </c>
      <c r="E812" s="33">
        <f t="shared" ca="1" si="956"/>
        <v>0</v>
      </c>
      <c r="F812" s="33">
        <f t="shared" ca="1" si="957"/>
        <v>0</v>
      </c>
      <c r="G812" s="33">
        <f t="shared" ca="1" si="958"/>
        <v>0</v>
      </c>
      <c r="H812" s="33">
        <v>0</v>
      </c>
      <c r="I812" s="33">
        <v>0</v>
      </c>
      <c r="J812" s="33">
        <f t="shared" ca="1" si="1014"/>
        <v>0</v>
      </c>
      <c r="K812" s="33">
        <f t="shared" ca="1" si="959"/>
        <v>0</v>
      </c>
      <c r="L812" s="33"/>
      <c r="M812" s="832">
        <v>0</v>
      </c>
      <c r="N812" s="33">
        <f>IF(M812&gt;0,#REF!,0)</f>
        <v>0</v>
      </c>
      <c r="O812" s="33">
        <f t="shared" ca="1" si="960"/>
        <v>0</v>
      </c>
      <c r="P812" s="833">
        <f t="shared" ca="1" si="993"/>
        <v>0</v>
      </c>
      <c r="Q812" s="834">
        <f t="shared" ca="1" si="994"/>
        <v>0</v>
      </c>
      <c r="R812" s="835">
        <f t="shared" ca="1" si="995"/>
        <v>0</v>
      </c>
      <c r="S812" s="836">
        <f t="shared" ca="1" si="996"/>
        <v>0</v>
      </c>
      <c r="T812" s="34">
        <f t="shared" ca="1" si="961"/>
        <v>0</v>
      </c>
      <c r="U812" s="835">
        <f t="shared" ca="1" si="997"/>
        <v>0</v>
      </c>
      <c r="V812" s="34">
        <f t="shared" si="1023"/>
        <v>0</v>
      </c>
      <c r="W812" s="553">
        <f t="shared" si="1024"/>
        <v>0</v>
      </c>
      <c r="X812" s="42">
        <f t="shared" si="998"/>
        <v>0.03</v>
      </c>
      <c r="Y812" s="43">
        <f t="shared" si="962"/>
        <v>2.4662697723036864E-3</v>
      </c>
      <c r="Z812" s="45">
        <f t="shared" si="953"/>
        <v>0.03</v>
      </c>
      <c r="AA812" s="43">
        <f t="shared" si="963"/>
        <v>2.4662697723036864E-3</v>
      </c>
      <c r="AB812" s="35">
        <f t="shared" si="1020"/>
        <v>0.16</v>
      </c>
      <c r="AC812" s="35">
        <f t="shared" ca="1" si="1020"/>
        <v>0.15470777428049154</v>
      </c>
      <c r="AD812" s="317">
        <f t="shared" ca="1" si="1020"/>
        <v>0.15470777428049154</v>
      </c>
      <c r="AE812" s="39"/>
      <c r="AF812" s="318">
        <f t="shared" si="964"/>
        <v>0</v>
      </c>
      <c r="AG812" s="405">
        <f t="shared" ca="1" si="965"/>
        <v>0</v>
      </c>
      <c r="AH812" s="318">
        <f t="shared" si="966"/>
        <v>0</v>
      </c>
      <c r="AI812" s="405">
        <f t="shared" ca="1" si="967"/>
        <v>0</v>
      </c>
      <c r="AJ812" s="318">
        <f t="shared" si="968"/>
        <v>0</v>
      </c>
      <c r="AK812" s="405">
        <f t="shared" ca="1" si="969"/>
        <v>0</v>
      </c>
      <c r="AL812" s="35">
        <v>0</v>
      </c>
      <c r="AM812" s="30">
        <f t="shared" ca="1" si="970"/>
        <v>0</v>
      </c>
      <c r="AN812" s="39"/>
      <c r="AO812" s="39"/>
      <c r="AP812" s="709">
        <f ca="1">IF($J$12="",0,IF(A812&lt;=$Y$3,IF(R811+SUM($M$126:M812)&gt;$Z$22,R811*10%,IF(R811+SUM($M$126:M812)&lt;=$Z$22,$Z$22-R811-SUM($M$126:M812))),0))</f>
        <v>0</v>
      </c>
      <c r="AQ812" s="319">
        <f t="shared" ca="1" si="1000"/>
        <v>0</v>
      </c>
      <c r="AR812" s="319">
        <f ca="1">IF($J$12="",0,IF(U811&lt;0,0,IF(A812&lt;=$Y$3,IF(U811+SUM($M$126:M812)&gt;$Z$22,U811*10%,IF(U811+SUM($M$126:M812)&lt;=$Z$22,$AR$125-U811-SUM($M$126:M812))),0)))</f>
        <v>0</v>
      </c>
      <c r="AS812" s="39">
        <f t="shared" ca="1" si="1001"/>
        <v>0</v>
      </c>
      <c r="AT812" s="723">
        <f t="shared" ca="1" si="971"/>
        <v>0</v>
      </c>
      <c r="AU812" s="320">
        <f t="shared" ca="1" si="972"/>
        <v>0</v>
      </c>
      <c r="AV812" s="320">
        <f t="shared" ca="1" si="973"/>
        <v>0</v>
      </c>
      <c r="AW812" s="320">
        <f t="shared" ca="1" si="974"/>
        <v>0</v>
      </c>
      <c r="AX812" s="320">
        <f t="shared" ca="1" si="975"/>
        <v>0</v>
      </c>
      <c r="AY812" s="320">
        <f t="shared" ca="1" si="1002"/>
        <v>0</v>
      </c>
      <c r="AZ812" s="724">
        <f t="shared" ca="1" si="976"/>
        <v>0</v>
      </c>
      <c r="BA812" s="1259">
        <f t="shared" si="1003"/>
        <v>0</v>
      </c>
      <c r="BB812" s="1250"/>
      <c r="BC812" s="715">
        <f t="shared" si="977"/>
        <v>0</v>
      </c>
      <c r="BD812" s="715">
        <f t="shared" si="978"/>
        <v>0</v>
      </c>
      <c r="BE812" s="715">
        <f t="shared" si="979"/>
        <v>0</v>
      </c>
      <c r="BF812" s="715">
        <f t="shared" si="1004"/>
        <v>0</v>
      </c>
      <c r="BG812" s="732">
        <f t="shared" si="980"/>
        <v>0</v>
      </c>
      <c r="BH812" s="39"/>
      <c r="BI812" s="39"/>
      <c r="BJ812" s="39"/>
      <c r="BK812" s="39"/>
      <c r="BL812" s="39"/>
      <c r="BM812" s="30"/>
      <c r="BN812" s="422">
        <f t="shared" ca="1" si="981"/>
        <v>0</v>
      </c>
      <c r="BO812" s="422">
        <f t="shared" ca="1" si="982"/>
        <v>0</v>
      </c>
      <c r="BP812" s="422">
        <f t="shared" ca="1" si="983"/>
        <v>0</v>
      </c>
      <c r="BQ812" s="422">
        <f t="shared" ca="1" si="984"/>
        <v>0</v>
      </c>
      <c r="BR812" s="422">
        <f t="shared" ca="1" si="1005"/>
        <v>0</v>
      </c>
      <c r="BS812" s="422">
        <f t="shared" ca="1" si="985"/>
        <v>0</v>
      </c>
      <c r="BT812" s="422">
        <f t="shared" si="986"/>
        <v>0</v>
      </c>
      <c r="BU812" s="422">
        <f t="shared" si="987"/>
        <v>0</v>
      </c>
      <c r="BV812" s="422">
        <f t="shared" si="988"/>
        <v>0</v>
      </c>
      <c r="BW812" s="422">
        <f t="shared" si="989"/>
        <v>0</v>
      </c>
      <c r="BX812" s="422">
        <f t="shared" si="1006"/>
        <v>0</v>
      </c>
      <c r="BY812" s="422">
        <f t="shared" si="990"/>
        <v>0</v>
      </c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458"/>
      <c r="CL812" s="458"/>
      <c r="CM812" s="458"/>
      <c r="CN812" s="458"/>
      <c r="CO812" s="458"/>
      <c r="CP812" s="458"/>
      <c r="CQ812" s="458"/>
      <c r="CR812" s="458"/>
      <c r="CS812" s="458"/>
      <c r="CT812" s="458"/>
      <c r="CU812" s="458"/>
      <c r="CV812" s="458"/>
      <c r="CW812" s="458"/>
      <c r="CX812" s="458"/>
      <c r="CY812" s="458"/>
      <c r="CZ812" s="458"/>
      <c r="DA812" s="458"/>
      <c r="DB812" s="458"/>
      <c r="DC812" s="458"/>
      <c r="DD812" s="458"/>
      <c r="DE812" s="458"/>
      <c r="DF812" s="458"/>
      <c r="DG812" s="458"/>
      <c r="DH812" s="458"/>
      <c r="DI812" s="458"/>
      <c r="DJ812" s="458"/>
      <c r="DK812" s="458"/>
      <c r="DL812" s="458"/>
      <c r="DM812" s="458"/>
      <c r="DN812" s="458"/>
      <c r="DO812" s="458"/>
      <c r="DP812" s="458"/>
      <c r="DQ812" s="458"/>
      <c r="DR812" s="458"/>
      <c r="DS812" s="458"/>
      <c r="DT812" s="458"/>
      <c r="DU812" s="39"/>
      <c r="DV812" s="39"/>
      <c r="DW812" s="31">
        <f t="shared" si="1026"/>
        <v>58</v>
      </c>
      <c r="DX812" s="459">
        <f t="shared" si="991"/>
        <v>688</v>
      </c>
      <c r="DY812" s="467">
        <f t="shared" si="1007"/>
        <v>0</v>
      </c>
      <c r="DZ812" s="468">
        <f t="shared" si="1008"/>
        <v>0</v>
      </c>
      <c r="EA812" s="467">
        <f t="shared" si="1009"/>
        <v>0</v>
      </c>
      <c r="EB812" s="468"/>
      <c r="EC812" s="326"/>
      <c r="ED812" s="468"/>
      <c r="EE812" s="39"/>
      <c r="EF812" s="459">
        <f t="shared" si="1010"/>
        <v>688</v>
      </c>
      <c r="EG812" s="407">
        <f t="shared" si="1022"/>
        <v>0.03</v>
      </c>
      <c r="EH812" s="407">
        <f t="shared" si="1022"/>
        <v>0.03</v>
      </c>
      <c r="EI812" s="407">
        <f t="shared" si="1022"/>
        <v>0.03</v>
      </c>
      <c r="EJ812" s="407">
        <f t="shared" si="1022"/>
        <v>0.03</v>
      </c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U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</row>
    <row r="813" spans="1:228" ht="12.75" hidden="1" customHeight="1" x14ac:dyDescent="0.2">
      <c r="A813" s="31">
        <f t="shared" si="1025"/>
        <v>58</v>
      </c>
      <c r="B813" s="31"/>
      <c r="C813" s="31"/>
      <c r="D813" s="32">
        <f t="shared" si="992"/>
        <v>689</v>
      </c>
      <c r="E813" s="33">
        <f t="shared" ca="1" si="956"/>
        <v>0</v>
      </c>
      <c r="F813" s="33">
        <f t="shared" ca="1" si="957"/>
        <v>0</v>
      </c>
      <c r="G813" s="33">
        <f t="shared" ca="1" si="958"/>
        <v>0</v>
      </c>
      <c r="H813" s="33">
        <v>0</v>
      </c>
      <c r="I813" s="33">
        <v>0</v>
      </c>
      <c r="J813" s="33">
        <f t="shared" ca="1" si="1014"/>
        <v>0</v>
      </c>
      <c r="K813" s="33">
        <f t="shared" ca="1" si="959"/>
        <v>0</v>
      </c>
      <c r="L813" s="33"/>
      <c r="M813" s="832">
        <v>0</v>
      </c>
      <c r="N813" s="33">
        <f>IF(M813&gt;0,#REF!,0)</f>
        <v>0</v>
      </c>
      <c r="O813" s="33">
        <f t="shared" ca="1" si="960"/>
        <v>0</v>
      </c>
      <c r="P813" s="833">
        <f t="shared" ca="1" si="993"/>
        <v>0</v>
      </c>
      <c r="Q813" s="834">
        <f t="shared" ca="1" si="994"/>
        <v>0</v>
      </c>
      <c r="R813" s="835">
        <f t="shared" ca="1" si="995"/>
        <v>0</v>
      </c>
      <c r="S813" s="836">
        <f t="shared" ca="1" si="996"/>
        <v>0</v>
      </c>
      <c r="T813" s="34">
        <f t="shared" ca="1" si="961"/>
        <v>0</v>
      </c>
      <c r="U813" s="835">
        <f t="shared" ca="1" si="997"/>
        <v>0</v>
      </c>
      <c r="V813" s="34">
        <f t="shared" si="1023"/>
        <v>0</v>
      </c>
      <c r="W813" s="553">
        <f t="shared" si="1024"/>
        <v>0</v>
      </c>
      <c r="X813" s="42">
        <f t="shared" si="998"/>
        <v>0.03</v>
      </c>
      <c r="Y813" s="43">
        <f t="shared" si="962"/>
        <v>2.4662697723036864E-3</v>
      </c>
      <c r="Z813" s="45">
        <f t="shared" si="953"/>
        <v>0.03</v>
      </c>
      <c r="AA813" s="43">
        <f t="shared" si="963"/>
        <v>2.4662697723036864E-3</v>
      </c>
      <c r="AB813" s="35">
        <f t="shared" si="1020"/>
        <v>0.16</v>
      </c>
      <c r="AC813" s="35">
        <f t="shared" ca="1" si="1020"/>
        <v>0.15470777428049154</v>
      </c>
      <c r="AD813" s="317">
        <f t="shared" ca="1" si="1020"/>
        <v>0.15470777428049154</v>
      </c>
      <c r="AE813" s="39"/>
      <c r="AF813" s="318">
        <f t="shared" si="964"/>
        <v>0</v>
      </c>
      <c r="AG813" s="405">
        <f t="shared" ca="1" si="965"/>
        <v>0</v>
      </c>
      <c r="AH813" s="318">
        <f t="shared" si="966"/>
        <v>0</v>
      </c>
      <c r="AI813" s="405">
        <f t="shared" ca="1" si="967"/>
        <v>0</v>
      </c>
      <c r="AJ813" s="318">
        <f t="shared" si="968"/>
        <v>0</v>
      </c>
      <c r="AK813" s="405">
        <f t="shared" ca="1" si="969"/>
        <v>0</v>
      </c>
      <c r="AL813" s="35">
        <v>0</v>
      </c>
      <c r="AM813" s="30">
        <f t="shared" ca="1" si="970"/>
        <v>0</v>
      </c>
      <c r="AN813" s="39"/>
      <c r="AO813" s="39"/>
      <c r="AP813" s="709">
        <f ca="1">IF($J$12="",0,IF(A813&lt;=$Y$3,IF(R812+SUM($M$126:M813)&gt;$Z$22,R812*10%,IF(R812+SUM($M$126:M813)&lt;=$Z$22,$Z$22-R812-SUM($M$126:M813))),0))</f>
        <v>0</v>
      </c>
      <c r="AQ813" s="319">
        <f t="shared" ca="1" si="1000"/>
        <v>0</v>
      </c>
      <c r="AR813" s="319">
        <f ca="1">IF($J$12="",0,IF(U812&lt;0,0,IF(A813&lt;=$Y$3,IF(U812+SUM($M$126:M813)&gt;$Z$22,U812*10%,IF(U812+SUM($M$126:M813)&lt;=$Z$22,$AR$125-U812-SUM($M$126:M813))),0)))</f>
        <v>0</v>
      </c>
      <c r="AS813" s="39">
        <f t="shared" ca="1" si="1001"/>
        <v>0</v>
      </c>
      <c r="AT813" s="723">
        <f t="shared" ca="1" si="971"/>
        <v>0</v>
      </c>
      <c r="AU813" s="320">
        <f t="shared" ca="1" si="972"/>
        <v>0</v>
      </c>
      <c r="AV813" s="320">
        <f t="shared" ca="1" si="973"/>
        <v>0</v>
      </c>
      <c r="AW813" s="320">
        <f t="shared" ca="1" si="974"/>
        <v>0</v>
      </c>
      <c r="AX813" s="320">
        <f t="shared" ca="1" si="975"/>
        <v>0</v>
      </c>
      <c r="AY813" s="320">
        <f t="shared" ca="1" si="1002"/>
        <v>0</v>
      </c>
      <c r="AZ813" s="724">
        <f t="shared" ca="1" si="976"/>
        <v>0</v>
      </c>
      <c r="BA813" s="1259">
        <f t="shared" si="1003"/>
        <v>0</v>
      </c>
      <c r="BB813" s="1250"/>
      <c r="BC813" s="715">
        <f t="shared" si="977"/>
        <v>0</v>
      </c>
      <c r="BD813" s="715">
        <f t="shared" si="978"/>
        <v>0</v>
      </c>
      <c r="BE813" s="715">
        <f t="shared" si="979"/>
        <v>0</v>
      </c>
      <c r="BF813" s="715">
        <f t="shared" si="1004"/>
        <v>0</v>
      </c>
      <c r="BG813" s="732">
        <f t="shared" si="980"/>
        <v>0</v>
      </c>
      <c r="BH813" s="39"/>
      <c r="BI813" s="39"/>
      <c r="BJ813" s="39"/>
      <c r="BK813" s="39"/>
      <c r="BL813" s="39"/>
      <c r="BM813" s="30"/>
      <c r="BN813" s="422">
        <f t="shared" ca="1" si="981"/>
        <v>0</v>
      </c>
      <c r="BO813" s="422">
        <f t="shared" ca="1" si="982"/>
        <v>0</v>
      </c>
      <c r="BP813" s="422">
        <f t="shared" ca="1" si="983"/>
        <v>0</v>
      </c>
      <c r="BQ813" s="422">
        <f t="shared" ca="1" si="984"/>
        <v>0</v>
      </c>
      <c r="BR813" s="422">
        <f t="shared" ca="1" si="1005"/>
        <v>0</v>
      </c>
      <c r="BS813" s="422">
        <f t="shared" ca="1" si="985"/>
        <v>0</v>
      </c>
      <c r="BT813" s="422">
        <f t="shared" si="986"/>
        <v>0</v>
      </c>
      <c r="BU813" s="422">
        <f t="shared" si="987"/>
        <v>0</v>
      </c>
      <c r="BV813" s="422">
        <f t="shared" si="988"/>
        <v>0</v>
      </c>
      <c r="BW813" s="422">
        <f t="shared" si="989"/>
        <v>0</v>
      </c>
      <c r="BX813" s="422">
        <f t="shared" si="1006"/>
        <v>0</v>
      </c>
      <c r="BY813" s="422">
        <f t="shared" si="990"/>
        <v>0</v>
      </c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458"/>
      <c r="CL813" s="458"/>
      <c r="CM813" s="458"/>
      <c r="CN813" s="458"/>
      <c r="CO813" s="458"/>
      <c r="CP813" s="458"/>
      <c r="CQ813" s="458"/>
      <c r="CR813" s="458"/>
      <c r="CS813" s="458"/>
      <c r="CT813" s="458"/>
      <c r="CU813" s="458"/>
      <c r="CV813" s="458"/>
      <c r="CW813" s="458"/>
      <c r="CX813" s="458"/>
      <c r="CY813" s="458"/>
      <c r="CZ813" s="458"/>
      <c r="DA813" s="458"/>
      <c r="DB813" s="458"/>
      <c r="DC813" s="458"/>
      <c r="DD813" s="458"/>
      <c r="DE813" s="458"/>
      <c r="DF813" s="458"/>
      <c r="DG813" s="458"/>
      <c r="DH813" s="458"/>
      <c r="DI813" s="458"/>
      <c r="DJ813" s="458"/>
      <c r="DK813" s="458"/>
      <c r="DL813" s="458"/>
      <c r="DM813" s="458"/>
      <c r="DN813" s="458"/>
      <c r="DO813" s="458"/>
      <c r="DP813" s="458"/>
      <c r="DQ813" s="458"/>
      <c r="DR813" s="458"/>
      <c r="DS813" s="458"/>
      <c r="DT813" s="458"/>
      <c r="DU813" s="39"/>
      <c r="DV813" s="39"/>
      <c r="DW813" s="31">
        <f t="shared" si="1026"/>
        <v>58</v>
      </c>
      <c r="DX813" s="459">
        <f t="shared" si="991"/>
        <v>689</v>
      </c>
      <c r="DY813" s="467">
        <f t="shared" si="1007"/>
        <v>0</v>
      </c>
      <c r="DZ813" s="468">
        <f t="shared" si="1008"/>
        <v>0</v>
      </c>
      <c r="EA813" s="467">
        <f t="shared" si="1009"/>
        <v>0</v>
      </c>
      <c r="EB813" s="468"/>
      <c r="EC813" s="326"/>
      <c r="ED813" s="468"/>
      <c r="EE813" s="39"/>
      <c r="EF813" s="459">
        <f t="shared" si="1010"/>
        <v>689</v>
      </c>
      <c r="EG813" s="407">
        <f t="shared" si="1022"/>
        <v>0.03</v>
      </c>
      <c r="EH813" s="407">
        <f t="shared" si="1022"/>
        <v>0.03</v>
      </c>
      <c r="EI813" s="407">
        <f t="shared" si="1022"/>
        <v>0.03</v>
      </c>
      <c r="EJ813" s="407">
        <f t="shared" si="1022"/>
        <v>0.03</v>
      </c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39"/>
      <c r="GJ813" s="39"/>
      <c r="GK813" s="39"/>
      <c r="GL813" s="39"/>
      <c r="GM813" s="39"/>
      <c r="GN813" s="39"/>
      <c r="GO813" s="39"/>
      <c r="GP813" s="39"/>
      <c r="GQ813" s="39"/>
      <c r="GR813" s="39"/>
      <c r="GS813" s="39"/>
      <c r="GT813" s="39"/>
      <c r="GU813" s="39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</row>
    <row r="814" spans="1:228" ht="12.75" hidden="1" customHeight="1" x14ac:dyDescent="0.2">
      <c r="A814" s="31">
        <f t="shared" si="1025"/>
        <v>58</v>
      </c>
      <c r="B814" s="31"/>
      <c r="C814" s="31"/>
      <c r="D814" s="32">
        <f t="shared" si="992"/>
        <v>690</v>
      </c>
      <c r="E814" s="33">
        <f t="shared" ca="1" si="956"/>
        <v>0</v>
      </c>
      <c r="F814" s="33">
        <f t="shared" ca="1" si="957"/>
        <v>0</v>
      </c>
      <c r="G814" s="33">
        <f t="shared" ca="1" si="958"/>
        <v>0</v>
      </c>
      <c r="H814" s="33">
        <v>0</v>
      </c>
      <c r="I814" s="33">
        <v>0</v>
      </c>
      <c r="J814" s="33">
        <f t="shared" ca="1" si="1014"/>
        <v>0</v>
      </c>
      <c r="K814" s="33">
        <f t="shared" ca="1" si="959"/>
        <v>0</v>
      </c>
      <c r="L814" s="33"/>
      <c r="M814" s="832">
        <v>0</v>
      </c>
      <c r="N814" s="33">
        <f>IF(M814&gt;0,#REF!,0)</f>
        <v>0</v>
      </c>
      <c r="O814" s="33">
        <f t="shared" ca="1" si="960"/>
        <v>0</v>
      </c>
      <c r="P814" s="833">
        <f t="shared" ca="1" si="993"/>
        <v>0</v>
      </c>
      <c r="Q814" s="834">
        <f t="shared" ca="1" si="994"/>
        <v>0</v>
      </c>
      <c r="R814" s="835">
        <f t="shared" ca="1" si="995"/>
        <v>0</v>
      </c>
      <c r="S814" s="836">
        <f t="shared" ca="1" si="996"/>
        <v>0</v>
      </c>
      <c r="T814" s="34">
        <f t="shared" ca="1" si="961"/>
        <v>0</v>
      </c>
      <c r="U814" s="835">
        <f t="shared" ca="1" si="997"/>
        <v>0</v>
      </c>
      <c r="V814" s="34">
        <f t="shared" si="1023"/>
        <v>0</v>
      </c>
      <c r="W814" s="553">
        <f t="shared" si="1024"/>
        <v>0</v>
      </c>
      <c r="X814" s="42">
        <f t="shared" si="998"/>
        <v>0.03</v>
      </c>
      <c r="Y814" s="43">
        <f t="shared" si="962"/>
        <v>2.4662697723036864E-3</v>
      </c>
      <c r="Z814" s="45">
        <f t="shared" si="953"/>
        <v>0.03</v>
      </c>
      <c r="AA814" s="43">
        <f t="shared" si="963"/>
        <v>2.4662697723036864E-3</v>
      </c>
      <c r="AB814" s="35">
        <f t="shared" ref="AB814:AD829" si="1027">AB813</f>
        <v>0.16</v>
      </c>
      <c r="AC814" s="35">
        <f t="shared" ca="1" si="1027"/>
        <v>0.15470777428049154</v>
      </c>
      <c r="AD814" s="317">
        <f t="shared" ca="1" si="1027"/>
        <v>0.15470777428049154</v>
      </c>
      <c r="AE814" s="39"/>
      <c r="AF814" s="318">
        <f t="shared" si="964"/>
        <v>0</v>
      </c>
      <c r="AG814" s="405">
        <f t="shared" ca="1" si="965"/>
        <v>0</v>
      </c>
      <c r="AH814" s="318">
        <f t="shared" si="966"/>
        <v>0</v>
      </c>
      <c r="AI814" s="405">
        <f t="shared" ca="1" si="967"/>
        <v>0</v>
      </c>
      <c r="AJ814" s="318">
        <f t="shared" si="968"/>
        <v>0</v>
      </c>
      <c r="AK814" s="405">
        <f t="shared" ca="1" si="969"/>
        <v>0</v>
      </c>
      <c r="AL814" s="35">
        <v>0</v>
      </c>
      <c r="AM814" s="30">
        <f t="shared" ca="1" si="970"/>
        <v>0</v>
      </c>
      <c r="AN814" s="39"/>
      <c r="AO814" s="39"/>
      <c r="AP814" s="709">
        <f ca="1">IF($J$12="",0,IF(A814&lt;=$Y$3,IF(R813+SUM($M$126:M814)&gt;$Z$22,R813*10%,IF(R813+SUM($M$126:M814)&lt;=$Z$22,$Z$22-R813-SUM($M$126:M814))),0))</f>
        <v>0</v>
      </c>
      <c r="AQ814" s="319">
        <f t="shared" ca="1" si="1000"/>
        <v>0</v>
      </c>
      <c r="AR814" s="319">
        <f ca="1">IF($J$12="",0,IF(U813&lt;0,0,IF(A814&lt;=$Y$3,IF(U813+SUM($M$126:M814)&gt;$Z$22,U813*10%,IF(U813+SUM($M$126:M814)&lt;=$Z$22,$AR$125-U813-SUM($M$126:M814))),0)))</f>
        <v>0</v>
      </c>
      <c r="AS814" s="39">
        <f t="shared" ca="1" si="1001"/>
        <v>0</v>
      </c>
      <c r="AT814" s="723">
        <f t="shared" ca="1" si="971"/>
        <v>0</v>
      </c>
      <c r="AU814" s="320">
        <f t="shared" ca="1" si="972"/>
        <v>0</v>
      </c>
      <c r="AV814" s="320">
        <f t="shared" ca="1" si="973"/>
        <v>0</v>
      </c>
      <c r="AW814" s="320">
        <f t="shared" ca="1" si="974"/>
        <v>0</v>
      </c>
      <c r="AX814" s="320">
        <f t="shared" ca="1" si="975"/>
        <v>0</v>
      </c>
      <c r="AY814" s="320">
        <f t="shared" ca="1" si="1002"/>
        <v>0</v>
      </c>
      <c r="AZ814" s="724">
        <f t="shared" ca="1" si="976"/>
        <v>0</v>
      </c>
      <c r="BA814" s="1259">
        <f t="shared" si="1003"/>
        <v>0</v>
      </c>
      <c r="BB814" s="1250"/>
      <c r="BC814" s="715">
        <f t="shared" si="977"/>
        <v>0</v>
      </c>
      <c r="BD814" s="715">
        <f t="shared" si="978"/>
        <v>0</v>
      </c>
      <c r="BE814" s="715">
        <f t="shared" si="979"/>
        <v>0</v>
      </c>
      <c r="BF814" s="715">
        <f t="shared" si="1004"/>
        <v>0</v>
      </c>
      <c r="BG814" s="732">
        <f t="shared" si="980"/>
        <v>0</v>
      </c>
      <c r="BH814" s="39"/>
      <c r="BI814" s="39"/>
      <c r="BJ814" s="39"/>
      <c r="BK814" s="39"/>
      <c r="BL814" s="39"/>
      <c r="BM814" s="30"/>
      <c r="BN814" s="422">
        <f t="shared" ca="1" si="981"/>
        <v>0</v>
      </c>
      <c r="BO814" s="422">
        <f t="shared" ca="1" si="982"/>
        <v>0</v>
      </c>
      <c r="BP814" s="422">
        <f t="shared" ca="1" si="983"/>
        <v>0</v>
      </c>
      <c r="BQ814" s="422">
        <f t="shared" ca="1" si="984"/>
        <v>0</v>
      </c>
      <c r="BR814" s="422">
        <f t="shared" ca="1" si="1005"/>
        <v>0</v>
      </c>
      <c r="BS814" s="422">
        <f t="shared" ca="1" si="985"/>
        <v>0</v>
      </c>
      <c r="BT814" s="422">
        <f t="shared" si="986"/>
        <v>0</v>
      </c>
      <c r="BU814" s="422">
        <f t="shared" si="987"/>
        <v>0</v>
      </c>
      <c r="BV814" s="422">
        <f t="shared" si="988"/>
        <v>0</v>
      </c>
      <c r="BW814" s="422">
        <f t="shared" si="989"/>
        <v>0</v>
      </c>
      <c r="BX814" s="422">
        <f t="shared" si="1006"/>
        <v>0</v>
      </c>
      <c r="BY814" s="422">
        <f t="shared" si="990"/>
        <v>0</v>
      </c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458"/>
      <c r="CL814" s="458"/>
      <c r="CM814" s="458"/>
      <c r="CN814" s="458"/>
      <c r="CO814" s="458"/>
      <c r="CP814" s="458"/>
      <c r="CQ814" s="458"/>
      <c r="CR814" s="458"/>
      <c r="CS814" s="458"/>
      <c r="CT814" s="458"/>
      <c r="CU814" s="458"/>
      <c r="CV814" s="458"/>
      <c r="CW814" s="458"/>
      <c r="CX814" s="458"/>
      <c r="CY814" s="458"/>
      <c r="CZ814" s="458"/>
      <c r="DA814" s="458"/>
      <c r="DB814" s="458"/>
      <c r="DC814" s="458"/>
      <c r="DD814" s="458"/>
      <c r="DE814" s="458"/>
      <c r="DF814" s="458"/>
      <c r="DG814" s="458"/>
      <c r="DH814" s="458"/>
      <c r="DI814" s="458"/>
      <c r="DJ814" s="458"/>
      <c r="DK814" s="458"/>
      <c r="DL814" s="458"/>
      <c r="DM814" s="458"/>
      <c r="DN814" s="458"/>
      <c r="DO814" s="458"/>
      <c r="DP814" s="458"/>
      <c r="DQ814" s="458"/>
      <c r="DR814" s="458"/>
      <c r="DS814" s="458"/>
      <c r="DT814" s="458"/>
      <c r="DU814" s="39"/>
      <c r="DV814" s="39"/>
      <c r="DW814" s="31">
        <f t="shared" si="1026"/>
        <v>58</v>
      </c>
      <c r="DX814" s="459">
        <f t="shared" si="991"/>
        <v>690</v>
      </c>
      <c r="DY814" s="467">
        <f t="shared" si="1007"/>
        <v>0</v>
      </c>
      <c r="DZ814" s="468">
        <f t="shared" si="1008"/>
        <v>0</v>
      </c>
      <c r="EA814" s="467">
        <f t="shared" si="1009"/>
        <v>0</v>
      </c>
      <c r="EB814" s="468"/>
      <c r="EC814" s="326"/>
      <c r="ED814" s="468"/>
      <c r="EE814" s="39"/>
      <c r="EF814" s="459">
        <f t="shared" si="1010"/>
        <v>690</v>
      </c>
      <c r="EG814" s="407">
        <f t="shared" si="1022"/>
        <v>0.03</v>
      </c>
      <c r="EH814" s="407">
        <f t="shared" si="1022"/>
        <v>0.03</v>
      </c>
      <c r="EI814" s="407">
        <f t="shared" si="1022"/>
        <v>0.03</v>
      </c>
      <c r="EJ814" s="407">
        <f t="shared" si="1022"/>
        <v>0.03</v>
      </c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39"/>
      <c r="GJ814" s="39"/>
      <c r="GK814" s="39"/>
      <c r="GL814" s="39"/>
      <c r="GM814" s="39"/>
      <c r="GN814" s="39"/>
      <c r="GO814" s="39"/>
      <c r="GP814" s="39"/>
      <c r="GQ814" s="39"/>
      <c r="GR814" s="39"/>
      <c r="GS814" s="39"/>
      <c r="GT814" s="39"/>
      <c r="GU814" s="39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</row>
    <row r="815" spans="1:228" ht="12.75" hidden="1" customHeight="1" x14ac:dyDescent="0.2">
      <c r="A815" s="31">
        <f t="shared" si="1025"/>
        <v>58</v>
      </c>
      <c r="B815" s="31"/>
      <c r="C815" s="31"/>
      <c r="D815" s="32">
        <f t="shared" si="992"/>
        <v>691</v>
      </c>
      <c r="E815" s="33">
        <f t="shared" ca="1" si="956"/>
        <v>0</v>
      </c>
      <c r="F815" s="33">
        <f t="shared" ca="1" si="957"/>
        <v>0</v>
      </c>
      <c r="G815" s="33">
        <f t="shared" ca="1" si="958"/>
        <v>0</v>
      </c>
      <c r="H815" s="33">
        <v>0</v>
      </c>
      <c r="I815" s="33">
        <v>0</v>
      </c>
      <c r="J815" s="33">
        <f t="shared" ca="1" si="1014"/>
        <v>0</v>
      </c>
      <c r="K815" s="33">
        <f t="shared" ca="1" si="959"/>
        <v>0</v>
      </c>
      <c r="L815" s="33"/>
      <c r="M815" s="832">
        <v>0</v>
      </c>
      <c r="N815" s="33">
        <f>IF(M815&gt;0,#REF!,0)</f>
        <v>0</v>
      </c>
      <c r="O815" s="33">
        <f t="shared" ca="1" si="960"/>
        <v>0</v>
      </c>
      <c r="P815" s="833">
        <f t="shared" ca="1" si="993"/>
        <v>0</v>
      </c>
      <c r="Q815" s="834">
        <f t="shared" ca="1" si="994"/>
        <v>0</v>
      </c>
      <c r="R815" s="835">
        <f t="shared" ca="1" si="995"/>
        <v>0</v>
      </c>
      <c r="S815" s="836">
        <f t="shared" ca="1" si="996"/>
        <v>0</v>
      </c>
      <c r="T815" s="34">
        <f t="shared" ca="1" si="961"/>
        <v>0</v>
      </c>
      <c r="U815" s="835">
        <f t="shared" ca="1" si="997"/>
        <v>0</v>
      </c>
      <c r="V815" s="34">
        <f t="shared" si="1023"/>
        <v>0</v>
      </c>
      <c r="W815" s="553">
        <f t="shared" si="1024"/>
        <v>0</v>
      </c>
      <c r="X815" s="42">
        <f t="shared" si="998"/>
        <v>0.03</v>
      </c>
      <c r="Y815" s="43">
        <f t="shared" si="962"/>
        <v>2.4662697723036864E-3</v>
      </c>
      <c r="Z815" s="45">
        <f t="shared" si="953"/>
        <v>0.03</v>
      </c>
      <c r="AA815" s="43">
        <f t="shared" si="963"/>
        <v>2.4662697723036864E-3</v>
      </c>
      <c r="AB815" s="35">
        <f t="shared" si="1027"/>
        <v>0.16</v>
      </c>
      <c r="AC815" s="35">
        <f t="shared" ca="1" si="1027"/>
        <v>0.15470777428049154</v>
      </c>
      <c r="AD815" s="317">
        <f t="shared" ca="1" si="1027"/>
        <v>0.15470777428049154</v>
      </c>
      <c r="AE815" s="39"/>
      <c r="AF815" s="318">
        <f t="shared" si="964"/>
        <v>0</v>
      </c>
      <c r="AG815" s="405">
        <f t="shared" ca="1" si="965"/>
        <v>0</v>
      </c>
      <c r="AH815" s="318">
        <f t="shared" si="966"/>
        <v>0</v>
      </c>
      <c r="AI815" s="405">
        <f t="shared" ca="1" si="967"/>
        <v>0</v>
      </c>
      <c r="AJ815" s="318">
        <f t="shared" si="968"/>
        <v>0</v>
      </c>
      <c r="AK815" s="405">
        <f t="shared" ca="1" si="969"/>
        <v>0</v>
      </c>
      <c r="AL815" s="35">
        <v>0</v>
      </c>
      <c r="AM815" s="30">
        <f t="shared" ca="1" si="970"/>
        <v>0</v>
      </c>
      <c r="AN815" s="39"/>
      <c r="AO815" s="39"/>
      <c r="AP815" s="709">
        <f ca="1">IF($J$12="",0,IF(A815&lt;=$Y$3,IF(R814+SUM($M$126:M815)&gt;$Z$22,R814*10%,IF(R814+SUM($M$126:M815)&lt;=$Z$22,$Z$22-R814-SUM($M$126:M815))),0))</f>
        <v>0</v>
      </c>
      <c r="AQ815" s="319">
        <f t="shared" ca="1" si="1000"/>
        <v>0</v>
      </c>
      <c r="AR815" s="319">
        <f ca="1">IF($J$12="",0,IF(U814&lt;0,0,IF(A815&lt;=$Y$3,IF(U814+SUM($M$126:M815)&gt;$Z$22,U814*10%,IF(U814+SUM($M$126:M815)&lt;=$Z$22,$AR$125-U814-SUM($M$126:M815))),0)))</f>
        <v>0</v>
      </c>
      <c r="AS815" s="39">
        <f t="shared" ca="1" si="1001"/>
        <v>0</v>
      </c>
      <c r="AT815" s="723">
        <f t="shared" ca="1" si="971"/>
        <v>0</v>
      </c>
      <c r="AU815" s="320">
        <f t="shared" ca="1" si="972"/>
        <v>0</v>
      </c>
      <c r="AV815" s="320">
        <f t="shared" ca="1" si="973"/>
        <v>0</v>
      </c>
      <c r="AW815" s="320">
        <f t="shared" ca="1" si="974"/>
        <v>0</v>
      </c>
      <c r="AX815" s="320">
        <f t="shared" ca="1" si="975"/>
        <v>0</v>
      </c>
      <c r="AY815" s="320">
        <f t="shared" ca="1" si="1002"/>
        <v>0</v>
      </c>
      <c r="AZ815" s="724">
        <f t="shared" ca="1" si="976"/>
        <v>0</v>
      </c>
      <c r="BA815" s="1259">
        <f t="shared" si="1003"/>
        <v>0</v>
      </c>
      <c r="BB815" s="1250"/>
      <c r="BC815" s="715">
        <f t="shared" si="977"/>
        <v>0</v>
      </c>
      <c r="BD815" s="715">
        <f t="shared" si="978"/>
        <v>0</v>
      </c>
      <c r="BE815" s="715">
        <f t="shared" si="979"/>
        <v>0</v>
      </c>
      <c r="BF815" s="715">
        <f t="shared" si="1004"/>
        <v>0</v>
      </c>
      <c r="BG815" s="732">
        <f t="shared" si="980"/>
        <v>0</v>
      </c>
      <c r="BH815" s="39"/>
      <c r="BI815" s="39"/>
      <c r="BJ815" s="39"/>
      <c r="BK815" s="39"/>
      <c r="BL815" s="39"/>
      <c r="BM815" s="30"/>
      <c r="BN815" s="422">
        <f t="shared" ca="1" si="981"/>
        <v>0</v>
      </c>
      <c r="BO815" s="422">
        <f t="shared" ca="1" si="982"/>
        <v>0</v>
      </c>
      <c r="BP815" s="422">
        <f t="shared" ca="1" si="983"/>
        <v>0</v>
      </c>
      <c r="BQ815" s="422">
        <f t="shared" ca="1" si="984"/>
        <v>0</v>
      </c>
      <c r="BR815" s="422">
        <f t="shared" ca="1" si="1005"/>
        <v>0</v>
      </c>
      <c r="BS815" s="422">
        <f t="shared" ca="1" si="985"/>
        <v>0</v>
      </c>
      <c r="BT815" s="422">
        <f t="shared" si="986"/>
        <v>0</v>
      </c>
      <c r="BU815" s="422">
        <f t="shared" si="987"/>
        <v>0</v>
      </c>
      <c r="BV815" s="422">
        <f t="shared" si="988"/>
        <v>0</v>
      </c>
      <c r="BW815" s="422">
        <f t="shared" si="989"/>
        <v>0</v>
      </c>
      <c r="BX815" s="422">
        <f t="shared" si="1006"/>
        <v>0</v>
      </c>
      <c r="BY815" s="422">
        <f t="shared" si="990"/>
        <v>0</v>
      </c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458"/>
      <c r="CL815" s="458"/>
      <c r="CM815" s="458"/>
      <c r="CN815" s="458"/>
      <c r="CO815" s="458"/>
      <c r="CP815" s="458"/>
      <c r="CQ815" s="458"/>
      <c r="CR815" s="458"/>
      <c r="CS815" s="458"/>
      <c r="CT815" s="458"/>
      <c r="CU815" s="458"/>
      <c r="CV815" s="458"/>
      <c r="CW815" s="458"/>
      <c r="CX815" s="458"/>
      <c r="CY815" s="458"/>
      <c r="CZ815" s="458"/>
      <c r="DA815" s="458"/>
      <c r="DB815" s="458"/>
      <c r="DC815" s="458"/>
      <c r="DD815" s="458"/>
      <c r="DE815" s="458"/>
      <c r="DF815" s="458"/>
      <c r="DG815" s="458"/>
      <c r="DH815" s="458"/>
      <c r="DI815" s="458"/>
      <c r="DJ815" s="458"/>
      <c r="DK815" s="458"/>
      <c r="DL815" s="458"/>
      <c r="DM815" s="458"/>
      <c r="DN815" s="458"/>
      <c r="DO815" s="458"/>
      <c r="DP815" s="458"/>
      <c r="DQ815" s="458"/>
      <c r="DR815" s="458"/>
      <c r="DS815" s="458"/>
      <c r="DT815" s="458"/>
      <c r="DU815" s="39"/>
      <c r="DV815" s="39"/>
      <c r="DW815" s="31">
        <f t="shared" si="1026"/>
        <v>58</v>
      </c>
      <c r="DX815" s="459">
        <f t="shared" si="991"/>
        <v>691</v>
      </c>
      <c r="DY815" s="467">
        <f t="shared" si="1007"/>
        <v>0</v>
      </c>
      <c r="DZ815" s="468">
        <f t="shared" si="1008"/>
        <v>0</v>
      </c>
      <c r="EA815" s="467">
        <f t="shared" si="1009"/>
        <v>0</v>
      </c>
      <c r="EB815" s="468"/>
      <c r="EC815" s="326"/>
      <c r="ED815" s="468"/>
      <c r="EE815" s="39"/>
      <c r="EF815" s="459">
        <f t="shared" si="1010"/>
        <v>691</v>
      </c>
      <c r="EG815" s="407">
        <f t="shared" ref="EG815:EJ830" si="1028">EG814</f>
        <v>0.03</v>
      </c>
      <c r="EH815" s="407">
        <f t="shared" si="1028"/>
        <v>0.03</v>
      </c>
      <c r="EI815" s="407">
        <f t="shared" si="1028"/>
        <v>0.03</v>
      </c>
      <c r="EJ815" s="407">
        <f t="shared" si="1028"/>
        <v>0.03</v>
      </c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39"/>
      <c r="GT815" s="39"/>
      <c r="GU815" s="39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</row>
    <row r="816" spans="1:228" ht="12.75" hidden="1" customHeight="1" x14ac:dyDescent="0.2">
      <c r="A816" s="31">
        <f t="shared" si="1025"/>
        <v>58</v>
      </c>
      <c r="B816" s="31"/>
      <c r="C816" s="31"/>
      <c r="D816" s="32">
        <f t="shared" si="992"/>
        <v>692</v>
      </c>
      <c r="E816" s="33">
        <f t="shared" ca="1" si="956"/>
        <v>0</v>
      </c>
      <c r="F816" s="33">
        <f t="shared" ca="1" si="957"/>
        <v>0</v>
      </c>
      <c r="G816" s="33">
        <f t="shared" ca="1" si="958"/>
        <v>0</v>
      </c>
      <c r="H816" s="33">
        <v>0</v>
      </c>
      <c r="I816" s="33">
        <v>0</v>
      </c>
      <c r="J816" s="33">
        <f t="shared" ca="1" si="1014"/>
        <v>0</v>
      </c>
      <c r="K816" s="33">
        <f t="shared" ca="1" si="959"/>
        <v>0</v>
      </c>
      <c r="L816" s="33"/>
      <c r="M816" s="832">
        <v>0</v>
      </c>
      <c r="N816" s="33">
        <f>IF(M816&gt;0,#REF!,0)</f>
        <v>0</v>
      </c>
      <c r="O816" s="33">
        <f t="shared" ca="1" si="960"/>
        <v>0</v>
      </c>
      <c r="P816" s="833">
        <f t="shared" ca="1" si="993"/>
        <v>0</v>
      </c>
      <c r="Q816" s="834">
        <f t="shared" ca="1" si="994"/>
        <v>0</v>
      </c>
      <c r="R816" s="835">
        <f t="shared" ca="1" si="995"/>
        <v>0</v>
      </c>
      <c r="S816" s="836">
        <f t="shared" ca="1" si="996"/>
        <v>0</v>
      </c>
      <c r="T816" s="34">
        <f t="shared" ca="1" si="961"/>
        <v>0</v>
      </c>
      <c r="U816" s="835">
        <f t="shared" ca="1" si="997"/>
        <v>0</v>
      </c>
      <c r="V816" s="34">
        <f t="shared" si="1023"/>
        <v>0</v>
      </c>
      <c r="W816" s="553">
        <f t="shared" si="1024"/>
        <v>0</v>
      </c>
      <c r="X816" s="42">
        <f t="shared" si="998"/>
        <v>0.03</v>
      </c>
      <c r="Y816" s="43">
        <f t="shared" si="962"/>
        <v>2.4662697723036864E-3</v>
      </c>
      <c r="Z816" s="45">
        <f t="shared" si="953"/>
        <v>0.03</v>
      </c>
      <c r="AA816" s="43">
        <f t="shared" si="963"/>
        <v>2.4662697723036864E-3</v>
      </c>
      <c r="AB816" s="35">
        <f t="shared" si="1027"/>
        <v>0.16</v>
      </c>
      <c r="AC816" s="35">
        <f t="shared" ca="1" si="1027"/>
        <v>0.15470777428049154</v>
      </c>
      <c r="AD816" s="317">
        <f t="shared" ca="1" si="1027"/>
        <v>0.15470777428049154</v>
      </c>
      <c r="AE816" s="39"/>
      <c r="AF816" s="318">
        <f t="shared" si="964"/>
        <v>0</v>
      </c>
      <c r="AG816" s="405">
        <f t="shared" ca="1" si="965"/>
        <v>0</v>
      </c>
      <c r="AH816" s="318">
        <f t="shared" si="966"/>
        <v>0</v>
      </c>
      <c r="AI816" s="405">
        <f t="shared" ca="1" si="967"/>
        <v>0</v>
      </c>
      <c r="AJ816" s="318">
        <f t="shared" si="968"/>
        <v>0</v>
      </c>
      <c r="AK816" s="405">
        <f t="shared" ca="1" si="969"/>
        <v>0</v>
      </c>
      <c r="AL816" s="35">
        <v>0</v>
      </c>
      <c r="AM816" s="30">
        <f t="shared" ca="1" si="970"/>
        <v>0</v>
      </c>
      <c r="AN816" s="39"/>
      <c r="AO816" s="39"/>
      <c r="AP816" s="709">
        <f ca="1">IF($J$12="",0,IF(A816&lt;=$Y$3,IF(R815+SUM($M$126:M816)&gt;$Z$22,R815*10%,IF(R815+SUM($M$126:M816)&lt;=$Z$22,$Z$22-R815-SUM($M$126:M816))),0))</f>
        <v>0</v>
      </c>
      <c r="AQ816" s="319">
        <f t="shared" ca="1" si="1000"/>
        <v>0</v>
      </c>
      <c r="AR816" s="319">
        <f ca="1">IF($J$12="",0,IF(U815&lt;0,0,IF(A816&lt;=$Y$3,IF(U815+SUM($M$126:M816)&gt;$Z$22,U815*10%,IF(U815+SUM($M$126:M816)&lt;=$Z$22,$AR$125-U815-SUM($M$126:M816))),0)))</f>
        <v>0</v>
      </c>
      <c r="AS816" s="39">
        <f t="shared" ca="1" si="1001"/>
        <v>0</v>
      </c>
      <c r="AT816" s="723">
        <f t="shared" ca="1" si="971"/>
        <v>0</v>
      </c>
      <c r="AU816" s="320">
        <f t="shared" ca="1" si="972"/>
        <v>0</v>
      </c>
      <c r="AV816" s="320">
        <f t="shared" ca="1" si="973"/>
        <v>0</v>
      </c>
      <c r="AW816" s="320">
        <f t="shared" ca="1" si="974"/>
        <v>0</v>
      </c>
      <c r="AX816" s="320">
        <f t="shared" ca="1" si="975"/>
        <v>0</v>
      </c>
      <c r="AY816" s="320">
        <f t="shared" ca="1" si="1002"/>
        <v>0</v>
      </c>
      <c r="AZ816" s="724">
        <f t="shared" ca="1" si="976"/>
        <v>0</v>
      </c>
      <c r="BA816" s="1259">
        <f t="shared" si="1003"/>
        <v>0</v>
      </c>
      <c r="BB816" s="1250"/>
      <c r="BC816" s="715">
        <f t="shared" si="977"/>
        <v>0</v>
      </c>
      <c r="BD816" s="715">
        <f t="shared" si="978"/>
        <v>0</v>
      </c>
      <c r="BE816" s="715">
        <f t="shared" si="979"/>
        <v>0</v>
      </c>
      <c r="BF816" s="715">
        <f t="shared" si="1004"/>
        <v>0</v>
      </c>
      <c r="BG816" s="732">
        <f t="shared" si="980"/>
        <v>0</v>
      </c>
      <c r="BH816" s="39"/>
      <c r="BI816" s="39"/>
      <c r="BJ816" s="39"/>
      <c r="BK816" s="39"/>
      <c r="BL816" s="39"/>
      <c r="BM816" s="30"/>
      <c r="BN816" s="422">
        <f t="shared" ca="1" si="981"/>
        <v>0</v>
      </c>
      <c r="BO816" s="422">
        <f t="shared" ca="1" si="982"/>
        <v>0</v>
      </c>
      <c r="BP816" s="422">
        <f t="shared" ca="1" si="983"/>
        <v>0</v>
      </c>
      <c r="BQ816" s="422">
        <f t="shared" ca="1" si="984"/>
        <v>0</v>
      </c>
      <c r="BR816" s="422">
        <f t="shared" ca="1" si="1005"/>
        <v>0</v>
      </c>
      <c r="BS816" s="422">
        <f t="shared" ca="1" si="985"/>
        <v>0</v>
      </c>
      <c r="BT816" s="422">
        <f t="shared" si="986"/>
        <v>0</v>
      </c>
      <c r="BU816" s="422">
        <f t="shared" si="987"/>
        <v>0</v>
      </c>
      <c r="BV816" s="422">
        <f t="shared" si="988"/>
        <v>0</v>
      </c>
      <c r="BW816" s="422">
        <f t="shared" si="989"/>
        <v>0</v>
      </c>
      <c r="BX816" s="422">
        <f t="shared" si="1006"/>
        <v>0</v>
      </c>
      <c r="BY816" s="422">
        <f t="shared" si="990"/>
        <v>0</v>
      </c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458"/>
      <c r="CL816" s="458"/>
      <c r="CM816" s="458"/>
      <c r="CN816" s="458"/>
      <c r="CO816" s="458"/>
      <c r="CP816" s="458"/>
      <c r="CQ816" s="458"/>
      <c r="CR816" s="458"/>
      <c r="CS816" s="458"/>
      <c r="CT816" s="458"/>
      <c r="CU816" s="458"/>
      <c r="CV816" s="458"/>
      <c r="CW816" s="458"/>
      <c r="CX816" s="458"/>
      <c r="CY816" s="458"/>
      <c r="CZ816" s="458"/>
      <c r="DA816" s="458"/>
      <c r="DB816" s="458"/>
      <c r="DC816" s="458"/>
      <c r="DD816" s="458"/>
      <c r="DE816" s="458"/>
      <c r="DF816" s="458"/>
      <c r="DG816" s="458"/>
      <c r="DH816" s="458"/>
      <c r="DI816" s="458"/>
      <c r="DJ816" s="458"/>
      <c r="DK816" s="458"/>
      <c r="DL816" s="458"/>
      <c r="DM816" s="458"/>
      <c r="DN816" s="458"/>
      <c r="DO816" s="458"/>
      <c r="DP816" s="458"/>
      <c r="DQ816" s="458"/>
      <c r="DR816" s="458"/>
      <c r="DS816" s="458"/>
      <c r="DT816" s="458"/>
      <c r="DU816" s="39"/>
      <c r="DV816" s="39"/>
      <c r="DW816" s="31">
        <f t="shared" si="1026"/>
        <v>58</v>
      </c>
      <c r="DX816" s="459">
        <f t="shared" si="991"/>
        <v>692</v>
      </c>
      <c r="DY816" s="467">
        <f t="shared" si="1007"/>
        <v>0</v>
      </c>
      <c r="DZ816" s="468">
        <f t="shared" si="1008"/>
        <v>0</v>
      </c>
      <c r="EA816" s="467">
        <f t="shared" si="1009"/>
        <v>0</v>
      </c>
      <c r="EB816" s="468"/>
      <c r="EC816" s="326"/>
      <c r="ED816" s="468"/>
      <c r="EE816" s="39"/>
      <c r="EF816" s="459">
        <f t="shared" si="1010"/>
        <v>692</v>
      </c>
      <c r="EG816" s="407">
        <f t="shared" si="1028"/>
        <v>0.03</v>
      </c>
      <c r="EH816" s="407">
        <f t="shared" si="1028"/>
        <v>0.03</v>
      </c>
      <c r="EI816" s="407">
        <f t="shared" si="1028"/>
        <v>0.03</v>
      </c>
      <c r="EJ816" s="407">
        <f t="shared" si="1028"/>
        <v>0.03</v>
      </c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39"/>
      <c r="GJ816" s="39"/>
      <c r="GK816" s="39"/>
      <c r="GL816" s="39"/>
      <c r="GM816" s="39"/>
      <c r="GN816" s="39"/>
      <c r="GO816" s="39"/>
      <c r="GP816" s="39"/>
      <c r="GQ816" s="39"/>
      <c r="GR816" s="39"/>
      <c r="GS816" s="39"/>
      <c r="GT816" s="39"/>
      <c r="GU816" s="39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</row>
    <row r="817" spans="1:228" ht="12.75" hidden="1" customHeight="1" x14ac:dyDescent="0.2">
      <c r="A817" s="31">
        <f t="shared" si="1025"/>
        <v>58</v>
      </c>
      <c r="B817" s="31"/>
      <c r="C817" s="31"/>
      <c r="D817" s="32">
        <f t="shared" si="992"/>
        <v>693</v>
      </c>
      <c r="E817" s="33">
        <f t="shared" ca="1" si="956"/>
        <v>0</v>
      </c>
      <c r="F817" s="33">
        <f t="shared" ca="1" si="957"/>
        <v>0</v>
      </c>
      <c r="G817" s="33">
        <f t="shared" ca="1" si="958"/>
        <v>0</v>
      </c>
      <c r="H817" s="33">
        <v>0</v>
      </c>
      <c r="I817" s="33">
        <v>0</v>
      </c>
      <c r="J817" s="33">
        <f t="shared" ca="1" si="1014"/>
        <v>0</v>
      </c>
      <c r="K817" s="33">
        <f t="shared" ca="1" si="959"/>
        <v>0</v>
      </c>
      <c r="L817" s="33"/>
      <c r="M817" s="832">
        <v>0</v>
      </c>
      <c r="N817" s="33">
        <f>IF(M817&gt;0,#REF!,0)</f>
        <v>0</v>
      </c>
      <c r="O817" s="33">
        <f t="shared" ca="1" si="960"/>
        <v>0</v>
      </c>
      <c r="P817" s="833">
        <f t="shared" ca="1" si="993"/>
        <v>0</v>
      </c>
      <c r="Q817" s="834">
        <f t="shared" ca="1" si="994"/>
        <v>0</v>
      </c>
      <c r="R817" s="835">
        <f t="shared" ca="1" si="995"/>
        <v>0</v>
      </c>
      <c r="S817" s="836">
        <f t="shared" ca="1" si="996"/>
        <v>0</v>
      </c>
      <c r="T817" s="34">
        <f t="shared" ca="1" si="961"/>
        <v>0</v>
      </c>
      <c r="U817" s="835">
        <f t="shared" ca="1" si="997"/>
        <v>0</v>
      </c>
      <c r="V817" s="34">
        <f t="shared" si="1023"/>
        <v>0</v>
      </c>
      <c r="W817" s="553">
        <f t="shared" si="1024"/>
        <v>0</v>
      </c>
      <c r="X817" s="42">
        <f t="shared" si="998"/>
        <v>0.03</v>
      </c>
      <c r="Y817" s="43">
        <f t="shared" si="962"/>
        <v>2.4662697723036864E-3</v>
      </c>
      <c r="Z817" s="45">
        <f t="shared" si="953"/>
        <v>0.03</v>
      </c>
      <c r="AA817" s="43">
        <f t="shared" si="963"/>
        <v>2.4662697723036864E-3</v>
      </c>
      <c r="AB817" s="35">
        <f t="shared" si="1027"/>
        <v>0.16</v>
      </c>
      <c r="AC817" s="35">
        <f t="shared" ca="1" si="1027"/>
        <v>0.15470777428049154</v>
      </c>
      <c r="AD817" s="317">
        <f t="shared" ca="1" si="1027"/>
        <v>0.15470777428049154</v>
      </c>
      <c r="AE817" s="39"/>
      <c r="AF817" s="318">
        <f t="shared" si="964"/>
        <v>0</v>
      </c>
      <c r="AG817" s="405">
        <f t="shared" ca="1" si="965"/>
        <v>0</v>
      </c>
      <c r="AH817" s="318">
        <f t="shared" si="966"/>
        <v>0</v>
      </c>
      <c r="AI817" s="405">
        <f t="shared" ca="1" si="967"/>
        <v>0</v>
      </c>
      <c r="AJ817" s="318">
        <f t="shared" si="968"/>
        <v>0</v>
      </c>
      <c r="AK817" s="405">
        <f t="shared" ca="1" si="969"/>
        <v>0</v>
      </c>
      <c r="AL817" s="35">
        <v>0</v>
      </c>
      <c r="AM817" s="30">
        <f t="shared" ca="1" si="970"/>
        <v>0</v>
      </c>
      <c r="AN817" s="39"/>
      <c r="AO817" s="39"/>
      <c r="AP817" s="709">
        <f ca="1">IF($J$12="",0,IF(A817&lt;=$Y$3,IF(R816+SUM($M$126:M817)&gt;$Z$22,R816*10%,IF(R816+SUM($M$126:M817)&lt;=$Z$22,$Z$22-R816-SUM($M$126:M817))),0))</f>
        <v>0</v>
      </c>
      <c r="AQ817" s="319">
        <f t="shared" ca="1" si="1000"/>
        <v>0</v>
      </c>
      <c r="AR817" s="319">
        <f ca="1">IF($J$12="",0,IF(U816&lt;0,0,IF(A817&lt;=$Y$3,IF(U816+SUM($M$126:M817)&gt;$Z$22,U816*10%,IF(U816+SUM($M$126:M817)&lt;=$Z$22,$AR$125-U816-SUM($M$126:M817))),0)))</f>
        <v>0</v>
      </c>
      <c r="AS817" s="39">
        <f t="shared" ca="1" si="1001"/>
        <v>0</v>
      </c>
      <c r="AT817" s="723">
        <f t="shared" ca="1" si="971"/>
        <v>0</v>
      </c>
      <c r="AU817" s="320">
        <f t="shared" ca="1" si="972"/>
        <v>0</v>
      </c>
      <c r="AV817" s="320">
        <f t="shared" ca="1" si="973"/>
        <v>0</v>
      </c>
      <c r="AW817" s="320">
        <f t="shared" ca="1" si="974"/>
        <v>0</v>
      </c>
      <c r="AX817" s="320">
        <f t="shared" ca="1" si="975"/>
        <v>0</v>
      </c>
      <c r="AY817" s="320">
        <f t="shared" ca="1" si="1002"/>
        <v>0</v>
      </c>
      <c r="AZ817" s="724">
        <f t="shared" ca="1" si="976"/>
        <v>0</v>
      </c>
      <c r="BA817" s="1259">
        <f t="shared" si="1003"/>
        <v>0</v>
      </c>
      <c r="BB817" s="1250"/>
      <c r="BC817" s="715">
        <f t="shared" si="977"/>
        <v>0</v>
      </c>
      <c r="BD817" s="715">
        <f t="shared" si="978"/>
        <v>0</v>
      </c>
      <c r="BE817" s="715">
        <f t="shared" si="979"/>
        <v>0</v>
      </c>
      <c r="BF817" s="715">
        <f t="shared" si="1004"/>
        <v>0</v>
      </c>
      <c r="BG817" s="732">
        <f t="shared" si="980"/>
        <v>0</v>
      </c>
      <c r="BH817" s="39"/>
      <c r="BI817" s="39"/>
      <c r="BJ817" s="39"/>
      <c r="BK817" s="39"/>
      <c r="BL817" s="39"/>
      <c r="BM817" s="30"/>
      <c r="BN817" s="422">
        <f t="shared" ca="1" si="981"/>
        <v>0</v>
      </c>
      <c r="BO817" s="422">
        <f t="shared" ca="1" si="982"/>
        <v>0</v>
      </c>
      <c r="BP817" s="422">
        <f t="shared" ca="1" si="983"/>
        <v>0</v>
      </c>
      <c r="BQ817" s="422">
        <f t="shared" ca="1" si="984"/>
        <v>0</v>
      </c>
      <c r="BR817" s="422">
        <f t="shared" ca="1" si="1005"/>
        <v>0</v>
      </c>
      <c r="BS817" s="422">
        <f t="shared" ca="1" si="985"/>
        <v>0</v>
      </c>
      <c r="BT817" s="422">
        <f t="shared" si="986"/>
        <v>0</v>
      </c>
      <c r="BU817" s="422">
        <f t="shared" si="987"/>
        <v>0</v>
      </c>
      <c r="BV817" s="422">
        <f t="shared" si="988"/>
        <v>0</v>
      </c>
      <c r="BW817" s="422">
        <f t="shared" si="989"/>
        <v>0</v>
      </c>
      <c r="BX817" s="422">
        <f t="shared" si="1006"/>
        <v>0</v>
      </c>
      <c r="BY817" s="422">
        <f t="shared" si="990"/>
        <v>0</v>
      </c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458"/>
      <c r="CL817" s="458"/>
      <c r="CM817" s="458"/>
      <c r="CN817" s="458"/>
      <c r="CO817" s="458"/>
      <c r="CP817" s="458"/>
      <c r="CQ817" s="458"/>
      <c r="CR817" s="458"/>
      <c r="CS817" s="458"/>
      <c r="CT817" s="458"/>
      <c r="CU817" s="458"/>
      <c r="CV817" s="458"/>
      <c r="CW817" s="458"/>
      <c r="CX817" s="458"/>
      <c r="CY817" s="458"/>
      <c r="CZ817" s="458"/>
      <c r="DA817" s="458"/>
      <c r="DB817" s="458"/>
      <c r="DC817" s="458"/>
      <c r="DD817" s="458"/>
      <c r="DE817" s="458"/>
      <c r="DF817" s="458"/>
      <c r="DG817" s="458"/>
      <c r="DH817" s="458"/>
      <c r="DI817" s="458"/>
      <c r="DJ817" s="458"/>
      <c r="DK817" s="458"/>
      <c r="DL817" s="458"/>
      <c r="DM817" s="458"/>
      <c r="DN817" s="458"/>
      <c r="DO817" s="458"/>
      <c r="DP817" s="458"/>
      <c r="DQ817" s="458"/>
      <c r="DR817" s="458"/>
      <c r="DS817" s="458"/>
      <c r="DT817" s="458"/>
      <c r="DU817" s="39"/>
      <c r="DV817" s="39"/>
      <c r="DW817" s="31">
        <f t="shared" si="1026"/>
        <v>58</v>
      </c>
      <c r="DX817" s="459">
        <f t="shared" si="991"/>
        <v>693</v>
      </c>
      <c r="DY817" s="467">
        <f t="shared" si="1007"/>
        <v>0</v>
      </c>
      <c r="DZ817" s="468">
        <f t="shared" si="1008"/>
        <v>0</v>
      </c>
      <c r="EA817" s="467">
        <f t="shared" si="1009"/>
        <v>0</v>
      </c>
      <c r="EB817" s="468"/>
      <c r="EC817" s="326"/>
      <c r="ED817" s="468"/>
      <c r="EE817" s="39"/>
      <c r="EF817" s="459">
        <f t="shared" si="1010"/>
        <v>693</v>
      </c>
      <c r="EG817" s="407">
        <f t="shared" si="1028"/>
        <v>0.03</v>
      </c>
      <c r="EH817" s="407">
        <f t="shared" si="1028"/>
        <v>0.03</v>
      </c>
      <c r="EI817" s="407">
        <f t="shared" si="1028"/>
        <v>0.03</v>
      </c>
      <c r="EJ817" s="407">
        <f t="shared" si="1028"/>
        <v>0.03</v>
      </c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39"/>
      <c r="GJ817" s="39"/>
      <c r="GK817" s="39"/>
      <c r="GL817" s="39"/>
      <c r="GM817" s="39"/>
      <c r="GN817" s="39"/>
      <c r="GO817" s="39"/>
      <c r="GP817" s="39"/>
      <c r="GQ817" s="39"/>
      <c r="GR817" s="39"/>
      <c r="GS817" s="39"/>
      <c r="GT817" s="39"/>
      <c r="GU817" s="39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</row>
    <row r="818" spans="1:228" ht="12.75" hidden="1" customHeight="1" x14ac:dyDescent="0.2">
      <c r="A818" s="31">
        <f t="shared" si="1025"/>
        <v>58</v>
      </c>
      <c r="B818" s="31"/>
      <c r="C818" s="31"/>
      <c r="D818" s="32">
        <f t="shared" si="992"/>
        <v>694</v>
      </c>
      <c r="E818" s="33">
        <f t="shared" ca="1" si="956"/>
        <v>0</v>
      </c>
      <c r="F818" s="33">
        <f t="shared" ca="1" si="957"/>
        <v>0</v>
      </c>
      <c r="G818" s="33">
        <f t="shared" ca="1" si="958"/>
        <v>0</v>
      </c>
      <c r="H818" s="33">
        <v>0</v>
      </c>
      <c r="I818" s="33">
        <v>0</v>
      </c>
      <c r="J818" s="33">
        <f t="shared" ca="1" si="1014"/>
        <v>0</v>
      </c>
      <c r="K818" s="33">
        <f t="shared" ca="1" si="959"/>
        <v>0</v>
      </c>
      <c r="L818" s="33"/>
      <c r="M818" s="832">
        <v>0</v>
      </c>
      <c r="N818" s="33">
        <f>IF(M818&gt;0,#REF!,0)</f>
        <v>0</v>
      </c>
      <c r="O818" s="33">
        <f t="shared" ca="1" si="960"/>
        <v>0</v>
      </c>
      <c r="P818" s="833">
        <f t="shared" ca="1" si="993"/>
        <v>0</v>
      </c>
      <c r="Q818" s="834">
        <f t="shared" ca="1" si="994"/>
        <v>0</v>
      </c>
      <c r="R818" s="835">
        <f t="shared" ca="1" si="995"/>
        <v>0</v>
      </c>
      <c r="S818" s="836">
        <f t="shared" ca="1" si="996"/>
        <v>0</v>
      </c>
      <c r="T818" s="34">
        <f t="shared" ca="1" si="961"/>
        <v>0</v>
      </c>
      <c r="U818" s="835">
        <f t="shared" ca="1" si="997"/>
        <v>0</v>
      </c>
      <c r="V818" s="34">
        <f t="shared" si="1023"/>
        <v>0</v>
      </c>
      <c r="W818" s="553">
        <f t="shared" si="1024"/>
        <v>0</v>
      </c>
      <c r="X818" s="42">
        <f t="shared" si="998"/>
        <v>0.03</v>
      </c>
      <c r="Y818" s="43">
        <f t="shared" si="962"/>
        <v>2.4662697723036864E-3</v>
      </c>
      <c r="Z818" s="45">
        <f t="shared" ref="Z818:Z881" si="1029">Z817</f>
        <v>0.03</v>
      </c>
      <c r="AA818" s="43">
        <f t="shared" si="963"/>
        <v>2.4662697723036864E-3</v>
      </c>
      <c r="AB818" s="35">
        <f t="shared" si="1027"/>
        <v>0.16</v>
      </c>
      <c r="AC818" s="35">
        <f t="shared" ca="1" si="1027"/>
        <v>0.15470777428049154</v>
      </c>
      <c r="AD818" s="317">
        <f t="shared" ca="1" si="1027"/>
        <v>0.15470777428049154</v>
      </c>
      <c r="AE818" s="39"/>
      <c r="AF818" s="318">
        <f t="shared" si="964"/>
        <v>0</v>
      </c>
      <c r="AG818" s="405">
        <f t="shared" ca="1" si="965"/>
        <v>0</v>
      </c>
      <c r="AH818" s="318">
        <f t="shared" si="966"/>
        <v>0</v>
      </c>
      <c r="AI818" s="405">
        <f t="shared" ca="1" si="967"/>
        <v>0</v>
      </c>
      <c r="AJ818" s="318">
        <f t="shared" si="968"/>
        <v>0</v>
      </c>
      <c r="AK818" s="405">
        <f t="shared" ca="1" si="969"/>
        <v>0</v>
      </c>
      <c r="AL818" s="35">
        <v>0</v>
      </c>
      <c r="AM818" s="30">
        <f t="shared" ca="1" si="970"/>
        <v>0</v>
      </c>
      <c r="AN818" s="39"/>
      <c r="AO818" s="39"/>
      <c r="AP818" s="709">
        <f ca="1">IF($J$12="",0,IF(A818&lt;=$Y$3,IF(R817+SUM($M$126:M818)&gt;$Z$22,R817*10%,IF(R817+SUM($M$126:M818)&lt;=$Z$22,$Z$22-R817-SUM($M$126:M818))),0))</f>
        <v>0</v>
      </c>
      <c r="AQ818" s="319">
        <f t="shared" ca="1" si="1000"/>
        <v>0</v>
      </c>
      <c r="AR818" s="319">
        <f ca="1">IF($J$12="",0,IF(U817&lt;0,0,IF(A818&lt;=$Y$3,IF(U817+SUM($M$126:M818)&gt;$Z$22,U817*10%,IF(U817+SUM($M$126:M818)&lt;=$Z$22,$AR$125-U817-SUM($M$126:M818))),0)))</f>
        <v>0</v>
      </c>
      <c r="AS818" s="39">
        <f t="shared" ca="1" si="1001"/>
        <v>0</v>
      </c>
      <c r="AT818" s="723">
        <f t="shared" ca="1" si="971"/>
        <v>0</v>
      </c>
      <c r="AU818" s="320">
        <f t="shared" ca="1" si="972"/>
        <v>0</v>
      </c>
      <c r="AV818" s="320">
        <f t="shared" ca="1" si="973"/>
        <v>0</v>
      </c>
      <c r="AW818" s="320">
        <f t="shared" ca="1" si="974"/>
        <v>0</v>
      </c>
      <c r="AX818" s="320">
        <f t="shared" ca="1" si="975"/>
        <v>0</v>
      </c>
      <c r="AY818" s="320">
        <f t="shared" ca="1" si="1002"/>
        <v>0</v>
      </c>
      <c r="AZ818" s="724">
        <f t="shared" ca="1" si="976"/>
        <v>0</v>
      </c>
      <c r="BA818" s="1259">
        <f t="shared" si="1003"/>
        <v>0</v>
      </c>
      <c r="BB818" s="1250"/>
      <c r="BC818" s="715">
        <f t="shared" si="977"/>
        <v>0</v>
      </c>
      <c r="BD818" s="715">
        <f t="shared" si="978"/>
        <v>0</v>
      </c>
      <c r="BE818" s="715">
        <f t="shared" si="979"/>
        <v>0</v>
      </c>
      <c r="BF818" s="715">
        <f t="shared" si="1004"/>
        <v>0</v>
      </c>
      <c r="BG818" s="732">
        <f t="shared" si="980"/>
        <v>0</v>
      </c>
      <c r="BH818" s="39"/>
      <c r="BI818" s="39"/>
      <c r="BJ818" s="39"/>
      <c r="BK818" s="39"/>
      <c r="BL818" s="39"/>
      <c r="BM818" s="30"/>
      <c r="BN818" s="422">
        <f t="shared" ca="1" si="981"/>
        <v>0</v>
      </c>
      <c r="BO818" s="422">
        <f t="shared" ca="1" si="982"/>
        <v>0</v>
      </c>
      <c r="BP818" s="422">
        <f t="shared" ca="1" si="983"/>
        <v>0</v>
      </c>
      <c r="BQ818" s="422">
        <f t="shared" ca="1" si="984"/>
        <v>0</v>
      </c>
      <c r="BR818" s="422">
        <f t="shared" ca="1" si="1005"/>
        <v>0</v>
      </c>
      <c r="BS818" s="422">
        <f t="shared" ca="1" si="985"/>
        <v>0</v>
      </c>
      <c r="BT818" s="422">
        <f t="shared" si="986"/>
        <v>0</v>
      </c>
      <c r="BU818" s="422">
        <f t="shared" si="987"/>
        <v>0</v>
      </c>
      <c r="BV818" s="422">
        <f t="shared" si="988"/>
        <v>0</v>
      </c>
      <c r="BW818" s="422">
        <f t="shared" si="989"/>
        <v>0</v>
      </c>
      <c r="BX818" s="422">
        <f t="shared" si="1006"/>
        <v>0</v>
      </c>
      <c r="BY818" s="422">
        <f t="shared" si="990"/>
        <v>0</v>
      </c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458"/>
      <c r="CL818" s="458"/>
      <c r="CM818" s="458"/>
      <c r="CN818" s="458"/>
      <c r="CO818" s="458"/>
      <c r="CP818" s="458"/>
      <c r="CQ818" s="458"/>
      <c r="CR818" s="458"/>
      <c r="CS818" s="458"/>
      <c r="CT818" s="458"/>
      <c r="CU818" s="458"/>
      <c r="CV818" s="458"/>
      <c r="CW818" s="458"/>
      <c r="CX818" s="458"/>
      <c r="CY818" s="458"/>
      <c r="CZ818" s="458"/>
      <c r="DA818" s="458"/>
      <c r="DB818" s="458"/>
      <c r="DC818" s="458"/>
      <c r="DD818" s="458"/>
      <c r="DE818" s="458"/>
      <c r="DF818" s="458"/>
      <c r="DG818" s="458"/>
      <c r="DH818" s="458"/>
      <c r="DI818" s="458"/>
      <c r="DJ818" s="458"/>
      <c r="DK818" s="458"/>
      <c r="DL818" s="458"/>
      <c r="DM818" s="458"/>
      <c r="DN818" s="458"/>
      <c r="DO818" s="458"/>
      <c r="DP818" s="458"/>
      <c r="DQ818" s="458"/>
      <c r="DR818" s="458"/>
      <c r="DS818" s="458"/>
      <c r="DT818" s="458"/>
      <c r="DU818" s="39"/>
      <c r="DV818" s="39"/>
      <c r="DW818" s="31">
        <f t="shared" si="1026"/>
        <v>58</v>
      </c>
      <c r="DX818" s="459">
        <f t="shared" si="991"/>
        <v>694</v>
      </c>
      <c r="DY818" s="467">
        <f t="shared" si="1007"/>
        <v>0</v>
      </c>
      <c r="DZ818" s="468">
        <f t="shared" si="1008"/>
        <v>0</v>
      </c>
      <c r="EA818" s="467">
        <f t="shared" si="1009"/>
        <v>0</v>
      </c>
      <c r="EB818" s="468"/>
      <c r="EC818" s="326"/>
      <c r="ED818" s="468"/>
      <c r="EE818" s="39"/>
      <c r="EF818" s="459">
        <f t="shared" si="1010"/>
        <v>694</v>
      </c>
      <c r="EG818" s="407">
        <f t="shared" si="1028"/>
        <v>0.03</v>
      </c>
      <c r="EH818" s="407">
        <f t="shared" si="1028"/>
        <v>0.03</v>
      </c>
      <c r="EI818" s="407">
        <f t="shared" si="1028"/>
        <v>0.03</v>
      </c>
      <c r="EJ818" s="407">
        <f t="shared" si="1028"/>
        <v>0.03</v>
      </c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39"/>
      <c r="GJ818" s="39"/>
      <c r="GK818" s="39"/>
      <c r="GL818" s="39"/>
      <c r="GM818" s="39"/>
      <c r="GN818" s="39"/>
      <c r="GO818" s="39"/>
      <c r="GP818" s="39"/>
      <c r="GQ818" s="39"/>
      <c r="GR818" s="39"/>
      <c r="GS818" s="39"/>
      <c r="GT818" s="39"/>
      <c r="GU818" s="39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</row>
    <row r="819" spans="1:228" ht="12.75" hidden="1" customHeight="1" x14ac:dyDescent="0.2">
      <c r="A819" s="31">
        <f t="shared" si="1025"/>
        <v>58</v>
      </c>
      <c r="B819" s="31"/>
      <c r="C819" s="31"/>
      <c r="D819" s="32">
        <f t="shared" si="992"/>
        <v>695</v>
      </c>
      <c r="E819" s="33">
        <f t="shared" ca="1" si="956"/>
        <v>0</v>
      </c>
      <c r="F819" s="33">
        <f t="shared" ca="1" si="957"/>
        <v>0</v>
      </c>
      <c r="G819" s="33">
        <f t="shared" ca="1" si="958"/>
        <v>0</v>
      </c>
      <c r="H819" s="33">
        <v>0</v>
      </c>
      <c r="I819" s="33">
        <v>0</v>
      </c>
      <c r="J819" s="33">
        <f t="shared" ca="1" si="1014"/>
        <v>0</v>
      </c>
      <c r="K819" s="33">
        <f t="shared" ca="1" si="959"/>
        <v>0</v>
      </c>
      <c r="L819" s="33"/>
      <c r="M819" s="832">
        <v>0</v>
      </c>
      <c r="N819" s="33">
        <f>IF(M819&gt;0,#REF!,0)</f>
        <v>0</v>
      </c>
      <c r="O819" s="33">
        <f t="shared" ca="1" si="960"/>
        <v>0</v>
      </c>
      <c r="P819" s="833">
        <f t="shared" ca="1" si="993"/>
        <v>0</v>
      </c>
      <c r="Q819" s="834">
        <f t="shared" ca="1" si="994"/>
        <v>0</v>
      </c>
      <c r="R819" s="835">
        <f t="shared" ca="1" si="995"/>
        <v>0</v>
      </c>
      <c r="S819" s="836">
        <f t="shared" ca="1" si="996"/>
        <v>0</v>
      </c>
      <c r="T819" s="34">
        <f t="shared" ca="1" si="961"/>
        <v>0</v>
      </c>
      <c r="U819" s="835">
        <f t="shared" ca="1" si="997"/>
        <v>0</v>
      </c>
      <c r="V819" s="34">
        <f t="shared" si="1023"/>
        <v>0</v>
      </c>
      <c r="W819" s="553">
        <f t="shared" si="1024"/>
        <v>0</v>
      </c>
      <c r="X819" s="42">
        <f t="shared" si="998"/>
        <v>0.03</v>
      </c>
      <c r="Y819" s="43">
        <f t="shared" si="962"/>
        <v>2.4662697723036864E-3</v>
      </c>
      <c r="Z819" s="45">
        <f t="shared" si="1029"/>
        <v>0.03</v>
      </c>
      <c r="AA819" s="43">
        <f t="shared" si="963"/>
        <v>2.4662697723036864E-3</v>
      </c>
      <c r="AB819" s="35">
        <f t="shared" si="1027"/>
        <v>0.16</v>
      </c>
      <c r="AC819" s="35">
        <f t="shared" ca="1" si="1027"/>
        <v>0.15470777428049154</v>
      </c>
      <c r="AD819" s="317">
        <f t="shared" ca="1" si="1027"/>
        <v>0.15470777428049154</v>
      </c>
      <c r="AE819" s="39"/>
      <c r="AF819" s="318">
        <f t="shared" si="964"/>
        <v>0</v>
      </c>
      <c r="AG819" s="405">
        <f t="shared" ca="1" si="965"/>
        <v>0</v>
      </c>
      <c r="AH819" s="318">
        <f t="shared" si="966"/>
        <v>0</v>
      </c>
      <c r="AI819" s="405">
        <f t="shared" ca="1" si="967"/>
        <v>0</v>
      </c>
      <c r="AJ819" s="318">
        <f t="shared" si="968"/>
        <v>0</v>
      </c>
      <c r="AK819" s="405">
        <f t="shared" ca="1" si="969"/>
        <v>0</v>
      </c>
      <c r="AL819" s="35">
        <v>0</v>
      </c>
      <c r="AM819" s="30">
        <f t="shared" ca="1" si="970"/>
        <v>0</v>
      </c>
      <c r="AN819" s="39"/>
      <c r="AO819" s="39"/>
      <c r="AP819" s="709">
        <f ca="1">IF($J$12="",0,IF(A819&lt;=$Y$3,IF(R818+SUM($M$126:M819)&gt;$Z$22,R818*10%,IF(R818+SUM($M$126:M819)&lt;=$Z$22,$Z$22-R818-SUM($M$126:M819))),0))</f>
        <v>0</v>
      </c>
      <c r="AQ819" s="319">
        <f t="shared" ca="1" si="1000"/>
        <v>0</v>
      </c>
      <c r="AR819" s="319">
        <f ca="1">IF($J$12="",0,IF(U818&lt;0,0,IF(A819&lt;=$Y$3,IF(U818+SUM($M$126:M819)&gt;$Z$22,U818*10%,IF(U818+SUM($M$126:M819)&lt;=$Z$22,$AR$125-U818-SUM($M$126:M819))),0)))</f>
        <v>0</v>
      </c>
      <c r="AS819" s="39">
        <f t="shared" ca="1" si="1001"/>
        <v>0</v>
      </c>
      <c r="AT819" s="723">
        <f t="shared" ca="1" si="971"/>
        <v>0</v>
      </c>
      <c r="AU819" s="320">
        <f t="shared" ca="1" si="972"/>
        <v>0</v>
      </c>
      <c r="AV819" s="320">
        <f t="shared" ca="1" si="973"/>
        <v>0</v>
      </c>
      <c r="AW819" s="320">
        <f t="shared" ca="1" si="974"/>
        <v>0</v>
      </c>
      <c r="AX819" s="320">
        <f t="shared" ca="1" si="975"/>
        <v>0</v>
      </c>
      <c r="AY819" s="320">
        <f t="shared" ca="1" si="1002"/>
        <v>0</v>
      </c>
      <c r="AZ819" s="724">
        <f t="shared" ca="1" si="976"/>
        <v>0</v>
      </c>
      <c r="BA819" s="1259">
        <f t="shared" si="1003"/>
        <v>0</v>
      </c>
      <c r="BB819" s="1250"/>
      <c r="BC819" s="715">
        <f t="shared" si="977"/>
        <v>0</v>
      </c>
      <c r="BD819" s="715">
        <f t="shared" si="978"/>
        <v>0</v>
      </c>
      <c r="BE819" s="715">
        <f t="shared" si="979"/>
        <v>0</v>
      </c>
      <c r="BF819" s="715">
        <f t="shared" si="1004"/>
        <v>0</v>
      </c>
      <c r="BG819" s="732">
        <f t="shared" si="980"/>
        <v>0</v>
      </c>
      <c r="BH819" s="39"/>
      <c r="BI819" s="39"/>
      <c r="BJ819" s="39"/>
      <c r="BK819" s="39"/>
      <c r="BL819" s="39"/>
      <c r="BM819" s="30"/>
      <c r="BN819" s="422">
        <f t="shared" ca="1" si="981"/>
        <v>0</v>
      </c>
      <c r="BO819" s="422">
        <f t="shared" ca="1" si="982"/>
        <v>0</v>
      </c>
      <c r="BP819" s="422">
        <f t="shared" ca="1" si="983"/>
        <v>0</v>
      </c>
      <c r="BQ819" s="422">
        <f t="shared" ca="1" si="984"/>
        <v>0</v>
      </c>
      <c r="BR819" s="422">
        <f t="shared" ca="1" si="1005"/>
        <v>0</v>
      </c>
      <c r="BS819" s="422">
        <f t="shared" ca="1" si="985"/>
        <v>0</v>
      </c>
      <c r="BT819" s="422">
        <f t="shared" si="986"/>
        <v>0</v>
      </c>
      <c r="BU819" s="422">
        <f t="shared" si="987"/>
        <v>0</v>
      </c>
      <c r="BV819" s="422">
        <f t="shared" si="988"/>
        <v>0</v>
      </c>
      <c r="BW819" s="422">
        <f t="shared" si="989"/>
        <v>0</v>
      </c>
      <c r="BX819" s="422">
        <f t="shared" si="1006"/>
        <v>0</v>
      </c>
      <c r="BY819" s="422">
        <f t="shared" si="990"/>
        <v>0</v>
      </c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458"/>
      <c r="CL819" s="458"/>
      <c r="CM819" s="458"/>
      <c r="CN819" s="458"/>
      <c r="CO819" s="458"/>
      <c r="CP819" s="458"/>
      <c r="CQ819" s="458"/>
      <c r="CR819" s="458"/>
      <c r="CS819" s="458"/>
      <c r="CT819" s="458"/>
      <c r="CU819" s="458"/>
      <c r="CV819" s="458"/>
      <c r="CW819" s="458"/>
      <c r="CX819" s="458"/>
      <c r="CY819" s="458"/>
      <c r="CZ819" s="458"/>
      <c r="DA819" s="458"/>
      <c r="DB819" s="458"/>
      <c r="DC819" s="458"/>
      <c r="DD819" s="458"/>
      <c r="DE819" s="458"/>
      <c r="DF819" s="458"/>
      <c r="DG819" s="458"/>
      <c r="DH819" s="458"/>
      <c r="DI819" s="458"/>
      <c r="DJ819" s="458"/>
      <c r="DK819" s="458"/>
      <c r="DL819" s="458"/>
      <c r="DM819" s="458"/>
      <c r="DN819" s="458"/>
      <c r="DO819" s="458"/>
      <c r="DP819" s="458"/>
      <c r="DQ819" s="458"/>
      <c r="DR819" s="458"/>
      <c r="DS819" s="458"/>
      <c r="DT819" s="458"/>
      <c r="DU819" s="39"/>
      <c r="DV819" s="39"/>
      <c r="DW819" s="31">
        <f t="shared" si="1026"/>
        <v>58</v>
      </c>
      <c r="DX819" s="459">
        <f t="shared" si="991"/>
        <v>695</v>
      </c>
      <c r="DY819" s="467">
        <f t="shared" si="1007"/>
        <v>0</v>
      </c>
      <c r="DZ819" s="468">
        <f t="shared" si="1008"/>
        <v>0</v>
      </c>
      <c r="EA819" s="467">
        <f t="shared" si="1009"/>
        <v>0</v>
      </c>
      <c r="EB819" s="468"/>
      <c r="EC819" s="326"/>
      <c r="ED819" s="468"/>
      <c r="EE819" s="39"/>
      <c r="EF819" s="459">
        <f t="shared" si="1010"/>
        <v>695</v>
      </c>
      <c r="EG819" s="407">
        <f t="shared" si="1028"/>
        <v>0.03</v>
      </c>
      <c r="EH819" s="407">
        <f t="shared" si="1028"/>
        <v>0.03</v>
      </c>
      <c r="EI819" s="407">
        <f t="shared" si="1028"/>
        <v>0.03</v>
      </c>
      <c r="EJ819" s="407">
        <f t="shared" si="1028"/>
        <v>0.03</v>
      </c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39"/>
      <c r="GJ819" s="39"/>
      <c r="GK819" s="39"/>
      <c r="GL819" s="39"/>
      <c r="GM819" s="39"/>
      <c r="GN819" s="39"/>
      <c r="GO819" s="39"/>
      <c r="GP819" s="39"/>
      <c r="GQ819" s="39"/>
      <c r="GR819" s="39"/>
      <c r="GS819" s="39"/>
      <c r="GT819" s="39"/>
      <c r="GU819" s="39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</row>
    <row r="820" spans="1:228" ht="12.75" hidden="1" customHeight="1" x14ac:dyDescent="0.2">
      <c r="A820" s="31">
        <f t="shared" si="1025"/>
        <v>58</v>
      </c>
      <c r="B820" s="31"/>
      <c r="C820" s="31"/>
      <c r="D820" s="32">
        <f t="shared" si="992"/>
        <v>696</v>
      </c>
      <c r="E820" s="33">
        <f t="shared" ca="1" si="956"/>
        <v>0</v>
      </c>
      <c r="F820" s="33">
        <f t="shared" ca="1" si="957"/>
        <v>0</v>
      </c>
      <c r="G820" s="33">
        <f t="shared" ca="1" si="958"/>
        <v>0</v>
      </c>
      <c r="H820" s="33">
        <v>0</v>
      </c>
      <c r="I820" s="33">
        <v>0</v>
      </c>
      <c r="J820" s="33">
        <f t="shared" ca="1" si="1014"/>
        <v>0</v>
      </c>
      <c r="K820" s="33">
        <f t="shared" ca="1" si="959"/>
        <v>0</v>
      </c>
      <c r="L820" s="33"/>
      <c r="M820" s="832">
        <v>0</v>
      </c>
      <c r="N820" s="33">
        <f>IF(M820&gt;0,#REF!,0)</f>
        <v>0</v>
      </c>
      <c r="O820" s="33">
        <f t="shared" ca="1" si="960"/>
        <v>0</v>
      </c>
      <c r="P820" s="833">
        <f t="shared" ca="1" si="993"/>
        <v>0</v>
      </c>
      <c r="Q820" s="834">
        <f t="shared" ca="1" si="994"/>
        <v>0</v>
      </c>
      <c r="R820" s="835">
        <f t="shared" ca="1" si="995"/>
        <v>0</v>
      </c>
      <c r="S820" s="836">
        <f t="shared" ca="1" si="996"/>
        <v>0</v>
      </c>
      <c r="T820" s="34">
        <f t="shared" ca="1" si="961"/>
        <v>0</v>
      </c>
      <c r="U820" s="835">
        <f t="shared" ca="1" si="997"/>
        <v>0</v>
      </c>
      <c r="V820" s="34">
        <f t="shared" si="1023"/>
        <v>0</v>
      </c>
      <c r="W820" s="553">
        <f t="shared" si="1024"/>
        <v>0</v>
      </c>
      <c r="X820" s="42">
        <f t="shared" si="998"/>
        <v>0.03</v>
      </c>
      <c r="Y820" s="43">
        <f t="shared" si="962"/>
        <v>2.4662697723036864E-3</v>
      </c>
      <c r="Z820" s="45">
        <f t="shared" si="1029"/>
        <v>0.03</v>
      </c>
      <c r="AA820" s="43">
        <f t="shared" si="963"/>
        <v>2.4662697723036864E-3</v>
      </c>
      <c r="AB820" s="35">
        <f t="shared" si="1027"/>
        <v>0.16</v>
      </c>
      <c r="AC820" s="35">
        <f t="shared" ca="1" si="1027"/>
        <v>0.15470777428049154</v>
      </c>
      <c r="AD820" s="317">
        <f t="shared" ca="1" si="1027"/>
        <v>0.15470777428049154</v>
      </c>
      <c r="AE820" s="39"/>
      <c r="AF820" s="318">
        <f t="shared" si="964"/>
        <v>0</v>
      </c>
      <c r="AG820" s="405">
        <f t="shared" ca="1" si="965"/>
        <v>0</v>
      </c>
      <c r="AH820" s="318">
        <f t="shared" si="966"/>
        <v>0</v>
      </c>
      <c r="AI820" s="405">
        <f t="shared" ca="1" si="967"/>
        <v>0</v>
      </c>
      <c r="AJ820" s="318">
        <f t="shared" si="968"/>
        <v>0</v>
      </c>
      <c r="AK820" s="405">
        <f t="shared" ca="1" si="969"/>
        <v>0</v>
      </c>
      <c r="AL820" s="35">
        <v>0</v>
      </c>
      <c r="AM820" s="30">
        <f t="shared" ca="1" si="970"/>
        <v>0</v>
      </c>
      <c r="AN820" s="39"/>
      <c r="AO820" s="39"/>
      <c r="AP820" s="709">
        <f ca="1">IF($J$12="",0,IF(A820&lt;=$Y$3,IF(R819+SUM($M$126:M820)&gt;$Z$22,R819*10%,IF(R819+SUM($M$126:M820)&lt;=$Z$22,$Z$22-R819-SUM($M$126:M820))),0))</f>
        <v>0</v>
      </c>
      <c r="AQ820" s="319">
        <f t="shared" ca="1" si="1000"/>
        <v>0</v>
      </c>
      <c r="AR820" s="319">
        <f ca="1">IF($J$12="",0,IF(U819&lt;0,0,IF(A820&lt;=$Y$3,IF(U819+SUM($M$126:M820)&gt;$Z$22,U819*10%,IF(U819+SUM($M$126:M820)&lt;=$Z$22,$AR$125-U819-SUM($M$126:M820))),0)))</f>
        <v>0</v>
      </c>
      <c r="AS820" s="39">
        <f t="shared" ca="1" si="1001"/>
        <v>0</v>
      </c>
      <c r="AT820" s="723">
        <f t="shared" ca="1" si="971"/>
        <v>0</v>
      </c>
      <c r="AU820" s="320">
        <f t="shared" ca="1" si="972"/>
        <v>0</v>
      </c>
      <c r="AV820" s="320">
        <f t="shared" ca="1" si="973"/>
        <v>0</v>
      </c>
      <c r="AW820" s="320">
        <f t="shared" ca="1" si="974"/>
        <v>0</v>
      </c>
      <c r="AX820" s="320">
        <f t="shared" ca="1" si="975"/>
        <v>0</v>
      </c>
      <c r="AY820" s="320">
        <f t="shared" ca="1" si="1002"/>
        <v>0</v>
      </c>
      <c r="AZ820" s="724">
        <f t="shared" ca="1" si="976"/>
        <v>0</v>
      </c>
      <c r="BA820" s="1259">
        <f t="shared" si="1003"/>
        <v>0</v>
      </c>
      <c r="BB820" s="1250"/>
      <c r="BC820" s="715">
        <f t="shared" si="977"/>
        <v>0</v>
      </c>
      <c r="BD820" s="715">
        <f t="shared" si="978"/>
        <v>0</v>
      </c>
      <c r="BE820" s="715">
        <f t="shared" si="979"/>
        <v>0</v>
      </c>
      <c r="BF820" s="715">
        <f t="shared" si="1004"/>
        <v>0</v>
      </c>
      <c r="BG820" s="732">
        <f t="shared" si="980"/>
        <v>0</v>
      </c>
      <c r="BH820" s="39"/>
      <c r="BI820" s="39"/>
      <c r="BJ820" s="39"/>
      <c r="BK820" s="39"/>
      <c r="BL820" s="39"/>
      <c r="BM820" s="30"/>
      <c r="BN820" s="422">
        <f t="shared" ca="1" si="981"/>
        <v>0</v>
      </c>
      <c r="BO820" s="422">
        <f t="shared" ca="1" si="982"/>
        <v>0</v>
      </c>
      <c r="BP820" s="422">
        <f t="shared" ca="1" si="983"/>
        <v>0</v>
      </c>
      <c r="BQ820" s="422">
        <f t="shared" ca="1" si="984"/>
        <v>0</v>
      </c>
      <c r="BR820" s="422">
        <f t="shared" ca="1" si="1005"/>
        <v>0</v>
      </c>
      <c r="BS820" s="422">
        <f t="shared" ca="1" si="985"/>
        <v>0</v>
      </c>
      <c r="BT820" s="422">
        <f t="shared" si="986"/>
        <v>0</v>
      </c>
      <c r="BU820" s="422">
        <f t="shared" si="987"/>
        <v>0</v>
      </c>
      <c r="BV820" s="422">
        <f t="shared" si="988"/>
        <v>0</v>
      </c>
      <c r="BW820" s="422">
        <f t="shared" si="989"/>
        <v>0</v>
      </c>
      <c r="BX820" s="422">
        <f t="shared" si="1006"/>
        <v>0</v>
      </c>
      <c r="BY820" s="422">
        <f t="shared" si="990"/>
        <v>0</v>
      </c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458"/>
      <c r="CL820" s="458"/>
      <c r="CM820" s="458"/>
      <c r="CN820" s="458"/>
      <c r="CO820" s="458"/>
      <c r="CP820" s="458"/>
      <c r="CQ820" s="458"/>
      <c r="CR820" s="458"/>
      <c r="CS820" s="458"/>
      <c r="CT820" s="458"/>
      <c r="CU820" s="458"/>
      <c r="CV820" s="458"/>
      <c r="CW820" s="458"/>
      <c r="CX820" s="458"/>
      <c r="CY820" s="458"/>
      <c r="CZ820" s="458"/>
      <c r="DA820" s="458"/>
      <c r="DB820" s="458"/>
      <c r="DC820" s="458"/>
      <c r="DD820" s="458"/>
      <c r="DE820" s="458"/>
      <c r="DF820" s="458"/>
      <c r="DG820" s="458"/>
      <c r="DH820" s="458"/>
      <c r="DI820" s="458"/>
      <c r="DJ820" s="458"/>
      <c r="DK820" s="458"/>
      <c r="DL820" s="458"/>
      <c r="DM820" s="458"/>
      <c r="DN820" s="458"/>
      <c r="DO820" s="458"/>
      <c r="DP820" s="458"/>
      <c r="DQ820" s="458"/>
      <c r="DR820" s="458"/>
      <c r="DS820" s="458"/>
      <c r="DT820" s="458"/>
      <c r="DU820" s="39"/>
      <c r="DV820" s="39"/>
      <c r="DW820" s="31">
        <f t="shared" si="1026"/>
        <v>58</v>
      </c>
      <c r="DX820" s="459">
        <f t="shared" si="991"/>
        <v>696</v>
      </c>
      <c r="DY820" s="467">
        <f t="shared" si="1007"/>
        <v>0</v>
      </c>
      <c r="DZ820" s="468">
        <f t="shared" si="1008"/>
        <v>0</v>
      </c>
      <c r="EA820" s="467">
        <f t="shared" si="1009"/>
        <v>0</v>
      </c>
      <c r="EB820" s="468"/>
      <c r="EC820" s="326"/>
      <c r="ED820" s="468"/>
      <c r="EE820" s="39"/>
      <c r="EF820" s="459">
        <f t="shared" si="1010"/>
        <v>696</v>
      </c>
      <c r="EG820" s="407">
        <f t="shared" si="1028"/>
        <v>0.03</v>
      </c>
      <c r="EH820" s="407">
        <f t="shared" si="1028"/>
        <v>0.03</v>
      </c>
      <c r="EI820" s="407">
        <f t="shared" si="1028"/>
        <v>0.03</v>
      </c>
      <c r="EJ820" s="407">
        <f t="shared" si="1028"/>
        <v>0.03</v>
      </c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39"/>
      <c r="GJ820" s="39"/>
      <c r="GK820" s="39"/>
      <c r="GL820" s="39"/>
      <c r="GM820" s="39"/>
      <c r="GN820" s="39"/>
      <c r="GO820" s="39"/>
      <c r="GP820" s="39"/>
      <c r="GQ820" s="39"/>
      <c r="GR820" s="39"/>
      <c r="GS820" s="39"/>
      <c r="GT820" s="39"/>
      <c r="GU820" s="39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</row>
    <row r="821" spans="1:228" ht="12.75" hidden="1" customHeight="1" x14ac:dyDescent="0.2">
      <c r="A821" s="31">
        <f>A820+1</f>
        <v>59</v>
      </c>
      <c r="B821" s="31"/>
      <c r="C821" s="31">
        <v>30</v>
      </c>
      <c r="D821" s="32">
        <f t="shared" si="992"/>
        <v>697</v>
      </c>
      <c r="E821" s="33">
        <f t="shared" ca="1" si="956"/>
        <v>0</v>
      </c>
      <c r="F821" s="33">
        <f t="shared" ca="1" si="957"/>
        <v>0</v>
      </c>
      <c r="G821" s="33">
        <f t="shared" ca="1" si="958"/>
        <v>0</v>
      </c>
      <c r="H821" s="33">
        <v>0</v>
      </c>
      <c r="I821" s="33">
        <v>0</v>
      </c>
      <c r="J821" s="33">
        <f t="shared" ca="1" si="1014"/>
        <v>0</v>
      </c>
      <c r="K821" s="33">
        <f t="shared" ca="1" si="959"/>
        <v>0</v>
      </c>
      <c r="L821" s="33"/>
      <c r="M821" s="832">
        <v>0</v>
      </c>
      <c r="N821" s="33">
        <f>IF(M821&gt;0,#REF!,0)</f>
        <v>0</v>
      </c>
      <c r="O821" s="33">
        <f t="shared" ca="1" si="960"/>
        <v>0</v>
      </c>
      <c r="P821" s="833">
        <f t="shared" ca="1" si="993"/>
        <v>0</v>
      </c>
      <c r="Q821" s="834">
        <f t="shared" ca="1" si="994"/>
        <v>0</v>
      </c>
      <c r="R821" s="835">
        <f t="shared" ca="1" si="995"/>
        <v>0</v>
      </c>
      <c r="S821" s="836">
        <f t="shared" ca="1" si="996"/>
        <v>0</v>
      </c>
      <c r="T821" s="34">
        <f t="shared" ca="1" si="961"/>
        <v>0</v>
      </c>
      <c r="U821" s="835">
        <f t="shared" ca="1" si="997"/>
        <v>0</v>
      </c>
      <c r="V821" s="34">
        <f t="shared" si="1023"/>
        <v>0</v>
      </c>
      <c r="W821" s="553">
        <f t="shared" si="1024"/>
        <v>0</v>
      </c>
      <c r="X821" s="42">
        <f t="shared" si="998"/>
        <v>0.03</v>
      </c>
      <c r="Y821" s="43">
        <f t="shared" si="962"/>
        <v>2.4662697723036864E-3</v>
      </c>
      <c r="Z821" s="45">
        <f t="shared" si="1029"/>
        <v>0.03</v>
      </c>
      <c r="AA821" s="43">
        <f t="shared" si="963"/>
        <v>2.4662697723036864E-3</v>
      </c>
      <c r="AB821" s="35">
        <f t="shared" si="1027"/>
        <v>0.16</v>
      </c>
      <c r="AC821" s="35">
        <f t="shared" ca="1" si="1027"/>
        <v>0.15470777428049154</v>
      </c>
      <c r="AD821" s="317">
        <f t="shared" ca="1" si="1027"/>
        <v>0.15470777428049154</v>
      </c>
      <c r="AE821" s="39"/>
      <c r="AF821" s="318">
        <f t="shared" si="964"/>
        <v>0</v>
      </c>
      <c r="AG821" s="405">
        <f t="shared" ca="1" si="965"/>
        <v>0</v>
      </c>
      <c r="AH821" s="318">
        <f t="shared" si="966"/>
        <v>0</v>
      </c>
      <c r="AI821" s="405">
        <f t="shared" ca="1" si="967"/>
        <v>0</v>
      </c>
      <c r="AJ821" s="318">
        <f t="shared" si="968"/>
        <v>0</v>
      </c>
      <c r="AK821" s="405">
        <f t="shared" ca="1" si="969"/>
        <v>0</v>
      </c>
      <c r="AL821" s="35">
        <v>0</v>
      </c>
      <c r="AM821" s="30">
        <f t="shared" ca="1" si="970"/>
        <v>0</v>
      </c>
      <c r="AN821" s="39"/>
      <c r="AO821" s="39"/>
      <c r="AP821" s="709">
        <f ca="1">IF($J$12="",0,IF(A821&lt;=$Y$3,IF(R820+SUM($M$126:M821)&gt;$Z$22,R820*10%,IF(R820+SUM($M$126:M821)&lt;=$Z$22,$Z$22-R820-SUM($M$126:M821))),0))</f>
        <v>0</v>
      </c>
      <c r="AQ821" s="319">
        <f t="shared" ca="1" si="1000"/>
        <v>0</v>
      </c>
      <c r="AR821" s="319">
        <f ca="1">IF($J$12="",0,IF(U820&lt;0,0,IF(A821&lt;=$Y$3,IF(U820+SUM($M$126:M821)&gt;$Z$22,U820*10%,IF(U820+SUM($M$126:M821)&lt;=$Z$22,$AR$125-U820-SUM($M$126:M821))),0)))</f>
        <v>0</v>
      </c>
      <c r="AS821" s="39">
        <f t="shared" ca="1" si="1001"/>
        <v>0</v>
      </c>
      <c r="AT821" s="723">
        <f t="shared" ca="1" si="971"/>
        <v>0</v>
      </c>
      <c r="AU821" s="320">
        <f t="shared" ca="1" si="972"/>
        <v>0</v>
      </c>
      <c r="AV821" s="320">
        <f t="shared" ca="1" si="973"/>
        <v>0</v>
      </c>
      <c r="AW821" s="320">
        <f t="shared" ca="1" si="974"/>
        <v>0</v>
      </c>
      <c r="AX821" s="320">
        <f t="shared" ca="1" si="975"/>
        <v>0</v>
      </c>
      <c r="AY821" s="320">
        <f t="shared" ca="1" si="1002"/>
        <v>0</v>
      </c>
      <c r="AZ821" s="724">
        <f t="shared" ca="1" si="976"/>
        <v>0</v>
      </c>
      <c r="BA821" s="1259">
        <f t="shared" si="1003"/>
        <v>0</v>
      </c>
      <c r="BB821" s="1250"/>
      <c r="BC821" s="715">
        <f t="shared" si="977"/>
        <v>0</v>
      </c>
      <c r="BD821" s="715">
        <f t="shared" si="978"/>
        <v>0</v>
      </c>
      <c r="BE821" s="715">
        <f t="shared" si="979"/>
        <v>0</v>
      </c>
      <c r="BF821" s="715">
        <f t="shared" si="1004"/>
        <v>0</v>
      </c>
      <c r="BG821" s="732">
        <f t="shared" si="980"/>
        <v>0</v>
      </c>
      <c r="BH821" s="39"/>
      <c r="BI821" s="39"/>
      <c r="BJ821" s="39"/>
      <c r="BK821" s="39"/>
      <c r="BL821" s="39"/>
      <c r="BM821" s="30"/>
      <c r="BN821" s="422">
        <f t="shared" ca="1" si="981"/>
        <v>0</v>
      </c>
      <c r="BO821" s="422">
        <f t="shared" ca="1" si="982"/>
        <v>0</v>
      </c>
      <c r="BP821" s="422">
        <f t="shared" ca="1" si="983"/>
        <v>0</v>
      </c>
      <c r="BQ821" s="422">
        <f t="shared" ca="1" si="984"/>
        <v>0</v>
      </c>
      <c r="BR821" s="422">
        <f t="shared" ca="1" si="1005"/>
        <v>0</v>
      </c>
      <c r="BS821" s="422">
        <f t="shared" ca="1" si="985"/>
        <v>0</v>
      </c>
      <c r="BT821" s="422">
        <f t="shared" si="986"/>
        <v>0</v>
      </c>
      <c r="BU821" s="422">
        <f t="shared" si="987"/>
        <v>0</v>
      </c>
      <c r="BV821" s="422">
        <f t="shared" si="988"/>
        <v>0</v>
      </c>
      <c r="BW821" s="422">
        <f t="shared" si="989"/>
        <v>0</v>
      </c>
      <c r="BX821" s="422">
        <f t="shared" si="1006"/>
        <v>0</v>
      </c>
      <c r="BY821" s="422">
        <f t="shared" si="990"/>
        <v>0</v>
      </c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458"/>
      <c r="CL821" s="458"/>
      <c r="CM821" s="458"/>
      <c r="CN821" s="458"/>
      <c r="CO821" s="458"/>
      <c r="CP821" s="458"/>
      <c r="CQ821" s="458"/>
      <c r="CR821" s="458"/>
      <c r="CS821" s="458"/>
      <c r="CT821" s="458"/>
      <c r="CU821" s="458"/>
      <c r="CV821" s="458"/>
      <c r="CW821" s="458"/>
      <c r="CX821" s="458"/>
      <c r="CY821" s="458"/>
      <c r="CZ821" s="458"/>
      <c r="DA821" s="458"/>
      <c r="DB821" s="458"/>
      <c r="DC821" s="458"/>
      <c r="DD821" s="458"/>
      <c r="DE821" s="458"/>
      <c r="DF821" s="458"/>
      <c r="DG821" s="458"/>
      <c r="DH821" s="458"/>
      <c r="DI821" s="458"/>
      <c r="DJ821" s="458"/>
      <c r="DK821" s="458"/>
      <c r="DL821" s="458"/>
      <c r="DM821" s="458"/>
      <c r="DN821" s="458"/>
      <c r="DO821" s="458"/>
      <c r="DP821" s="458"/>
      <c r="DQ821" s="458"/>
      <c r="DR821" s="458"/>
      <c r="DS821" s="458"/>
      <c r="DT821" s="458"/>
      <c r="DU821" s="39"/>
      <c r="DV821" s="39"/>
      <c r="DW821" s="31">
        <f>DW820+1</f>
        <v>59</v>
      </c>
      <c r="DX821" s="459">
        <f t="shared" si="991"/>
        <v>697</v>
      </c>
      <c r="DY821" s="467">
        <f t="shared" si="1007"/>
        <v>0</v>
      </c>
      <c r="DZ821" s="468">
        <f t="shared" si="1008"/>
        <v>0</v>
      </c>
      <c r="EA821" s="467">
        <f t="shared" si="1009"/>
        <v>0</v>
      </c>
      <c r="EB821" s="468"/>
      <c r="EC821" s="326"/>
      <c r="ED821" s="468"/>
      <c r="EE821" s="39"/>
      <c r="EF821" s="459">
        <f t="shared" si="1010"/>
        <v>697</v>
      </c>
      <c r="EG821" s="407">
        <f t="shared" si="1028"/>
        <v>0.03</v>
      </c>
      <c r="EH821" s="407">
        <f t="shared" si="1028"/>
        <v>0.03</v>
      </c>
      <c r="EI821" s="407">
        <f t="shared" si="1028"/>
        <v>0.03</v>
      </c>
      <c r="EJ821" s="407">
        <f t="shared" si="1028"/>
        <v>0.03</v>
      </c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39"/>
      <c r="GJ821" s="39"/>
      <c r="GK821" s="39"/>
      <c r="GL821" s="39"/>
      <c r="GM821" s="39"/>
      <c r="GN821" s="39"/>
      <c r="GO821" s="39"/>
      <c r="GP821" s="39"/>
      <c r="GQ821" s="39"/>
      <c r="GR821" s="39"/>
      <c r="GS821" s="39"/>
      <c r="GT821" s="39"/>
      <c r="GU821" s="39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</row>
    <row r="822" spans="1:228" ht="12.75" hidden="1" customHeight="1" x14ac:dyDescent="0.2">
      <c r="A822" s="31">
        <f t="shared" ref="A822:A832" si="1030">A821</f>
        <v>59</v>
      </c>
      <c r="B822" s="31"/>
      <c r="C822" s="31"/>
      <c r="D822" s="32">
        <f t="shared" si="992"/>
        <v>698</v>
      </c>
      <c r="E822" s="33">
        <f t="shared" ca="1" si="956"/>
        <v>0</v>
      </c>
      <c r="F822" s="33">
        <f t="shared" ca="1" si="957"/>
        <v>0</v>
      </c>
      <c r="G822" s="33">
        <f t="shared" ca="1" si="958"/>
        <v>0</v>
      </c>
      <c r="H822" s="33">
        <v>0</v>
      </c>
      <c r="I822" s="33">
        <v>0</v>
      </c>
      <c r="J822" s="33">
        <f t="shared" ca="1" si="1014"/>
        <v>0</v>
      </c>
      <c r="K822" s="33">
        <f t="shared" ca="1" si="959"/>
        <v>0</v>
      </c>
      <c r="L822" s="33"/>
      <c r="M822" s="832">
        <v>0</v>
      </c>
      <c r="N822" s="33">
        <f>IF(M822&gt;0,#REF!,0)</f>
        <v>0</v>
      </c>
      <c r="O822" s="33">
        <f t="shared" ca="1" si="960"/>
        <v>0</v>
      </c>
      <c r="P822" s="833">
        <f t="shared" ca="1" si="993"/>
        <v>0</v>
      </c>
      <c r="Q822" s="834">
        <f t="shared" ca="1" si="994"/>
        <v>0</v>
      </c>
      <c r="R822" s="835">
        <f t="shared" ca="1" si="995"/>
        <v>0</v>
      </c>
      <c r="S822" s="836">
        <f t="shared" ca="1" si="996"/>
        <v>0</v>
      </c>
      <c r="T822" s="34">
        <f t="shared" ca="1" si="961"/>
        <v>0</v>
      </c>
      <c r="U822" s="835">
        <f t="shared" ca="1" si="997"/>
        <v>0</v>
      </c>
      <c r="V822" s="34">
        <f t="shared" si="1023"/>
        <v>0</v>
      </c>
      <c r="W822" s="553">
        <f t="shared" si="1024"/>
        <v>0</v>
      </c>
      <c r="X822" s="42">
        <f t="shared" si="998"/>
        <v>0.03</v>
      </c>
      <c r="Y822" s="43">
        <f t="shared" si="962"/>
        <v>2.4662697723036864E-3</v>
      </c>
      <c r="Z822" s="45">
        <f t="shared" si="1029"/>
        <v>0.03</v>
      </c>
      <c r="AA822" s="43">
        <f t="shared" si="963"/>
        <v>2.4662697723036864E-3</v>
      </c>
      <c r="AB822" s="35">
        <f t="shared" si="1027"/>
        <v>0.16</v>
      </c>
      <c r="AC822" s="35">
        <f t="shared" ca="1" si="1027"/>
        <v>0.15470777428049154</v>
      </c>
      <c r="AD822" s="317">
        <f t="shared" ca="1" si="1027"/>
        <v>0.15470777428049154</v>
      </c>
      <c r="AE822" s="39"/>
      <c r="AF822" s="318">
        <f t="shared" si="964"/>
        <v>0</v>
      </c>
      <c r="AG822" s="405">
        <f t="shared" ca="1" si="965"/>
        <v>0</v>
      </c>
      <c r="AH822" s="318">
        <f t="shared" si="966"/>
        <v>0</v>
      </c>
      <c r="AI822" s="405">
        <f t="shared" ca="1" si="967"/>
        <v>0</v>
      </c>
      <c r="AJ822" s="318">
        <f t="shared" si="968"/>
        <v>0</v>
      </c>
      <c r="AK822" s="405">
        <f t="shared" ca="1" si="969"/>
        <v>0</v>
      </c>
      <c r="AL822" s="35">
        <v>0</v>
      </c>
      <c r="AM822" s="30">
        <f t="shared" ca="1" si="970"/>
        <v>0</v>
      </c>
      <c r="AN822" s="39"/>
      <c r="AO822" s="39"/>
      <c r="AP822" s="709">
        <f ca="1">IF($J$12="",0,IF(A822&lt;=$Y$3,IF(R821+SUM($M$126:M822)&gt;$Z$22,R821*10%,IF(R821+SUM($M$126:M822)&lt;=$Z$22,$Z$22-R821-SUM($M$126:M822))),0))</f>
        <v>0</v>
      </c>
      <c r="AQ822" s="319">
        <f t="shared" ca="1" si="1000"/>
        <v>0</v>
      </c>
      <c r="AR822" s="319">
        <f ca="1">IF($J$12="",0,IF(U821&lt;0,0,IF(A822&lt;=$Y$3,IF(U821+SUM($M$126:M822)&gt;$Z$22,U821*10%,IF(U821+SUM($M$126:M822)&lt;=$Z$22,$AR$125-U821-SUM($M$126:M822))),0)))</f>
        <v>0</v>
      </c>
      <c r="AS822" s="39">
        <f t="shared" ca="1" si="1001"/>
        <v>0</v>
      </c>
      <c r="AT822" s="723">
        <f t="shared" ca="1" si="971"/>
        <v>0</v>
      </c>
      <c r="AU822" s="320">
        <f t="shared" ca="1" si="972"/>
        <v>0</v>
      </c>
      <c r="AV822" s="320">
        <f t="shared" ca="1" si="973"/>
        <v>0</v>
      </c>
      <c r="AW822" s="320">
        <f t="shared" ca="1" si="974"/>
        <v>0</v>
      </c>
      <c r="AX822" s="320">
        <f t="shared" ca="1" si="975"/>
        <v>0</v>
      </c>
      <c r="AY822" s="320">
        <f t="shared" ca="1" si="1002"/>
        <v>0</v>
      </c>
      <c r="AZ822" s="724">
        <f t="shared" ca="1" si="976"/>
        <v>0</v>
      </c>
      <c r="BA822" s="1259">
        <f t="shared" si="1003"/>
        <v>0</v>
      </c>
      <c r="BB822" s="1250"/>
      <c r="BC822" s="715">
        <f t="shared" si="977"/>
        <v>0</v>
      </c>
      <c r="BD822" s="715">
        <f t="shared" si="978"/>
        <v>0</v>
      </c>
      <c r="BE822" s="715">
        <f t="shared" si="979"/>
        <v>0</v>
      </c>
      <c r="BF822" s="715">
        <f t="shared" si="1004"/>
        <v>0</v>
      </c>
      <c r="BG822" s="732">
        <f t="shared" si="980"/>
        <v>0</v>
      </c>
      <c r="BH822" s="39"/>
      <c r="BI822" s="39"/>
      <c r="BJ822" s="39"/>
      <c r="BK822" s="39"/>
      <c r="BL822" s="39"/>
      <c r="BM822" s="30"/>
      <c r="BN822" s="422">
        <f t="shared" ca="1" si="981"/>
        <v>0</v>
      </c>
      <c r="BO822" s="422">
        <f t="shared" ca="1" si="982"/>
        <v>0</v>
      </c>
      <c r="BP822" s="422">
        <f t="shared" ca="1" si="983"/>
        <v>0</v>
      </c>
      <c r="BQ822" s="422">
        <f t="shared" ca="1" si="984"/>
        <v>0</v>
      </c>
      <c r="BR822" s="422">
        <f t="shared" ca="1" si="1005"/>
        <v>0</v>
      </c>
      <c r="BS822" s="422">
        <f t="shared" ca="1" si="985"/>
        <v>0</v>
      </c>
      <c r="BT822" s="422">
        <f t="shared" si="986"/>
        <v>0</v>
      </c>
      <c r="BU822" s="422">
        <f t="shared" si="987"/>
        <v>0</v>
      </c>
      <c r="BV822" s="422">
        <f t="shared" si="988"/>
        <v>0</v>
      </c>
      <c r="BW822" s="422">
        <f t="shared" si="989"/>
        <v>0</v>
      </c>
      <c r="BX822" s="422">
        <f t="shared" si="1006"/>
        <v>0</v>
      </c>
      <c r="BY822" s="422">
        <f t="shared" si="990"/>
        <v>0</v>
      </c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458"/>
      <c r="CL822" s="458"/>
      <c r="CM822" s="458"/>
      <c r="CN822" s="458"/>
      <c r="CO822" s="458"/>
      <c r="CP822" s="458"/>
      <c r="CQ822" s="458"/>
      <c r="CR822" s="458"/>
      <c r="CS822" s="458"/>
      <c r="CT822" s="458"/>
      <c r="CU822" s="458"/>
      <c r="CV822" s="458"/>
      <c r="CW822" s="458"/>
      <c r="CX822" s="458"/>
      <c r="CY822" s="458"/>
      <c r="CZ822" s="458"/>
      <c r="DA822" s="458"/>
      <c r="DB822" s="458"/>
      <c r="DC822" s="458"/>
      <c r="DD822" s="458"/>
      <c r="DE822" s="458"/>
      <c r="DF822" s="458"/>
      <c r="DG822" s="458"/>
      <c r="DH822" s="458"/>
      <c r="DI822" s="458"/>
      <c r="DJ822" s="458"/>
      <c r="DK822" s="458"/>
      <c r="DL822" s="458"/>
      <c r="DM822" s="458"/>
      <c r="DN822" s="458"/>
      <c r="DO822" s="458"/>
      <c r="DP822" s="458"/>
      <c r="DQ822" s="458"/>
      <c r="DR822" s="458"/>
      <c r="DS822" s="458"/>
      <c r="DT822" s="458"/>
      <c r="DU822" s="39"/>
      <c r="DV822" s="39"/>
      <c r="DW822" s="31">
        <f t="shared" ref="DW822:DW832" si="1031">DW821</f>
        <v>59</v>
      </c>
      <c r="DX822" s="459">
        <f t="shared" si="991"/>
        <v>698</v>
      </c>
      <c r="DY822" s="467">
        <f t="shared" si="1007"/>
        <v>0</v>
      </c>
      <c r="DZ822" s="468">
        <f t="shared" si="1008"/>
        <v>0</v>
      </c>
      <c r="EA822" s="467">
        <f t="shared" si="1009"/>
        <v>0</v>
      </c>
      <c r="EB822" s="468"/>
      <c r="EC822" s="326"/>
      <c r="ED822" s="468"/>
      <c r="EE822" s="39"/>
      <c r="EF822" s="459">
        <f t="shared" si="1010"/>
        <v>698</v>
      </c>
      <c r="EG822" s="407">
        <f t="shared" si="1028"/>
        <v>0.03</v>
      </c>
      <c r="EH822" s="407">
        <f t="shared" si="1028"/>
        <v>0.03</v>
      </c>
      <c r="EI822" s="407">
        <f t="shared" si="1028"/>
        <v>0.03</v>
      </c>
      <c r="EJ822" s="407">
        <f t="shared" si="1028"/>
        <v>0.03</v>
      </c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39"/>
      <c r="GJ822" s="39"/>
      <c r="GK822" s="39"/>
      <c r="GL822" s="39"/>
      <c r="GM822" s="39"/>
      <c r="GN822" s="39"/>
      <c r="GO822" s="39"/>
      <c r="GP822" s="39"/>
      <c r="GQ822" s="39"/>
      <c r="GR822" s="39"/>
      <c r="GS822" s="39"/>
      <c r="GT822" s="39"/>
      <c r="GU822" s="39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</row>
    <row r="823" spans="1:228" ht="12.75" hidden="1" customHeight="1" x14ac:dyDescent="0.2">
      <c r="A823" s="31">
        <f t="shared" si="1030"/>
        <v>59</v>
      </c>
      <c r="B823" s="31"/>
      <c r="C823" s="31"/>
      <c r="D823" s="32">
        <f t="shared" si="992"/>
        <v>699</v>
      </c>
      <c r="E823" s="33">
        <f t="shared" ca="1" si="956"/>
        <v>0</v>
      </c>
      <c r="F823" s="33">
        <f t="shared" ca="1" si="957"/>
        <v>0</v>
      </c>
      <c r="G823" s="33">
        <f t="shared" ca="1" si="958"/>
        <v>0</v>
      </c>
      <c r="H823" s="33">
        <v>0</v>
      </c>
      <c r="I823" s="33">
        <v>0</v>
      </c>
      <c r="J823" s="33">
        <f t="shared" ca="1" si="1014"/>
        <v>0</v>
      </c>
      <c r="K823" s="33">
        <f t="shared" ca="1" si="959"/>
        <v>0</v>
      </c>
      <c r="L823" s="33"/>
      <c r="M823" s="832">
        <v>0</v>
      </c>
      <c r="N823" s="33">
        <f>IF(M823&gt;0,#REF!,0)</f>
        <v>0</v>
      </c>
      <c r="O823" s="33">
        <f t="shared" ca="1" si="960"/>
        <v>0</v>
      </c>
      <c r="P823" s="833">
        <f t="shared" ca="1" si="993"/>
        <v>0</v>
      </c>
      <c r="Q823" s="834">
        <f t="shared" ca="1" si="994"/>
        <v>0</v>
      </c>
      <c r="R823" s="835">
        <f t="shared" ca="1" si="995"/>
        <v>0</v>
      </c>
      <c r="S823" s="836">
        <f t="shared" ca="1" si="996"/>
        <v>0</v>
      </c>
      <c r="T823" s="34">
        <f t="shared" ca="1" si="961"/>
        <v>0</v>
      </c>
      <c r="U823" s="835">
        <f t="shared" ca="1" si="997"/>
        <v>0</v>
      </c>
      <c r="V823" s="34">
        <f t="shared" si="1023"/>
        <v>0</v>
      </c>
      <c r="W823" s="553">
        <f t="shared" si="1024"/>
        <v>0</v>
      </c>
      <c r="X823" s="42">
        <f t="shared" si="998"/>
        <v>0.03</v>
      </c>
      <c r="Y823" s="43">
        <f t="shared" si="962"/>
        <v>2.4662697723036864E-3</v>
      </c>
      <c r="Z823" s="45">
        <f t="shared" si="1029"/>
        <v>0.03</v>
      </c>
      <c r="AA823" s="43">
        <f t="shared" si="963"/>
        <v>2.4662697723036864E-3</v>
      </c>
      <c r="AB823" s="35">
        <f t="shared" si="1027"/>
        <v>0.16</v>
      </c>
      <c r="AC823" s="35">
        <f t="shared" ca="1" si="1027"/>
        <v>0.15470777428049154</v>
      </c>
      <c r="AD823" s="317">
        <f t="shared" ca="1" si="1027"/>
        <v>0.15470777428049154</v>
      </c>
      <c r="AE823" s="39"/>
      <c r="AF823" s="318">
        <f t="shared" si="964"/>
        <v>0</v>
      </c>
      <c r="AG823" s="405">
        <f t="shared" ca="1" si="965"/>
        <v>0</v>
      </c>
      <c r="AH823" s="318">
        <f t="shared" si="966"/>
        <v>0</v>
      </c>
      <c r="AI823" s="405">
        <f t="shared" ca="1" si="967"/>
        <v>0</v>
      </c>
      <c r="AJ823" s="318">
        <f t="shared" si="968"/>
        <v>0</v>
      </c>
      <c r="AK823" s="405">
        <f t="shared" ca="1" si="969"/>
        <v>0</v>
      </c>
      <c r="AL823" s="35">
        <v>0</v>
      </c>
      <c r="AM823" s="30">
        <f t="shared" ca="1" si="970"/>
        <v>0</v>
      </c>
      <c r="AN823" s="39"/>
      <c r="AO823" s="39"/>
      <c r="AP823" s="709">
        <f ca="1">IF($J$12="",0,IF(A823&lt;=$Y$3,IF(R822+SUM($M$126:M823)&gt;$Z$22,R822*10%,IF(R822+SUM($M$126:M823)&lt;=$Z$22,$Z$22-R822-SUM($M$126:M823))),0))</f>
        <v>0</v>
      </c>
      <c r="AQ823" s="319">
        <f t="shared" ca="1" si="1000"/>
        <v>0</v>
      </c>
      <c r="AR823" s="319">
        <f ca="1">IF($J$12="",0,IF(U822&lt;0,0,IF(A823&lt;=$Y$3,IF(U822+SUM($M$126:M823)&gt;$Z$22,U822*10%,IF(U822+SUM($M$126:M823)&lt;=$Z$22,$AR$125-U822-SUM($M$126:M823))),0)))</f>
        <v>0</v>
      </c>
      <c r="AS823" s="39">
        <f t="shared" ca="1" si="1001"/>
        <v>0</v>
      </c>
      <c r="AT823" s="723">
        <f t="shared" ca="1" si="971"/>
        <v>0</v>
      </c>
      <c r="AU823" s="320">
        <f t="shared" ca="1" si="972"/>
        <v>0</v>
      </c>
      <c r="AV823" s="320">
        <f t="shared" ca="1" si="973"/>
        <v>0</v>
      </c>
      <c r="AW823" s="320">
        <f t="shared" ca="1" si="974"/>
        <v>0</v>
      </c>
      <c r="AX823" s="320">
        <f t="shared" ca="1" si="975"/>
        <v>0</v>
      </c>
      <c r="AY823" s="320">
        <f t="shared" ca="1" si="1002"/>
        <v>0</v>
      </c>
      <c r="AZ823" s="724">
        <f t="shared" ca="1" si="976"/>
        <v>0</v>
      </c>
      <c r="BA823" s="1259">
        <f t="shared" si="1003"/>
        <v>0</v>
      </c>
      <c r="BB823" s="1250"/>
      <c r="BC823" s="715">
        <f t="shared" si="977"/>
        <v>0</v>
      </c>
      <c r="BD823" s="715">
        <f t="shared" si="978"/>
        <v>0</v>
      </c>
      <c r="BE823" s="715">
        <f t="shared" si="979"/>
        <v>0</v>
      </c>
      <c r="BF823" s="715">
        <f t="shared" si="1004"/>
        <v>0</v>
      </c>
      <c r="BG823" s="732">
        <f t="shared" si="980"/>
        <v>0</v>
      </c>
      <c r="BH823" s="39"/>
      <c r="BI823" s="39"/>
      <c r="BJ823" s="39"/>
      <c r="BK823" s="39"/>
      <c r="BL823" s="39"/>
      <c r="BM823" s="30"/>
      <c r="BN823" s="422">
        <f t="shared" ca="1" si="981"/>
        <v>0</v>
      </c>
      <c r="BO823" s="422">
        <f t="shared" ca="1" si="982"/>
        <v>0</v>
      </c>
      <c r="BP823" s="422">
        <f t="shared" ca="1" si="983"/>
        <v>0</v>
      </c>
      <c r="BQ823" s="422">
        <f t="shared" ca="1" si="984"/>
        <v>0</v>
      </c>
      <c r="BR823" s="422">
        <f t="shared" ca="1" si="1005"/>
        <v>0</v>
      </c>
      <c r="BS823" s="422">
        <f t="shared" ca="1" si="985"/>
        <v>0</v>
      </c>
      <c r="BT823" s="422">
        <f t="shared" si="986"/>
        <v>0</v>
      </c>
      <c r="BU823" s="422">
        <f t="shared" si="987"/>
        <v>0</v>
      </c>
      <c r="BV823" s="422">
        <f t="shared" si="988"/>
        <v>0</v>
      </c>
      <c r="BW823" s="422">
        <f t="shared" si="989"/>
        <v>0</v>
      </c>
      <c r="BX823" s="422">
        <f t="shared" si="1006"/>
        <v>0</v>
      </c>
      <c r="BY823" s="422">
        <f t="shared" si="990"/>
        <v>0</v>
      </c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458"/>
      <c r="CL823" s="458"/>
      <c r="CM823" s="458"/>
      <c r="CN823" s="458"/>
      <c r="CO823" s="458"/>
      <c r="CP823" s="458"/>
      <c r="CQ823" s="458"/>
      <c r="CR823" s="458"/>
      <c r="CS823" s="458"/>
      <c r="CT823" s="458"/>
      <c r="CU823" s="458"/>
      <c r="CV823" s="458"/>
      <c r="CW823" s="458"/>
      <c r="CX823" s="458"/>
      <c r="CY823" s="458"/>
      <c r="CZ823" s="458"/>
      <c r="DA823" s="458"/>
      <c r="DB823" s="458"/>
      <c r="DC823" s="458"/>
      <c r="DD823" s="458"/>
      <c r="DE823" s="458"/>
      <c r="DF823" s="458"/>
      <c r="DG823" s="458"/>
      <c r="DH823" s="458"/>
      <c r="DI823" s="458"/>
      <c r="DJ823" s="458"/>
      <c r="DK823" s="458"/>
      <c r="DL823" s="458"/>
      <c r="DM823" s="458"/>
      <c r="DN823" s="458"/>
      <c r="DO823" s="458"/>
      <c r="DP823" s="458"/>
      <c r="DQ823" s="458"/>
      <c r="DR823" s="458"/>
      <c r="DS823" s="458"/>
      <c r="DT823" s="458"/>
      <c r="DU823" s="39"/>
      <c r="DV823" s="39"/>
      <c r="DW823" s="31">
        <f t="shared" si="1031"/>
        <v>59</v>
      </c>
      <c r="DX823" s="459">
        <f t="shared" si="991"/>
        <v>699</v>
      </c>
      <c r="DY823" s="467">
        <f t="shared" si="1007"/>
        <v>0</v>
      </c>
      <c r="DZ823" s="468">
        <f t="shared" si="1008"/>
        <v>0</v>
      </c>
      <c r="EA823" s="467">
        <f t="shared" si="1009"/>
        <v>0</v>
      </c>
      <c r="EB823" s="468"/>
      <c r="EC823" s="326"/>
      <c r="ED823" s="468"/>
      <c r="EE823" s="39"/>
      <c r="EF823" s="459">
        <f t="shared" si="1010"/>
        <v>699</v>
      </c>
      <c r="EG823" s="407">
        <f t="shared" si="1028"/>
        <v>0.03</v>
      </c>
      <c r="EH823" s="407">
        <f t="shared" si="1028"/>
        <v>0.03</v>
      </c>
      <c r="EI823" s="407">
        <f t="shared" si="1028"/>
        <v>0.03</v>
      </c>
      <c r="EJ823" s="407">
        <f t="shared" si="1028"/>
        <v>0.03</v>
      </c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39"/>
      <c r="GJ823" s="39"/>
      <c r="GK823" s="39"/>
      <c r="GL823" s="39"/>
      <c r="GM823" s="39"/>
      <c r="GN823" s="39"/>
      <c r="GO823" s="39"/>
      <c r="GP823" s="39"/>
      <c r="GQ823" s="39"/>
      <c r="GR823" s="39"/>
      <c r="GS823" s="39"/>
      <c r="GT823" s="39"/>
      <c r="GU823" s="39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</row>
    <row r="824" spans="1:228" ht="12.75" hidden="1" customHeight="1" x14ac:dyDescent="0.2">
      <c r="A824" s="31">
        <f t="shared" si="1030"/>
        <v>59</v>
      </c>
      <c r="B824" s="31"/>
      <c r="C824" s="31"/>
      <c r="D824" s="32">
        <f t="shared" si="992"/>
        <v>700</v>
      </c>
      <c r="E824" s="33">
        <f t="shared" ca="1" si="956"/>
        <v>0</v>
      </c>
      <c r="F824" s="33">
        <f t="shared" ca="1" si="957"/>
        <v>0</v>
      </c>
      <c r="G824" s="33">
        <f t="shared" ca="1" si="958"/>
        <v>0</v>
      </c>
      <c r="H824" s="33">
        <v>0</v>
      </c>
      <c r="I824" s="33">
        <v>0</v>
      </c>
      <c r="J824" s="33">
        <f t="shared" ca="1" si="1014"/>
        <v>0</v>
      </c>
      <c r="K824" s="33">
        <f t="shared" ca="1" si="959"/>
        <v>0</v>
      </c>
      <c r="L824" s="33"/>
      <c r="M824" s="832">
        <v>0</v>
      </c>
      <c r="N824" s="33">
        <f>IF(M824&gt;0,#REF!,0)</f>
        <v>0</v>
      </c>
      <c r="O824" s="33">
        <f t="shared" ca="1" si="960"/>
        <v>0</v>
      </c>
      <c r="P824" s="833">
        <f t="shared" ca="1" si="993"/>
        <v>0</v>
      </c>
      <c r="Q824" s="834">
        <f t="shared" ca="1" si="994"/>
        <v>0</v>
      </c>
      <c r="R824" s="835">
        <f t="shared" ca="1" si="995"/>
        <v>0</v>
      </c>
      <c r="S824" s="836">
        <f t="shared" ca="1" si="996"/>
        <v>0</v>
      </c>
      <c r="T824" s="34">
        <f t="shared" ca="1" si="961"/>
        <v>0</v>
      </c>
      <c r="U824" s="835">
        <f t="shared" ca="1" si="997"/>
        <v>0</v>
      </c>
      <c r="V824" s="34">
        <f t="shared" si="1023"/>
        <v>0</v>
      </c>
      <c r="W824" s="553">
        <f t="shared" si="1024"/>
        <v>0</v>
      </c>
      <c r="X824" s="42">
        <f t="shared" si="998"/>
        <v>0.03</v>
      </c>
      <c r="Y824" s="43">
        <f t="shared" si="962"/>
        <v>2.4662697723036864E-3</v>
      </c>
      <c r="Z824" s="45">
        <f t="shared" si="1029"/>
        <v>0.03</v>
      </c>
      <c r="AA824" s="43">
        <f t="shared" si="963"/>
        <v>2.4662697723036864E-3</v>
      </c>
      <c r="AB824" s="35">
        <f t="shared" si="1027"/>
        <v>0.16</v>
      </c>
      <c r="AC824" s="35">
        <f t="shared" ca="1" si="1027"/>
        <v>0.15470777428049154</v>
      </c>
      <c r="AD824" s="317">
        <f t="shared" ca="1" si="1027"/>
        <v>0.15470777428049154</v>
      </c>
      <c r="AE824" s="39"/>
      <c r="AF824" s="318">
        <f t="shared" si="964"/>
        <v>0</v>
      </c>
      <c r="AG824" s="405">
        <f t="shared" ca="1" si="965"/>
        <v>0</v>
      </c>
      <c r="AH824" s="318">
        <f t="shared" si="966"/>
        <v>0</v>
      </c>
      <c r="AI824" s="405">
        <f t="shared" ca="1" si="967"/>
        <v>0</v>
      </c>
      <c r="AJ824" s="318">
        <f t="shared" si="968"/>
        <v>0</v>
      </c>
      <c r="AK824" s="405">
        <f t="shared" ca="1" si="969"/>
        <v>0</v>
      </c>
      <c r="AL824" s="35">
        <v>0</v>
      </c>
      <c r="AM824" s="30">
        <f t="shared" ca="1" si="970"/>
        <v>0</v>
      </c>
      <c r="AN824" s="39"/>
      <c r="AO824" s="39"/>
      <c r="AP824" s="709">
        <f ca="1">IF($J$12="",0,IF(A824&lt;=$Y$3,IF(R823+SUM($M$126:M824)&gt;$Z$22,R823*10%,IF(R823+SUM($M$126:M824)&lt;=$Z$22,$Z$22-R823-SUM($M$126:M824))),0))</f>
        <v>0</v>
      </c>
      <c r="AQ824" s="319">
        <f t="shared" ca="1" si="1000"/>
        <v>0</v>
      </c>
      <c r="AR824" s="319">
        <f ca="1">IF($J$12="",0,IF(U823&lt;0,0,IF(A824&lt;=$Y$3,IF(U823+SUM($M$126:M824)&gt;$Z$22,U823*10%,IF(U823+SUM($M$126:M824)&lt;=$Z$22,$AR$125-U823-SUM($M$126:M824))),0)))</f>
        <v>0</v>
      </c>
      <c r="AS824" s="39">
        <f t="shared" ca="1" si="1001"/>
        <v>0</v>
      </c>
      <c r="AT824" s="723">
        <f t="shared" ca="1" si="971"/>
        <v>0</v>
      </c>
      <c r="AU824" s="320">
        <f t="shared" ca="1" si="972"/>
        <v>0</v>
      </c>
      <c r="AV824" s="320">
        <f t="shared" ca="1" si="973"/>
        <v>0</v>
      </c>
      <c r="AW824" s="320">
        <f t="shared" ca="1" si="974"/>
        <v>0</v>
      </c>
      <c r="AX824" s="320">
        <f t="shared" ca="1" si="975"/>
        <v>0</v>
      </c>
      <c r="AY824" s="320">
        <f t="shared" ca="1" si="1002"/>
        <v>0</v>
      </c>
      <c r="AZ824" s="724">
        <f t="shared" ca="1" si="976"/>
        <v>0</v>
      </c>
      <c r="BA824" s="1259">
        <f t="shared" si="1003"/>
        <v>0</v>
      </c>
      <c r="BB824" s="1250"/>
      <c r="BC824" s="715">
        <f t="shared" si="977"/>
        <v>0</v>
      </c>
      <c r="BD824" s="715">
        <f t="shared" si="978"/>
        <v>0</v>
      </c>
      <c r="BE824" s="715">
        <f t="shared" si="979"/>
        <v>0</v>
      </c>
      <c r="BF824" s="715">
        <f t="shared" si="1004"/>
        <v>0</v>
      </c>
      <c r="BG824" s="732">
        <f t="shared" si="980"/>
        <v>0</v>
      </c>
      <c r="BH824" s="39"/>
      <c r="BI824" s="39"/>
      <c r="BJ824" s="39"/>
      <c r="BK824" s="39"/>
      <c r="BL824" s="39"/>
      <c r="BM824" s="30"/>
      <c r="BN824" s="422">
        <f t="shared" ca="1" si="981"/>
        <v>0</v>
      </c>
      <c r="BO824" s="422">
        <f t="shared" ca="1" si="982"/>
        <v>0</v>
      </c>
      <c r="BP824" s="422">
        <f t="shared" ca="1" si="983"/>
        <v>0</v>
      </c>
      <c r="BQ824" s="422">
        <f t="shared" ca="1" si="984"/>
        <v>0</v>
      </c>
      <c r="BR824" s="422">
        <f t="shared" ca="1" si="1005"/>
        <v>0</v>
      </c>
      <c r="BS824" s="422">
        <f t="shared" ca="1" si="985"/>
        <v>0</v>
      </c>
      <c r="BT824" s="422">
        <f t="shared" si="986"/>
        <v>0</v>
      </c>
      <c r="BU824" s="422">
        <f t="shared" si="987"/>
        <v>0</v>
      </c>
      <c r="BV824" s="422">
        <f t="shared" si="988"/>
        <v>0</v>
      </c>
      <c r="BW824" s="422">
        <f t="shared" si="989"/>
        <v>0</v>
      </c>
      <c r="BX824" s="422">
        <f t="shared" si="1006"/>
        <v>0</v>
      </c>
      <c r="BY824" s="422">
        <f t="shared" si="990"/>
        <v>0</v>
      </c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458"/>
      <c r="CL824" s="458"/>
      <c r="CM824" s="458"/>
      <c r="CN824" s="458"/>
      <c r="CO824" s="458"/>
      <c r="CP824" s="458"/>
      <c r="CQ824" s="458"/>
      <c r="CR824" s="458"/>
      <c r="CS824" s="458"/>
      <c r="CT824" s="458"/>
      <c r="CU824" s="458"/>
      <c r="CV824" s="458"/>
      <c r="CW824" s="458"/>
      <c r="CX824" s="458"/>
      <c r="CY824" s="458"/>
      <c r="CZ824" s="458"/>
      <c r="DA824" s="458"/>
      <c r="DB824" s="458"/>
      <c r="DC824" s="458"/>
      <c r="DD824" s="458"/>
      <c r="DE824" s="458"/>
      <c r="DF824" s="458"/>
      <c r="DG824" s="458"/>
      <c r="DH824" s="458"/>
      <c r="DI824" s="458"/>
      <c r="DJ824" s="458"/>
      <c r="DK824" s="458"/>
      <c r="DL824" s="458"/>
      <c r="DM824" s="458"/>
      <c r="DN824" s="458"/>
      <c r="DO824" s="458"/>
      <c r="DP824" s="458"/>
      <c r="DQ824" s="458"/>
      <c r="DR824" s="458"/>
      <c r="DS824" s="458"/>
      <c r="DT824" s="458"/>
      <c r="DU824" s="39"/>
      <c r="DV824" s="39"/>
      <c r="DW824" s="31">
        <f t="shared" si="1031"/>
        <v>59</v>
      </c>
      <c r="DX824" s="459">
        <f t="shared" si="991"/>
        <v>700</v>
      </c>
      <c r="DY824" s="467">
        <f t="shared" si="1007"/>
        <v>0</v>
      </c>
      <c r="DZ824" s="468">
        <f t="shared" si="1008"/>
        <v>0</v>
      </c>
      <c r="EA824" s="467">
        <f t="shared" si="1009"/>
        <v>0</v>
      </c>
      <c r="EB824" s="468"/>
      <c r="EC824" s="326"/>
      <c r="ED824" s="468"/>
      <c r="EE824" s="39"/>
      <c r="EF824" s="459">
        <f t="shared" si="1010"/>
        <v>700</v>
      </c>
      <c r="EG824" s="407">
        <f t="shared" si="1028"/>
        <v>0.03</v>
      </c>
      <c r="EH824" s="407">
        <f t="shared" si="1028"/>
        <v>0.03</v>
      </c>
      <c r="EI824" s="407">
        <f t="shared" si="1028"/>
        <v>0.03</v>
      </c>
      <c r="EJ824" s="407">
        <f t="shared" si="1028"/>
        <v>0.03</v>
      </c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39"/>
      <c r="GJ824" s="39"/>
      <c r="GK824" s="39"/>
      <c r="GL824" s="39"/>
      <c r="GM824" s="39"/>
      <c r="GN824" s="39"/>
      <c r="GO824" s="39"/>
      <c r="GP824" s="39"/>
      <c r="GQ824" s="39"/>
      <c r="GR824" s="39"/>
      <c r="GS824" s="39"/>
      <c r="GT824" s="39"/>
      <c r="GU824" s="39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</row>
    <row r="825" spans="1:228" ht="12.75" hidden="1" customHeight="1" x14ac:dyDescent="0.2">
      <c r="A825" s="31">
        <f t="shared" si="1030"/>
        <v>59</v>
      </c>
      <c r="B825" s="31"/>
      <c r="C825" s="31"/>
      <c r="D825" s="32">
        <f t="shared" si="992"/>
        <v>701</v>
      </c>
      <c r="E825" s="33">
        <f t="shared" ca="1" si="956"/>
        <v>0</v>
      </c>
      <c r="F825" s="33">
        <f t="shared" ca="1" si="957"/>
        <v>0</v>
      </c>
      <c r="G825" s="33">
        <f t="shared" ca="1" si="958"/>
        <v>0</v>
      </c>
      <c r="H825" s="33">
        <v>0</v>
      </c>
      <c r="I825" s="33">
        <v>0</v>
      </c>
      <c r="J825" s="33">
        <f t="shared" ca="1" si="1014"/>
        <v>0</v>
      </c>
      <c r="K825" s="33">
        <f t="shared" ca="1" si="959"/>
        <v>0</v>
      </c>
      <c r="L825" s="33"/>
      <c r="M825" s="832">
        <v>0</v>
      </c>
      <c r="N825" s="33">
        <f>IF(M825&gt;0,#REF!,0)</f>
        <v>0</v>
      </c>
      <c r="O825" s="33">
        <f t="shared" ca="1" si="960"/>
        <v>0</v>
      </c>
      <c r="P825" s="833">
        <f t="shared" ca="1" si="993"/>
        <v>0</v>
      </c>
      <c r="Q825" s="834">
        <f t="shared" ca="1" si="994"/>
        <v>0</v>
      </c>
      <c r="R825" s="835">
        <f t="shared" ca="1" si="995"/>
        <v>0</v>
      </c>
      <c r="S825" s="836">
        <f t="shared" ca="1" si="996"/>
        <v>0</v>
      </c>
      <c r="T825" s="34">
        <f t="shared" ca="1" si="961"/>
        <v>0</v>
      </c>
      <c r="U825" s="835">
        <f t="shared" ca="1" si="997"/>
        <v>0</v>
      </c>
      <c r="V825" s="34">
        <f t="shared" si="1023"/>
        <v>0</v>
      </c>
      <c r="W825" s="553">
        <f t="shared" si="1024"/>
        <v>0</v>
      </c>
      <c r="X825" s="42">
        <f t="shared" si="998"/>
        <v>0.03</v>
      </c>
      <c r="Y825" s="43">
        <f t="shared" si="962"/>
        <v>2.4662697723036864E-3</v>
      </c>
      <c r="Z825" s="45">
        <f t="shared" si="1029"/>
        <v>0.03</v>
      </c>
      <c r="AA825" s="43">
        <f t="shared" si="963"/>
        <v>2.4662697723036864E-3</v>
      </c>
      <c r="AB825" s="35">
        <f t="shared" si="1027"/>
        <v>0.16</v>
      </c>
      <c r="AC825" s="35">
        <f t="shared" ca="1" si="1027"/>
        <v>0.15470777428049154</v>
      </c>
      <c r="AD825" s="317">
        <f t="shared" ca="1" si="1027"/>
        <v>0.15470777428049154</v>
      </c>
      <c r="AE825" s="39"/>
      <c r="AF825" s="318">
        <f t="shared" si="964"/>
        <v>0</v>
      </c>
      <c r="AG825" s="405">
        <f t="shared" ca="1" si="965"/>
        <v>0</v>
      </c>
      <c r="AH825" s="318">
        <f t="shared" si="966"/>
        <v>0</v>
      </c>
      <c r="AI825" s="405">
        <f t="shared" ca="1" si="967"/>
        <v>0</v>
      </c>
      <c r="AJ825" s="318">
        <f t="shared" si="968"/>
        <v>0</v>
      </c>
      <c r="AK825" s="405">
        <f t="shared" ca="1" si="969"/>
        <v>0</v>
      </c>
      <c r="AL825" s="35">
        <v>0</v>
      </c>
      <c r="AM825" s="30">
        <f t="shared" ca="1" si="970"/>
        <v>0</v>
      </c>
      <c r="AN825" s="39"/>
      <c r="AO825" s="39"/>
      <c r="AP825" s="709">
        <f ca="1">IF($J$12="",0,IF(A825&lt;=$Y$3,IF(R824+SUM($M$126:M825)&gt;$Z$22,R824*10%,IF(R824+SUM($M$126:M825)&lt;=$Z$22,$Z$22-R824-SUM($M$126:M825))),0))</f>
        <v>0</v>
      </c>
      <c r="AQ825" s="319">
        <f t="shared" ca="1" si="1000"/>
        <v>0</v>
      </c>
      <c r="AR825" s="319">
        <f ca="1">IF($J$12="",0,IF(U824&lt;0,0,IF(A825&lt;=$Y$3,IF(U824+SUM($M$126:M825)&gt;$Z$22,U824*10%,IF(U824+SUM($M$126:M825)&lt;=$Z$22,$AR$125-U824-SUM($M$126:M825))),0)))</f>
        <v>0</v>
      </c>
      <c r="AS825" s="39">
        <f t="shared" ca="1" si="1001"/>
        <v>0</v>
      </c>
      <c r="AT825" s="723">
        <f t="shared" ca="1" si="971"/>
        <v>0</v>
      </c>
      <c r="AU825" s="320">
        <f t="shared" ca="1" si="972"/>
        <v>0</v>
      </c>
      <c r="AV825" s="320">
        <f t="shared" ca="1" si="973"/>
        <v>0</v>
      </c>
      <c r="AW825" s="320">
        <f t="shared" ca="1" si="974"/>
        <v>0</v>
      </c>
      <c r="AX825" s="320">
        <f t="shared" ca="1" si="975"/>
        <v>0</v>
      </c>
      <c r="AY825" s="320">
        <f t="shared" ca="1" si="1002"/>
        <v>0</v>
      </c>
      <c r="AZ825" s="724">
        <f t="shared" ca="1" si="976"/>
        <v>0</v>
      </c>
      <c r="BA825" s="1259">
        <f t="shared" si="1003"/>
        <v>0</v>
      </c>
      <c r="BB825" s="1250"/>
      <c r="BC825" s="715">
        <f t="shared" si="977"/>
        <v>0</v>
      </c>
      <c r="BD825" s="715">
        <f t="shared" si="978"/>
        <v>0</v>
      </c>
      <c r="BE825" s="715">
        <f t="shared" si="979"/>
        <v>0</v>
      </c>
      <c r="BF825" s="715">
        <f t="shared" si="1004"/>
        <v>0</v>
      </c>
      <c r="BG825" s="732">
        <f t="shared" si="980"/>
        <v>0</v>
      </c>
      <c r="BH825" s="39"/>
      <c r="BI825" s="39"/>
      <c r="BJ825" s="39"/>
      <c r="BK825" s="39"/>
      <c r="BL825" s="39"/>
      <c r="BM825" s="30"/>
      <c r="BN825" s="422">
        <f t="shared" ca="1" si="981"/>
        <v>0</v>
      </c>
      <c r="BO825" s="422">
        <f t="shared" ca="1" si="982"/>
        <v>0</v>
      </c>
      <c r="BP825" s="422">
        <f t="shared" ca="1" si="983"/>
        <v>0</v>
      </c>
      <c r="BQ825" s="422">
        <f t="shared" ca="1" si="984"/>
        <v>0</v>
      </c>
      <c r="BR825" s="422">
        <f t="shared" ca="1" si="1005"/>
        <v>0</v>
      </c>
      <c r="BS825" s="422">
        <f t="shared" ca="1" si="985"/>
        <v>0</v>
      </c>
      <c r="BT825" s="422">
        <f t="shared" si="986"/>
        <v>0</v>
      </c>
      <c r="BU825" s="422">
        <f t="shared" si="987"/>
        <v>0</v>
      </c>
      <c r="BV825" s="422">
        <f t="shared" si="988"/>
        <v>0</v>
      </c>
      <c r="BW825" s="422">
        <f t="shared" si="989"/>
        <v>0</v>
      </c>
      <c r="BX825" s="422">
        <f t="shared" si="1006"/>
        <v>0</v>
      </c>
      <c r="BY825" s="422">
        <f t="shared" si="990"/>
        <v>0</v>
      </c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458"/>
      <c r="CL825" s="458"/>
      <c r="CM825" s="458"/>
      <c r="CN825" s="458"/>
      <c r="CO825" s="458"/>
      <c r="CP825" s="458"/>
      <c r="CQ825" s="458"/>
      <c r="CR825" s="458"/>
      <c r="CS825" s="458"/>
      <c r="CT825" s="458"/>
      <c r="CU825" s="458"/>
      <c r="CV825" s="458"/>
      <c r="CW825" s="458"/>
      <c r="CX825" s="458"/>
      <c r="CY825" s="458"/>
      <c r="CZ825" s="458"/>
      <c r="DA825" s="458"/>
      <c r="DB825" s="458"/>
      <c r="DC825" s="458"/>
      <c r="DD825" s="458"/>
      <c r="DE825" s="458"/>
      <c r="DF825" s="458"/>
      <c r="DG825" s="458"/>
      <c r="DH825" s="458"/>
      <c r="DI825" s="458"/>
      <c r="DJ825" s="458"/>
      <c r="DK825" s="458"/>
      <c r="DL825" s="458"/>
      <c r="DM825" s="458"/>
      <c r="DN825" s="458"/>
      <c r="DO825" s="458"/>
      <c r="DP825" s="458"/>
      <c r="DQ825" s="458"/>
      <c r="DR825" s="458"/>
      <c r="DS825" s="458"/>
      <c r="DT825" s="458"/>
      <c r="DU825" s="39"/>
      <c r="DV825" s="39"/>
      <c r="DW825" s="31">
        <f t="shared" si="1031"/>
        <v>59</v>
      </c>
      <c r="DX825" s="459">
        <f t="shared" si="991"/>
        <v>701</v>
      </c>
      <c r="DY825" s="467">
        <f t="shared" si="1007"/>
        <v>0</v>
      </c>
      <c r="DZ825" s="468">
        <f t="shared" si="1008"/>
        <v>0</v>
      </c>
      <c r="EA825" s="467">
        <f t="shared" si="1009"/>
        <v>0</v>
      </c>
      <c r="EB825" s="468"/>
      <c r="EC825" s="326"/>
      <c r="ED825" s="468"/>
      <c r="EE825" s="39"/>
      <c r="EF825" s="459">
        <f t="shared" si="1010"/>
        <v>701</v>
      </c>
      <c r="EG825" s="407">
        <f t="shared" si="1028"/>
        <v>0.03</v>
      </c>
      <c r="EH825" s="407">
        <f t="shared" si="1028"/>
        <v>0.03</v>
      </c>
      <c r="EI825" s="407">
        <f t="shared" si="1028"/>
        <v>0.03</v>
      </c>
      <c r="EJ825" s="407">
        <f t="shared" si="1028"/>
        <v>0.03</v>
      </c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39"/>
      <c r="GJ825" s="39"/>
      <c r="GK825" s="39"/>
      <c r="GL825" s="39"/>
      <c r="GM825" s="39"/>
      <c r="GN825" s="39"/>
      <c r="GO825" s="39"/>
      <c r="GP825" s="39"/>
      <c r="GQ825" s="39"/>
      <c r="GR825" s="39"/>
      <c r="GS825" s="39"/>
      <c r="GT825" s="39"/>
      <c r="GU825" s="39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</row>
    <row r="826" spans="1:228" ht="12.75" hidden="1" customHeight="1" x14ac:dyDescent="0.2">
      <c r="A826" s="31">
        <f t="shared" si="1030"/>
        <v>59</v>
      </c>
      <c r="B826" s="31"/>
      <c r="C826" s="31"/>
      <c r="D826" s="32">
        <f t="shared" si="992"/>
        <v>702</v>
      </c>
      <c r="E826" s="33">
        <f t="shared" ca="1" si="956"/>
        <v>0</v>
      </c>
      <c r="F826" s="33">
        <f t="shared" ca="1" si="957"/>
        <v>0</v>
      </c>
      <c r="G826" s="33">
        <f t="shared" ca="1" si="958"/>
        <v>0</v>
      </c>
      <c r="H826" s="33">
        <v>0</v>
      </c>
      <c r="I826" s="33">
        <v>0</v>
      </c>
      <c r="J826" s="33">
        <f t="shared" ca="1" si="1014"/>
        <v>0</v>
      </c>
      <c r="K826" s="33">
        <f t="shared" ca="1" si="959"/>
        <v>0</v>
      </c>
      <c r="L826" s="33"/>
      <c r="M826" s="832">
        <v>0</v>
      </c>
      <c r="N826" s="33">
        <f>IF(M826&gt;0,#REF!,0)</f>
        <v>0</v>
      </c>
      <c r="O826" s="33">
        <f t="shared" ca="1" si="960"/>
        <v>0</v>
      </c>
      <c r="P826" s="833">
        <f t="shared" ca="1" si="993"/>
        <v>0</v>
      </c>
      <c r="Q826" s="834">
        <f t="shared" ca="1" si="994"/>
        <v>0</v>
      </c>
      <c r="R826" s="835">
        <f t="shared" ca="1" si="995"/>
        <v>0</v>
      </c>
      <c r="S826" s="836">
        <f t="shared" ca="1" si="996"/>
        <v>0</v>
      </c>
      <c r="T826" s="34">
        <f t="shared" ca="1" si="961"/>
        <v>0</v>
      </c>
      <c r="U826" s="835">
        <f t="shared" ca="1" si="997"/>
        <v>0</v>
      </c>
      <c r="V826" s="34">
        <f t="shared" si="1023"/>
        <v>0</v>
      </c>
      <c r="W826" s="553">
        <f t="shared" si="1024"/>
        <v>0</v>
      </c>
      <c r="X826" s="42">
        <f t="shared" si="998"/>
        <v>0.03</v>
      </c>
      <c r="Y826" s="43">
        <f t="shared" si="962"/>
        <v>2.4662697723036864E-3</v>
      </c>
      <c r="Z826" s="45">
        <f t="shared" si="1029"/>
        <v>0.03</v>
      </c>
      <c r="AA826" s="43">
        <f t="shared" si="963"/>
        <v>2.4662697723036864E-3</v>
      </c>
      <c r="AB826" s="35">
        <f t="shared" si="1027"/>
        <v>0.16</v>
      </c>
      <c r="AC826" s="35">
        <f t="shared" ca="1" si="1027"/>
        <v>0.15470777428049154</v>
      </c>
      <c r="AD826" s="317">
        <f t="shared" ca="1" si="1027"/>
        <v>0.15470777428049154</v>
      </c>
      <c r="AE826" s="39"/>
      <c r="AF826" s="318">
        <f t="shared" si="964"/>
        <v>0</v>
      </c>
      <c r="AG826" s="405">
        <f t="shared" ca="1" si="965"/>
        <v>0</v>
      </c>
      <c r="AH826" s="318">
        <f t="shared" si="966"/>
        <v>0</v>
      </c>
      <c r="AI826" s="405">
        <f t="shared" ca="1" si="967"/>
        <v>0</v>
      </c>
      <c r="AJ826" s="318">
        <f t="shared" si="968"/>
        <v>0</v>
      </c>
      <c r="AK826" s="405">
        <f t="shared" ca="1" si="969"/>
        <v>0</v>
      </c>
      <c r="AL826" s="35">
        <v>0</v>
      </c>
      <c r="AM826" s="30">
        <f t="shared" ca="1" si="970"/>
        <v>0</v>
      </c>
      <c r="AN826" s="39"/>
      <c r="AO826" s="39"/>
      <c r="AP826" s="709">
        <f ca="1">IF($J$12="",0,IF(A826&lt;=$Y$3,IF(R825+SUM($M$126:M826)&gt;$Z$22,R825*10%,IF(R825+SUM($M$126:M826)&lt;=$Z$22,$Z$22-R825-SUM($M$126:M826))),0))</f>
        <v>0</v>
      </c>
      <c r="AQ826" s="319">
        <f t="shared" ca="1" si="1000"/>
        <v>0</v>
      </c>
      <c r="AR826" s="319">
        <f ca="1">IF($J$12="",0,IF(U825&lt;0,0,IF(A826&lt;=$Y$3,IF(U825+SUM($M$126:M826)&gt;$Z$22,U825*10%,IF(U825+SUM($M$126:M826)&lt;=$Z$22,$AR$125-U825-SUM($M$126:M826))),0)))</f>
        <v>0</v>
      </c>
      <c r="AS826" s="39">
        <f t="shared" ca="1" si="1001"/>
        <v>0</v>
      </c>
      <c r="AT826" s="723">
        <f t="shared" ca="1" si="971"/>
        <v>0</v>
      </c>
      <c r="AU826" s="320">
        <f t="shared" ca="1" si="972"/>
        <v>0</v>
      </c>
      <c r="AV826" s="320">
        <f t="shared" ca="1" si="973"/>
        <v>0</v>
      </c>
      <c r="AW826" s="320">
        <f t="shared" ca="1" si="974"/>
        <v>0</v>
      </c>
      <c r="AX826" s="320">
        <f t="shared" ca="1" si="975"/>
        <v>0</v>
      </c>
      <c r="AY826" s="320">
        <f t="shared" ca="1" si="1002"/>
        <v>0</v>
      </c>
      <c r="AZ826" s="724">
        <f t="shared" ca="1" si="976"/>
        <v>0</v>
      </c>
      <c r="BA826" s="1259">
        <f t="shared" si="1003"/>
        <v>0</v>
      </c>
      <c r="BB826" s="1250"/>
      <c r="BC826" s="715">
        <f t="shared" si="977"/>
        <v>0</v>
      </c>
      <c r="BD826" s="715">
        <f t="shared" si="978"/>
        <v>0</v>
      </c>
      <c r="BE826" s="715">
        <f t="shared" si="979"/>
        <v>0</v>
      </c>
      <c r="BF826" s="715">
        <f t="shared" si="1004"/>
        <v>0</v>
      </c>
      <c r="BG826" s="732">
        <f t="shared" si="980"/>
        <v>0</v>
      </c>
      <c r="BH826" s="39"/>
      <c r="BI826" s="39"/>
      <c r="BJ826" s="39"/>
      <c r="BK826" s="39"/>
      <c r="BL826" s="39"/>
      <c r="BM826" s="30"/>
      <c r="BN826" s="422">
        <f t="shared" ca="1" si="981"/>
        <v>0</v>
      </c>
      <c r="BO826" s="422">
        <f t="shared" ca="1" si="982"/>
        <v>0</v>
      </c>
      <c r="BP826" s="422">
        <f t="shared" ca="1" si="983"/>
        <v>0</v>
      </c>
      <c r="BQ826" s="422">
        <f t="shared" ca="1" si="984"/>
        <v>0</v>
      </c>
      <c r="BR826" s="422">
        <f t="shared" ca="1" si="1005"/>
        <v>0</v>
      </c>
      <c r="BS826" s="422">
        <f t="shared" ca="1" si="985"/>
        <v>0</v>
      </c>
      <c r="BT826" s="422">
        <f t="shared" si="986"/>
        <v>0</v>
      </c>
      <c r="BU826" s="422">
        <f t="shared" si="987"/>
        <v>0</v>
      </c>
      <c r="BV826" s="422">
        <f t="shared" si="988"/>
        <v>0</v>
      </c>
      <c r="BW826" s="422">
        <f t="shared" si="989"/>
        <v>0</v>
      </c>
      <c r="BX826" s="422">
        <f t="shared" si="1006"/>
        <v>0</v>
      </c>
      <c r="BY826" s="422">
        <f t="shared" si="990"/>
        <v>0</v>
      </c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458"/>
      <c r="CL826" s="458"/>
      <c r="CM826" s="458"/>
      <c r="CN826" s="458"/>
      <c r="CO826" s="458"/>
      <c r="CP826" s="458"/>
      <c r="CQ826" s="458"/>
      <c r="CR826" s="458"/>
      <c r="CS826" s="458"/>
      <c r="CT826" s="458"/>
      <c r="CU826" s="458"/>
      <c r="CV826" s="458"/>
      <c r="CW826" s="458"/>
      <c r="CX826" s="458"/>
      <c r="CY826" s="458"/>
      <c r="CZ826" s="458"/>
      <c r="DA826" s="458"/>
      <c r="DB826" s="458"/>
      <c r="DC826" s="458"/>
      <c r="DD826" s="458"/>
      <c r="DE826" s="458"/>
      <c r="DF826" s="458"/>
      <c r="DG826" s="458"/>
      <c r="DH826" s="458"/>
      <c r="DI826" s="458"/>
      <c r="DJ826" s="458"/>
      <c r="DK826" s="458"/>
      <c r="DL826" s="458"/>
      <c r="DM826" s="458"/>
      <c r="DN826" s="458"/>
      <c r="DO826" s="458"/>
      <c r="DP826" s="458"/>
      <c r="DQ826" s="458"/>
      <c r="DR826" s="458"/>
      <c r="DS826" s="458"/>
      <c r="DT826" s="458"/>
      <c r="DU826" s="39"/>
      <c r="DV826" s="39"/>
      <c r="DW826" s="31">
        <f t="shared" si="1031"/>
        <v>59</v>
      </c>
      <c r="DX826" s="459">
        <f t="shared" si="991"/>
        <v>702</v>
      </c>
      <c r="DY826" s="467">
        <f t="shared" si="1007"/>
        <v>0</v>
      </c>
      <c r="DZ826" s="468">
        <f t="shared" si="1008"/>
        <v>0</v>
      </c>
      <c r="EA826" s="467">
        <f t="shared" si="1009"/>
        <v>0</v>
      </c>
      <c r="EB826" s="468"/>
      <c r="EC826" s="326"/>
      <c r="ED826" s="468"/>
      <c r="EE826" s="39"/>
      <c r="EF826" s="459">
        <f t="shared" si="1010"/>
        <v>702</v>
      </c>
      <c r="EG826" s="407">
        <f t="shared" si="1028"/>
        <v>0.03</v>
      </c>
      <c r="EH826" s="407">
        <f t="shared" si="1028"/>
        <v>0.03</v>
      </c>
      <c r="EI826" s="407">
        <f t="shared" si="1028"/>
        <v>0.03</v>
      </c>
      <c r="EJ826" s="407">
        <f t="shared" si="1028"/>
        <v>0.03</v>
      </c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39"/>
      <c r="GJ826" s="39"/>
      <c r="GK826" s="39"/>
      <c r="GL826" s="39"/>
      <c r="GM826" s="39"/>
      <c r="GN826" s="39"/>
      <c r="GO826" s="39"/>
      <c r="GP826" s="39"/>
      <c r="GQ826" s="39"/>
      <c r="GR826" s="39"/>
      <c r="GS826" s="39"/>
      <c r="GT826" s="39"/>
      <c r="GU826" s="39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</row>
    <row r="827" spans="1:228" ht="12.75" hidden="1" customHeight="1" x14ac:dyDescent="0.2">
      <c r="A827" s="31">
        <f t="shared" si="1030"/>
        <v>59</v>
      </c>
      <c r="B827" s="31"/>
      <c r="C827" s="31"/>
      <c r="D827" s="32">
        <f t="shared" si="992"/>
        <v>703</v>
      </c>
      <c r="E827" s="33">
        <f t="shared" ca="1" si="956"/>
        <v>0</v>
      </c>
      <c r="F827" s="33">
        <f t="shared" ca="1" si="957"/>
        <v>0</v>
      </c>
      <c r="G827" s="33">
        <f t="shared" ca="1" si="958"/>
        <v>0</v>
      </c>
      <c r="H827" s="33">
        <v>0</v>
      </c>
      <c r="I827" s="33">
        <v>0</v>
      </c>
      <c r="J827" s="33">
        <f t="shared" ca="1" si="1014"/>
        <v>0</v>
      </c>
      <c r="K827" s="33">
        <f t="shared" ca="1" si="959"/>
        <v>0</v>
      </c>
      <c r="L827" s="33"/>
      <c r="M827" s="832">
        <v>0</v>
      </c>
      <c r="N827" s="33">
        <f>IF(M827&gt;0,#REF!,0)</f>
        <v>0</v>
      </c>
      <c r="O827" s="33">
        <f t="shared" ca="1" si="960"/>
        <v>0</v>
      </c>
      <c r="P827" s="833">
        <f t="shared" ca="1" si="993"/>
        <v>0</v>
      </c>
      <c r="Q827" s="834">
        <f t="shared" ca="1" si="994"/>
        <v>0</v>
      </c>
      <c r="R827" s="835">
        <f t="shared" ca="1" si="995"/>
        <v>0</v>
      </c>
      <c r="S827" s="836">
        <f t="shared" ca="1" si="996"/>
        <v>0</v>
      </c>
      <c r="T827" s="34">
        <f t="shared" ca="1" si="961"/>
        <v>0</v>
      </c>
      <c r="U827" s="835">
        <f t="shared" ca="1" si="997"/>
        <v>0</v>
      </c>
      <c r="V827" s="34">
        <f t="shared" si="1023"/>
        <v>0</v>
      </c>
      <c r="W827" s="553">
        <f t="shared" si="1024"/>
        <v>0</v>
      </c>
      <c r="X827" s="42">
        <f t="shared" si="998"/>
        <v>0.03</v>
      </c>
      <c r="Y827" s="43">
        <f t="shared" si="962"/>
        <v>2.4662697723036864E-3</v>
      </c>
      <c r="Z827" s="45">
        <f t="shared" si="1029"/>
        <v>0.03</v>
      </c>
      <c r="AA827" s="43">
        <f t="shared" si="963"/>
        <v>2.4662697723036864E-3</v>
      </c>
      <c r="AB827" s="35">
        <f t="shared" si="1027"/>
        <v>0.16</v>
      </c>
      <c r="AC827" s="35">
        <f t="shared" ca="1" si="1027"/>
        <v>0.15470777428049154</v>
      </c>
      <c r="AD827" s="317">
        <f t="shared" ca="1" si="1027"/>
        <v>0.15470777428049154</v>
      </c>
      <c r="AE827" s="39"/>
      <c r="AF827" s="318">
        <f t="shared" si="964"/>
        <v>0</v>
      </c>
      <c r="AG827" s="405">
        <f t="shared" ca="1" si="965"/>
        <v>0</v>
      </c>
      <c r="AH827" s="318">
        <f t="shared" si="966"/>
        <v>0</v>
      </c>
      <c r="AI827" s="405">
        <f t="shared" ca="1" si="967"/>
        <v>0</v>
      </c>
      <c r="AJ827" s="318">
        <f t="shared" si="968"/>
        <v>0</v>
      </c>
      <c r="AK827" s="405">
        <f t="shared" ca="1" si="969"/>
        <v>0</v>
      </c>
      <c r="AL827" s="35">
        <v>0</v>
      </c>
      <c r="AM827" s="30">
        <f t="shared" ca="1" si="970"/>
        <v>0</v>
      </c>
      <c r="AN827" s="39"/>
      <c r="AO827" s="39"/>
      <c r="AP827" s="709">
        <f ca="1">IF($J$12="",0,IF(A827&lt;=$Y$3,IF(R826+SUM($M$126:M827)&gt;$Z$22,R826*10%,IF(R826+SUM($M$126:M827)&lt;=$Z$22,$Z$22-R826-SUM($M$126:M827))),0))</f>
        <v>0</v>
      </c>
      <c r="AQ827" s="319">
        <f t="shared" ca="1" si="1000"/>
        <v>0</v>
      </c>
      <c r="AR827" s="319">
        <f ca="1">IF($J$12="",0,IF(U826&lt;0,0,IF(A827&lt;=$Y$3,IF(U826+SUM($M$126:M827)&gt;$Z$22,U826*10%,IF(U826+SUM($M$126:M827)&lt;=$Z$22,$AR$125-U826-SUM($M$126:M827))),0)))</f>
        <v>0</v>
      </c>
      <c r="AS827" s="39">
        <f t="shared" ca="1" si="1001"/>
        <v>0</v>
      </c>
      <c r="AT827" s="723">
        <f t="shared" ca="1" si="971"/>
        <v>0</v>
      </c>
      <c r="AU827" s="320">
        <f t="shared" ca="1" si="972"/>
        <v>0</v>
      </c>
      <c r="AV827" s="320">
        <f t="shared" ca="1" si="973"/>
        <v>0</v>
      </c>
      <c r="AW827" s="320">
        <f t="shared" ca="1" si="974"/>
        <v>0</v>
      </c>
      <c r="AX827" s="320">
        <f t="shared" ca="1" si="975"/>
        <v>0</v>
      </c>
      <c r="AY827" s="320">
        <f t="shared" ca="1" si="1002"/>
        <v>0</v>
      </c>
      <c r="AZ827" s="724">
        <f t="shared" ca="1" si="976"/>
        <v>0</v>
      </c>
      <c r="BA827" s="1259">
        <f t="shared" si="1003"/>
        <v>0</v>
      </c>
      <c r="BB827" s="1250"/>
      <c r="BC827" s="715">
        <f t="shared" si="977"/>
        <v>0</v>
      </c>
      <c r="BD827" s="715">
        <f t="shared" si="978"/>
        <v>0</v>
      </c>
      <c r="BE827" s="715">
        <f t="shared" si="979"/>
        <v>0</v>
      </c>
      <c r="BF827" s="715">
        <f t="shared" si="1004"/>
        <v>0</v>
      </c>
      <c r="BG827" s="732">
        <f t="shared" si="980"/>
        <v>0</v>
      </c>
      <c r="BH827" s="39"/>
      <c r="BI827" s="39"/>
      <c r="BJ827" s="39"/>
      <c r="BK827" s="39"/>
      <c r="BL827" s="39"/>
      <c r="BM827" s="30"/>
      <c r="BN827" s="422">
        <f t="shared" ca="1" si="981"/>
        <v>0</v>
      </c>
      <c r="BO827" s="422">
        <f t="shared" ca="1" si="982"/>
        <v>0</v>
      </c>
      <c r="BP827" s="422">
        <f t="shared" ca="1" si="983"/>
        <v>0</v>
      </c>
      <c r="BQ827" s="422">
        <f t="shared" ca="1" si="984"/>
        <v>0</v>
      </c>
      <c r="BR827" s="422">
        <f t="shared" ca="1" si="1005"/>
        <v>0</v>
      </c>
      <c r="BS827" s="422">
        <f t="shared" ca="1" si="985"/>
        <v>0</v>
      </c>
      <c r="BT827" s="422">
        <f t="shared" si="986"/>
        <v>0</v>
      </c>
      <c r="BU827" s="422">
        <f t="shared" si="987"/>
        <v>0</v>
      </c>
      <c r="BV827" s="422">
        <f t="shared" si="988"/>
        <v>0</v>
      </c>
      <c r="BW827" s="422">
        <f t="shared" si="989"/>
        <v>0</v>
      </c>
      <c r="BX827" s="422">
        <f t="shared" si="1006"/>
        <v>0</v>
      </c>
      <c r="BY827" s="422">
        <f t="shared" si="990"/>
        <v>0</v>
      </c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458"/>
      <c r="CL827" s="458"/>
      <c r="CM827" s="458"/>
      <c r="CN827" s="458"/>
      <c r="CO827" s="458"/>
      <c r="CP827" s="458"/>
      <c r="CQ827" s="458"/>
      <c r="CR827" s="458"/>
      <c r="CS827" s="458"/>
      <c r="CT827" s="458"/>
      <c r="CU827" s="458"/>
      <c r="CV827" s="458"/>
      <c r="CW827" s="458"/>
      <c r="CX827" s="458"/>
      <c r="CY827" s="458"/>
      <c r="CZ827" s="458"/>
      <c r="DA827" s="458"/>
      <c r="DB827" s="458"/>
      <c r="DC827" s="458"/>
      <c r="DD827" s="458"/>
      <c r="DE827" s="458"/>
      <c r="DF827" s="458"/>
      <c r="DG827" s="458"/>
      <c r="DH827" s="458"/>
      <c r="DI827" s="458"/>
      <c r="DJ827" s="458"/>
      <c r="DK827" s="458"/>
      <c r="DL827" s="458"/>
      <c r="DM827" s="458"/>
      <c r="DN827" s="458"/>
      <c r="DO827" s="458"/>
      <c r="DP827" s="458"/>
      <c r="DQ827" s="458"/>
      <c r="DR827" s="458"/>
      <c r="DS827" s="458"/>
      <c r="DT827" s="458"/>
      <c r="DU827" s="39"/>
      <c r="DV827" s="39"/>
      <c r="DW827" s="31">
        <f t="shared" si="1031"/>
        <v>59</v>
      </c>
      <c r="DX827" s="459">
        <f t="shared" si="991"/>
        <v>703</v>
      </c>
      <c r="DY827" s="467">
        <f t="shared" si="1007"/>
        <v>0</v>
      </c>
      <c r="DZ827" s="468">
        <f t="shared" si="1008"/>
        <v>0</v>
      </c>
      <c r="EA827" s="467">
        <f t="shared" si="1009"/>
        <v>0</v>
      </c>
      <c r="EB827" s="468"/>
      <c r="EC827" s="326"/>
      <c r="ED827" s="468"/>
      <c r="EE827" s="39"/>
      <c r="EF827" s="459">
        <f t="shared" si="1010"/>
        <v>703</v>
      </c>
      <c r="EG827" s="407">
        <f t="shared" si="1028"/>
        <v>0.03</v>
      </c>
      <c r="EH827" s="407">
        <f t="shared" si="1028"/>
        <v>0.03</v>
      </c>
      <c r="EI827" s="407">
        <f t="shared" si="1028"/>
        <v>0.03</v>
      </c>
      <c r="EJ827" s="407">
        <f t="shared" si="1028"/>
        <v>0.03</v>
      </c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39"/>
      <c r="GJ827" s="39"/>
      <c r="GK827" s="39"/>
      <c r="GL827" s="39"/>
      <c r="GM827" s="39"/>
      <c r="GN827" s="39"/>
      <c r="GO827" s="39"/>
      <c r="GP827" s="39"/>
      <c r="GQ827" s="39"/>
      <c r="GR827" s="39"/>
      <c r="GS827" s="39"/>
      <c r="GT827" s="39"/>
      <c r="GU827" s="39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</row>
    <row r="828" spans="1:228" ht="12.75" hidden="1" customHeight="1" x14ac:dyDescent="0.2">
      <c r="A828" s="31">
        <f t="shared" si="1030"/>
        <v>59</v>
      </c>
      <c r="B828" s="31"/>
      <c r="C828" s="31"/>
      <c r="D828" s="32">
        <f t="shared" si="992"/>
        <v>704</v>
      </c>
      <c r="E828" s="33">
        <f t="shared" ca="1" si="956"/>
        <v>0</v>
      </c>
      <c r="F828" s="33">
        <f t="shared" ca="1" si="957"/>
        <v>0</v>
      </c>
      <c r="G828" s="33">
        <f t="shared" ca="1" si="958"/>
        <v>0</v>
      </c>
      <c r="H828" s="33">
        <v>0</v>
      </c>
      <c r="I828" s="33">
        <v>0</v>
      </c>
      <c r="J828" s="33">
        <f t="shared" ca="1" si="1014"/>
        <v>0</v>
      </c>
      <c r="K828" s="33">
        <f t="shared" ca="1" si="959"/>
        <v>0</v>
      </c>
      <c r="L828" s="33"/>
      <c r="M828" s="832">
        <v>0</v>
      </c>
      <c r="N828" s="33">
        <f>IF(M828&gt;0,#REF!,0)</f>
        <v>0</v>
      </c>
      <c r="O828" s="33">
        <f t="shared" ca="1" si="960"/>
        <v>0</v>
      </c>
      <c r="P828" s="833">
        <f t="shared" ca="1" si="993"/>
        <v>0</v>
      </c>
      <c r="Q828" s="834">
        <f t="shared" ca="1" si="994"/>
        <v>0</v>
      </c>
      <c r="R828" s="835">
        <f t="shared" ca="1" si="995"/>
        <v>0</v>
      </c>
      <c r="S828" s="836">
        <f t="shared" ca="1" si="996"/>
        <v>0</v>
      </c>
      <c r="T828" s="34">
        <f t="shared" ca="1" si="961"/>
        <v>0</v>
      </c>
      <c r="U828" s="835">
        <f t="shared" ca="1" si="997"/>
        <v>0</v>
      </c>
      <c r="V828" s="34">
        <f t="shared" si="1023"/>
        <v>0</v>
      </c>
      <c r="W828" s="553">
        <f t="shared" si="1024"/>
        <v>0</v>
      </c>
      <c r="X828" s="42">
        <f t="shared" si="998"/>
        <v>0.03</v>
      </c>
      <c r="Y828" s="43">
        <f t="shared" si="962"/>
        <v>2.4662697723036864E-3</v>
      </c>
      <c r="Z828" s="45">
        <f t="shared" si="1029"/>
        <v>0.03</v>
      </c>
      <c r="AA828" s="43">
        <f t="shared" si="963"/>
        <v>2.4662697723036864E-3</v>
      </c>
      <c r="AB828" s="35">
        <f t="shared" si="1027"/>
        <v>0.16</v>
      </c>
      <c r="AC828" s="35">
        <f t="shared" ca="1" si="1027"/>
        <v>0.15470777428049154</v>
      </c>
      <c r="AD828" s="317">
        <f t="shared" ca="1" si="1027"/>
        <v>0.15470777428049154</v>
      </c>
      <c r="AE828" s="39"/>
      <c r="AF828" s="318">
        <f t="shared" si="964"/>
        <v>0</v>
      </c>
      <c r="AG828" s="405">
        <f t="shared" ca="1" si="965"/>
        <v>0</v>
      </c>
      <c r="AH828" s="318">
        <f t="shared" si="966"/>
        <v>0</v>
      </c>
      <c r="AI828" s="405">
        <f t="shared" ca="1" si="967"/>
        <v>0</v>
      </c>
      <c r="AJ828" s="318">
        <f t="shared" si="968"/>
        <v>0</v>
      </c>
      <c r="AK828" s="405">
        <f t="shared" ca="1" si="969"/>
        <v>0</v>
      </c>
      <c r="AL828" s="35">
        <v>0</v>
      </c>
      <c r="AM828" s="30">
        <f t="shared" ca="1" si="970"/>
        <v>0</v>
      </c>
      <c r="AN828" s="39"/>
      <c r="AO828" s="39"/>
      <c r="AP828" s="709">
        <f ca="1">IF($J$12="",0,IF(A828&lt;=$Y$3,IF(R827+SUM($M$126:M828)&gt;$Z$22,R827*10%,IF(R827+SUM($M$126:M828)&lt;=$Z$22,$Z$22-R827-SUM($M$126:M828))),0))</f>
        <v>0</v>
      </c>
      <c r="AQ828" s="319">
        <f t="shared" ca="1" si="1000"/>
        <v>0</v>
      </c>
      <c r="AR828" s="319">
        <f ca="1">IF($J$12="",0,IF(U827&lt;0,0,IF(A828&lt;=$Y$3,IF(U827+SUM($M$126:M828)&gt;$Z$22,U827*10%,IF(U827+SUM($M$126:M828)&lt;=$Z$22,$AR$125-U827-SUM($M$126:M828))),0)))</f>
        <v>0</v>
      </c>
      <c r="AS828" s="39">
        <f t="shared" ca="1" si="1001"/>
        <v>0</v>
      </c>
      <c r="AT828" s="723">
        <f t="shared" ca="1" si="971"/>
        <v>0</v>
      </c>
      <c r="AU828" s="320">
        <f t="shared" ca="1" si="972"/>
        <v>0</v>
      </c>
      <c r="AV828" s="320">
        <f t="shared" ca="1" si="973"/>
        <v>0</v>
      </c>
      <c r="AW828" s="320">
        <f t="shared" ca="1" si="974"/>
        <v>0</v>
      </c>
      <c r="AX828" s="320">
        <f t="shared" ca="1" si="975"/>
        <v>0</v>
      </c>
      <c r="AY828" s="320">
        <f t="shared" ca="1" si="1002"/>
        <v>0</v>
      </c>
      <c r="AZ828" s="724">
        <f t="shared" ca="1" si="976"/>
        <v>0</v>
      </c>
      <c r="BA828" s="1259">
        <f t="shared" si="1003"/>
        <v>0</v>
      </c>
      <c r="BB828" s="1250"/>
      <c r="BC828" s="715">
        <f t="shared" si="977"/>
        <v>0</v>
      </c>
      <c r="BD828" s="715">
        <f t="shared" si="978"/>
        <v>0</v>
      </c>
      <c r="BE828" s="715">
        <f t="shared" si="979"/>
        <v>0</v>
      </c>
      <c r="BF828" s="715">
        <f t="shared" si="1004"/>
        <v>0</v>
      </c>
      <c r="BG828" s="732">
        <f t="shared" si="980"/>
        <v>0</v>
      </c>
      <c r="BH828" s="39"/>
      <c r="BI828" s="39"/>
      <c r="BJ828" s="39"/>
      <c r="BK828" s="39"/>
      <c r="BL828" s="39"/>
      <c r="BM828" s="30"/>
      <c r="BN828" s="422">
        <f t="shared" ca="1" si="981"/>
        <v>0</v>
      </c>
      <c r="BO828" s="422">
        <f t="shared" ca="1" si="982"/>
        <v>0</v>
      </c>
      <c r="BP828" s="422">
        <f t="shared" ca="1" si="983"/>
        <v>0</v>
      </c>
      <c r="BQ828" s="422">
        <f t="shared" ca="1" si="984"/>
        <v>0</v>
      </c>
      <c r="BR828" s="422">
        <f t="shared" ca="1" si="1005"/>
        <v>0</v>
      </c>
      <c r="BS828" s="422">
        <f t="shared" ca="1" si="985"/>
        <v>0</v>
      </c>
      <c r="BT828" s="422">
        <f t="shared" si="986"/>
        <v>0</v>
      </c>
      <c r="BU828" s="422">
        <f t="shared" si="987"/>
        <v>0</v>
      </c>
      <c r="BV828" s="422">
        <f t="shared" si="988"/>
        <v>0</v>
      </c>
      <c r="BW828" s="422">
        <f t="shared" si="989"/>
        <v>0</v>
      </c>
      <c r="BX828" s="422">
        <f t="shared" si="1006"/>
        <v>0</v>
      </c>
      <c r="BY828" s="422">
        <f t="shared" si="990"/>
        <v>0</v>
      </c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458"/>
      <c r="CL828" s="458"/>
      <c r="CM828" s="458"/>
      <c r="CN828" s="458"/>
      <c r="CO828" s="458"/>
      <c r="CP828" s="458"/>
      <c r="CQ828" s="458"/>
      <c r="CR828" s="458"/>
      <c r="CS828" s="458"/>
      <c r="CT828" s="458"/>
      <c r="CU828" s="458"/>
      <c r="CV828" s="458"/>
      <c r="CW828" s="458"/>
      <c r="CX828" s="458"/>
      <c r="CY828" s="458"/>
      <c r="CZ828" s="458"/>
      <c r="DA828" s="458"/>
      <c r="DB828" s="458"/>
      <c r="DC828" s="458"/>
      <c r="DD828" s="458"/>
      <c r="DE828" s="458"/>
      <c r="DF828" s="458"/>
      <c r="DG828" s="458"/>
      <c r="DH828" s="458"/>
      <c r="DI828" s="458"/>
      <c r="DJ828" s="458"/>
      <c r="DK828" s="458"/>
      <c r="DL828" s="458"/>
      <c r="DM828" s="458"/>
      <c r="DN828" s="458"/>
      <c r="DO828" s="458"/>
      <c r="DP828" s="458"/>
      <c r="DQ828" s="458"/>
      <c r="DR828" s="458"/>
      <c r="DS828" s="458"/>
      <c r="DT828" s="458"/>
      <c r="DU828" s="39"/>
      <c r="DV828" s="39"/>
      <c r="DW828" s="31">
        <f t="shared" si="1031"/>
        <v>59</v>
      </c>
      <c r="DX828" s="459">
        <f t="shared" si="991"/>
        <v>704</v>
      </c>
      <c r="DY828" s="467">
        <f t="shared" si="1007"/>
        <v>0</v>
      </c>
      <c r="DZ828" s="468">
        <f t="shared" si="1008"/>
        <v>0</v>
      </c>
      <c r="EA828" s="467">
        <f t="shared" si="1009"/>
        <v>0</v>
      </c>
      <c r="EB828" s="468"/>
      <c r="EC828" s="326"/>
      <c r="ED828" s="468"/>
      <c r="EE828" s="39"/>
      <c r="EF828" s="459">
        <f t="shared" si="1010"/>
        <v>704</v>
      </c>
      <c r="EG828" s="407">
        <f t="shared" si="1028"/>
        <v>0.03</v>
      </c>
      <c r="EH828" s="407">
        <f t="shared" si="1028"/>
        <v>0.03</v>
      </c>
      <c r="EI828" s="407">
        <f t="shared" si="1028"/>
        <v>0.03</v>
      </c>
      <c r="EJ828" s="407">
        <f t="shared" si="1028"/>
        <v>0.03</v>
      </c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39"/>
      <c r="GJ828" s="39"/>
      <c r="GK828" s="39"/>
      <c r="GL828" s="39"/>
      <c r="GM828" s="39"/>
      <c r="GN828" s="39"/>
      <c r="GO828" s="39"/>
      <c r="GP828" s="39"/>
      <c r="GQ828" s="39"/>
      <c r="GR828" s="39"/>
      <c r="GS828" s="39"/>
      <c r="GT828" s="39"/>
      <c r="GU828" s="39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</row>
    <row r="829" spans="1:228" ht="12.75" hidden="1" customHeight="1" x14ac:dyDescent="0.2">
      <c r="A829" s="31">
        <f t="shared" si="1030"/>
        <v>59</v>
      </c>
      <c r="B829" s="31"/>
      <c r="C829" s="31"/>
      <c r="D829" s="32">
        <f t="shared" si="992"/>
        <v>705</v>
      </c>
      <c r="E829" s="33">
        <f t="shared" ref="E829:E892" ca="1" si="1032">IF(A829&gt;$Y$4,0,IF(MOD(D829-$D$125,$N$1073)=0,$Y$6,0))</f>
        <v>0</v>
      </c>
      <c r="F829" s="33">
        <f t="shared" ref="F829:F892" ca="1" si="1033">IF(E829&gt;0,$AA$1082,0)</f>
        <v>0</v>
      </c>
      <c r="G829" s="33">
        <f t="shared" ref="G829:G892" ca="1" si="1034">IF((E829+H829)/(1+AB829)&gt;F829,(E829+H829)/(1+AB829)-F829,0)</f>
        <v>0</v>
      </c>
      <c r="H829" s="33">
        <v>0</v>
      </c>
      <c r="I829" s="33">
        <v>0</v>
      </c>
      <c r="J829" s="33">
        <f t="shared" ca="1" si="1014"/>
        <v>0</v>
      </c>
      <c r="K829" s="33">
        <f t="shared" ref="K829:K892" ca="1" si="1035">ROUND($E829/(1+AB829)*AC829+(H829/(1+AB829)*AD829)+(I829/(1+AB829)*AD829),2)</f>
        <v>0</v>
      </c>
      <c r="L829" s="33"/>
      <c r="M829" s="832">
        <v>0</v>
      </c>
      <c r="N829" s="33">
        <f>IF(M829&gt;0,#REF!,0)</f>
        <v>0</v>
      </c>
      <c r="O829" s="33">
        <f t="shared" ref="O829:O892" ca="1" si="1036">ROUND((E829+H829+I829)/(1+$AB829)-SUM(K829:N829),2)</f>
        <v>0</v>
      </c>
      <c r="P829" s="833">
        <f t="shared" ca="1" si="993"/>
        <v>0</v>
      </c>
      <c r="Q829" s="834">
        <f t="shared" ca="1" si="994"/>
        <v>0</v>
      </c>
      <c r="R829" s="835">
        <f t="shared" ca="1" si="995"/>
        <v>0</v>
      </c>
      <c r="S829" s="836">
        <f t="shared" ca="1" si="996"/>
        <v>0</v>
      </c>
      <c r="T829" s="34">
        <f t="shared" ref="T829:T892" ca="1" si="1037">AM829</f>
        <v>0</v>
      </c>
      <c r="U829" s="835">
        <f t="shared" ca="1" si="997"/>
        <v>0</v>
      </c>
      <c r="V829" s="34">
        <f t="shared" si="1023"/>
        <v>0</v>
      </c>
      <c r="W829" s="553">
        <f t="shared" si="1024"/>
        <v>0</v>
      </c>
      <c r="X829" s="42">
        <f t="shared" si="998"/>
        <v>0.03</v>
      </c>
      <c r="Y829" s="43">
        <f t="shared" ref="Y829:Y892" si="1038">(1+X829)^(1/12)-1</f>
        <v>2.4662697723036864E-3</v>
      </c>
      <c r="Z829" s="45">
        <f t="shared" si="1029"/>
        <v>0.03</v>
      </c>
      <c r="AA829" s="43">
        <f t="shared" ref="AA829:AA892" si="1039">(1+Z829)^(1/12)-1</f>
        <v>2.4662697723036864E-3</v>
      </c>
      <c r="AB829" s="35">
        <f t="shared" si="1027"/>
        <v>0.16</v>
      </c>
      <c r="AC829" s="35">
        <f t="shared" ca="1" si="1027"/>
        <v>0.15470777428049154</v>
      </c>
      <c r="AD829" s="317">
        <f t="shared" ca="1" si="1027"/>
        <v>0.15470777428049154</v>
      </c>
      <c r="AE829" s="39"/>
      <c r="AF829" s="318">
        <f t="shared" ref="AF829:AF892" si="1040">VLOOKUP($D829,$DX$125:$ED$904,2,FALSE)</f>
        <v>0</v>
      </c>
      <c r="AG829" s="405">
        <f t="shared" ref="AG829:AG892" ca="1" si="1041">(($F829*AF829))/(1+$AB829)</f>
        <v>0</v>
      </c>
      <c r="AH829" s="318">
        <f t="shared" ref="AH829:AH892" si="1042">VLOOKUP($D829,$DX$125:$ED$904,3,FALSE)</f>
        <v>0</v>
      </c>
      <c r="AI829" s="405">
        <f t="shared" ref="AI829:AI892" ca="1" si="1043">(($F829*AH829))/(1+$AB829)</f>
        <v>0</v>
      </c>
      <c r="AJ829" s="318">
        <f t="shared" ref="AJ829:AJ892" si="1044">VLOOKUP($D829,$DX$125:$ED$904,4,FALSE)</f>
        <v>0</v>
      </c>
      <c r="AK829" s="405">
        <f t="shared" ref="AK829:AK892" ca="1" si="1045">(($F829*AJ829))/(1+$AB829)</f>
        <v>0</v>
      </c>
      <c r="AL829" s="35">
        <v>0</v>
      </c>
      <c r="AM829" s="30">
        <f t="shared" ref="AM829:AM892" ca="1" si="1046">SUM(BN829:BY829)*(1-AL829)+J829</f>
        <v>0</v>
      </c>
      <c r="AN829" s="39"/>
      <c r="AO829" s="39"/>
      <c r="AP829" s="709">
        <f ca="1">IF($J$12="",0,IF(A829&lt;=$Y$3,IF(R828+SUM($M$126:M829)&gt;$Z$22,R828*10%,IF(R828+SUM($M$126:M829)&lt;=$Z$22,$Z$22-R828-SUM($M$126:M829))),0))</f>
        <v>0</v>
      </c>
      <c r="AQ829" s="319">
        <f t="shared" ca="1" si="1000"/>
        <v>0</v>
      </c>
      <c r="AR829" s="319">
        <f ca="1">IF($J$12="",0,IF(U828&lt;0,0,IF(A829&lt;=$Y$3,IF(U828+SUM($M$126:M829)&gt;$Z$22,U828*10%,IF(U828+SUM($M$126:M829)&lt;=$Z$22,$AR$125-U828-SUM($M$126:M829))),0)))</f>
        <v>0</v>
      </c>
      <c r="AS829" s="39">
        <f t="shared" ca="1" si="1001"/>
        <v>0</v>
      </c>
      <c r="AT829" s="723">
        <f t="shared" ref="AT829:AT892" ca="1" si="1047">IF($G$1061="A",AP829,IF($G$1061="B",AQ829))</f>
        <v>0</v>
      </c>
      <c r="AU829" s="320">
        <f t="shared" ref="AU829:AU892" ca="1" si="1048">IF($G$1061="A",AR829,IF($G$1061="B",AS829))</f>
        <v>0</v>
      </c>
      <c r="AV829" s="320">
        <f t="shared" ref="AV829:AV892" ca="1" si="1049">IF($A829&lt;=$Z$14,$Z$23,0)</f>
        <v>0</v>
      </c>
      <c r="AW829" s="320">
        <f t="shared" ref="AW829:AW892" ca="1" si="1050">IF($A829&lt;=$Z$15,$Z$24,0)</f>
        <v>0</v>
      </c>
      <c r="AX829" s="320">
        <f t="shared" ref="AX829:AX892" ca="1" si="1051">IF($A829&lt;=$Z$16,$Z$25,0)</f>
        <v>0</v>
      </c>
      <c r="AY829" s="320">
        <f t="shared" ca="1" si="1002"/>
        <v>0</v>
      </c>
      <c r="AZ829" s="724">
        <f t="shared" ref="AZ829:AZ892" ca="1" si="1052">IF($A829&lt;=$Z$17,$Z$26,0)</f>
        <v>0</v>
      </c>
      <c r="BA829" s="1259">
        <f t="shared" si="1003"/>
        <v>0</v>
      </c>
      <c r="BB829" s="1250"/>
      <c r="BC829" s="715">
        <f t="shared" ref="BC829:BC892" si="1053">IF($A829&lt;=$AA$14,$AA$23,0)</f>
        <v>0</v>
      </c>
      <c r="BD829" s="715">
        <f t="shared" ref="BD829:BD892" si="1054">IF($A829&lt;=$AA$15,$AA$24,0)</f>
        <v>0</v>
      </c>
      <c r="BE829" s="715">
        <f t="shared" ref="BE829:BE892" si="1055">IF($A829&lt;=$AA$16,$AA$25,0)</f>
        <v>0</v>
      </c>
      <c r="BF829" s="715">
        <f t="shared" si="1004"/>
        <v>0</v>
      </c>
      <c r="BG829" s="732">
        <f t="shared" ref="BG829:BG892" si="1056">IF($A829&lt;=$AA$17,$AA$26,0)</f>
        <v>0</v>
      </c>
      <c r="BH829" s="39"/>
      <c r="BI829" s="39"/>
      <c r="BJ829" s="39"/>
      <c r="BK829" s="39"/>
      <c r="BL829" s="39"/>
      <c r="BM829" s="30"/>
      <c r="BN829" s="422">
        <f t="shared" ref="BN829:BN892" ca="1" si="1057">IF($J$12="",0,IF($J$12+$A829-1&gt;99,0,IF(AU829&gt;0,VLOOKUP($J$12+$A829-1,$EW$126:$FA$225,$H$1076,FALSE)*(1+$F$20)*AU829/1000,0)/12))</f>
        <v>0</v>
      </c>
      <c r="BO829" s="422">
        <f t="shared" ref="BO829:BO892" ca="1" si="1058">IF($J$12="",0,IF(AV829&gt;0,(VLOOKUP($J$12+$A829-1,$GI$126:$GM$225,$H$1076,FALSE)*(1+$F$21))*AV829/1000,0)/12)</f>
        <v>0</v>
      </c>
      <c r="BP829" s="422">
        <f t="shared" ref="BP829:BP892" ca="1" si="1059">IF($J$12="",0,IF(AW829&gt;0,VLOOKUP($J$12+$A829-1,$FI$126:$FM$225,$H$1076,FALSE)*(1+$F$22)*AW829/1000,0)/12)</f>
        <v>0</v>
      </c>
      <c r="BQ829" s="422">
        <f t="shared" ref="BQ829:BQ892" ca="1" si="1060">IF($J$12="",0,IF($J$12+$A829-1&gt;65,0,IF(AX829&gt;0,VLOOKUP($J$12+$A829-1,$FU$126:$FY$225,$H$1076,FALSE)*(1+$F$23)*AX829/1000,0)/12))</f>
        <v>0</v>
      </c>
      <c r="BR829" s="422">
        <f t="shared" ca="1" si="1005"/>
        <v>0</v>
      </c>
      <c r="BS829" s="422">
        <f t="shared" ref="BS829:BS892" ca="1" si="1061">IF($J$12="",0,IF(AZ829&gt;0,VLOOKUP($J$12+$A829-1,$GA$126:$GE$225,$H$1076,FALSE)*(1+$F$24)*AZ829/1000,0)/12)</f>
        <v>0</v>
      </c>
      <c r="BT829" s="422">
        <f t="shared" ref="BT829:BT892" si="1062">IF($J$13="",0,IF($J$13+$A829-1&gt;99,0,IF(BA829&gt;0,VLOOKUP($J$13+$A829-1,$EW$126:$FA$225,$H$1077,FALSE)*(1+$H$20)*BA829/1000,0)/12))</f>
        <v>0</v>
      </c>
      <c r="BU829" s="422">
        <f t="shared" ref="BU829:BU892" si="1063">IF($J$13="",0,IF(BC829&gt;0,(VLOOKUP($J$13+$A829-1,$GI$126:$GM$225,$H$1077,FALSE)*(1+$F$21))*BC829/1000,0)/12)</f>
        <v>0</v>
      </c>
      <c r="BV829" s="422">
        <f t="shared" ref="BV829:BV892" si="1064">IF($J$13="",0,IF(BD829&gt;0,VLOOKUP($J$12+$A829-1,$FI$126:$FM$225,$H$1077,FALSE)*(1+$F$22)*BD829/1000,0)/12)</f>
        <v>0</v>
      </c>
      <c r="BW829" s="422">
        <f t="shared" ref="BW829:BW892" si="1065">IF($J$13="",0,IF($J$13+$A829-1&gt;65,0,IF(BE829&gt;0,VLOOKUP($J$13+$A829-1,$FU$126:$FY$225,$H$1077,FALSE)*(1+$F$23)*BE829/1000,0)/12))</f>
        <v>0</v>
      </c>
      <c r="BX829" s="422">
        <f t="shared" si="1006"/>
        <v>0</v>
      </c>
      <c r="BY829" s="422">
        <f t="shared" ref="BY829:BY892" si="1066">IF($J$13="",0,IF(BG829&gt;0,VLOOKUP($J$13+$A829-1,$GA$126:$GE$225,$H$1077,FALSE)*(1+$F$24)*BG829/1000,0)/12)</f>
        <v>0</v>
      </c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458"/>
      <c r="CL829" s="458"/>
      <c r="CM829" s="458"/>
      <c r="CN829" s="458"/>
      <c r="CO829" s="458"/>
      <c r="CP829" s="458"/>
      <c r="CQ829" s="458"/>
      <c r="CR829" s="458"/>
      <c r="CS829" s="458"/>
      <c r="CT829" s="458"/>
      <c r="CU829" s="458"/>
      <c r="CV829" s="458"/>
      <c r="CW829" s="458"/>
      <c r="CX829" s="458"/>
      <c r="CY829" s="458"/>
      <c r="CZ829" s="458"/>
      <c r="DA829" s="458"/>
      <c r="DB829" s="458"/>
      <c r="DC829" s="458"/>
      <c r="DD829" s="458"/>
      <c r="DE829" s="458"/>
      <c r="DF829" s="458"/>
      <c r="DG829" s="458"/>
      <c r="DH829" s="458"/>
      <c r="DI829" s="458"/>
      <c r="DJ829" s="458"/>
      <c r="DK829" s="458"/>
      <c r="DL829" s="458"/>
      <c r="DM829" s="458"/>
      <c r="DN829" s="458"/>
      <c r="DO829" s="458"/>
      <c r="DP829" s="458"/>
      <c r="DQ829" s="458"/>
      <c r="DR829" s="458"/>
      <c r="DS829" s="458"/>
      <c r="DT829" s="458"/>
      <c r="DU829" s="39"/>
      <c r="DV829" s="39"/>
      <c r="DW829" s="31">
        <f t="shared" si="1031"/>
        <v>59</v>
      </c>
      <c r="DX829" s="459">
        <f t="shared" ref="DX829:DX892" si="1067">D829</f>
        <v>705</v>
      </c>
      <c r="DY829" s="467">
        <f t="shared" si="1007"/>
        <v>0</v>
      </c>
      <c r="DZ829" s="468">
        <f t="shared" si="1008"/>
        <v>0</v>
      </c>
      <c r="EA829" s="467">
        <f t="shared" si="1009"/>
        <v>0</v>
      </c>
      <c r="EB829" s="468"/>
      <c r="EC829" s="326"/>
      <c r="ED829" s="468"/>
      <c r="EE829" s="39"/>
      <c r="EF829" s="459">
        <f t="shared" si="1010"/>
        <v>705</v>
      </c>
      <c r="EG829" s="407">
        <f t="shared" si="1028"/>
        <v>0.03</v>
      </c>
      <c r="EH829" s="407">
        <f t="shared" si="1028"/>
        <v>0.03</v>
      </c>
      <c r="EI829" s="407">
        <f t="shared" si="1028"/>
        <v>0.03</v>
      </c>
      <c r="EJ829" s="407">
        <f t="shared" si="1028"/>
        <v>0.03</v>
      </c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39"/>
      <c r="GJ829" s="39"/>
      <c r="GK829" s="39"/>
      <c r="GL829" s="39"/>
      <c r="GM829" s="39"/>
      <c r="GN829" s="39"/>
      <c r="GO829" s="39"/>
      <c r="GP829" s="39"/>
      <c r="GQ829" s="39"/>
      <c r="GR829" s="39"/>
      <c r="GS829" s="39"/>
      <c r="GT829" s="39"/>
      <c r="GU829" s="39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</row>
    <row r="830" spans="1:228" ht="12.75" hidden="1" customHeight="1" x14ac:dyDescent="0.2">
      <c r="A830" s="31">
        <f t="shared" si="1030"/>
        <v>59</v>
      </c>
      <c r="B830" s="31"/>
      <c r="C830" s="31"/>
      <c r="D830" s="32">
        <f t="shared" ref="D830:D893" si="1068">D829+1</f>
        <v>706</v>
      </c>
      <c r="E830" s="33">
        <f t="shared" ca="1" si="1032"/>
        <v>0</v>
      </c>
      <c r="F830" s="33">
        <f t="shared" ca="1" si="1033"/>
        <v>0</v>
      </c>
      <c r="G830" s="33">
        <f t="shared" ca="1" si="1034"/>
        <v>0</v>
      </c>
      <c r="H830" s="33">
        <v>0</v>
      </c>
      <c r="I830" s="33">
        <v>0</v>
      </c>
      <c r="J830" s="33">
        <f t="shared" ca="1" si="1014"/>
        <v>0</v>
      </c>
      <c r="K830" s="33">
        <f t="shared" ca="1" si="1035"/>
        <v>0</v>
      </c>
      <c r="L830" s="33"/>
      <c r="M830" s="832">
        <v>0</v>
      </c>
      <c r="N830" s="33">
        <f>IF(M830&gt;0,#REF!,0)</f>
        <v>0</v>
      </c>
      <c r="O830" s="33">
        <f t="shared" ca="1" si="1036"/>
        <v>0</v>
      </c>
      <c r="P830" s="833">
        <f t="shared" ref="P830:P893" ca="1" si="1069">IF(A830&gt;$Y$3,0,IF((O830+R829)*Y830&gt;0,ROUND(O830*Y830+R829*Y830,2),0))</f>
        <v>0</v>
      </c>
      <c r="Q830" s="834">
        <f t="shared" ref="Q830:Q893" ca="1" si="1070">T830</f>
        <v>0</v>
      </c>
      <c r="R830" s="835">
        <f t="shared" ref="R830:R893" ca="1" si="1071">IF(A830&gt;$Y$3,0,IF((R829+O830+P830-Q830)&gt;0,(R829+P830+O830-Q830),0))</f>
        <v>0</v>
      </c>
      <c r="S830" s="836">
        <f t="shared" ref="S830:S893" ca="1" si="1072">IF(A830&gt;$Y$3,0,IF((O830+U829)*AA830&gt;0,ROUND((O830+U829)*AA830,2),0))</f>
        <v>0</v>
      </c>
      <c r="T830" s="34">
        <f t="shared" ca="1" si="1037"/>
        <v>0</v>
      </c>
      <c r="U830" s="835">
        <f t="shared" ref="U830:U893" ca="1" si="1073">IF(A830&gt;$Y$3,0,IF(U829+O830+S830-T830&gt;0,U829+O830+S830-T830,0))</f>
        <v>0</v>
      </c>
      <c r="V830" s="34">
        <f t="shared" si="1023"/>
        <v>0</v>
      </c>
      <c r="W830" s="553">
        <f t="shared" si="1024"/>
        <v>0</v>
      </c>
      <c r="X830" s="42">
        <f t="shared" ref="X830:X893" si="1074">X829</f>
        <v>0.03</v>
      </c>
      <c r="Y830" s="43">
        <f t="shared" si="1038"/>
        <v>2.4662697723036864E-3</v>
      </c>
      <c r="Z830" s="45">
        <f t="shared" si="1029"/>
        <v>0.03</v>
      </c>
      <c r="AA830" s="43">
        <f t="shared" si="1039"/>
        <v>2.4662697723036864E-3</v>
      </c>
      <c r="AB830" s="35">
        <f t="shared" ref="AB830:AD845" si="1075">AB829</f>
        <v>0.16</v>
      </c>
      <c r="AC830" s="35">
        <f t="shared" ca="1" si="1075"/>
        <v>0.15470777428049154</v>
      </c>
      <c r="AD830" s="317">
        <f t="shared" ca="1" si="1075"/>
        <v>0.15470777428049154</v>
      </c>
      <c r="AE830" s="39"/>
      <c r="AF830" s="318">
        <f t="shared" si="1040"/>
        <v>0</v>
      </c>
      <c r="AG830" s="405">
        <f t="shared" ca="1" si="1041"/>
        <v>0</v>
      </c>
      <c r="AH830" s="318">
        <f t="shared" si="1042"/>
        <v>0</v>
      </c>
      <c r="AI830" s="405">
        <f t="shared" ca="1" si="1043"/>
        <v>0</v>
      </c>
      <c r="AJ830" s="318">
        <f t="shared" si="1044"/>
        <v>0</v>
      </c>
      <c r="AK830" s="405">
        <f t="shared" ca="1" si="1045"/>
        <v>0</v>
      </c>
      <c r="AL830" s="35">
        <v>0</v>
      </c>
      <c r="AM830" s="30">
        <f t="shared" ca="1" si="1046"/>
        <v>0</v>
      </c>
      <c r="AN830" s="39"/>
      <c r="AO830" s="39"/>
      <c r="AP830" s="709">
        <f ca="1">IF($J$12="",0,IF(A830&lt;=$Y$3,IF(R829+SUM($M$126:M830)&gt;$Z$22,R829*10%,IF(R829+SUM($M$126:M830)&lt;=$Z$22,$Z$22-R829-SUM($M$126:M830))),0))</f>
        <v>0</v>
      </c>
      <c r="AQ830" s="319">
        <f t="shared" ref="AQ830:AQ893" ca="1" si="1076">IF($J$12="",0,IF(A830&lt;=$Y$3,$Z$22,0))</f>
        <v>0</v>
      </c>
      <c r="AR830" s="319">
        <f ca="1">IF($J$12="",0,IF(U829&lt;0,0,IF(A830&lt;=$Y$3,IF(U829+SUM($M$126:M830)&gt;$Z$22,U829*10%,IF(U829+SUM($M$126:M830)&lt;=$Z$22,$AR$125-U829-SUM($M$126:M830))),0)))</f>
        <v>0</v>
      </c>
      <c r="AS830" s="39">
        <f t="shared" ref="AS830:AS893" ca="1" si="1077">IF($J$12="",0,IF(U829&lt;0,0,IF(A830&lt;=$Y$3,$Z$22,0)))</f>
        <v>0</v>
      </c>
      <c r="AT830" s="723">
        <f t="shared" ca="1" si="1047"/>
        <v>0</v>
      </c>
      <c r="AU830" s="320">
        <f t="shared" ca="1" si="1048"/>
        <v>0</v>
      </c>
      <c r="AV830" s="320">
        <f t="shared" ca="1" si="1049"/>
        <v>0</v>
      </c>
      <c r="AW830" s="320">
        <f t="shared" ca="1" si="1050"/>
        <v>0</v>
      </c>
      <c r="AX830" s="320">
        <f t="shared" ca="1" si="1051"/>
        <v>0</v>
      </c>
      <c r="AY830" s="320">
        <f t="shared" ref="AY830:AY893" ca="1" si="1078">IF($E$23&gt;0,0,HLOOKUP($A830,$E$1016:$CA$1033,17,FALSE))</f>
        <v>0</v>
      </c>
      <c r="AZ830" s="724">
        <f t="shared" ca="1" si="1052"/>
        <v>0</v>
      </c>
      <c r="BA830" s="1259">
        <f t="shared" ref="BA830:BA893" si="1079">IF($A830&lt;=$AA$13,BA829,0)</f>
        <v>0</v>
      </c>
      <c r="BB830" s="1250"/>
      <c r="BC830" s="715">
        <f t="shared" si="1053"/>
        <v>0</v>
      </c>
      <c r="BD830" s="715">
        <f t="shared" si="1054"/>
        <v>0</v>
      </c>
      <c r="BE830" s="715">
        <f t="shared" si="1055"/>
        <v>0</v>
      </c>
      <c r="BF830" s="715">
        <f t="shared" ref="BF830:BF893" si="1080">IF($G$23&gt;0,0,HLOOKUP($A830,$E$1016:$CA$1033,18,FALSE))</f>
        <v>0</v>
      </c>
      <c r="BG830" s="732">
        <f t="shared" si="1056"/>
        <v>0</v>
      </c>
      <c r="BH830" s="39"/>
      <c r="BI830" s="39"/>
      <c r="BJ830" s="39"/>
      <c r="BK830" s="39"/>
      <c r="BL830" s="39"/>
      <c r="BM830" s="30"/>
      <c r="BN830" s="422">
        <f t="shared" ca="1" si="1057"/>
        <v>0</v>
      </c>
      <c r="BO830" s="422">
        <f t="shared" ca="1" si="1058"/>
        <v>0</v>
      </c>
      <c r="BP830" s="422">
        <f t="shared" ca="1" si="1059"/>
        <v>0</v>
      </c>
      <c r="BQ830" s="422">
        <f t="shared" ca="1" si="1060"/>
        <v>0</v>
      </c>
      <c r="BR830" s="422">
        <f t="shared" ref="BR830:BR893" ca="1" si="1081">IF(AY830&gt;0,VLOOKUP($J$12+$A830-1,$FO$126:$FS$225,$H$1076,FALSE)*(1+$Y$33)*AY830/1000,0)/12</f>
        <v>0</v>
      </c>
      <c r="BS830" s="422">
        <f t="shared" ca="1" si="1061"/>
        <v>0</v>
      </c>
      <c r="BT830" s="422">
        <f t="shared" si="1062"/>
        <v>0</v>
      </c>
      <c r="BU830" s="422">
        <f t="shared" si="1063"/>
        <v>0</v>
      </c>
      <c r="BV830" s="422">
        <f t="shared" si="1064"/>
        <v>0</v>
      </c>
      <c r="BW830" s="422">
        <f t="shared" si="1065"/>
        <v>0</v>
      </c>
      <c r="BX830" s="422">
        <f t="shared" ref="BX830:BX893" si="1082">IF(BF830&gt;0,VLOOKUP($J$13+$A830-1,$FO$126:$FS$225,$H$1077,FALSE)*(1+$Y$33)*BF830/1000,0)/12</f>
        <v>0</v>
      </c>
      <c r="BY830" s="422">
        <f t="shared" si="1066"/>
        <v>0</v>
      </c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458"/>
      <c r="CL830" s="458"/>
      <c r="CM830" s="458"/>
      <c r="CN830" s="458"/>
      <c r="CO830" s="458"/>
      <c r="CP830" s="458"/>
      <c r="CQ830" s="458"/>
      <c r="CR830" s="458"/>
      <c r="CS830" s="458"/>
      <c r="CT830" s="458"/>
      <c r="CU830" s="458"/>
      <c r="CV830" s="458"/>
      <c r="CW830" s="458"/>
      <c r="CX830" s="458"/>
      <c r="CY830" s="458"/>
      <c r="CZ830" s="458"/>
      <c r="DA830" s="458"/>
      <c r="DB830" s="458"/>
      <c r="DC830" s="458"/>
      <c r="DD830" s="458"/>
      <c r="DE830" s="458"/>
      <c r="DF830" s="458"/>
      <c r="DG830" s="458"/>
      <c r="DH830" s="458"/>
      <c r="DI830" s="458"/>
      <c r="DJ830" s="458"/>
      <c r="DK830" s="458"/>
      <c r="DL830" s="458"/>
      <c r="DM830" s="458"/>
      <c r="DN830" s="458"/>
      <c r="DO830" s="458"/>
      <c r="DP830" s="458"/>
      <c r="DQ830" s="458"/>
      <c r="DR830" s="458"/>
      <c r="DS830" s="458"/>
      <c r="DT830" s="458"/>
      <c r="DU830" s="39"/>
      <c r="DV830" s="39"/>
      <c r="DW830" s="31">
        <f t="shared" si="1031"/>
        <v>59</v>
      </c>
      <c r="DX830" s="459">
        <f t="shared" si="1067"/>
        <v>706</v>
      </c>
      <c r="DY830" s="467">
        <f t="shared" ref="DY830:DY893" si="1083">VLOOKUP($DW830,$AG$1054:$AN$1153,2,FALSE)</f>
        <v>0</v>
      </c>
      <c r="DZ830" s="468">
        <f t="shared" ref="DZ830:DZ893" si="1084">VLOOKUP($DW830,$AG$1054:$AN$1153,3,FALSE)</f>
        <v>0</v>
      </c>
      <c r="EA830" s="467">
        <f t="shared" ref="EA830:EA893" si="1085">VLOOKUP($DW830,$AG$1054:$AN$1153,4,FALSE)</f>
        <v>0</v>
      </c>
      <c r="EB830" s="468"/>
      <c r="EC830" s="326"/>
      <c r="ED830" s="468"/>
      <c r="EE830" s="39"/>
      <c r="EF830" s="459">
        <f t="shared" ref="EF830:EF893" si="1086">D830</f>
        <v>706</v>
      </c>
      <c r="EG830" s="407">
        <f t="shared" si="1028"/>
        <v>0.03</v>
      </c>
      <c r="EH830" s="407">
        <f t="shared" si="1028"/>
        <v>0.03</v>
      </c>
      <c r="EI830" s="407">
        <f t="shared" si="1028"/>
        <v>0.03</v>
      </c>
      <c r="EJ830" s="407">
        <f t="shared" si="1028"/>
        <v>0.03</v>
      </c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39"/>
      <c r="GJ830" s="39"/>
      <c r="GK830" s="39"/>
      <c r="GL830" s="39"/>
      <c r="GM830" s="39"/>
      <c r="GN830" s="39"/>
      <c r="GO830" s="39"/>
      <c r="GP830" s="39"/>
      <c r="GQ830" s="39"/>
      <c r="GR830" s="39"/>
      <c r="GS830" s="39"/>
      <c r="GT830" s="39"/>
      <c r="GU830" s="39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</row>
    <row r="831" spans="1:228" ht="12.75" hidden="1" customHeight="1" x14ac:dyDescent="0.2">
      <c r="A831" s="31">
        <f t="shared" si="1030"/>
        <v>59</v>
      </c>
      <c r="B831" s="31"/>
      <c r="C831" s="31"/>
      <c r="D831" s="32">
        <f t="shared" si="1068"/>
        <v>707</v>
      </c>
      <c r="E831" s="33">
        <f t="shared" ca="1" si="1032"/>
        <v>0</v>
      </c>
      <c r="F831" s="33">
        <f t="shared" ca="1" si="1033"/>
        <v>0</v>
      </c>
      <c r="G831" s="33">
        <f t="shared" ca="1" si="1034"/>
        <v>0</v>
      </c>
      <c r="H831" s="33">
        <v>0</v>
      </c>
      <c r="I831" s="33">
        <v>0</v>
      </c>
      <c r="J831" s="33">
        <f t="shared" ca="1" si="1014"/>
        <v>0</v>
      </c>
      <c r="K831" s="33">
        <f t="shared" ca="1" si="1035"/>
        <v>0</v>
      </c>
      <c r="L831" s="33"/>
      <c r="M831" s="832">
        <v>0</v>
      </c>
      <c r="N831" s="33">
        <f>IF(M831&gt;0,#REF!,0)</f>
        <v>0</v>
      </c>
      <c r="O831" s="33">
        <f t="shared" ca="1" si="1036"/>
        <v>0</v>
      </c>
      <c r="P831" s="833">
        <f t="shared" ca="1" si="1069"/>
        <v>0</v>
      </c>
      <c r="Q831" s="834">
        <f t="shared" ca="1" si="1070"/>
        <v>0</v>
      </c>
      <c r="R831" s="835">
        <f t="shared" ca="1" si="1071"/>
        <v>0</v>
      </c>
      <c r="S831" s="836">
        <f t="shared" ca="1" si="1072"/>
        <v>0</v>
      </c>
      <c r="T831" s="34">
        <f t="shared" ca="1" si="1037"/>
        <v>0</v>
      </c>
      <c r="U831" s="835">
        <f t="shared" ca="1" si="1073"/>
        <v>0</v>
      </c>
      <c r="V831" s="34">
        <f t="shared" si="1023"/>
        <v>0</v>
      </c>
      <c r="W831" s="553">
        <f t="shared" si="1024"/>
        <v>0</v>
      </c>
      <c r="X831" s="42">
        <f t="shared" si="1074"/>
        <v>0.03</v>
      </c>
      <c r="Y831" s="43">
        <f t="shared" si="1038"/>
        <v>2.4662697723036864E-3</v>
      </c>
      <c r="Z831" s="45">
        <f t="shared" si="1029"/>
        <v>0.03</v>
      </c>
      <c r="AA831" s="43">
        <f t="shared" si="1039"/>
        <v>2.4662697723036864E-3</v>
      </c>
      <c r="AB831" s="35">
        <f t="shared" si="1075"/>
        <v>0.16</v>
      </c>
      <c r="AC831" s="35">
        <f t="shared" ca="1" si="1075"/>
        <v>0.15470777428049154</v>
      </c>
      <c r="AD831" s="317">
        <f t="shared" ca="1" si="1075"/>
        <v>0.15470777428049154</v>
      </c>
      <c r="AE831" s="39"/>
      <c r="AF831" s="318">
        <f t="shared" si="1040"/>
        <v>0</v>
      </c>
      <c r="AG831" s="405">
        <f t="shared" ca="1" si="1041"/>
        <v>0</v>
      </c>
      <c r="AH831" s="318">
        <f t="shared" si="1042"/>
        <v>0</v>
      </c>
      <c r="AI831" s="405">
        <f t="shared" ca="1" si="1043"/>
        <v>0</v>
      </c>
      <c r="AJ831" s="318">
        <f t="shared" si="1044"/>
        <v>0</v>
      </c>
      <c r="AK831" s="405">
        <f t="shared" ca="1" si="1045"/>
        <v>0</v>
      </c>
      <c r="AL831" s="35">
        <v>0</v>
      </c>
      <c r="AM831" s="30">
        <f t="shared" ca="1" si="1046"/>
        <v>0</v>
      </c>
      <c r="AN831" s="39"/>
      <c r="AO831" s="39"/>
      <c r="AP831" s="709">
        <f ca="1">IF($J$12="",0,IF(A831&lt;=$Y$3,IF(R830+SUM($M$126:M831)&gt;$Z$22,R830*10%,IF(R830+SUM($M$126:M831)&lt;=$Z$22,$Z$22-R830-SUM($M$126:M831))),0))</f>
        <v>0</v>
      </c>
      <c r="AQ831" s="319">
        <f t="shared" ca="1" si="1076"/>
        <v>0</v>
      </c>
      <c r="AR831" s="319">
        <f ca="1">IF($J$12="",0,IF(U830&lt;0,0,IF(A831&lt;=$Y$3,IF(U830+SUM($M$126:M831)&gt;$Z$22,U830*10%,IF(U830+SUM($M$126:M831)&lt;=$Z$22,$AR$125-U830-SUM($M$126:M831))),0)))</f>
        <v>0</v>
      </c>
      <c r="AS831" s="39">
        <f t="shared" ca="1" si="1077"/>
        <v>0</v>
      </c>
      <c r="AT831" s="723">
        <f t="shared" ca="1" si="1047"/>
        <v>0</v>
      </c>
      <c r="AU831" s="320">
        <f t="shared" ca="1" si="1048"/>
        <v>0</v>
      </c>
      <c r="AV831" s="320">
        <f t="shared" ca="1" si="1049"/>
        <v>0</v>
      </c>
      <c r="AW831" s="320">
        <f t="shared" ca="1" si="1050"/>
        <v>0</v>
      </c>
      <c r="AX831" s="320">
        <f t="shared" ca="1" si="1051"/>
        <v>0</v>
      </c>
      <c r="AY831" s="320">
        <f t="shared" ca="1" si="1078"/>
        <v>0</v>
      </c>
      <c r="AZ831" s="724">
        <f t="shared" ca="1" si="1052"/>
        <v>0</v>
      </c>
      <c r="BA831" s="1259">
        <f t="shared" si="1079"/>
        <v>0</v>
      </c>
      <c r="BB831" s="1250"/>
      <c r="BC831" s="715">
        <f t="shared" si="1053"/>
        <v>0</v>
      </c>
      <c r="BD831" s="715">
        <f t="shared" si="1054"/>
        <v>0</v>
      </c>
      <c r="BE831" s="715">
        <f t="shared" si="1055"/>
        <v>0</v>
      </c>
      <c r="BF831" s="715">
        <f t="shared" si="1080"/>
        <v>0</v>
      </c>
      <c r="BG831" s="732">
        <f t="shared" si="1056"/>
        <v>0</v>
      </c>
      <c r="BH831" s="39"/>
      <c r="BI831" s="39"/>
      <c r="BJ831" s="39"/>
      <c r="BK831" s="39"/>
      <c r="BL831" s="39"/>
      <c r="BM831" s="30"/>
      <c r="BN831" s="422">
        <f t="shared" ca="1" si="1057"/>
        <v>0</v>
      </c>
      <c r="BO831" s="422">
        <f t="shared" ca="1" si="1058"/>
        <v>0</v>
      </c>
      <c r="BP831" s="422">
        <f t="shared" ca="1" si="1059"/>
        <v>0</v>
      </c>
      <c r="BQ831" s="422">
        <f t="shared" ca="1" si="1060"/>
        <v>0</v>
      </c>
      <c r="BR831" s="422">
        <f t="shared" ca="1" si="1081"/>
        <v>0</v>
      </c>
      <c r="BS831" s="422">
        <f t="shared" ca="1" si="1061"/>
        <v>0</v>
      </c>
      <c r="BT831" s="422">
        <f t="shared" si="1062"/>
        <v>0</v>
      </c>
      <c r="BU831" s="422">
        <f t="shared" si="1063"/>
        <v>0</v>
      </c>
      <c r="BV831" s="422">
        <f t="shared" si="1064"/>
        <v>0</v>
      </c>
      <c r="BW831" s="422">
        <f t="shared" si="1065"/>
        <v>0</v>
      </c>
      <c r="BX831" s="422">
        <f t="shared" si="1082"/>
        <v>0</v>
      </c>
      <c r="BY831" s="422">
        <f t="shared" si="1066"/>
        <v>0</v>
      </c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458"/>
      <c r="CL831" s="458"/>
      <c r="CM831" s="458"/>
      <c r="CN831" s="458"/>
      <c r="CO831" s="458"/>
      <c r="CP831" s="458"/>
      <c r="CQ831" s="458"/>
      <c r="CR831" s="458"/>
      <c r="CS831" s="458"/>
      <c r="CT831" s="458"/>
      <c r="CU831" s="458"/>
      <c r="CV831" s="458"/>
      <c r="CW831" s="458"/>
      <c r="CX831" s="458"/>
      <c r="CY831" s="458"/>
      <c r="CZ831" s="458"/>
      <c r="DA831" s="458"/>
      <c r="DB831" s="458"/>
      <c r="DC831" s="458"/>
      <c r="DD831" s="458"/>
      <c r="DE831" s="458"/>
      <c r="DF831" s="458"/>
      <c r="DG831" s="458"/>
      <c r="DH831" s="458"/>
      <c r="DI831" s="458"/>
      <c r="DJ831" s="458"/>
      <c r="DK831" s="458"/>
      <c r="DL831" s="458"/>
      <c r="DM831" s="458"/>
      <c r="DN831" s="458"/>
      <c r="DO831" s="458"/>
      <c r="DP831" s="458"/>
      <c r="DQ831" s="458"/>
      <c r="DR831" s="458"/>
      <c r="DS831" s="458"/>
      <c r="DT831" s="458"/>
      <c r="DU831" s="39"/>
      <c r="DV831" s="39"/>
      <c r="DW831" s="31">
        <f t="shared" si="1031"/>
        <v>59</v>
      </c>
      <c r="DX831" s="459">
        <f t="shared" si="1067"/>
        <v>707</v>
      </c>
      <c r="DY831" s="467">
        <f t="shared" si="1083"/>
        <v>0</v>
      </c>
      <c r="DZ831" s="468">
        <f t="shared" si="1084"/>
        <v>0</v>
      </c>
      <c r="EA831" s="467">
        <f t="shared" si="1085"/>
        <v>0</v>
      </c>
      <c r="EB831" s="468"/>
      <c r="EC831" s="326"/>
      <c r="ED831" s="468"/>
      <c r="EE831" s="39"/>
      <c r="EF831" s="459">
        <f t="shared" si="1086"/>
        <v>707</v>
      </c>
      <c r="EG831" s="407">
        <f t="shared" ref="EG831:EJ846" si="1087">EG830</f>
        <v>0.03</v>
      </c>
      <c r="EH831" s="407">
        <f t="shared" si="1087"/>
        <v>0.03</v>
      </c>
      <c r="EI831" s="407">
        <f t="shared" si="1087"/>
        <v>0.03</v>
      </c>
      <c r="EJ831" s="407">
        <f t="shared" si="1087"/>
        <v>0.03</v>
      </c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39"/>
      <c r="GJ831" s="39"/>
      <c r="GK831" s="39"/>
      <c r="GL831" s="39"/>
      <c r="GM831" s="39"/>
      <c r="GN831" s="39"/>
      <c r="GO831" s="39"/>
      <c r="GP831" s="39"/>
      <c r="GQ831" s="39"/>
      <c r="GR831" s="39"/>
      <c r="GS831" s="39"/>
      <c r="GT831" s="39"/>
      <c r="GU831" s="39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</row>
    <row r="832" spans="1:228" ht="12.75" hidden="1" customHeight="1" x14ac:dyDescent="0.2">
      <c r="A832" s="31">
        <f t="shared" si="1030"/>
        <v>59</v>
      </c>
      <c r="B832" s="31"/>
      <c r="C832" s="31"/>
      <c r="D832" s="32">
        <f t="shared" si="1068"/>
        <v>708</v>
      </c>
      <c r="E832" s="33">
        <f t="shared" ca="1" si="1032"/>
        <v>0</v>
      </c>
      <c r="F832" s="33">
        <f t="shared" ca="1" si="1033"/>
        <v>0</v>
      </c>
      <c r="G832" s="33">
        <f t="shared" ca="1" si="1034"/>
        <v>0</v>
      </c>
      <c r="H832" s="33">
        <v>0</v>
      </c>
      <c r="I832" s="33">
        <v>0</v>
      </c>
      <c r="J832" s="33">
        <f t="shared" ca="1" si="1014"/>
        <v>0</v>
      </c>
      <c r="K832" s="33">
        <f t="shared" ca="1" si="1035"/>
        <v>0</v>
      </c>
      <c r="L832" s="33"/>
      <c r="M832" s="832">
        <v>0</v>
      </c>
      <c r="N832" s="33">
        <f>IF(M832&gt;0,#REF!,0)</f>
        <v>0</v>
      </c>
      <c r="O832" s="33">
        <f t="shared" ca="1" si="1036"/>
        <v>0</v>
      </c>
      <c r="P832" s="833">
        <f t="shared" ca="1" si="1069"/>
        <v>0</v>
      </c>
      <c r="Q832" s="834">
        <f t="shared" ca="1" si="1070"/>
        <v>0</v>
      </c>
      <c r="R832" s="835">
        <f t="shared" ca="1" si="1071"/>
        <v>0</v>
      </c>
      <c r="S832" s="836">
        <f t="shared" ca="1" si="1072"/>
        <v>0</v>
      </c>
      <c r="T832" s="34">
        <f t="shared" ca="1" si="1037"/>
        <v>0</v>
      </c>
      <c r="U832" s="835">
        <f t="shared" ca="1" si="1073"/>
        <v>0</v>
      </c>
      <c r="V832" s="34">
        <f t="shared" si="1023"/>
        <v>0</v>
      </c>
      <c r="W832" s="553">
        <f t="shared" si="1024"/>
        <v>0</v>
      </c>
      <c r="X832" s="42">
        <f t="shared" si="1074"/>
        <v>0.03</v>
      </c>
      <c r="Y832" s="43">
        <f t="shared" si="1038"/>
        <v>2.4662697723036864E-3</v>
      </c>
      <c r="Z832" s="45">
        <f t="shared" si="1029"/>
        <v>0.03</v>
      </c>
      <c r="AA832" s="43">
        <f t="shared" si="1039"/>
        <v>2.4662697723036864E-3</v>
      </c>
      <c r="AB832" s="35">
        <f t="shared" si="1075"/>
        <v>0.16</v>
      </c>
      <c r="AC832" s="35">
        <f t="shared" ca="1" si="1075"/>
        <v>0.15470777428049154</v>
      </c>
      <c r="AD832" s="317">
        <f t="shared" ca="1" si="1075"/>
        <v>0.15470777428049154</v>
      </c>
      <c r="AE832" s="39"/>
      <c r="AF832" s="318">
        <f t="shared" si="1040"/>
        <v>0</v>
      </c>
      <c r="AG832" s="405">
        <f t="shared" ca="1" si="1041"/>
        <v>0</v>
      </c>
      <c r="AH832" s="318">
        <f t="shared" si="1042"/>
        <v>0</v>
      </c>
      <c r="AI832" s="405">
        <f t="shared" ca="1" si="1043"/>
        <v>0</v>
      </c>
      <c r="AJ832" s="318">
        <f t="shared" si="1044"/>
        <v>0</v>
      </c>
      <c r="AK832" s="405">
        <f t="shared" ca="1" si="1045"/>
        <v>0</v>
      </c>
      <c r="AL832" s="35">
        <v>0</v>
      </c>
      <c r="AM832" s="30">
        <f t="shared" ca="1" si="1046"/>
        <v>0</v>
      </c>
      <c r="AN832" s="39"/>
      <c r="AO832" s="39"/>
      <c r="AP832" s="709">
        <f ca="1">IF($J$12="",0,IF(A832&lt;=$Y$3,IF(R831+SUM($M$126:M832)&gt;$Z$22,R831*10%,IF(R831+SUM($M$126:M832)&lt;=$Z$22,$Z$22-R831-SUM($M$126:M832))),0))</f>
        <v>0</v>
      </c>
      <c r="AQ832" s="319">
        <f t="shared" ca="1" si="1076"/>
        <v>0</v>
      </c>
      <c r="AR832" s="319">
        <f ca="1">IF($J$12="",0,IF(U831&lt;0,0,IF(A832&lt;=$Y$3,IF(U831+SUM($M$126:M832)&gt;$Z$22,U831*10%,IF(U831+SUM($M$126:M832)&lt;=$Z$22,$AR$125-U831-SUM($M$126:M832))),0)))</f>
        <v>0</v>
      </c>
      <c r="AS832" s="39">
        <f t="shared" ca="1" si="1077"/>
        <v>0</v>
      </c>
      <c r="AT832" s="723">
        <f t="shared" ca="1" si="1047"/>
        <v>0</v>
      </c>
      <c r="AU832" s="320">
        <f t="shared" ca="1" si="1048"/>
        <v>0</v>
      </c>
      <c r="AV832" s="320">
        <f t="shared" ca="1" si="1049"/>
        <v>0</v>
      </c>
      <c r="AW832" s="320">
        <f t="shared" ca="1" si="1050"/>
        <v>0</v>
      </c>
      <c r="AX832" s="320">
        <f t="shared" ca="1" si="1051"/>
        <v>0</v>
      </c>
      <c r="AY832" s="320">
        <f t="shared" ca="1" si="1078"/>
        <v>0</v>
      </c>
      <c r="AZ832" s="724">
        <f t="shared" ca="1" si="1052"/>
        <v>0</v>
      </c>
      <c r="BA832" s="1259">
        <f t="shared" si="1079"/>
        <v>0</v>
      </c>
      <c r="BB832" s="1250"/>
      <c r="BC832" s="715">
        <f t="shared" si="1053"/>
        <v>0</v>
      </c>
      <c r="BD832" s="715">
        <f t="shared" si="1054"/>
        <v>0</v>
      </c>
      <c r="BE832" s="715">
        <f t="shared" si="1055"/>
        <v>0</v>
      </c>
      <c r="BF832" s="715">
        <f t="shared" si="1080"/>
        <v>0</v>
      </c>
      <c r="BG832" s="732">
        <f t="shared" si="1056"/>
        <v>0</v>
      </c>
      <c r="BH832" s="39"/>
      <c r="BI832" s="39"/>
      <c r="BJ832" s="39"/>
      <c r="BK832" s="39"/>
      <c r="BL832" s="39"/>
      <c r="BM832" s="30"/>
      <c r="BN832" s="422">
        <f t="shared" ca="1" si="1057"/>
        <v>0</v>
      </c>
      <c r="BO832" s="422">
        <f t="shared" ca="1" si="1058"/>
        <v>0</v>
      </c>
      <c r="BP832" s="422">
        <f t="shared" ca="1" si="1059"/>
        <v>0</v>
      </c>
      <c r="BQ832" s="422">
        <f t="shared" ca="1" si="1060"/>
        <v>0</v>
      </c>
      <c r="BR832" s="422">
        <f t="shared" ca="1" si="1081"/>
        <v>0</v>
      </c>
      <c r="BS832" s="422">
        <f t="shared" ca="1" si="1061"/>
        <v>0</v>
      </c>
      <c r="BT832" s="422">
        <f t="shared" si="1062"/>
        <v>0</v>
      </c>
      <c r="BU832" s="422">
        <f t="shared" si="1063"/>
        <v>0</v>
      </c>
      <c r="BV832" s="422">
        <f t="shared" si="1064"/>
        <v>0</v>
      </c>
      <c r="BW832" s="422">
        <f t="shared" si="1065"/>
        <v>0</v>
      </c>
      <c r="BX832" s="422">
        <f t="shared" si="1082"/>
        <v>0</v>
      </c>
      <c r="BY832" s="422">
        <f t="shared" si="1066"/>
        <v>0</v>
      </c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458"/>
      <c r="CL832" s="458"/>
      <c r="CM832" s="458"/>
      <c r="CN832" s="458"/>
      <c r="CO832" s="458"/>
      <c r="CP832" s="458"/>
      <c r="CQ832" s="458"/>
      <c r="CR832" s="458"/>
      <c r="CS832" s="458"/>
      <c r="CT832" s="458"/>
      <c r="CU832" s="458"/>
      <c r="CV832" s="458"/>
      <c r="CW832" s="458"/>
      <c r="CX832" s="458"/>
      <c r="CY832" s="458"/>
      <c r="CZ832" s="458"/>
      <c r="DA832" s="458"/>
      <c r="DB832" s="458"/>
      <c r="DC832" s="458"/>
      <c r="DD832" s="458"/>
      <c r="DE832" s="458"/>
      <c r="DF832" s="458"/>
      <c r="DG832" s="458"/>
      <c r="DH832" s="458"/>
      <c r="DI832" s="458"/>
      <c r="DJ832" s="458"/>
      <c r="DK832" s="458"/>
      <c r="DL832" s="458"/>
      <c r="DM832" s="458"/>
      <c r="DN832" s="458"/>
      <c r="DO832" s="458"/>
      <c r="DP832" s="458"/>
      <c r="DQ832" s="458"/>
      <c r="DR832" s="458"/>
      <c r="DS832" s="458"/>
      <c r="DT832" s="458"/>
      <c r="DU832" s="39"/>
      <c r="DV832" s="39"/>
      <c r="DW832" s="31">
        <f t="shared" si="1031"/>
        <v>59</v>
      </c>
      <c r="DX832" s="459">
        <f t="shared" si="1067"/>
        <v>708</v>
      </c>
      <c r="DY832" s="467">
        <f t="shared" si="1083"/>
        <v>0</v>
      </c>
      <c r="DZ832" s="468">
        <f t="shared" si="1084"/>
        <v>0</v>
      </c>
      <c r="EA832" s="467">
        <f t="shared" si="1085"/>
        <v>0</v>
      </c>
      <c r="EB832" s="468"/>
      <c r="EC832" s="326"/>
      <c r="ED832" s="468"/>
      <c r="EE832" s="39"/>
      <c r="EF832" s="459">
        <f t="shared" si="1086"/>
        <v>708</v>
      </c>
      <c r="EG832" s="407">
        <f t="shared" si="1087"/>
        <v>0.03</v>
      </c>
      <c r="EH832" s="407">
        <f t="shared" si="1087"/>
        <v>0.03</v>
      </c>
      <c r="EI832" s="407">
        <f t="shared" si="1087"/>
        <v>0.03</v>
      </c>
      <c r="EJ832" s="407">
        <f t="shared" si="1087"/>
        <v>0.03</v>
      </c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39"/>
      <c r="GJ832" s="39"/>
      <c r="GK832" s="39"/>
      <c r="GL832" s="39"/>
      <c r="GM832" s="39"/>
      <c r="GN832" s="39"/>
      <c r="GO832" s="39"/>
      <c r="GP832" s="39"/>
      <c r="GQ832" s="39"/>
      <c r="GR832" s="39"/>
      <c r="GS832" s="39"/>
      <c r="GT832" s="39"/>
      <c r="GU832" s="39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</row>
    <row r="833" spans="1:228" ht="12.75" hidden="1" customHeight="1" x14ac:dyDescent="0.2">
      <c r="A833" s="31">
        <f>A832+1</f>
        <v>60</v>
      </c>
      <c r="B833" s="31"/>
      <c r="C833" s="31">
        <v>30</v>
      </c>
      <c r="D833" s="32">
        <f t="shared" si="1068"/>
        <v>709</v>
      </c>
      <c r="E833" s="33">
        <f t="shared" ca="1" si="1032"/>
        <v>0</v>
      </c>
      <c r="F833" s="33">
        <f t="shared" ca="1" si="1033"/>
        <v>0</v>
      </c>
      <c r="G833" s="33">
        <f t="shared" ca="1" si="1034"/>
        <v>0</v>
      </c>
      <c r="H833" s="33">
        <v>0</v>
      </c>
      <c r="I833" s="33">
        <v>0</v>
      </c>
      <c r="J833" s="33">
        <f t="shared" ca="1" si="1014"/>
        <v>0</v>
      </c>
      <c r="K833" s="33">
        <f t="shared" ca="1" si="1035"/>
        <v>0</v>
      </c>
      <c r="L833" s="33"/>
      <c r="M833" s="832">
        <v>0</v>
      </c>
      <c r="N833" s="33">
        <f>IF(M833&gt;0,#REF!,0)</f>
        <v>0</v>
      </c>
      <c r="O833" s="33">
        <f t="shared" ca="1" si="1036"/>
        <v>0</v>
      </c>
      <c r="P833" s="833">
        <f t="shared" ca="1" si="1069"/>
        <v>0</v>
      </c>
      <c r="Q833" s="834">
        <f t="shared" ca="1" si="1070"/>
        <v>0</v>
      </c>
      <c r="R833" s="835">
        <f t="shared" ca="1" si="1071"/>
        <v>0</v>
      </c>
      <c r="S833" s="836">
        <f t="shared" ca="1" si="1072"/>
        <v>0</v>
      </c>
      <c r="T833" s="34">
        <f t="shared" ca="1" si="1037"/>
        <v>0</v>
      </c>
      <c r="U833" s="835">
        <f t="shared" ca="1" si="1073"/>
        <v>0</v>
      </c>
      <c r="V833" s="34">
        <f t="shared" si="1023"/>
        <v>0</v>
      </c>
      <c r="W833" s="553">
        <f t="shared" si="1024"/>
        <v>0</v>
      </c>
      <c r="X833" s="42">
        <f t="shared" si="1074"/>
        <v>0.03</v>
      </c>
      <c r="Y833" s="43">
        <f t="shared" si="1038"/>
        <v>2.4662697723036864E-3</v>
      </c>
      <c r="Z833" s="45">
        <f t="shared" si="1029"/>
        <v>0.03</v>
      </c>
      <c r="AA833" s="43">
        <f t="shared" si="1039"/>
        <v>2.4662697723036864E-3</v>
      </c>
      <c r="AB833" s="35">
        <f t="shared" si="1075"/>
        <v>0.16</v>
      </c>
      <c r="AC833" s="35">
        <f t="shared" ca="1" si="1075"/>
        <v>0.15470777428049154</v>
      </c>
      <c r="AD833" s="317">
        <f t="shared" ca="1" si="1075"/>
        <v>0.15470777428049154</v>
      </c>
      <c r="AE833" s="39"/>
      <c r="AF833" s="318">
        <f t="shared" si="1040"/>
        <v>0</v>
      </c>
      <c r="AG833" s="405">
        <f t="shared" ca="1" si="1041"/>
        <v>0</v>
      </c>
      <c r="AH833" s="318">
        <f t="shared" si="1042"/>
        <v>0</v>
      </c>
      <c r="AI833" s="405">
        <f t="shared" ca="1" si="1043"/>
        <v>0</v>
      </c>
      <c r="AJ833" s="318">
        <f t="shared" si="1044"/>
        <v>0</v>
      </c>
      <c r="AK833" s="405">
        <f t="shared" ca="1" si="1045"/>
        <v>0</v>
      </c>
      <c r="AL833" s="35">
        <v>0</v>
      </c>
      <c r="AM833" s="30">
        <f t="shared" ca="1" si="1046"/>
        <v>0</v>
      </c>
      <c r="AN833" s="39"/>
      <c r="AO833" s="39"/>
      <c r="AP833" s="709">
        <f ca="1">IF($J$12="",0,IF(A833&lt;=$Y$3,IF(R832+SUM($M$126:M833)&gt;$Z$22,R832*10%,IF(R832+SUM($M$126:M833)&lt;=$Z$22,$Z$22-R832-SUM($M$126:M833))),0))</f>
        <v>0</v>
      </c>
      <c r="AQ833" s="319">
        <f t="shared" ca="1" si="1076"/>
        <v>0</v>
      </c>
      <c r="AR833" s="319">
        <f ca="1">IF($J$12="",0,IF(U832&lt;0,0,IF(A833&lt;=$Y$3,IF(U832+SUM($M$126:M833)&gt;$Z$22,U832*10%,IF(U832+SUM($M$126:M833)&lt;=$Z$22,$AR$125-U832-SUM($M$126:M833))),0)))</f>
        <v>0</v>
      </c>
      <c r="AS833" s="39">
        <f t="shared" ca="1" si="1077"/>
        <v>0</v>
      </c>
      <c r="AT833" s="723">
        <f t="shared" ca="1" si="1047"/>
        <v>0</v>
      </c>
      <c r="AU833" s="320">
        <f t="shared" ca="1" si="1048"/>
        <v>0</v>
      </c>
      <c r="AV833" s="320">
        <f t="shared" ca="1" si="1049"/>
        <v>0</v>
      </c>
      <c r="AW833" s="320">
        <f t="shared" ca="1" si="1050"/>
        <v>0</v>
      </c>
      <c r="AX833" s="320">
        <f t="shared" ca="1" si="1051"/>
        <v>0</v>
      </c>
      <c r="AY833" s="320">
        <f t="shared" ca="1" si="1078"/>
        <v>0</v>
      </c>
      <c r="AZ833" s="724">
        <f t="shared" ca="1" si="1052"/>
        <v>0</v>
      </c>
      <c r="BA833" s="1259">
        <f t="shared" si="1079"/>
        <v>0</v>
      </c>
      <c r="BB833" s="1250"/>
      <c r="BC833" s="715">
        <f t="shared" si="1053"/>
        <v>0</v>
      </c>
      <c r="BD833" s="715">
        <f t="shared" si="1054"/>
        <v>0</v>
      </c>
      <c r="BE833" s="715">
        <f t="shared" si="1055"/>
        <v>0</v>
      </c>
      <c r="BF833" s="715">
        <f t="shared" si="1080"/>
        <v>0</v>
      </c>
      <c r="BG833" s="732">
        <f t="shared" si="1056"/>
        <v>0</v>
      </c>
      <c r="BH833" s="39"/>
      <c r="BI833" s="39"/>
      <c r="BJ833" s="39"/>
      <c r="BK833" s="39"/>
      <c r="BL833" s="39"/>
      <c r="BM833" s="30"/>
      <c r="BN833" s="422">
        <f t="shared" ca="1" si="1057"/>
        <v>0</v>
      </c>
      <c r="BO833" s="422">
        <f t="shared" ca="1" si="1058"/>
        <v>0</v>
      </c>
      <c r="BP833" s="422">
        <f t="shared" ca="1" si="1059"/>
        <v>0</v>
      </c>
      <c r="BQ833" s="422">
        <f t="shared" ca="1" si="1060"/>
        <v>0</v>
      </c>
      <c r="BR833" s="422">
        <f t="shared" ca="1" si="1081"/>
        <v>0</v>
      </c>
      <c r="BS833" s="422">
        <f t="shared" ca="1" si="1061"/>
        <v>0</v>
      </c>
      <c r="BT833" s="422">
        <f t="shared" si="1062"/>
        <v>0</v>
      </c>
      <c r="BU833" s="422">
        <f t="shared" si="1063"/>
        <v>0</v>
      </c>
      <c r="BV833" s="422">
        <f t="shared" si="1064"/>
        <v>0</v>
      </c>
      <c r="BW833" s="422">
        <f t="shared" si="1065"/>
        <v>0</v>
      </c>
      <c r="BX833" s="422">
        <f t="shared" si="1082"/>
        <v>0</v>
      </c>
      <c r="BY833" s="422">
        <f t="shared" si="1066"/>
        <v>0</v>
      </c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458"/>
      <c r="CL833" s="458"/>
      <c r="CM833" s="458"/>
      <c r="CN833" s="458"/>
      <c r="CO833" s="458"/>
      <c r="CP833" s="458"/>
      <c r="CQ833" s="458"/>
      <c r="CR833" s="458"/>
      <c r="CS833" s="458"/>
      <c r="CT833" s="458"/>
      <c r="CU833" s="458"/>
      <c r="CV833" s="458"/>
      <c r="CW833" s="458"/>
      <c r="CX833" s="458"/>
      <c r="CY833" s="458"/>
      <c r="CZ833" s="458"/>
      <c r="DA833" s="458"/>
      <c r="DB833" s="458"/>
      <c r="DC833" s="458"/>
      <c r="DD833" s="458"/>
      <c r="DE833" s="458"/>
      <c r="DF833" s="458"/>
      <c r="DG833" s="458"/>
      <c r="DH833" s="458"/>
      <c r="DI833" s="458"/>
      <c r="DJ833" s="458"/>
      <c r="DK833" s="458"/>
      <c r="DL833" s="458"/>
      <c r="DM833" s="458"/>
      <c r="DN833" s="458"/>
      <c r="DO833" s="458"/>
      <c r="DP833" s="458"/>
      <c r="DQ833" s="458"/>
      <c r="DR833" s="458"/>
      <c r="DS833" s="458"/>
      <c r="DT833" s="458"/>
      <c r="DU833" s="39"/>
      <c r="DV833" s="39"/>
      <c r="DW833" s="31">
        <f>DW832+1</f>
        <v>60</v>
      </c>
      <c r="DX833" s="459">
        <f t="shared" si="1067"/>
        <v>709</v>
      </c>
      <c r="DY833" s="467">
        <f t="shared" si="1083"/>
        <v>0</v>
      </c>
      <c r="DZ833" s="468">
        <f t="shared" si="1084"/>
        <v>0</v>
      </c>
      <c r="EA833" s="467">
        <f t="shared" si="1085"/>
        <v>0</v>
      </c>
      <c r="EB833" s="468"/>
      <c r="EC833" s="326"/>
      <c r="ED833" s="468"/>
      <c r="EE833" s="39"/>
      <c r="EF833" s="459">
        <f t="shared" si="1086"/>
        <v>709</v>
      </c>
      <c r="EG833" s="407">
        <f t="shared" si="1087"/>
        <v>0.03</v>
      </c>
      <c r="EH833" s="407">
        <f t="shared" si="1087"/>
        <v>0.03</v>
      </c>
      <c r="EI833" s="407">
        <f t="shared" si="1087"/>
        <v>0.03</v>
      </c>
      <c r="EJ833" s="407">
        <f t="shared" si="1087"/>
        <v>0.03</v>
      </c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39"/>
      <c r="GJ833" s="39"/>
      <c r="GK833" s="39"/>
      <c r="GL833" s="39"/>
      <c r="GM833" s="39"/>
      <c r="GN833" s="39"/>
      <c r="GO833" s="39"/>
      <c r="GP833" s="39"/>
      <c r="GQ833" s="39"/>
      <c r="GR833" s="39"/>
      <c r="GS833" s="39"/>
      <c r="GT833" s="39"/>
      <c r="GU833" s="39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</row>
    <row r="834" spans="1:228" ht="12.75" hidden="1" customHeight="1" x14ac:dyDescent="0.2">
      <c r="A834" s="31">
        <f t="shared" ref="A834:A844" si="1088">A833</f>
        <v>60</v>
      </c>
      <c r="B834" s="31"/>
      <c r="C834" s="31"/>
      <c r="D834" s="32">
        <f t="shared" si="1068"/>
        <v>710</v>
      </c>
      <c r="E834" s="33">
        <f t="shared" ca="1" si="1032"/>
        <v>0</v>
      </c>
      <c r="F834" s="33">
        <f t="shared" ca="1" si="1033"/>
        <v>0</v>
      </c>
      <c r="G834" s="33">
        <f t="shared" ca="1" si="1034"/>
        <v>0</v>
      </c>
      <c r="H834" s="33">
        <v>0</v>
      </c>
      <c r="I834" s="33">
        <v>0</v>
      </c>
      <c r="J834" s="33">
        <f t="shared" ca="1" si="1014"/>
        <v>0</v>
      </c>
      <c r="K834" s="33">
        <f t="shared" ca="1" si="1035"/>
        <v>0</v>
      </c>
      <c r="L834" s="33"/>
      <c r="M834" s="832">
        <v>0</v>
      </c>
      <c r="N834" s="33">
        <f>IF(M834&gt;0,#REF!,0)</f>
        <v>0</v>
      </c>
      <c r="O834" s="33">
        <f t="shared" ca="1" si="1036"/>
        <v>0</v>
      </c>
      <c r="P834" s="833">
        <f t="shared" ca="1" si="1069"/>
        <v>0</v>
      </c>
      <c r="Q834" s="834">
        <f t="shared" ca="1" si="1070"/>
        <v>0</v>
      </c>
      <c r="R834" s="835">
        <f t="shared" ca="1" si="1071"/>
        <v>0</v>
      </c>
      <c r="S834" s="836">
        <f t="shared" ca="1" si="1072"/>
        <v>0</v>
      </c>
      <c r="T834" s="34">
        <f t="shared" ca="1" si="1037"/>
        <v>0</v>
      </c>
      <c r="U834" s="835">
        <f t="shared" ca="1" si="1073"/>
        <v>0</v>
      </c>
      <c r="V834" s="34">
        <f t="shared" si="1023"/>
        <v>0</v>
      </c>
      <c r="W834" s="553">
        <f t="shared" si="1024"/>
        <v>0</v>
      </c>
      <c r="X834" s="42">
        <f t="shared" si="1074"/>
        <v>0.03</v>
      </c>
      <c r="Y834" s="43">
        <f t="shared" si="1038"/>
        <v>2.4662697723036864E-3</v>
      </c>
      <c r="Z834" s="45">
        <f t="shared" si="1029"/>
        <v>0.03</v>
      </c>
      <c r="AA834" s="43">
        <f t="shared" si="1039"/>
        <v>2.4662697723036864E-3</v>
      </c>
      <c r="AB834" s="35">
        <f t="shared" si="1075"/>
        <v>0.16</v>
      </c>
      <c r="AC834" s="35">
        <f t="shared" ca="1" si="1075"/>
        <v>0.15470777428049154</v>
      </c>
      <c r="AD834" s="317">
        <f t="shared" ca="1" si="1075"/>
        <v>0.15470777428049154</v>
      </c>
      <c r="AE834" s="39"/>
      <c r="AF834" s="318">
        <f t="shared" si="1040"/>
        <v>0</v>
      </c>
      <c r="AG834" s="405">
        <f t="shared" ca="1" si="1041"/>
        <v>0</v>
      </c>
      <c r="AH834" s="318">
        <f t="shared" si="1042"/>
        <v>0</v>
      </c>
      <c r="AI834" s="405">
        <f t="shared" ca="1" si="1043"/>
        <v>0</v>
      </c>
      <c r="AJ834" s="318">
        <f t="shared" si="1044"/>
        <v>0</v>
      </c>
      <c r="AK834" s="405">
        <f t="shared" ca="1" si="1045"/>
        <v>0</v>
      </c>
      <c r="AL834" s="35">
        <v>0</v>
      </c>
      <c r="AM834" s="30">
        <f t="shared" ca="1" si="1046"/>
        <v>0</v>
      </c>
      <c r="AN834" s="39"/>
      <c r="AO834" s="39"/>
      <c r="AP834" s="709">
        <f ca="1">IF($J$12="",0,IF(A834&lt;=$Y$3,IF(R833+SUM($M$126:M834)&gt;$Z$22,R833*10%,IF(R833+SUM($M$126:M834)&lt;=$Z$22,$Z$22-R833-SUM($M$126:M834))),0))</f>
        <v>0</v>
      </c>
      <c r="AQ834" s="319">
        <f t="shared" ca="1" si="1076"/>
        <v>0</v>
      </c>
      <c r="AR834" s="319">
        <f ca="1">IF($J$12="",0,IF(U833&lt;0,0,IF(A834&lt;=$Y$3,IF(U833+SUM($M$126:M834)&gt;$Z$22,U833*10%,IF(U833+SUM($M$126:M834)&lt;=$Z$22,$AR$125-U833-SUM($M$126:M834))),0)))</f>
        <v>0</v>
      </c>
      <c r="AS834" s="39">
        <f t="shared" ca="1" si="1077"/>
        <v>0</v>
      </c>
      <c r="AT834" s="723">
        <f t="shared" ca="1" si="1047"/>
        <v>0</v>
      </c>
      <c r="AU834" s="320">
        <f t="shared" ca="1" si="1048"/>
        <v>0</v>
      </c>
      <c r="AV834" s="320">
        <f t="shared" ca="1" si="1049"/>
        <v>0</v>
      </c>
      <c r="AW834" s="320">
        <f t="shared" ca="1" si="1050"/>
        <v>0</v>
      </c>
      <c r="AX834" s="320">
        <f t="shared" ca="1" si="1051"/>
        <v>0</v>
      </c>
      <c r="AY834" s="320">
        <f t="shared" ca="1" si="1078"/>
        <v>0</v>
      </c>
      <c r="AZ834" s="724">
        <f t="shared" ca="1" si="1052"/>
        <v>0</v>
      </c>
      <c r="BA834" s="1259">
        <f t="shared" si="1079"/>
        <v>0</v>
      </c>
      <c r="BB834" s="1250"/>
      <c r="BC834" s="715">
        <f t="shared" si="1053"/>
        <v>0</v>
      </c>
      <c r="BD834" s="715">
        <f t="shared" si="1054"/>
        <v>0</v>
      </c>
      <c r="BE834" s="715">
        <f t="shared" si="1055"/>
        <v>0</v>
      </c>
      <c r="BF834" s="715">
        <f t="shared" si="1080"/>
        <v>0</v>
      </c>
      <c r="BG834" s="732">
        <f t="shared" si="1056"/>
        <v>0</v>
      </c>
      <c r="BH834" s="39"/>
      <c r="BI834" s="39"/>
      <c r="BJ834" s="39"/>
      <c r="BK834" s="39"/>
      <c r="BL834" s="39"/>
      <c r="BM834" s="30"/>
      <c r="BN834" s="422">
        <f t="shared" ca="1" si="1057"/>
        <v>0</v>
      </c>
      <c r="BO834" s="422">
        <f t="shared" ca="1" si="1058"/>
        <v>0</v>
      </c>
      <c r="BP834" s="422">
        <f t="shared" ca="1" si="1059"/>
        <v>0</v>
      </c>
      <c r="BQ834" s="422">
        <f t="shared" ca="1" si="1060"/>
        <v>0</v>
      </c>
      <c r="BR834" s="422">
        <f t="shared" ca="1" si="1081"/>
        <v>0</v>
      </c>
      <c r="BS834" s="422">
        <f t="shared" ca="1" si="1061"/>
        <v>0</v>
      </c>
      <c r="BT834" s="422">
        <f t="shared" si="1062"/>
        <v>0</v>
      </c>
      <c r="BU834" s="422">
        <f t="shared" si="1063"/>
        <v>0</v>
      </c>
      <c r="BV834" s="422">
        <f t="shared" si="1064"/>
        <v>0</v>
      </c>
      <c r="BW834" s="422">
        <f t="shared" si="1065"/>
        <v>0</v>
      </c>
      <c r="BX834" s="422">
        <f t="shared" si="1082"/>
        <v>0</v>
      </c>
      <c r="BY834" s="422">
        <f t="shared" si="1066"/>
        <v>0</v>
      </c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458"/>
      <c r="CL834" s="458"/>
      <c r="CM834" s="458"/>
      <c r="CN834" s="458"/>
      <c r="CO834" s="458"/>
      <c r="CP834" s="458"/>
      <c r="CQ834" s="458"/>
      <c r="CR834" s="458"/>
      <c r="CS834" s="458"/>
      <c r="CT834" s="458"/>
      <c r="CU834" s="458"/>
      <c r="CV834" s="458"/>
      <c r="CW834" s="458"/>
      <c r="CX834" s="458"/>
      <c r="CY834" s="458"/>
      <c r="CZ834" s="458"/>
      <c r="DA834" s="458"/>
      <c r="DB834" s="458"/>
      <c r="DC834" s="458"/>
      <c r="DD834" s="458"/>
      <c r="DE834" s="458"/>
      <c r="DF834" s="458"/>
      <c r="DG834" s="458"/>
      <c r="DH834" s="458"/>
      <c r="DI834" s="458"/>
      <c r="DJ834" s="458"/>
      <c r="DK834" s="458"/>
      <c r="DL834" s="458"/>
      <c r="DM834" s="458"/>
      <c r="DN834" s="458"/>
      <c r="DO834" s="458"/>
      <c r="DP834" s="458"/>
      <c r="DQ834" s="458"/>
      <c r="DR834" s="458"/>
      <c r="DS834" s="458"/>
      <c r="DT834" s="458"/>
      <c r="DU834" s="39"/>
      <c r="DV834" s="39"/>
      <c r="DW834" s="31">
        <f t="shared" ref="DW834:DW844" si="1089">DW833</f>
        <v>60</v>
      </c>
      <c r="DX834" s="459">
        <f t="shared" si="1067"/>
        <v>710</v>
      </c>
      <c r="DY834" s="467">
        <f t="shared" si="1083"/>
        <v>0</v>
      </c>
      <c r="DZ834" s="468">
        <f t="shared" si="1084"/>
        <v>0</v>
      </c>
      <c r="EA834" s="467">
        <f t="shared" si="1085"/>
        <v>0</v>
      </c>
      <c r="EB834" s="468"/>
      <c r="EC834" s="326"/>
      <c r="ED834" s="468"/>
      <c r="EE834" s="39"/>
      <c r="EF834" s="459">
        <f t="shared" si="1086"/>
        <v>710</v>
      </c>
      <c r="EG834" s="407">
        <f t="shared" si="1087"/>
        <v>0.03</v>
      </c>
      <c r="EH834" s="407">
        <f t="shared" si="1087"/>
        <v>0.03</v>
      </c>
      <c r="EI834" s="407">
        <f t="shared" si="1087"/>
        <v>0.03</v>
      </c>
      <c r="EJ834" s="407">
        <f t="shared" si="1087"/>
        <v>0.03</v>
      </c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</row>
    <row r="835" spans="1:228" ht="12.75" hidden="1" customHeight="1" x14ac:dyDescent="0.2">
      <c r="A835" s="31">
        <f t="shared" si="1088"/>
        <v>60</v>
      </c>
      <c r="B835" s="31"/>
      <c r="C835" s="31"/>
      <c r="D835" s="32">
        <f t="shared" si="1068"/>
        <v>711</v>
      </c>
      <c r="E835" s="33">
        <f t="shared" ca="1" si="1032"/>
        <v>0</v>
      </c>
      <c r="F835" s="33">
        <f t="shared" ca="1" si="1033"/>
        <v>0</v>
      </c>
      <c r="G835" s="33">
        <f t="shared" ca="1" si="1034"/>
        <v>0</v>
      </c>
      <c r="H835" s="33">
        <v>0</v>
      </c>
      <c r="I835" s="33">
        <v>0</v>
      </c>
      <c r="J835" s="33">
        <f t="shared" ca="1" si="1014"/>
        <v>0</v>
      </c>
      <c r="K835" s="33">
        <f t="shared" ca="1" si="1035"/>
        <v>0</v>
      </c>
      <c r="L835" s="33"/>
      <c r="M835" s="832">
        <v>0</v>
      </c>
      <c r="N835" s="33">
        <f>IF(M835&gt;0,#REF!,0)</f>
        <v>0</v>
      </c>
      <c r="O835" s="33">
        <f t="shared" ca="1" si="1036"/>
        <v>0</v>
      </c>
      <c r="P835" s="833">
        <f t="shared" ca="1" si="1069"/>
        <v>0</v>
      </c>
      <c r="Q835" s="834">
        <f t="shared" ca="1" si="1070"/>
        <v>0</v>
      </c>
      <c r="R835" s="835">
        <f t="shared" ca="1" si="1071"/>
        <v>0</v>
      </c>
      <c r="S835" s="836">
        <f t="shared" ca="1" si="1072"/>
        <v>0</v>
      </c>
      <c r="T835" s="34">
        <f t="shared" ca="1" si="1037"/>
        <v>0</v>
      </c>
      <c r="U835" s="835">
        <f t="shared" ca="1" si="1073"/>
        <v>0</v>
      </c>
      <c r="V835" s="34">
        <f t="shared" si="1023"/>
        <v>0</v>
      </c>
      <c r="W835" s="553">
        <f t="shared" si="1024"/>
        <v>0</v>
      </c>
      <c r="X835" s="42">
        <f t="shared" si="1074"/>
        <v>0.03</v>
      </c>
      <c r="Y835" s="43">
        <f t="shared" si="1038"/>
        <v>2.4662697723036864E-3</v>
      </c>
      <c r="Z835" s="45">
        <f t="shared" si="1029"/>
        <v>0.03</v>
      </c>
      <c r="AA835" s="43">
        <f t="shared" si="1039"/>
        <v>2.4662697723036864E-3</v>
      </c>
      <c r="AB835" s="35">
        <f t="shared" si="1075"/>
        <v>0.16</v>
      </c>
      <c r="AC835" s="35">
        <f t="shared" ca="1" si="1075"/>
        <v>0.15470777428049154</v>
      </c>
      <c r="AD835" s="317">
        <f t="shared" ca="1" si="1075"/>
        <v>0.15470777428049154</v>
      </c>
      <c r="AE835" s="39"/>
      <c r="AF835" s="318">
        <f t="shared" si="1040"/>
        <v>0</v>
      </c>
      <c r="AG835" s="405">
        <f t="shared" ca="1" si="1041"/>
        <v>0</v>
      </c>
      <c r="AH835" s="318">
        <f t="shared" si="1042"/>
        <v>0</v>
      </c>
      <c r="AI835" s="405">
        <f t="shared" ca="1" si="1043"/>
        <v>0</v>
      </c>
      <c r="AJ835" s="318">
        <f t="shared" si="1044"/>
        <v>0</v>
      </c>
      <c r="AK835" s="405">
        <f t="shared" ca="1" si="1045"/>
        <v>0</v>
      </c>
      <c r="AL835" s="35">
        <v>0</v>
      </c>
      <c r="AM835" s="30">
        <f t="shared" ca="1" si="1046"/>
        <v>0</v>
      </c>
      <c r="AN835" s="39"/>
      <c r="AO835" s="39"/>
      <c r="AP835" s="709">
        <f ca="1">IF($J$12="",0,IF(A835&lt;=$Y$3,IF(R834+SUM($M$126:M835)&gt;$Z$22,R834*10%,IF(R834+SUM($M$126:M835)&lt;=$Z$22,$Z$22-R834-SUM($M$126:M835))),0))</f>
        <v>0</v>
      </c>
      <c r="AQ835" s="319">
        <f t="shared" ca="1" si="1076"/>
        <v>0</v>
      </c>
      <c r="AR835" s="319">
        <f ca="1">IF($J$12="",0,IF(U834&lt;0,0,IF(A835&lt;=$Y$3,IF(U834+SUM($M$126:M835)&gt;$Z$22,U834*10%,IF(U834+SUM($M$126:M835)&lt;=$Z$22,$AR$125-U834-SUM($M$126:M835))),0)))</f>
        <v>0</v>
      </c>
      <c r="AS835" s="39">
        <f t="shared" ca="1" si="1077"/>
        <v>0</v>
      </c>
      <c r="AT835" s="723">
        <f t="shared" ca="1" si="1047"/>
        <v>0</v>
      </c>
      <c r="AU835" s="320">
        <f t="shared" ca="1" si="1048"/>
        <v>0</v>
      </c>
      <c r="AV835" s="320">
        <f t="shared" ca="1" si="1049"/>
        <v>0</v>
      </c>
      <c r="AW835" s="320">
        <f t="shared" ca="1" si="1050"/>
        <v>0</v>
      </c>
      <c r="AX835" s="320">
        <f t="shared" ca="1" si="1051"/>
        <v>0</v>
      </c>
      <c r="AY835" s="320">
        <f t="shared" ca="1" si="1078"/>
        <v>0</v>
      </c>
      <c r="AZ835" s="724">
        <f t="shared" ca="1" si="1052"/>
        <v>0</v>
      </c>
      <c r="BA835" s="1259">
        <f t="shared" si="1079"/>
        <v>0</v>
      </c>
      <c r="BB835" s="1250"/>
      <c r="BC835" s="715">
        <f t="shared" si="1053"/>
        <v>0</v>
      </c>
      <c r="BD835" s="715">
        <f t="shared" si="1054"/>
        <v>0</v>
      </c>
      <c r="BE835" s="715">
        <f t="shared" si="1055"/>
        <v>0</v>
      </c>
      <c r="BF835" s="715">
        <f t="shared" si="1080"/>
        <v>0</v>
      </c>
      <c r="BG835" s="732">
        <f t="shared" si="1056"/>
        <v>0</v>
      </c>
      <c r="BH835" s="39"/>
      <c r="BI835" s="39"/>
      <c r="BJ835" s="39"/>
      <c r="BK835" s="39"/>
      <c r="BL835" s="39"/>
      <c r="BM835" s="30"/>
      <c r="BN835" s="422">
        <f t="shared" ca="1" si="1057"/>
        <v>0</v>
      </c>
      <c r="BO835" s="422">
        <f t="shared" ca="1" si="1058"/>
        <v>0</v>
      </c>
      <c r="BP835" s="422">
        <f t="shared" ca="1" si="1059"/>
        <v>0</v>
      </c>
      <c r="BQ835" s="422">
        <f t="shared" ca="1" si="1060"/>
        <v>0</v>
      </c>
      <c r="BR835" s="422">
        <f t="shared" ca="1" si="1081"/>
        <v>0</v>
      </c>
      <c r="BS835" s="422">
        <f t="shared" ca="1" si="1061"/>
        <v>0</v>
      </c>
      <c r="BT835" s="422">
        <f t="shared" si="1062"/>
        <v>0</v>
      </c>
      <c r="BU835" s="422">
        <f t="shared" si="1063"/>
        <v>0</v>
      </c>
      <c r="BV835" s="422">
        <f t="shared" si="1064"/>
        <v>0</v>
      </c>
      <c r="BW835" s="422">
        <f t="shared" si="1065"/>
        <v>0</v>
      </c>
      <c r="BX835" s="422">
        <f t="shared" si="1082"/>
        <v>0</v>
      </c>
      <c r="BY835" s="422">
        <f t="shared" si="1066"/>
        <v>0</v>
      </c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458"/>
      <c r="CL835" s="458"/>
      <c r="CM835" s="458"/>
      <c r="CN835" s="458"/>
      <c r="CO835" s="458"/>
      <c r="CP835" s="458"/>
      <c r="CQ835" s="458"/>
      <c r="CR835" s="458"/>
      <c r="CS835" s="458"/>
      <c r="CT835" s="458"/>
      <c r="CU835" s="458"/>
      <c r="CV835" s="458"/>
      <c r="CW835" s="458"/>
      <c r="CX835" s="458"/>
      <c r="CY835" s="458"/>
      <c r="CZ835" s="458"/>
      <c r="DA835" s="458"/>
      <c r="DB835" s="458"/>
      <c r="DC835" s="458"/>
      <c r="DD835" s="458"/>
      <c r="DE835" s="458"/>
      <c r="DF835" s="458"/>
      <c r="DG835" s="458"/>
      <c r="DH835" s="458"/>
      <c r="DI835" s="458"/>
      <c r="DJ835" s="458"/>
      <c r="DK835" s="458"/>
      <c r="DL835" s="458"/>
      <c r="DM835" s="458"/>
      <c r="DN835" s="458"/>
      <c r="DO835" s="458"/>
      <c r="DP835" s="458"/>
      <c r="DQ835" s="458"/>
      <c r="DR835" s="458"/>
      <c r="DS835" s="458"/>
      <c r="DT835" s="458"/>
      <c r="DU835" s="39"/>
      <c r="DV835" s="39"/>
      <c r="DW835" s="31">
        <f t="shared" si="1089"/>
        <v>60</v>
      </c>
      <c r="DX835" s="459">
        <f t="shared" si="1067"/>
        <v>711</v>
      </c>
      <c r="DY835" s="467">
        <f t="shared" si="1083"/>
        <v>0</v>
      </c>
      <c r="DZ835" s="468">
        <f t="shared" si="1084"/>
        <v>0</v>
      </c>
      <c r="EA835" s="467">
        <f t="shared" si="1085"/>
        <v>0</v>
      </c>
      <c r="EB835" s="468"/>
      <c r="EC835" s="326"/>
      <c r="ED835" s="468"/>
      <c r="EE835" s="39"/>
      <c r="EF835" s="459">
        <f t="shared" si="1086"/>
        <v>711</v>
      </c>
      <c r="EG835" s="407">
        <f t="shared" si="1087"/>
        <v>0.03</v>
      </c>
      <c r="EH835" s="407">
        <f t="shared" si="1087"/>
        <v>0.03</v>
      </c>
      <c r="EI835" s="407">
        <f t="shared" si="1087"/>
        <v>0.03</v>
      </c>
      <c r="EJ835" s="407">
        <f t="shared" si="1087"/>
        <v>0.03</v>
      </c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39"/>
      <c r="GJ835" s="39"/>
      <c r="GK835" s="39"/>
      <c r="GL835" s="39"/>
      <c r="GM835" s="39"/>
      <c r="GN835" s="39"/>
      <c r="GO835" s="39"/>
      <c r="GP835" s="39"/>
      <c r="GQ835" s="39"/>
      <c r="GR835" s="39"/>
      <c r="GS835" s="39"/>
      <c r="GT835" s="39"/>
      <c r="GU835" s="39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</row>
    <row r="836" spans="1:228" ht="12.75" hidden="1" customHeight="1" x14ac:dyDescent="0.2">
      <c r="A836" s="31">
        <f t="shared" si="1088"/>
        <v>60</v>
      </c>
      <c r="B836" s="31"/>
      <c r="C836" s="31"/>
      <c r="D836" s="32">
        <f t="shared" si="1068"/>
        <v>712</v>
      </c>
      <c r="E836" s="33">
        <f t="shared" ca="1" si="1032"/>
        <v>0</v>
      </c>
      <c r="F836" s="33">
        <f t="shared" ca="1" si="1033"/>
        <v>0</v>
      </c>
      <c r="G836" s="33">
        <f t="shared" ca="1" si="1034"/>
        <v>0</v>
      </c>
      <c r="H836" s="33">
        <v>0</v>
      </c>
      <c r="I836" s="33">
        <v>0</v>
      </c>
      <c r="J836" s="33">
        <f t="shared" ca="1" si="1014"/>
        <v>0</v>
      </c>
      <c r="K836" s="33">
        <f t="shared" ca="1" si="1035"/>
        <v>0</v>
      </c>
      <c r="L836" s="33"/>
      <c r="M836" s="832">
        <v>0</v>
      </c>
      <c r="N836" s="33">
        <f>IF(M836&gt;0,#REF!,0)</f>
        <v>0</v>
      </c>
      <c r="O836" s="33">
        <f t="shared" ca="1" si="1036"/>
        <v>0</v>
      </c>
      <c r="P836" s="833">
        <f t="shared" ca="1" si="1069"/>
        <v>0</v>
      </c>
      <c r="Q836" s="834">
        <f t="shared" ca="1" si="1070"/>
        <v>0</v>
      </c>
      <c r="R836" s="835">
        <f t="shared" ca="1" si="1071"/>
        <v>0</v>
      </c>
      <c r="S836" s="836">
        <f t="shared" ca="1" si="1072"/>
        <v>0</v>
      </c>
      <c r="T836" s="34">
        <f t="shared" ca="1" si="1037"/>
        <v>0</v>
      </c>
      <c r="U836" s="835">
        <f t="shared" ca="1" si="1073"/>
        <v>0</v>
      </c>
      <c r="V836" s="34">
        <f t="shared" si="1023"/>
        <v>0</v>
      </c>
      <c r="W836" s="553">
        <f t="shared" si="1024"/>
        <v>0</v>
      </c>
      <c r="X836" s="42">
        <f t="shared" si="1074"/>
        <v>0.03</v>
      </c>
      <c r="Y836" s="43">
        <f t="shared" si="1038"/>
        <v>2.4662697723036864E-3</v>
      </c>
      <c r="Z836" s="45">
        <f t="shared" si="1029"/>
        <v>0.03</v>
      </c>
      <c r="AA836" s="43">
        <f t="shared" si="1039"/>
        <v>2.4662697723036864E-3</v>
      </c>
      <c r="AB836" s="35">
        <f t="shared" si="1075"/>
        <v>0.16</v>
      </c>
      <c r="AC836" s="35">
        <f t="shared" ca="1" si="1075"/>
        <v>0.15470777428049154</v>
      </c>
      <c r="AD836" s="317">
        <f t="shared" ca="1" si="1075"/>
        <v>0.15470777428049154</v>
      </c>
      <c r="AE836" s="39"/>
      <c r="AF836" s="318">
        <f t="shared" si="1040"/>
        <v>0</v>
      </c>
      <c r="AG836" s="405">
        <f t="shared" ca="1" si="1041"/>
        <v>0</v>
      </c>
      <c r="AH836" s="318">
        <f t="shared" si="1042"/>
        <v>0</v>
      </c>
      <c r="AI836" s="405">
        <f t="shared" ca="1" si="1043"/>
        <v>0</v>
      </c>
      <c r="AJ836" s="318">
        <f t="shared" si="1044"/>
        <v>0</v>
      </c>
      <c r="AK836" s="405">
        <f t="shared" ca="1" si="1045"/>
        <v>0</v>
      </c>
      <c r="AL836" s="35">
        <v>0</v>
      </c>
      <c r="AM836" s="30">
        <f t="shared" ca="1" si="1046"/>
        <v>0</v>
      </c>
      <c r="AN836" s="39"/>
      <c r="AO836" s="39"/>
      <c r="AP836" s="709">
        <f ca="1">IF($J$12="",0,IF(A836&lt;=$Y$3,IF(R835+SUM($M$126:M836)&gt;$Z$22,R835*10%,IF(R835+SUM($M$126:M836)&lt;=$Z$22,$Z$22-R835-SUM($M$126:M836))),0))</f>
        <v>0</v>
      </c>
      <c r="AQ836" s="319">
        <f t="shared" ca="1" si="1076"/>
        <v>0</v>
      </c>
      <c r="AR836" s="319">
        <f ca="1">IF($J$12="",0,IF(U835&lt;0,0,IF(A836&lt;=$Y$3,IF(U835+SUM($M$126:M836)&gt;$Z$22,U835*10%,IF(U835+SUM($M$126:M836)&lt;=$Z$22,$AR$125-U835-SUM($M$126:M836))),0)))</f>
        <v>0</v>
      </c>
      <c r="AS836" s="39">
        <f t="shared" ca="1" si="1077"/>
        <v>0</v>
      </c>
      <c r="AT836" s="723">
        <f t="shared" ca="1" si="1047"/>
        <v>0</v>
      </c>
      <c r="AU836" s="320">
        <f t="shared" ca="1" si="1048"/>
        <v>0</v>
      </c>
      <c r="AV836" s="320">
        <f t="shared" ca="1" si="1049"/>
        <v>0</v>
      </c>
      <c r="AW836" s="320">
        <f t="shared" ca="1" si="1050"/>
        <v>0</v>
      </c>
      <c r="AX836" s="320">
        <f t="shared" ca="1" si="1051"/>
        <v>0</v>
      </c>
      <c r="AY836" s="320">
        <f t="shared" ca="1" si="1078"/>
        <v>0</v>
      </c>
      <c r="AZ836" s="724">
        <f t="shared" ca="1" si="1052"/>
        <v>0</v>
      </c>
      <c r="BA836" s="1259">
        <f t="shared" si="1079"/>
        <v>0</v>
      </c>
      <c r="BB836" s="1250"/>
      <c r="BC836" s="715">
        <f t="shared" si="1053"/>
        <v>0</v>
      </c>
      <c r="BD836" s="715">
        <f t="shared" si="1054"/>
        <v>0</v>
      </c>
      <c r="BE836" s="715">
        <f t="shared" si="1055"/>
        <v>0</v>
      </c>
      <c r="BF836" s="715">
        <f t="shared" si="1080"/>
        <v>0</v>
      </c>
      <c r="BG836" s="732">
        <f t="shared" si="1056"/>
        <v>0</v>
      </c>
      <c r="BH836" s="39"/>
      <c r="BI836" s="39"/>
      <c r="BJ836" s="39"/>
      <c r="BK836" s="39"/>
      <c r="BL836" s="39"/>
      <c r="BM836" s="30"/>
      <c r="BN836" s="422">
        <f t="shared" ca="1" si="1057"/>
        <v>0</v>
      </c>
      <c r="BO836" s="422">
        <f t="shared" ca="1" si="1058"/>
        <v>0</v>
      </c>
      <c r="BP836" s="422">
        <f t="shared" ca="1" si="1059"/>
        <v>0</v>
      </c>
      <c r="BQ836" s="422">
        <f t="shared" ca="1" si="1060"/>
        <v>0</v>
      </c>
      <c r="BR836" s="422">
        <f t="shared" ca="1" si="1081"/>
        <v>0</v>
      </c>
      <c r="BS836" s="422">
        <f t="shared" ca="1" si="1061"/>
        <v>0</v>
      </c>
      <c r="BT836" s="422">
        <f t="shared" si="1062"/>
        <v>0</v>
      </c>
      <c r="BU836" s="422">
        <f t="shared" si="1063"/>
        <v>0</v>
      </c>
      <c r="BV836" s="422">
        <f t="shared" si="1064"/>
        <v>0</v>
      </c>
      <c r="BW836" s="422">
        <f t="shared" si="1065"/>
        <v>0</v>
      </c>
      <c r="BX836" s="422">
        <f t="shared" si="1082"/>
        <v>0</v>
      </c>
      <c r="BY836" s="422">
        <f t="shared" si="1066"/>
        <v>0</v>
      </c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458"/>
      <c r="CL836" s="458"/>
      <c r="CM836" s="458"/>
      <c r="CN836" s="458"/>
      <c r="CO836" s="458"/>
      <c r="CP836" s="458"/>
      <c r="CQ836" s="458"/>
      <c r="CR836" s="458"/>
      <c r="CS836" s="458"/>
      <c r="CT836" s="458"/>
      <c r="CU836" s="458"/>
      <c r="CV836" s="458"/>
      <c r="CW836" s="458"/>
      <c r="CX836" s="458"/>
      <c r="CY836" s="458"/>
      <c r="CZ836" s="458"/>
      <c r="DA836" s="458"/>
      <c r="DB836" s="458"/>
      <c r="DC836" s="458"/>
      <c r="DD836" s="458"/>
      <c r="DE836" s="458"/>
      <c r="DF836" s="458"/>
      <c r="DG836" s="458"/>
      <c r="DH836" s="458"/>
      <c r="DI836" s="458"/>
      <c r="DJ836" s="458"/>
      <c r="DK836" s="458"/>
      <c r="DL836" s="458"/>
      <c r="DM836" s="458"/>
      <c r="DN836" s="458"/>
      <c r="DO836" s="458"/>
      <c r="DP836" s="458"/>
      <c r="DQ836" s="458"/>
      <c r="DR836" s="458"/>
      <c r="DS836" s="458"/>
      <c r="DT836" s="458"/>
      <c r="DU836" s="39"/>
      <c r="DV836" s="39"/>
      <c r="DW836" s="31">
        <f t="shared" si="1089"/>
        <v>60</v>
      </c>
      <c r="DX836" s="459">
        <f t="shared" si="1067"/>
        <v>712</v>
      </c>
      <c r="DY836" s="467">
        <f t="shared" si="1083"/>
        <v>0</v>
      </c>
      <c r="DZ836" s="468">
        <f t="shared" si="1084"/>
        <v>0</v>
      </c>
      <c r="EA836" s="467">
        <f t="shared" si="1085"/>
        <v>0</v>
      </c>
      <c r="EB836" s="468"/>
      <c r="EC836" s="326"/>
      <c r="ED836" s="468"/>
      <c r="EE836" s="39"/>
      <c r="EF836" s="459">
        <f t="shared" si="1086"/>
        <v>712</v>
      </c>
      <c r="EG836" s="407">
        <f t="shared" si="1087"/>
        <v>0.03</v>
      </c>
      <c r="EH836" s="407">
        <f t="shared" si="1087"/>
        <v>0.03</v>
      </c>
      <c r="EI836" s="407">
        <f t="shared" si="1087"/>
        <v>0.03</v>
      </c>
      <c r="EJ836" s="407">
        <f t="shared" si="1087"/>
        <v>0.03</v>
      </c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</row>
    <row r="837" spans="1:228" ht="12.75" hidden="1" customHeight="1" x14ac:dyDescent="0.2">
      <c r="A837" s="31">
        <f t="shared" si="1088"/>
        <v>60</v>
      </c>
      <c r="B837" s="31"/>
      <c r="C837" s="31"/>
      <c r="D837" s="32">
        <f t="shared" si="1068"/>
        <v>713</v>
      </c>
      <c r="E837" s="33">
        <f t="shared" ca="1" si="1032"/>
        <v>0</v>
      </c>
      <c r="F837" s="33">
        <f t="shared" ca="1" si="1033"/>
        <v>0</v>
      </c>
      <c r="G837" s="33">
        <f t="shared" ca="1" si="1034"/>
        <v>0</v>
      </c>
      <c r="H837" s="33">
        <v>0</v>
      </c>
      <c r="I837" s="33">
        <v>0</v>
      </c>
      <c r="J837" s="33">
        <f t="shared" ca="1" si="1014"/>
        <v>0</v>
      </c>
      <c r="K837" s="33">
        <f t="shared" ca="1" si="1035"/>
        <v>0</v>
      </c>
      <c r="L837" s="33"/>
      <c r="M837" s="832">
        <v>0</v>
      </c>
      <c r="N837" s="33">
        <f>IF(M837&gt;0,#REF!,0)</f>
        <v>0</v>
      </c>
      <c r="O837" s="33">
        <f t="shared" ca="1" si="1036"/>
        <v>0</v>
      </c>
      <c r="P837" s="833">
        <f t="shared" ca="1" si="1069"/>
        <v>0</v>
      </c>
      <c r="Q837" s="834">
        <f t="shared" ca="1" si="1070"/>
        <v>0</v>
      </c>
      <c r="R837" s="835">
        <f t="shared" ca="1" si="1071"/>
        <v>0</v>
      </c>
      <c r="S837" s="836">
        <f t="shared" ca="1" si="1072"/>
        <v>0</v>
      </c>
      <c r="T837" s="34">
        <f t="shared" ca="1" si="1037"/>
        <v>0</v>
      </c>
      <c r="U837" s="835">
        <f t="shared" ca="1" si="1073"/>
        <v>0</v>
      </c>
      <c r="V837" s="34">
        <f t="shared" si="1023"/>
        <v>0</v>
      </c>
      <c r="W837" s="553">
        <f t="shared" si="1024"/>
        <v>0</v>
      </c>
      <c r="X837" s="42">
        <f t="shared" si="1074"/>
        <v>0.03</v>
      </c>
      <c r="Y837" s="43">
        <f t="shared" si="1038"/>
        <v>2.4662697723036864E-3</v>
      </c>
      <c r="Z837" s="45">
        <f t="shared" si="1029"/>
        <v>0.03</v>
      </c>
      <c r="AA837" s="43">
        <f t="shared" si="1039"/>
        <v>2.4662697723036864E-3</v>
      </c>
      <c r="AB837" s="35">
        <f t="shared" si="1075"/>
        <v>0.16</v>
      </c>
      <c r="AC837" s="35">
        <f t="shared" ca="1" si="1075"/>
        <v>0.15470777428049154</v>
      </c>
      <c r="AD837" s="317">
        <f t="shared" ca="1" si="1075"/>
        <v>0.15470777428049154</v>
      </c>
      <c r="AE837" s="39"/>
      <c r="AF837" s="318">
        <f t="shared" si="1040"/>
        <v>0</v>
      </c>
      <c r="AG837" s="405">
        <f t="shared" ca="1" si="1041"/>
        <v>0</v>
      </c>
      <c r="AH837" s="318">
        <f t="shared" si="1042"/>
        <v>0</v>
      </c>
      <c r="AI837" s="405">
        <f t="shared" ca="1" si="1043"/>
        <v>0</v>
      </c>
      <c r="AJ837" s="318">
        <f t="shared" si="1044"/>
        <v>0</v>
      </c>
      <c r="AK837" s="405">
        <f t="shared" ca="1" si="1045"/>
        <v>0</v>
      </c>
      <c r="AL837" s="35">
        <v>0</v>
      </c>
      <c r="AM837" s="30">
        <f t="shared" ca="1" si="1046"/>
        <v>0</v>
      </c>
      <c r="AN837" s="39"/>
      <c r="AO837" s="39"/>
      <c r="AP837" s="709">
        <f ca="1">IF($J$12="",0,IF(A837&lt;=$Y$3,IF(R836+SUM($M$126:M837)&gt;$Z$22,R836*10%,IF(R836+SUM($M$126:M837)&lt;=$Z$22,$Z$22-R836-SUM($M$126:M837))),0))</f>
        <v>0</v>
      </c>
      <c r="AQ837" s="319">
        <f t="shared" ca="1" si="1076"/>
        <v>0</v>
      </c>
      <c r="AR837" s="319">
        <f ca="1">IF($J$12="",0,IF(U836&lt;0,0,IF(A837&lt;=$Y$3,IF(U836+SUM($M$126:M837)&gt;$Z$22,U836*10%,IF(U836+SUM($M$126:M837)&lt;=$Z$22,$AR$125-U836-SUM($M$126:M837))),0)))</f>
        <v>0</v>
      </c>
      <c r="AS837" s="39">
        <f t="shared" ca="1" si="1077"/>
        <v>0</v>
      </c>
      <c r="AT837" s="723">
        <f t="shared" ca="1" si="1047"/>
        <v>0</v>
      </c>
      <c r="AU837" s="320">
        <f t="shared" ca="1" si="1048"/>
        <v>0</v>
      </c>
      <c r="AV837" s="320">
        <f t="shared" ca="1" si="1049"/>
        <v>0</v>
      </c>
      <c r="AW837" s="320">
        <f t="shared" ca="1" si="1050"/>
        <v>0</v>
      </c>
      <c r="AX837" s="320">
        <f t="shared" ca="1" si="1051"/>
        <v>0</v>
      </c>
      <c r="AY837" s="320">
        <f t="shared" ca="1" si="1078"/>
        <v>0</v>
      </c>
      <c r="AZ837" s="724">
        <f t="shared" ca="1" si="1052"/>
        <v>0</v>
      </c>
      <c r="BA837" s="1259">
        <f t="shared" si="1079"/>
        <v>0</v>
      </c>
      <c r="BB837" s="1250"/>
      <c r="BC837" s="715">
        <f t="shared" si="1053"/>
        <v>0</v>
      </c>
      <c r="BD837" s="715">
        <f t="shared" si="1054"/>
        <v>0</v>
      </c>
      <c r="BE837" s="715">
        <f t="shared" si="1055"/>
        <v>0</v>
      </c>
      <c r="BF837" s="715">
        <f t="shared" si="1080"/>
        <v>0</v>
      </c>
      <c r="BG837" s="732">
        <f t="shared" si="1056"/>
        <v>0</v>
      </c>
      <c r="BH837" s="39"/>
      <c r="BI837" s="39"/>
      <c r="BJ837" s="39"/>
      <c r="BK837" s="39"/>
      <c r="BL837" s="39"/>
      <c r="BM837" s="30"/>
      <c r="BN837" s="422">
        <f t="shared" ca="1" si="1057"/>
        <v>0</v>
      </c>
      <c r="BO837" s="422">
        <f t="shared" ca="1" si="1058"/>
        <v>0</v>
      </c>
      <c r="BP837" s="422">
        <f t="shared" ca="1" si="1059"/>
        <v>0</v>
      </c>
      <c r="BQ837" s="422">
        <f t="shared" ca="1" si="1060"/>
        <v>0</v>
      </c>
      <c r="BR837" s="422">
        <f t="shared" ca="1" si="1081"/>
        <v>0</v>
      </c>
      <c r="BS837" s="422">
        <f t="shared" ca="1" si="1061"/>
        <v>0</v>
      </c>
      <c r="BT837" s="422">
        <f t="shared" si="1062"/>
        <v>0</v>
      </c>
      <c r="BU837" s="422">
        <f t="shared" si="1063"/>
        <v>0</v>
      </c>
      <c r="BV837" s="422">
        <f t="shared" si="1064"/>
        <v>0</v>
      </c>
      <c r="BW837" s="422">
        <f t="shared" si="1065"/>
        <v>0</v>
      </c>
      <c r="BX837" s="422">
        <f t="shared" si="1082"/>
        <v>0</v>
      </c>
      <c r="BY837" s="422">
        <f t="shared" si="1066"/>
        <v>0</v>
      </c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458"/>
      <c r="CL837" s="458"/>
      <c r="CM837" s="458"/>
      <c r="CN837" s="458"/>
      <c r="CO837" s="458"/>
      <c r="CP837" s="458"/>
      <c r="CQ837" s="458"/>
      <c r="CR837" s="458"/>
      <c r="CS837" s="458"/>
      <c r="CT837" s="458"/>
      <c r="CU837" s="458"/>
      <c r="CV837" s="458"/>
      <c r="CW837" s="458"/>
      <c r="CX837" s="458"/>
      <c r="CY837" s="458"/>
      <c r="CZ837" s="458"/>
      <c r="DA837" s="458"/>
      <c r="DB837" s="458"/>
      <c r="DC837" s="458"/>
      <c r="DD837" s="458"/>
      <c r="DE837" s="458"/>
      <c r="DF837" s="458"/>
      <c r="DG837" s="458"/>
      <c r="DH837" s="458"/>
      <c r="DI837" s="458"/>
      <c r="DJ837" s="458"/>
      <c r="DK837" s="458"/>
      <c r="DL837" s="458"/>
      <c r="DM837" s="458"/>
      <c r="DN837" s="458"/>
      <c r="DO837" s="458"/>
      <c r="DP837" s="458"/>
      <c r="DQ837" s="458"/>
      <c r="DR837" s="458"/>
      <c r="DS837" s="458"/>
      <c r="DT837" s="458"/>
      <c r="DU837" s="39"/>
      <c r="DV837" s="39"/>
      <c r="DW837" s="31">
        <f t="shared" si="1089"/>
        <v>60</v>
      </c>
      <c r="DX837" s="459">
        <f t="shared" si="1067"/>
        <v>713</v>
      </c>
      <c r="DY837" s="467">
        <f t="shared" si="1083"/>
        <v>0</v>
      </c>
      <c r="DZ837" s="468">
        <f t="shared" si="1084"/>
        <v>0</v>
      </c>
      <c r="EA837" s="467">
        <f t="shared" si="1085"/>
        <v>0</v>
      </c>
      <c r="EB837" s="468"/>
      <c r="EC837" s="326"/>
      <c r="ED837" s="468"/>
      <c r="EE837" s="39"/>
      <c r="EF837" s="459">
        <f t="shared" si="1086"/>
        <v>713</v>
      </c>
      <c r="EG837" s="407">
        <f t="shared" si="1087"/>
        <v>0.03</v>
      </c>
      <c r="EH837" s="407">
        <f t="shared" si="1087"/>
        <v>0.03</v>
      </c>
      <c r="EI837" s="407">
        <f t="shared" si="1087"/>
        <v>0.03</v>
      </c>
      <c r="EJ837" s="407">
        <f t="shared" si="1087"/>
        <v>0.03</v>
      </c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39"/>
      <c r="GJ837" s="39"/>
      <c r="GK837" s="39"/>
      <c r="GL837" s="39"/>
      <c r="GM837" s="39"/>
      <c r="GN837" s="39"/>
      <c r="GO837" s="39"/>
      <c r="GP837" s="39"/>
      <c r="GQ837" s="39"/>
      <c r="GR837" s="39"/>
      <c r="GS837" s="39"/>
      <c r="GT837" s="39"/>
      <c r="GU837" s="39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</row>
    <row r="838" spans="1:228" ht="12.75" hidden="1" customHeight="1" x14ac:dyDescent="0.2">
      <c r="A838" s="31">
        <f t="shared" si="1088"/>
        <v>60</v>
      </c>
      <c r="B838" s="31"/>
      <c r="C838" s="31"/>
      <c r="D838" s="32">
        <f t="shared" si="1068"/>
        <v>714</v>
      </c>
      <c r="E838" s="33">
        <f t="shared" ca="1" si="1032"/>
        <v>0</v>
      </c>
      <c r="F838" s="33">
        <f t="shared" ca="1" si="1033"/>
        <v>0</v>
      </c>
      <c r="G838" s="33">
        <f t="shared" ca="1" si="1034"/>
        <v>0</v>
      </c>
      <c r="H838" s="33">
        <v>0</v>
      </c>
      <c r="I838" s="33">
        <v>0</v>
      </c>
      <c r="J838" s="33">
        <f t="shared" ca="1" si="1014"/>
        <v>0</v>
      </c>
      <c r="K838" s="33">
        <f t="shared" ca="1" si="1035"/>
        <v>0</v>
      </c>
      <c r="L838" s="33"/>
      <c r="M838" s="832">
        <v>0</v>
      </c>
      <c r="N838" s="33">
        <f>IF(M838&gt;0,#REF!,0)</f>
        <v>0</v>
      </c>
      <c r="O838" s="33">
        <f t="shared" ca="1" si="1036"/>
        <v>0</v>
      </c>
      <c r="P838" s="833">
        <f t="shared" ca="1" si="1069"/>
        <v>0</v>
      </c>
      <c r="Q838" s="834">
        <f t="shared" ca="1" si="1070"/>
        <v>0</v>
      </c>
      <c r="R838" s="835">
        <f t="shared" ca="1" si="1071"/>
        <v>0</v>
      </c>
      <c r="S838" s="836">
        <f t="shared" ca="1" si="1072"/>
        <v>0</v>
      </c>
      <c r="T838" s="34">
        <f t="shared" ca="1" si="1037"/>
        <v>0</v>
      </c>
      <c r="U838" s="835">
        <f t="shared" ca="1" si="1073"/>
        <v>0</v>
      </c>
      <c r="V838" s="34">
        <f t="shared" si="1023"/>
        <v>0</v>
      </c>
      <c r="W838" s="553">
        <f t="shared" si="1024"/>
        <v>0</v>
      </c>
      <c r="X838" s="42">
        <f t="shared" si="1074"/>
        <v>0.03</v>
      </c>
      <c r="Y838" s="43">
        <f t="shared" si="1038"/>
        <v>2.4662697723036864E-3</v>
      </c>
      <c r="Z838" s="45">
        <f t="shared" si="1029"/>
        <v>0.03</v>
      </c>
      <c r="AA838" s="43">
        <f t="shared" si="1039"/>
        <v>2.4662697723036864E-3</v>
      </c>
      <c r="AB838" s="35">
        <f t="shared" si="1075"/>
        <v>0.16</v>
      </c>
      <c r="AC838" s="35">
        <f t="shared" ca="1" si="1075"/>
        <v>0.15470777428049154</v>
      </c>
      <c r="AD838" s="317">
        <f t="shared" ca="1" si="1075"/>
        <v>0.15470777428049154</v>
      </c>
      <c r="AE838" s="39"/>
      <c r="AF838" s="318">
        <f t="shared" si="1040"/>
        <v>0</v>
      </c>
      <c r="AG838" s="405">
        <f t="shared" ca="1" si="1041"/>
        <v>0</v>
      </c>
      <c r="AH838" s="318">
        <f t="shared" si="1042"/>
        <v>0</v>
      </c>
      <c r="AI838" s="405">
        <f t="shared" ca="1" si="1043"/>
        <v>0</v>
      </c>
      <c r="AJ838" s="318">
        <f t="shared" si="1044"/>
        <v>0</v>
      </c>
      <c r="AK838" s="405">
        <f t="shared" ca="1" si="1045"/>
        <v>0</v>
      </c>
      <c r="AL838" s="35">
        <v>0</v>
      </c>
      <c r="AM838" s="30">
        <f t="shared" ca="1" si="1046"/>
        <v>0</v>
      </c>
      <c r="AN838" s="39"/>
      <c r="AO838" s="39"/>
      <c r="AP838" s="709">
        <f ca="1">IF($J$12="",0,IF(A838&lt;=$Y$3,IF(R837+SUM($M$126:M838)&gt;$Z$22,R837*10%,IF(R837+SUM($M$126:M838)&lt;=$Z$22,$Z$22-R837-SUM($M$126:M838))),0))</f>
        <v>0</v>
      </c>
      <c r="AQ838" s="319">
        <f t="shared" ca="1" si="1076"/>
        <v>0</v>
      </c>
      <c r="AR838" s="319">
        <f ca="1">IF($J$12="",0,IF(U837&lt;0,0,IF(A838&lt;=$Y$3,IF(U837+SUM($M$126:M838)&gt;$Z$22,U837*10%,IF(U837+SUM($M$126:M838)&lt;=$Z$22,$AR$125-U837-SUM($M$126:M838))),0)))</f>
        <v>0</v>
      </c>
      <c r="AS838" s="39">
        <f t="shared" ca="1" si="1077"/>
        <v>0</v>
      </c>
      <c r="AT838" s="723">
        <f t="shared" ca="1" si="1047"/>
        <v>0</v>
      </c>
      <c r="AU838" s="320">
        <f t="shared" ca="1" si="1048"/>
        <v>0</v>
      </c>
      <c r="AV838" s="320">
        <f t="shared" ca="1" si="1049"/>
        <v>0</v>
      </c>
      <c r="AW838" s="320">
        <f t="shared" ca="1" si="1050"/>
        <v>0</v>
      </c>
      <c r="AX838" s="320">
        <f t="shared" ca="1" si="1051"/>
        <v>0</v>
      </c>
      <c r="AY838" s="320">
        <f t="shared" ca="1" si="1078"/>
        <v>0</v>
      </c>
      <c r="AZ838" s="724">
        <f t="shared" ca="1" si="1052"/>
        <v>0</v>
      </c>
      <c r="BA838" s="1259">
        <f t="shared" si="1079"/>
        <v>0</v>
      </c>
      <c r="BB838" s="1250"/>
      <c r="BC838" s="715">
        <f t="shared" si="1053"/>
        <v>0</v>
      </c>
      <c r="BD838" s="715">
        <f t="shared" si="1054"/>
        <v>0</v>
      </c>
      <c r="BE838" s="715">
        <f t="shared" si="1055"/>
        <v>0</v>
      </c>
      <c r="BF838" s="715">
        <f t="shared" si="1080"/>
        <v>0</v>
      </c>
      <c r="BG838" s="732">
        <f t="shared" si="1056"/>
        <v>0</v>
      </c>
      <c r="BH838" s="39"/>
      <c r="BI838" s="39"/>
      <c r="BJ838" s="39"/>
      <c r="BK838" s="39"/>
      <c r="BL838" s="39"/>
      <c r="BM838" s="30"/>
      <c r="BN838" s="422">
        <f t="shared" ca="1" si="1057"/>
        <v>0</v>
      </c>
      <c r="BO838" s="422">
        <f t="shared" ca="1" si="1058"/>
        <v>0</v>
      </c>
      <c r="BP838" s="422">
        <f t="shared" ca="1" si="1059"/>
        <v>0</v>
      </c>
      <c r="BQ838" s="422">
        <f t="shared" ca="1" si="1060"/>
        <v>0</v>
      </c>
      <c r="BR838" s="422">
        <f t="shared" ca="1" si="1081"/>
        <v>0</v>
      </c>
      <c r="BS838" s="422">
        <f t="shared" ca="1" si="1061"/>
        <v>0</v>
      </c>
      <c r="BT838" s="422">
        <f t="shared" si="1062"/>
        <v>0</v>
      </c>
      <c r="BU838" s="422">
        <f t="shared" si="1063"/>
        <v>0</v>
      </c>
      <c r="BV838" s="422">
        <f t="shared" si="1064"/>
        <v>0</v>
      </c>
      <c r="BW838" s="422">
        <f t="shared" si="1065"/>
        <v>0</v>
      </c>
      <c r="BX838" s="422">
        <f t="shared" si="1082"/>
        <v>0</v>
      </c>
      <c r="BY838" s="422">
        <f t="shared" si="1066"/>
        <v>0</v>
      </c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458"/>
      <c r="CL838" s="458"/>
      <c r="CM838" s="458"/>
      <c r="CN838" s="458"/>
      <c r="CO838" s="458"/>
      <c r="CP838" s="458"/>
      <c r="CQ838" s="458"/>
      <c r="CR838" s="458"/>
      <c r="CS838" s="458"/>
      <c r="CT838" s="458"/>
      <c r="CU838" s="458"/>
      <c r="CV838" s="458"/>
      <c r="CW838" s="458"/>
      <c r="CX838" s="458"/>
      <c r="CY838" s="458"/>
      <c r="CZ838" s="458"/>
      <c r="DA838" s="458"/>
      <c r="DB838" s="458"/>
      <c r="DC838" s="458"/>
      <c r="DD838" s="458"/>
      <c r="DE838" s="458"/>
      <c r="DF838" s="458"/>
      <c r="DG838" s="458"/>
      <c r="DH838" s="458"/>
      <c r="DI838" s="458"/>
      <c r="DJ838" s="458"/>
      <c r="DK838" s="458"/>
      <c r="DL838" s="458"/>
      <c r="DM838" s="458"/>
      <c r="DN838" s="458"/>
      <c r="DO838" s="458"/>
      <c r="DP838" s="458"/>
      <c r="DQ838" s="458"/>
      <c r="DR838" s="458"/>
      <c r="DS838" s="458"/>
      <c r="DT838" s="458"/>
      <c r="DU838" s="39"/>
      <c r="DV838" s="39"/>
      <c r="DW838" s="31">
        <f t="shared" si="1089"/>
        <v>60</v>
      </c>
      <c r="DX838" s="459">
        <f t="shared" si="1067"/>
        <v>714</v>
      </c>
      <c r="DY838" s="467">
        <f t="shared" si="1083"/>
        <v>0</v>
      </c>
      <c r="DZ838" s="468">
        <f t="shared" si="1084"/>
        <v>0</v>
      </c>
      <c r="EA838" s="467">
        <f t="shared" si="1085"/>
        <v>0</v>
      </c>
      <c r="EB838" s="468"/>
      <c r="EC838" s="326"/>
      <c r="ED838" s="468"/>
      <c r="EE838" s="39"/>
      <c r="EF838" s="459">
        <f t="shared" si="1086"/>
        <v>714</v>
      </c>
      <c r="EG838" s="407">
        <f t="shared" si="1087"/>
        <v>0.03</v>
      </c>
      <c r="EH838" s="407">
        <f t="shared" si="1087"/>
        <v>0.03</v>
      </c>
      <c r="EI838" s="407">
        <f t="shared" si="1087"/>
        <v>0.03</v>
      </c>
      <c r="EJ838" s="407">
        <f t="shared" si="1087"/>
        <v>0.03</v>
      </c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</row>
    <row r="839" spans="1:228" ht="12.75" hidden="1" customHeight="1" x14ac:dyDescent="0.2">
      <c r="A839" s="31">
        <f t="shared" si="1088"/>
        <v>60</v>
      </c>
      <c r="B839" s="31"/>
      <c r="C839" s="31"/>
      <c r="D839" s="32">
        <f t="shared" si="1068"/>
        <v>715</v>
      </c>
      <c r="E839" s="33">
        <f t="shared" ca="1" si="1032"/>
        <v>0</v>
      </c>
      <c r="F839" s="33">
        <f t="shared" ca="1" si="1033"/>
        <v>0</v>
      </c>
      <c r="G839" s="33">
        <f t="shared" ca="1" si="1034"/>
        <v>0</v>
      </c>
      <c r="H839" s="33">
        <v>0</v>
      </c>
      <c r="I839" s="33">
        <v>0</v>
      </c>
      <c r="J839" s="33">
        <f t="shared" ca="1" si="1014"/>
        <v>0</v>
      </c>
      <c r="K839" s="33">
        <f t="shared" ca="1" si="1035"/>
        <v>0</v>
      </c>
      <c r="L839" s="33"/>
      <c r="M839" s="832">
        <v>0</v>
      </c>
      <c r="N839" s="33">
        <f>IF(M839&gt;0,#REF!,0)</f>
        <v>0</v>
      </c>
      <c r="O839" s="33">
        <f t="shared" ca="1" si="1036"/>
        <v>0</v>
      </c>
      <c r="P839" s="833">
        <f t="shared" ca="1" si="1069"/>
        <v>0</v>
      </c>
      <c r="Q839" s="834">
        <f t="shared" ca="1" si="1070"/>
        <v>0</v>
      </c>
      <c r="R839" s="835">
        <f t="shared" ca="1" si="1071"/>
        <v>0</v>
      </c>
      <c r="S839" s="836">
        <f t="shared" ca="1" si="1072"/>
        <v>0</v>
      </c>
      <c r="T839" s="34">
        <f t="shared" ca="1" si="1037"/>
        <v>0</v>
      </c>
      <c r="U839" s="835">
        <f t="shared" ca="1" si="1073"/>
        <v>0</v>
      </c>
      <c r="V839" s="34">
        <f t="shared" si="1023"/>
        <v>0</v>
      </c>
      <c r="W839" s="553">
        <f t="shared" si="1024"/>
        <v>0</v>
      </c>
      <c r="X839" s="42">
        <f t="shared" si="1074"/>
        <v>0.03</v>
      </c>
      <c r="Y839" s="43">
        <f t="shared" si="1038"/>
        <v>2.4662697723036864E-3</v>
      </c>
      <c r="Z839" s="45">
        <f t="shared" si="1029"/>
        <v>0.03</v>
      </c>
      <c r="AA839" s="43">
        <f t="shared" si="1039"/>
        <v>2.4662697723036864E-3</v>
      </c>
      <c r="AB839" s="35">
        <f t="shared" si="1075"/>
        <v>0.16</v>
      </c>
      <c r="AC839" s="35">
        <f t="shared" ca="1" si="1075"/>
        <v>0.15470777428049154</v>
      </c>
      <c r="AD839" s="317">
        <f t="shared" ca="1" si="1075"/>
        <v>0.15470777428049154</v>
      </c>
      <c r="AE839" s="39"/>
      <c r="AF839" s="318">
        <f t="shared" si="1040"/>
        <v>0</v>
      </c>
      <c r="AG839" s="405">
        <f t="shared" ca="1" si="1041"/>
        <v>0</v>
      </c>
      <c r="AH839" s="318">
        <f t="shared" si="1042"/>
        <v>0</v>
      </c>
      <c r="AI839" s="405">
        <f t="shared" ca="1" si="1043"/>
        <v>0</v>
      </c>
      <c r="AJ839" s="318">
        <f t="shared" si="1044"/>
        <v>0</v>
      </c>
      <c r="AK839" s="405">
        <f t="shared" ca="1" si="1045"/>
        <v>0</v>
      </c>
      <c r="AL839" s="35">
        <v>0</v>
      </c>
      <c r="AM839" s="30">
        <f t="shared" ca="1" si="1046"/>
        <v>0</v>
      </c>
      <c r="AN839" s="39"/>
      <c r="AO839" s="39"/>
      <c r="AP839" s="709">
        <f ca="1">IF($J$12="",0,IF(A839&lt;=$Y$3,IF(R838+SUM($M$126:M839)&gt;$Z$22,R838*10%,IF(R838+SUM($M$126:M839)&lt;=$Z$22,$Z$22-R838-SUM($M$126:M839))),0))</f>
        <v>0</v>
      </c>
      <c r="AQ839" s="319">
        <f t="shared" ca="1" si="1076"/>
        <v>0</v>
      </c>
      <c r="AR839" s="319">
        <f ca="1">IF($J$12="",0,IF(U838&lt;0,0,IF(A839&lt;=$Y$3,IF(U838+SUM($M$126:M839)&gt;$Z$22,U838*10%,IF(U838+SUM($M$126:M839)&lt;=$Z$22,$AR$125-U838-SUM($M$126:M839))),0)))</f>
        <v>0</v>
      </c>
      <c r="AS839" s="39">
        <f t="shared" ca="1" si="1077"/>
        <v>0</v>
      </c>
      <c r="AT839" s="723">
        <f t="shared" ca="1" si="1047"/>
        <v>0</v>
      </c>
      <c r="AU839" s="320">
        <f t="shared" ca="1" si="1048"/>
        <v>0</v>
      </c>
      <c r="AV839" s="320">
        <f t="shared" ca="1" si="1049"/>
        <v>0</v>
      </c>
      <c r="AW839" s="320">
        <f t="shared" ca="1" si="1050"/>
        <v>0</v>
      </c>
      <c r="AX839" s="320">
        <f t="shared" ca="1" si="1051"/>
        <v>0</v>
      </c>
      <c r="AY839" s="320">
        <f t="shared" ca="1" si="1078"/>
        <v>0</v>
      </c>
      <c r="AZ839" s="724">
        <f t="shared" ca="1" si="1052"/>
        <v>0</v>
      </c>
      <c r="BA839" s="1259">
        <f t="shared" si="1079"/>
        <v>0</v>
      </c>
      <c r="BB839" s="1250"/>
      <c r="BC839" s="715">
        <f t="shared" si="1053"/>
        <v>0</v>
      </c>
      <c r="BD839" s="715">
        <f t="shared" si="1054"/>
        <v>0</v>
      </c>
      <c r="BE839" s="715">
        <f t="shared" si="1055"/>
        <v>0</v>
      </c>
      <c r="BF839" s="715">
        <f t="shared" si="1080"/>
        <v>0</v>
      </c>
      <c r="BG839" s="732">
        <f t="shared" si="1056"/>
        <v>0</v>
      </c>
      <c r="BH839" s="39"/>
      <c r="BI839" s="39"/>
      <c r="BJ839" s="39"/>
      <c r="BK839" s="39"/>
      <c r="BL839" s="39"/>
      <c r="BM839" s="30"/>
      <c r="BN839" s="422">
        <f t="shared" ca="1" si="1057"/>
        <v>0</v>
      </c>
      <c r="BO839" s="422">
        <f t="shared" ca="1" si="1058"/>
        <v>0</v>
      </c>
      <c r="BP839" s="422">
        <f t="shared" ca="1" si="1059"/>
        <v>0</v>
      </c>
      <c r="BQ839" s="422">
        <f t="shared" ca="1" si="1060"/>
        <v>0</v>
      </c>
      <c r="BR839" s="422">
        <f t="shared" ca="1" si="1081"/>
        <v>0</v>
      </c>
      <c r="BS839" s="422">
        <f t="shared" ca="1" si="1061"/>
        <v>0</v>
      </c>
      <c r="BT839" s="422">
        <f t="shared" si="1062"/>
        <v>0</v>
      </c>
      <c r="BU839" s="422">
        <f t="shared" si="1063"/>
        <v>0</v>
      </c>
      <c r="BV839" s="422">
        <f t="shared" si="1064"/>
        <v>0</v>
      </c>
      <c r="BW839" s="422">
        <f t="shared" si="1065"/>
        <v>0</v>
      </c>
      <c r="BX839" s="422">
        <f t="shared" si="1082"/>
        <v>0</v>
      </c>
      <c r="BY839" s="422">
        <f t="shared" si="1066"/>
        <v>0</v>
      </c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458"/>
      <c r="CL839" s="458"/>
      <c r="CM839" s="458"/>
      <c r="CN839" s="458"/>
      <c r="CO839" s="458"/>
      <c r="CP839" s="458"/>
      <c r="CQ839" s="458"/>
      <c r="CR839" s="458"/>
      <c r="CS839" s="458"/>
      <c r="CT839" s="458"/>
      <c r="CU839" s="458"/>
      <c r="CV839" s="458"/>
      <c r="CW839" s="458"/>
      <c r="CX839" s="458"/>
      <c r="CY839" s="458"/>
      <c r="CZ839" s="458"/>
      <c r="DA839" s="458"/>
      <c r="DB839" s="458"/>
      <c r="DC839" s="458"/>
      <c r="DD839" s="458"/>
      <c r="DE839" s="458"/>
      <c r="DF839" s="458"/>
      <c r="DG839" s="458"/>
      <c r="DH839" s="458"/>
      <c r="DI839" s="458"/>
      <c r="DJ839" s="458"/>
      <c r="DK839" s="458"/>
      <c r="DL839" s="458"/>
      <c r="DM839" s="458"/>
      <c r="DN839" s="458"/>
      <c r="DO839" s="458"/>
      <c r="DP839" s="458"/>
      <c r="DQ839" s="458"/>
      <c r="DR839" s="458"/>
      <c r="DS839" s="458"/>
      <c r="DT839" s="458"/>
      <c r="DU839" s="39"/>
      <c r="DV839" s="39"/>
      <c r="DW839" s="31">
        <f t="shared" si="1089"/>
        <v>60</v>
      </c>
      <c r="DX839" s="459">
        <f t="shared" si="1067"/>
        <v>715</v>
      </c>
      <c r="DY839" s="467">
        <f t="shared" si="1083"/>
        <v>0</v>
      </c>
      <c r="DZ839" s="468">
        <f t="shared" si="1084"/>
        <v>0</v>
      </c>
      <c r="EA839" s="467">
        <f t="shared" si="1085"/>
        <v>0</v>
      </c>
      <c r="EB839" s="468"/>
      <c r="EC839" s="326"/>
      <c r="ED839" s="468"/>
      <c r="EE839" s="39"/>
      <c r="EF839" s="459">
        <f t="shared" si="1086"/>
        <v>715</v>
      </c>
      <c r="EG839" s="407">
        <f t="shared" si="1087"/>
        <v>0.03</v>
      </c>
      <c r="EH839" s="407">
        <f t="shared" si="1087"/>
        <v>0.03</v>
      </c>
      <c r="EI839" s="407">
        <f t="shared" si="1087"/>
        <v>0.03</v>
      </c>
      <c r="EJ839" s="407">
        <f t="shared" si="1087"/>
        <v>0.03</v>
      </c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</row>
    <row r="840" spans="1:228" ht="12.75" hidden="1" customHeight="1" x14ac:dyDescent="0.2">
      <c r="A840" s="31">
        <f t="shared" si="1088"/>
        <v>60</v>
      </c>
      <c r="B840" s="31"/>
      <c r="C840" s="31"/>
      <c r="D840" s="32">
        <f t="shared" si="1068"/>
        <v>716</v>
      </c>
      <c r="E840" s="33">
        <f t="shared" ca="1" si="1032"/>
        <v>0</v>
      </c>
      <c r="F840" s="33">
        <f t="shared" ca="1" si="1033"/>
        <v>0</v>
      </c>
      <c r="G840" s="33">
        <f t="shared" ca="1" si="1034"/>
        <v>0</v>
      </c>
      <c r="H840" s="33">
        <v>0</v>
      </c>
      <c r="I840" s="33">
        <v>0</v>
      </c>
      <c r="J840" s="33">
        <f t="shared" ca="1" si="1014"/>
        <v>0</v>
      </c>
      <c r="K840" s="33">
        <f t="shared" ca="1" si="1035"/>
        <v>0</v>
      </c>
      <c r="L840" s="33"/>
      <c r="M840" s="832">
        <v>0</v>
      </c>
      <c r="N840" s="33">
        <f>IF(M840&gt;0,#REF!,0)</f>
        <v>0</v>
      </c>
      <c r="O840" s="33">
        <f t="shared" ca="1" si="1036"/>
        <v>0</v>
      </c>
      <c r="P840" s="833">
        <f t="shared" ca="1" si="1069"/>
        <v>0</v>
      </c>
      <c r="Q840" s="834">
        <f t="shared" ca="1" si="1070"/>
        <v>0</v>
      </c>
      <c r="R840" s="835">
        <f t="shared" ca="1" si="1071"/>
        <v>0</v>
      </c>
      <c r="S840" s="836">
        <f t="shared" ca="1" si="1072"/>
        <v>0</v>
      </c>
      <c r="T840" s="34">
        <f t="shared" ca="1" si="1037"/>
        <v>0</v>
      </c>
      <c r="U840" s="835">
        <f t="shared" ca="1" si="1073"/>
        <v>0</v>
      </c>
      <c r="V840" s="34">
        <f t="shared" si="1023"/>
        <v>0</v>
      </c>
      <c r="W840" s="553">
        <f t="shared" si="1024"/>
        <v>0</v>
      </c>
      <c r="X840" s="42">
        <f t="shared" si="1074"/>
        <v>0.03</v>
      </c>
      <c r="Y840" s="43">
        <f t="shared" si="1038"/>
        <v>2.4662697723036864E-3</v>
      </c>
      <c r="Z840" s="45">
        <f t="shared" si="1029"/>
        <v>0.03</v>
      </c>
      <c r="AA840" s="43">
        <f t="shared" si="1039"/>
        <v>2.4662697723036864E-3</v>
      </c>
      <c r="AB840" s="35">
        <f t="shared" si="1075"/>
        <v>0.16</v>
      </c>
      <c r="AC840" s="35">
        <f t="shared" ca="1" si="1075"/>
        <v>0.15470777428049154</v>
      </c>
      <c r="AD840" s="317">
        <f t="shared" ca="1" si="1075"/>
        <v>0.15470777428049154</v>
      </c>
      <c r="AE840" s="39"/>
      <c r="AF840" s="318">
        <f t="shared" si="1040"/>
        <v>0</v>
      </c>
      <c r="AG840" s="405">
        <f t="shared" ca="1" si="1041"/>
        <v>0</v>
      </c>
      <c r="AH840" s="318">
        <f t="shared" si="1042"/>
        <v>0</v>
      </c>
      <c r="AI840" s="405">
        <f t="shared" ca="1" si="1043"/>
        <v>0</v>
      </c>
      <c r="AJ840" s="318">
        <f t="shared" si="1044"/>
        <v>0</v>
      </c>
      <c r="AK840" s="405">
        <f t="shared" ca="1" si="1045"/>
        <v>0</v>
      </c>
      <c r="AL840" s="35">
        <v>0</v>
      </c>
      <c r="AM840" s="30">
        <f t="shared" ca="1" si="1046"/>
        <v>0</v>
      </c>
      <c r="AN840" s="39"/>
      <c r="AO840" s="39"/>
      <c r="AP840" s="709">
        <f ca="1">IF($J$12="",0,IF(A840&lt;=$Y$3,IF(R839+SUM($M$126:M840)&gt;$Z$22,R839*10%,IF(R839+SUM($M$126:M840)&lt;=$Z$22,$Z$22-R839-SUM($M$126:M840))),0))</f>
        <v>0</v>
      </c>
      <c r="AQ840" s="319">
        <f t="shared" ca="1" si="1076"/>
        <v>0</v>
      </c>
      <c r="AR840" s="319">
        <f ca="1">IF($J$12="",0,IF(U839&lt;0,0,IF(A840&lt;=$Y$3,IF(U839+SUM($M$126:M840)&gt;$Z$22,U839*10%,IF(U839+SUM($M$126:M840)&lt;=$Z$22,$AR$125-U839-SUM($M$126:M840))),0)))</f>
        <v>0</v>
      </c>
      <c r="AS840" s="39">
        <f t="shared" ca="1" si="1077"/>
        <v>0</v>
      </c>
      <c r="AT840" s="723">
        <f t="shared" ca="1" si="1047"/>
        <v>0</v>
      </c>
      <c r="AU840" s="320">
        <f t="shared" ca="1" si="1048"/>
        <v>0</v>
      </c>
      <c r="AV840" s="320">
        <f t="shared" ca="1" si="1049"/>
        <v>0</v>
      </c>
      <c r="AW840" s="320">
        <f t="shared" ca="1" si="1050"/>
        <v>0</v>
      </c>
      <c r="AX840" s="320">
        <f t="shared" ca="1" si="1051"/>
        <v>0</v>
      </c>
      <c r="AY840" s="320">
        <f t="shared" ca="1" si="1078"/>
        <v>0</v>
      </c>
      <c r="AZ840" s="724">
        <f t="shared" ca="1" si="1052"/>
        <v>0</v>
      </c>
      <c r="BA840" s="1259">
        <f t="shared" si="1079"/>
        <v>0</v>
      </c>
      <c r="BB840" s="1250"/>
      <c r="BC840" s="715">
        <f t="shared" si="1053"/>
        <v>0</v>
      </c>
      <c r="BD840" s="715">
        <f t="shared" si="1054"/>
        <v>0</v>
      </c>
      <c r="BE840" s="715">
        <f t="shared" si="1055"/>
        <v>0</v>
      </c>
      <c r="BF840" s="715">
        <f t="shared" si="1080"/>
        <v>0</v>
      </c>
      <c r="BG840" s="732">
        <f t="shared" si="1056"/>
        <v>0</v>
      </c>
      <c r="BH840" s="39"/>
      <c r="BI840" s="39"/>
      <c r="BJ840" s="39"/>
      <c r="BK840" s="39"/>
      <c r="BL840" s="39"/>
      <c r="BM840" s="30"/>
      <c r="BN840" s="422">
        <f t="shared" ca="1" si="1057"/>
        <v>0</v>
      </c>
      <c r="BO840" s="422">
        <f t="shared" ca="1" si="1058"/>
        <v>0</v>
      </c>
      <c r="BP840" s="422">
        <f t="shared" ca="1" si="1059"/>
        <v>0</v>
      </c>
      <c r="BQ840" s="422">
        <f t="shared" ca="1" si="1060"/>
        <v>0</v>
      </c>
      <c r="BR840" s="422">
        <f t="shared" ca="1" si="1081"/>
        <v>0</v>
      </c>
      <c r="BS840" s="422">
        <f t="shared" ca="1" si="1061"/>
        <v>0</v>
      </c>
      <c r="BT840" s="422">
        <f t="shared" si="1062"/>
        <v>0</v>
      </c>
      <c r="BU840" s="422">
        <f t="shared" si="1063"/>
        <v>0</v>
      </c>
      <c r="BV840" s="422">
        <f t="shared" si="1064"/>
        <v>0</v>
      </c>
      <c r="BW840" s="422">
        <f t="shared" si="1065"/>
        <v>0</v>
      </c>
      <c r="BX840" s="422">
        <f t="shared" si="1082"/>
        <v>0</v>
      </c>
      <c r="BY840" s="422">
        <f t="shared" si="1066"/>
        <v>0</v>
      </c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458"/>
      <c r="CL840" s="458"/>
      <c r="CM840" s="458"/>
      <c r="CN840" s="458"/>
      <c r="CO840" s="458"/>
      <c r="CP840" s="458"/>
      <c r="CQ840" s="458"/>
      <c r="CR840" s="458"/>
      <c r="CS840" s="458"/>
      <c r="CT840" s="458"/>
      <c r="CU840" s="458"/>
      <c r="CV840" s="458"/>
      <c r="CW840" s="458"/>
      <c r="CX840" s="458"/>
      <c r="CY840" s="458"/>
      <c r="CZ840" s="458"/>
      <c r="DA840" s="458"/>
      <c r="DB840" s="458"/>
      <c r="DC840" s="458"/>
      <c r="DD840" s="458"/>
      <c r="DE840" s="458"/>
      <c r="DF840" s="458"/>
      <c r="DG840" s="458"/>
      <c r="DH840" s="458"/>
      <c r="DI840" s="458"/>
      <c r="DJ840" s="458"/>
      <c r="DK840" s="458"/>
      <c r="DL840" s="458"/>
      <c r="DM840" s="458"/>
      <c r="DN840" s="458"/>
      <c r="DO840" s="458"/>
      <c r="DP840" s="458"/>
      <c r="DQ840" s="458"/>
      <c r="DR840" s="458"/>
      <c r="DS840" s="458"/>
      <c r="DT840" s="458"/>
      <c r="DU840" s="39"/>
      <c r="DV840" s="39"/>
      <c r="DW840" s="31">
        <f t="shared" si="1089"/>
        <v>60</v>
      </c>
      <c r="DX840" s="459">
        <f t="shared" si="1067"/>
        <v>716</v>
      </c>
      <c r="DY840" s="467">
        <f t="shared" si="1083"/>
        <v>0</v>
      </c>
      <c r="DZ840" s="468">
        <f t="shared" si="1084"/>
        <v>0</v>
      </c>
      <c r="EA840" s="467">
        <f t="shared" si="1085"/>
        <v>0</v>
      </c>
      <c r="EB840" s="468"/>
      <c r="EC840" s="326"/>
      <c r="ED840" s="468"/>
      <c r="EE840" s="39"/>
      <c r="EF840" s="459">
        <f t="shared" si="1086"/>
        <v>716</v>
      </c>
      <c r="EG840" s="407">
        <f t="shared" si="1087"/>
        <v>0.03</v>
      </c>
      <c r="EH840" s="407">
        <f t="shared" si="1087"/>
        <v>0.03</v>
      </c>
      <c r="EI840" s="407">
        <f t="shared" si="1087"/>
        <v>0.03</v>
      </c>
      <c r="EJ840" s="407">
        <f t="shared" si="1087"/>
        <v>0.03</v>
      </c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</row>
    <row r="841" spans="1:228" ht="12.75" hidden="1" customHeight="1" x14ac:dyDescent="0.2">
      <c r="A841" s="31">
        <f t="shared" si="1088"/>
        <v>60</v>
      </c>
      <c r="B841" s="31"/>
      <c r="C841" s="31"/>
      <c r="D841" s="32">
        <f t="shared" si="1068"/>
        <v>717</v>
      </c>
      <c r="E841" s="33">
        <f t="shared" ca="1" si="1032"/>
        <v>0</v>
      </c>
      <c r="F841" s="33">
        <f t="shared" ca="1" si="1033"/>
        <v>0</v>
      </c>
      <c r="G841" s="33">
        <f t="shared" ca="1" si="1034"/>
        <v>0</v>
      </c>
      <c r="H841" s="33">
        <v>0</v>
      </c>
      <c r="I841" s="33">
        <v>0</v>
      </c>
      <c r="J841" s="33">
        <f t="shared" ref="J841:J904" ca="1" si="1090">IF(A841&gt;$Y$3,0,$J$124)</f>
        <v>0</v>
      </c>
      <c r="K841" s="33">
        <f t="shared" ca="1" si="1035"/>
        <v>0</v>
      </c>
      <c r="L841" s="33"/>
      <c r="M841" s="832">
        <v>0</v>
      </c>
      <c r="N841" s="33">
        <f>IF(M841&gt;0,#REF!,0)</f>
        <v>0</v>
      </c>
      <c r="O841" s="33">
        <f t="shared" ca="1" si="1036"/>
        <v>0</v>
      </c>
      <c r="P841" s="833">
        <f t="shared" ca="1" si="1069"/>
        <v>0</v>
      </c>
      <c r="Q841" s="834">
        <f t="shared" ca="1" si="1070"/>
        <v>0</v>
      </c>
      <c r="R841" s="835">
        <f t="shared" ca="1" si="1071"/>
        <v>0</v>
      </c>
      <c r="S841" s="836">
        <f t="shared" ca="1" si="1072"/>
        <v>0</v>
      </c>
      <c r="T841" s="34">
        <f t="shared" ca="1" si="1037"/>
        <v>0</v>
      </c>
      <c r="U841" s="835">
        <f t="shared" ca="1" si="1073"/>
        <v>0</v>
      </c>
      <c r="V841" s="34">
        <f t="shared" si="1023"/>
        <v>0</v>
      </c>
      <c r="W841" s="553">
        <f t="shared" si="1024"/>
        <v>0</v>
      </c>
      <c r="X841" s="42">
        <f t="shared" si="1074"/>
        <v>0.03</v>
      </c>
      <c r="Y841" s="43">
        <f t="shared" si="1038"/>
        <v>2.4662697723036864E-3</v>
      </c>
      <c r="Z841" s="45">
        <f t="shared" si="1029"/>
        <v>0.03</v>
      </c>
      <c r="AA841" s="43">
        <f t="shared" si="1039"/>
        <v>2.4662697723036864E-3</v>
      </c>
      <c r="AB841" s="35">
        <f t="shared" si="1075"/>
        <v>0.16</v>
      </c>
      <c r="AC841" s="35">
        <f t="shared" ca="1" si="1075"/>
        <v>0.15470777428049154</v>
      </c>
      <c r="AD841" s="317">
        <f t="shared" ca="1" si="1075"/>
        <v>0.15470777428049154</v>
      </c>
      <c r="AE841" s="39"/>
      <c r="AF841" s="318">
        <f t="shared" si="1040"/>
        <v>0</v>
      </c>
      <c r="AG841" s="405">
        <f t="shared" ca="1" si="1041"/>
        <v>0</v>
      </c>
      <c r="AH841" s="318">
        <f t="shared" si="1042"/>
        <v>0</v>
      </c>
      <c r="AI841" s="405">
        <f t="shared" ca="1" si="1043"/>
        <v>0</v>
      </c>
      <c r="AJ841" s="318">
        <f t="shared" si="1044"/>
        <v>0</v>
      </c>
      <c r="AK841" s="405">
        <f t="shared" ca="1" si="1045"/>
        <v>0</v>
      </c>
      <c r="AL841" s="35">
        <v>0</v>
      </c>
      <c r="AM841" s="30">
        <f t="shared" ca="1" si="1046"/>
        <v>0</v>
      </c>
      <c r="AN841" s="39"/>
      <c r="AO841" s="39"/>
      <c r="AP841" s="709">
        <f ca="1">IF($J$12="",0,IF(A841&lt;=$Y$3,IF(R840+SUM($M$126:M841)&gt;$Z$22,R840*10%,IF(R840+SUM($M$126:M841)&lt;=$Z$22,$Z$22-R840-SUM($M$126:M841))),0))</f>
        <v>0</v>
      </c>
      <c r="AQ841" s="319">
        <f t="shared" ca="1" si="1076"/>
        <v>0</v>
      </c>
      <c r="AR841" s="319">
        <f ca="1">IF($J$12="",0,IF(U840&lt;0,0,IF(A841&lt;=$Y$3,IF(U840+SUM($M$126:M841)&gt;$Z$22,U840*10%,IF(U840+SUM($M$126:M841)&lt;=$Z$22,$AR$125-U840-SUM($M$126:M841))),0)))</f>
        <v>0</v>
      </c>
      <c r="AS841" s="39">
        <f t="shared" ca="1" si="1077"/>
        <v>0</v>
      </c>
      <c r="AT841" s="723">
        <f t="shared" ca="1" si="1047"/>
        <v>0</v>
      </c>
      <c r="AU841" s="320">
        <f t="shared" ca="1" si="1048"/>
        <v>0</v>
      </c>
      <c r="AV841" s="320">
        <f t="shared" ca="1" si="1049"/>
        <v>0</v>
      </c>
      <c r="AW841" s="320">
        <f t="shared" ca="1" si="1050"/>
        <v>0</v>
      </c>
      <c r="AX841" s="320">
        <f t="shared" ca="1" si="1051"/>
        <v>0</v>
      </c>
      <c r="AY841" s="320">
        <f t="shared" ca="1" si="1078"/>
        <v>0</v>
      </c>
      <c r="AZ841" s="724">
        <f t="shared" ca="1" si="1052"/>
        <v>0</v>
      </c>
      <c r="BA841" s="1259">
        <f t="shared" si="1079"/>
        <v>0</v>
      </c>
      <c r="BB841" s="1250"/>
      <c r="BC841" s="715">
        <f t="shared" si="1053"/>
        <v>0</v>
      </c>
      <c r="BD841" s="715">
        <f t="shared" si="1054"/>
        <v>0</v>
      </c>
      <c r="BE841" s="715">
        <f t="shared" si="1055"/>
        <v>0</v>
      </c>
      <c r="BF841" s="715">
        <f t="shared" si="1080"/>
        <v>0</v>
      </c>
      <c r="BG841" s="732">
        <f t="shared" si="1056"/>
        <v>0</v>
      </c>
      <c r="BH841" s="39"/>
      <c r="BI841" s="39"/>
      <c r="BJ841" s="39"/>
      <c r="BK841" s="39"/>
      <c r="BL841" s="39"/>
      <c r="BM841" s="30"/>
      <c r="BN841" s="422">
        <f t="shared" ca="1" si="1057"/>
        <v>0</v>
      </c>
      <c r="BO841" s="422">
        <f t="shared" ca="1" si="1058"/>
        <v>0</v>
      </c>
      <c r="BP841" s="422">
        <f t="shared" ca="1" si="1059"/>
        <v>0</v>
      </c>
      <c r="BQ841" s="422">
        <f t="shared" ca="1" si="1060"/>
        <v>0</v>
      </c>
      <c r="BR841" s="422">
        <f t="shared" ca="1" si="1081"/>
        <v>0</v>
      </c>
      <c r="BS841" s="422">
        <f t="shared" ca="1" si="1061"/>
        <v>0</v>
      </c>
      <c r="BT841" s="422">
        <f t="shared" si="1062"/>
        <v>0</v>
      </c>
      <c r="BU841" s="422">
        <f t="shared" si="1063"/>
        <v>0</v>
      </c>
      <c r="BV841" s="422">
        <f t="shared" si="1064"/>
        <v>0</v>
      </c>
      <c r="BW841" s="422">
        <f t="shared" si="1065"/>
        <v>0</v>
      </c>
      <c r="BX841" s="422">
        <f t="shared" si="1082"/>
        <v>0</v>
      </c>
      <c r="BY841" s="422">
        <f t="shared" si="1066"/>
        <v>0</v>
      </c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458"/>
      <c r="CL841" s="458"/>
      <c r="CM841" s="458"/>
      <c r="CN841" s="458"/>
      <c r="CO841" s="458"/>
      <c r="CP841" s="458"/>
      <c r="CQ841" s="458"/>
      <c r="CR841" s="458"/>
      <c r="CS841" s="458"/>
      <c r="CT841" s="458"/>
      <c r="CU841" s="458"/>
      <c r="CV841" s="458"/>
      <c r="CW841" s="458"/>
      <c r="CX841" s="458"/>
      <c r="CY841" s="458"/>
      <c r="CZ841" s="458"/>
      <c r="DA841" s="458"/>
      <c r="DB841" s="458"/>
      <c r="DC841" s="458"/>
      <c r="DD841" s="458"/>
      <c r="DE841" s="458"/>
      <c r="DF841" s="458"/>
      <c r="DG841" s="458"/>
      <c r="DH841" s="458"/>
      <c r="DI841" s="458"/>
      <c r="DJ841" s="458"/>
      <c r="DK841" s="458"/>
      <c r="DL841" s="458"/>
      <c r="DM841" s="458"/>
      <c r="DN841" s="458"/>
      <c r="DO841" s="458"/>
      <c r="DP841" s="458"/>
      <c r="DQ841" s="458"/>
      <c r="DR841" s="458"/>
      <c r="DS841" s="458"/>
      <c r="DT841" s="458"/>
      <c r="DU841" s="39"/>
      <c r="DV841" s="39"/>
      <c r="DW841" s="31">
        <f t="shared" si="1089"/>
        <v>60</v>
      </c>
      <c r="DX841" s="459">
        <f t="shared" si="1067"/>
        <v>717</v>
      </c>
      <c r="DY841" s="467">
        <f t="shared" si="1083"/>
        <v>0</v>
      </c>
      <c r="DZ841" s="468">
        <f t="shared" si="1084"/>
        <v>0</v>
      </c>
      <c r="EA841" s="467">
        <f t="shared" si="1085"/>
        <v>0</v>
      </c>
      <c r="EB841" s="468"/>
      <c r="EC841" s="326"/>
      <c r="ED841" s="468"/>
      <c r="EE841" s="39"/>
      <c r="EF841" s="459">
        <f t="shared" si="1086"/>
        <v>717</v>
      </c>
      <c r="EG841" s="407">
        <f t="shared" si="1087"/>
        <v>0.03</v>
      </c>
      <c r="EH841" s="407">
        <f t="shared" si="1087"/>
        <v>0.03</v>
      </c>
      <c r="EI841" s="407">
        <f t="shared" si="1087"/>
        <v>0.03</v>
      </c>
      <c r="EJ841" s="407">
        <f t="shared" si="1087"/>
        <v>0.03</v>
      </c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</row>
    <row r="842" spans="1:228" ht="12.75" hidden="1" customHeight="1" x14ac:dyDescent="0.2">
      <c r="A842" s="31">
        <f t="shared" si="1088"/>
        <v>60</v>
      </c>
      <c r="B842" s="31"/>
      <c r="C842" s="31"/>
      <c r="D842" s="32">
        <f t="shared" si="1068"/>
        <v>718</v>
      </c>
      <c r="E842" s="33">
        <f t="shared" ca="1" si="1032"/>
        <v>0</v>
      </c>
      <c r="F842" s="33">
        <f t="shared" ca="1" si="1033"/>
        <v>0</v>
      </c>
      <c r="G842" s="33">
        <f t="shared" ca="1" si="1034"/>
        <v>0</v>
      </c>
      <c r="H842" s="33">
        <v>0</v>
      </c>
      <c r="I842" s="33">
        <v>0</v>
      </c>
      <c r="J842" s="33">
        <f t="shared" ca="1" si="1090"/>
        <v>0</v>
      </c>
      <c r="K842" s="33">
        <f t="shared" ca="1" si="1035"/>
        <v>0</v>
      </c>
      <c r="L842" s="33"/>
      <c r="M842" s="832">
        <v>0</v>
      </c>
      <c r="N842" s="33">
        <f>IF(M842&gt;0,#REF!,0)</f>
        <v>0</v>
      </c>
      <c r="O842" s="33">
        <f t="shared" ca="1" si="1036"/>
        <v>0</v>
      </c>
      <c r="P842" s="833">
        <f t="shared" ca="1" si="1069"/>
        <v>0</v>
      </c>
      <c r="Q842" s="834">
        <f t="shared" ca="1" si="1070"/>
        <v>0</v>
      </c>
      <c r="R842" s="835">
        <f t="shared" ca="1" si="1071"/>
        <v>0</v>
      </c>
      <c r="S842" s="836">
        <f t="shared" ca="1" si="1072"/>
        <v>0</v>
      </c>
      <c r="T842" s="34">
        <f t="shared" ca="1" si="1037"/>
        <v>0</v>
      </c>
      <c r="U842" s="835">
        <f t="shared" ca="1" si="1073"/>
        <v>0</v>
      </c>
      <c r="V842" s="34">
        <f t="shared" si="1023"/>
        <v>0</v>
      </c>
      <c r="W842" s="553">
        <f t="shared" si="1024"/>
        <v>0</v>
      </c>
      <c r="X842" s="42">
        <f t="shared" si="1074"/>
        <v>0.03</v>
      </c>
      <c r="Y842" s="43">
        <f t="shared" si="1038"/>
        <v>2.4662697723036864E-3</v>
      </c>
      <c r="Z842" s="45">
        <f t="shared" si="1029"/>
        <v>0.03</v>
      </c>
      <c r="AA842" s="43">
        <f t="shared" si="1039"/>
        <v>2.4662697723036864E-3</v>
      </c>
      <c r="AB842" s="35">
        <f t="shared" si="1075"/>
        <v>0.16</v>
      </c>
      <c r="AC842" s="35">
        <f t="shared" ca="1" si="1075"/>
        <v>0.15470777428049154</v>
      </c>
      <c r="AD842" s="317">
        <f t="shared" ca="1" si="1075"/>
        <v>0.15470777428049154</v>
      </c>
      <c r="AE842" s="39"/>
      <c r="AF842" s="318">
        <f t="shared" si="1040"/>
        <v>0</v>
      </c>
      <c r="AG842" s="405">
        <f t="shared" ca="1" si="1041"/>
        <v>0</v>
      </c>
      <c r="AH842" s="318">
        <f t="shared" si="1042"/>
        <v>0</v>
      </c>
      <c r="AI842" s="405">
        <f t="shared" ca="1" si="1043"/>
        <v>0</v>
      </c>
      <c r="AJ842" s="318">
        <f t="shared" si="1044"/>
        <v>0</v>
      </c>
      <c r="AK842" s="405">
        <f t="shared" ca="1" si="1045"/>
        <v>0</v>
      </c>
      <c r="AL842" s="35">
        <v>0</v>
      </c>
      <c r="AM842" s="30">
        <f t="shared" ca="1" si="1046"/>
        <v>0</v>
      </c>
      <c r="AN842" s="39"/>
      <c r="AO842" s="39"/>
      <c r="AP842" s="709">
        <f ca="1">IF($J$12="",0,IF(A842&lt;=$Y$3,IF(R841+SUM($M$126:M842)&gt;$Z$22,R841*10%,IF(R841+SUM($M$126:M842)&lt;=$Z$22,$Z$22-R841-SUM($M$126:M842))),0))</f>
        <v>0</v>
      </c>
      <c r="AQ842" s="319">
        <f t="shared" ca="1" si="1076"/>
        <v>0</v>
      </c>
      <c r="AR842" s="319">
        <f ca="1">IF($J$12="",0,IF(U841&lt;0,0,IF(A842&lt;=$Y$3,IF(U841+SUM($M$126:M842)&gt;$Z$22,U841*10%,IF(U841+SUM($M$126:M842)&lt;=$Z$22,$AR$125-U841-SUM($M$126:M842))),0)))</f>
        <v>0</v>
      </c>
      <c r="AS842" s="39">
        <f t="shared" ca="1" si="1077"/>
        <v>0</v>
      </c>
      <c r="AT842" s="723">
        <f t="shared" ca="1" si="1047"/>
        <v>0</v>
      </c>
      <c r="AU842" s="320">
        <f t="shared" ca="1" si="1048"/>
        <v>0</v>
      </c>
      <c r="AV842" s="320">
        <f t="shared" ca="1" si="1049"/>
        <v>0</v>
      </c>
      <c r="AW842" s="320">
        <f t="shared" ca="1" si="1050"/>
        <v>0</v>
      </c>
      <c r="AX842" s="320">
        <f t="shared" ca="1" si="1051"/>
        <v>0</v>
      </c>
      <c r="AY842" s="320">
        <f t="shared" ca="1" si="1078"/>
        <v>0</v>
      </c>
      <c r="AZ842" s="724">
        <f t="shared" ca="1" si="1052"/>
        <v>0</v>
      </c>
      <c r="BA842" s="1259">
        <f t="shared" si="1079"/>
        <v>0</v>
      </c>
      <c r="BB842" s="1250"/>
      <c r="BC842" s="715">
        <f t="shared" si="1053"/>
        <v>0</v>
      </c>
      <c r="BD842" s="715">
        <f t="shared" si="1054"/>
        <v>0</v>
      </c>
      <c r="BE842" s="715">
        <f t="shared" si="1055"/>
        <v>0</v>
      </c>
      <c r="BF842" s="715">
        <f t="shared" si="1080"/>
        <v>0</v>
      </c>
      <c r="BG842" s="732">
        <f t="shared" si="1056"/>
        <v>0</v>
      </c>
      <c r="BH842" s="39"/>
      <c r="BI842" s="39"/>
      <c r="BJ842" s="39"/>
      <c r="BK842" s="39"/>
      <c r="BL842" s="39"/>
      <c r="BM842" s="30"/>
      <c r="BN842" s="422">
        <f t="shared" ca="1" si="1057"/>
        <v>0</v>
      </c>
      <c r="BO842" s="422">
        <f t="shared" ca="1" si="1058"/>
        <v>0</v>
      </c>
      <c r="BP842" s="422">
        <f t="shared" ca="1" si="1059"/>
        <v>0</v>
      </c>
      <c r="BQ842" s="422">
        <f t="shared" ca="1" si="1060"/>
        <v>0</v>
      </c>
      <c r="BR842" s="422">
        <f t="shared" ca="1" si="1081"/>
        <v>0</v>
      </c>
      <c r="BS842" s="422">
        <f t="shared" ca="1" si="1061"/>
        <v>0</v>
      </c>
      <c r="BT842" s="422">
        <f t="shared" si="1062"/>
        <v>0</v>
      </c>
      <c r="BU842" s="422">
        <f t="shared" si="1063"/>
        <v>0</v>
      </c>
      <c r="BV842" s="422">
        <f t="shared" si="1064"/>
        <v>0</v>
      </c>
      <c r="BW842" s="422">
        <f t="shared" si="1065"/>
        <v>0</v>
      </c>
      <c r="BX842" s="422">
        <f t="shared" si="1082"/>
        <v>0</v>
      </c>
      <c r="BY842" s="422">
        <f t="shared" si="1066"/>
        <v>0</v>
      </c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458"/>
      <c r="CL842" s="458"/>
      <c r="CM842" s="458"/>
      <c r="CN842" s="458"/>
      <c r="CO842" s="458"/>
      <c r="CP842" s="458"/>
      <c r="CQ842" s="458"/>
      <c r="CR842" s="458"/>
      <c r="CS842" s="458"/>
      <c r="CT842" s="458"/>
      <c r="CU842" s="458"/>
      <c r="CV842" s="458"/>
      <c r="CW842" s="458"/>
      <c r="CX842" s="458"/>
      <c r="CY842" s="458"/>
      <c r="CZ842" s="458"/>
      <c r="DA842" s="458"/>
      <c r="DB842" s="458"/>
      <c r="DC842" s="458"/>
      <c r="DD842" s="458"/>
      <c r="DE842" s="458"/>
      <c r="DF842" s="458"/>
      <c r="DG842" s="458"/>
      <c r="DH842" s="458"/>
      <c r="DI842" s="458"/>
      <c r="DJ842" s="458"/>
      <c r="DK842" s="458"/>
      <c r="DL842" s="458"/>
      <c r="DM842" s="458"/>
      <c r="DN842" s="458"/>
      <c r="DO842" s="458"/>
      <c r="DP842" s="458"/>
      <c r="DQ842" s="458"/>
      <c r="DR842" s="458"/>
      <c r="DS842" s="458"/>
      <c r="DT842" s="458"/>
      <c r="DU842" s="39"/>
      <c r="DV842" s="39"/>
      <c r="DW842" s="31">
        <f t="shared" si="1089"/>
        <v>60</v>
      </c>
      <c r="DX842" s="459">
        <f t="shared" si="1067"/>
        <v>718</v>
      </c>
      <c r="DY842" s="467">
        <f t="shared" si="1083"/>
        <v>0</v>
      </c>
      <c r="DZ842" s="468">
        <f t="shared" si="1084"/>
        <v>0</v>
      </c>
      <c r="EA842" s="467">
        <f t="shared" si="1085"/>
        <v>0</v>
      </c>
      <c r="EB842" s="468"/>
      <c r="EC842" s="326"/>
      <c r="ED842" s="468"/>
      <c r="EE842" s="39"/>
      <c r="EF842" s="459">
        <f t="shared" si="1086"/>
        <v>718</v>
      </c>
      <c r="EG842" s="407">
        <f t="shared" si="1087"/>
        <v>0.03</v>
      </c>
      <c r="EH842" s="407">
        <f t="shared" si="1087"/>
        <v>0.03</v>
      </c>
      <c r="EI842" s="407">
        <f t="shared" si="1087"/>
        <v>0.03</v>
      </c>
      <c r="EJ842" s="407">
        <f t="shared" si="1087"/>
        <v>0.03</v>
      </c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</row>
    <row r="843" spans="1:228" ht="12.75" hidden="1" customHeight="1" x14ac:dyDescent="0.2">
      <c r="A843" s="31">
        <f t="shared" si="1088"/>
        <v>60</v>
      </c>
      <c r="B843" s="31"/>
      <c r="C843" s="31"/>
      <c r="D843" s="32">
        <f t="shared" si="1068"/>
        <v>719</v>
      </c>
      <c r="E843" s="33">
        <f t="shared" ca="1" si="1032"/>
        <v>0</v>
      </c>
      <c r="F843" s="33">
        <f t="shared" ca="1" si="1033"/>
        <v>0</v>
      </c>
      <c r="G843" s="33">
        <f t="shared" ca="1" si="1034"/>
        <v>0</v>
      </c>
      <c r="H843" s="33">
        <v>0</v>
      </c>
      <c r="I843" s="33">
        <v>0</v>
      </c>
      <c r="J843" s="33">
        <f t="shared" ca="1" si="1090"/>
        <v>0</v>
      </c>
      <c r="K843" s="33">
        <f t="shared" ca="1" si="1035"/>
        <v>0</v>
      </c>
      <c r="L843" s="33"/>
      <c r="M843" s="832">
        <v>0</v>
      </c>
      <c r="N843" s="33">
        <f>IF(M843&gt;0,#REF!,0)</f>
        <v>0</v>
      </c>
      <c r="O843" s="33">
        <f t="shared" ca="1" si="1036"/>
        <v>0</v>
      </c>
      <c r="P843" s="833">
        <f t="shared" ca="1" si="1069"/>
        <v>0</v>
      </c>
      <c r="Q843" s="834">
        <f t="shared" ca="1" si="1070"/>
        <v>0</v>
      </c>
      <c r="R843" s="835">
        <f t="shared" ca="1" si="1071"/>
        <v>0</v>
      </c>
      <c r="S843" s="836">
        <f t="shared" ca="1" si="1072"/>
        <v>0</v>
      </c>
      <c r="T843" s="34">
        <f t="shared" ca="1" si="1037"/>
        <v>0</v>
      </c>
      <c r="U843" s="835">
        <f t="shared" ca="1" si="1073"/>
        <v>0</v>
      </c>
      <c r="V843" s="34">
        <f t="shared" si="1023"/>
        <v>0</v>
      </c>
      <c r="W843" s="553">
        <f t="shared" si="1024"/>
        <v>0</v>
      </c>
      <c r="X843" s="42">
        <f t="shared" si="1074"/>
        <v>0.03</v>
      </c>
      <c r="Y843" s="43">
        <f t="shared" si="1038"/>
        <v>2.4662697723036864E-3</v>
      </c>
      <c r="Z843" s="45">
        <f t="shared" si="1029"/>
        <v>0.03</v>
      </c>
      <c r="AA843" s="43">
        <f t="shared" si="1039"/>
        <v>2.4662697723036864E-3</v>
      </c>
      <c r="AB843" s="35">
        <f t="shared" si="1075"/>
        <v>0.16</v>
      </c>
      <c r="AC843" s="35">
        <f t="shared" ca="1" si="1075"/>
        <v>0.15470777428049154</v>
      </c>
      <c r="AD843" s="317">
        <f t="shared" ca="1" si="1075"/>
        <v>0.15470777428049154</v>
      </c>
      <c r="AE843" s="39"/>
      <c r="AF843" s="318">
        <f t="shared" si="1040"/>
        <v>0</v>
      </c>
      <c r="AG843" s="405">
        <f t="shared" ca="1" si="1041"/>
        <v>0</v>
      </c>
      <c r="AH843" s="318">
        <f t="shared" si="1042"/>
        <v>0</v>
      </c>
      <c r="AI843" s="405">
        <f t="shared" ca="1" si="1043"/>
        <v>0</v>
      </c>
      <c r="AJ843" s="318">
        <f t="shared" si="1044"/>
        <v>0</v>
      </c>
      <c r="AK843" s="405">
        <f t="shared" ca="1" si="1045"/>
        <v>0</v>
      </c>
      <c r="AL843" s="35">
        <v>0</v>
      </c>
      <c r="AM843" s="30">
        <f t="shared" ca="1" si="1046"/>
        <v>0</v>
      </c>
      <c r="AN843" s="39"/>
      <c r="AO843" s="39"/>
      <c r="AP843" s="709">
        <f ca="1">IF($J$12="",0,IF(A843&lt;=$Y$3,IF(R842+SUM($M$126:M843)&gt;$Z$22,R842*10%,IF(R842+SUM($M$126:M843)&lt;=$Z$22,$Z$22-R842-SUM($M$126:M843))),0))</f>
        <v>0</v>
      </c>
      <c r="AQ843" s="319">
        <f t="shared" ca="1" si="1076"/>
        <v>0</v>
      </c>
      <c r="AR843" s="319">
        <f ca="1">IF($J$12="",0,IF(U842&lt;0,0,IF(A843&lt;=$Y$3,IF(U842+SUM($M$126:M843)&gt;$Z$22,U842*10%,IF(U842+SUM($M$126:M843)&lt;=$Z$22,$AR$125-U842-SUM($M$126:M843))),0)))</f>
        <v>0</v>
      </c>
      <c r="AS843" s="39">
        <f t="shared" ca="1" si="1077"/>
        <v>0</v>
      </c>
      <c r="AT843" s="723">
        <f t="shared" ca="1" si="1047"/>
        <v>0</v>
      </c>
      <c r="AU843" s="320">
        <f t="shared" ca="1" si="1048"/>
        <v>0</v>
      </c>
      <c r="AV843" s="320">
        <f t="shared" ca="1" si="1049"/>
        <v>0</v>
      </c>
      <c r="AW843" s="320">
        <f t="shared" ca="1" si="1050"/>
        <v>0</v>
      </c>
      <c r="AX843" s="320">
        <f t="shared" ca="1" si="1051"/>
        <v>0</v>
      </c>
      <c r="AY843" s="320">
        <f t="shared" ca="1" si="1078"/>
        <v>0</v>
      </c>
      <c r="AZ843" s="724">
        <f t="shared" ca="1" si="1052"/>
        <v>0</v>
      </c>
      <c r="BA843" s="1259">
        <f t="shared" si="1079"/>
        <v>0</v>
      </c>
      <c r="BB843" s="1250"/>
      <c r="BC843" s="715">
        <f t="shared" si="1053"/>
        <v>0</v>
      </c>
      <c r="BD843" s="715">
        <f t="shared" si="1054"/>
        <v>0</v>
      </c>
      <c r="BE843" s="715">
        <f t="shared" si="1055"/>
        <v>0</v>
      </c>
      <c r="BF843" s="715">
        <f t="shared" si="1080"/>
        <v>0</v>
      </c>
      <c r="BG843" s="732">
        <f t="shared" si="1056"/>
        <v>0</v>
      </c>
      <c r="BH843" s="39"/>
      <c r="BI843" s="39"/>
      <c r="BJ843" s="39"/>
      <c r="BK843" s="39"/>
      <c r="BL843" s="39"/>
      <c r="BM843" s="30"/>
      <c r="BN843" s="422">
        <f t="shared" ca="1" si="1057"/>
        <v>0</v>
      </c>
      <c r="BO843" s="422">
        <f t="shared" ca="1" si="1058"/>
        <v>0</v>
      </c>
      <c r="BP843" s="422">
        <f t="shared" ca="1" si="1059"/>
        <v>0</v>
      </c>
      <c r="BQ843" s="422">
        <f t="shared" ca="1" si="1060"/>
        <v>0</v>
      </c>
      <c r="BR843" s="422">
        <f t="shared" ca="1" si="1081"/>
        <v>0</v>
      </c>
      <c r="BS843" s="422">
        <f t="shared" ca="1" si="1061"/>
        <v>0</v>
      </c>
      <c r="BT843" s="422">
        <f t="shared" si="1062"/>
        <v>0</v>
      </c>
      <c r="BU843" s="422">
        <f t="shared" si="1063"/>
        <v>0</v>
      </c>
      <c r="BV843" s="422">
        <f t="shared" si="1064"/>
        <v>0</v>
      </c>
      <c r="BW843" s="422">
        <f t="shared" si="1065"/>
        <v>0</v>
      </c>
      <c r="BX843" s="422">
        <f t="shared" si="1082"/>
        <v>0</v>
      </c>
      <c r="BY843" s="422">
        <f t="shared" si="1066"/>
        <v>0</v>
      </c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458"/>
      <c r="CL843" s="458"/>
      <c r="CM843" s="458"/>
      <c r="CN843" s="458"/>
      <c r="CO843" s="458"/>
      <c r="CP843" s="458"/>
      <c r="CQ843" s="458"/>
      <c r="CR843" s="458"/>
      <c r="CS843" s="458"/>
      <c r="CT843" s="458"/>
      <c r="CU843" s="458"/>
      <c r="CV843" s="458"/>
      <c r="CW843" s="458"/>
      <c r="CX843" s="458"/>
      <c r="CY843" s="458"/>
      <c r="CZ843" s="458"/>
      <c r="DA843" s="458"/>
      <c r="DB843" s="458"/>
      <c r="DC843" s="458"/>
      <c r="DD843" s="458"/>
      <c r="DE843" s="458"/>
      <c r="DF843" s="458"/>
      <c r="DG843" s="458"/>
      <c r="DH843" s="458"/>
      <c r="DI843" s="458"/>
      <c r="DJ843" s="458"/>
      <c r="DK843" s="458"/>
      <c r="DL843" s="458"/>
      <c r="DM843" s="458"/>
      <c r="DN843" s="458"/>
      <c r="DO843" s="458"/>
      <c r="DP843" s="458"/>
      <c r="DQ843" s="458"/>
      <c r="DR843" s="458"/>
      <c r="DS843" s="458"/>
      <c r="DT843" s="458"/>
      <c r="DU843" s="39"/>
      <c r="DV843" s="39"/>
      <c r="DW843" s="31">
        <f t="shared" si="1089"/>
        <v>60</v>
      </c>
      <c r="DX843" s="459">
        <f t="shared" si="1067"/>
        <v>719</v>
      </c>
      <c r="DY843" s="467">
        <f t="shared" si="1083"/>
        <v>0</v>
      </c>
      <c r="DZ843" s="468">
        <f t="shared" si="1084"/>
        <v>0</v>
      </c>
      <c r="EA843" s="467">
        <f t="shared" si="1085"/>
        <v>0</v>
      </c>
      <c r="EB843" s="468"/>
      <c r="EC843" s="326"/>
      <c r="ED843" s="468"/>
      <c r="EE843" s="39"/>
      <c r="EF843" s="459">
        <f t="shared" si="1086"/>
        <v>719</v>
      </c>
      <c r="EG843" s="407">
        <f t="shared" si="1087"/>
        <v>0.03</v>
      </c>
      <c r="EH843" s="407">
        <f t="shared" si="1087"/>
        <v>0.03</v>
      </c>
      <c r="EI843" s="407">
        <f t="shared" si="1087"/>
        <v>0.03</v>
      </c>
      <c r="EJ843" s="407">
        <f t="shared" si="1087"/>
        <v>0.03</v>
      </c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</row>
    <row r="844" spans="1:228" ht="12.75" hidden="1" customHeight="1" x14ac:dyDescent="0.2">
      <c r="A844" s="31">
        <f t="shared" si="1088"/>
        <v>60</v>
      </c>
      <c r="B844" s="31"/>
      <c r="C844" s="31"/>
      <c r="D844" s="32">
        <f t="shared" si="1068"/>
        <v>720</v>
      </c>
      <c r="E844" s="33">
        <f t="shared" ca="1" si="1032"/>
        <v>0</v>
      </c>
      <c r="F844" s="33">
        <f t="shared" ca="1" si="1033"/>
        <v>0</v>
      </c>
      <c r="G844" s="33">
        <f t="shared" ca="1" si="1034"/>
        <v>0</v>
      </c>
      <c r="H844" s="33">
        <v>0</v>
      </c>
      <c r="I844" s="33">
        <v>0</v>
      </c>
      <c r="J844" s="33">
        <f t="shared" ca="1" si="1090"/>
        <v>0</v>
      </c>
      <c r="K844" s="33">
        <f t="shared" ca="1" si="1035"/>
        <v>0</v>
      </c>
      <c r="L844" s="33"/>
      <c r="M844" s="832">
        <v>0</v>
      </c>
      <c r="N844" s="33">
        <f>IF(M844&gt;0,#REF!,0)</f>
        <v>0</v>
      </c>
      <c r="O844" s="33">
        <f t="shared" ca="1" si="1036"/>
        <v>0</v>
      </c>
      <c r="P844" s="833">
        <f t="shared" ca="1" si="1069"/>
        <v>0</v>
      </c>
      <c r="Q844" s="834">
        <f t="shared" ca="1" si="1070"/>
        <v>0</v>
      </c>
      <c r="R844" s="835">
        <f t="shared" ca="1" si="1071"/>
        <v>0</v>
      </c>
      <c r="S844" s="836">
        <f t="shared" ca="1" si="1072"/>
        <v>0</v>
      </c>
      <c r="T844" s="34">
        <f t="shared" ca="1" si="1037"/>
        <v>0</v>
      </c>
      <c r="U844" s="835">
        <f t="shared" ca="1" si="1073"/>
        <v>0</v>
      </c>
      <c r="V844" s="34">
        <f t="shared" si="1023"/>
        <v>0</v>
      </c>
      <c r="W844" s="553">
        <f t="shared" si="1024"/>
        <v>0</v>
      </c>
      <c r="X844" s="42">
        <f t="shared" si="1074"/>
        <v>0.03</v>
      </c>
      <c r="Y844" s="43">
        <f t="shared" si="1038"/>
        <v>2.4662697723036864E-3</v>
      </c>
      <c r="Z844" s="45">
        <f t="shared" si="1029"/>
        <v>0.03</v>
      </c>
      <c r="AA844" s="43">
        <f t="shared" si="1039"/>
        <v>2.4662697723036864E-3</v>
      </c>
      <c r="AB844" s="35">
        <f t="shared" si="1075"/>
        <v>0.16</v>
      </c>
      <c r="AC844" s="35">
        <f t="shared" ca="1" si="1075"/>
        <v>0.15470777428049154</v>
      </c>
      <c r="AD844" s="317">
        <f t="shared" ca="1" si="1075"/>
        <v>0.15470777428049154</v>
      </c>
      <c r="AE844" s="39"/>
      <c r="AF844" s="318">
        <f t="shared" si="1040"/>
        <v>0</v>
      </c>
      <c r="AG844" s="405">
        <f t="shared" ca="1" si="1041"/>
        <v>0</v>
      </c>
      <c r="AH844" s="318">
        <f t="shared" si="1042"/>
        <v>0</v>
      </c>
      <c r="AI844" s="405">
        <f t="shared" ca="1" si="1043"/>
        <v>0</v>
      </c>
      <c r="AJ844" s="318">
        <f t="shared" si="1044"/>
        <v>0</v>
      </c>
      <c r="AK844" s="405">
        <f t="shared" ca="1" si="1045"/>
        <v>0</v>
      </c>
      <c r="AL844" s="35">
        <v>0</v>
      </c>
      <c r="AM844" s="30">
        <f t="shared" ca="1" si="1046"/>
        <v>0</v>
      </c>
      <c r="AN844" s="39"/>
      <c r="AO844" s="39"/>
      <c r="AP844" s="709">
        <f ca="1">IF($J$12="",0,IF(A844&lt;=$Y$3,IF(R843+SUM($M$126:M844)&gt;$Z$22,R843*10%,IF(R843+SUM($M$126:M844)&lt;=$Z$22,$Z$22-R843-SUM($M$126:M844))),0))</f>
        <v>0</v>
      </c>
      <c r="AQ844" s="319">
        <f t="shared" ca="1" si="1076"/>
        <v>0</v>
      </c>
      <c r="AR844" s="319">
        <f ca="1">IF($J$12="",0,IF(U843&lt;0,0,IF(A844&lt;=$Y$3,IF(U843+SUM($M$126:M844)&gt;$Z$22,U843*10%,IF(U843+SUM($M$126:M844)&lt;=$Z$22,$AR$125-U843-SUM($M$126:M844))),0)))</f>
        <v>0</v>
      </c>
      <c r="AS844" s="39">
        <f t="shared" ca="1" si="1077"/>
        <v>0</v>
      </c>
      <c r="AT844" s="723">
        <f t="shared" ca="1" si="1047"/>
        <v>0</v>
      </c>
      <c r="AU844" s="320">
        <f t="shared" ca="1" si="1048"/>
        <v>0</v>
      </c>
      <c r="AV844" s="320">
        <f t="shared" ca="1" si="1049"/>
        <v>0</v>
      </c>
      <c r="AW844" s="320">
        <f t="shared" ca="1" si="1050"/>
        <v>0</v>
      </c>
      <c r="AX844" s="320">
        <f t="shared" ca="1" si="1051"/>
        <v>0</v>
      </c>
      <c r="AY844" s="320">
        <f t="shared" ca="1" si="1078"/>
        <v>0</v>
      </c>
      <c r="AZ844" s="724">
        <f t="shared" ca="1" si="1052"/>
        <v>0</v>
      </c>
      <c r="BA844" s="1259">
        <f t="shared" si="1079"/>
        <v>0</v>
      </c>
      <c r="BB844" s="1250"/>
      <c r="BC844" s="715">
        <f t="shared" si="1053"/>
        <v>0</v>
      </c>
      <c r="BD844" s="715">
        <f t="shared" si="1054"/>
        <v>0</v>
      </c>
      <c r="BE844" s="715">
        <f t="shared" si="1055"/>
        <v>0</v>
      </c>
      <c r="BF844" s="715">
        <f t="shared" si="1080"/>
        <v>0</v>
      </c>
      <c r="BG844" s="732">
        <f t="shared" si="1056"/>
        <v>0</v>
      </c>
      <c r="BH844" s="39"/>
      <c r="BI844" s="39"/>
      <c r="BJ844" s="39"/>
      <c r="BK844" s="39"/>
      <c r="BL844" s="39"/>
      <c r="BM844" s="30"/>
      <c r="BN844" s="422">
        <f t="shared" ca="1" si="1057"/>
        <v>0</v>
      </c>
      <c r="BO844" s="422">
        <f t="shared" ca="1" si="1058"/>
        <v>0</v>
      </c>
      <c r="BP844" s="422">
        <f t="shared" ca="1" si="1059"/>
        <v>0</v>
      </c>
      <c r="BQ844" s="422">
        <f t="shared" ca="1" si="1060"/>
        <v>0</v>
      </c>
      <c r="BR844" s="422">
        <f t="shared" ca="1" si="1081"/>
        <v>0</v>
      </c>
      <c r="BS844" s="422">
        <f t="shared" ca="1" si="1061"/>
        <v>0</v>
      </c>
      <c r="BT844" s="422">
        <f t="shared" si="1062"/>
        <v>0</v>
      </c>
      <c r="BU844" s="422">
        <f t="shared" si="1063"/>
        <v>0</v>
      </c>
      <c r="BV844" s="422">
        <f t="shared" si="1064"/>
        <v>0</v>
      </c>
      <c r="BW844" s="422">
        <f t="shared" si="1065"/>
        <v>0</v>
      </c>
      <c r="BX844" s="422">
        <f t="shared" si="1082"/>
        <v>0</v>
      </c>
      <c r="BY844" s="422">
        <f t="shared" si="1066"/>
        <v>0</v>
      </c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458"/>
      <c r="CL844" s="458"/>
      <c r="CM844" s="458"/>
      <c r="CN844" s="458"/>
      <c r="CO844" s="458"/>
      <c r="CP844" s="458"/>
      <c r="CQ844" s="458"/>
      <c r="CR844" s="458"/>
      <c r="CS844" s="458"/>
      <c r="CT844" s="458"/>
      <c r="CU844" s="458"/>
      <c r="CV844" s="458"/>
      <c r="CW844" s="458"/>
      <c r="CX844" s="458"/>
      <c r="CY844" s="458"/>
      <c r="CZ844" s="458"/>
      <c r="DA844" s="458"/>
      <c r="DB844" s="458"/>
      <c r="DC844" s="458"/>
      <c r="DD844" s="458"/>
      <c r="DE844" s="458"/>
      <c r="DF844" s="458"/>
      <c r="DG844" s="458"/>
      <c r="DH844" s="458"/>
      <c r="DI844" s="458"/>
      <c r="DJ844" s="458"/>
      <c r="DK844" s="458"/>
      <c r="DL844" s="458"/>
      <c r="DM844" s="458"/>
      <c r="DN844" s="458"/>
      <c r="DO844" s="458"/>
      <c r="DP844" s="458"/>
      <c r="DQ844" s="458"/>
      <c r="DR844" s="458"/>
      <c r="DS844" s="458"/>
      <c r="DT844" s="458"/>
      <c r="DU844" s="39"/>
      <c r="DV844" s="39"/>
      <c r="DW844" s="31">
        <f t="shared" si="1089"/>
        <v>60</v>
      </c>
      <c r="DX844" s="459">
        <f t="shared" si="1067"/>
        <v>720</v>
      </c>
      <c r="DY844" s="467">
        <f t="shared" si="1083"/>
        <v>0</v>
      </c>
      <c r="DZ844" s="468">
        <f t="shared" si="1084"/>
        <v>0</v>
      </c>
      <c r="EA844" s="467">
        <f t="shared" si="1085"/>
        <v>0</v>
      </c>
      <c r="EB844" s="468"/>
      <c r="EC844" s="326"/>
      <c r="ED844" s="468"/>
      <c r="EE844" s="39"/>
      <c r="EF844" s="459">
        <f t="shared" si="1086"/>
        <v>720</v>
      </c>
      <c r="EG844" s="407">
        <f t="shared" si="1087"/>
        <v>0.03</v>
      </c>
      <c r="EH844" s="407">
        <f t="shared" si="1087"/>
        <v>0.03</v>
      </c>
      <c r="EI844" s="407">
        <f t="shared" si="1087"/>
        <v>0.03</v>
      </c>
      <c r="EJ844" s="407">
        <f t="shared" si="1087"/>
        <v>0.03</v>
      </c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</row>
    <row r="845" spans="1:228" ht="12.75" hidden="1" customHeight="1" x14ac:dyDescent="0.2">
      <c r="A845" s="31">
        <f>+A844+1</f>
        <v>61</v>
      </c>
      <c r="B845" s="31"/>
      <c r="C845" s="31">
        <v>30</v>
      </c>
      <c r="D845" s="32">
        <f t="shared" si="1068"/>
        <v>721</v>
      </c>
      <c r="E845" s="33">
        <f t="shared" ca="1" si="1032"/>
        <v>0</v>
      </c>
      <c r="F845" s="33">
        <f t="shared" ca="1" si="1033"/>
        <v>0</v>
      </c>
      <c r="G845" s="33">
        <f t="shared" ca="1" si="1034"/>
        <v>0</v>
      </c>
      <c r="H845" s="33">
        <v>0</v>
      </c>
      <c r="I845" s="33">
        <v>0</v>
      </c>
      <c r="J845" s="33">
        <f t="shared" ca="1" si="1090"/>
        <v>0</v>
      </c>
      <c r="K845" s="33">
        <f t="shared" ca="1" si="1035"/>
        <v>0</v>
      </c>
      <c r="L845" s="33"/>
      <c r="M845" s="832">
        <v>0</v>
      </c>
      <c r="N845" s="33">
        <f>IF(M845&gt;0,#REF!,0)</f>
        <v>0</v>
      </c>
      <c r="O845" s="33">
        <f t="shared" ca="1" si="1036"/>
        <v>0</v>
      </c>
      <c r="P845" s="833">
        <f t="shared" ca="1" si="1069"/>
        <v>0</v>
      </c>
      <c r="Q845" s="834">
        <f t="shared" ca="1" si="1070"/>
        <v>0</v>
      </c>
      <c r="R845" s="835">
        <f t="shared" ca="1" si="1071"/>
        <v>0</v>
      </c>
      <c r="S845" s="836">
        <f t="shared" ca="1" si="1072"/>
        <v>0</v>
      </c>
      <c r="T845" s="34">
        <f t="shared" ca="1" si="1037"/>
        <v>0</v>
      </c>
      <c r="U845" s="835">
        <f t="shared" ca="1" si="1073"/>
        <v>0</v>
      </c>
      <c r="V845" s="34">
        <f t="shared" si="1023"/>
        <v>0</v>
      </c>
      <c r="W845" s="553">
        <f t="shared" si="1024"/>
        <v>0</v>
      </c>
      <c r="X845" s="42">
        <f t="shared" si="1074"/>
        <v>0.03</v>
      </c>
      <c r="Y845" s="43">
        <f t="shared" si="1038"/>
        <v>2.4662697723036864E-3</v>
      </c>
      <c r="Z845" s="45">
        <f t="shared" si="1029"/>
        <v>0.03</v>
      </c>
      <c r="AA845" s="43">
        <f t="shared" si="1039"/>
        <v>2.4662697723036864E-3</v>
      </c>
      <c r="AB845" s="35">
        <f t="shared" si="1075"/>
        <v>0.16</v>
      </c>
      <c r="AC845" s="35">
        <f t="shared" ca="1" si="1075"/>
        <v>0.15470777428049154</v>
      </c>
      <c r="AD845" s="317">
        <f t="shared" ca="1" si="1075"/>
        <v>0.15470777428049154</v>
      </c>
      <c r="AE845" s="39"/>
      <c r="AF845" s="318">
        <f t="shared" si="1040"/>
        <v>0</v>
      </c>
      <c r="AG845" s="405">
        <f t="shared" ca="1" si="1041"/>
        <v>0</v>
      </c>
      <c r="AH845" s="318">
        <f t="shared" si="1042"/>
        <v>0</v>
      </c>
      <c r="AI845" s="405">
        <f t="shared" ca="1" si="1043"/>
        <v>0</v>
      </c>
      <c r="AJ845" s="318">
        <f t="shared" si="1044"/>
        <v>0</v>
      </c>
      <c r="AK845" s="405">
        <f t="shared" ca="1" si="1045"/>
        <v>0</v>
      </c>
      <c r="AL845" s="35">
        <v>0</v>
      </c>
      <c r="AM845" s="36">
        <f t="shared" ca="1" si="1046"/>
        <v>0</v>
      </c>
      <c r="AN845" s="39"/>
      <c r="AO845" s="39"/>
      <c r="AP845" s="709">
        <f ca="1">IF($J$12="",0,IF(A845&lt;=$Y$3,IF(R844+SUM($M$126:M845)&gt;$Z$22,R844*10%,IF(R844+SUM($M$126:M845)&lt;=$Z$22,$Z$22-R844-SUM($M$126:M845))),0))</f>
        <v>0</v>
      </c>
      <c r="AQ845" s="319">
        <f t="shared" ca="1" si="1076"/>
        <v>0</v>
      </c>
      <c r="AR845" s="319">
        <f ca="1">IF($J$12="",0,IF(U844&lt;0,0,IF(A845&lt;=$Y$3,IF(U844+SUM($M$126:M845)&gt;$Z$22,U844*10%,IF(U844+SUM($M$126:M845)&lt;=$Z$22,$AR$125-U844-SUM($M$126:M845))),0)))</f>
        <v>0</v>
      </c>
      <c r="AS845" s="39">
        <f t="shared" ca="1" si="1077"/>
        <v>0</v>
      </c>
      <c r="AT845" s="723">
        <f t="shared" ca="1" si="1047"/>
        <v>0</v>
      </c>
      <c r="AU845" s="320">
        <f t="shared" ca="1" si="1048"/>
        <v>0</v>
      </c>
      <c r="AV845" s="320">
        <f t="shared" ca="1" si="1049"/>
        <v>0</v>
      </c>
      <c r="AW845" s="320">
        <f t="shared" ca="1" si="1050"/>
        <v>0</v>
      </c>
      <c r="AX845" s="320">
        <f t="shared" ca="1" si="1051"/>
        <v>0</v>
      </c>
      <c r="AY845" s="320">
        <f t="shared" ca="1" si="1078"/>
        <v>0</v>
      </c>
      <c r="AZ845" s="724">
        <f t="shared" ca="1" si="1052"/>
        <v>0</v>
      </c>
      <c r="BA845" s="1259">
        <f t="shared" si="1079"/>
        <v>0</v>
      </c>
      <c r="BB845" s="1250"/>
      <c r="BC845" s="715">
        <f t="shared" si="1053"/>
        <v>0</v>
      </c>
      <c r="BD845" s="715">
        <f t="shared" si="1054"/>
        <v>0</v>
      </c>
      <c r="BE845" s="715">
        <f t="shared" si="1055"/>
        <v>0</v>
      </c>
      <c r="BF845" s="715">
        <f t="shared" si="1080"/>
        <v>0</v>
      </c>
      <c r="BG845" s="732">
        <f t="shared" si="1056"/>
        <v>0</v>
      </c>
      <c r="BH845" s="39"/>
      <c r="BI845" s="39"/>
      <c r="BJ845" s="39"/>
      <c r="BK845" s="39"/>
      <c r="BL845" s="39"/>
      <c r="BM845" s="30"/>
      <c r="BN845" s="422">
        <f t="shared" ca="1" si="1057"/>
        <v>0</v>
      </c>
      <c r="BO845" s="422">
        <f t="shared" ca="1" si="1058"/>
        <v>0</v>
      </c>
      <c r="BP845" s="422">
        <f t="shared" ca="1" si="1059"/>
        <v>0</v>
      </c>
      <c r="BQ845" s="422">
        <f t="shared" ca="1" si="1060"/>
        <v>0</v>
      </c>
      <c r="BR845" s="422">
        <f t="shared" ca="1" si="1081"/>
        <v>0</v>
      </c>
      <c r="BS845" s="422">
        <f t="shared" ca="1" si="1061"/>
        <v>0</v>
      </c>
      <c r="BT845" s="422">
        <f t="shared" si="1062"/>
        <v>0</v>
      </c>
      <c r="BU845" s="422">
        <f t="shared" si="1063"/>
        <v>0</v>
      </c>
      <c r="BV845" s="422">
        <f t="shared" si="1064"/>
        <v>0</v>
      </c>
      <c r="BW845" s="422">
        <f t="shared" si="1065"/>
        <v>0</v>
      </c>
      <c r="BX845" s="422">
        <f t="shared" si="1082"/>
        <v>0</v>
      </c>
      <c r="BY845" s="422">
        <f t="shared" si="1066"/>
        <v>0</v>
      </c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458"/>
      <c r="CL845" s="458"/>
      <c r="CM845" s="458"/>
      <c r="CN845" s="458"/>
      <c r="CO845" s="458"/>
      <c r="CP845" s="458"/>
      <c r="CQ845" s="458"/>
      <c r="CR845" s="458"/>
      <c r="CS845" s="458"/>
      <c r="CT845" s="458"/>
      <c r="CU845" s="458"/>
      <c r="CV845" s="458"/>
      <c r="CW845" s="458"/>
      <c r="CX845" s="458"/>
      <c r="CY845" s="458"/>
      <c r="CZ845" s="458"/>
      <c r="DA845" s="458"/>
      <c r="DB845" s="458"/>
      <c r="DC845" s="458"/>
      <c r="DD845" s="458"/>
      <c r="DE845" s="458"/>
      <c r="DF845" s="458"/>
      <c r="DG845" s="458"/>
      <c r="DH845" s="458"/>
      <c r="DI845" s="458"/>
      <c r="DJ845" s="458"/>
      <c r="DK845" s="458"/>
      <c r="DL845" s="458"/>
      <c r="DM845" s="458"/>
      <c r="DN845" s="458"/>
      <c r="DO845" s="458"/>
      <c r="DP845" s="458"/>
      <c r="DQ845" s="458"/>
      <c r="DR845" s="458"/>
      <c r="DS845" s="458"/>
      <c r="DT845" s="458"/>
      <c r="DU845" s="39"/>
      <c r="DV845" s="39"/>
      <c r="DW845" s="31">
        <f>+DW844+1</f>
        <v>61</v>
      </c>
      <c r="DX845" s="459">
        <f t="shared" si="1067"/>
        <v>721</v>
      </c>
      <c r="DY845" s="467">
        <f t="shared" si="1083"/>
        <v>0</v>
      </c>
      <c r="DZ845" s="468">
        <f t="shared" si="1084"/>
        <v>0</v>
      </c>
      <c r="EA845" s="467">
        <f t="shared" si="1085"/>
        <v>0</v>
      </c>
      <c r="EB845" s="468"/>
      <c r="EC845" s="326"/>
      <c r="ED845" s="468"/>
      <c r="EE845" s="39"/>
      <c r="EF845" s="459">
        <f t="shared" si="1086"/>
        <v>721</v>
      </c>
      <c r="EG845" s="407">
        <f t="shared" si="1087"/>
        <v>0.03</v>
      </c>
      <c r="EH845" s="407">
        <f t="shared" si="1087"/>
        <v>0.03</v>
      </c>
      <c r="EI845" s="407">
        <f t="shared" si="1087"/>
        <v>0.03</v>
      </c>
      <c r="EJ845" s="407">
        <f t="shared" si="1087"/>
        <v>0.03</v>
      </c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</row>
    <row r="846" spans="1:228" ht="12.75" hidden="1" customHeight="1" x14ac:dyDescent="0.2">
      <c r="A846" s="31">
        <f t="shared" ref="A846:A856" si="1091">A845</f>
        <v>61</v>
      </c>
      <c r="B846" s="31"/>
      <c r="C846" s="31"/>
      <c r="D846" s="32">
        <f t="shared" si="1068"/>
        <v>722</v>
      </c>
      <c r="E846" s="33">
        <f t="shared" ca="1" si="1032"/>
        <v>0</v>
      </c>
      <c r="F846" s="33">
        <f t="shared" ca="1" si="1033"/>
        <v>0</v>
      </c>
      <c r="G846" s="33">
        <f t="shared" ca="1" si="1034"/>
        <v>0</v>
      </c>
      <c r="H846" s="33">
        <v>0</v>
      </c>
      <c r="I846" s="33">
        <v>0</v>
      </c>
      <c r="J846" s="33">
        <f t="shared" ca="1" si="1090"/>
        <v>0</v>
      </c>
      <c r="K846" s="33">
        <f t="shared" ca="1" si="1035"/>
        <v>0</v>
      </c>
      <c r="L846" s="33"/>
      <c r="M846" s="832">
        <v>0</v>
      </c>
      <c r="N846" s="33">
        <f>IF(M846&gt;0,#REF!,0)</f>
        <v>0</v>
      </c>
      <c r="O846" s="33">
        <f t="shared" ca="1" si="1036"/>
        <v>0</v>
      </c>
      <c r="P846" s="833">
        <f t="shared" ca="1" si="1069"/>
        <v>0</v>
      </c>
      <c r="Q846" s="834">
        <f t="shared" ca="1" si="1070"/>
        <v>0</v>
      </c>
      <c r="R846" s="835">
        <f t="shared" ca="1" si="1071"/>
        <v>0</v>
      </c>
      <c r="S846" s="836">
        <f t="shared" ca="1" si="1072"/>
        <v>0</v>
      </c>
      <c r="T846" s="34">
        <f t="shared" ca="1" si="1037"/>
        <v>0</v>
      </c>
      <c r="U846" s="835">
        <f t="shared" ca="1" si="1073"/>
        <v>0</v>
      </c>
      <c r="V846" s="34">
        <f t="shared" si="1023"/>
        <v>0</v>
      </c>
      <c r="W846" s="553">
        <f t="shared" si="1024"/>
        <v>0</v>
      </c>
      <c r="X846" s="42">
        <f t="shared" si="1074"/>
        <v>0.03</v>
      </c>
      <c r="Y846" s="43">
        <f t="shared" si="1038"/>
        <v>2.4662697723036864E-3</v>
      </c>
      <c r="Z846" s="45">
        <f t="shared" si="1029"/>
        <v>0.03</v>
      </c>
      <c r="AA846" s="43">
        <f t="shared" si="1039"/>
        <v>2.4662697723036864E-3</v>
      </c>
      <c r="AB846" s="35">
        <f t="shared" ref="AB846:AD861" si="1092">AB845</f>
        <v>0.16</v>
      </c>
      <c r="AC846" s="35">
        <f t="shared" ca="1" si="1092"/>
        <v>0.15470777428049154</v>
      </c>
      <c r="AD846" s="317">
        <f t="shared" ca="1" si="1092"/>
        <v>0.15470777428049154</v>
      </c>
      <c r="AE846" s="39"/>
      <c r="AF846" s="318">
        <f t="shared" si="1040"/>
        <v>0</v>
      </c>
      <c r="AG846" s="405">
        <f t="shared" ca="1" si="1041"/>
        <v>0</v>
      </c>
      <c r="AH846" s="318">
        <f t="shared" si="1042"/>
        <v>0</v>
      </c>
      <c r="AI846" s="405">
        <f t="shared" ca="1" si="1043"/>
        <v>0</v>
      </c>
      <c r="AJ846" s="318">
        <f t="shared" si="1044"/>
        <v>0</v>
      </c>
      <c r="AK846" s="405">
        <f t="shared" ca="1" si="1045"/>
        <v>0</v>
      </c>
      <c r="AL846" s="35">
        <v>0</v>
      </c>
      <c r="AM846" s="36">
        <f t="shared" ca="1" si="1046"/>
        <v>0</v>
      </c>
      <c r="AN846" s="39"/>
      <c r="AO846" s="39"/>
      <c r="AP846" s="709">
        <f ca="1">IF($J$12="",0,IF(A846&lt;=$Y$3,IF(R845+SUM($M$126:M846)&gt;$Z$22,R845*10%,IF(R845+SUM($M$126:M846)&lt;=$Z$22,$Z$22-R845-SUM($M$126:M846))),0))</f>
        <v>0</v>
      </c>
      <c r="AQ846" s="319">
        <f t="shared" ca="1" si="1076"/>
        <v>0</v>
      </c>
      <c r="AR846" s="319">
        <f ca="1">IF($J$12="",0,IF(U845&lt;0,0,IF(A846&lt;=$Y$3,IF(U845+SUM($M$126:M846)&gt;$Z$22,U845*10%,IF(U845+SUM($M$126:M846)&lt;=$Z$22,$AR$125-U845-SUM($M$126:M846))),0)))</f>
        <v>0</v>
      </c>
      <c r="AS846" s="39">
        <f t="shared" ca="1" si="1077"/>
        <v>0</v>
      </c>
      <c r="AT846" s="723">
        <f t="shared" ca="1" si="1047"/>
        <v>0</v>
      </c>
      <c r="AU846" s="320">
        <f t="shared" ca="1" si="1048"/>
        <v>0</v>
      </c>
      <c r="AV846" s="320">
        <f t="shared" ca="1" si="1049"/>
        <v>0</v>
      </c>
      <c r="AW846" s="320">
        <f t="shared" ca="1" si="1050"/>
        <v>0</v>
      </c>
      <c r="AX846" s="320">
        <f t="shared" ca="1" si="1051"/>
        <v>0</v>
      </c>
      <c r="AY846" s="320">
        <f t="shared" ca="1" si="1078"/>
        <v>0</v>
      </c>
      <c r="AZ846" s="724">
        <f t="shared" ca="1" si="1052"/>
        <v>0</v>
      </c>
      <c r="BA846" s="1259">
        <f t="shared" si="1079"/>
        <v>0</v>
      </c>
      <c r="BB846" s="1250"/>
      <c r="BC846" s="715">
        <f t="shared" si="1053"/>
        <v>0</v>
      </c>
      <c r="BD846" s="715">
        <f t="shared" si="1054"/>
        <v>0</v>
      </c>
      <c r="BE846" s="715">
        <f t="shared" si="1055"/>
        <v>0</v>
      </c>
      <c r="BF846" s="715">
        <f t="shared" si="1080"/>
        <v>0</v>
      </c>
      <c r="BG846" s="732">
        <f t="shared" si="1056"/>
        <v>0</v>
      </c>
      <c r="BH846" s="39"/>
      <c r="BI846" s="39"/>
      <c r="BJ846" s="39"/>
      <c r="BK846" s="39"/>
      <c r="BL846" s="39"/>
      <c r="BM846" s="30"/>
      <c r="BN846" s="422">
        <f t="shared" ca="1" si="1057"/>
        <v>0</v>
      </c>
      <c r="BO846" s="422">
        <f t="shared" ca="1" si="1058"/>
        <v>0</v>
      </c>
      <c r="BP846" s="422">
        <f t="shared" ca="1" si="1059"/>
        <v>0</v>
      </c>
      <c r="BQ846" s="422">
        <f t="shared" ca="1" si="1060"/>
        <v>0</v>
      </c>
      <c r="BR846" s="422">
        <f t="shared" ca="1" si="1081"/>
        <v>0</v>
      </c>
      <c r="BS846" s="422">
        <f t="shared" ca="1" si="1061"/>
        <v>0</v>
      </c>
      <c r="BT846" s="422">
        <f t="shared" si="1062"/>
        <v>0</v>
      </c>
      <c r="BU846" s="422">
        <f t="shared" si="1063"/>
        <v>0</v>
      </c>
      <c r="BV846" s="422">
        <f t="shared" si="1064"/>
        <v>0</v>
      </c>
      <c r="BW846" s="422">
        <f t="shared" si="1065"/>
        <v>0</v>
      </c>
      <c r="BX846" s="422">
        <f t="shared" si="1082"/>
        <v>0</v>
      </c>
      <c r="BY846" s="422">
        <f t="shared" si="1066"/>
        <v>0</v>
      </c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458"/>
      <c r="CL846" s="458"/>
      <c r="CM846" s="458"/>
      <c r="CN846" s="458"/>
      <c r="CO846" s="458"/>
      <c r="CP846" s="458"/>
      <c r="CQ846" s="458"/>
      <c r="CR846" s="458"/>
      <c r="CS846" s="458"/>
      <c r="CT846" s="458"/>
      <c r="CU846" s="458"/>
      <c r="CV846" s="458"/>
      <c r="CW846" s="458"/>
      <c r="CX846" s="458"/>
      <c r="CY846" s="458"/>
      <c r="CZ846" s="458"/>
      <c r="DA846" s="458"/>
      <c r="DB846" s="458"/>
      <c r="DC846" s="458"/>
      <c r="DD846" s="458"/>
      <c r="DE846" s="458"/>
      <c r="DF846" s="458"/>
      <c r="DG846" s="458"/>
      <c r="DH846" s="458"/>
      <c r="DI846" s="458"/>
      <c r="DJ846" s="458"/>
      <c r="DK846" s="458"/>
      <c r="DL846" s="458"/>
      <c r="DM846" s="458"/>
      <c r="DN846" s="458"/>
      <c r="DO846" s="458"/>
      <c r="DP846" s="458"/>
      <c r="DQ846" s="458"/>
      <c r="DR846" s="458"/>
      <c r="DS846" s="458"/>
      <c r="DT846" s="458"/>
      <c r="DU846" s="39"/>
      <c r="DV846" s="39"/>
      <c r="DW846" s="31">
        <f t="shared" ref="DW846:DW856" si="1093">DW845</f>
        <v>61</v>
      </c>
      <c r="DX846" s="459">
        <f t="shared" si="1067"/>
        <v>722</v>
      </c>
      <c r="DY846" s="467">
        <f t="shared" si="1083"/>
        <v>0</v>
      </c>
      <c r="DZ846" s="468">
        <f t="shared" si="1084"/>
        <v>0</v>
      </c>
      <c r="EA846" s="467">
        <f t="shared" si="1085"/>
        <v>0</v>
      </c>
      <c r="EB846" s="468"/>
      <c r="EC846" s="326"/>
      <c r="ED846" s="468"/>
      <c r="EE846" s="39"/>
      <c r="EF846" s="459">
        <f t="shared" si="1086"/>
        <v>722</v>
      </c>
      <c r="EG846" s="407">
        <f t="shared" si="1087"/>
        <v>0.03</v>
      </c>
      <c r="EH846" s="407">
        <f t="shared" si="1087"/>
        <v>0.03</v>
      </c>
      <c r="EI846" s="407">
        <f t="shared" si="1087"/>
        <v>0.03</v>
      </c>
      <c r="EJ846" s="407">
        <f t="shared" si="1087"/>
        <v>0.03</v>
      </c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</row>
    <row r="847" spans="1:228" ht="12.75" hidden="1" customHeight="1" x14ac:dyDescent="0.2">
      <c r="A847" s="31">
        <f t="shared" si="1091"/>
        <v>61</v>
      </c>
      <c r="B847" s="31"/>
      <c r="C847" s="31"/>
      <c r="D847" s="32">
        <f t="shared" si="1068"/>
        <v>723</v>
      </c>
      <c r="E847" s="33">
        <f t="shared" ca="1" si="1032"/>
        <v>0</v>
      </c>
      <c r="F847" s="33">
        <f t="shared" ca="1" si="1033"/>
        <v>0</v>
      </c>
      <c r="G847" s="33">
        <f t="shared" ca="1" si="1034"/>
        <v>0</v>
      </c>
      <c r="H847" s="33">
        <v>0</v>
      </c>
      <c r="I847" s="33">
        <v>0</v>
      </c>
      <c r="J847" s="33">
        <f t="shared" ca="1" si="1090"/>
        <v>0</v>
      </c>
      <c r="K847" s="33">
        <f t="shared" ca="1" si="1035"/>
        <v>0</v>
      </c>
      <c r="L847" s="33"/>
      <c r="M847" s="832">
        <v>0</v>
      </c>
      <c r="N847" s="33">
        <f>IF(M847&gt;0,#REF!,0)</f>
        <v>0</v>
      </c>
      <c r="O847" s="33">
        <f t="shared" ca="1" si="1036"/>
        <v>0</v>
      </c>
      <c r="P847" s="833">
        <f t="shared" ca="1" si="1069"/>
        <v>0</v>
      </c>
      <c r="Q847" s="834">
        <f t="shared" ca="1" si="1070"/>
        <v>0</v>
      </c>
      <c r="R847" s="835">
        <f t="shared" ca="1" si="1071"/>
        <v>0</v>
      </c>
      <c r="S847" s="836">
        <f t="shared" ca="1" si="1072"/>
        <v>0</v>
      </c>
      <c r="T847" s="34">
        <f t="shared" ca="1" si="1037"/>
        <v>0</v>
      </c>
      <c r="U847" s="835">
        <f t="shared" ca="1" si="1073"/>
        <v>0</v>
      </c>
      <c r="V847" s="34">
        <f t="shared" si="1023"/>
        <v>0</v>
      </c>
      <c r="W847" s="553">
        <f t="shared" si="1024"/>
        <v>0</v>
      </c>
      <c r="X847" s="42">
        <f t="shared" si="1074"/>
        <v>0.03</v>
      </c>
      <c r="Y847" s="43">
        <f t="shared" si="1038"/>
        <v>2.4662697723036864E-3</v>
      </c>
      <c r="Z847" s="45">
        <f t="shared" si="1029"/>
        <v>0.03</v>
      </c>
      <c r="AA847" s="43">
        <f t="shared" si="1039"/>
        <v>2.4662697723036864E-3</v>
      </c>
      <c r="AB847" s="35">
        <f t="shared" si="1092"/>
        <v>0.16</v>
      </c>
      <c r="AC847" s="35">
        <f t="shared" ca="1" si="1092"/>
        <v>0.15470777428049154</v>
      </c>
      <c r="AD847" s="317">
        <f t="shared" ca="1" si="1092"/>
        <v>0.15470777428049154</v>
      </c>
      <c r="AE847" s="39"/>
      <c r="AF847" s="318">
        <f t="shared" si="1040"/>
        <v>0</v>
      </c>
      <c r="AG847" s="405">
        <f t="shared" ca="1" si="1041"/>
        <v>0</v>
      </c>
      <c r="AH847" s="318">
        <f t="shared" si="1042"/>
        <v>0</v>
      </c>
      <c r="AI847" s="405">
        <f t="shared" ca="1" si="1043"/>
        <v>0</v>
      </c>
      <c r="AJ847" s="318">
        <f t="shared" si="1044"/>
        <v>0</v>
      </c>
      <c r="AK847" s="405">
        <f t="shared" ca="1" si="1045"/>
        <v>0</v>
      </c>
      <c r="AL847" s="35">
        <v>0</v>
      </c>
      <c r="AM847" s="36">
        <f t="shared" ca="1" si="1046"/>
        <v>0</v>
      </c>
      <c r="AN847" s="39"/>
      <c r="AO847" s="39"/>
      <c r="AP847" s="709">
        <f ca="1">IF($J$12="",0,IF(A847&lt;=$Y$3,IF(R846+SUM($M$126:M847)&gt;$Z$22,R846*10%,IF(R846+SUM($M$126:M847)&lt;=$Z$22,$Z$22-R846-SUM($M$126:M847))),0))</f>
        <v>0</v>
      </c>
      <c r="AQ847" s="319">
        <f t="shared" ca="1" si="1076"/>
        <v>0</v>
      </c>
      <c r="AR847" s="319">
        <f ca="1">IF($J$12="",0,IF(U846&lt;0,0,IF(A847&lt;=$Y$3,IF(U846+SUM($M$126:M847)&gt;$Z$22,U846*10%,IF(U846+SUM($M$126:M847)&lt;=$Z$22,$AR$125-U846-SUM($M$126:M847))),0)))</f>
        <v>0</v>
      </c>
      <c r="AS847" s="39">
        <f t="shared" ca="1" si="1077"/>
        <v>0</v>
      </c>
      <c r="AT847" s="723">
        <f t="shared" ca="1" si="1047"/>
        <v>0</v>
      </c>
      <c r="AU847" s="320">
        <f t="shared" ca="1" si="1048"/>
        <v>0</v>
      </c>
      <c r="AV847" s="320">
        <f t="shared" ca="1" si="1049"/>
        <v>0</v>
      </c>
      <c r="AW847" s="320">
        <f t="shared" ca="1" si="1050"/>
        <v>0</v>
      </c>
      <c r="AX847" s="320">
        <f t="shared" ca="1" si="1051"/>
        <v>0</v>
      </c>
      <c r="AY847" s="320">
        <f t="shared" ca="1" si="1078"/>
        <v>0</v>
      </c>
      <c r="AZ847" s="724">
        <f t="shared" ca="1" si="1052"/>
        <v>0</v>
      </c>
      <c r="BA847" s="1259">
        <f t="shared" si="1079"/>
        <v>0</v>
      </c>
      <c r="BB847" s="1250"/>
      <c r="BC847" s="715">
        <f t="shared" si="1053"/>
        <v>0</v>
      </c>
      <c r="BD847" s="715">
        <f t="shared" si="1054"/>
        <v>0</v>
      </c>
      <c r="BE847" s="715">
        <f t="shared" si="1055"/>
        <v>0</v>
      </c>
      <c r="BF847" s="715">
        <f t="shared" si="1080"/>
        <v>0</v>
      </c>
      <c r="BG847" s="732">
        <f t="shared" si="1056"/>
        <v>0</v>
      </c>
      <c r="BH847" s="39"/>
      <c r="BI847" s="39"/>
      <c r="BJ847" s="39"/>
      <c r="BK847" s="39"/>
      <c r="BL847" s="39"/>
      <c r="BM847" s="30"/>
      <c r="BN847" s="422">
        <f t="shared" ca="1" si="1057"/>
        <v>0</v>
      </c>
      <c r="BO847" s="422">
        <f t="shared" ca="1" si="1058"/>
        <v>0</v>
      </c>
      <c r="BP847" s="422">
        <f t="shared" ca="1" si="1059"/>
        <v>0</v>
      </c>
      <c r="BQ847" s="422">
        <f t="shared" ca="1" si="1060"/>
        <v>0</v>
      </c>
      <c r="BR847" s="422">
        <f t="shared" ca="1" si="1081"/>
        <v>0</v>
      </c>
      <c r="BS847" s="422">
        <f t="shared" ca="1" si="1061"/>
        <v>0</v>
      </c>
      <c r="BT847" s="422">
        <f t="shared" si="1062"/>
        <v>0</v>
      </c>
      <c r="BU847" s="422">
        <f t="shared" si="1063"/>
        <v>0</v>
      </c>
      <c r="BV847" s="422">
        <f t="shared" si="1064"/>
        <v>0</v>
      </c>
      <c r="BW847" s="422">
        <f t="shared" si="1065"/>
        <v>0</v>
      </c>
      <c r="BX847" s="422">
        <f t="shared" si="1082"/>
        <v>0</v>
      </c>
      <c r="BY847" s="422">
        <f t="shared" si="1066"/>
        <v>0</v>
      </c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458"/>
      <c r="CL847" s="458"/>
      <c r="CM847" s="458"/>
      <c r="CN847" s="458"/>
      <c r="CO847" s="458"/>
      <c r="CP847" s="458"/>
      <c r="CQ847" s="458"/>
      <c r="CR847" s="458"/>
      <c r="CS847" s="458"/>
      <c r="CT847" s="458"/>
      <c r="CU847" s="458"/>
      <c r="CV847" s="458"/>
      <c r="CW847" s="458"/>
      <c r="CX847" s="458"/>
      <c r="CY847" s="458"/>
      <c r="CZ847" s="458"/>
      <c r="DA847" s="458"/>
      <c r="DB847" s="458"/>
      <c r="DC847" s="458"/>
      <c r="DD847" s="458"/>
      <c r="DE847" s="458"/>
      <c r="DF847" s="458"/>
      <c r="DG847" s="458"/>
      <c r="DH847" s="458"/>
      <c r="DI847" s="458"/>
      <c r="DJ847" s="458"/>
      <c r="DK847" s="458"/>
      <c r="DL847" s="458"/>
      <c r="DM847" s="458"/>
      <c r="DN847" s="458"/>
      <c r="DO847" s="458"/>
      <c r="DP847" s="458"/>
      <c r="DQ847" s="458"/>
      <c r="DR847" s="458"/>
      <c r="DS847" s="458"/>
      <c r="DT847" s="458"/>
      <c r="DU847" s="39"/>
      <c r="DV847" s="39"/>
      <c r="DW847" s="31">
        <f t="shared" si="1093"/>
        <v>61</v>
      </c>
      <c r="DX847" s="459">
        <f t="shared" si="1067"/>
        <v>723</v>
      </c>
      <c r="DY847" s="467">
        <f t="shared" si="1083"/>
        <v>0</v>
      </c>
      <c r="DZ847" s="468">
        <f t="shared" si="1084"/>
        <v>0</v>
      </c>
      <c r="EA847" s="467">
        <f t="shared" si="1085"/>
        <v>0</v>
      </c>
      <c r="EB847" s="468"/>
      <c r="EC847" s="326"/>
      <c r="ED847" s="468"/>
      <c r="EE847" s="39"/>
      <c r="EF847" s="459">
        <f t="shared" si="1086"/>
        <v>723</v>
      </c>
      <c r="EG847" s="407">
        <f t="shared" ref="EG847:EJ862" si="1094">EG846</f>
        <v>0.03</v>
      </c>
      <c r="EH847" s="407">
        <f t="shared" si="1094"/>
        <v>0.03</v>
      </c>
      <c r="EI847" s="407">
        <f t="shared" si="1094"/>
        <v>0.03</v>
      </c>
      <c r="EJ847" s="407">
        <f t="shared" si="1094"/>
        <v>0.03</v>
      </c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</row>
    <row r="848" spans="1:228" ht="12.75" hidden="1" customHeight="1" x14ac:dyDescent="0.2">
      <c r="A848" s="31">
        <f t="shared" si="1091"/>
        <v>61</v>
      </c>
      <c r="B848" s="31"/>
      <c r="C848" s="31"/>
      <c r="D848" s="32">
        <f t="shared" si="1068"/>
        <v>724</v>
      </c>
      <c r="E848" s="33">
        <f t="shared" ca="1" si="1032"/>
        <v>0</v>
      </c>
      <c r="F848" s="33">
        <f t="shared" ca="1" si="1033"/>
        <v>0</v>
      </c>
      <c r="G848" s="33">
        <f t="shared" ca="1" si="1034"/>
        <v>0</v>
      </c>
      <c r="H848" s="33">
        <v>0</v>
      </c>
      <c r="I848" s="33">
        <v>0</v>
      </c>
      <c r="J848" s="33">
        <f t="shared" ca="1" si="1090"/>
        <v>0</v>
      </c>
      <c r="K848" s="33">
        <f t="shared" ca="1" si="1035"/>
        <v>0</v>
      </c>
      <c r="L848" s="33"/>
      <c r="M848" s="832">
        <v>0</v>
      </c>
      <c r="N848" s="33">
        <f>IF(M848&gt;0,#REF!,0)</f>
        <v>0</v>
      </c>
      <c r="O848" s="33">
        <f t="shared" ca="1" si="1036"/>
        <v>0</v>
      </c>
      <c r="P848" s="833">
        <f t="shared" ca="1" si="1069"/>
        <v>0</v>
      </c>
      <c r="Q848" s="834">
        <f t="shared" ca="1" si="1070"/>
        <v>0</v>
      </c>
      <c r="R848" s="835">
        <f t="shared" ca="1" si="1071"/>
        <v>0</v>
      </c>
      <c r="S848" s="836">
        <f t="shared" ca="1" si="1072"/>
        <v>0</v>
      </c>
      <c r="T848" s="34">
        <f t="shared" ca="1" si="1037"/>
        <v>0</v>
      </c>
      <c r="U848" s="835">
        <f t="shared" ca="1" si="1073"/>
        <v>0</v>
      </c>
      <c r="V848" s="34">
        <f t="shared" si="1023"/>
        <v>0</v>
      </c>
      <c r="W848" s="553">
        <f t="shared" si="1024"/>
        <v>0</v>
      </c>
      <c r="X848" s="42">
        <f t="shared" si="1074"/>
        <v>0.03</v>
      </c>
      <c r="Y848" s="43">
        <f t="shared" si="1038"/>
        <v>2.4662697723036864E-3</v>
      </c>
      <c r="Z848" s="45">
        <f t="shared" si="1029"/>
        <v>0.03</v>
      </c>
      <c r="AA848" s="43">
        <f t="shared" si="1039"/>
        <v>2.4662697723036864E-3</v>
      </c>
      <c r="AB848" s="35">
        <f t="shared" si="1092"/>
        <v>0.16</v>
      </c>
      <c r="AC848" s="35">
        <f t="shared" ca="1" si="1092"/>
        <v>0.15470777428049154</v>
      </c>
      <c r="AD848" s="317">
        <f t="shared" ca="1" si="1092"/>
        <v>0.15470777428049154</v>
      </c>
      <c r="AE848" s="39"/>
      <c r="AF848" s="318">
        <f t="shared" si="1040"/>
        <v>0</v>
      </c>
      <c r="AG848" s="405">
        <f t="shared" ca="1" si="1041"/>
        <v>0</v>
      </c>
      <c r="AH848" s="318">
        <f t="shared" si="1042"/>
        <v>0</v>
      </c>
      <c r="AI848" s="405">
        <f t="shared" ca="1" si="1043"/>
        <v>0</v>
      </c>
      <c r="AJ848" s="318">
        <f t="shared" si="1044"/>
        <v>0</v>
      </c>
      <c r="AK848" s="405">
        <f t="shared" ca="1" si="1045"/>
        <v>0</v>
      </c>
      <c r="AL848" s="35">
        <v>0</v>
      </c>
      <c r="AM848" s="36">
        <f t="shared" ca="1" si="1046"/>
        <v>0</v>
      </c>
      <c r="AN848" s="39"/>
      <c r="AO848" s="39"/>
      <c r="AP848" s="709">
        <f ca="1">IF($J$12="",0,IF(A848&lt;=$Y$3,IF(R847+SUM($M$126:M848)&gt;$Z$22,R847*10%,IF(R847+SUM($M$126:M848)&lt;=$Z$22,$Z$22-R847-SUM($M$126:M848))),0))</f>
        <v>0</v>
      </c>
      <c r="AQ848" s="319">
        <f t="shared" ca="1" si="1076"/>
        <v>0</v>
      </c>
      <c r="AR848" s="319">
        <f ca="1">IF($J$12="",0,IF(U847&lt;0,0,IF(A848&lt;=$Y$3,IF(U847+SUM($M$126:M848)&gt;$Z$22,U847*10%,IF(U847+SUM($M$126:M848)&lt;=$Z$22,$AR$125-U847-SUM($M$126:M848))),0)))</f>
        <v>0</v>
      </c>
      <c r="AS848" s="39">
        <f t="shared" ca="1" si="1077"/>
        <v>0</v>
      </c>
      <c r="AT848" s="723">
        <f t="shared" ca="1" si="1047"/>
        <v>0</v>
      </c>
      <c r="AU848" s="320">
        <f t="shared" ca="1" si="1048"/>
        <v>0</v>
      </c>
      <c r="AV848" s="320">
        <f t="shared" ca="1" si="1049"/>
        <v>0</v>
      </c>
      <c r="AW848" s="320">
        <f t="shared" ca="1" si="1050"/>
        <v>0</v>
      </c>
      <c r="AX848" s="320">
        <f t="shared" ca="1" si="1051"/>
        <v>0</v>
      </c>
      <c r="AY848" s="320">
        <f t="shared" ca="1" si="1078"/>
        <v>0</v>
      </c>
      <c r="AZ848" s="724">
        <f t="shared" ca="1" si="1052"/>
        <v>0</v>
      </c>
      <c r="BA848" s="1259">
        <f t="shared" si="1079"/>
        <v>0</v>
      </c>
      <c r="BB848" s="1250"/>
      <c r="BC848" s="715">
        <f t="shared" si="1053"/>
        <v>0</v>
      </c>
      <c r="BD848" s="715">
        <f t="shared" si="1054"/>
        <v>0</v>
      </c>
      <c r="BE848" s="715">
        <f t="shared" si="1055"/>
        <v>0</v>
      </c>
      <c r="BF848" s="715">
        <f t="shared" si="1080"/>
        <v>0</v>
      </c>
      <c r="BG848" s="732">
        <f t="shared" si="1056"/>
        <v>0</v>
      </c>
      <c r="BH848" s="39"/>
      <c r="BI848" s="39"/>
      <c r="BJ848" s="39"/>
      <c r="BK848" s="39"/>
      <c r="BL848" s="39"/>
      <c r="BM848" s="30"/>
      <c r="BN848" s="422">
        <f t="shared" ca="1" si="1057"/>
        <v>0</v>
      </c>
      <c r="BO848" s="422">
        <f t="shared" ca="1" si="1058"/>
        <v>0</v>
      </c>
      <c r="BP848" s="422">
        <f t="shared" ca="1" si="1059"/>
        <v>0</v>
      </c>
      <c r="BQ848" s="422">
        <f t="shared" ca="1" si="1060"/>
        <v>0</v>
      </c>
      <c r="BR848" s="422">
        <f t="shared" ca="1" si="1081"/>
        <v>0</v>
      </c>
      <c r="BS848" s="422">
        <f t="shared" ca="1" si="1061"/>
        <v>0</v>
      </c>
      <c r="BT848" s="422">
        <f t="shared" si="1062"/>
        <v>0</v>
      </c>
      <c r="BU848" s="422">
        <f t="shared" si="1063"/>
        <v>0</v>
      </c>
      <c r="BV848" s="422">
        <f t="shared" si="1064"/>
        <v>0</v>
      </c>
      <c r="BW848" s="422">
        <f t="shared" si="1065"/>
        <v>0</v>
      </c>
      <c r="BX848" s="422">
        <f t="shared" si="1082"/>
        <v>0</v>
      </c>
      <c r="BY848" s="422">
        <f t="shared" si="1066"/>
        <v>0</v>
      </c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458"/>
      <c r="CL848" s="458"/>
      <c r="CM848" s="458"/>
      <c r="CN848" s="458"/>
      <c r="CO848" s="458"/>
      <c r="CP848" s="458"/>
      <c r="CQ848" s="458"/>
      <c r="CR848" s="458"/>
      <c r="CS848" s="458"/>
      <c r="CT848" s="458"/>
      <c r="CU848" s="458"/>
      <c r="CV848" s="458"/>
      <c r="CW848" s="458"/>
      <c r="CX848" s="458"/>
      <c r="CY848" s="458"/>
      <c r="CZ848" s="458"/>
      <c r="DA848" s="458"/>
      <c r="DB848" s="458"/>
      <c r="DC848" s="458"/>
      <c r="DD848" s="458"/>
      <c r="DE848" s="458"/>
      <c r="DF848" s="458"/>
      <c r="DG848" s="458"/>
      <c r="DH848" s="458"/>
      <c r="DI848" s="458"/>
      <c r="DJ848" s="458"/>
      <c r="DK848" s="458"/>
      <c r="DL848" s="458"/>
      <c r="DM848" s="458"/>
      <c r="DN848" s="458"/>
      <c r="DO848" s="458"/>
      <c r="DP848" s="458"/>
      <c r="DQ848" s="458"/>
      <c r="DR848" s="458"/>
      <c r="DS848" s="458"/>
      <c r="DT848" s="458"/>
      <c r="DU848" s="39"/>
      <c r="DV848" s="39"/>
      <c r="DW848" s="31">
        <f t="shared" si="1093"/>
        <v>61</v>
      </c>
      <c r="DX848" s="459">
        <f t="shared" si="1067"/>
        <v>724</v>
      </c>
      <c r="DY848" s="467">
        <f t="shared" si="1083"/>
        <v>0</v>
      </c>
      <c r="DZ848" s="468">
        <f t="shared" si="1084"/>
        <v>0</v>
      </c>
      <c r="EA848" s="467">
        <f t="shared" si="1085"/>
        <v>0</v>
      </c>
      <c r="EB848" s="468"/>
      <c r="EC848" s="326"/>
      <c r="ED848" s="468"/>
      <c r="EE848" s="39"/>
      <c r="EF848" s="459">
        <f t="shared" si="1086"/>
        <v>724</v>
      </c>
      <c r="EG848" s="407">
        <f t="shared" si="1094"/>
        <v>0.03</v>
      </c>
      <c r="EH848" s="407">
        <f t="shared" si="1094"/>
        <v>0.03</v>
      </c>
      <c r="EI848" s="407">
        <f t="shared" si="1094"/>
        <v>0.03</v>
      </c>
      <c r="EJ848" s="407">
        <f t="shared" si="1094"/>
        <v>0.03</v>
      </c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</row>
    <row r="849" spans="1:228" ht="12.75" hidden="1" customHeight="1" x14ac:dyDescent="0.2">
      <c r="A849" s="31">
        <f t="shared" si="1091"/>
        <v>61</v>
      </c>
      <c r="B849" s="31"/>
      <c r="C849" s="31"/>
      <c r="D849" s="32">
        <f t="shared" si="1068"/>
        <v>725</v>
      </c>
      <c r="E849" s="33">
        <f t="shared" ca="1" si="1032"/>
        <v>0</v>
      </c>
      <c r="F849" s="33">
        <f t="shared" ca="1" si="1033"/>
        <v>0</v>
      </c>
      <c r="G849" s="33">
        <f t="shared" ca="1" si="1034"/>
        <v>0</v>
      </c>
      <c r="H849" s="33">
        <v>0</v>
      </c>
      <c r="I849" s="33">
        <v>0</v>
      </c>
      <c r="J849" s="33">
        <f t="shared" ca="1" si="1090"/>
        <v>0</v>
      </c>
      <c r="K849" s="33">
        <f t="shared" ca="1" si="1035"/>
        <v>0</v>
      </c>
      <c r="L849" s="33"/>
      <c r="M849" s="832">
        <v>0</v>
      </c>
      <c r="N849" s="33">
        <f>IF(M849&gt;0,#REF!,0)</f>
        <v>0</v>
      </c>
      <c r="O849" s="33">
        <f t="shared" ca="1" si="1036"/>
        <v>0</v>
      </c>
      <c r="P849" s="833">
        <f t="shared" ca="1" si="1069"/>
        <v>0</v>
      </c>
      <c r="Q849" s="834">
        <f t="shared" ca="1" si="1070"/>
        <v>0</v>
      </c>
      <c r="R849" s="835">
        <f t="shared" ca="1" si="1071"/>
        <v>0</v>
      </c>
      <c r="S849" s="836">
        <f t="shared" ca="1" si="1072"/>
        <v>0</v>
      </c>
      <c r="T849" s="34">
        <f t="shared" ca="1" si="1037"/>
        <v>0</v>
      </c>
      <c r="U849" s="835">
        <f t="shared" ca="1" si="1073"/>
        <v>0</v>
      </c>
      <c r="V849" s="34">
        <f t="shared" si="1023"/>
        <v>0</v>
      </c>
      <c r="W849" s="553">
        <f t="shared" si="1024"/>
        <v>0</v>
      </c>
      <c r="X849" s="42">
        <f t="shared" si="1074"/>
        <v>0.03</v>
      </c>
      <c r="Y849" s="43">
        <f t="shared" si="1038"/>
        <v>2.4662697723036864E-3</v>
      </c>
      <c r="Z849" s="45">
        <f t="shared" si="1029"/>
        <v>0.03</v>
      </c>
      <c r="AA849" s="43">
        <f t="shared" si="1039"/>
        <v>2.4662697723036864E-3</v>
      </c>
      <c r="AB849" s="35">
        <f t="shared" si="1092"/>
        <v>0.16</v>
      </c>
      <c r="AC849" s="35">
        <f t="shared" ca="1" si="1092"/>
        <v>0.15470777428049154</v>
      </c>
      <c r="AD849" s="317">
        <f t="shared" ca="1" si="1092"/>
        <v>0.15470777428049154</v>
      </c>
      <c r="AE849" s="39"/>
      <c r="AF849" s="318">
        <f t="shared" si="1040"/>
        <v>0</v>
      </c>
      <c r="AG849" s="405">
        <f t="shared" ca="1" si="1041"/>
        <v>0</v>
      </c>
      <c r="AH849" s="318">
        <f t="shared" si="1042"/>
        <v>0</v>
      </c>
      <c r="AI849" s="405">
        <f t="shared" ca="1" si="1043"/>
        <v>0</v>
      </c>
      <c r="AJ849" s="318">
        <f t="shared" si="1044"/>
        <v>0</v>
      </c>
      <c r="AK849" s="405">
        <f t="shared" ca="1" si="1045"/>
        <v>0</v>
      </c>
      <c r="AL849" s="35">
        <v>0</v>
      </c>
      <c r="AM849" s="36">
        <f t="shared" ca="1" si="1046"/>
        <v>0</v>
      </c>
      <c r="AN849" s="39"/>
      <c r="AO849" s="39"/>
      <c r="AP849" s="709">
        <f ca="1">IF($J$12="",0,IF(A849&lt;=$Y$3,IF(R848+SUM($M$126:M849)&gt;$Z$22,R848*10%,IF(R848+SUM($M$126:M849)&lt;=$Z$22,$Z$22-R848-SUM($M$126:M849))),0))</f>
        <v>0</v>
      </c>
      <c r="AQ849" s="319">
        <f t="shared" ca="1" si="1076"/>
        <v>0</v>
      </c>
      <c r="AR849" s="319">
        <f ca="1">IF($J$12="",0,IF(U848&lt;0,0,IF(A849&lt;=$Y$3,IF(U848+SUM($M$126:M849)&gt;$Z$22,U848*10%,IF(U848+SUM($M$126:M849)&lt;=$Z$22,$AR$125-U848-SUM($M$126:M849))),0)))</f>
        <v>0</v>
      </c>
      <c r="AS849" s="39">
        <f t="shared" ca="1" si="1077"/>
        <v>0</v>
      </c>
      <c r="AT849" s="723">
        <f t="shared" ca="1" si="1047"/>
        <v>0</v>
      </c>
      <c r="AU849" s="320">
        <f t="shared" ca="1" si="1048"/>
        <v>0</v>
      </c>
      <c r="AV849" s="320">
        <f t="shared" ca="1" si="1049"/>
        <v>0</v>
      </c>
      <c r="AW849" s="320">
        <f t="shared" ca="1" si="1050"/>
        <v>0</v>
      </c>
      <c r="AX849" s="320">
        <f t="shared" ca="1" si="1051"/>
        <v>0</v>
      </c>
      <c r="AY849" s="320">
        <f t="shared" ca="1" si="1078"/>
        <v>0</v>
      </c>
      <c r="AZ849" s="724">
        <f t="shared" ca="1" si="1052"/>
        <v>0</v>
      </c>
      <c r="BA849" s="1259">
        <f t="shared" si="1079"/>
        <v>0</v>
      </c>
      <c r="BB849" s="1250"/>
      <c r="BC849" s="715">
        <f t="shared" si="1053"/>
        <v>0</v>
      </c>
      <c r="BD849" s="715">
        <f t="shared" si="1054"/>
        <v>0</v>
      </c>
      <c r="BE849" s="715">
        <f t="shared" si="1055"/>
        <v>0</v>
      </c>
      <c r="BF849" s="715">
        <f t="shared" si="1080"/>
        <v>0</v>
      </c>
      <c r="BG849" s="732">
        <f t="shared" si="1056"/>
        <v>0</v>
      </c>
      <c r="BH849" s="39"/>
      <c r="BI849" s="39"/>
      <c r="BJ849" s="39"/>
      <c r="BK849" s="39"/>
      <c r="BL849" s="39"/>
      <c r="BM849" s="30"/>
      <c r="BN849" s="422">
        <f t="shared" ca="1" si="1057"/>
        <v>0</v>
      </c>
      <c r="BO849" s="422">
        <f t="shared" ca="1" si="1058"/>
        <v>0</v>
      </c>
      <c r="BP849" s="422">
        <f t="shared" ca="1" si="1059"/>
        <v>0</v>
      </c>
      <c r="BQ849" s="422">
        <f t="shared" ca="1" si="1060"/>
        <v>0</v>
      </c>
      <c r="BR849" s="422">
        <f t="shared" ca="1" si="1081"/>
        <v>0</v>
      </c>
      <c r="BS849" s="422">
        <f t="shared" ca="1" si="1061"/>
        <v>0</v>
      </c>
      <c r="BT849" s="422">
        <f t="shared" si="1062"/>
        <v>0</v>
      </c>
      <c r="BU849" s="422">
        <f t="shared" si="1063"/>
        <v>0</v>
      </c>
      <c r="BV849" s="422">
        <f t="shared" si="1064"/>
        <v>0</v>
      </c>
      <c r="BW849" s="422">
        <f t="shared" si="1065"/>
        <v>0</v>
      </c>
      <c r="BX849" s="422">
        <f t="shared" si="1082"/>
        <v>0</v>
      </c>
      <c r="BY849" s="422">
        <f t="shared" si="1066"/>
        <v>0</v>
      </c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458"/>
      <c r="CL849" s="458"/>
      <c r="CM849" s="458"/>
      <c r="CN849" s="458"/>
      <c r="CO849" s="458"/>
      <c r="CP849" s="458"/>
      <c r="CQ849" s="458"/>
      <c r="CR849" s="458"/>
      <c r="CS849" s="458"/>
      <c r="CT849" s="458"/>
      <c r="CU849" s="458"/>
      <c r="CV849" s="458"/>
      <c r="CW849" s="458"/>
      <c r="CX849" s="458"/>
      <c r="CY849" s="458"/>
      <c r="CZ849" s="458"/>
      <c r="DA849" s="458"/>
      <c r="DB849" s="458"/>
      <c r="DC849" s="458"/>
      <c r="DD849" s="458"/>
      <c r="DE849" s="458"/>
      <c r="DF849" s="458"/>
      <c r="DG849" s="458"/>
      <c r="DH849" s="458"/>
      <c r="DI849" s="458"/>
      <c r="DJ849" s="458"/>
      <c r="DK849" s="458"/>
      <c r="DL849" s="458"/>
      <c r="DM849" s="458"/>
      <c r="DN849" s="458"/>
      <c r="DO849" s="458"/>
      <c r="DP849" s="458"/>
      <c r="DQ849" s="458"/>
      <c r="DR849" s="458"/>
      <c r="DS849" s="458"/>
      <c r="DT849" s="458"/>
      <c r="DU849" s="39"/>
      <c r="DV849" s="39"/>
      <c r="DW849" s="31">
        <f t="shared" si="1093"/>
        <v>61</v>
      </c>
      <c r="DX849" s="459">
        <f t="shared" si="1067"/>
        <v>725</v>
      </c>
      <c r="DY849" s="467">
        <f t="shared" si="1083"/>
        <v>0</v>
      </c>
      <c r="DZ849" s="468">
        <f t="shared" si="1084"/>
        <v>0</v>
      </c>
      <c r="EA849" s="467">
        <f t="shared" si="1085"/>
        <v>0</v>
      </c>
      <c r="EB849" s="468"/>
      <c r="EC849" s="326"/>
      <c r="ED849" s="468"/>
      <c r="EE849" s="39"/>
      <c r="EF849" s="459">
        <f t="shared" si="1086"/>
        <v>725</v>
      </c>
      <c r="EG849" s="407">
        <f t="shared" si="1094"/>
        <v>0.03</v>
      </c>
      <c r="EH849" s="407">
        <f t="shared" si="1094"/>
        <v>0.03</v>
      </c>
      <c r="EI849" s="407">
        <f t="shared" si="1094"/>
        <v>0.03</v>
      </c>
      <c r="EJ849" s="407">
        <f t="shared" si="1094"/>
        <v>0.03</v>
      </c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</row>
    <row r="850" spans="1:228" ht="12.75" hidden="1" customHeight="1" x14ac:dyDescent="0.2">
      <c r="A850" s="31">
        <f t="shared" si="1091"/>
        <v>61</v>
      </c>
      <c r="B850" s="31"/>
      <c r="C850" s="31"/>
      <c r="D850" s="32">
        <f t="shared" si="1068"/>
        <v>726</v>
      </c>
      <c r="E850" s="33">
        <f t="shared" ca="1" si="1032"/>
        <v>0</v>
      </c>
      <c r="F850" s="33">
        <f t="shared" ca="1" si="1033"/>
        <v>0</v>
      </c>
      <c r="G850" s="33">
        <f t="shared" ca="1" si="1034"/>
        <v>0</v>
      </c>
      <c r="H850" s="33">
        <v>0</v>
      </c>
      <c r="I850" s="33">
        <v>0</v>
      </c>
      <c r="J850" s="33">
        <f t="shared" ca="1" si="1090"/>
        <v>0</v>
      </c>
      <c r="K850" s="33">
        <f t="shared" ca="1" si="1035"/>
        <v>0</v>
      </c>
      <c r="L850" s="33"/>
      <c r="M850" s="832">
        <v>0</v>
      </c>
      <c r="N850" s="33">
        <f>IF(M850&gt;0,#REF!,0)</f>
        <v>0</v>
      </c>
      <c r="O850" s="33">
        <f t="shared" ca="1" si="1036"/>
        <v>0</v>
      </c>
      <c r="P850" s="833">
        <f t="shared" ca="1" si="1069"/>
        <v>0</v>
      </c>
      <c r="Q850" s="834">
        <f t="shared" ca="1" si="1070"/>
        <v>0</v>
      </c>
      <c r="R850" s="835">
        <f t="shared" ca="1" si="1071"/>
        <v>0</v>
      </c>
      <c r="S850" s="836">
        <f t="shared" ca="1" si="1072"/>
        <v>0</v>
      </c>
      <c r="T850" s="34">
        <f t="shared" ca="1" si="1037"/>
        <v>0</v>
      </c>
      <c r="U850" s="835">
        <f t="shared" ca="1" si="1073"/>
        <v>0</v>
      </c>
      <c r="V850" s="34">
        <f t="shared" si="1023"/>
        <v>0</v>
      </c>
      <c r="W850" s="553">
        <f t="shared" si="1024"/>
        <v>0</v>
      </c>
      <c r="X850" s="42">
        <f t="shared" si="1074"/>
        <v>0.03</v>
      </c>
      <c r="Y850" s="43">
        <f t="shared" si="1038"/>
        <v>2.4662697723036864E-3</v>
      </c>
      <c r="Z850" s="45">
        <f t="shared" si="1029"/>
        <v>0.03</v>
      </c>
      <c r="AA850" s="43">
        <f t="shared" si="1039"/>
        <v>2.4662697723036864E-3</v>
      </c>
      <c r="AB850" s="35">
        <f t="shared" si="1092"/>
        <v>0.16</v>
      </c>
      <c r="AC850" s="35">
        <f t="shared" ca="1" si="1092"/>
        <v>0.15470777428049154</v>
      </c>
      <c r="AD850" s="317">
        <f t="shared" ca="1" si="1092"/>
        <v>0.15470777428049154</v>
      </c>
      <c r="AE850" s="39"/>
      <c r="AF850" s="318">
        <f t="shared" si="1040"/>
        <v>0</v>
      </c>
      <c r="AG850" s="405">
        <f t="shared" ca="1" si="1041"/>
        <v>0</v>
      </c>
      <c r="AH850" s="318">
        <f t="shared" si="1042"/>
        <v>0</v>
      </c>
      <c r="AI850" s="405">
        <f t="shared" ca="1" si="1043"/>
        <v>0</v>
      </c>
      <c r="AJ850" s="318">
        <f t="shared" si="1044"/>
        <v>0</v>
      </c>
      <c r="AK850" s="405">
        <f t="shared" ca="1" si="1045"/>
        <v>0</v>
      </c>
      <c r="AL850" s="35">
        <v>0</v>
      </c>
      <c r="AM850" s="36">
        <f t="shared" ca="1" si="1046"/>
        <v>0</v>
      </c>
      <c r="AN850" s="39"/>
      <c r="AO850" s="39"/>
      <c r="AP850" s="709">
        <f ca="1">IF($J$12="",0,IF(A850&lt;=$Y$3,IF(R849+SUM($M$126:M850)&gt;$Z$22,R849*10%,IF(R849+SUM($M$126:M850)&lt;=$Z$22,$Z$22-R849-SUM($M$126:M850))),0))</f>
        <v>0</v>
      </c>
      <c r="AQ850" s="319">
        <f t="shared" ca="1" si="1076"/>
        <v>0</v>
      </c>
      <c r="AR850" s="319">
        <f ca="1">IF($J$12="",0,IF(U849&lt;0,0,IF(A850&lt;=$Y$3,IF(U849+SUM($M$126:M850)&gt;$Z$22,U849*10%,IF(U849+SUM($M$126:M850)&lt;=$Z$22,$AR$125-U849-SUM($M$126:M850))),0)))</f>
        <v>0</v>
      </c>
      <c r="AS850" s="39">
        <f t="shared" ca="1" si="1077"/>
        <v>0</v>
      </c>
      <c r="AT850" s="723">
        <f t="shared" ca="1" si="1047"/>
        <v>0</v>
      </c>
      <c r="AU850" s="320">
        <f t="shared" ca="1" si="1048"/>
        <v>0</v>
      </c>
      <c r="AV850" s="320">
        <f t="shared" ca="1" si="1049"/>
        <v>0</v>
      </c>
      <c r="AW850" s="320">
        <f t="shared" ca="1" si="1050"/>
        <v>0</v>
      </c>
      <c r="AX850" s="320">
        <f t="shared" ca="1" si="1051"/>
        <v>0</v>
      </c>
      <c r="AY850" s="320">
        <f t="shared" ca="1" si="1078"/>
        <v>0</v>
      </c>
      <c r="AZ850" s="724">
        <f t="shared" ca="1" si="1052"/>
        <v>0</v>
      </c>
      <c r="BA850" s="1259">
        <f t="shared" si="1079"/>
        <v>0</v>
      </c>
      <c r="BB850" s="1250"/>
      <c r="BC850" s="715">
        <f t="shared" si="1053"/>
        <v>0</v>
      </c>
      <c r="BD850" s="715">
        <f t="shared" si="1054"/>
        <v>0</v>
      </c>
      <c r="BE850" s="715">
        <f t="shared" si="1055"/>
        <v>0</v>
      </c>
      <c r="BF850" s="715">
        <f t="shared" si="1080"/>
        <v>0</v>
      </c>
      <c r="BG850" s="732">
        <f t="shared" si="1056"/>
        <v>0</v>
      </c>
      <c r="BH850" s="39"/>
      <c r="BI850" s="39"/>
      <c r="BJ850" s="39"/>
      <c r="BK850" s="39"/>
      <c r="BL850" s="39"/>
      <c r="BM850" s="30"/>
      <c r="BN850" s="422">
        <f t="shared" ca="1" si="1057"/>
        <v>0</v>
      </c>
      <c r="BO850" s="422">
        <f t="shared" ca="1" si="1058"/>
        <v>0</v>
      </c>
      <c r="BP850" s="422">
        <f t="shared" ca="1" si="1059"/>
        <v>0</v>
      </c>
      <c r="BQ850" s="422">
        <f t="shared" ca="1" si="1060"/>
        <v>0</v>
      </c>
      <c r="BR850" s="422">
        <f t="shared" ca="1" si="1081"/>
        <v>0</v>
      </c>
      <c r="BS850" s="422">
        <f t="shared" ca="1" si="1061"/>
        <v>0</v>
      </c>
      <c r="BT850" s="422">
        <f t="shared" si="1062"/>
        <v>0</v>
      </c>
      <c r="BU850" s="422">
        <f t="shared" si="1063"/>
        <v>0</v>
      </c>
      <c r="BV850" s="422">
        <f t="shared" si="1064"/>
        <v>0</v>
      </c>
      <c r="BW850" s="422">
        <f t="shared" si="1065"/>
        <v>0</v>
      </c>
      <c r="BX850" s="422">
        <f t="shared" si="1082"/>
        <v>0</v>
      </c>
      <c r="BY850" s="422">
        <f t="shared" si="1066"/>
        <v>0</v>
      </c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458"/>
      <c r="CL850" s="458"/>
      <c r="CM850" s="458"/>
      <c r="CN850" s="458"/>
      <c r="CO850" s="458"/>
      <c r="CP850" s="458"/>
      <c r="CQ850" s="458"/>
      <c r="CR850" s="458"/>
      <c r="CS850" s="458"/>
      <c r="CT850" s="458"/>
      <c r="CU850" s="458"/>
      <c r="CV850" s="458"/>
      <c r="CW850" s="458"/>
      <c r="CX850" s="458"/>
      <c r="CY850" s="458"/>
      <c r="CZ850" s="458"/>
      <c r="DA850" s="458"/>
      <c r="DB850" s="458"/>
      <c r="DC850" s="458"/>
      <c r="DD850" s="458"/>
      <c r="DE850" s="458"/>
      <c r="DF850" s="458"/>
      <c r="DG850" s="458"/>
      <c r="DH850" s="458"/>
      <c r="DI850" s="458"/>
      <c r="DJ850" s="458"/>
      <c r="DK850" s="458"/>
      <c r="DL850" s="458"/>
      <c r="DM850" s="458"/>
      <c r="DN850" s="458"/>
      <c r="DO850" s="458"/>
      <c r="DP850" s="458"/>
      <c r="DQ850" s="458"/>
      <c r="DR850" s="458"/>
      <c r="DS850" s="458"/>
      <c r="DT850" s="458"/>
      <c r="DU850" s="39"/>
      <c r="DV850" s="39"/>
      <c r="DW850" s="31">
        <f t="shared" si="1093"/>
        <v>61</v>
      </c>
      <c r="DX850" s="459">
        <f t="shared" si="1067"/>
        <v>726</v>
      </c>
      <c r="DY850" s="467">
        <f t="shared" si="1083"/>
        <v>0</v>
      </c>
      <c r="DZ850" s="468">
        <f t="shared" si="1084"/>
        <v>0</v>
      </c>
      <c r="EA850" s="467">
        <f t="shared" si="1085"/>
        <v>0</v>
      </c>
      <c r="EB850" s="468"/>
      <c r="EC850" s="326"/>
      <c r="ED850" s="468"/>
      <c r="EE850" s="39"/>
      <c r="EF850" s="459">
        <f t="shared" si="1086"/>
        <v>726</v>
      </c>
      <c r="EG850" s="407">
        <f t="shared" si="1094"/>
        <v>0.03</v>
      </c>
      <c r="EH850" s="407">
        <f t="shared" si="1094"/>
        <v>0.03</v>
      </c>
      <c r="EI850" s="407">
        <f t="shared" si="1094"/>
        <v>0.03</v>
      </c>
      <c r="EJ850" s="407">
        <f t="shared" si="1094"/>
        <v>0.03</v>
      </c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</row>
    <row r="851" spans="1:228" ht="12.75" hidden="1" customHeight="1" x14ac:dyDescent="0.2">
      <c r="A851" s="31">
        <f t="shared" si="1091"/>
        <v>61</v>
      </c>
      <c r="B851" s="31"/>
      <c r="C851" s="31"/>
      <c r="D851" s="32">
        <f t="shared" si="1068"/>
        <v>727</v>
      </c>
      <c r="E851" s="33">
        <f t="shared" ca="1" si="1032"/>
        <v>0</v>
      </c>
      <c r="F851" s="33">
        <f t="shared" ca="1" si="1033"/>
        <v>0</v>
      </c>
      <c r="G851" s="33">
        <f t="shared" ca="1" si="1034"/>
        <v>0</v>
      </c>
      <c r="H851" s="33">
        <v>0</v>
      </c>
      <c r="I851" s="33">
        <v>0</v>
      </c>
      <c r="J851" s="33">
        <f t="shared" ca="1" si="1090"/>
        <v>0</v>
      </c>
      <c r="K851" s="33">
        <f t="shared" ca="1" si="1035"/>
        <v>0</v>
      </c>
      <c r="L851" s="33"/>
      <c r="M851" s="832">
        <v>0</v>
      </c>
      <c r="N851" s="33">
        <f>IF(M851&gt;0,#REF!,0)</f>
        <v>0</v>
      </c>
      <c r="O851" s="33">
        <f t="shared" ca="1" si="1036"/>
        <v>0</v>
      </c>
      <c r="P851" s="833">
        <f t="shared" ca="1" si="1069"/>
        <v>0</v>
      </c>
      <c r="Q851" s="834">
        <f t="shared" ca="1" si="1070"/>
        <v>0</v>
      </c>
      <c r="R851" s="835">
        <f t="shared" ca="1" si="1071"/>
        <v>0</v>
      </c>
      <c r="S851" s="836">
        <f t="shared" ca="1" si="1072"/>
        <v>0</v>
      </c>
      <c r="T851" s="34">
        <f t="shared" ca="1" si="1037"/>
        <v>0</v>
      </c>
      <c r="U851" s="835">
        <f t="shared" ca="1" si="1073"/>
        <v>0</v>
      </c>
      <c r="V851" s="34">
        <f t="shared" si="1023"/>
        <v>0</v>
      </c>
      <c r="W851" s="553">
        <f t="shared" si="1024"/>
        <v>0</v>
      </c>
      <c r="X851" s="42">
        <f t="shared" si="1074"/>
        <v>0.03</v>
      </c>
      <c r="Y851" s="43">
        <f t="shared" si="1038"/>
        <v>2.4662697723036864E-3</v>
      </c>
      <c r="Z851" s="45">
        <f t="shared" si="1029"/>
        <v>0.03</v>
      </c>
      <c r="AA851" s="43">
        <f t="shared" si="1039"/>
        <v>2.4662697723036864E-3</v>
      </c>
      <c r="AB851" s="35">
        <f t="shared" si="1092"/>
        <v>0.16</v>
      </c>
      <c r="AC851" s="35">
        <f t="shared" ca="1" si="1092"/>
        <v>0.15470777428049154</v>
      </c>
      <c r="AD851" s="317">
        <f t="shared" ca="1" si="1092"/>
        <v>0.15470777428049154</v>
      </c>
      <c r="AE851" s="39"/>
      <c r="AF851" s="318">
        <f t="shared" si="1040"/>
        <v>0</v>
      </c>
      <c r="AG851" s="405">
        <f t="shared" ca="1" si="1041"/>
        <v>0</v>
      </c>
      <c r="AH851" s="318">
        <f t="shared" si="1042"/>
        <v>0</v>
      </c>
      <c r="AI851" s="405">
        <f t="shared" ca="1" si="1043"/>
        <v>0</v>
      </c>
      <c r="AJ851" s="318">
        <f t="shared" si="1044"/>
        <v>0</v>
      </c>
      <c r="AK851" s="405">
        <f t="shared" ca="1" si="1045"/>
        <v>0</v>
      </c>
      <c r="AL851" s="35">
        <v>0</v>
      </c>
      <c r="AM851" s="36">
        <f t="shared" ca="1" si="1046"/>
        <v>0</v>
      </c>
      <c r="AN851" s="39"/>
      <c r="AO851" s="39"/>
      <c r="AP851" s="709">
        <f ca="1">IF($J$12="",0,IF(A851&lt;=$Y$3,IF(R850+SUM($M$126:M851)&gt;$Z$22,R850*10%,IF(R850+SUM($M$126:M851)&lt;=$Z$22,$Z$22-R850-SUM($M$126:M851))),0))</f>
        <v>0</v>
      </c>
      <c r="AQ851" s="319">
        <f t="shared" ca="1" si="1076"/>
        <v>0</v>
      </c>
      <c r="AR851" s="319">
        <f ca="1">IF($J$12="",0,IF(U850&lt;0,0,IF(A851&lt;=$Y$3,IF(U850+SUM($M$126:M851)&gt;$Z$22,U850*10%,IF(U850+SUM($M$126:M851)&lt;=$Z$22,$AR$125-U850-SUM($M$126:M851))),0)))</f>
        <v>0</v>
      </c>
      <c r="AS851" s="39">
        <f t="shared" ca="1" si="1077"/>
        <v>0</v>
      </c>
      <c r="AT851" s="723">
        <f t="shared" ca="1" si="1047"/>
        <v>0</v>
      </c>
      <c r="AU851" s="320">
        <f t="shared" ca="1" si="1048"/>
        <v>0</v>
      </c>
      <c r="AV851" s="320">
        <f t="shared" ca="1" si="1049"/>
        <v>0</v>
      </c>
      <c r="AW851" s="320">
        <f t="shared" ca="1" si="1050"/>
        <v>0</v>
      </c>
      <c r="AX851" s="320">
        <f t="shared" ca="1" si="1051"/>
        <v>0</v>
      </c>
      <c r="AY851" s="320">
        <f t="shared" ca="1" si="1078"/>
        <v>0</v>
      </c>
      <c r="AZ851" s="724">
        <f t="shared" ca="1" si="1052"/>
        <v>0</v>
      </c>
      <c r="BA851" s="1259">
        <f t="shared" si="1079"/>
        <v>0</v>
      </c>
      <c r="BB851" s="1250"/>
      <c r="BC851" s="715">
        <f t="shared" si="1053"/>
        <v>0</v>
      </c>
      <c r="BD851" s="715">
        <f t="shared" si="1054"/>
        <v>0</v>
      </c>
      <c r="BE851" s="715">
        <f t="shared" si="1055"/>
        <v>0</v>
      </c>
      <c r="BF851" s="715">
        <f t="shared" si="1080"/>
        <v>0</v>
      </c>
      <c r="BG851" s="732">
        <f t="shared" si="1056"/>
        <v>0</v>
      </c>
      <c r="BH851" s="39"/>
      <c r="BI851" s="39"/>
      <c r="BJ851" s="39"/>
      <c r="BK851" s="39"/>
      <c r="BL851" s="39"/>
      <c r="BM851" s="30"/>
      <c r="BN851" s="422">
        <f t="shared" ca="1" si="1057"/>
        <v>0</v>
      </c>
      <c r="BO851" s="422">
        <f t="shared" ca="1" si="1058"/>
        <v>0</v>
      </c>
      <c r="BP851" s="422">
        <f t="shared" ca="1" si="1059"/>
        <v>0</v>
      </c>
      <c r="BQ851" s="422">
        <f t="shared" ca="1" si="1060"/>
        <v>0</v>
      </c>
      <c r="BR851" s="422">
        <f t="shared" ca="1" si="1081"/>
        <v>0</v>
      </c>
      <c r="BS851" s="422">
        <f t="shared" ca="1" si="1061"/>
        <v>0</v>
      </c>
      <c r="BT851" s="422">
        <f t="shared" si="1062"/>
        <v>0</v>
      </c>
      <c r="BU851" s="422">
        <f t="shared" si="1063"/>
        <v>0</v>
      </c>
      <c r="BV851" s="422">
        <f t="shared" si="1064"/>
        <v>0</v>
      </c>
      <c r="BW851" s="422">
        <f t="shared" si="1065"/>
        <v>0</v>
      </c>
      <c r="BX851" s="422">
        <f t="shared" si="1082"/>
        <v>0</v>
      </c>
      <c r="BY851" s="422">
        <f t="shared" si="1066"/>
        <v>0</v>
      </c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458"/>
      <c r="CL851" s="458"/>
      <c r="CM851" s="458"/>
      <c r="CN851" s="458"/>
      <c r="CO851" s="458"/>
      <c r="CP851" s="458"/>
      <c r="CQ851" s="458"/>
      <c r="CR851" s="458"/>
      <c r="CS851" s="458"/>
      <c r="CT851" s="458"/>
      <c r="CU851" s="458"/>
      <c r="CV851" s="458"/>
      <c r="CW851" s="458"/>
      <c r="CX851" s="458"/>
      <c r="CY851" s="458"/>
      <c r="CZ851" s="458"/>
      <c r="DA851" s="458"/>
      <c r="DB851" s="458"/>
      <c r="DC851" s="458"/>
      <c r="DD851" s="458"/>
      <c r="DE851" s="458"/>
      <c r="DF851" s="458"/>
      <c r="DG851" s="458"/>
      <c r="DH851" s="458"/>
      <c r="DI851" s="458"/>
      <c r="DJ851" s="458"/>
      <c r="DK851" s="458"/>
      <c r="DL851" s="458"/>
      <c r="DM851" s="458"/>
      <c r="DN851" s="458"/>
      <c r="DO851" s="458"/>
      <c r="DP851" s="458"/>
      <c r="DQ851" s="458"/>
      <c r="DR851" s="458"/>
      <c r="DS851" s="458"/>
      <c r="DT851" s="458"/>
      <c r="DU851" s="39"/>
      <c r="DV851" s="39"/>
      <c r="DW851" s="31">
        <f t="shared" si="1093"/>
        <v>61</v>
      </c>
      <c r="DX851" s="459">
        <f t="shared" si="1067"/>
        <v>727</v>
      </c>
      <c r="DY851" s="467">
        <f t="shared" si="1083"/>
        <v>0</v>
      </c>
      <c r="DZ851" s="468">
        <f t="shared" si="1084"/>
        <v>0</v>
      </c>
      <c r="EA851" s="467">
        <f t="shared" si="1085"/>
        <v>0</v>
      </c>
      <c r="EB851" s="468"/>
      <c r="EC851" s="326"/>
      <c r="ED851" s="468"/>
      <c r="EE851" s="39"/>
      <c r="EF851" s="459">
        <f t="shared" si="1086"/>
        <v>727</v>
      </c>
      <c r="EG851" s="407">
        <f t="shared" si="1094"/>
        <v>0.03</v>
      </c>
      <c r="EH851" s="407">
        <f t="shared" si="1094"/>
        <v>0.03</v>
      </c>
      <c r="EI851" s="407">
        <f t="shared" si="1094"/>
        <v>0.03</v>
      </c>
      <c r="EJ851" s="407">
        <f t="shared" si="1094"/>
        <v>0.03</v>
      </c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</row>
    <row r="852" spans="1:228" ht="12.75" hidden="1" customHeight="1" x14ac:dyDescent="0.2">
      <c r="A852" s="31">
        <f t="shared" si="1091"/>
        <v>61</v>
      </c>
      <c r="B852" s="31"/>
      <c r="C852" s="31"/>
      <c r="D852" s="32">
        <f t="shared" si="1068"/>
        <v>728</v>
      </c>
      <c r="E852" s="33">
        <f t="shared" ca="1" si="1032"/>
        <v>0</v>
      </c>
      <c r="F852" s="33">
        <f t="shared" ca="1" si="1033"/>
        <v>0</v>
      </c>
      <c r="G852" s="33">
        <f t="shared" ca="1" si="1034"/>
        <v>0</v>
      </c>
      <c r="H852" s="33">
        <v>0</v>
      </c>
      <c r="I852" s="33">
        <v>0</v>
      </c>
      <c r="J852" s="33">
        <f t="shared" ca="1" si="1090"/>
        <v>0</v>
      </c>
      <c r="K852" s="33">
        <f t="shared" ca="1" si="1035"/>
        <v>0</v>
      </c>
      <c r="L852" s="33"/>
      <c r="M852" s="832">
        <v>0</v>
      </c>
      <c r="N852" s="33">
        <f>IF(M852&gt;0,#REF!,0)</f>
        <v>0</v>
      </c>
      <c r="O852" s="33">
        <f t="shared" ca="1" si="1036"/>
        <v>0</v>
      </c>
      <c r="P852" s="833">
        <f t="shared" ca="1" si="1069"/>
        <v>0</v>
      </c>
      <c r="Q852" s="834">
        <f t="shared" ca="1" si="1070"/>
        <v>0</v>
      </c>
      <c r="R852" s="835">
        <f t="shared" ca="1" si="1071"/>
        <v>0</v>
      </c>
      <c r="S852" s="836">
        <f t="shared" ca="1" si="1072"/>
        <v>0</v>
      </c>
      <c r="T852" s="34">
        <f t="shared" ca="1" si="1037"/>
        <v>0</v>
      </c>
      <c r="U852" s="835">
        <f t="shared" ca="1" si="1073"/>
        <v>0</v>
      </c>
      <c r="V852" s="34">
        <f t="shared" si="1023"/>
        <v>0</v>
      </c>
      <c r="W852" s="553">
        <f t="shared" si="1024"/>
        <v>0</v>
      </c>
      <c r="X852" s="42">
        <f t="shared" si="1074"/>
        <v>0.03</v>
      </c>
      <c r="Y852" s="43">
        <f t="shared" si="1038"/>
        <v>2.4662697723036864E-3</v>
      </c>
      <c r="Z852" s="45">
        <f t="shared" si="1029"/>
        <v>0.03</v>
      </c>
      <c r="AA852" s="43">
        <f t="shared" si="1039"/>
        <v>2.4662697723036864E-3</v>
      </c>
      <c r="AB852" s="35">
        <f t="shared" si="1092"/>
        <v>0.16</v>
      </c>
      <c r="AC852" s="35">
        <f t="shared" ca="1" si="1092"/>
        <v>0.15470777428049154</v>
      </c>
      <c r="AD852" s="317">
        <f t="shared" ca="1" si="1092"/>
        <v>0.15470777428049154</v>
      </c>
      <c r="AE852" s="39"/>
      <c r="AF852" s="318">
        <f t="shared" si="1040"/>
        <v>0</v>
      </c>
      <c r="AG852" s="405">
        <f t="shared" ca="1" si="1041"/>
        <v>0</v>
      </c>
      <c r="AH852" s="318">
        <f t="shared" si="1042"/>
        <v>0</v>
      </c>
      <c r="AI852" s="405">
        <f t="shared" ca="1" si="1043"/>
        <v>0</v>
      </c>
      <c r="AJ852" s="318">
        <f t="shared" si="1044"/>
        <v>0</v>
      </c>
      <c r="AK852" s="405">
        <f t="shared" ca="1" si="1045"/>
        <v>0</v>
      </c>
      <c r="AL852" s="35">
        <v>0</v>
      </c>
      <c r="AM852" s="36">
        <f t="shared" ca="1" si="1046"/>
        <v>0</v>
      </c>
      <c r="AN852" s="39"/>
      <c r="AO852" s="39"/>
      <c r="AP852" s="709">
        <f ca="1">IF($J$12="",0,IF(A852&lt;=$Y$3,IF(R851+SUM($M$126:M852)&gt;$Z$22,R851*10%,IF(R851+SUM($M$126:M852)&lt;=$Z$22,$Z$22-R851-SUM($M$126:M852))),0))</f>
        <v>0</v>
      </c>
      <c r="AQ852" s="319">
        <f t="shared" ca="1" si="1076"/>
        <v>0</v>
      </c>
      <c r="AR852" s="319">
        <f ca="1">IF($J$12="",0,IF(U851&lt;0,0,IF(A852&lt;=$Y$3,IF(U851+SUM($M$126:M852)&gt;$Z$22,U851*10%,IF(U851+SUM($M$126:M852)&lt;=$Z$22,$AR$125-U851-SUM($M$126:M852))),0)))</f>
        <v>0</v>
      </c>
      <c r="AS852" s="39">
        <f t="shared" ca="1" si="1077"/>
        <v>0</v>
      </c>
      <c r="AT852" s="723">
        <f t="shared" ca="1" si="1047"/>
        <v>0</v>
      </c>
      <c r="AU852" s="320">
        <f t="shared" ca="1" si="1048"/>
        <v>0</v>
      </c>
      <c r="AV852" s="320">
        <f t="shared" ca="1" si="1049"/>
        <v>0</v>
      </c>
      <c r="AW852" s="320">
        <f t="shared" ca="1" si="1050"/>
        <v>0</v>
      </c>
      <c r="AX852" s="320">
        <f t="shared" ca="1" si="1051"/>
        <v>0</v>
      </c>
      <c r="AY852" s="320">
        <f t="shared" ca="1" si="1078"/>
        <v>0</v>
      </c>
      <c r="AZ852" s="724">
        <f t="shared" ca="1" si="1052"/>
        <v>0</v>
      </c>
      <c r="BA852" s="1259">
        <f t="shared" si="1079"/>
        <v>0</v>
      </c>
      <c r="BB852" s="1250"/>
      <c r="BC852" s="715">
        <f t="shared" si="1053"/>
        <v>0</v>
      </c>
      <c r="BD852" s="715">
        <f t="shared" si="1054"/>
        <v>0</v>
      </c>
      <c r="BE852" s="715">
        <f t="shared" si="1055"/>
        <v>0</v>
      </c>
      <c r="BF852" s="715">
        <f t="shared" si="1080"/>
        <v>0</v>
      </c>
      <c r="BG852" s="732">
        <f t="shared" si="1056"/>
        <v>0</v>
      </c>
      <c r="BH852" s="39"/>
      <c r="BI852" s="39"/>
      <c r="BJ852" s="39"/>
      <c r="BK852" s="39"/>
      <c r="BL852" s="39"/>
      <c r="BM852" s="30"/>
      <c r="BN852" s="422">
        <f t="shared" ca="1" si="1057"/>
        <v>0</v>
      </c>
      <c r="BO852" s="422">
        <f t="shared" ca="1" si="1058"/>
        <v>0</v>
      </c>
      <c r="BP852" s="422">
        <f t="shared" ca="1" si="1059"/>
        <v>0</v>
      </c>
      <c r="BQ852" s="422">
        <f t="shared" ca="1" si="1060"/>
        <v>0</v>
      </c>
      <c r="BR852" s="422">
        <f t="shared" ca="1" si="1081"/>
        <v>0</v>
      </c>
      <c r="BS852" s="422">
        <f t="shared" ca="1" si="1061"/>
        <v>0</v>
      </c>
      <c r="BT852" s="422">
        <f t="shared" si="1062"/>
        <v>0</v>
      </c>
      <c r="BU852" s="422">
        <f t="shared" si="1063"/>
        <v>0</v>
      </c>
      <c r="BV852" s="422">
        <f t="shared" si="1064"/>
        <v>0</v>
      </c>
      <c r="BW852" s="422">
        <f t="shared" si="1065"/>
        <v>0</v>
      </c>
      <c r="BX852" s="422">
        <f t="shared" si="1082"/>
        <v>0</v>
      </c>
      <c r="BY852" s="422">
        <f t="shared" si="1066"/>
        <v>0</v>
      </c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458"/>
      <c r="CL852" s="458"/>
      <c r="CM852" s="458"/>
      <c r="CN852" s="458"/>
      <c r="CO852" s="458"/>
      <c r="CP852" s="458"/>
      <c r="CQ852" s="458"/>
      <c r="CR852" s="458"/>
      <c r="CS852" s="458"/>
      <c r="CT852" s="458"/>
      <c r="CU852" s="458"/>
      <c r="CV852" s="458"/>
      <c r="CW852" s="458"/>
      <c r="CX852" s="458"/>
      <c r="CY852" s="458"/>
      <c r="CZ852" s="458"/>
      <c r="DA852" s="458"/>
      <c r="DB852" s="458"/>
      <c r="DC852" s="458"/>
      <c r="DD852" s="458"/>
      <c r="DE852" s="458"/>
      <c r="DF852" s="458"/>
      <c r="DG852" s="458"/>
      <c r="DH852" s="458"/>
      <c r="DI852" s="458"/>
      <c r="DJ852" s="458"/>
      <c r="DK852" s="458"/>
      <c r="DL852" s="458"/>
      <c r="DM852" s="458"/>
      <c r="DN852" s="458"/>
      <c r="DO852" s="458"/>
      <c r="DP852" s="458"/>
      <c r="DQ852" s="458"/>
      <c r="DR852" s="458"/>
      <c r="DS852" s="458"/>
      <c r="DT852" s="458"/>
      <c r="DU852" s="39"/>
      <c r="DV852" s="39"/>
      <c r="DW852" s="31">
        <f t="shared" si="1093"/>
        <v>61</v>
      </c>
      <c r="DX852" s="459">
        <f t="shared" si="1067"/>
        <v>728</v>
      </c>
      <c r="DY852" s="467">
        <f t="shared" si="1083"/>
        <v>0</v>
      </c>
      <c r="DZ852" s="468">
        <f t="shared" si="1084"/>
        <v>0</v>
      </c>
      <c r="EA852" s="467">
        <f t="shared" si="1085"/>
        <v>0</v>
      </c>
      <c r="EB852" s="468"/>
      <c r="EC852" s="326"/>
      <c r="ED852" s="468"/>
      <c r="EE852" s="39"/>
      <c r="EF852" s="459">
        <f t="shared" si="1086"/>
        <v>728</v>
      </c>
      <c r="EG852" s="407">
        <f t="shared" si="1094"/>
        <v>0.03</v>
      </c>
      <c r="EH852" s="407">
        <f t="shared" si="1094"/>
        <v>0.03</v>
      </c>
      <c r="EI852" s="407">
        <f t="shared" si="1094"/>
        <v>0.03</v>
      </c>
      <c r="EJ852" s="407">
        <f t="shared" si="1094"/>
        <v>0.03</v>
      </c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</row>
    <row r="853" spans="1:228" ht="12.75" hidden="1" customHeight="1" x14ac:dyDescent="0.2">
      <c r="A853" s="31">
        <f t="shared" si="1091"/>
        <v>61</v>
      </c>
      <c r="B853" s="31"/>
      <c r="C853" s="31"/>
      <c r="D853" s="32">
        <f t="shared" si="1068"/>
        <v>729</v>
      </c>
      <c r="E853" s="33">
        <f t="shared" ca="1" si="1032"/>
        <v>0</v>
      </c>
      <c r="F853" s="33">
        <f t="shared" ca="1" si="1033"/>
        <v>0</v>
      </c>
      <c r="G853" s="33">
        <f t="shared" ca="1" si="1034"/>
        <v>0</v>
      </c>
      <c r="H853" s="33">
        <v>0</v>
      </c>
      <c r="I853" s="33">
        <v>0</v>
      </c>
      <c r="J853" s="33">
        <f t="shared" ca="1" si="1090"/>
        <v>0</v>
      </c>
      <c r="K853" s="33">
        <f t="shared" ca="1" si="1035"/>
        <v>0</v>
      </c>
      <c r="L853" s="33"/>
      <c r="M853" s="832">
        <v>0</v>
      </c>
      <c r="N853" s="33">
        <f>IF(M853&gt;0,#REF!,0)</f>
        <v>0</v>
      </c>
      <c r="O853" s="33">
        <f t="shared" ca="1" si="1036"/>
        <v>0</v>
      </c>
      <c r="P853" s="833">
        <f t="shared" ca="1" si="1069"/>
        <v>0</v>
      </c>
      <c r="Q853" s="834">
        <f t="shared" ca="1" si="1070"/>
        <v>0</v>
      </c>
      <c r="R853" s="835">
        <f t="shared" ca="1" si="1071"/>
        <v>0</v>
      </c>
      <c r="S853" s="836">
        <f t="shared" ca="1" si="1072"/>
        <v>0</v>
      </c>
      <c r="T853" s="34">
        <f t="shared" ca="1" si="1037"/>
        <v>0</v>
      </c>
      <c r="U853" s="835">
        <f t="shared" ca="1" si="1073"/>
        <v>0</v>
      </c>
      <c r="V853" s="34">
        <f t="shared" si="1023"/>
        <v>0</v>
      </c>
      <c r="W853" s="553">
        <f t="shared" si="1024"/>
        <v>0</v>
      </c>
      <c r="X853" s="42">
        <f t="shared" si="1074"/>
        <v>0.03</v>
      </c>
      <c r="Y853" s="43">
        <f t="shared" si="1038"/>
        <v>2.4662697723036864E-3</v>
      </c>
      <c r="Z853" s="45">
        <f t="shared" si="1029"/>
        <v>0.03</v>
      </c>
      <c r="AA853" s="43">
        <f t="shared" si="1039"/>
        <v>2.4662697723036864E-3</v>
      </c>
      <c r="AB853" s="35">
        <f t="shared" si="1092"/>
        <v>0.16</v>
      </c>
      <c r="AC853" s="35">
        <f t="shared" ca="1" si="1092"/>
        <v>0.15470777428049154</v>
      </c>
      <c r="AD853" s="317">
        <f t="shared" ca="1" si="1092"/>
        <v>0.15470777428049154</v>
      </c>
      <c r="AE853" s="39"/>
      <c r="AF853" s="318">
        <f t="shared" si="1040"/>
        <v>0</v>
      </c>
      <c r="AG853" s="405">
        <f t="shared" ca="1" si="1041"/>
        <v>0</v>
      </c>
      <c r="AH853" s="318">
        <f t="shared" si="1042"/>
        <v>0</v>
      </c>
      <c r="AI853" s="405">
        <f t="shared" ca="1" si="1043"/>
        <v>0</v>
      </c>
      <c r="AJ853" s="318">
        <f t="shared" si="1044"/>
        <v>0</v>
      </c>
      <c r="AK853" s="405">
        <f t="shared" ca="1" si="1045"/>
        <v>0</v>
      </c>
      <c r="AL853" s="35">
        <v>0</v>
      </c>
      <c r="AM853" s="36">
        <f t="shared" ca="1" si="1046"/>
        <v>0</v>
      </c>
      <c r="AN853" s="39"/>
      <c r="AO853" s="39"/>
      <c r="AP853" s="709">
        <f ca="1">IF($J$12="",0,IF(A853&lt;=$Y$3,IF(R852+SUM($M$126:M853)&gt;$Z$22,R852*10%,IF(R852+SUM($M$126:M853)&lt;=$Z$22,$Z$22-R852-SUM($M$126:M853))),0))</f>
        <v>0</v>
      </c>
      <c r="AQ853" s="319">
        <f t="shared" ca="1" si="1076"/>
        <v>0</v>
      </c>
      <c r="AR853" s="319">
        <f ca="1">IF($J$12="",0,IF(U852&lt;0,0,IF(A853&lt;=$Y$3,IF(U852+SUM($M$126:M853)&gt;$Z$22,U852*10%,IF(U852+SUM($M$126:M853)&lt;=$Z$22,$AR$125-U852-SUM($M$126:M853))),0)))</f>
        <v>0</v>
      </c>
      <c r="AS853" s="39">
        <f t="shared" ca="1" si="1077"/>
        <v>0</v>
      </c>
      <c r="AT853" s="723">
        <f t="shared" ca="1" si="1047"/>
        <v>0</v>
      </c>
      <c r="AU853" s="320">
        <f t="shared" ca="1" si="1048"/>
        <v>0</v>
      </c>
      <c r="AV853" s="320">
        <f t="shared" ca="1" si="1049"/>
        <v>0</v>
      </c>
      <c r="AW853" s="320">
        <f t="shared" ca="1" si="1050"/>
        <v>0</v>
      </c>
      <c r="AX853" s="320">
        <f t="shared" ca="1" si="1051"/>
        <v>0</v>
      </c>
      <c r="AY853" s="320">
        <f t="shared" ca="1" si="1078"/>
        <v>0</v>
      </c>
      <c r="AZ853" s="724">
        <f t="shared" ca="1" si="1052"/>
        <v>0</v>
      </c>
      <c r="BA853" s="1259">
        <f t="shared" si="1079"/>
        <v>0</v>
      </c>
      <c r="BB853" s="1250"/>
      <c r="BC853" s="715">
        <f t="shared" si="1053"/>
        <v>0</v>
      </c>
      <c r="BD853" s="715">
        <f t="shared" si="1054"/>
        <v>0</v>
      </c>
      <c r="BE853" s="715">
        <f t="shared" si="1055"/>
        <v>0</v>
      </c>
      <c r="BF853" s="715">
        <f t="shared" si="1080"/>
        <v>0</v>
      </c>
      <c r="BG853" s="732">
        <f t="shared" si="1056"/>
        <v>0</v>
      </c>
      <c r="BH853" s="39"/>
      <c r="BI853" s="39"/>
      <c r="BJ853" s="39"/>
      <c r="BK853" s="39"/>
      <c r="BL853" s="39"/>
      <c r="BM853" s="30"/>
      <c r="BN853" s="422">
        <f t="shared" ca="1" si="1057"/>
        <v>0</v>
      </c>
      <c r="BO853" s="422">
        <f t="shared" ca="1" si="1058"/>
        <v>0</v>
      </c>
      <c r="BP853" s="422">
        <f t="shared" ca="1" si="1059"/>
        <v>0</v>
      </c>
      <c r="BQ853" s="422">
        <f t="shared" ca="1" si="1060"/>
        <v>0</v>
      </c>
      <c r="BR853" s="422">
        <f t="shared" ca="1" si="1081"/>
        <v>0</v>
      </c>
      <c r="BS853" s="422">
        <f t="shared" ca="1" si="1061"/>
        <v>0</v>
      </c>
      <c r="BT853" s="422">
        <f t="shared" si="1062"/>
        <v>0</v>
      </c>
      <c r="BU853" s="422">
        <f t="shared" si="1063"/>
        <v>0</v>
      </c>
      <c r="BV853" s="422">
        <f t="shared" si="1064"/>
        <v>0</v>
      </c>
      <c r="BW853" s="422">
        <f t="shared" si="1065"/>
        <v>0</v>
      </c>
      <c r="BX853" s="422">
        <f t="shared" si="1082"/>
        <v>0</v>
      </c>
      <c r="BY853" s="422">
        <f t="shared" si="1066"/>
        <v>0</v>
      </c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458"/>
      <c r="CL853" s="458"/>
      <c r="CM853" s="458"/>
      <c r="CN853" s="458"/>
      <c r="CO853" s="458"/>
      <c r="CP853" s="458"/>
      <c r="CQ853" s="458"/>
      <c r="CR853" s="458"/>
      <c r="CS853" s="458"/>
      <c r="CT853" s="458"/>
      <c r="CU853" s="458"/>
      <c r="CV853" s="458"/>
      <c r="CW853" s="458"/>
      <c r="CX853" s="458"/>
      <c r="CY853" s="458"/>
      <c r="CZ853" s="458"/>
      <c r="DA853" s="458"/>
      <c r="DB853" s="458"/>
      <c r="DC853" s="458"/>
      <c r="DD853" s="458"/>
      <c r="DE853" s="458"/>
      <c r="DF853" s="458"/>
      <c r="DG853" s="458"/>
      <c r="DH853" s="458"/>
      <c r="DI853" s="458"/>
      <c r="DJ853" s="458"/>
      <c r="DK853" s="458"/>
      <c r="DL853" s="458"/>
      <c r="DM853" s="458"/>
      <c r="DN853" s="458"/>
      <c r="DO853" s="458"/>
      <c r="DP853" s="458"/>
      <c r="DQ853" s="458"/>
      <c r="DR853" s="458"/>
      <c r="DS853" s="458"/>
      <c r="DT853" s="458"/>
      <c r="DU853" s="39"/>
      <c r="DV853" s="39"/>
      <c r="DW853" s="31">
        <f t="shared" si="1093"/>
        <v>61</v>
      </c>
      <c r="DX853" s="459">
        <f t="shared" si="1067"/>
        <v>729</v>
      </c>
      <c r="DY853" s="467">
        <f t="shared" si="1083"/>
        <v>0</v>
      </c>
      <c r="DZ853" s="468">
        <f t="shared" si="1084"/>
        <v>0</v>
      </c>
      <c r="EA853" s="467">
        <f t="shared" si="1085"/>
        <v>0</v>
      </c>
      <c r="EB853" s="468"/>
      <c r="EC853" s="326"/>
      <c r="ED853" s="468"/>
      <c r="EE853" s="39"/>
      <c r="EF853" s="459">
        <f t="shared" si="1086"/>
        <v>729</v>
      </c>
      <c r="EG853" s="407">
        <f t="shared" si="1094"/>
        <v>0.03</v>
      </c>
      <c r="EH853" s="407">
        <f t="shared" si="1094"/>
        <v>0.03</v>
      </c>
      <c r="EI853" s="407">
        <f t="shared" si="1094"/>
        <v>0.03</v>
      </c>
      <c r="EJ853" s="407">
        <f t="shared" si="1094"/>
        <v>0.03</v>
      </c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</row>
    <row r="854" spans="1:228" ht="12.75" hidden="1" customHeight="1" x14ac:dyDescent="0.2">
      <c r="A854" s="31">
        <f t="shared" si="1091"/>
        <v>61</v>
      </c>
      <c r="B854" s="31"/>
      <c r="C854" s="31"/>
      <c r="D854" s="32">
        <f t="shared" si="1068"/>
        <v>730</v>
      </c>
      <c r="E854" s="33">
        <f t="shared" ca="1" si="1032"/>
        <v>0</v>
      </c>
      <c r="F854" s="33">
        <f t="shared" ca="1" si="1033"/>
        <v>0</v>
      </c>
      <c r="G854" s="33">
        <f t="shared" ca="1" si="1034"/>
        <v>0</v>
      </c>
      <c r="H854" s="33">
        <v>0</v>
      </c>
      <c r="I854" s="33">
        <v>0</v>
      </c>
      <c r="J854" s="33">
        <f t="shared" ca="1" si="1090"/>
        <v>0</v>
      </c>
      <c r="K854" s="33">
        <f t="shared" ca="1" si="1035"/>
        <v>0</v>
      </c>
      <c r="L854" s="33"/>
      <c r="M854" s="832">
        <v>0</v>
      </c>
      <c r="N854" s="33">
        <f>IF(M854&gt;0,#REF!,0)</f>
        <v>0</v>
      </c>
      <c r="O854" s="33">
        <f t="shared" ca="1" si="1036"/>
        <v>0</v>
      </c>
      <c r="P854" s="833">
        <f t="shared" ca="1" si="1069"/>
        <v>0</v>
      </c>
      <c r="Q854" s="834">
        <f t="shared" ca="1" si="1070"/>
        <v>0</v>
      </c>
      <c r="R854" s="835">
        <f t="shared" ca="1" si="1071"/>
        <v>0</v>
      </c>
      <c r="S854" s="836">
        <f t="shared" ca="1" si="1072"/>
        <v>0</v>
      </c>
      <c r="T854" s="34">
        <f t="shared" ca="1" si="1037"/>
        <v>0</v>
      </c>
      <c r="U854" s="835">
        <f t="shared" ca="1" si="1073"/>
        <v>0</v>
      </c>
      <c r="V854" s="34">
        <f t="shared" si="1023"/>
        <v>0</v>
      </c>
      <c r="W854" s="553">
        <f t="shared" si="1024"/>
        <v>0</v>
      </c>
      <c r="X854" s="42">
        <f t="shared" si="1074"/>
        <v>0.03</v>
      </c>
      <c r="Y854" s="43">
        <f t="shared" si="1038"/>
        <v>2.4662697723036864E-3</v>
      </c>
      <c r="Z854" s="45">
        <f t="shared" si="1029"/>
        <v>0.03</v>
      </c>
      <c r="AA854" s="43">
        <f t="shared" si="1039"/>
        <v>2.4662697723036864E-3</v>
      </c>
      <c r="AB854" s="35">
        <f t="shared" si="1092"/>
        <v>0.16</v>
      </c>
      <c r="AC854" s="35">
        <f t="shared" ca="1" si="1092"/>
        <v>0.15470777428049154</v>
      </c>
      <c r="AD854" s="317">
        <f t="shared" ca="1" si="1092"/>
        <v>0.15470777428049154</v>
      </c>
      <c r="AE854" s="39"/>
      <c r="AF854" s="318">
        <f t="shared" si="1040"/>
        <v>0</v>
      </c>
      <c r="AG854" s="405">
        <f t="shared" ca="1" si="1041"/>
        <v>0</v>
      </c>
      <c r="AH854" s="318">
        <f t="shared" si="1042"/>
        <v>0</v>
      </c>
      <c r="AI854" s="405">
        <f t="shared" ca="1" si="1043"/>
        <v>0</v>
      </c>
      <c r="AJ854" s="318">
        <f t="shared" si="1044"/>
        <v>0</v>
      </c>
      <c r="AK854" s="405">
        <f t="shared" ca="1" si="1045"/>
        <v>0</v>
      </c>
      <c r="AL854" s="35">
        <v>0</v>
      </c>
      <c r="AM854" s="36">
        <f t="shared" ca="1" si="1046"/>
        <v>0</v>
      </c>
      <c r="AN854" s="39"/>
      <c r="AO854" s="39"/>
      <c r="AP854" s="709">
        <f ca="1">IF($J$12="",0,IF(A854&lt;=$Y$3,IF(R853+SUM($M$126:M854)&gt;$Z$22,R853*10%,IF(R853+SUM($M$126:M854)&lt;=$Z$22,$Z$22-R853-SUM($M$126:M854))),0))</f>
        <v>0</v>
      </c>
      <c r="AQ854" s="319">
        <f t="shared" ca="1" si="1076"/>
        <v>0</v>
      </c>
      <c r="AR854" s="319">
        <f ca="1">IF($J$12="",0,IF(U853&lt;0,0,IF(A854&lt;=$Y$3,IF(U853+SUM($M$126:M854)&gt;$Z$22,U853*10%,IF(U853+SUM($M$126:M854)&lt;=$Z$22,$AR$125-U853-SUM($M$126:M854))),0)))</f>
        <v>0</v>
      </c>
      <c r="AS854" s="39">
        <f t="shared" ca="1" si="1077"/>
        <v>0</v>
      </c>
      <c r="AT854" s="723">
        <f t="shared" ca="1" si="1047"/>
        <v>0</v>
      </c>
      <c r="AU854" s="320">
        <f t="shared" ca="1" si="1048"/>
        <v>0</v>
      </c>
      <c r="AV854" s="320">
        <f t="shared" ca="1" si="1049"/>
        <v>0</v>
      </c>
      <c r="AW854" s="320">
        <f t="shared" ca="1" si="1050"/>
        <v>0</v>
      </c>
      <c r="AX854" s="320">
        <f t="shared" ca="1" si="1051"/>
        <v>0</v>
      </c>
      <c r="AY854" s="320">
        <f t="shared" ca="1" si="1078"/>
        <v>0</v>
      </c>
      <c r="AZ854" s="724">
        <f t="shared" ca="1" si="1052"/>
        <v>0</v>
      </c>
      <c r="BA854" s="1259">
        <f t="shared" si="1079"/>
        <v>0</v>
      </c>
      <c r="BB854" s="1250"/>
      <c r="BC854" s="715">
        <f t="shared" si="1053"/>
        <v>0</v>
      </c>
      <c r="BD854" s="715">
        <f t="shared" si="1054"/>
        <v>0</v>
      </c>
      <c r="BE854" s="715">
        <f t="shared" si="1055"/>
        <v>0</v>
      </c>
      <c r="BF854" s="715">
        <f t="shared" si="1080"/>
        <v>0</v>
      </c>
      <c r="BG854" s="732">
        <f t="shared" si="1056"/>
        <v>0</v>
      </c>
      <c r="BH854" s="39"/>
      <c r="BI854" s="39"/>
      <c r="BJ854" s="39"/>
      <c r="BK854" s="39"/>
      <c r="BL854" s="39"/>
      <c r="BM854" s="30"/>
      <c r="BN854" s="422">
        <f t="shared" ca="1" si="1057"/>
        <v>0</v>
      </c>
      <c r="BO854" s="422">
        <f t="shared" ca="1" si="1058"/>
        <v>0</v>
      </c>
      <c r="BP854" s="422">
        <f t="shared" ca="1" si="1059"/>
        <v>0</v>
      </c>
      <c r="BQ854" s="422">
        <f t="shared" ca="1" si="1060"/>
        <v>0</v>
      </c>
      <c r="BR854" s="422">
        <f t="shared" ca="1" si="1081"/>
        <v>0</v>
      </c>
      <c r="BS854" s="422">
        <f t="shared" ca="1" si="1061"/>
        <v>0</v>
      </c>
      <c r="BT854" s="422">
        <f t="shared" si="1062"/>
        <v>0</v>
      </c>
      <c r="BU854" s="422">
        <f t="shared" si="1063"/>
        <v>0</v>
      </c>
      <c r="BV854" s="422">
        <f t="shared" si="1064"/>
        <v>0</v>
      </c>
      <c r="BW854" s="422">
        <f t="shared" si="1065"/>
        <v>0</v>
      </c>
      <c r="BX854" s="422">
        <f t="shared" si="1082"/>
        <v>0</v>
      </c>
      <c r="BY854" s="422">
        <f t="shared" si="1066"/>
        <v>0</v>
      </c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458"/>
      <c r="CL854" s="458"/>
      <c r="CM854" s="458"/>
      <c r="CN854" s="458"/>
      <c r="CO854" s="458"/>
      <c r="CP854" s="458"/>
      <c r="CQ854" s="458"/>
      <c r="CR854" s="458"/>
      <c r="CS854" s="458"/>
      <c r="CT854" s="458"/>
      <c r="CU854" s="458"/>
      <c r="CV854" s="458"/>
      <c r="CW854" s="458"/>
      <c r="CX854" s="458"/>
      <c r="CY854" s="458"/>
      <c r="CZ854" s="458"/>
      <c r="DA854" s="458"/>
      <c r="DB854" s="458"/>
      <c r="DC854" s="458"/>
      <c r="DD854" s="458"/>
      <c r="DE854" s="458"/>
      <c r="DF854" s="458"/>
      <c r="DG854" s="458"/>
      <c r="DH854" s="458"/>
      <c r="DI854" s="458"/>
      <c r="DJ854" s="458"/>
      <c r="DK854" s="458"/>
      <c r="DL854" s="458"/>
      <c r="DM854" s="458"/>
      <c r="DN854" s="458"/>
      <c r="DO854" s="458"/>
      <c r="DP854" s="458"/>
      <c r="DQ854" s="458"/>
      <c r="DR854" s="458"/>
      <c r="DS854" s="458"/>
      <c r="DT854" s="458"/>
      <c r="DU854" s="39"/>
      <c r="DV854" s="39"/>
      <c r="DW854" s="31">
        <f t="shared" si="1093"/>
        <v>61</v>
      </c>
      <c r="DX854" s="459">
        <f t="shared" si="1067"/>
        <v>730</v>
      </c>
      <c r="DY854" s="467">
        <f t="shared" si="1083"/>
        <v>0</v>
      </c>
      <c r="DZ854" s="468">
        <f t="shared" si="1084"/>
        <v>0</v>
      </c>
      <c r="EA854" s="467">
        <f t="shared" si="1085"/>
        <v>0</v>
      </c>
      <c r="EB854" s="468"/>
      <c r="EC854" s="326"/>
      <c r="ED854" s="468"/>
      <c r="EE854" s="39"/>
      <c r="EF854" s="459">
        <f t="shared" si="1086"/>
        <v>730</v>
      </c>
      <c r="EG854" s="407">
        <f t="shared" si="1094"/>
        <v>0.03</v>
      </c>
      <c r="EH854" s="407">
        <f t="shared" si="1094"/>
        <v>0.03</v>
      </c>
      <c r="EI854" s="407">
        <f t="shared" si="1094"/>
        <v>0.03</v>
      </c>
      <c r="EJ854" s="407">
        <f t="shared" si="1094"/>
        <v>0.03</v>
      </c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</row>
    <row r="855" spans="1:228" ht="12.75" hidden="1" customHeight="1" x14ac:dyDescent="0.2">
      <c r="A855" s="31">
        <f t="shared" si="1091"/>
        <v>61</v>
      </c>
      <c r="B855" s="31"/>
      <c r="C855" s="31"/>
      <c r="D855" s="32">
        <f t="shared" si="1068"/>
        <v>731</v>
      </c>
      <c r="E855" s="33">
        <f t="shared" ca="1" si="1032"/>
        <v>0</v>
      </c>
      <c r="F855" s="33">
        <f t="shared" ca="1" si="1033"/>
        <v>0</v>
      </c>
      <c r="G855" s="33">
        <f t="shared" ca="1" si="1034"/>
        <v>0</v>
      </c>
      <c r="H855" s="33">
        <v>0</v>
      </c>
      <c r="I855" s="33">
        <v>0</v>
      </c>
      <c r="J855" s="33">
        <f t="shared" ca="1" si="1090"/>
        <v>0</v>
      </c>
      <c r="K855" s="33">
        <f t="shared" ca="1" si="1035"/>
        <v>0</v>
      </c>
      <c r="L855" s="33"/>
      <c r="M855" s="832">
        <v>0</v>
      </c>
      <c r="N855" s="33">
        <f>IF(M855&gt;0,#REF!,0)</f>
        <v>0</v>
      </c>
      <c r="O855" s="33">
        <f t="shared" ca="1" si="1036"/>
        <v>0</v>
      </c>
      <c r="P855" s="833">
        <f t="shared" ca="1" si="1069"/>
        <v>0</v>
      </c>
      <c r="Q855" s="834">
        <f t="shared" ca="1" si="1070"/>
        <v>0</v>
      </c>
      <c r="R855" s="835">
        <f t="shared" ca="1" si="1071"/>
        <v>0</v>
      </c>
      <c r="S855" s="836">
        <f t="shared" ca="1" si="1072"/>
        <v>0</v>
      </c>
      <c r="T855" s="34">
        <f t="shared" ca="1" si="1037"/>
        <v>0</v>
      </c>
      <c r="U855" s="835">
        <f t="shared" ca="1" si="1073"/>
        <v>0</v>
      </c>
      <c r="V855" s="34">
        <f t="shared" si="1023"/>
        <v>0</v>
      </c>
      <c r="W855" s="553">
        <f t="shared" si="1024"/>
        <v>0</v>
      </c>
      <c r="X855" s="42">
        <f t="shared" si="1074"/>
        <v>0.03</v>
      </c>
      <c r="Y855" s="43">
        <f t="shared" si="1038"/>
        <v>2.4662697723036864E-3</v>
      </c>
      <c r="Z855" s="45">
        <f t="shared" si="1029"/>
        <v>0.03</v>
      </c>
      <c r="AA855" s="43">
        <f t="shared" si="1039"/>
        <v>2.4662697723036864E-3</v>
      </c>
      <c r="AB855" s="35">
        <f t="shared" si="1092"/>
        <v>0.16</v>
      </c>
      <c r="AC855" s="35">
        <f t="shared" ca="1" si="1092"/>
        <v>0.15470777428049154</v>
      </c>
      <c r="AD855" s="317">
        <f t="shared" ca="1" si="1092"/>
        <v>0.15470777428049154</v>
      </c>
      <c r="AE855" s="39"/>
      <c r="AF855" s="318">
        <f t="shared" si="1040"/>
        <v>0</v>
      </c>
      <c r="AG855" s="405">
        <f t="shared" ca="1" si="1041"/>
        <v>0</v>
      </c>
      <c r="AH855" s="318">
        <f t="shared" si="1042"/>
        <v>0</v>
      </c>
      <c r="AI855" s="405">
        <f t="shared" ca="1" si="1043"/>
        <v>0</v>
      </c>
      <c r="AJ855" s="318">
        <f t="shared" si="1044"/>
        <v>0</v>
      </c>
      <c r="AK855" s="405">
        <f t="shared" ca="1" si="1045"/>
        <v>0</v>
      </c>
      <c r="AL855" s="35">
        <v>0</v>
      </c>
      <c r="AM855" s="36">
        <f t="shared" ca="1" si="1046"/>
        <v>0</v>
      </c>
      <c r="AN855" s="39"/>
      <c r="AO855" s="39"/>
      <c r="AP855" s="709">
        <f ca="1">IF($J$12="",0,IF(A855&lt;=$Y$3,IF(R854+SUM($M$126:M855)&gt;$Z$22,R854*10%,IF(R854+SUM($M$126:M855)&lt;=$Z$22,$Z$22-R854-SUM($M$126:M855))),0))</f>
        <v>0</v>
      </c>
      <c r="AQ855" s="319">
        <f t="shared" ca="1" si="1076"/>
        <v>0</v>
      </c>
      <c r="AR855" s="319">
        <f ca="1">IF($J$12="",0,IF(U854&lt;0,0,IF(A855&lt;=$Y$3,IF(U854+SUM($M$126:M855)&gt;$Z$22,U854*10%,IF(U854+SUM($M$126:M855)&lt;=$Z$22,$AR$125-U854-SUM($M$126:M855))),0)))</f>
        <v>0</v>
      </c>
      <c r="AS855" s="39">
        <f t="shared" ca="1" si="1077"/>
        <v>0</v>
      </c>
      <c r="AT855" s="723">
        <f t="shared" ca="1" si="1047"/>
        <v>0</v>
      </c>
      <c r="AU855" s="320">
        <f t="shared" ca="1" si="1048"/>
        <v>0</v>
      </c>
      <c r="AV855" s="320">
        <f t="shared" ca="1" si="1049"/>
        <v>0</v>
      </c>
      <c r="AW855" s="320">
        <f t="shared" ca="1" si="1050"/>
        <v>0</v>
      </c>
      <c r="AX855" s="320">
        <f t="shared" ca="1" si="1051"/>
        <v>0</v>
      </c>
      <c r="AY855" s="320">
        <f t="shared" ca="1" si="1078"/>
        <v>0</v>
      </c>
      <c r="AZ855" s="724">
        <f t="shared" ca="1" si="1052"/>
        <v>0</v>
      </c>
      <c r="BA855" s="1259">
        <f t="shared" si="1079"/>
        <v>0</v>
      </c>
      <c r="BB855" s="1250"/>
      <c r="BC855" s="715">
        <f t="shared" si="1053"/>
        <v>0</v>
      </c>
      <c r="BD855" s="715">
        <f t="shared" si="1054"/>
        <v>0</v>
      </c>
      <c r="BE855" s="715">
        <f t="shared" si="1055"/>
        <v>0</v>
      </c>
      <c r="BF855" s="715">
        <f t="shared" si="1080"/>
        <v>0</v>
      </c>
      <c r="BG855" s="732">
        <f t="shared" si="1056"/>
        <v>0</v>
      </c>
      <c r="BH855" s="39"/>
      <c r="BI855" s="39"/>
      <c r="BJ855" s="39"/>
      <c r="BK855" s="39"/>
      <c r="BL855" s="39"/>
      <c r="BM855" s="30"/>
      <c r="BN855" s="422">
        <f t="shared" ca="1" si="1057"/>
        <v>0</v>
      </c>
      <c r="BO855" s="422">
        <f t="shared" ca="1" si="1058"/>
        <v>0</v>
      </c>
      <c r="BP855" s="422">
        <f t="shared" ca="1" si="1059"/>
        <v>0</v>
      </c>
      <c r="BQ855" s="422">
        <f t="shared" ca="1" si="1060"/>
        <v>0</v>
      </c>
      <c r="BR855" s="422">
        <f t="shared" ca="1" si="1081"/>
        <v>0</v>
      </c>
      <c r="BS855" s="422">
        <f t="shared" ca="1" si="1061"/>
        <v>0</v>
      </c>
      <c r="BT855" s="422">
        <f t="shared" si="1062"/>
        <v>0</v>
      </c>
      <c r="BU855" s="422">
        <f t="shared" si="1063"/>
        <v>0</v>
      </c>
      <c r="BV855" s="422">
        <f t="shared" si="1064"/>
        <v>0</v>
      </c>
      <c r="BW855" s="422">
        <f t="shared" si="1065"/>
        <v>0</v>
      </c>
      <c r="BX855" s="422">
        <f t="shared" si="1082"/>
        <v>0</v>
      </c>
      <c r="BY855" s="422">
        <f t="shared" si="1066"/>
        <v>0</v>
      </c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458"/>
      <c r="CL855" s="458"/>
      <c r="CM855" s="458"/>
      <c r="CN855" s="458"/>
      <c r="CO855" s="458"/>
      <c r="CP855" s="458"/>
      <c r="CQ855" s="458"/>
      <c r="CR855" s="458"/>
      <c r="CS855" s="458"/>
      <c r="CT855" s="458"/>
      <c r="CU855" s="458"/>
      <c r="CV855" s="458"/>
      <c r="CW855" s="458"/>
      <c r="CX855" s="458"/>
      <c r="CY855" s="458"/>
      <c r="CZ855" s="458"/>
      <c r="DA855" s="458"/>
      <c r="DB855" s="458"/>
      <c r="DC855" s="458"/>
      <c r="DD855" s="458"/>
      <c r="DE855" s="458"/>
      <c r="DF855" s="458"/>
      <c r="DG855" s="458"/>
      <c r="DH855" s="458"/>
      <c r="DI855" s="458"/>
      <c r="DJ855" s="458"/>
      <c r="DK855" s="458"/>
      <c r="DL855" s="458"/>
      <c r="DM855" s="458"/>
      <c r="DN855" s="458"/>
      <c r="DO855" s="458"/>
      <c r="DP855" s="458"/>
      <c r="DQ855" s="458"/>
      <c r="DR855" s="458"/>
      <c r="DS855" s="458"/>
      <c r="DT855" s="458"/>
      <c r="DU855" s="39"/>
      <c r="DV855" s="39"/>
      <c r="DW855" s="31">
        <f t="shared" si="1093"/>
        <v>61</v>
      </c>
      <c r="DX855" s="459">
        <f t="shared" si="1067"/>
        <v>731</v>
      </c>
      <c r="DY855" s="467">
        <f t="shared" si="1083"/>
        <v>0</v>
      </c>
      <c r="DZ855" s="468">
        <f t="shared" si="1084"/>
        <v>0</v>
      </c>
      <c r="EA855" s="467">
        <f t="shared" si="1085"/>
        <v>0</v>
      </c>
      <c r="EB855" s="468"/>
      <c r="EC855" s="326"/>
      <c r="ED855" s="468"/>
      <c r="EE855" s="39"/>
      <c r="EF855" s="459">
        <f t="shared" si="1086"/>
        <v>731</v>
      </c>
      <c r="EG855" s="407">
        <f t="shared" si="1094"/>
        <v>0.03</v>
      </c>
      <c r="EH855" s="407">
        <f t="shared" si="1094"/>
        <v>0.03</v>
      </c>
      <c r="EI855" s="407">
        <f t="shared" si="1094"/>
        <v>0.03</v>
      </c>
      <c r="EJ855" s="407">
        <f t="shared" si="1094"/>
        <v>0.03</v>
      </c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</row>
    <row r="856" spans="1:228" ht="12.75" hidden="1" customHeight="1" x14ac:dyDescent="0.2">
      <c r="A856" s="31">
        <f t="shared" si="1091"/>
        <v>61</v>
      </c>
      <c r="B856" s="31"/>
      <c r="C856" s="31"/>
      <c r="D856" s="32">
        <f t="shared" si="1068"/>
        <v>732</v>
      </c>
      <c r="E856" s="33">
        <f t="shared" ca="1" si="1032"/>
        <v>0</v>
      </c>
      <c r="F856" s="33">
        <f t="shared" ca="1" si="1033"/>
        <v>0</v>
      </c>
      <c r="G856" s="33">
        <f t="shared" ca="1" si="1034"/>
        <v>0</v>
      </c>
      <c r="H856" s="33">
        <v>0</v>
      </c>
      <c r="I856" s="33">
        <v>0</v>
      </c>
      <c r="J856" s="33">
        <f t="shared" ca="1" si="1090"/>
        <v>0</v>
      </c>
      <c r="K856" s="33">
        <f t="shared" ca="1" si="1035"/>
        <v>0</v>
      </c>
      <c r="L856" s="33"/>
      <c r="M856" s="832">
        <v>0</v>
      </c>
      <c r="N856" s="33">
        <f>IF(M856&gt;0,#REF!,0)</f>
        <v>0</v>
      </c>
      <c r="O856" s="33">
        <f t="shared" ca="1" si="1036"/>
        <v>0</v>
      </c>
      <c r="P856" s="833">
        <f t="shared" ca="1" si="1069"/>
        <v>0</v>
      </c>
      <c r="Q856" s="834">
        <f t="shared" ca="1" si="1070"/>
        <v>0</v>
      </c>
      <c r="R856" s="835">
        <f t="shared" ca="1" si="1071"/>
        <v>0</v>
      </c>
      <c r="S856" s="836">
        <f t="shared" ca="1" si="1072"/>
        <v>0</v>
      </c>
      <c r="T856" s="34">
        <f t="shared" ca="1" si="1037"/>
        <v>0</v>
      </c>
      <c r="U856" s="835">
        <f t="shared" ca="1" si="1073"/>
        <v>0</v>
      </c>
      <c r="V856" s="34">
        <f t="shared" si="1023"/>
        <v>0</v>
      </c>
      <c r="W856" s="553">
        <f t="shared" si="1024"/>
        <v>0</v>
      </c>
      <c r="X856" s="42">
        <f t="shared" si="1074"/>
        <v>0.03</v>
      </c>
      <c r="Y856" s="43">
        <f t="shared" si="1038"/>
        <v>2.4662697723036864E-3</v>
      </c>
      <c r="Z856" s="45">
        <f t="shared" si="1029"/>
        <v>0.03</v>
      </c>
      <c r="AA856" s="43">
        <f t="shared" si="1039"/>
        <v>2.4662697723036864E-3</v>
      </c>
      <c r="AB856" s="35">
        <f t="shared" si="1092"/>
        <v>0.16</v>
      </c>
      <c r="AC856" s="35">
        <f t="shared" ca="1" si="1092"/>
        <v>0.15470777428049154</v>
      </c>
      <c r="AD856" s="317">
        <f t="shared" ca="1" si="1092"/>
        <v>0.15470777428049154</v>
      </c>
      <c r="AE856" s="39"/>
      <c r="AF856" s="318">
        <f t="shared" si="1040"/>
        <v>0</v>
      </c>
      <c r="AG856" s="405">
        <f t="shared" ca="1" si="1041"/>
        <v>0</v>
      </c>
      <c r="AH856" s="318">
        <f t="shared" si="1042"/>
        <v>0</v>
      </c>
      <c r="AI856" s="405">
        <f t="shared" ca="1" si="1043"/>
        <v>0</v>
      </c>
      <c r="AJ856" s="318">
        <f t="shared" si="1044"/>
        <v>0</v>
      </c>
      <c r="AK856" s="405">
        <f t="shared" ca="1" si="1045"/>
        <v>0</v>
      </c>
      <c r="AL856" s="35">
        <v>0</v>
      </c>
      <c r="AM856" s="36">
        <f t="shared" ca="1" si="1046"/>
        <v>0</v>
      </c>
      <c r="AN856" s="39"/>
      <c r="AO856" s="39"/>
      <c r="AP856" s="709">
        <f ca="1">IF($J$12="",0,IF(A856&lt;=$Y$3,IF(R855+SUM($M$126:M856)&gt;$Z$22,R855*10%,IF(R855+SUM($M$126:M856)&lt;=$Z$22,$Z$22-R855-SUM($M$126:M856))),0))</f>
        <v>0</v>
      </c>
      <c r="AQ856" s="319">
        <f t="shared" ca="1" si="1076"/>
        <v>0</v>
      </c>
      <c r="AR856" s="319">
        <f ca="1">IF($J$12="",0,IF(U855&lt;0,0,IF(A856&lt;=$Y$3,IF(U855+SUM($M$126:M856)&gt;$Z$22,U855*10%,IF(U855+SUM($M$126:M856)&lt;=$Z$22,$AR$125-U855-SUM($M$126:M856))),0)))</f>
        <v>0</v>
      </c>
      <c r="AS856" s="39">
        <f t="shared" ca="1" si="1077"/>
        <v>0</v>
      </c>
      <c r="AT856" s="723">
        <f t="shared" ca="1" si="1047"/>
        <v>0</v>
      </c>
      <c r="AU856" s="320">
        <f t="shared" ca="1" si="1048"/>
        <v>0</v>
      </c>
      <c r="AV856" s="320">
        <f t="shared" ca="1" si="1049"/>
        <v>0</v>
      </c>
      <c r="AW856" s="320">
        <f t="shared" ca="1" si="1050"/>
        <v>0</v>
      </c>
      <c r="AX856" s="320">
        <f t="shared" ca="1" si="1051"/>
        <v>0</v>
      </c>
      <c r="AY856" s="320">
        <f t="shared" ca="1" si="1078"/>
        <v>0</v>
      </c>
      <c r="AZ856" s="724">
        <f t="shared" ca="1" si="1052"/>
        <v>0</v>
      </c>
      <c r="BA856" s="1259">
        <f t="shared" si="1079"/>
        <v>0</v>
      </c>
      <c r="BB856" s="1250"/>
      <c r="BC856" s="715">
        <f t="shared" si="1053"/>
        <v>0</v>
      </c>
      <c r="BD856" s="715">
        <f t="shared" si="1054"/>
        <v>0</v>
      </c>
      <c r="BE856" s="715">
        <f t="shared" si="1055"/>
        <v>0</v>
      </c>
      <c r="BF856" s="715">
        <f t="shared" si="1080"/>
        <v>0</v>
      </c>
      <c r="BG856" s="732">
        <f t="shared" si="1056"/>
        <v>0</v>
      </c>
      <c r="BH856" s="39"/>
      <c r="BI856" s="39"/>
      <c r="BJ856" s="39"/>
      <c r="BK856" s="39"/>
      <c r="BL856" s="39"/>
      <c r="BM856" s="30"/>
      <c r="BN856" s="422">
        <f t="shared" ca="1" si="1057"/>
        <v>0</v>
      </c>
      <c r="BO856" s="422">
        <f t="shared" ca="1" si="1058"/>
        <v>0</v>
      </c>
      <c r="BP856" s="422">
        <f t="shared" ca="1" si="1059"/>
        <v>0</v>
      </c>
      <c r="BQ856" s="422">
        <f t="shared" ca="1" si="1060"/>
        <v>0</v>
      </c>
      <c r="BR856" s="422">
        <f t="shared" ca="1" si="1081"/>
        <v>0</v>
      </c>
      <c r="BS856" s="422">
        <f t="shared" ca="1" si="1061"/>
        <v>0</v>
      </c>
      <c r="BT856" s="422">
        <f t="shared" si="1062"/>
        <v>0</v>
      </c>
      <c r="BU856" s="422">
        <f t="shared" si="1063"/>
        <v>0</v>
      </c>
      <c r="BV856" s="422">
        <f t="shared" si="1064"/>
        <v>0</v>
      </c>
      <c r="BW856" s="422">
        <f t="shared" si="1065"/>
        <v>0</v>
      </c>
      <c r="BX856" s="422">
        <f t="shared" si="1082"/>
        <v>0</v>
      </c>
      <c r="BY856" s="422">
        <f t="shared" si="1066"/>
        <v>0</v>
      </c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458"/>
      <c r="CL856" s="458"/>
      <c r="CM856" s="458"/>
      <c r="CN856" s="458"/>
      <c r="CO856" s="458"/>
      <c r="CP856" s="458"/>
      <c r="CQ856" s="458"/>
      <c r="CR856" s="458"/>
      <c r="CS856" s="458"/>
      <c r="CT856" s="458"/>
      <c r="CU856" s="458"/>
      <c r="CV856" s="458"/>
      <c r="CW856" s="458"/>
      <c r="CX856" s="458"/>
      <c r="CY856" s="458"/>
      <c r="CZ856" s="458"/>
      <c r="DA856" s="458"/>
      <c r="DB856" s="458"/>
      <c r="DC856" s="458"/>
      <c r="DD856" s="458"/>
      <c r="DE856" s="458"/>
      <c r="DF856" s="458"/>
      <c r="DG856" s="458"/>
      <c r="DH856" s="458"/>
      <c r="DI856" s="458"/>
      <c r="DJ856" s="458"/>
      <c r="DK856" s="458"/>
      <c r="DL856" s="458"/>
      <c r="DM856" s="458"/>
      <c r="DN856" s="458"/>
      <c r="DO856" s="458"/>
      <c r="DP856" s="458"/>
      <c r="DQ856" s="458"/>
      <c r="DR856" s="458"/>
      <c r="DS856" s="458"/>
      <c r="DT856" s="458"/>
      <c r="DU856" s="39"/>
      <c r="DV856" s="39"/>
      <c r="DW856" s="31">
        <f t="shared" si="1093"/>
        <v>61</v>
      </c>
      <c r="DX856" s="459">
        <f t="shared" si="1067"/>
        <v>732</v>
      </c>
      <c r="DY856" s="467">
        <f t="shared" si="1083"/>
        <v>0</v>
      </c>
      <c r="DZ856" s="468">
        <f t="shared" si="1084"/>
        <v>0</v>
      </c>
      <c r="EA856" s="467">
        <f t="shared" si="1085"/>
        <v>0</v>
      </c>
      <c r="EB856" s="468"/>
      <c r="EC856" s="326"/>
      <c r="ED856" s="468"/>
      <c r="EE856" s="39"/>
      <c r="EF856" s="459">
        <f t="shared" si="1086"/>
        <v>732</v>
      </c>
      <c r="EG856" s="407">
        <f t="shared" si="1094"/>
        <v>0.03</v>
      </c>
      <c r="EH856" s="407">
        <f t="shared" si="1094"/>
        <v>0.03</v>
      </c>
      <c r="EI856" s="407">
        <f t="shared" si="1094"/>
        <v>0.03</v>
      </c>
      <c r="EJ856" s="407">
        <f t="shared" si="1094"/>
        <v>0.03</v>
      </c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</row>
    <row r="857" spans="1:228" ht="12.75" hidden="1" customHeight="1" x14ac:dyDescent="0.2">
      <c r="A857" s="31">
        <f>A856+1</f>
        <v>62</v>
      </c>
      <c r="B857" s="31"/>
      <c r="C857" s="31">
        <v>30</v>
      </c>
      <c r="D857" s="32">
        <f t="shared" si="1068"/>
        <v>733</v>
      </c>
      <c r="E857" s="33">
        <f t="shared" ca="1" si="1032"/>
        <v>0</v>
      </c>
      <c r="F857" s="33">
        <f t="shared" ca="1" si="1033"/>
        <v>0</v>
      </c>
      <c r="G857" s="33">
        <f t="shared" ca="1" si="1034"/>
        <v>0</v>
      </c>
      <c r="H857" s="33">
        <v>0</v>
      </c>
      <c r="I857" s="33">
        <v>0</v>
      </c>
      <c r="J857" s="33">
        <f t="shared" ca="1" si="1090"/>
        <v>0</v>
      </c>
      <c r="K857" s="33">
        <f t="shared" ca="1" si="1035"/>
        <v>0</v>
      </c>
      <c r="L857" s="33"/>
      <c r="M857" s="832">
        <v>0</v>
      </c>
      <c r="N857" s="33">
        <f>IF(M857&gt;0,#REF!,0)</f>
        <v>0</v>
      </c>
      <c r="O857" s="33">
        <f t="shared" ca="1" si="1036"/>
        <v>0</v>
      </c>
      <c r="P857" s="833">
        <f t="shared" ca="1" si="1069"/>
        <v>0</v>
      </c>
      <c r="Q857" s="834">
        <f t="shared" ca="1" si="1070"/>
        <v>0</v>
      </c>
      <c r="R857" s="835">
        <f t="shared" ca="1" si="1071"/>
        <v>0</v>
      </c>
      <c r="S857" s="836">
        <f t="shared" ca="1" si="1072"/>
        <v>0</v>
      </c>
      <c r="T857" s="34">
        <f t="shared" ca="1" si="1037"/>
        <v>0</v>
      </c>
      <c r="U857" s="835">
        <f t="shared" ca="1" si="1073"/>
        <v>0</v>
      </c>
      <c r="V857" s="34">
        <f t="shared" si="1023"/>
        <v>0</v>
      </c>
      <c r="W857" s="553">
        <f t="shared" si="1024"/>
        <v>0</v>
      </c>
      <c r="X857" s="42">
        <f t="shared" si="1074"/>
        <v>0.03</v>
      </c>
      <c r="Y857" s="43">
        <f t="shared" si="1038"/>
        <v>2.4662697723036864E-3</v>
      </c>
      <c r="Z857" s="45">
        <f t="shared" si="1029"/>
        <v>0.03</v>
      </c>
      <c r="AA857" s="43">
        <f t="shared" si="1039"/>
        <v>2.4662697723036864E-3</v>
      </c>
      <c r="AB857" s="35">
        <f t="shared" si="1092"/>
        <v>0.16</v>
      </c>
      <c r="AC857" s="35">
        <f t="shared" ca="1" si="1092"/>
        <v>0.15470777428049154</v>
      </c>
      <c r="AD857" s="317">
        <f t="shared" ca="1" si="1092"/>
        <v>0.15470777428049154</v>
      </c>
      <c r="AE857" s="39"/>
      <c r="AF857" s="318">
        <f t="shared" si="1040"/>
        <v>0</v>
      </c>
      <c r="AG857" s="405">
        <f t="shared" ca="1" si="1041"/>
        <v>0</v>
      </c>
      <c r="AH857" s="318">
        <f t="shared" si="1042"/>
        <v>0</v>
      </c>
      <c r="AI857" s="405">
        <f t="shared" ca="1" si="1043"/>
        <v>0</v>
      </c>
      <c r="AJ857" s="318">
        <f t="shared" si="1044"/>
        <v>0</v>
      </c>
      <c r="AK857" s="405">
        <f t="shared" ca="1" si="1045"/>
        <v>0</v>
      </c>
      <c r="AL857" s="35">
        <v>0</v>
      </c>
      <c r="AM857" s="36">
        <f t="shared" ca="1" si="1046"/>
        <v>0</v>
      </c>
      <c r="AN857" s="39"/>
      <c r="AO857" s="39"/>
      <c r="AP857" s="709">
        <f ca="1">IF($J$12="",0,IF(A857&lt;=$Y$3,IF(R856+SUM($M$126:M857)&gt;$Z$22,R856*10%,IF(R856+SUM($M$126:M857)&lt;=$Z$22,$Z$22-R856-SUM($M$126:M857))),0))</f>
        <v>0</v>
      </c>
      <c r="AQ857" s="319">
        <f t="shared" ca="1" si="1076"/>
        <v>0</v>
      </c>
      <c r="AR857" s="319">
        <f ca="1">IF($J$12="",0,IF(U856&lt;0,0,IF(A857&lt;=$Y$3,IF(U856+SUM($M$126:M857)&gt;$Z$22,U856*10%,IF(U856+SUM($M$126:M857)&lt;=$Z$22,$AR$125-U856-SUM($M$126:M857))),0)))</f>
        <v>0</v>
      </c>
      <c r="AS857" s="39">
        <f t="shared" ca="1" si="1077"/>
        <v>0</v>
      </c>
      <c r="AT857" s="723">
        <f t="shared" ca="1" si="1047"/>
        <v>0</v>
      </c>
      <c r="AU857" s="320">
        <f t="shared" ca="1" si="1048"/>
        <v>0</v>
      </c>
      <c r="AV857" s="320">
        <f t="shared" ca="1" si="1049"/>
        <v>0</v>
      </c>
      <c r="AW857" s="320">
        <f t="shared" ca="1" si="1050"/>
        <v>0</v>
      </c>
      <c r="AX857" s="320">
        <f t="shared" ca="1" si="1051"/>
        <v>0</v>
      </c>
      <c r="AY857" s="320">
        <f t="shared" ca="1" si="1078"/>
        <v>0</v>
      </c>
      <c r="AZ857" s="724">
        <f t="shared" ca="1" si="1052"/>
        <v>0</v>
      </c>
      <c r="BA857" s="1259">
        <f t="shared" si="1079"/>
        <v>0</v>
      </c>
      <c r="BB857" s="1250"/>
      <c r="BC857" s="715">
        <f t="shared" si="1053"/>
        <v>0</v>
      </c>
      <c r="BD857" s="715">
        <f t="shared" si="1054"/>
        <v>0</v>
      </c>
      <c r="BE857" s="715">
        <f t="shared" si="1055"/>
        <v>0</v>
      </c>
      <c r="BF857" s="715">
        <f t="shared" si="1080"/>
        <v>0</v>
      </c>
      <c r="BG857" s="732">
        <f t="shared" si="1056"/>
        <v>0</v>
      </c>
      <c r="BH857" s="39"/>
      <c r="BI857" s="39"/>
      <c r="BJ857" s="39"/>
      <c r="BK857" s="39"/>
      <c r="BL857" s="39"/>
      <c r="BM857" s="30"/>
      <c r="BN857" s="422">
        <f t="shared" ca="1" si="1057"/>
        <v>0</v>
      </c>
      <c r="BO857" s="422">
        <f t="shared" ca="1" si="1058"/>
        <v>0</v>
      </c>
      <c r="BP857" s="422">
        <f t="shared" ca="1" si="1059"/>
        <v>0</v>
      </c>
      <c r="BQ857" s="422">
        <f t="shared" ca="1" si="1060"/>
        <v>0</v>
      </c>
      <c r="BR857" s="422">
        <f t="shared" ca="1" si="1081"/>
        <v>0</v>
      </c>
      <c r="BS857" s="422">
        <f t="shared" ca="1" si="1061"/>
        <v>0</v>
      </c>
      <c r="BT857" s="422">
        <f t="shared" si="1062"/>
        <v>0</v>
      </c>
      <c r="BU857" s="422">
        <f t="shared" si="1063"/>
        <v>0</v>
      </c>
      <c r="BV857" s="422">
        <f t="shared" si="1064"/>
        <v>0</v>
      </c>
      <c r="BW857" s="422">
        <f t="shared" si="1065"/>
        <v>0</v>
      </c>
      <c r="BX857" s="422">
        <f t="shared" si="1082"/>
        <v>0</v>
      </c>
      <c r="BY857" s="422">
        <f t="shared" si="1066"/>
        <v>0</v>
      </c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458"/>
      <c r="CL857" s="458"/>
      <c r="CM857" s="458"/>
      <c r="CN857" s="458"/>
      <c r="CO857" s="458"/>
      <c r="CP857" s="458"/>
      <c r="CQ857" s="458"/>
      <c r="CR857" s="458"/>
      <c r="CS857" s="458"/>
      <c r="CT857" s="458"/>
      <c r="CU857" s="458"/>
      <c r="CV857" s="458"/>
      <c r="CW857" s="458"/>
      <c r="CX857" s="458"/>
      <c r="CY857" s="458"/>
      <c r="CZ857" s="458"/>
      <c r="DA857" s="458"/>
      <c r="DB857" s="458"/>
      <c r="DC857" s="458"/>
      <c r="DD857" s="458"/>
      <c r="DE857" s="458"/>
      <c r="DF857" s="458"/>
      <c r="DG857" s="458"/>
      <c r="DH857" s="458"/>
      <c r="DI857" s="458"/>
      <c r="DJ857" s="458"/>
      <c r="DK857" s="458"/>
      <c r="DL857" s="458"/>
      <c r="DM857" s="458"/>
      <c r="DN857" s="458"/>
      <c r="DO857" s="458"/>
      <c r="DP857" s="458"/>
      <c r="DQ857" s="458"/>
      <c r="DR857" s="458"/>
      <c r="DS857" s="458"/>
      <c r="DT857" s="458"/>
      <c r="DU857" s="39"/>
      <c r="DV857" s="39"/>
      <c r="DW857" s="31">
        <f>DW856+1</f>
        <v>62</v>
      </c>
      <c r="DX857" s="459">
        <f t="shared" si="1067"/>
        <v>733</v>
      </c>
      <c r="DY857" s="467">
        <f t="shared" si="1083"/>
        <v>0</v>
      </c>
      <c r="DZ857" s="468">
        <f t="shared" si="1084"/>
        <v>0</v>
      </c>
      <c r="EA857" s="467">
        <f t="shared" si="1085"/>
        <v>0</v>
      </c>
      <c r="EB857" s="468"/>
      <c r="EC857" s="326"/>
      <c r="ED857" s="468"/>
      <c r="EE857" s="39"/>
      <c r="EF857" s="459">
        <f t="shared" si="1086"/>
        <v>733</v>
      </c>
      <c r="EG857" s="407">
        <f t="shared" si="1094"/>
        <v>0.03</v>
      </c>
      <c r="EH857" s="407">
        <f t="shared" si="1094"/>
        <v>0.03</v>
      </c>
      <c r="EI857" s="407">
        <f t="shared" si="1094"/>
        <v>0.03</v>
      </c>
      <c r="EJ857" s="407">
        <f t="shared" si="1094"/>
        <v>0.03</v>
      </c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</row>
    <row r="858" spans="1:228" ht="12.75" hidden="1" customHeight="1" x14ac:dyDescent="0.2">
      <c r="A858" s="31">
        <f t="shared" ref="A858:A868" si="1095">A857</f>
        <v>62</v>
      </c>
      <c r="B858" s="31"/>
      <c r="C858" s="31"/>
      <c r="D858" s="32">
        <f t="shared" si="1068"/>
        <v>734</v>
      </c>
      <c r="E858" s="33">
        <f t="shared" ca="1" si="1032"/>
        <v>0</v>
      </c>
      <c r="F858" s="33">
        <f t="shared" ca="1" si="1033"/>
        <v>0</v>
      </c>
      <c r="G858" s="33">
        <f t="shared" ca="1" si="1034"/>
        <v>0</v>
      </c>
      <c r="H858" s="33">
        <v>0</v>
      </c>
      <c r="I858" s="33">
        <v>0</v>
      </c>
      <c r="J858" s="33">
        <f t="shared" ca="1" si="1090"/>
        <v>0</v>
      </c>
      <c r="K858" s="33">
        <f t="shared" ca="1" si="1035"/>
        <v>0</v>
      </c>
      <c r="L858" s="33"/>
      <c r="M858" s="832">
        <v>0</v>
      </c>
      <c r="N858" s="33">
        <f>IF(M858&gt;0,#REF!,0)</f>
        <v>0</v>
      </c>
      <c r="O858" s="33">
        <f t="shared" ca="1" si="1036"/>
        <v>0</v>
      </c>
      <c r="P858" s="833">
        <f t="shared" ca="1" si="1069"/>
        <v>0</v>
      </c>
      <c r="Q858" s="834">
        <f t="shared" ca="1" si="1070"/>
        <v>0</v>
      </c>
      <c r="R858" s="835">
        <f t="shared" ca="1" si="1071"/>
        <v>0</v>
      </c>
      <c r="S858" s="836">
        <f t="shared" ca="1" si="1072"/>
        <v>0</v>
      </c>
      <c r="T858" s="34">
        <f t="shared" ca="1" si="1037"/>
        <v>0</v>
      </c>
      <c r="U858" s="835">
        <f t="shared" ca="1" si="1073"/>
        <v>0</v>
      </c>
      <c r="V858" s="34">
        <f t="shared" si="1023"/>
        <v>0</v>
      </c>
      <c r="W858" s="553">
        <f t="shared" si="1024"/>
        <v>0</v>
      </c>
      <c r="X858" s="42">
        <f t="shared" si="1074"/>
        <v>0.03</v>
      </c>
      <c r="Y858" s="43">
        <f t="shared" si="1038"/>
        <v>2.4662697723036864E-3</v>
      </c>
      <c r="Z858" s="45">
        <f t="shared" si="1029"/>
        <v>0.03</v>
      </c>
      <c r="AA858" s="43">
        <f t="shared" si="1039"/>
        <v>2.4662697723036864E-3</v>
      </c>
      <c r="AB858" s="35">
        <f t="shared" si="1092"/>
        <v>0.16</v>
      </c>
      <c r="AC858" s="35">
        <f t="shared" ca="1" si="1092"/>
        <v>0.15470777428049154</v>
      </c>
      <c r="AD858" s="317">
        <f t="shared" ca="1" si="1092"/>
        <v>0.15470777428049154</v>
      </c>
      <c r="AE858" s="39"/>
      <c r="AF858" s="318">
        <f t="shared" si="1040"/>
        <v>0</v>
      </c>
      <c r="AG858" s="405">
        <f t="shared" ca="1" si="1041"/>
        <v>0</v>
      </c>
      <c r="AH858" s="318">
        <f t="shared" si="1042"/>
        <v>0</v>
      </c>
      <c r="AI858" s="405">
        <f t="shared" ca="1" si="1043"/>
        <v>0</v>
      </c>
      <c r="AJ858" s="318">
        <f t="shared" si="1044"/>
        <v>0</v>
      </c>
      <c r="AK858" s="405">
        <f t="shared" ca="1" si="1045"/>
        <v>0</v>
      </c>
      <c r="AL858" s="35">
        <v>0</v>
      </c>
      <c r="AM858" s="36">
        <f t="shared" ca="1" si="1046"/>
        <v>0</v>
      </c>
      <c r="AN858" s="39"/>
      <c r="AO858" s="39"/>
      <c r="AP858" s="709">
        <f ca="1">IF($J$12="",0,IF(A858&lt;=$Y$3,IF(R857+SUM($M$126:M858)&gt;$Z$22,R857*10%,IF(R857+SUM($M$126:M858)&lt;=$Z$22,$Z$22-R857-SUM($M$126:M858))),0))</f>
        <v>0</v>
      </c>
      <c r="AQ858" s="319">
        <f t="shared" ca="1" si="1076"/>
        <v>0</v>
      </c>
      <c r="AR858" s="319">
        <f ca="1">IF($J$12="",0,IF(U857&lt;0,0,IF(A858&lt;=$Y$3,IF(U857+SUM($M$126:M858)&gt;$Z$22,U857*10%,IF(U857+SUM($M$126:M858)&lt;=$Z$22,$AR$125-U857-SUM($M$126:M858))),0)))</f>
        <v>0</v>
      </c>
      <c r="AS858" s="39">
        <f t="shared" ca="1" si="1077"/>
        <v>0</v>
      </c>
      <c r="AT858" s="723">
        <f t="shared" ca="1" si="1047"/>
        <v>0</v>
      </c>
      <c r="AU858" s="320">
        <f t="shared" ca="1" si="1048"/>
        <v>0</v>
      </c>
      <c r="AV858" s="320">
        <f t="shared" ca="1" si="1049"/>
        <v>0</v>
      </c>
      <c r="AW858" s="320">
        <f t="shared" ca="1" si="1050"/>
        <v>0</v>
      </c>
      <c r="AX858" s="320">
        <f t="shared" ca="1" si="1051"/>
        <v>0</v>
      </c>
      <c r="AY858" s="320">
        <f t="shared" ca="1" si="1078"/>
        <v>0</v>
      </c>
      <c r="AZ858" s="724">
        <f t="shared" ca="1" si="1052"/>
        <v>0</v>
      </c>
      <c r="BA858" s="1259">
        <f t="shared" si="1079"/>
        <v>0</v>
      </c>
      <c r="BB858" s="1250"/>
      <c r="BC858" s="715">
        <f t="shared" si="1053"/>
        <v>0</v>
      </c>
      <c r="BD858" s="715">
        <f t="shared" si="1054"/>
        <v>0</v>
      </c>
      <c r="BE858" s="715">
        <f t="shared" si="1055"/>
        <v>0</v>
      </c>
      <c r="BF858" s="715">
        <f t="shared" si="1080"/>
        <v>0</v>
      </c>
      <c r="BG858" s="732">
        <f t="shared" si="1056"/>
        <v>0</v>
      </c>
      <c r="BH858" s="39"/>
      <c r="BI858" s="39"/>
      <c r="BJ858" s="39"/>
      <c r="BK858" s="39"/>
      <c r="BL858" s="39"/>
      <c r="BM858" s="30"/>
      <c r="BN858" s="422">
        <f t="shared" ca="1" si="1057"/>
        <v>0</v>
      </c>
      <c r="BO858" s="422">
        <f t="shared" ca="1" si="1058"/>
        <v>0</v>
      </c>
      <c r="BP858" s="422">
        <f t="shared" ca="1" si="1059"/>
        <v>0</v>
      </c>
      <c r="BQ858" s="422">
        <f t="shared" ca="1" si="1060"/>
        <v>0</v>
      </c>
      <c r="BR858" s="422">
        <f t="shared" ca="1" si="1081"/>
        <v>0</v>
      </c>
      <c r="BS858" s="422">
        <f t="shared" ca="1" si="1061"/>
        <v>0</v>
      </c>
      <c r="BT858" s="422">
        <f t="shared" si="1062"/>
        <v>0</v>
      </c>
      <c r="BU858" s="422">
        <f t="shared" si="1063"/>
        <v>0</v>
      </c>
      <c r="BV858" s="422">
        <f t="shared" si="1064"/>
        <v>0</v>
      </c>
      <c r="BW858" s="422">
        <f t="shared" si="1065"/>
        <v>0</v>
      </c>
      <c r="BX858" s="422">
        <f t="shared" si="1082"/>
        <v>0</v>
      </c>
      <c r="BY858" s="422">
        <f t="shared" si="1066"/>
        <v>0</v>
      </c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458"/>
      <c r="CL858" s="458"/>
      <c r="CM858" s="458"/>
      <c r="CN858" s="458"/>
      <c r="CO858" s="458"/>
      <c r="CP858" s="458"/>
      <c r="CQ858" s="458"/>
      <c r="CR858" s="458"/>
      <c r="CS858" s="458"/>
      <c r="CT858" s="458"/>
      <c r="CU858" s="458"/>
      <c r="CV858" s="458"/>
      <c r="CW858" s="458"/>
      <c r="CX858" s="458"/>
      <c r="CY858" s="458"/>
      <c r="CZ858" s="458"/>
      <c r="DA858" s="458"/>
      <c r="DB858" s="458"/>
      <c r="DC858" s="458"/>
      <c r="DD858" s="458"/>
      <c r="DE858" s="458"/>
      <c r="DF858" s="458"/>
      <c r="DG858" s="458"/>
      <c r="DH858" s="458"/>
      <c r="DI858" s="458"/>
      <c r="DJ858" s="458"/>
      <c r="DK858" s="458"/>
      <c r="DL858" s="458"/>
      <c r="DM858" s="458"/>
      <c r="DN858" s="458"/>
      <c r="DO858" s="458"/>
      <c r="DP858" s="458"/>
      <c r="DQ858" s="458"/>
      <c r="DR858" s="458"/>
      <c r="DS858" s="458"/>
      <c r="DT858" s="458"/>
      <c r="DU858" s="39"/>
      <c r="DV858" s="39"/>
      <c r="DW858" s="31">
        <f t="shared" ref="DW858:DW868" si="1096">DW857</f>
        <v>62</v>
      </c>
      <c r="DX858" s="459">
        <f t="shared" si="1067"/>
        <v>734</v>
      </c>
      <c r="DY858" s="467">
        <f t="shared" si="1083"/>
        <v>0</v>
      </c>
      <c r="DZ858" s="468">
        <f t="shared" si="1084"/>
        <v>0</v>
      </c>
      <c r="EA858" s="467">
        <f t="shared" si="1085"/>
        <v>0</v>
      </c>
      <c r="EB858" s="468"/>
      <c r="EC858" s="326"/>
      <c r="ED858" s="468"/>
      <c r="EE858" s="39"/>
      <c r="EF858" s="459">
        <f t="shared" si="1086"/>
        <v>734</v>
      </c>
      <c r="EG858" s="407">
        <f t="shared" si="1094"/>
        <v>0.03</v>
      </c>
      <c r="EH858" s="407">
        <f t="shared" si="1094"/>
        <v>0.03</v>
      </c>
      <c r="EI858" s="407">
        <f t="shared" si="1094"/>
        <v>0.03</v>
      </c>
      <c r="EJ858" s="407">
        <f t="shared" si="1094"/>
        <v>0.03</v>
      </c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</row>
    <row r="859" spans="1:228" ht="12.75" hidden="1" customHeight="1" x14ac:dyDescent="0.2">
      <c r="A859" s="31">
        <f t="shared" si="1095"/>
        <v>62</v>
      </c>
      <c r="B859" s="31"/>
      <c r="C859" s="31"/>
      <c r="D859" s="32">
        <f t="shared" si="1068"/>
        <v>735</v>
      </c>
      <c r="E859" s="33">
        <f t="shared" ca="1" si="1032"/>
        <v>0</v>
      </c>
      <c r="F859" s="33">
        <f t="shared" ca="1" si="1033"/>
        <v>0</v>
      </c>
      <c r="G859" s="33">
        <f t="shared" ca="1" si="1034"/>
        <v>0</v>
      </c>
      <c r="H859" s="33">
        <v>0</v>
      </c>
      <c r="I859" s="33">
        <v>0</v>
      </c>
      <c r="J859" s="33">
        <f t="shared" ca="1" si="1090"/>
        <v>0</v>
      </c>
      <c r="K859" s="33">
        <f t="shared" ca="1" si="1035"/>
        <v>0</v>
      </c>
      <c r="L859" s="33"/>
      <c r="M859" s="832">
        <v>0</v>
      </c>
      <c r="N859" s="33">
        <f>IF(M859&gt;0,#REF!,0)</f>
        <v>0</v>
      </c>
      <c r="O859" s="33">
        <f t="shared" ca="1" si="1036"/>
        <v>0</v>
      </c>
      <c r="P859" s="833">
        <f t="shared" ca="1" si="1069"/>
        <v>0</v>
      </c>
      <c r="Q859" s="834">
        <f t="shared" ca="1" si="1070"/>
        <v>0</v>
      </c>
      <c r="R859" s="835">
        <f t="shared" ca="1" si="1071"/>
        <v>0</v>
      </c>
      <c r="S859" s="836">
        <f t="shared" ca="1" si="1072"/>
        <v>0</v>
      </c>
      <c r="T859" s="34">
        <f t="shared" ca="1" si="1037"/>
        <v>0</v>
      </c>
      <c r="U859" s="835">
        <f t="shared" ca="1" si="1073"/>
        <v>0</v>
      </c>
      <c r="V859" s="34">
        <f t="shared" si="1023"/>
        <v>0</v>
      </c>
      <c r="W859" s="553">
        <f t="shared" si="1024"/>
        <v>0</v>
      </c>
      <c r="X859" s="42">
        <f t="shared" si="1074"/>
        <v>0.03</v>
      </c>
      <c r="Y859" s="43">
        <f t="shared" si="1038"/>
        <v>2.4662697723036864E-3</v>
      </c>
      <c r="Z859" s="45">
        <f t="shared" si="1029"/>
        <v>0.03</v>
      </c>
      <c r="AA859" s="43">
        <f t="shared" si="1039"/>
        <v>2.4662697723036864E-3</v>
      </c>
      <c r="AB859" s="35">
        <f t="shared" si="1092"/>
        <v>0.16</v>
      </c>
      <c r="AC859" s="35">
        <f t="shared" ca="1" si="1092"/>
        <v>0.15470777428049154</v>
      </c>
      <c r="AD859" s="317">
        <f t="shared" ca="1" si="1092"/>
        <v>0.15470777428049154</v>
      </c>
      <c r="AE859" s="39"/>
      <c r="AF859" s="318">
        <f t="shared" si="1040"/>
        <v>0</v>
      </c>
      <c r="AG859" s="405">
        <f t="shared" ca="1" si="1041"/>
        <v>0</v>
      </c>
      <c r="AH859" s="318">
        <f t="shared" si="1042"/>
        <v>0</v>
      </c>
      <c r="AI859" s="405">
        <f t="shared" ca="1" si="1043"/>
        <v>0</v>
      </c>
      <c r="AJ859" s="318">
        <f t="shared" si="1044"/>
        <v>0</v>
      </c>
      <c r="AK859" s="405">
        <f t="shared" ca="1" si="1045"/>
        <v>0</v>
      </c>
      <c r="AL859" s="35">
        <v>0</v>
      </c>
      <c r="AM859" s="36">
        <f t="shared" ca="1" si="1046"/>
        <v>0</v>
      </c>
      <c r="AN859" s="39"/>
      <c r="AO859" s="39"/>
      <c r="AP859" s="709">
        <f ca="1">IF($J$12="",0,IF(A859&lt;=$Y$3,IF(R858+SUM($M$126:M859)&gt;$Z$22,R858*10%,IF(R858+SUM($M$126:M859)&lt;=$Z$22,$Z$22-R858-SUM($M$126:M859))),0))</f>
        <v>0</v>
      </c>
      <c r="AQ859" s="319">
        <f t="shared" ca="1" si="1076"/>
        <v>0</v>
      </c>
      <c r="AR859" s="319">
        <f ca="1">IF($J$12="",0,IF(U858&lt;0,0,IF(A859&lt;=$Y$3,IF(U858+SUM($M$126:M859)&gt;$Z$22,U858*10%,IF(U858+SUM($M$126:M859)&lt;=$Z$22,$AR$125-U858-SUM($M$126:M859))),0)))</f>
        <v>0</v>
      </c>
      <c r="AS859" s="39">
        <f t="shared" ca="1" si="1077"/>
        <v>0</v>
      </c>
      <c r="AT859" s="723">
        <f t="shared" ca="1" si="1047"/>
        <v>0</v>
      </c>
      <c r="AU859" s="320">
        <f t="shared" ca="1" si="1048"/>
        <v>0</v>
      </c>
      <c r="AV859" s="320">
        <f t="shared" ca="1" si="1049"/>
        <v>0</v>
      </c>
      <c r="AW859" s="320">
        <f t="shared" ca="1" si="1050"/>
        <v>0</v>
      </c>
      <c r="AX859" s="320">
        <f t="shared" ca="1" si="1051"/>
        <v>0</v>
      </c>
      <c r="AY859" s="320">
        <f t="shared" ca="1" si="1078"/>
        <v>0</v>
      </c>
      <c r="AZ859" s="724">
        <f t="shared" ca="1" si="1052"/>
        <v>0</v>
      </c>
      <c r="BA859" s="1259">
        <f t="shared" si="1079"/>
        <v>0</v>
      </c>
      <c r="BB859" s="1250"/>
      <c r="BC859" s="715">
        <f t="shared" si="1053"/>
        <v>0</v>
      </c>
      <c r="BD859" s="715">
        <f t="shared" si="1054"/>
        <v>0</v>
      </c>
      <c r="BE859" s="715">
        <f t="shared" si="1055"/>
        <v>0</v>
      </c>
      <c r="BF859" s="715">
        <f t="shared" si="1080"/>
        <v>0</v>
      </c>
      <c r="BG859" s="732">
        <f t="shared" si="1056"/>
        <v>0</v>
      </c>
      <c r="BH859" s="39"/>
      <c r="BI859" s="39"/>
      <c r="BJ859" s="39"/>
      <c r="BK859" s="39"/>
      <c r="BL859" s="39"/>
      <c r="BM859" s="30"/>
      <c r="BN859" s="422">
        <f t="shared" ca="1" si="1057"/>
        <v>0</v>
      </c>
      <c r="BO859" s="422">
        <f t="shared" ca="1" si="1058"/>
        <v>0</v>
      </c>
      <c r="BP859" s="422">
        <f t="shared" ca="1" si="1059"/>
        <v>0</v>
      </c>
      <c r="BQ859" s="422">
        <f t="shared" ca="1" si="1060"/>
        <v>0</v>
      </c>
      <c r="BR859" s="422">
        <f t="shared" ca="1" si="1081"/>
        <v>0</v>
      </c>
      <c r="BS859" s="422">
        <f t="shared" ca="1" si="1061"/>
        <v>0</v>
      </c>
      <c r="BT859" s="422">
        <f t="shared" si="1062"/>
        <v>0</v>
      </c>
      <c r="BU859" s="422">
        <f t="shared" si="1063"/>
        <v>0</v>
      </c>
      <c r="BV859" s="422">
        <f t="shared" si="1064"/>
        <v>0</v>
      </c>
      <c r="BW859" s="422">
        <f t="shared" si="1065"/>
        <v>0</v>
      </c>
      <c r="BX859" s="422">
        <f t="shared" si="1082"/>
        <v>0</v>
      </c>
      <c r="BY859" s="422">
        <f t="shared" si="1066"/>
        <v>0</v>
      </c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458"/>
      <c r="CL859" s="458"/>
      <c r="CM859" s="458"/>
      <c r="CN859" s="458"/>
      <c r="CO859" s="458"/>
      <c r="CP859" s="458"/>
      <c r="CQ859" s="458"/>
      <c r="CR859" s="458"/>
      <c r="CS859" s="458"/>
      <c r="CT859" s="458"/>
      <c r="CU859" s="458"/>
      <c r="CV859" s="458"/>
      <c r="CW859" s="458"/>
      <c r="CX859" s="458"/>
      <c r="CY859" s="458"/>
      <c r="CZ859" s="458"/>
      <c r="DA859" s="458"/>
      <c r="DB859" s="458"/>
      <c r="DC859" s="458"/>
      <c r="DD859" s="458"/>
      <c r="DE859" s="458"/>
      <c r="DF859" s="458"/>
      <c r="DG859" s="458"/>
      <c r="DH859" s="458"/>
      <c r="DI859" s="458"/>
      <c r="DJ859" s="458"/>
      <c r="DK859" s="458"/>
      <c r="DL859" s="458"/>
      <c r="DM859" s="458"/>
      <c r="DN859" s="458"/>
      <c r="DO859" s="458"/>
      <c r="DP859" s="458"/>
      <c r="DQ859" s="458"/>
      <c r="DR859" s="458"/>
      <c r="DS859" s="458"/>
      <c r="DT859" s="458"/>
      <c r="DU859" s="39"/>
      <c r="DV859" s="39"/>
      <c r="DW859" s="31">
        <f t="shared" si="1096"/>
        <v>62</v>
      </c>
      <c r="DX859" s="459">
        <f t="shared" si="1067"/>
        <v>735</v>
      </c>
      <c r="DY859" s="467">
        <f t="shared" si="1083"/>
        <v>0</v>
      </c>
      <c r="DZ859" s="468">
        <f t="shared" si="1084"/>
        <v>0</v>
      </c>
      <c r="EA859" s="467">
        <f t="shared" si="1085"/>
        <v>0</v>
      </c>
      <c r="EB859" s="468"/>
      <c r="EC859" s="326"/>
      <c r="ED859" s="468"/>
      <c r="EE859" s="39"/>
      <c r="EF859" s="459">
        <f t="shared" si="1086"/>
        <v>735</v>
      </c>
      <c r="EG859" s="407">
        <f t="shared" si="1094"/>
        <v>0.03</v>
      </c>
      <c r="EH859" s="407">
        <f t="shared" si="1094"/>
        <v>0.03</v>
      </c>
      <c r="EI859" s="407">
        <f t="shared" si="1094"/>
        <v>0.03</v>
      </c>
      <c r="EJ859" s="407">
        <f t="shared" si="1094"/>
        <v>0.03</v>
      </c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</row>
    <row r="860" spans="1:228" ht="12.75" hidden="1" customHeight="1" x14ac:dyDescent="0.2">
      <c r="A860" s="31">
        <f t="shared" si="1095"/>
        <v>62</v>
      </c>
      <c r="B860" s="31"/>
      <c r="C860" s="31"/>
      <c r="D860" s="32">
        <f t="shared" si="1068"/>
        <v>736</v>
      </c>
      <c r="E860" s="33">
        <f t="shared" ca="1" si="1032"/>
        <v>0</v>
      </c>
      <c r="F860" s="33">
        <f t="shared" ca="1" si="1033"/>
        <v>0</v>
      </c>
      <c r="G860" s="33">
        <f t="shared" ca="1" si="1034"/>
        <v>0</v>
      </c>
      <c r="H860" s="33">
        <v>0</v>
      </c>
      <c r="I860" s="33">
        <v>0</v>
      </c>
      <c r="J860" s="33">
        <f t="shared" ca="1" si="1090"/>
        <v>0</v>
      </c>
      <c r="K860" s="33">
        <f t="shared" ca="1" si="1035"/>
        <v>0</v>
      </c>
      <c r="L860" s="33"/>
      <c r="M860" s="832">
        <v>0</v>
      </c>
      <c r="N860" s="33">
        <f>IF(M860&gt;0,#REF!,0)</f>
        <v>0</v>
      </c>
      <c r="O860" s="33">
        <f t="shared" ca="1" si="1036"/>
        <v>0</v>
      </c>
      <c r="P860" s="833">
        <f t="shared" ca="1" si="1069"/>
        <v>0</v>
      </c>
      <c r="Q860" s="834">
        <f t="shared" ca="1" si="1070"/>
        <v>0</v>
      </c>
      <c r="R860" s="835">
        <f t="shared" ca="1" si="1071"/>
        <v>0</v>
      </c>
      <c r="S860" s="836">
        <f t="shared" ca="1" si="1072"/>
        <v>0</v>
      </c>
      <c r="T860" s="34">
        <f t="shared" ca="1" si="1037"/>
        <v>0</v>
      </c>
      <c r="U860" s="835">
        <f t="shared" ca="1" si="1073"/>
        <v>0</v>
      </c>
      <c r="V860" s="34">
        <f t="shared" si="1023"/>
        <v>0</v>
      </c>
      <c r="W860" s="553">
        <f t="shared" si="1024"/>
        <v>0</v>
      </c>
      <c r="X860" s="42">
        <f t="shared" si="1074"/>
        <v>0.03</v>
      </c>
      <c r="Y860" s="43">
        <f t="shared" si="1038"/>
        <v>2.4662697723036864E-3</v>
      </c>
      <c r="Z860" s="45">
        <f t="shared" si="1029"/>
        <v>0.03</v>
      </c>
      <c r="AA860" s="43">
        <f t="shared" si="1039"/>
        <v>2.4662697723036864E-3</v>
      </c>
      <c r="AB860" s="35">
        <f t="shared" si="1092"/>
        <v>0.16</v>
      </c>
      <c r="AC860" s="35">
        <f t="shared" ca="1" si="1092"/>
        <v>0.15470777428049154</v>
      </c>
      <c r="AD860" s="317">
        <f t="shared" ca="1" si="1092"/>
        <v>0.15470777428049154</v>
      </c>
      <c r="AE860" s="39"/>
      <c r="AF860" s="318">
        <f t="shared" si="1040"/>
        <v>0</v>
      </c>
      <c r="AG860" s="405">
        <f t="shared" ca="1" si="1041"/>
        <v>0</v>
      </c>
      <c r="AH860" s="318">
        <f t="shared" si="1042"/>
        <v>0</v>
      </c>
      <c r="AI860" s="405">
        <f t="shared" ca="1" si="1043"/>
        <v>0</v>
      </c>
      <c r="AJ860" s="318">
        <f t="shared" si="1044"/>
        <v>0</v>
      </c>
      <c r="AK860" s="405">
        <f t="shared" ca="1" si="1045"/>
        <v>0</v>
      </c>
      <c r="AL860" s="35">
        <v>0</v>
      </c>
      <c r="AM860" s="36">
        <f t="shared" ca="1" si="1046"/>
        <v>0</v>
      </c>
      <c r="AN860" s="39"/>
      <c r="AO860" s="39"/>
      <c r="AP860" s="709">
        <f ca="1">IF($J$12="",0,IF(A860&lt;=$Y$3,IF(R859+SUM($M$126:M860)&gt;$Z$22,R859*10%,IF(R859+SUM($M$126:M860)&lt;=$Z$22,$Z$22-R859-SUM($M$126:M860))),0))</f>
        <v>0</v>
      </c>
      <c r="AQ860" s="319">
        <f t="shared" ca="1" si="1076"/>
        <v>0</v>
      </c>
      <c r="AR860" s="319">
        <f ca="1">IF($J$12="",0,IF(U859&lt;0,0,IF(A860&lt;=$Y$3,IF(U859+SUM($M$126:M860)&gt;$Z$22,U859*10%,IF(U859+SUM($M$126:M860)&lt;=$Z$22,$AR$125-U859-SUM($M$126:M860))),0)))</f>
        <v>0</v>
      </c>
      <c r="AS860" s="39">
        <f t="shared" ca="1" si="1077"/>
        <v>0</v>
      </c>
      <c r="AT860" s="723">
        <f t="shared" ca="1" si="1047"/>
        <v>0</v>
      </c>
      <c r="AU860" s="320">
        <f t="shared" ca="1" si="1048"/>
        <v>0</v>
      </c>
      <c r="AV860" s="320">
        <f t="shared" ca="1" si="1049"/>
        <v>0</v>
      </c>
      <c r="AW860" s="320">
        <f t="shared" ca="1" si="1050"/>
        <v>0</v>
      </c>
      <c r="AX860" s="320">
        <f t="shared" ca="1" si="1051"/>
        <v>0</v>
      </c>
      <c r="AY860" s="320">
        <f t="shared" ca="1" si="1078"/>
        <v>0</v>
      </c>
      <c r="AZ860" s="724">
        <f t="shared" ca="1" si="1052"/>
        <v>0</v>
      </c>
      <c r="BA860" s="1259">
        <f t="shared" si="1079"/>
        <v>0</v>
      </c>
      <c r="BB860" s="1250"/>
      <c r="BC860" s="715">
        <f t="shared" si="1053"/>
        <v>0</v>
      </c>
      <c r="BD860" s="715">
        <f t="shared" si="1054"/>
        <v>0</v>
      </c>
      <c r="BE860" s="715">
        <f t="shared" si="1055"/>
        <v>0</v>
      </c>
      <c r="BF860" s="715">
        <f t="shared" si="1080"/>
        <v>0</v>
      </c>
      <c r="BG860" s="732">
        <f t="shared" si="1056"/>
        <v>0</v>
      </c>
      <c r="BH860" s="39"/>
      <c r="BI860" s="39"/>
      <c r="BJ860" s="39"/>
      <c r="BK860" s="39"/>
      <c r="BL860" s="39"/>
      <c r="BM860" s="30"/>
      <c r="BN860" s="422">
        <f t="shared" ca="1" si="1057"/>
        <v>0</v>
      </c>
      <c r="BO860" s="422">
        <f t="shared" ca="1" si="1058"/>
        <v>0</v>
      </c>
      <c r="BP860" s="422">
        <f t="shared" ca="1" si="1059"/>
        <v>0</v>
      </c>
      <c r="BQ860" s="422">
        <f t="shared" ca="1" si="1060"/>
        <v>0</v>
      </c>
      <c r="BR860" s="422">
        <f t="shared" ca="1" si="1081"/>
        <v>0</v>
      </c>
      <c r="BS860" s="422">
        <f t="shared" ca="1" si="1061"/>
        <v>0</v>
      </c>
      <c r="BT860" s="422">
        <f t="shared" si="1062"/>
        <v>0</v>
      </c>
      <c r="BU860" s="422">
        <f t="shared" si="1063"/>
        <v>0</v>
      </c>
      <c r="BV860" s="422">
        <f t="shared" si="1064"/>
        <v>0</v>
      </c>
      <c r="BW860" s="422">
        <f t="shared" si="1065"/>
        <v>0</v>
      </c>
      <c r="BX860" s="422">
        <f t="shared" si="1082"/>
        <v>0</v>
      </c>
      <c r="BY860" s="422">
        <f t="shared" si="1066"/>
        <v>0</v>
      </c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458"/>
      <c r="CL860" s="458"/>
      <c r="CM860" s="458"/>
      <c r="CN860" s="458"/>
      <c r="CO860" s="458"/>
      <c r="CP860" s="458"/>
      <c r="CQ860" s="458"/>
      <c r="CR860" s="458"/>
      <c r="CS860" s="458"/>
      <c r="CT860" s="458"/>
      <c r="CU860" s="458"/>
      <c r="CV860" s="458"/>
      <c r="CW860" s="458"/>
      <c r="CX860" s="458"/>
      <c r="CY860" s="458"/>
      <c r="CZ860" s="458"/>
      <c r="DA860" s="458"/>
      <c r="DB860" s="458"/>
      <c r="DC860" s="458"/>
      <c r="DD860" s="458"/>
      <c r="DE860" s="458"/>
      <c r="DF860" s="458"/>
      <c r="DG860" s="458"/>
      <c r="DH860" s="458"/>
      <c r="DI860" s="458"/>
      <c r="DJ860" s="458"/>
      <c r="DK860" s="458"/>
      <c r="DL860" s="458"/>
      <c r="DM860" s="458"/>
      <c r="DN860" s="458"/>
      <c r="DO860" s="458"/>
      <c r="DP860" s="458"/>
      <c r="DQ860" s="458"/>
      <c r="DR860" s="458"/>
      <c r="DS860" s="458"/>
      <c r="DT860" s="458"/>
      <c r="DU860" s="39"/>
      <c r="DV860" s="39"/>
      <c r="DW860" s="31">
        <f t="shared" si="1096"/>
        <v>62</v>
      </c>
      <c r="DX860" s="459">
        <f t="shared" si="1067"/>
        <v>736</v>
      </c>
      <c r="DY860" s="467">
        <f t="shared" si="1083"/>
        <v>0</v>
      </c>
      <c r="DZ860" s="468">
        <f t="shared" si="1084"/>
        <v>0</v>
      </c>
      <c r="EA860" s="467">
        <f t="shared" si="1085"/>
        <v>0</v>
      </c>
      <c r="EB860" s="468"/>
      <c r="EC860" s="326"/>
      <c r="ED860" s="468"/>
      <c r="EE860" s="39"/>
      <c r="EF860" s="459">
        <f t="shared" si="1086"/>
        <v>736</v>
      </c>
      <c r="EG860" s="407">
        <f t="shared" si="1094"/>
        <v>0.03</v>
      </c>
      <c r="EH860" s="407">
        <f t="shared" si="1094"/>
        <v>0.03</v>
      </c>
      <c r="EI860" s="407">
        <f t="shared" si="1094"/>
        <v>0.03</v>
      </c>
      <c r="EJ860" s="407">
        <f t="shared" si="1094"/>
        <v>0.03</v>
      </c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</row>
    <row r="861" spans="1:228" ht="12.75" hidden="1" customHeight="1" x14ac:dyDescent="0.2">
      <c r="A861" s="31">
        <f t="shared" si="1095"/>
        <v>62</v>
      </c>
      <c r="B861" s="31"/>
      <c r="C861" s="31"/>
      <c r="D861" s="32">
        <f t="shared" si="1068"/>
        <v>737</v>
      </c>
      <c r="E861" s="33">
        <f t="shared" ca="1" si="1032"/>
        <v>0</v>
      </c>
      <c r="F861" s="33">
        <f t="shared" ca="1" si="1033"/>
        <v>0</v>
      </c>
      <c r="G861" s="33">
        <f t="shared" ca="1" si="1034"/>
        <v>0</v>
      </c>
      <c r="H861" s="33">
        <v>0</v>
      </c>
      <c r="I861" s="33">
        <v>0</v>
      </c>
      <c r="J861" s="33">
        <f t="shared" ca="1" si="1090"/>
        <v>0</v>
      </c>
      <c r="K861" s="33">
        <f t="shared" ca="1" si="1035"/>
        <v>0</v>
      </c>
      <c r="L861" s="33"/>
      <c r="M861" s="832">
        <v>0</v>
      </c>
      <c r="N861" s="33">
        <f>IF(M861&gt;0,#REF!,0)</f>
        <v>0</v>
      </c>
      <c r="O861" s="33">
        <f t="shared" ca="1" si="1036"/>
        <v>0</v>
      </c>
      <c r="P861" s="833">
        <f t="shared" ca="1" si="1069"/>
        <v>0</v>
      </c>
      <c r="Q861" s="834">
        <f t="shared" ca="1" si="1070"/>
        <v>0</v>
      </c>
      <c r="R861" s="835">
        <f t="shared" ca="1" si="1071"/>
        <v>0</v>
      </c>
      <c r="S861" s="836">
        <f t="shared" ca="1" si="1072"/>
        <v>0</v>
      </c>
      <c r="T861" s="34">
        <f t="shared" ca="1" si="1037"/>
        <v>0</v>
      </c>
      <c r="U861" s="835">
        <f t="shared" ca="1" si="1073"/>
        <v>0</v>
      </c>
      <c r="V861" s="34">
        <f t="shared" si="1023"/>
        <v>0</v>
      </c>
      <c r="W861" s="553">
        <f t="shared" si="1024"/>
        <v>0</v>
      </c>
      <c r="X861" s="42">
        <f t="shared" si="1074"/>
        <v>0.03</v>
      </c>
      <c r="Y861" s="43">
        <f t="shared" si="1038"/>
        <v>2.4662697723036864E-3</v>
      </c>
      <c r="Z861" s="45">
        <f t="shared" si="1029"/>
        <v>0.03</v>
      </c>
      <c r="AA861" s="43">
        <f t="shared" si="1039"/>
        <v>2.4662697723036864E-3</v>
      </c>
      <c r="AB861" s="35">
        <f t="shared" si="1092"/>
        <v>0.16</v>
      </c>
      <c r="AC861" s="35">
        <f t="shared" ca="1" si="1092"/>
        <v>0.15470777428049154</v>
      </c>
      <c r="AD861" s="317">
        <f t="shared" ca="1" si="1092"/>
        <v>0.15470777428049154</v>
      </c>
      <c r="AE861" s="39"/>
      <c r="AF861" s="318">
        <f t="shared" si="1040"/>
        <v>0</v>
      </c>
      <c r="AG861" s="405">
        <f t="shared" ca="1" si="1041"/>
        <v>0</v>
      </c>
      <c r="AH861" s="318">
        <f t="shared" si="1042"/>
        <v>0</v>
      </c>
      <c r="AI861" s="405">
        <f t="shared" ca="1" si="1043"/>
        <v>0</v>
      </c>
      <c r="AJ861" s="318">
        <f t="shared" si="1044"/>
        <v>0</v>
      </c>
      <c r="AK861" s="405">
        <f t="shared" ca="1" si="1045"/>
        <v>0</v>
      </c>
      <c r="AL861" s="35">
        <v>0</v>
      </c>
      <c r="AM861" s="36">
        <f t="shared" ca="1" si="1046"/>
        <v>0</v>
      </c>
      <c r="AN861" s="39"/>
      <c r="AO861" s="39"/>
      <c r="AP861" s="709">
        <f ca="1">IF($J$12="",0,IF(A861&lt;=$Y$3,IF(R860+SUM($M$126:M861)&gt;$Z$22,R860*10%,IF(R860+SUM($M$126:M861)&lt;=$Z$22,$Z$22-R860-SUM($M$126:M861))),0))</f>
        <v>0</v>
      </c>
      <c r="AQ861" s="319">
        <f t="shared" ca="1" si="1076"/>
        <v>0</v>
      </c>
      <c r="AR861" s="319">
        <f ca="1">IF($J$12="",0,IF(U860&lt;0,0,IF(A861&lt;=$Y$3,IF(U860+SUM($M$126:M861)&gt;$Z$22,U860*10%,IF(U860+SUM($M$126:M861)&lt;=$Z$22,$AR$125-U860-SUM($M$126:M861))),0)))</f>
        <v>0</v>
      </c>
      <c r="AS861" s="39">
        <f t="shared" ca="1" si="1077"/>
        <v>0</v>
      </c>
      <c r="AT861" s="723">
        <f t="shared" ca="1" si="1047"/>
        <v>0</v>
      </c>
      <c r="AU861" s="320">
        <f t="shared" ca="1" si="1048"/>
        <v>0</v>
      </c>
      <c r="AV861" s="320">
        <f t="shared" ca="1" si="1049"/>
        <v>0</v>
      </c>
      <c r="AW861" s="320">
        <f t="shared" ca="1" si="1050"/>
        <v>0</v>
      </c>
      <c r="AX861" s="320">
        <f t="shared" ca="1" si="1051"/>
        <v>0</v>
      </c>
      <c r="AY861" s="320">
        <f t="shared" ca="1" si="1078"/>
        <v>0</v>
      </c>
      <c r="AZ861" s="724">
        <f t="shared" ca="1" si="1052"/>
        <v>0</v>
      </c>
      <c r="BA861" s="1259">
        <f t="shared" si="1079"/>
        <v>0</v>
      </c>
      <c r="BB861" s="1250"/>
      <c r="BC861" s="715">
        <f t="shared" si="1053"/>
        <v>0</v>
      </c>
      <c r="BD861" s="715">
        <f t="shared" si="1054"/>
        <v>0</v>
      </c>
      <c r="BE861" s="715">
        <f t="shared" si="1055"/>
        <v>0</v>
      </c>
      <c r="BF861" s="715">
        <f t="shared" si="1080"/>
        <v>0</v>
      </c>
      <c r="BG861" s="732">
        <f t="shared" si="1056"/>
        <v>0</v>
      </c>
      <c r="BH861" s="39"/>
      <c r="BI861" s="39"/>
      <c r="BJ861" s="39"/>
      <c r="BK861" s="39"/>
      <c r="BL861" s="39"/>
      <c r="BM861" s="30"/>
      <c r="BN861" s="422">
        <f t="shared" ca="1" si="1057"/>
        <v>0</v>
      </c>
      <c r="BO861" s="422">
        <f t="shared" ca="1" si="1058"/>
        <v>0</v>
      </c>
      <c r="BP861" s="422">
        <f t="shared" ca="1" si="1059"/>
        <v>0</v>
      </c>
      <c r="BQ861" s="422">
        <f t="shared" ca="1" si="1060"/>
        <v>0</v>
      </c>
      <c r="BR861" s="422">
        <f t="shared" ca="1" si="1081"/>
        <v>0</v>
      </c>
      <c r="BS861" s="422">
        <f t="shared" ca="1" si="1061"/>
        <v>0</v>
      </c>
      <c r="BT861" s="422">
        <f t="shared" si="1062"/>
        <v>0</v>
      </c>
      <c r="BU861" s="422">
        <f t="shared" si="1063"/>
        <v>0</v>
      </c>
      <c r="BV861" s="422">
        <f t="shared" si="1064"/>
        <v>0</v>
      </c>
      <c r="BW861" s="422">
        <f t="shared" si="1065"/>
        <v>0</v>
      </c>
      <c r="BX861" s="422">
        <f t="shared" si="1082"/>
        <v>0</v>
      </c>
      <c r="BY861" s="422">
        <f t="shared" si="1066"/>
        <v>0</v>
      </c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458"/>
      <c r="CL861" s="458"/>
      <c r="CM861" s="458"/>
      <c r="CN861" s="458"/>
      <c r="CO861" s="458"/>
      <c r="CP861" s="458"/>
      <c r="CQ861" s="458"/>
      <c r="CR861" s="458"/>
      <c r="CS861" s="458"/>
      <c r="CT861" s="458"/>
      <c r="CU861" s="458"/>
      <c r="CV861" s="458"/>
      <c r="CW861" s="458"/>
      <c r="CX861" s="458"/>
      <c r="CY861" s="458"/>
      <c r="CZ861" s="458"/>
      <c r="DA861" s="458"/>
      <c r="DB861" s="458"/>
      <c r="DC861" s="458"/>
      <c r="DD861" s="458"/>
      <c r="DE861" s="458"/>
      <c r="DF861" s="458"/>
      <c r="DG861" s="458"/>
      <c r="DH861" s="458"/>
      <c r="DI861" s="458"/>
      <c r="DJ861" s="458"/>
      <c r="DK861" s="458"/>
      <c r="DL861" s="458"/>
      <c r="DM861" s="458"/>
      <c r="DN861" s="458"/>
      <c r="DO861" s="458"/>
      <c r="DP861" s="458"/>
      <c r="DQ861" s="458"/>
      <c r="DR861" s="458"/>
      <c r="DS861" s="458"/>
      <c r="DT861" s="458"/>
      <c r="DU861" s="39"/>
      <c r="DV861" s="39"/>
      <c r="DW861" s="31">
        <f t="shared" si="1096"/>
        <v>62</v>
      </c>
      <c r="DX861" s="459">
        <f t="shared" si="1067"/>
        <v>737</v>
      </c>
      <c r="DY861" s="467">
        <f t="shared" si="1083"/>
        <v>0</v>
      </c>
      <c r="DZ861" s="468">
        <f t="shared" si="1084"/>
        <v>0</v>
      </c>
      <c r="EA861" s="467">
        <f t="shared" si="1085"/>
        <v>0</v>
      </c>
      <c r="EB861" s="468"/>
      <c r="EC861" s="326"/>
      <c r="ED861" s="468"/>
      <c r="EE861" s="39"/>
      <c r="EF861" s="459">
        <f t="shared" si="1086"/>
        <v>737</v>
      </c>
      <c r="EG861" s="407">
        <f t="shared" si="1094"/>
        <v>0.03</v>
      </c>
      <c r="EH861" s="407">
        <f t="shared" si="1094"/>
        <v>0.03</v>
      </c>
      <c r="EI861" s="407">
        <f t="shared" si="1094"/>
        <v>0.03</v>
      </c>
      <c r="EJ861" s="407">
        <f t="shared" si="1094"/>
        <v>0.03</v>
      </c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</row>
    <row r="862" spans="1:228" ht="12.75" hidden="1" customHeight="1" x14ac:dyDescent="0.2">
      <c r="A862" s="31">
        <f t="shared" si="1095"/>
        <v>62</v>
      </c>
      <c r="B862" s="31"/>
      <c r="C862" s="31"/>
      <c r="D862" s="32">
        <f t="shared" si="1068"/>
        <v>738</v>
      </c>
      <c r="E862" s="33">
        <f t="shared" ca="1" si="1032"/>
        <v>0</v>
      </c>
      <c r="F862" s="33">
        <f t="shared" ca="1" si="1033"/>
        <v>0</v>
      </c>
      <c r="G862" s="33">
        <f t="shared" ca="1" si="1034"/>
        <v>0</v>
      </c>
      <c r="H862" s="33">
        <v>0</v>
      </c>
      <c r="I862" s="33">
        <v>0</v>
      </c>
      <c r="J862" s="33">
        <f t="shared" ca="1" si="1090"/>
        <v>0</v>
      </c>
      <c r="K862" s="33">
        <f t="shared" ca="1" si="1035"/>
        <v>0</v>
      </c>
      <c r="L862" s="33"/>
      <c r="M862" s="832">
        <v>0</v>
      </c>
      <c r="N862" s="33">
        <f>IF(M862&gt;0,#REF!,0)</f>
        <v>0</v>
      </c>
      <c r="O862" s="33">
        <f t="shared" ca="1" si="1036"/>
        <v>0</v>
      </c>
      <c r="P862" s="833">
        <f t="shared" ca="1" si="1069"/>
        <v>0</v>
      </c>
      <c r="Q862" s="834">
        <f t="shared" ca="1" si="1070"/>
        <v>0</v>
      </c>
      <c r="R862" s="835">
        <f t="shared" ca="1" si="1071"/>
        <v>0</v>
      </c>
      <c r="S862" s="836">
        <f t="shared" ca="1" si="1072"/>
        <v>0</v>
      </c>
      <c r="T862" s="34">
        <f t="shared" ca="1" si="1037"/>
        <v>0</v>
      </c>
      <c r="U862" s="835">
        <f t="shared" ca="1" si="1073"/>
        <v>0</v>
      </c>
      <c r="V862" s="34">
        <f t="shared" si="1023"/>
        <v>0</v>
      </c>
      <c r="W862" s="553">
        <f t="shared" si="1024"/>
        <v>0</v>
      </c>
      <c r="X862" s="42">
        <f t="shared" si="1074"/>
        <v>0.03</v>
      </c>
      <c r="Y862" s="43">
        <f t="shared" si="1038"/>
        <v>2.4662697723036864E-3</v>
      </c>
      <c r="Z862" s="45">
        <f t="shared" si="1029"/>
        <v>0.03</v>
      </c>
      <c r="AA862" s="43">
        <f t="shared" si="1039"/>
        <v>2.4662697723036864E-3</v>
      </c>
      <c r="AB862" s="35">
        <f t="shared" ref="AB862:AD877" si="1097">AB861</f>
        <v>0.16</v>
      </c>
      <c r="AC862" s="35">
        <f t="shared" ca="1" si="1097"/>
        <v>0.15470777428049154</v>
      </c>
      <c r="AD862" s="317">
        <f t="shared" ca="1" si="1097"/>
        <v>0.15470777428049154</v>
      </c>
      <c r="AE862" s="39"/>
      <c r="AF862" s="318">
        <f t="shared" si="1040"/>
        <v>0</v>
      </c>
      <c r="AG862" s="405">
        <f t="shared" ca="1" si="1041"/>
        <v>0</v>
      </c>
      <c r="AH862" s="318">
        <f t="shared" si="1042"/>
        <v>0</v>
      </c>
      <c r="AI862" s="405">
        <f t="shared" ca="1" si="1043"/>
        <v>0</v>
      </c>
      <c r="AJ862" s="318">
        <f t="shared" si="1044"/>
        <v>0</v>
      </c>
      <c r="AK862" s="405">
        <f t="shared" ca="1" si="1045"/>
        <v>0</v>
      </c>
      <c r="AL862" s="35">
        <v>0</v>
      </c>
      <c r="AM862" s="36">
        <f t="shared" ca="1" si="1046"/>
        <v>0</v>
      </c>
      <c r="AN862" s="39"/>
      <c r="AO862" s="39"/>
      <c r="AP862" s="709">
        <f ca="1">IF($J$12="",0,IF(A862&lt;=$Y$3,IF(R861+SUM($M$126:M862)&gt;$Z$22,R861*10%,IF(R861+SUM($M$126:M862)&lt;=$Z$22,$Z$22-R861-SUM($M$126:M862))),0))</f>
        <v>0</v>
      </c>
      <c r="AQ862" s="319">
        <f t="shared" ca="1" si="1076"/>
        <v>0</v>
      </c>
      <c r="AR862" s="319">
        <f ca="1">IF($J$12="",0,IF(U861&lt;0,0,IF(A862&lt;=$Y$3,IF(U861+SUM($M$126:M862)&gt;$Z$22,U861*10%,IF(U861+SUM($M$126:M862)&lt;=$Z$22,$AR$125-U861-SUM($M$126:M862))),0)))</f>
        <v>0</v>
      </c>
      <c r="AS862" s="39">
        <f t="shared" ca="1" si="1077"/>
        <v>0</v>
      </c>
      <c r="AT862" s="723">
        <f t="shared" ca="1" si="1047"/>
        <v>0</v>
      </c>
      <c r="AU862" s="320">
        <f t="shared" ca="1" si="1048"/>
        <v>0</v>
      </c>
      <c r="AV862" s="320">
        <f t="shared" ca="1" si="1049"/>
        <v>0</v>
      </c>
      <c r="AW862" s="320">
        <f t="shared" ca="1" si="1050"/>
        <v>0</v>
      </c>
      <c r="AX862" s="320">
        <f t="shared" ca="1" si="1051"/>
        <v>0</v>
      </c>
      <c r="AY862" s="320">
        <f t="shared" ca="1" si="1078"/>
        <v>0</v>
      </c>
      <c r="AZ862" s="724">
        <f t="shared" ca="1" si="1052"/>
        <v>0</v>
      </c>
      <c r="BA862" s="1259">
        <f t="shared" si="1079"/>
        <v>0</v>
      </c>
      <c r="BB862" s="1250"/>
      <c r="BC862" s="715">
        <f t="shared" si="1053"/>
        <v>0</v>
      </c>
      <c r="BD862" s="715">
        <f t="shared" si="1054"/>
        <v>0</v>
      </c>
      <c r="BE862" s="715">
        <f t="shared" si="1055"/>
        <v>0</v>
      </c>
      <c r="BF862" s="715">
        <f t="shared" si="1080"/>
        <v>0</v>
      </c>
      <c r="BG862" s="732">
        <f t="shared" si="1056"/>
        <v>0</v>
      </c>
      <c r="BH862" s="39"/>
      <c r="BI862" s="39"/>
      <c r="BJ862" s="39"/>
      <c r="BK862" s="39"/>
      <c r="BL862" s="39"/>
      <c r="BM862" s="30"/>
      <c r="BN862" s="422">
        <f t="shared" ca="1" si="1057"/>
        <v>0</v>
      </c>
      <c r="BO862" s="422">
        <f t="shared" ca="1" si="1058"/>
        <v>0</v>
      </c>
      <c r="BP862" s="422">
        <f t="shared" ca="1" si="1059"/>
        <v>0</v>
      </c>
      <c r="BQ862" s="422">
        <f t="shared" ca="1" si="1060"/>
        <v>0</v>
      </c>
      <c r="BR862" s="422">
        <f t="shared" ca="1" si="1081"/>
        <v>0</v>
      </c>
      <c r="BS862" s="422">
        <f t="shared" ca="1" si="1061"/>
        <v>0</v>
      </c>
      <c r="BT862" s="422">
        <f t="shared" si="1062"/>
        <v>0</v>
      </c>
      <c r="BU862" s="422">
        <f t="shared" si="1063"/>
        <v>0</v>
      </c>
      <c r="BV862" s="422">
        <f t="shared" si="1064"/>
        <v>0</v>
      </c>
      <c r="BW862" s="422">
        <f t="shared" si="1065"/>
        <v>0</v>
      </c>
      <c r="BX862" s="422">
        <f t="shared" si="1082"/>
        <v>0</v>
      </c>
      <c r="BY862" s="422">
        <f t="shared" si="1066"/>
        <v>0</v>
      </c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458"/>
      <c r="CL862" s="458"/>
      <c r="CM862" s="458"/>
      <c r="CN862" s="458"/>
      <c r="CO862" s="458"/>
      <c r="CP862" s="458"/>
      <c r="CQ862" s="458"/>
      <c r="CR862" s="458"/>
      <c r="CS862" s="458"/>
      <c r="CT862" s="458"/>
      <c r="CU862" s="458"/>
      <c r="CV862" s="458"/>
      <c r="CW862" s="458"/>
      <c r="CX862" s="458"/>
      <c r="CY862" s="458"/>
      <c r="CZ862" s="458"/>
      <c r="DA862" s="458"/>
      <c r="DB862" s="458"/>
      <c r="DC862" s="458"/>
      <c r="DD862" s="458"/>
      <c r="DE862" s="458"/>
      <c r="DF862" s="458"/>
      <c r="DG862" s="458"/>
      <c r="DH862" s="458"/>
      <c r="DI862" s="458"/>
      <c r="DJ862" s="458"/>
      <c r="DK862" s="458"/>
      <c r="DL862" s="458"/>
      <c r="DM862" s="458"/>
      <c r="DN862" s="458"/>
      <c r="DO862" s="458"/>
      <c r="DP862" s="458"/>
      <c r="DQ862" s="458"/>
      <c r="DR862" s="458"/>
      <c r="DS862" s="458"/>
      <c r="DT862" s="458"/>
      <c r="DU862" s="39"/>
      <c r="DV862" s="39"/>
      <c r="DW862" s="31">
        <f t="shared" si="1096"/>
        <v>62</v>
      </c>
      <c r="DX862" s="459">
        <f t="shared" si="1067"/>
        <v>738</v>
      </c>
      <c r="DY862" s="467">
        <f t="shared" si="1083"/>
        <v>0</v>
      </c>
      <c r="DZ862" s="468">
        <f t="shared" si="1084"/>
        <v>0</v>
      </c>
      <c r="EA862" s="467">
        <f t="shared" si="1085"/>
        <v>0</v>
      </c>
      <c r="EB862" s="468"/>
      <c r="EC862" s="326"/>
      <c r="ED862" s="468"/>
      <c r="EE862" s="39"/>
      <c r="EF862" s="459">
        <f t="shared" si="1086"/>
        <v>738</v>
      </c>
      <c r="EG862" s="407">
        <f t="shared" si="1094"/>
        <v>0.03</v>
      </c>
      <c r="EH862" s="407">
        <f t="shared" si="1094"/>
        <v>0.03</v>
      </c>
      <c r="EI862" s="407">
        <f t="shared" si="1094"/>
        <v>0.03</v>
      </c>
      <c r="EJ862" s="407">
        <f t="shared" si="1094"/>
        <v>0.03</v>
      </c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U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</row>
    <row r="863" spans="1:228" ht="12.75" hidden="1" customHeight="1" x14ac:dyDescent="0.2">
      <c r="A863" s="31">
        <f t="shared" si="1095"/>
        <v>62</v>
      </c>
      <c r="B863" s="31"/>
      <c r="C863" s="31"/>
      <c r="D863" s="32">
        <f t="shared" si="1068"/>
        <v>739</v>
      </c>
      <c r="E863" s="33">
        <f t="shared" ca="1" si="1032"/>
        <v>0</v>
      </c>
      <c r="F863" s="33">
        <f t="shared" ca="1" si="1033"/>
        <v>0</v>
      </c>
      <c r="G863" s="33">
        <f t="shared" ca="1" si="1034"/>
        <v>0</v>
      </c>
      <c r="H863" s="33">
        <v>0</v>
      </c>
      <c r="I863" s="33">
        <v>0</v>
      </c>
      <c r="J863" s="33">
        <f t="shared" ca="1" si="1090"/>
        <v>0</v>
      </c>
      <c r="K863" s="33">
        <f t="shared" ca="1" si="1035"/>
        <v>0</v>
      </c>
      <c r="L863" s="33"/>
      <c r="M863" s="832">
        <v>0</v>
      </c>
      <c r="N863" s="33">
        <f>IF(M863&gt;0,#REF!,0)</f>
        <v>0</v>
      </c>
      <c r="O863" s="33">
        <f t="shared" ca="1" si="1036"/>
        <v>0</v>
      </c>
      <c r="P863" s="833">
        <f t="shared" ca="1" si="1069"/>
        <v>0</v>
      </c>
      <c r="Q863" s="834">
        <f t="shared" ca="1" si="1070"/>
        <v>0</v>
      </c>
      <c r="R863" s="835">
        <f t="shared" ca="1" si="1071"/>
        <v>0</v>
      </c>
      <c r="S863" s="836">
        <f t="shared" ca="1" si="1072"/>
        <v>0</v>
      </c>
      <c r="T863" s="34">
        <f t="shared" ca="1" si="1037"/>
        <v>0</v>
      </c>
      <c r="U863" s="835">
        <f t="shared" ca="1" si="1073"/>
        <v>0</v>
      </c>
      <c r="V863" s="34">
        <f t="shared" si="1023"/>
        <v>0</v>
      </c>
      <c r="W863" s="553">
        <f t="shared" si="1024"/>
        <v>0</v>
      </c>
      <c r="X863" s="42">
        <f t="shared" si="1074"/>
        <v>0.03</v>
      </c>
      <c r="Y863" s="43">
        <f t="shared" si="1038"/>
        <v>2.4662697723036864E-3</v>
      </c>
      <c r="Z863" s="45">
        <f t="shared" si="1029"/>
        <v>0.03</v>
      </c>
      <c r="AA863" s="43">
        <f t="shared" si="1039"/>
        <v>2.4662697723036864E-3</v>
      </c>
      <c r="AB863" s="35">
        <f t="shared" si="1097"/>
        <v>0.16</v>
      </c>
      <c r="AC863" s="35">
        <f t="shared" ca="1" si="1097"/>
        <v>0.15470777428049154</v>
      </c>
      <c r="AD863" s="317">
        <f t="shared" ca="1" si="1097"/>
        <v>0.15470777428049154</v>
      </c>
      <c r="AE863" s="39"/>
      <c r="AF863" s="318">
        <f t="shared" si="1040"/>
        <v>0</v>
      </c>
      <c r="AG863" s="405">
        <f t="shared" ca="1" si="1041"/>
        <v>0</v>
      </c>
      <c r="AH863" s="318">
        <f t="shared" si="1042"/>
        <v>0</v>
      </c>
      <c r="AI863" s="405">
        <f t="shared" ca="1" si="1043"/>
        <v>0</v>
      </c>
      <c r="AJ863" s="318">
        <f t="shared" si="1044"/>
        <v>0</v>
      </c>
      <c r="AK863" s="405">
        <f t="shared" ca="1" si="1045"/>
        <v>0</v>
      </c>
      <c r="AL863" s="35">
        <v>0</v>
      </c>
      <c r="AM863" s="36">
        <f t="shared" ca="1" si="1046"/>
        <v>0</v>
      </c>
      <c r="AN863" s="39"/>
      <c r="AO863" s="39"/>
      <c r="AP863" s="709">
        <f ca="1">IF($J$12="",0,IF(A863&lt;=$Y$3,IF(R862+SUM($M$126:M863)&gt;$Z$22,R862*10%,IF(R862+SUM($M$126:M863)&lt;=$Z$22,$Z$22-R862-SUM($M$126:M863))),0))</f>
        <v>0</v>
      </c>
      <c r="AQ863" s="319">
        <f t="shared" ca="1" si="1076"/>
        <v>0</v>
      </c>
      <c r="AR863" s="319">
        <f ca="1">IF($J$12="",0,IF(U862&lt;0,0,IF(A863&lt;=$Y$3,IF(U862+SUM($M$126:M863)&gt;$Z$22,U862*10%,IF(U862+SUM($M$126:M863)&lt;=$Z$22,$AR$125-U862-SUM($M$126:M863))),0)))</f>
        <v>0</v>
      </c>
      <c r="AS863" s="39">
        <f t="shared" ca="1" si="1077"/>
        <v>0</v>
      </c>
      <c r="AT863" s="723">
        <f t="shared" ca="1" si="1047"/>
        <v>0</v>
      </c>
      <c r="AU863" s="320">
        <f t="shared" ca="1" si="1048"/>
        <v>0</v>
      </c>
      <c r="AV863" s="320">
        <f t="shared" ca="1" si="1049"/>
        <v>0</v>
      </c>
      <c r="AW863" s="320">
        <f t="shared" ca="1" si="1050"/>
        <v>0</v>
      </c>
      <c r="AX863" s="320">
        <f t="shared" ca="1" si="1051"/>
        <v>0</v>
      </c>
      <c r="AY863" s="320">
        <f t="shared" ca="1" si="1078"/>
        <v>0</v>
      </c>
      <c r="AZ863" s="724">
        <f t="shared" ca="1" si="1052"/>
        <v>0</v>
      </c>
      <c r="BA863" s="1259">
        <f t="shared" si="1079"/>
        <v>0</v>
      </c>
      <c r="BB863" s="1250"/>
      <c r="BC863" s="715">
        <f t="shared" si="1053"/>
        <v>0</v>
      </c>
      <c r="BD863" s="715">
        <f t="shared" si="1054"/>
        <v>0</v>
      </c>
      <c r="BE863" s="715">
        <f t="shared" si="1055"/>
        <v>0</v>
      </c>
      <c r="BF863" s="715">
        <f t="shared" si="1080"/>
        <v>0</v>
      </c>
      <c r="BG863" s="732">
        <f t="shared" si="1056"/>
        <v>0</v>
      </c>
      <c r="BH863" s="39"/>
      <c r="BI863" s="39"/>
      <c r="BJ863" s="39"/>
      <c r="BK863" s="39"/>
      <c r="BL863" s="39"/>
      <c r="BM863" s="30"/>
      <c r="BN863" s="422">
        <f t="shared" ca="1" si="1057"/>
        <v>0</v>
      </c>
      <c r="BO863" s="422">
        <f t="shared" ca="1" si="1058"/>
        <v>0</v>
      </c>
      <c r="BP863" s="422">
        <f t="shared" ca="1" si="1059"/>
        <v>0</v>
      </c>
      <c r="BQ863" s="422">
        <f t="shared" ca="1" si="1060"/>
        <v>0</v>
      </c>
      <c r="BR863" s="422">
        <f t="shared" ca="1" si="1081"/>
        <v>0</v>
      </c>
      <c r="BS863" s="422">
        <f t="shared" ca="1" si="1061"/>
        <v>0</v>
      </c>
      <c r="BT863" s="422">
        <f t="shared" si="1062"/>
        <v>0</v>
      </c>
      <c r="BU863" s="422">
        <f t="shared" si="1063"/>
        <v>0</v>
      </c>
      <c r="BV863" s="422">
        <f t="shared" si="1064"/>
        <v>0</v>
      </c>
      <c r="BW863" s="422">
        <f t="shared" si="1065"/>
        <v>0</v>
      </c>
      <c r="BX863" s="422">
        <f t="shared" si="1082"/>
        <v>0</v>
      </c>
      <c r="BY863" s="422">
        <f t="shared" si="1066"/>
        <v>0</v>
      </c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458"/>
      <c r="CL863" s="458"/>
      <c r="CM863" s="458"/>
      <c r="CN863" s="458"/>
      <c r="CO863" s="458"/>
      <c r="CP863" s="458"/>
      <c r="CQ863" s="458"/>
      <c r="CR863" s="458"/>
      <c r="CS863" s="458"/>
      <c r="CT863" s="458"/>
      <c r="CU863" s="458"/>
      <c r="CV863" s="458"/>
      <c r="CW863" s="458"/>
      <c r="CX863" s="458"/>
      <c r="CY863" s="458"/>
      <c r="CZ863" s="458"/>
      <c r="DA863" s="458"/>
      <c r="DB863" s="458"/>
      <c r="DC863" s="458"/>
      <c r="DD863" s="458"/>
      <c r="DE863" s="458"/>
      <c r="DF863" s="458"/>
      <c r="DG863" s="458"/>
      <c r="DH863" s="458"/>
      <c r="DI863" s="458"/>
      <c r="DJ863" s="458"/>
      <c r="DK863" s="458"/>
      <c r="DL863" s="458"/>
      <c r="DM863" s="458"/>
      <c r="DN863" s="458"/>
      <c r="DO863" s="458"/>
      <c r="DP863" s="458"/>
      <c r="DQ863" s="458"/>
      <c r="DR863" s="458"/>
      <c r="DS863" s="458"/>
      <c r="DT863" s="458"/>
      <c r="DU863" s="39"/>
      <c r="DV863" s="39"/>
      <c r="DW863" s="31">
        <f t="shared" si="1096"/>
        <v>62</v>
      </c>
      <c r="DX863" s="459">
        <f t="shared" si="1067"/>
        <v>739</v>
      </c>
      <c r="DY863" s="467">
        <f t="shared" si="1083"/>
        <v>0</v>
      </c>
      <c r="DZ863" s="468">
        <f t="shared" si="1084"/>
        <v>0</v>
      </c>
      <c r="EA863" s="467">
        <f t="shared" si="1085"/>
        <v>0</v>
      </c>
      <c r="EB863" s="468"/>
      <c r="EC863" s="326"/>
      <c r="ED863" s="468"/>
      <c r="EE863" s="39"/>
      <c r="EF863" s="459">
        <f t="shared" si="1086"/>
        <v>739</v>
      </c>
      <c r="EG863" s="407">
        <f t="shared" ref="EG863:EJ878" si="1098">EG862</f>
        <v>0.03</v>
      </c>
      <c r="EH863" s="407">
        <f t="shared" si="1098"/>
        <v>0.03</v>
      </c>
      <c r="EI863" s="407">
        <f t="shared" si="1098"/>
        <v>0.03</v>
      </c>
      <c r="EJ863" s="407">
        <f t="shared" si="1098"/>
        <v>0.03</v>
      </c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U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</row>
    <row r="864" spans="1:228" ht="12.75" hidden="1" customHeight="1" x14ac:dyDescent="0.2">
      <c r="A864" s="31">
        <f t="shared" si="1095"/>
        <v>62</v>
      </c>
      <c r="B864" s="31"/>
      <c r="C864" s="31"/>
      <c r="D864" s="32">
        <f t="shared" si="1068"/>
        <v>740</v>
      </c>
      <c r="E864" s="33">
        <f t="shared" ca="1" si="1032"/>
        <v>0</v>
      </c>
      <c r="F864" s="33">
        <f t="shared" ca="1" si="1033"/>
        <v>0</v>
      </c>
      <c r="G864" s="33">
        <f t="shared" ca="1" si="1034"/>
        <v>0</v>
      </c>
      <c r="H864" s="33">
        <v>0</v>
      </c>
      <c r="I864" s="33">
        <v>0</v>
      </c>
      <c r="J864" s="33">
        <f t="shared" ca="1" si="1090"/>
        <v>0</v>
      </c>
      <c r="K864" s="33">
        <f t="shared" ca="1" si="1035"/>
        <v>0</v>
      </c>
      <c r="L864" s="33"/>
      <c r="M864" s="832">
        <v>0</v>
      </c>
      <c r="N864" s="33">
        <f>IF(M864&gt;0,#REF!,0)</f>
        <v>0</v>
      </c>
      <c r="O864" s="33">
        <f t="shared" ca="1" si="1036"/>
        <v>0</v>
      </c>
      <c r="P864" s="833">
        <f t="shared" ca="1" si="1069"/>
        <v>0</v>
      </c>
      <c r="Q864" s="834">
        <f t="shared" ca="1" si="1070"/>
        <v>0</v>
      </c>
      <c r="R864" s="835">
        <f t="shared" ca="1" si="1071"/>
        <v>0</v>
      </c>
      <c r="S864" s="836">
        <f t="shared" ca="1" si="1072"/>
        <v>0</v>
      </c>
      <c r="T864" s="34">
        <f t="shared" ca="1" si="1037"/>
        <v>0</v>
      </c>
      <c r="U864" s="835">
        <f t="shared" ca="1" si="1073"/>
        <v>0</v>
      </c>
      <c r="V864" s="34">
        <f t="shared" si="1023"/>
        <v>0</v>
      </c>
      <c r="W864" s="553">
        <f t="shared" si="1024"/>
        <v>0</v>
      </c>
      <c r="X864" s="42">
        <f t="shared" si="1074"/>
        <v>0.03</v>
      </c>
      <c r="Y864" s="43">
        <f t="shared" si="1038"/>
        <v>2.4662697723036864E-3</v>
      </c>
      <c r="Z864" s="45">
        <f t="shared" si="1029"/>
        <v>0.03</v>
      </c>
      <c r="AA864" s="43">
        <f t="shared" si="1039"/>
        <v>2.4662697723036864E-3</v>
      </c>
      <c r="AB864" s="35">
        <f t="shared" si="1097"/>
        <v>0.16</v>
      </c>
      <c r="AC864" s="35">
        <f t="shared" ca="1" si="1097"/>
        <v>0.15470777428049154</v>
      </c>
      <c r="AD864" s="317">
        <f t="shared" ca="1" si="1097"/>
        <v>0.15470777428049154</v>
      </c>
      <c r="AE864" s="39"/>
      <c r="AF864" s="318">
        <f t="shared" si="1040"/>
        <v>0</v>
      </c>
      <c r="AG864" s="405">
        <f t="shared" ca="1" si="1041"/>
        <v>0</v>
      </c>
      <c r="AH864" s="318">
        <f t="shared" si="1042"/>
        <v>0</v>
      </c>
      <c r="AI864" s="405">
        <f t="shared" ca="1" si="1043"/>
        <v>0</v>
      </c>
      <c r="AJ864" s="318">
        <f t="shared" si="1044"/>
        <v>0</v>
      </c>
      <c r="AK864" s="405">
        <f t="shared" ca="1" si="1045"/>
        <v>0</v>
      </c>
      <c r="AL864" s="35">
        <v>0</v>
      </c>
      <c r="AM864" s="36">
        <f t="shared" ca="1" si="1046"/>
        <v>0</v>
      </c>
      <c r="AN864" s="39"/>
      <c r="AO864" s="39"/>
      <c r="AP864" s="709">
        <f ca="1">IF($J$12="",0,IF(A864&lt;=$Y$3,IF(R863+SUM($M$126:M864)&gt;$Z$22,R863*10%,IF(R863+SUM($M$126:M864)&lt;=$Z$22,$Z$22-R863-SUM($M$126:M864))),0))</f>
        <v>0</v>
      </c>
      <c r="AQ864" s="319">
        <f t="shared" ca="1" si="1076"/>
        <v>0</v>
      </c>
      <c r="AR864" s="319">
        <f ca="1">IF($J$12="",0,IF(U863&lt;0,0,IF(A864&lt;=$Y$3,IF(U863+SUM($M$126:M864)&gt;$Z$22,U863*10%,IF(U863+SUM($M$126:M864)&lt;=$Z$22,$AR$125-U863-SUM($M$126:M864))),0)))</f>
        <v>0</v>
      </c>
      <c r="AS864" s="39">
        <f t="shared" ca="1" si="1077"/>
        <v>0</v>
      </c>
      <c r="AT864" s="723">
        <f t="shared" ca="1" si="1047"/>
        <v>0</v>
      </c>
      <c r="AU864" s="320">
        <f t="shared" ca="1" si="1048"/>
        <v>0</v>
      </c>
      <c r="AV864" s="320">
        <f t="shared" ca="1" si="1049"/>
        <v>0</v>
      </c>
      <c r="AW864" s="320">
        <f t="shared" ca="1" si="1050"/>
        <v>0</v>
      </c>
      <c r="AX864" s="320">
        <f t="shared" ca="1" si="1051"/>
        <v>0</v>
      </c>
      <c r="AY864" s="320">
        <f t="shared" ca="1" si="1078"/>
        <v>0</v>
      </c>
      <c r="AZ864" s="724">
        <f t="shared" ca="1" si="1052"/>
        <v>0</v>
      </c>
      <c r="BA864" s="1259">
        <f t="shared" si="1079"/>
        <v>0</v>
      </c>
      <c r="BB864" s="1250"/>
      <c r="BC864" s="715">
        <f t="shared" si="1053"/>
        <v>0</v>
      </c>
      <c r="BD864" s="715">
        <f t="shared" si="1054"/>
        <v>0</v>
      </c>
      <c r="BE864" s="715">
        <f t="shared" si="1055"/>
        <v>0</v>
      </c>
      <c r="BF864" s="715">
        <f t="shared" si="1080"/>
        <v>0</v>
      </c>
      <c r="BG864" s="732">
        <f t="shared" si="1056"/>
        <v>0</v>
      </c>
      <c r="BH864" s="39"/>
      <c r="BI864" s="39"/>
      <c r="BJ864" s="39"/>
      <c r="BK864" s="39"/>
      <c r="BL864" s="39"/>
      <c r="BM864" s="30"/>
      <c r="BN864" s="422">
        <f t="shared" ca="1" si="1057"/>
        <v>0</v>
      </c>
      <c r="BO864" s="422">
        <f t="shared" ca="1" si="1058"/>
        <v>0</v>
      </c>
      <c r="BP864" s="422">
        <f t="shared" ca="1" si="1059"/>
        <v>0</v>
      </c>
      <c r="BQ864" s="422">
        <f t="shared" ca="1" si="1060"/>
        <v>0</v>
      </c>
      <c r="BR864" s="422">
        <f t="shared" ca="1" si="1081"/>
        <v>0</v>
      </c>
      <c r="BS864" s="422">
        <f t="shared" ca="1" si="1061"/>
        <v>0</v>
      </c>
      <c r="BT864" s="422">
        <f t="shared" si="1062"/>
        <v>0</v>
      </c>
      <c r="BU864" s="422">
        <f t="shared" si="1063"/>
        <v>0</v>
      </c>
      <c r="BV864" s="422">
        <f t="shared" si="1064"/>
        <v>0</v>
      </c>
      <c r="BW864" s="422">
        <f t="shared" si="1065"/>
        <v>0</v>
      </c>
      <c r="BX864" s="422">
        <f t="shared" si="1082"/>
        <v>0</v>
      </c>
      <c r="BY864" s="422">
        <f t="shared" si="1066"/>
        <v>0</v>
      </c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458"/>
      <c r="CL864" s="458"/>
      <c r="CM864" s="458"/>
      <c r="CN864" s="458"/>
      <c r="CO864" s="458"/>
      <c r="CP864" s="458"/>
      <c r="CQ864" s="458"/>
      <c r="CR864" s="458"/>
      <c r="CS864" s="458"/>
      <c r="CT864" s="458"/>
      <c r="CU864" s="458"/>
      <c r="CV864" s="458"/>
      <c r="CW864" s="458"/>
      <c r="CX864" s="458"/>
      <c r="CY864" s="458"/>
      <c r="CZ864" s="458"/>
      <c r="DA864" s="458"/>
      <c r="DB864" s="458"/>
      <c r="DC864" s="458"/>
      <c r="DD864" s="458"/>
      <c r="DE864" s="458"/>
      <c r="DF864" s="458"/>
      <c r="DG864" s="458"/>
      <c r="DH864" s="458"/>
      <c r="DI864" s="458"/>
      <c r="DJ864" s="458"/>
      <c r="DK864" s="458"/>
      <c r="DL864" s="458"/>
      <c r="DM864" s="458"/>
      <c r="DN864" s="458"/>
      <c r="DO864" s="458"/>
      <c r="DP864" s="458"/>
      <c r="DQ864" s="458"/>
      <c r="DR864" s="458"/>
      <c r="DS864" s="458"/>
      <c r="DT864" s="458"/>
      <c r="DU864" s="39"/>
      <c r="DV864" s="39"/>
      <c r="DW864" s="31">
        <f t="shared" si="1096"/>
        <v>62</v>
      </c>
      <c r="DX864" s="459">
        <f t="shared" si="1067"/>
        <v>740</v>
      </c>
      <c r="DY864" s="467">
        <f t="shared" si="1083"/>
        <v>0</v>
      </c>
      <c r="DZ864" s="468">
        <f t="shared" si="1084"/>
        <v>0</v>
      </c>
      <c r="EA864" s="467">
        <f t="shared" si="1085"/>
        <v>0</v>
      </c>
      <c r="EB864" s="468"/>
      <c r="EC864" s="326"/>
      <c r="ED864" s="468"/>
      <c r="EE864" s="39"/>
      <c r="EF864" s="459">
        <f t="shared" si="1086"/>
        <v>740</v>
      </c>
      <c r="EG864" s="407">
        <f t="shared" si="1098"/>
        <v>0.03</v>
      </c>
      <c r="EH864" s="407">
        <f t="shared" si="1098"/>
        <v>0.03</v>
      </c>
      <c r="EI864" s="407">
        <f t="shared" si="1098"/>
        <v>0.03</v>
      </c>
      <c r="EJ864" s="407">
        <f t="shared" si="1098"/>
        <v>0.03</v>
      </c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U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</row>
    <row r="865" spans="1:228" ht="12.75" hidden="1" customHeight="1" x14ac:dyDescent="0.2">
      <c r="A865" s="31">
        <f t="shared" si="1095"/>
        <v>62</v>
      </c>
      <c r="B865" s="31"/>
      <c r="C865" s="31"/>
      <c r="D865" s="32">
        <f t="shared" si="1068"/>
        <v>741</v>
      </c>
      <c r="E865" s="33">
        <f t="shared" ca="1" si="1032"/>
        <v>0</v>
      </c>
      <c r="F865" s="33">
        <f t="shared" ca="1" si="1033"/>
        <v>0</v>
      </c>
      <c r="G865" s="33">
        <f t="shared" ca="1" si="1034"/>
        <v>0</v>
      </c>
      <c r="H865" s="33">
        <v>0</v>
      </c>
      <c r="I865" s="33">
        <v>0</v>
      </c>
      <c r="J865" s="33">
        <f t="shared" ca="1" si="1090"/>
        <v>0</v>
      </c>
      <c r="K865" s="33">
        <f t="shared" ca="1" si="1035"/>
        <v>0</v>
      </c>
      <c r="L865" s="33"/>
      <c r="M865" s="832">
        <v>0</v>
      </c>
      <c r="N865" s="33">
        <f>IF(M865&gt;0,#REF!,0)</f>
        <v>0</v>
      </c>
      <c r="O865" s="33">
        <f t="shared" ca="1" si="1036"/>
        <v>0</v>
      </c>
      <c r="P865" s="833">
        <f t="shared" ca="1" si="1069"/>
        <v>0</v>
      </c>
      <c r="Q865" s="834">
        <f t="shared" ca="1" si="1070"/>
        <v>0</v>
      </c>
      <c r="R865" s="835">
        <f t="shared" ca="1" si="1071"/>
        <v>0</v>
      </c>
      <c r="S865" s="836">
        <f t="shared" ca="1" si="1072"/>
        <v>0</v>
      </c>
      <c r="T865" s="34">
        <f t="shared" ca="1" si="1037"/>
        <v>0</v>
      </c>
      <c r="U865" s="835">
        <f t="shared" ca="1" si="1073"/>
        <v>0</v>
      </c>
      <c r="V865" s="34">
        <f t="shared" ref="V865:V928" si="1099">IF(D865&gt;180,0,$AB$1071*2.25*((180-D865+0)/180))</f>
        <v>0</v>
      </c>
      <c r="W865" s="553">
        <f t="shared" si="1024"/>
        <v>0</v>
      </c>
      <c r="X865" s="42">
        <f t="shared" si="1074"/>
        <v>0.03</v>
      </c>
      <c r="Y865" s="43">
        <f t="shared" si="1038"/>
        <v>2.4662697723036864E-3</v>
      </c>
      <c r="Z865" s="45">
        <f t="shared" si="1029"/>
        <v>0.03</v>
      </c>
      <c r="AA865" s="43">
        <f t="shared" si="1039"/>
        <v>2.4662697723036864E-3</v>
      </c>
      <c r="AB865" s="35">
        <f t="shared" si="1097"/>
        <v>0.16</v>
      </c>
      <c r="AC865" s="35">
        <f t="shared" ca="1" si="1097"/>
        <v>0.15470777428049154</v>
      </c>
      <c r="AD865" s="317">
        <f t="shared" ca="1" si="1097"/>
        <v>0.15470777428049154</v>
      </c>
      <c r="AE865" s="39"/>
      <c r="AF865" s="318">
        <f t="shared" si="1040"/>
        <v>0</v>
      </c>
      <c r="AG865" s="405">
        <f t="shared" ca="1" si="1041"/>
        <v>0</v>
      </c>
      <c r="AH865" s="318">
        <f t="shared" si="1042"/>
        <v>0</v>
      </c>
      <c r="AI865" s="405">
        <f t="shared" ca="1" si="1043"/>
        <v>0</v>
      </c>
      <c r="AJ865" s="318">
        <f t="shared" si="1044"/>
        <v>0</v>
      </c>
      <c r="AK865" s="405">
        <f t="shared" ca="1" si="1045"/>
        <v>0</v>
      </c>
      <c r="AL865" s="35">
        <v>0</v>
      </c>
      <c r="AM865" s="36">
        <f t="shared" ca="1" si="1046"/>
        <v>0</v>
      </c>
      <c r="AN865" s="39"/>
      <c r="AO865" s="39"/>
      <c r="AP865" s="709">
        <f ca="1">IF($J$12="",0,IF(A865&lt;=$Y$3,IF(R864+SUM($M$126:M865)&gt;$Z$22,R864*10%,IF(R864+SUM($M$126:M865)&lt;=$Z$22,$Z$22-R864-SUM($M$126:M865))),0))</f>
        <v>0</v>
      </c>
      <c r="AQ865" s="319">
        <f t="shared" ca="1" si="1076"/>
        <v>0</v>
      </c>
      <c r="AR865" s="319">
        <f ca="1">IF($J$12="",0,IF(U864&lt;0,0,IF(A865&lt;=$Y$3,IF(U864+SUM($M$126:M865)&gt;$Z$22,U864*10%,IF(U864+SUM($M$126:M865)&lt;=$Z$22,$AR$125-U864-SUM($M$126:M865))),0)))</f>
        <v>0</v>
      </c>
      <c r="AS865" s="39">
        <f t="shared" ca="1" si="1077"/>
        <v>0</v>
      </c>
      <c r="AT865" s="723">
        <f t="shared" ca="1" si="1047"/>
        <v>0</v>
      </c>
      <c r="AU865" s="320">
        <f t="shared" ca="1" si="1048"/>
        <v>0</v>
      </c>
      <c r="AV865" s="320">
        <f t="shared" ca="1" si="1049"/>
        <v>0</v>
      </c>
      <c r="AW865" s="320">
        <f t="shared" ca="1" si="1050"/>
        <v>0</v>
      </c>
      <c r="AX865" s="320">
        <f t="shared" ca="1" si="1051"/>
        <v>0</v>
      </c>
      <c r="AY865" s="320">
        <f t="shared" ca="1" si="1078"/>
        <v>0</v>
      </c>
      <c r="AZ865" s="724">
        <f t="shared" ca="1" si="1052"/>
        <v>0</v>
      </c>
      <c r="BA865" s="1259">
        <f t="shared" si="1079"/>
        <v>0</v>
      </c>
      <c r="BB865" s="1250"/>
      <c r="BC865" s="715">
        <f t="shared" si="1053"/>
        <v>0</v>
      </c>
      <c r="BD865" s="715">
        <f t="shared" si="1054"/>
        <v>0</v>
      </c>
      <c r="BE865" s="715">
        <f t="shared" si="1055"/>
        <v>0</v>
      </c>
      <c r="BF865" s="715">
        <f t="shared" si="1080"/>
        <v>0</v>
      </c>
      <c r="BG865" s="732">
        <f t="shared" si="1056"/>
        <v>0</v>
      </c>
      <c r="BH865" s="39"/>
      <c r="BI865" s="39"/>
      <c r="BJ865" s="39"/>
      <c r="BK865" s="39"/>
      <c r="BL865" s="39"/>
      <c r="BM865" s="30"/>
      <c r="BN865" s="422">
        <f t="shared" ca="1" si="1057"/>
        <v>0</v>
      </c>
      <c r="BO865" s="422">
        <f t="shared" ca="1" si="1058"/>
        <v>0</v>
      </c>
      <c r="BP865" s="422">
        <f t="shared" ca="1" si="1059"/>
        <v>0</v>
      </c>
      <c r="BQ865" s="422">
        <f t="shared" ca="1" si="1060"/>
        <v>0</v>
      </c>
      <c r="BR865" s="422">
        <f t="shared" ca="1" si="1081"/>
        <v>0</v>
      </c>
      <c r="BS865" s="422">
        <f t="shared" ca="1" si="1061"/>
        <v>0</v>
      </c>
      <c r="BT865" s="422">
        <f t="shared" si="1062"/>
        <v>0</v>
      </c>
      <c r="BU865" s="422">
        <f t="shared" si="1063"/>
        <v>0</v>
      </c>
      <c r="BV865" s="422">
        <f t="shared" si="1064"/>
        <v>0</v>
      </c>
      <c r="BW865" s="422">
        <f t="shared" si="1065"/>
        <v>0</v>
      </c>
      <c r="BX865" s="422">
        <f t="shared" si="1082"/>
        <v>0</v>
      </c>
      <c r="BY865" s="422">
        <f t="shared" si="1066"/>
        <v>0</v>
      </c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458"/>
      <c r="CL865" s="458"/>
      <c r="CM865" s="458"/>
      <c r="CN865" s="458"/>
      <c r="CO865" s="458"/>
      <c r="CP865" s="458"/>
      <c r="CQ865" s="458"/>
      <c r="CR865" s="458"/>
      <c r="CS865" s="458"/>
      <c r="CT865" s="458"/>
      <c r="CU865" s="458"/>
      <c r="CV865" s="458"/>
      <c r="CW865" s="458"/>
      <c r="CX865" s="458"/>
      <c r="CY865" s="458"/>
      <c r="CZ865" s="458"/>
      <c r="DA865" s="458"/>
      <c r="DB865" s="458"/>
      <c r="DC865" s="458"/>
      <c r="DD865" s="458"/>
      <c r="DE865" s="458"/>
      <c r="DF865" s="458"/>
      <c r="DG865" s="458"/>
      <c r="DH865" s="458"/>
      <c r="DI865" s="458"/>
      <c r="DJ865" s="458"/>
      <c r="DK865" s="458"/>
      <c r="DL865" s="458"/>
      <c r="DM865" s="458"/>
      <c r="DN865" s="458"/>
      <c r="DO865" s="458"/>
      <c r="DP865" s="458"/>
      <c r="DQ865" s="458"/>
      <c r="DR865" s="458"/>
      <c r="DS865" s="458"/>
      <c r="DT865" s="458"/>
      <c r="DU865" s="39"/>
      <c r="DV865" s="39"/>
      <c r="DW865" s="31">
        <f t="shared" si="1096"/>
        <v>62</v>
      </c>
      <c r="DX865" s="459">
        <f t="shared" si="1067"/>
        <v>741</v>
      </c>
      <c r="DY865" s="467">
        <f t="shared" si="1083"/>
        <v>0</v>
      </c>
      <c r="DZ865" s="468">
        <f t="shared" si="1084"/>
        <v>0</v>
      </c>
      <c r="EA865" s="467">
        <f t="shared" si="1085"/>
        <v>0</v>
      </c>
      <c r="EB865" s="468"/>
      <c r="EC865" s="326"/>
      <c r="ED865" s="468"/>
      <c r="EE865" s="39"/>
      <c r="EF865" s="459">
        <f t="shared" si="1086"/>
        <v>741</v>
      </c>
      <c r="EG865" s="407">
        <f t="shared" si="1098"/>
        <v>0.03</v>
      </c>
      <c r="EH865" s="407">
        <f t="shared" si="1098"/>
        <v>0.03</v>
      </c>
      <c r="EI865" s="407">
        <f t="shared" si="1098"/>
        <v>0.03</v>
      </c>
      <c r="EJ865" s="407">
        <f t="shared" si="1098"/>
        <v>0.03</v>
      </c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U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</row>
    <row r="866" spans="1:228" ht="12.75" hidden="1" customHeight="1" x14ac:dyDescent="0.2">
      <c r="A866" s="31">
        <f t="shared" si="1095"/>
        <v>62</v>
      </c>
      <c r="B866" s="31"/>
      <c r="C866" s="31"/>
      <c r="D866" s="32">
        <f t="shared" si="1068"/>
        <v>742</v>
      </c>
      <c r="E866" s="33">
        <f t="shared" ca="1" si="1032"/>
        <v>0</v>
      </c>
      <c r="F866" s="33">
        <f t="shared" ca="1" si="1033"/>
        <v>0</v>
      </c>
      <c r="G866" s="33">
        <f t="shared" ca="1" si="1034"/>
        <v>0</v>
      </c>
      <c r="H866" s="33">
        <v>0</v>
      </c>
      <c r="I866" s="33">
        <v>0</v>
      </c>
      <c r="J866" s="33">
        <f t="shared" ca="1" si="1090"/>
        <v>0</v>
      </c>
      <c r="K866" s="33">
        <f t="shared" ca="1" si="1035"/>
        <v>0</v>
      </c>
      <c r="L866" s="33"/>
      <c r="M866" s="832">
        <v>0</v>
      </c>
      <c r="N866" s="33">
        <f>IF(M866&gt;0,#REF!,0)</f>
        <v>0</v>
      </c>
      <c r="O866" s="33">
        <f t="shared" ca="1" si="1036"/>
        <v>0</v>
      </c>
      <c r="P866" s="833">
        <f t="shared" ca="1" si="1069"/>
        <v>0</v>
      </c>
      <c r="Q866" s="834">
        <f t="shared" ca="1" si="1070"/>
        <v>0</v>
      </c>
      <c r="R866" s="835">
        <f t="shared" ca="1" si="1071"/>
        <v>0</v>
      </c>
      <c r="S866" s="836">
        <f t="shared" ca="1" si="1072"/>
        <v>0</v>
      </c>
      <c r="T866" s="34">
        <f t="shared" ca="1" si="1037"/>
        <v>0</v>
      </c>
      <c r="U866" s="835">
        <f t="shared" ca="1" si="1073"/>
        <v>0</v>
      </c>
      <c r="V866" s="34">
        <f t="shared" si="1099"/>
        <v>0</v>
      </c>
      <c r="W866" s="553">
        <f t="shared" ref="W866:W929" si="1100">ROUND(IF(D866&gt;180,0,2.25*((180-D866+0)/180)),3)</f>
        <v>0</v>
      </c>
      <c r="X866" s="42">
        <f t="shared" si="1074"/>
        <v>0.03</v>
      </c>
      <c r="Y866" s="43">
        <f t="shared" si="1038"/>
        <v>2.4662697723036864E-3</v>
      </c>
      <c r="Z866" s="45">
        <f t="shared" si="1029"/>
        <v>0.03</v>
      </c>
      <c r="AA866" s="43">
        <f t="shared" si="1039"/>
        <v>2.4662697723036864E-3</v>
      </c>
      <c r="AB866" s="35">
        <f t="shared" si="1097"/>
        <v>0.16</v>
      </c>
      <c r="AC866" s="35">
        <f t="shared" ca="1" si="1097"/>
        <v>0.15470777428049154</v>
      </c>
      <c r="AD866" s="317">
        <f t="shared" ca="1" si="1097"/>
        <v>0.15470777428049154</v>
      </c>
      <c r="AE866" s="39"/>
      <c r="AF866" s="318">
        <f t="shared" si="1040"/>
        <v>0</v>
      </c>
      <c r="AG866" s="405">
        <f t="shared" ca="1" si="1041"/>
        <v>0</v>
      </c>
      <c r="AH866" s="318">
        <f t="shared" si="1042"/>
        <v>0</v>
      </c>
      <c r="AI866" s="405">
        <f t="shared" ca="1" si="1043"/>
        <v>0</v>
      </c>
      <c r="AJ866" s="318">
        <f t="shared" si="1044"/>
        <v>0</v>
      </c>
      <c r="AK866" s="405">
        <f t="shared" ca="1" si="1045"/>
        <v>0</v>
      </c>
      <c r="AL866" s="35">
        <v>0</v>
      </c>
      <c r="AM866" s="36">
        <f t="shared" ca="1" si="1046"/>
        <v>0</v>
      </c>
      <c r="AN866" s="39"/>
      <c r="AO866" s="39"/>
      <c r="AP866" s="709">
        <f ca="1">IF($J$12="",0,IF(A866&lt;=$Y$3,IF(R865+SUM($M$126:M866)&gt;$Z$22,R865*10%,IF(R865+SUM($M$126:M866)&lt;=$Z$22,$Z$22-R865-SUM($M$126:M866))),0))</f>
        <v>0</v>
      </c>
      <c r="AQ866" s="319">
        <f t="shared" ca="1" si="1076"/>
        <v>0</v>
      </c>
      <c r="AR866" s="319">
        <f ca="1">IF($J$12="",0,IF(U865&lt;0,0,IF(A866&lt;=$Y$3,IF(U865+SUM($M$126:M866)&gt;$Z$22,U865*10%,IF(U865+SUM($M$126:M866)&lt;=$Z$22,$AR$125-U865-SUM($M$126:M866))),0)))</f>
        <v>0</v>
      </c>
      <c r="AS866" s="39">
        <f t="shared" ca="1" si="1077"/>
        <v>0</v>
      </c>
      <c r="AT866" s="723">
        <f t="shared" ca="1" si="1047"/>
        <v>0</v>
      </c>
      <c r="AU866" s="320">
        <f t="shared" ca="1" si="1048"/>
        <v>0</v>
      </c>
      <c r="AV866" s="320">
        <f t="shared" ca="1" si="1049"/>
        <v>0</v>
      </c>
      <c r="AW866" s="320">
        <f t="shared" ca="1" si="1050"/>
        <v>0</v>
      </c>
      <c r="AX866" s="320">
        <f t="shared" ca="1" si="1051"/>
        <v>0</v>
      </c>
      <c r="AY866" s="320">
        <f t="shared" ca="1" si="1078"/>
        <v>0</v>
      </c>
      <c r="AZ866" s="724">
        <f t="shared" ca="1" si="1052"/>
        <v>0</v>
      </c>
      <c r="BA866" s="1259">
        <f t="shared" si="1079"/>
        <v>0</v>
      </c>
      <c r="BB866" s="1250"/>
      <c r="BC866" s="715">
        <f t="shared" si="1053"/>
        <v>0</v>
      </c>
      <c r="BD866" s="715">
        <f t="shared" si="1054"/>
        <v>0</v>
      </c>
      <c r="BE866" s="715">
        <f t="shared" si="1055"/>
        <v>0</v>
      </c>
      <c r="BF866" s="715">
        <f t="shared" si="1080"/>
        <v>0</v>
      </c>
      <c r="BG866" s="732">
        <f t="shared" si="1056"/>
        <v>0</v>
      </c>
      <c r="BH866" s="39"/>
      <c r="BI866" s="39"/>
      <c r="BJ866" s="39"/>
      <c r="BK866" s="39"/>
      <c r="BL866" s="39"/>
      <c r="BM866" s="30"/>
      <c r="BN866" s="422">
        <f t="shared" ca="1" si="1057"/>
        <v>0</v>
      </c>
      <c r="BO866" s="422">
        <f t="shared" ca="1" si="1058"/>
        <v>0</v>
      </c>
      <c r="BP866" s="422">
        <f t="shared" ca="1" si="1059"/>
        <v>0</v>
      </c>
      <c r="BQ866" s="422">
        <f t="shared" ca="1" si="1060"/>
        <v>0</v>
      </c>
      <c r="BR866" s="422">
        <f t="shared" ca="1" si="1081"/>
        <v>0</v>
      </c>
      <c r="BS866" s="422">
        <f t="shared" ca="1" si="1061"/>
        <v>0</v>
      </c>
      <c r="BT866" s="422">
        <f t="shared" si="1062"/>
        <v>0</v>
      </c>
      <c r="BU866" s="422">
        <f t="shared" si="1063"/>
        <v>0</v>
      </c>
      <c r="BV866" s="422">
        <f t="shared" si="1064"/>
        <v>0</v>
      </c>
      <c r="BW866" s="422">
        <f t="shared" si="1065"/>
        <v>0</v>
      </c>
      <c r="BX866" s="422">
        <f t="shared" si="1082"/>
        <v>0</v>
      </c>
      <c r="BY866" s="422">
        <f t="shared" si="1066"/>
        <v>0</v>
      </c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458"/>
      <c r="CL866" s="458"/>
      <c r="CM866" s="458"/>
      <c r="CN866" s="458"/>
      <c r="CO866" s="458"/>
      <c r="CP866" s="458"/>
      <c r="CQ866" s="458"/>
      <c r="CR866" s="458"/>
      <c r="CS866" s="458"/>
      <c r="CT866" s="458"/>
      <c r="CU866" s="458"/>
      <c r="CV866" s="458"/>
      <c r="CW866" s="458"/>
      <c r="CX866" s="458"/>
      <c r="CY866" s="458"/>
      <c r="CZ866" s="458"/>
      <c r="DA866" s="458"/>
      <c r="DB866" s="458"/>
      <c r="DC866" s="458"/>
      <c r="DD866" s="458"/>
      <c r="DE866" s="458"/>
      <c r="DF866" s="458"/>
      <c r="DG866" s="458"/>
      <c r="DH866" s="458"/>
      <c r="DI866" s="458"/>
      <c r="DJ866" s="458"/>
      <c r="DK866" s="458"/>
      <c r="DL866" s="458"/>
      <c r="DM866" s="458"/>
      <c r="DN866" s="458"/>
      <c r="DO866" s="458"/>
      <c r="DP866" s="458"/>
      <c r="DQ866" s="458"/>
      <c r="DR866" s="458"/>
      <c r="DS866" s="458"/>
      <c r="DT866" s="458"/>
      <c r="DU866" s="39"/>
      <c r="DV866" s="39"/>
      <c r="DW866" s="31">
        <f t="shared" si="1096"/>
        <v>62</v>
      </c>
      <c r="DX866" s="459">
        <f t="shared" si="1067"/>
        <v>742</v>
      </c>
      <c r="DY866" s="467">
        <f t="shared" si="1083"/>
        <v>0</v>
      </c>
      <c r="DZ866" s="468">
        <f t="shared" si="1084"/>
        <v>0</v>
      </c>
      <c r="EA866" s="467">
        <f t="shared" si="1085"/>
        <v>0</v>
      </c>
      <c r="EB866" s="468"/>
      <c r="EC866" s="326"/>
      <c r="ED866" s="468"/>
      <c r="EE866" s="39"/>
      <c r="EF866" s="459">
        <f t="shared" si="1086"/>
        <v>742</v>
      </c>
      <c r="EG866" s="407">
        <f t="shared" si="1098"/>
        <v>0.03</v>
      </c>
      <c r="EH866" s="407">
        <f t="shared" si="1098"/>
        <v>0.03</v>
      </c>
      <c r="EI866" s="407">
        <f t="shared" si="1098"/>
        <v>0.03</v>
      </c>
      <c r="EJ866" s="407">
        <f t="shared" si="1098"/>
        <v>0.03</v>
      </c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U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</row>
    <row r="867" spans="1:228" ht="12.75" hidden="1" customHeight="1" x14ac:dyDescent="0.2">
      <c r="A867" s="31">
        <f t="shared" si="1095"/>
        <v>62</v>
      </c>
      <c r="B867" s="31"/>
      <c r="C867" s="31"/>
      <c r="D867" s="32">
        <f t="shared" si="1068"/>
        <v>743</v>
      </c>
      <c r="E867" s="33">
        <f t="shared" ca="1" si="1032"/>
        <v>0</v>
      </c>
      <c r="F867" s="33">
        <f t="shared" ca="1" si="1033"/>
        <v>0</v>
      </c>
      <c r="G867" s="33">
        <f t="shared" ca="1" si="1034"/>
        <v>0</v>
      </c>
      <c r="H867" s="33">
        <v>0</v>
      </c>
      <c r="I867" s="33">
        <v>0</v>
      </c>
      <c r="J867" s="33">
        <f t="shared" ca="1" si="1090"/>
        <v>0</v>
      </c>
      <c r="K867" s="33">
        <f t="shared" ca="1" si="1035"/>
        <v>0</v>
      </c>
      <c r="L867" s="33"/>
      <c r="M867" s="832">
        <v>0</v>
      </c>
      <c r="N867" s="33">
        <f>IF(M867&gt;0,#REF!,0)</f>
        <v>0</v>
      </c>
      <c r="O867" s="33">
        <f t="shared" ca="1" si="1036"/>
        <v>0</v>
      </c>
      <c r="P867" s="833">
        <f t="shared" ca="1" si="1069"/>
        <v>0</v>
      </c>
      <c r="Q867" s="834">
        <f t="shared" ca="1" si="1070"/>
        <v>0</v>
      </c>
      <c r="R867" s="835">
        <f t="shared" ca="1" si="1071"/>
        <v>0</v>
      </c>
      <c r="S867" s="836">
        <f t="shared" ca="1" si="1072"/>
        <v>0</v>
      </c>
      <c r="T867" s="34">
        <f t="shared" ca="1" si="1037"/>
        <v>0</v>
      </c>
      <c r="U867" s="835">
        <f t="shared" ca="1" si="1073"/>
        <v>0</v>
      </c>
      <c r="V867" s="34">
        <f t="shared" si="1099"/>
        <v>0</v>
      </c>
      <c r="W867" s="553">
        <f t="shared" si="1100"/>
        <v>0</v>
      </c>
      <c r="X867" s="42">
        <f t="shared" si="1074"/>
        <v>0.03</v>
      </c>
      <c r="Y867" s="43">
        <f t="shared" si="1038"/>
        <v>2.4662697723036864E-3</v>
      </c>
      <c r="Z867" s="45">
        <f t="shared" si="1029"/>
        <v>0.03</v>
      </c>
      <c r="AA867" s="43">
        <f t="shared" si="1039"/>
        <v>2.4662697723036864E-3</v>
      </c>
      <c r="AB867" s="35">
        <f t="shared" si="1097"/>
        <v>0.16</v>
      </c>
      <c r="AC867" s="35">
        <f t="shared" ca="1" si="1097"/>
        <v>0.15470777428049154</v>
      </c>
      <c r="AD867" s="317">
        <f t="shared" ca="1" si="1097"/>
        <v>0.15470777428049154</v>
      </c>
      <c r="AE867" s="39"/>
      <c r="AF867" s="318">
        <f t="shared" si="1040"/>
        <v>0</v>
      </c>
      <c r="AG867" s="405">
        <f t="shared" ca="1" si="1041"/>
        <v>0</v>
      </c>
      <c r="AH867" s="318">
        <f t="shared" si="1042"/>
        <v>0</v>
      </c>
      <c r="AI867" s="405">
        <f t="shared" ca="1" si="1043"/>
        <v>0</v>
      </c>
      <c r="AJ867" s="318">
        <f t="shared" si="1044"/>
        <v>0</v>
      </c>
      <c r="AK867" s="405">
        <f t="shared" ca="1" si="1045"/>
        <v>0</v>
      </c>
      <c r="AL867" s="35">
        <v>0</v>
      </c>
      <c r="AM867" s="36">
        <f t="shared" ca="1" si="1046"/>
        <v>0</v>
      </c>
      <c r="AN867" s="39"/>
      <c r="AO867" s="39"/>
      <c r="AP867" s="709">
        <f ca="1">IF($J$12="",0,IF(A867&lt;=$Y$3,IF(R866+SUM($M$126:M867)&gt;$Z$22,R866*10%,IF(R866+SUM($M$126:M867)&lt;=$Z$22,$Z$22-R866-SUM($M$126:M867))),0))</f>
        <v>0</v>
      </c>
      <c r="AQ867" s="319">
        <f t="shared" ca="1" si="1076"/>
        <v>0</v>
      </c>
      <c r="AR867" s="319">
        <f ca="1">IF($J$12="",0,IF(U866&lt;0,0,IF(A867&lt;=$Y$3,IF(U866+SUM($M$126:M867)&gt;$Z$22,U866*10%,IF(U866+SUM($M$126:M867)&lt;=$Z$22,$AR$125-U866-SUM($M$126:M867))),0)))</f>
        <v>0</v>
      </c>
      <c r="AS867" s="39">
        <f t="shared" ca="1" si="1077"/>
        <v>0</v>
      </c>
      <c r="AT867" s="723">
        <f t="shared" ca="1" si="1047"/>
        <v>0</v>
      </c>
      <c r="AU867" s="320">
        <f t="shared" ca="1" si="1048"/>
        <v>0</v>
      </c>
      <c r="AV867" s="320">
        <f t="shared" ca="1" si="1049"/>
        <v>0</v>
      </c>
      <c r="AW867" s="320">
        <f t="shared" ca="1" si="1050"/>
        <v>0</v>
      </c>
      <c r="AX867" s="320">
        <f t="shared" ca="1" si="1051"/>
        <v>0</v>
      </c>
      <c r="AY867" s="320">
        <f t="shared" ca="1" si="1078"/>
        <v>0</v>
      </c>
      <c r="AZ867" s="724">
        <f t="shared" ca="1" si="1052"/>
        <v>0</v>
      </c>
      <c r="BA867" s="1259">
        <f t="shared" si="1079"/>
        <v>0</v>
      </c>
      <c r="BB867" s="1250"/>
      <c r="BC867" s="715">
        <f t="shared" si="1053"/>
        <v>0</v>
      </c>
      <c r="BD867" s="715">
        <f t="shared" si="1054"/>
        <v>0</v>
      </c>
      <c r="BE867" s="715">
        <f t="shared" si="1055"/>
        <v>0</v>
      </c>
      <c r="BF867" s="715">
        <f t="shared" si="1080"/>
        <v>0</v>
      </c>
      <c r="BG867" s="732">
        <f t="shared" si="1056"/>
        <v>0</v>
      </c>
      <c r="BH867" s="39"/>
      <c r="BI867" s="39"/>
      <c r="BJ867" s="39"/>
      <c r="BK867" s="39"/>
      <c r="BL867" s="39"/>
      <c r="BM867" s="30"/>
      <c r="BN867" s="422">
        <f t="shared" ca="1" si="1057"/>
        <v>0</v>
      </c>
      <c r="BO867" s="422">
        <f t="shared" ca="1" si="1058"/>
        <v>0</v>
      </c>
      <c r="BP867" s="422">
        <f t="shared" ca="1" si="1059"/>
        <v>0</v>
      </c>
      <c r="BQ867" s="422">
        <f t="shared" ca="1" si="1060"/>
        <v>0</v>
      </c>
      <c r="BR867" s="422">
        <f t="shared" ca="1" si="1081"/>
        <v>0</v>
      </c>
      <c r="BS867" s="422">
        <f t="shared" ca="1" si="1061"/>
        <v>0</v>
      </c>
      <c r="BT867" s="422">
        <f t="shared" si="1062"/>
        <v>0</v>
      </c>
      <c r="BU867" s="422">
        <f t="shared" si="1063"/>
        <v>0</v>
      </c>
      <c r="BV867" s="422">
        <f t="shared" si="1064"/>
        <v>0</v>
      </c>
      <c r="BW867" s="422">
        <f t="shared" si="1065"/>
        <v>0</v>
      </c>
      <c r="BX867" s="422">
        <f t="shared" si="1082"/>
        <v>0</v>
      </c>
      <c r="BY867" s="422">
        <f t="shared" si="1066"/>
        <v>0</v>
      </c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458"/>
      <c r="CL867" s="458"/>
      <c r="CM867" s="458"/>
      <c r="CN867" s="458"/>
      <c r="CO867" s="458"/>
      <c r="CP867" s="458"/>
      <c r="CQ867" s="458"/>
      <c r="CR867" s="458"/>
      <c r="CS867" s="458"/>
      <c r="CT867" s="458"/>
      <c r="CU867" s="458"/>
      <c r="CV867" s="458"/>
      <c r="CW867" s="458"/>
      <c r="CX867" s="458"/>
      <c r="CY867" s="458"/>
      <c r="CZ867" s="458"/>
      <c r="DA867" s="458"/>
      <c r="DB867" s="458"/>
      <c r="DC867" s="458"/>
      <c r="DD867" s="458"/>
      <c r="DE867" s="458"/>
      <c r="DF867" s="458"/>
      <c r="DG867" s="458"/>
      <c r="DH867" s="458"/>
      <c r="DI867" s="458"/>
      <c r="DJ867" s="458"/>
      <c r="DK867" s="458"/>
      <c r="DL867" s="458"/>
      <c r="DM867" s="458"/>
      <c r="DN867" s="458"/>
      <c r="DO867" s="458"/>
      <c r="DP867" s="458"/>
      <c r="DQ867" s="458"/>
      <c r="DR867" s="458"/>
      <c r="DS867" s="458"/>
      <c r="DT867" s="458"/>
      <c r="DU867" s="39"/>
      <c r="DV867" s="39"/>
      <c r="DW867" s="31">
        <f t="shared" si="1096"/>
        <v>62</v>
      </c>
      <c r="DX867" s="459">
        <f t="shared" si="1067"/>
        <v>743</v>
      </c>
      <c r="DY867" s="467">
        <f t="shared" si="1083"/>
        <v>0</v>
      </c>
      <c r="DZ867" s="468">
        <f t="shared" si="1084"/>
        <v>0</v>
      </c>
      <c r="EA867" s="467">
        <f t="shared" si="1085"/>
        <v>0</v>
      </c>
      <c r="EB867" s="468"/>
      <c r="EC867" s="326"/>
      <c r="ED867" s="468"/>
      <c r="EE867" s="39"/>
      <c r="EF867" s="459">
        <f t="shared" si="1086"/>
        <v>743</v>
      </c>
      <c r="EG867" s="407">
        <f t="shared" si="1098"/>
        <v>0.03</v>
      </c>
      <c r="EH867" s="407">
        <f t="shared" si="1098"/>
        <v>0.03</v>
      </c>
      <c r="EI867" s="407">
        <f t="shared" si="1098"/>
        <v>0.03</v>
      </c>
      <c r="EJ867" s="407">
        <f t="shared" si="1098"/>
        <v>0.03</v>
      </c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U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</row>
    <row r="868" spans="1:228" ht="12.75" hidden="1" customHeight="1" x14ac:dyDescent="0.2">
      <c r="A868" s="31">
        <f t="shared" si="1095"/>
        <v>62</v>
      </c>
      <c r="B868" s="31"/>
      <c r="C868" s="31"/>
      <c r="D868" s="32">
        <f t="shared" si="1068"/>
        <v>744</v>
      </c>
      <c r="E868" s="33">
        <f t="shared" ca="1" si="1032"/>
        <v>0</v>
      </c>
      <c r="F868" s="33">
        <f t="shared" ca="1" si="1033"/>
        <v>0</v>
      </c>
      <c r="G868" s="33">
        <f t="shared" ca="1" si="1034"/>
        <v>0</v>
      </c>
      <c r="H868" s="33">
        <v>0</v>
      </c>
      <c r="I868" s="33">
        <v>0</v>
      </c>
      <c r="J868" s="33">
        <f t="shared" ca="1" si="1090"/>
        <v>0</v>
      </c>
      <c r="K868" s="33">
        <f t="shared" ca="1" si="1035"/>
        <v>0</v>
      </c>
      <c r="L868" s="33"/>
      <c r="M868" s="832">
        <v>0</v>
      </c>
      <c r="N868" s="33">
        <f>IF(M868&gt;0,#REF!,0)</f>
        <v>0</v>
      </c>
      <c r="O868" s="33">
        <f t="shared" ca="1" si="1036"/>
        <v>0</v>
      </c>
      <c r="P868" s="833">
        <f t="shared" ca="1" si="1069"/>
        <v>0</v>
      </c>
      <c r="Q868" s="834">
        <f t="shared" ca="1" si="1070"/>
        <v>0</v>
      </c>
      <c r="R868" s="835">
        <f t="shared" ca="1" si="1071"/>
        <v>0</v>
      </c>
      <c r="S868" s="836">
        <f t="shared" ca="1" si="1072"/>
        <v>0</v>
      </c>
      <c r="T868" s="34">
        <f t="shared" ca="1" si="1037"/>
        <v>0</v>
      </c>
      <c r="U868" s="835">
        <f t="shared" ca="1" si="1073"/>
        <v>0</v>
      </c>
      <c r="V868" s="34">
        <f t="shared" si="1099"/>
        <v>0</v>
      </c>
      <c r="W868" s="553">
        <f t="shared" si="1100"/>
        <v>0</v>
      </c>
      <c r="X868" s="42">
        <f t="shared" si="1074"/>
        <v>0.03</v>
      </c>
      <c r="Y868" s="43">
        <f t="shared" si="1038"/>
        <v>2.4662697723036864E-3</v>
      </c>
      <c r="Z868" s="45">
        <f t="shared" si="1029"/>
        <v>0.03</v>
      </c>
      <c r="AA868" s="43">
        <f t="shared" si="1039"/>
        <v>2.4662697723036864E-3</v>
      </c>
      <c r="AB868" s="35">
        <f t="shared" si="1097"/>
        <v>0.16</v>
      </c>
      <c r="AC868" s="35">
        <f t="shared" ca="1" si="1097"/>
        <v>0.15470777428049154</v>
      </c>
      <c r="AD868" s="317">
        <f t="shared" ca="1" si="1097"/>
        <v>0.15470777428049154</v>
      </c>
      <c r="AE868" s="39"/>
      <c r="AF868" s="318">
        <f t="shared" si="1040"/>
        <v>0</v>
      </c>
      <c r="AG868" s="405">
        <f t="shared" ca="1" si="1041"/>
        <v>0</v>
      </c>
      <c r="AH868" s="318">
        <f t="shared" si="1042"/>
        <v>0</v>
      </c>
      <c r="AI868" s="405">
        <f t="shared" ca="1" si="1043"/>
        <v>0</v>
      </c>
      <c r="AJ868" s="318">
        <f t="shared" si="1044"/>
        <v>0</v>
      </c>
      <c r="AK868" s="405">
        <f t="shared" ca="1" si="1045"/>
        <v>0</v>
      </c>
      <c r="AL868" s="35">
        <v>0</v>
      </c>
      <c r="AM868" s="36">
        <f t="shared" ca="1" si="1046"/>
        <v>0</v>
      </c>
      <c r="AN868" s="39"/>
      <c r="AO868" s="39"/>
      <c r="AP868" s="709">
        <f ca="1">IF($J$12="",0,IF(A868&lt;=$Y$3,IF(R867+SUM($M$126:M868)&gt;$Z$22,R867*10%,IF(R867+SUM($M$126:M868)&lt;=$Z$22,$Z$22-R867-SUM($M$126:M868))),0))</f>
        <v>0</v>
      </c>
      <c r="AQ868" s="319">
        <f t="shared" ca="1" si="1076"/>
        <v>0</v>
      </c>
      <c r="AR868" s="319">
        <f ca="1">IF($J$12="",0,IF(U867&lt;0,0,IF(A868&lt;=$Y$3,IF(U867+SUM($M$126:M868)&gt;$Z$22,U867*10%,IF(U867+SUM($M$126:M868)&lt;=$Z$22,$AR$125-U867-SUM($M$126:M868))),0)))</f>
        <v>0</v>
      </c>
      <c r="AS868" s="39">
        <f t="shared" ca="1" si="1077"/>
        <v>0</v>
      </c>
      <c r="AT868" s="723">
        <f t="shared" ca="1" si="1047"/>
        <v>0</v>
      </c>
      <c r="AU868" s="320">
        <f t="shared" ca="1" si="1048"/>
        <v>0</v>
      </c>
      <c r="AV868" s="320">
        <f t="shared" ca="1" si="1049"/>
        <v>0</v>
      </c>
      <c r="AW868" s="320">
        <f t="shared" ca="1" si="1050"/>
        <v>0</v>
      </c>
      <c r="AX868" s="320">
        <f t="shared" ca="1" si="1051"/>
        <v>0</v>
      </c>
      <c r="AY868" s="320">
        <f t="shared" ca="1" si="1078"/>
        <v>0</v>
      </c>
      <c r="AZ868" s="724">
        <f t="shared" ca="1" si="1052"/>
        <v>0</v>
      </c>
      <c r="BA868" s="1259">
        <f t="shared" si="1079"/>
        <v>0</v>
      </c>
      <c r="BB868" s="1250"/>
      <c r="BC868" s="715">
        <f t="shared" si="1053"/>
        <v>0</v>
      </c>
      <c r="BD868" s="715">
        <f t="shared" si="1054"/>
        <v>0</v>
      </c>
      <c r="BE868" s="715">
        <f t="shared" si="1055"/>
        <v>0</v>
      </c>
      <c r="BF868" s="715">
        <f t="shared" si="1080"/>
        <v>0</v>
      </c>
      <c r="BG868" s="732">
        <f t="shared" si="1056"/>
        <v>0</v>
      </c>
      <c r="BH868" s="39"/>
      <c r="BI868" s="39"/>
      <c r="BJ868" s="39"/>
      <c r="BK868" s="39"/>
      <c r="BL868" s="39"/>
      <c r="BM868" s="30"/>
      <c r="BN868" s="422">
        <f t="shared" ca="1" si="1057"/>
        <v>0</v>
      </c>
      <c r="BO868" s="422">
        <f t="shared" ca="1" si="1058"/>
        <v>0</v>
      </c>
      <c r="BP868" s="422">
        <f t="shared" ca="1" si="1059"/>
        <v>0</v>
      </c>
      <c r="BQ868" s="422">
        <f t="shared" ca="1" si="1060"/>
        <v>0</v>
      </c>
      <c r="BR868" s="422">
        <f t="shared" ca="1" si="1081"/>
        <v>0</v>
      </c>
      <c r="BS868" s="422">
        <f t="shared" ca="1" si="1061"/>
        <v>0</v>
      </c>
      <c r="BT868" s="422">
        <f t="shared" si="1062"/>
        <v>0</v>
      </c>
      <c r="BU868" s="422">
        <f t="shared" si="1063"/>
        <v>0</v>
      </c>
      <c r="BV868" s="422">
        <f t="shared" si="1064"/>
        <v>0</v>
      </c>
      <c r="BW868" s="422">
        <f t="shared" si="1065"/>
        <v>0</v>
      </c>
      <c r="BX868" s="422">
        <f t="shared" si="1082"/>
        <v>0</v>
      </c>
      <c r="BY868" s="422">
        <f t="shared" si="1066"/>
        <v>0</v>
      </c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458"/>
      <c r="CL868" s="458"/>
      <c r="CM868" s="458"/>
      <c r="CN868" s="458"/>
      <c r="CO868" s="458"/>
      <c r="CP868" s="458"/>
      <c r="CQ868" s="458"/>
      <c r="CR868" s="458"/>
      <c r="CS868" s="458"/>
      <c r="CT868" s="458"/>
      <c r="CU868" s="458"/>
      <c r="CV868" s="458"/>
      <c r="CW868" s="458"/>
      <c r="CX868" s="458"/>
      <c r="CY868" s="458"/>
      <c r="CZ868" s="458"/>
      <c r="DA868" s="458"/>
      <c r="DB868" s="458"/>
      <c r="DC868" s="458"/>
      <c r="DD868" s="458"/>
      <c r="DE868" s="458"/>
      <c r="DF868" s="458"/>
      <c r="DG868" s="458"/>
      <c r="DH868" s="458"/>
      <c r="DI868" s="458"/>
      <c r="DJ868" s="458"/>
      <c r="DK868" s="458"/>
      <c r="DL868" s="458"/>
      <c r="DM868" s="458"/>
      <c r="DN868" s="458"/>
      <c r="DO868" s="458"/>
      <c r="DP868" s="458"/>
      <c r="DQ868" s="458"/>
      <c r="DR868" s="458"/>
      <c r="DS868" s="458"/>
      <c r="DT868" s="458"/>
      <c r="DU868" s="39"/>
      <c r="DV868" s="39"/>
      <c r="DW868" s="31">
        <f t="shared" si="1096"/>
        <v>62</v>
      </c>
      <c r="DX868" s="459">
        <f t="shared" si="1067"/>
        <v>744</v>
      </c>
      <c r="DY868" s="467">
        <f t="shared" si="1083"/>
        <v>0</v>
      </c>
      <c r="DZ868" s="468">
        <f t="shared" si="1084"/>
        <v>0</v>
      </c>
      <c r="EA868" s="467">
        <f t="shared" si="1085"/>
        <v>0</v>
      </c>
      <c r="EB868" s="468"/>
      <c r="EC868" s="326"/>
      <c r="ED868" s="468"/>
      <c r="EE868" s="39"/>
      <c r="EF868" s="459">
        <f t="shared" si="1086"/>
        <v>744</v>
      </c>
      <c r="EG868" s="407">
        <f t="shared" si="1098"/>
        <v>0.03</v>
      </c>
      <c r="EH868" s="407">
        <f t="shared" si="1098"/>
        <v>0.03</v>
      </c>
      <c r="EI868" s="407">
        <f t="shared" si="1098"/>
        <v>0.03</v>
      </c>
      <c r="EJ868" s="407">
        <f t="shared" si="1098"/>
        <v>0.03</v>
      </c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U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</row>
    <row r="869" spans="1:228" ht="12.75" hidden="1" customHeight="1" x14ac:dyDescent="0.2">
      <c r="A869" s="31">
        <f>A868+1</f>
        <v>63</v>
      </c>
      <c r="B869" s="31"/>
      <c r="C869" s="31">
        <v>30</v>
      </c>
      <c r="D869" s="32">
        <f t="shared" si="1068"/>
        <v>745</v>
      </c>
      <c r="E869" s="33">
        <f t="shared" ca="1" si="1032"/>
        <v>0</v>
      </c>
      <c r="F869" s="33">
        <f t="shared" ca="1" si="1033"/>
        <v>0</v>
      </c>
      <c r="G869" s="33">
        <f t="shared" ca="1" si="1034"/>
        <v>0</v>
      </c>
      <c r="H869" s="33">
        <v>0</v>
      </c>
      <c r="I869" s="33">
        <v>0</v>
      </c>
      <c r="J869" s="33">
        <f t="shared" ca="1" si="1090"/>
        <v>0</v>
      </c>
      <c r="K869" s="33">
        <f t="shared" ca="1" si="1035"/>
        <v>0</v>
      </c>
      <c r="L869" s="33"/>
      <c r="M869" s="832">
        <v>0</v>
      </c>
      <c r="N869" s="33">
        <f>IF(M869&gt;0,#REF!,0)</f>
        <v>0</v>
      </c>
      <c r="O869" s="33">
        <f t="shared" ca="1" si="1036"/>
        <v>0</v>
      </c>
      <c r="P869" s="833">
        <f t="shared" ca="1" si="1069"/>
        <v>0</v>
      </c>
      <c r="Q869" s="834">
        <f t="shared" ca="1" si="1070"/>
        <v>0</v>
      </c>
      <c r="R869" s="835">
        <f t="shared" ca="1" si="1071"/>
        <v>0</v>
      </c>
      <c r="S869" s="836">
        <f t="shared" ca="1" si="1072"/>
        <v>0</v>
      </c>
      <c r="T869" s="34">
        <f t="shared" ca="1" si="1037"/>
        <v>0</v>
      </c>
      <c r="U869" s="835">
        <f t="shared" ca="1" si="1073"/>
        <v>0</v>
      </c>
      <c r="V869" s="34">
        <f t="shared" si="1099"/>
        <v>0</v>
      </c>
      <c r="W869" s="553">
        <f t="shared" si="1100"/>
        <v>0</v>
      </c>
      <c r="X869" s="42">
        <f t="shared" si="1074"/>
        <v>0.03</v>
      </c>
      <c r="Y869" s="43">
        <f t="shared" si="1038"/>
        <v>2.4662697723036864E-3</v>
      </c>
      <c r="Z869" s="45">
        <f t="shared" si="1029"/>
        <v>0.03</v>
      </c>
      <c r="AA869" s="43">
        <f t="shared" si="1039"/>
        <v>2.4662697723036864E-3</v>
      </c>
      <c r="AB869" s="35">
        <f t="shared" si="1097"/>
        <v>0.16</v>
      </c>
      <c r="AC869" s="35">
        <f t="shared" ca="1" si="1097"/>
        <v>0.15470777428049154</v>
      </c>
      <c r="AD869" s="317">
        <f t="shared" ca="1" si="1097"/>
        <v>0.15470777428049154</v>
      </c>
      <c r="AE869" s="39"/>
      <c r="AF869" s="318">
        <f t="shared" si="1040"/>
        <v>0</v>
      </c>
      <c r="AG869" s="405">
        <f t="shared" ca="1" si="1041"/>
        <v>0</v>
      </c>
      <c r="AH869" s="318">
        <f t="shared" si="1042"/>
        <v>0</v>
      </c>
      <c r="AI869" s="405">
        <f t="shared" ca="1" si="1043"/>
        <v>0</v>
      </c>
      <c r="AJ869" s="318">
        <f t="shared" si="1044"/>
        <v>0</v>
      </c>
      <c r="AK869" s="405">
        <f t="shared" ca="1" si="1045"/>
        <v>0</v>
      </c>
      <c r="AL869" s="35">
        <v>0</v>
      </c>
      <c r="AM869" s="36">
        <f t="shared" ca="1" si="1046"/>
        <v>0</v>
      </c>
      <c r="AN869" s="39"/>
      <c r="AO869" s="39"/>
      <c r="AP869" s="709">
        <f ca="1">IF($J$12="",0,IF(A869&lt;=$Y$3,IF(R868+SUM($M$126:M869)&gt;$Z$22,R868*10%,IF(R868+SUM($M$126:M869)&lt;=$Z$22,$Z$22-R868-SUM($M$126:M869))),0))</f>
        <v>0</v>
      </c>
      <c r="AQ869" s="319">
        <f t="shared" ca="1" si="1076"/>
        <v>0</v>
      </c>
      <c r="AR869" s="319">
        <f ca="1">IF($J$12="",0,IF(U868&lt;0,0,IF(A869&lt;=$Y$3,IF(U868+SUM($M$126:M869)&gt;$Z$22,U868*10%,IF(U868+SUM($M$126:M869)&lt;=$Z$22,$AR$125-U868-SUM($M$126:M869))),0)))</f>
        <v>0</v>
      </c>
      <c r="AS869" s="39">
        <f t="shared" ca="1" si="1077"/>
        <v>0</v>
      </c>
      <c r="AT869" s="723">
        <f t="shared" ca="1" si="1047"/>
        <v>0</v>
      </c>
      <c r="AU869" s="320">
        <f t="shared" ca="1" si="1048"/>
        <v>0</v>
      </c>
      <c r="AV869" s="320">
        <f t="shared" ca="1" si="1049"/>
        <v>0</v>
      </c>
      <c r="AW869" s="320">
        <f t="shared" ca="1" si="1050"/>
        <v>0</v>
      </c>
      <c r="AX869" s="320">
        <f t="shared" ca="1" si="1051"/>
        <v>0</v>
      </c>
      <c r="AY869" s="320">
        <f t="shared" ca="1" si="1078"/>
        <v>0</v>
      </c>
      <c r="AZ869" s="724">
        <f t="shared" ca="1" si="1052"/>
        <v>0</v>
      </c>
      <c r="BA869" s="1259">
        <f t="shared" si="1079"/>
        <v>0</v>
      </c>
      <c r="BB869" s="1250"/>
      <c r="BC869" s="715">
        <f t="shared" si="1053"/>
        <v>0</v>
      </c>
      <c r="BD869" s="715">
        <f t="shared" si="1054"/>
        <v>0</v>
      </c>
      <c r="BE869" s="715">
        <f t="shared" si="1055"/>
        <v>0</v>
      </c>
      <c r="BF869" s="715">
        <f t="shared" si="1080"/>
        <v>0</v>
      </c>
      <c r="BG869" s="732">
        <f t="shared" si="1056"/>
        <v>0</v>
      </c>
      <c r="BH869" s="39"/>
      <c r="BI869" s="39"/>
      <c r="BJ869" s="39"/>
      <c r="BK869" s="39"/>
      <c r="BL869" s="39"/>
      <c r="BM869" s="30"/>
      <c r="BN869" s="422">
        <f t="shared" ca="1" si="1057"/>
        <v>0</v>
      </c>
      <c r="BO869" s="422">
        <f t="shared" ca="1" si="1058"/>
        <v>0</v>
      </c>
      <c r="BP869" s="422">
        <f t="shared" ca="1" si="1059"/>
        <v>0</v>
      </c>
      <c r="BQ869" s="422">
        <f t="shared" ca="1" si="1060"/>
        <v>0</v>
      </c>
      <c r="BR869" s="422">
        <f t="shared" ca="1" si="1081"/>
        <v>0</v>
      </c>
      <c r="BS869" s="422">
        <f t="shared" ca="1" si="1061"/>
        <v>0</v>
      </c>
      <c r="BT869" s="422">
        <f t="shared" si="1062"/>
        <v>0</v>
      </c>
      <c r="BU869" s="422">
        <f t="shared" si="1063"/>
        <v>0</v>
      </c>
      <c r="BV869" s="422">
        <f t="shared" si="1064"/>
        <v>0</v>
      </c>
      <c r="BW869" s="422">
        <f t="shared" si="1065"/>
        <v>0</v>
      </c>
      <c r="BX869" s="422">
        <f t="shared" si="1082"/>
        <v>0</v>
      </c>
      <c r="BY869" s="422">
        <f t="shared" si="1066"/>
        <v>0</v>
      </c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458"/>
      <c r="CL869" s="458"/>
      <c r="CM869" s="458"/>
      <c r="CN869" s="458"/>
      <c r="CO869" s="458"/>
      <c r="CP869" s="458"/>
      <c r="CQ869" s="458"/>
      <c r="CR869" s="458"/>
      <c r="CS869" s="458"/>
      <c r="CT869" s="458"/>
      <c r="CU869" s="458"/>
      <c r="CV869" s="458"/>
      <c r="CW869" s="458"/>
      <c r="CX869" s="458"/>
      <c r="CY869" s="458"/>
      <c r="CZ869" s="458"/>
      <c r="DA869" s="458"/>
      <c r="DB869" s="458"/>
      <c r="DC869" s="458"/>
      <c r="DD869" s="458"/>
      <c r="DE869" s="458"/>
      <c r="DF869" s="458"/>
      <c r="DG869" s="458"/>
      <c r="DH869" s="458"/>
      <c r="DI869" s="458"/>
      <c r="DJ869" s="458"/>
      <c r="DK869" s="458"/>
      <c r="DL869" s="458"/>
      <c r="DM869" s="458"/>
      <c r="DN869" s="458"/>
      <c r="DO869" s="458"/>
      <c r="DP869" s="458"/>
      <c r="DQ869" s="458"/>
      <c r="DR869" s="458"/>
      <c r="DS869" s="458"/>
      <c r="DT869" s="458"/>
      <c r="DU869" s="39"/>
      <c r="DV869" s="39"/>
      <c r="DW869" s="31">
        <f>DW868+1</f>
        <v>63</v>
      </c>
      <c r="DX869" s="459">
        <f t="shared" si="1067"/>
        <v>745</v>
      </c>
      <c r="DY869" s="467">
        <f t="shared" si="1083"/>
        <v>0</v>
      </c>
      <c r="DZ869" s="468">
        <f t="shared" si="1084"/>
        <v>0</v>
      </c>
      <c r="EA869" s="467">
        <f t="shared" si="1085"/>
        <v>0</v>
      </c>
      <c r="EB869" s="468"/>
      <c r="EC869" s="326"/>
      <c r="ED869" s="468"/>
      <c r="EE869" s="39"/>
      <c r="EF869" s="459">
        <f t="shared" si="1086"/>
        <v>745</v>
      </c>
      <c r="EG869" s="407">
        <f t="shared" si="1098"/>
        <v>0.03</v>
      </c>
      <c r="EH869" s="407">
        <f t="shared" si="1098"/>
        <v>0.03</v>
      </c>
      <c r="EI869" s="407">
        <f t="shared" si="1098"/>
        <v>0.03</v>
      </c>
      <c r="EJ869" s="407">
        <f t="shared" si="1098"/>
        <v>0.03</v>
      </c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U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</row>
    <row r="870" spans="1:228" ht="12.75" hidden="1" customHeight="1" x14ac:dyDescent="0.2">
      <c r="A870" s="31">
        <f t="shared" ref="A870:A880" si="1101">A869</f>
        <v>63</v>
      </c>
      <c r="B870" s="31"/>
      <c r="C870" s="31"/>
      <c r="D870" s="32">
        <f t="shared" si="1068"/>
        <v>746</v>
      </c>
      <c r="E870" s="33">
        <f t="shared" ca="1" si="1032"/>
        <v>0</v>
      </c>
      <c r="F870" s="33">
        <f t="shared" ca="1" si="1033"/>
        <v>0</v>
      </c>
      <c r="G870" s="33">
        <f t="shared" ca="1" si="1034"/>
        <v>0</v>
      </c>
      <c r="H870" s="33">
        <v>0</v>
      </c>
      <c r="I870" s="33">
        <v>0</v>
      </c>
      <c r="J870" s="33">
        <f t="shared" ca="1" si="1090"/>
        <v>0</v>
      </c>
      <c r="K870" s="33">
        <f t="shared" ca="1" si="1035"/>
        <v>0</v>
      </c>
      <c r="L870" s="33"/>
      <c r="M870" s="832">
        <v>0</v>
      </c>
      <c r="N870" s="33">
        <f>IF(M870&gt;0,#REF!,0)</f>
        <v>0</v>
      </c>
      <c r="O870" s="33">
        <f t="shared" ca="1" si="1036"/>
        <v>0</v>
      </c>
      <c r="P870" s="833">
        <f t="shared" ca="1" si="1069"/>
        <v>0</v>
      </c>
      <c r="Q870" s="834">
        <f t="shared" ca="1" si="1070"/>
        <v>0</v>
      </c>
      <c r="R870" s="835">
        <f t="shared" ca="1" si="1071"/>
        <v>0</v>
      </c>
      <c r="S870" s="836">
        <f t="shared" ca="1" si="1072"/>
        <v>0</v>
      </c>
      <c r="T870" s="34">
        <f t="shared" ca="1" si="1037"/>
        <v>0</v>
      </c>
      <c r="U870" s="835">
        <f t="shared" ca="1" si="1073"/>
        <v>0</v>
      </c>
      <c r="V870" s="34">
        <f t="shared" si="1099"/>
        <v>0</v>
      </c>
      <c r="W870" s="553">
        <f t="shared" si="1100"/>
        <v>0</v>
      </c>
      <c r="X870" s="42">
        <f t="shared" si="1074"/>
        <v>0.03</v>
      </c>
      <c r="Y870" s="43">
        <f t="shared" si="1038"/>
        <v>2.4662697723036864E-3</v>
      </c>
      <c r="Z870" s="45">
        <f t="shared" si="1029"/>
        <v>0.03</v>
      </c>
      <c r="AA870" s="43">
        <f t="shared" si="1039"/>
        <v>2.4662697723036864E-3</v>
      </c>
      <c r="AB870" s="35">
        <f t="shared" si="1097"/>
        <v>0.16</v>
      </c>
      <c r="AC870" s="35">
        <f t="shared" ca="1" si="1097"/>
        <v>0.15470777428049154</v>
      </c>
      <c r="AD870" s="317">
        <f t="shared" ca="1" si="1097"/>
        <v>0.15470777428049154</v>
      </c>
      <c r="AE870" s="39"/>
      <c r="AF870" s="318">
        <f t="shared" si="1040"/>
        <v>0</v>
      </c>
      <c r="AG870" s="405">
        <f t="shared" ca="1" si="1041"/>
        <v>0</v>
      </c>
      <c r="AH870" s="318">
        <f t="shared" si="1042"/>
        <v>0</v>
      </c>
      <c r="AI870" s="405">
        <f t="shared" ca="1" si="1043"/>
        <v>0</v>
      </c>
      <c r="AJ870" s="318">
        <f t="shared" si="1044"/>
        <v>0</v>
      </c>
      <c r="AK870" s="405">
        <f t="shared" ca="1" si="1045"/>
        <v>0</v>
      </c>
      <c r="AL870" s="35">
        <v>0</v>
      </c>
      <c r="AM870" s="36">
        <f t="shared" ca="1" si="1046"/>
        <v>0</v>
      </c>
      <c r="AN870" s="39"/>
      <c r="AO870" s="39"/>
      <c r="AP870" s="709">
        <f ca="1">IF($J$12="",0,IF(A870&lt;=$Y$3,IF(R869+SUM($M$126:M870)&gt;$Z$22,R869*10%,IF(R869+SUM($M$126:M870)&lt;=$Z$22,$Z$22-R869-SUM($M$126:M870))),0))</f>
        <v>0</v>
      </c>
      <c r="AQ870" s="319">
        <f t="shared" ca="1" si="1076"/>
        <v>0</v>
      </c>
      <c r="AR870" s="319">
        <f ca="1">IF($J$12="",0,IF(U869&lt;0,0,IF(A870&lt;=$Y$3,IF(U869+SUM($M$126:M870)&gt;$Z$22,U869*10%,IF(U869+SUM($M$126:M870)&lt;=$Z$22,$AR$125-U869-SUM($M$126:M870))),0)))</f>
        <v>0</v>
      </c>
      <c r="AS870" s="39">
        <f t="shared" ca="1" si="1077"/>
        <v>0</v>
      </c>
      <c r="AT870" s="723">
        <f t="shared" ca="1" si="1047"/>
        <v>0</v>
      </c>
      <c r="AU870" s="320">
        <f t="shared" ca="1" si="1048"/>
        <v>0</v>
      </c>
      <c r="AV870" s="320">
        <f t="shared" ca="1" si="1049"/>
        <v>0</v>
      </c>
      <c r="AW870" s="320">
        <f t="shared" ca="1" si="1050"/>
        <v>0</v>
      </c>
      <c r="AX870" s="320">
        <f t="shared" ca="1" si="1051"/>
        <v>0</v>
      </c>
      <c r="AY870" s="320">
        <f t="shared" ca="1" si="1078"/>
        <v>0</v>
      </c>
      <c r="AZ870" s="724">
        <f t="shared" ca="1" si="1052"/>
        <v>0</v>
      </c>
      <c r="BA870" s="1259">
        <f t="shared" si="1079"/>
        <v>0</v>
      </c>
      <c r="BB870" s="1250"/>
      <c r="BC870" s="715">
        <f t="shared" si="1053"/>
        <v>0</v>
      </c>
      <c r="BD870" s="715">
        <f t="shared" si="1054"/>
        <v>0</v>
      </c>
      <c r="BE870" s="715">
        <f t="shared" si="1055"/>
        <v>0</v>
      </c>
      <c r="BF870" s="715">
        <f t="shared" si="1080"/>
        <v>0</v>
      </c>
      <c r="BG870" s="732">
        <f t="shared" si="1056"/>
        <v>0</v>
      </c>
      <c r="BH870" s="39"/>
      <c r="BI870" s="39"/>
      <c r="BJ870" s="39"/>
      <c r="BK870" s="39"/>
      <c r="BL870" s="39"/>
      <c r="BM870" s="30"/>
      <c r="BN870" s="422">
        <f t="shared" ca="1" si="1057"/>
        <v>0</v>
      </c>
      <c r="BO870" s="422">
        <f t="shared" ca="1" si="1058"/>
        <v>0</v>
      </c>
      <c r="BP870" s="422">
        <f t="shared" ca="1" si="1059"/>
        <v>0</v>
      </c>
      <c r="BQ870" s="422">
        <f t="shared" ca="1" si="1060"/>
        <v>0</v>
      </c>
      <c r="BR870" s="422">
        <f t="shared" ca="1" si="1081"/>
        <v>0</v>
      </c>
      <c r="BS870" s="422">
        <f t="shared" ca="1" si="1061"/>
        <v>0</v>
      </c>
      <c r="BT870" s="422">
        <f t="shared" si="1062"/>
        <v>0</v>
      </c>
      <c r="BU870" s="422">
        <f t="shared" si="1063"/>
        <v>0</v>
      </c>
      <c r="BV870" s="422">
        <f t="shared" si="1064"/>
        <v>0</v>
      </c>
      <c r="BW870" s="422">
        <f t="shared" si="1065"/>
        <v>0</v>
      </c>
      <c r="BX870" s="422">
        <f t="shared" si="1082"/>
        <v>0</v>
      </c>
      <c r="BY870" s="422">
        <f t="shared" si="1066"/>
        <v>0</v>
      </c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458"/>
      <c r="CL870" s="458"/>
      <c r="CM870" s="458"/>
      <c r="CN870" s="458"/>
      <c r="CO870" s="458"/>
      <c r="CP870" s="458"/>
      <c r="CQ870" s="458"/>
      <c r="CR870" s="458"/>
      <c r="CS870" s="458"/>
      <c r="CT870" s="458"/>
      <c r="CU870" s="458"/>
      <c r="CV870" s="458"/>
      <c r="CW870" s="458"/>
      <c r="CX870" s="458"/>
      <c r="CY870" s="458"/>
      <c r="CZ870" s="458"/>
      <c r="DA870" s="458"/>
      <c r="DB870" s="458"/>
      <c r="DC870" s="458"/>
      <c r="DD870" s="458"/>
      <c r="DE870" s="458"/>
      <c r="DF870" s="458"/>
      <c r="DG870" s="458"/>
      <c r="DH870" s="458"/>
      <c r="DI870" s="458"/>
      <c r="DJ870" s="458"/>
      <c r="DK870" s="458"/>
      <c r="DL870" s="458"/>
      <c r="DM870" s="458"/>
      <c r="DN870" s="458"/>
      <c r="DO870" s="458"/>
      <c r="DP870" s="458"/>
      <c r="DQ870" s="458"/>
      <c r="DR870" s="458"/>
      <c r="DS870" s="458"/>
      <c r="DT870" s="458"/>
      <c r="DU870" s="39"/>
      <c r="DV870" s="39"/>
      <c r="DW870" s="31">
        <f t="shared" ref="DW870:DW880" si="1102">DW869</f>
        <v>63</v>
      </c>
      <c r="DX870" s="459">
        <f t="shared" si="1067"/>
        <v>746</v>
      </c>
      <c r="DY870" s="467">
        <f t="shared" si="1083"/>
        <v>0</v>
      </c>
      <c r="DZ870" s="468">
        <f t="shared" si="1084"/>
        <v>0</v>
      </c>
      <c r="EA870" s="467">
        <f t="shared" si="1085"/>
        <v>0</v>
      </c>
      <c r="EB870" s="468"/>
      <c r="EC870" s="326"/>
      <c r="ED870" s="468"/>
      <c r="EE870" s="39"/>
      <c r="EF870" s="459">
        <f t="shared" si="1086"/>
        <v>746</v>
      </c>
      <c r="EG870" s="407">
        <f t="shared" si="1098"/>
        <v>0.03</v>
      </c>
      <c r="EH870" s="407">
        <f t="shared" si="1098"/>
        <v>0.03</v>
      </c>
      <c r="EI870" s="407">
        <f t="shared" si="1098"/>
        <v>0.03</v>
      </c>
      <c r="EJ870" s="407">
        <f t="shared" si="1098"/>
        <v>0.03</v>
      </c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U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</row>
    <row r="871" spans="1:228" ht="12.75" hidden="1" customHeight="1" x14ac:dyDescent="0.2">
      <c r="A871" s="31">
        <f t="shared" si="1101"/>
        <v>63</v>
      </c>
      <c r="B871" s="31"/>
      <c r="C871" s="31"/>
      <c r="D871" s="32">
        <f t="shared" si="1068"/>
        <v>747</v>
      </c>
      <c r="E871" s="33">
        <f t="shared" ca="1" si="1032"/>
        <v>0</v>
      </c>
      <c r="F871" s="33">
        <f t="shared" ca="1" si="1033"/>
        <v>0</v>
      </c>
      <c r="G871" s="33">
        <f t="shared" ca="1" si="1034"/>
        <v>0</v>
      </c>
      <c r="H871" s="33">
        <v>0</v>
      </c>
      <c r="I871" s="33">
        <v>0</v>
      </c>
      <c r="J871" s="33">
        <f t="shared" ca="1" si="1090"/>
        <v>0</v>
      </c>
      <c r="K871" s="33">
        <f t="shared" ca="1" si="1035"/>
        <v>0</v>
      </c>
      <c r="L871" s="33"/>
      <c r="M871" s="832">
        <v>0</v>
      </c>
      <c r="N871" s="33">
        <f>IF(M871&gt;0,#REF!,0)</f>
        <v>0</v>
      </c>
      <c r="O871" s="33">
        <f t="shared" ca="1" si="1036"/>
        <v>0</v>
      </c>
      <c r="P871" s="833">
        <f t="shared" ca="1" si="1069"/>
        <v>0</v>
      </c>
      <c r="Q871" s="834">
        <f t="shared" ca="1" si="1070"/>
        <v>0</v>
      </c>
      <c r="R871" s="835">
        <f t="shared" ca="1" si="1071"/>
        <v>0</v>
      </c>
      <c r="S871" s="836">
        <f t="shared" ca="1" si="1072"/>
        <v>0</v>
      </c>
      <c r="T871" s="34">
        <f t="shared" ca="1" si="1037"/>
        <v>0</v>
      </c>
      <c r="U871" s="835">
        <f t="shared" ca="1" si="1073"/>
        <v>0</v>
      </c>
      <c r="V871" s="34">
        <f t="shared" si="1099"/>
        <v>0</v>
      </c>
      <c r="W871" s="553">
        <f t="shared" si="1100"/>
        <v>0</v>
      </c>
      <c r="X871" s="42">
        <f t="shared" si="1074"/>
        <v>0.03</v>
      </c>
      <c r="Y871" s="43">
        <f t="shared" si="1038"/>
        <v>2.4662697723036864E-3</v>
      </c>
      <c r="Z871" s="45">
        <f t="shared" si="1029"/>
        <v>0.03</v>
      </c>
      <c r="AA871" s="43">
        <f t="shared" si="1039"/>
        <v>2.4662697723036864E-3</v>
      </c>
      <c r="AB871" s="35">
        <f t="shared" si="1097"/>
        <v>0.16</v>
      </c>
      <c r="AC871" s="35">
        <f t="shared" ca="1" si="1097"/>
        <v>0.15470777428049154</v>
      </c>
      <c r="AD871" s="317">
        <f t="shared" ca="1" si="1097"/>
        <v>0.15470777428049154</v>
      </c>
      <c r="AE871" s="39"/>
      <c r="AF871" s="318">
        <f t="shared" si="1040"/>
        <v>0</v>
      </c>
      <c r="AG871" s="405">
        <f t="shared" ca="1" si="1041"/>
        <v>0</v>
      </c>
      <c r="AH871" s="318">
        <f t="shared" si="1042"/>
        <v>0</v>
      </c>
      <c r="AI871" s="405">
        <f t="shared" ca="1" si="1043"/>
        <v>0</v>
      </c>
      <c r="AJ871" s="318">
        <f t="shared" si="1044"/>
        <v>0</v>
      </c>
      <c r="AK871" s="405">
        <f t="shared" ca="1" si="1045"/>
        <v>0</v>
      </c>
      <c r="AL871" s="35">
        <v>0</v>
      </c>
      <c r="AM871" s="36">
        <f t="shared" ca="1" si="1046"/>
        <v>0</v>
      </c>
      <c r="AN871" s="39"/>
      <c r="AO871" s="39"/>
      <c r="AP871" s="709">
        <f ca="1">IF($J$12="",0,IF(A871&lt;=$Y$3,IF(R870+SUM($M$126:M871)&gt;$Z$22,R870*10%,IF(R870+SUM($M$126:M871)&lt;=$Z$22,$Z$22-R870-SUM($M$126:M871))),0))</f>
        <v>0</v>
      </c>
      <c r="AQ871" s="319">
        <f t="shared" ca="1" si="1076"/>
        <v>0</v>
      </c>
      <c r="AR871" s="319">
        <f ca="1">IF($J$12="",0,IF(U870&lt;0,0,IF(A871&lt;=$Y$3,IF(U870+SUM($M$126:M871)&gt;$Z$22,U870*10%,IF(U870+SUM($M$126:M871)&lt;=$Z$22,$AR$125-U870-SUM($M$126:M871))),0)))</f>
        <v>0</v>
      </c>
      <c r="AS871" s="39">
        <f t="shared" ca="1" si="1077"/>
        <v>0</v>
      </c>
      <c r="AT871" s="723">
        <f t="shared" ca="1" si="1047"/>
        <v>0</v>
      </c>
      <c r="AU871" s="320">
        <f t="shared" ca="1" si="1048"/>
        <v>0</v>
      </c>
      <c r="AV871" s="320">
        <f t="shared" ca="1" si="1049"/>
        <v>0</v>
      </c>
      <c r="AW871" s="320">
        <f t="shared" ca="1" si="1050"/>
        <v>0</v>
      </c>
      <c r="AX871" s="320">
        <f t="shared" ca="1" si="1051"/>
        <v>0</v>
      </c>
      <c r="AY871" s="320">
        <f t="shared" ca="1" si="1078"/>
        <v>0</v>
      </c>
      <c r="AZ871" s="724">
        <f t="shared" ca="1" si="1052"/>
        <v>0</v>
      </c>
      <c r="BA871" s="1259">
        <f t="shared" si="1079"/>
        <v>0</v>
      </c>
      <c r="BB871" s="1250"/>
      <c r="BC871" s="715">
        <f t="shared" si="1053"/>
        <v>0</v>
      </c>
      <c r="BD871" s="715">
        <f t="shared" si="1054"/>
        <v>0</v>
      </c>
      <c r="BE871" s="715">
        <f t="shared" si="1055"/>
        <v>0</v>
      </c>
      <c r="BF871" s="715">
        <f t="shared" si="1080"/>
        <v>0</v>
      </c>
      <c r="BG871" s="732">
        <f t="shared" si="1056"/>
        <v>0</v>
      </c>
      <c r="BH871" s="39"/>
      <c r="BI871" s="39"/>
      <c r="BJ871" s="39"/>
      <c r="BK871" s="39"/>
      <c r="BL871" s="39"/>
      <c r="BM871" s="30"/>
      <c r="BN871" s="422">
        <f t="shared" ca="1" si="1057"/>
        <v>0</v>
      </c>
      <c r="BO871" s="422">
        <f t="shared" ca="1" si="1058"/>
        <v>0</v>
      </c>
      <c r="BP871" s="422">
        <f t="shared" ca="1" si="1059"/>
        <v>0</v>
      </c>
      <c r="BQ871" s="422">
        <f t="shared" ca="1" si="1060"/>
        <v>0</v>
      </c>
      <c r="BR871" s="422">
        <f t="shared" ca="1" si="1081"/>
        <v>0</v>
      </c>
      <c r="BS871" s="422">
        <f t="shared" ca="1" si="1061"/>
        <v>0</v>
      </c>
      <c r="BT871" s="422">
        <f t="shared" si="1062"/>
        <v>0</v>
      </c>
      <c r="BU871" s="422">
        <f t="shared" si="1063"/>
        <v>0</v>
      </c>
      <c r="BV871" s="422">
        <f t="shared" si="1064"/>
        <v>0</v>
      </c>
      <c r="BW871" s="422">
        <f t="shared" si="1065"/>
        <v>0</v>
      </c>
      <c r="BX871" s="422">
        <f t="shared" si="1082"/>
        <v>0</v>
      </c>
      <c r="BY871" s="422">
        <f t="shared" si="1066"/>
        <v>0</v>
      </c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458"/>
      <c r="CL871" s="458"/>
      <c r="CM871" s="458"/>
      <c r="CN871" s="458"/>
      <c r="CO871" s="458"/>
      <c r="CP871" s="458"/>
      <c r="CQ871" s="458"/>
      <c r="CR871" s="458"/>
      <c r="CS871" s="458"/>
      <c r="CT871" s="458"/>
      <c r="CU871" s="458"/>
      <c r="CV871" s="458"/>
      <c r="CW871" s="458"/>
      <c r="CX871" s="458"/>
      <c r="CY871" s="458"/>
      <c r="CZ871" s="458"/>
      <c r="DA871" s="458"/>
      <c r="DB871" s="458"/>
      <c r="DC871" s="458"/>
      <c r="DD871" s="458"/>
      <c r="DE871" s="458"/>
      <c r="DF871" s="458"/>
      <c r="DG871" s="458"/>
      <c r="DH871" s="458"/>
      <c r="DI871" s="458"/>
      <c r="DJ871" s="458"/>
      <c r="DK871" s="458"/>
      <c r="DL871" s="458"/>
      <c r="DM871" s="458"/>
      <c r="DN871" s="458"/>
      <c r="DO871" s="458"/>
      <c r="DP871" s="458"/>
      <c r="DQ871" s="458"/>
      <c r="DR871" s="458"/>
      <c r="DS871" s="458"/>
      <c r="DT871" s="458"/>
      <c r="DU871" s="39"/>
      <c r="DV871" s="39"/>
      <c r="DW871" s="31">
        <f t="shared" si="1102"/>
        <v>63</v>
      </c>
      <c r="DX871" s="459">
        <f t="shared" si="1067"/>
        <v>747</v>
      </c>
      <c r="DY871" s="467">
        <f t="shared" si="1083"/>
        <v>0</v>
      </c>
      <c r="DZ871" s="468">
        <f t="shared" si="1084"/>
        <v>0</v>
      </c>
      <c r="EA871" s="467">
        <f t="shared" si="1085"/>
        <v>0</v>
      </c>
      <c r="EB871" s="468"/>
      <c r="EC871" s="326"/>
      <c r="ED871" s="468"/>
      <c r="EE871" s="39"/>
      <c r="EF871" s="459">
        <f t="shared" si="1086"/>
        <v>747</v>
      </c>
      <c r="EG871" s="407">
        <f t="shared" si="1098"/>
        <v>0.03</v>
      </c>
      <c r="EH871" s="407">
        <f t="shared" si="1098"/>
        <v>0.03</v>
      </c>
      <c r="EI871" s="407">
        <f t="shared" si="1098"/>
        <v>0.03</v>
      </c>
      <c r="EJ871" s="407">
        <f t="shared" si="1098"/>
        <v>0.03</v>
      </c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U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</row>
    <row r="872" spans="1:228" ht="12.75" hidden="1" customHeight="1" x14ac:dyDescent="0.2">
      <c r="A872" s="31">
        <f t="shared" si="1101"/>
        <v>63</v>
      </c>
      <c r="B872" s="31"/>
      <c r="C872" s="31"/>
      <c r="D872" s="32">
        <f t="shared" si="1068"/>
        <v>748</v>
      </c>
      <c r="E872" s="33">
        <f t="shared" ca="1" si="1032"/>
        <v>0</v>
      </c>
      <c r="F872" s="33">
        <f t="shared" ca="1" si="1033"/>
        <v>0</v>
      </c>
      <c r="G872" s="33">
        <f t="shared" ca="1" si="1034"/>
        <v>0</v>
      </c>
      <c r="H872" s="33">
        <v>0</v>
      </c>
      <c r="I872" s="33">
        <v>0</v>
      </c>
      <c r="J872" s="33">
        <f t="shared" ca="1" si="1090"/>
        <v>0</v>
      </c>
      <c r="K872" s="33">
        <f t="shared" ca="1" si="1035"/>
        <v>0</v>
      </c>
      <c r="L872" s="33"/>
      <c r="M872" s="832">
        <v>0</v>
      </c>
      <c r="N872" s="33">
        <f>IF(M872&gt;0,#REF!,0)</f>
        <v>0</v>
      </c>
      <c r="O872" s="33">
        <f t="shared" ca="1" si="1036"/>
        <v>0</v>
      </c>
      <c r="P872" s="833">
        <f t="shared" ca="1" si="1069"/>
        <v>0</v>
      </c>
      <c r="Q872" s="834">
        <f t="shared" ca="1" si="1070"/>
        <v>0</v>
      </c>
      <c r="R872" s="835">
        <f t="shared" ca="1" si="1071"/>
        <v>0</v>
      </c>
      <c r="S872" s="836">
        <f t="shared" ca="1" si="1072"/>
        <v>0</v>
      </c>
      <c r="T872" s="34">
        <f t="shared" ca="1" si="1037"/>
        <v>0</v>
      </c>
      <c r="U872" s="835">
        <f t="shared" ca="1" si="1073"/>
        <v>0</v>
      </c>
      <c r="V872" s="34">
        <f t="shared" si="1099"/>
        <v>0</v>
      </c>
      <c r="W872" s="553">
        <f t="shared" si="1100"/>
        <v>0</v>
      </c>
      <c r="X872" s="42">
        <f t="shared" si="1074"/>
        <v>0.03</v>
      </c>
      <c r="Y872" s="43">
        <f t="shared" si="1038"/>
        <v>2.4662697723036864E-3</v>
      </c>
      <c r="Z872" s="45">
        <f t="shared" si="1029"/>
        <v>0.03</v>
      </c>
      <c r="AA872" s="43">
        <f t="shared" si="1039"/>
        <v>2.4662697723036864E-3</v>
      </c>
      <c r="AB872" s="35">
        <f t="shared" si="1097"/>
        <v>0.16</v>
      </c>
      <c r="AC872" s="35">
        <f t="shared" ca="1" si="1097"/>
        <v>0.15470777428049154</v>
      </c>
      <c r="AD872" s="317">
        <f t="shared" ca="1" si="1097"/>
        <v>0.15470777428049154</v>
      </c>
      <c r="AE872" s="39"/>
      <c r="AF872" s="318">
        <f t="shared" si="1040"/>
        <v>0</v>
      </c>
      <c r="AG872" s="405">
        <f t="shared" ca="1" si="1041"/>
        <v>0</v>
      </c>
      <c r="AH872" s="318">
        <f t="shared" si="1042"/>
        <v>0</v>
      </c>
      <c r="AI872" s="405">
        <f t="shared" ca="1" si="1043"/>
        <v>0</v>
      </c>
      <c r="AJ872" s="318">
        <f t="shared" si="1044"/>
        <v>0</v>
      </c>
      <c r="AK872" s="405">
        <f t="shared" ca="1" si="1045"/>
        <v>0</v>
      </c>
      <c r="AL872" s="35">
        <v>0</v>
      </c>
      <c r="AM872" s="36">
        <f t="shared" ca="1" si="1046"/>
        <v>0</v>
      </c>
      <c r="AN872" s="39"/>
      <c r="AO872" s="39"/>
      <c r="AP872" s="709">
        <f ca="1">IF($J$12="",0,IF(A872&lt;=$Y$3,IF(R871+SUM($M$126:M872)&gt;$Z$22,R871*10%,IF(R871+SUM($M$126:M872)&lt;=$Z$22,$Z$22-R871-SUM($M$126:M872))),0))</f>
        <v>0</v>
      </c>
      <c r="AQ872" s="319">
        <f t="shared" ca="1" si="1076"/>
        <v>0</v>
      </c>
      <c r="AR872" s="319">
        <f ca="1">IF($J$12="",0,IF(U871&lt;0,0,IF(A872&lt;=$Y$3,IF(U871+SUM($M$126:M872)&gt;$Z$22,U871*10%,IF(U871+SUM($M$126:M872)&lt;=$Z$22,$AR$125-U871-SUM($M$126:M872))),0)))</f>
        <v>0</v>
      </c>
      <c r="AS872" s="39">
        <f t="shared" ca="1" si="1077"/>
        <v>0</v>
      </c>
      <c r="AT872" s="723">
        <f t="shared" ca="1" si="1047"/>
        <v>0</v>
      </c>
      <c r="AU872" s="320">
        <f t="shared" ca="1" si="1048"/>
        <v>0</v>
      </c>
      <c r="AV872" s="320">
        <f t="shared" ca="1" si="1049"/>
        <v>0</v>
      </c>
      <c r="AW872" s="320">
        <f t="shared" ca="1" si="1050"/>
        <v>0</v>
      </c>
      <c r="AX872" s="320">
        <f t="shared" ca="1" si="1051"/>
        <v>0</v>
      </c>
      <c r="AY872" s="320">
        <f t="shared" ca="1" si="1078"/>
        <v>0</v>
      </c>
      <c r="AZ872" s="724">
        <f t="shared" ca="1" si="1052"/>
        <v>0</v>
      </c>
      <c r="BA872" s="1259">
        <f t="shared" si="1079"/>
        <v>0</v>
      </c>
      <c r="BB872" s="1250"/>
      <c r="BC872" s="715">
        <f t="shared" si="1053"/>
        <v>0</v>
      </c>
      <c r="BD872" s="715">
        <f t="shared" si="1054"/>
        <v>0</v>
      </c>
      <c r="BE872" s="715">
        <f t="shared" si="1055"/>
        <v>0</v>
      </c>
      <c r="BF872" s="715">
        <f t="shared" si="1080"/>
        <v>0</v>
      </c>
      <c r="BG872" s="732">
        <f t="shared" si="1056"/>
        <v>0</v>
      </c>
      <c r="BH872" s="39"/>
      <c r="BI872" s="39"/>
      <c r="BJ872" s="39"/>
      <c r="BK872" s="39"/>
      <c r="BL872" s="39"/>
      <c r="BM872" s="30"/>
      <c r="BN872" s="422">
        <f t="shared" ca="1" si="1057"/>
        <v>0</v>
      </c>
      <c r="BO872" s="422">
        <f t="shared" ca="1" si="1058"/>
        <v>0</v>
      </c>
      <c r="BP872" s="422">
        <f t="shared" ca="1" si="1059"/>
        <v>0</v>
      </c>
      <c r="BQ872" s="422">
        <f t="shared" ca="1" si="1060"/>
        <v>0</v>
      </c>
      <c r="BR872" s="422">
        <f t="shared" ca="1" si="1081"/>
        <v>0</v>
      </c>
      <c r="BS872" s="422">
        <f t="shared" ca="1" si="1061"/>
        <v>0</v>
      </c>
      <c r="BT872" s="422">
        <f t="shared" si="1062"/>
        <v>0</v>
      </c>
      <c r="BU872" s="422">
        <f t="shared" si="1063"/>
        <v>0</v>
      </c>
      <c r="BV872" s="422">
        <f t="shared" si="1064"/>
        <v>0</v>
      </c>
      <c r="BW872" s="422">
        <f t="shared" si="1065"/>
        <v>0</v>
      </c>
      <c r="BX872" s="422">
        <f t="shared" si="1082"/>
        <v>0</v>
      </c>
      <c r="BY872" s="422">
        <f t="shared" si="1066"/>
        <v>0</v>
      </c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458"/>
      <c r="CL872" s="458"/>
      <c r="CM872" s="458"/>
      <c r="CN872" s="458"/>
      <c r="CO872" s="458"/>
      <c r="CP872" s="458"/>
      <c r="CQ872" s="458"/>
      <c r="CR872" s="458"/>
      <c r="CS872" s="458"/>
      <c r="CT872" s="458"/>
      <c r="CU872" s="458"/>
      <c r="CV872" s="458"/>
      <c r="CW872" s="458"/>
      <c r="CX872" s="458"/>
      <c r="CY872" s="458"/>
      <c r="CZ872" s="458"/>
      <c r="DA872" s="458"/>
      <c r="DB872" s="458"/>
      <c r="DC872" s="458"/>
      <c r="DD872" s="458"/>
      <c r="DE872" s="458"/>
      <c r="DF872" s="458"/>
      <c r="DG872" s="458"/>
      <c r="DH872" s="458"/>
      <c r="DI872" s="458"/>
      <c r="DJ872" s="458"/>
      <c r="DK872" s="458"/>
      <c r="DL872" s="458"/>
      <c r="DM872" s="458"/>
      <c r="DN872" s="458"/>
      <c r="DO872" s="458"/>
      <c r="DP872" s="458"/>
      <c r="DQ872" s="458"/>
      <c r="DR872" s="458"/>
      <c r="DS872" s="458"/>
      <c r="DT872" s="458"/>
      <c r="DU872" s="39"/>
      <c r="DV872" s="39"/>
      <c r="DW872" s="31">
        <f t="shared" si="1102"/>
        <v>63</v>
      </c>
      <c r="DX872" s="459">
        <f t="shared" si="1067"/>
        <v>748</v>
      </c>
      <c r="DY872" s="467">
        <f t="shared" si="1083"/>
        <v>0</v>
      </c>
      <c r="DZ872" s="468">
        <f t="shared" si="1084"/>
        <v>0</v>
      </c>
      <c r="EA872" s="467">
        <f t="shared" si="1085"/>
        <v>0</v>
      </c>
      <c r="EB872" s="468"/>
      <c r="EC872" s="326"/>
      <c r="ED872" s="468"/>
      <c r="EE872" s="39"/>
      <c r="EF872" s="459">
        <f t="shared" si="1086"/>
        <v>748</v>
      </c>
      <c r="EG872" s="407">
        <f t="shared" si="1098"/>
        <v>0.03</v>
      </c>
      <c r="EH872" s="407">
        <f t="shared" si="1098"/>
        <v>0.03</v>
      </c>
      <c r="EI872" s="407">
        <f t="shared" si="1098"/>
        <v>0.03</v>
      </c>
      <c r="EJ872" s="407">
        <f t="shared" si="1098"/>
        <v>0.03</v>
      </c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U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</row>
    <row r="873" spans="1:228" ht="12.75" hidden="1" customHeight="1" x14ac:dyDescent="0.2">
      <c r="A873" s="31">
        <f t="shared" si="1101"/>
        <v>63</v>
      </c>
      <c r="B873" s="31"/>
      <c r="C873" s="31"/>
      <c r="D873" s="32">
        <f t="shared" si="1068"/>
        <v>749</v>
      </c>
      <c r="E873" s="33">
        <f t="shared" ca="1" si="1032"/>
        <v>0</v>
      </c>
      <c r="F873" s="33">
        <f t="shared" ca="1" si="1033"/>
        <v>0</v>
      </c>
      <c r="G873" s="33">
        <f t="shared" ca="1" si="1034"/>
        <v>0</v>
      </c>
      <c r="H873" s="33">
        <v>0</v>
      </c>
      <c r="I873" s="33">
        <v>0</v>
      </c>
      <c r="J873" s="33">
        <f t="shared" ca="1" si="1090"/>
        <v>0</v>
      </c>
      <c r="K873" s="33">
        <f t="shared" ca="1" si="1035"/>
        <v>0</v>
      </c>
      <c r="L873" s="33"/>
      <c r="M873" s="832">
        <v>0</v>
      </c>
      <c r="N873" s="33">
        <f>IF(M873&gt;0,#REF!,0)</f>
        <v>0</v>
      </c>
      <c r="O873" s="33">
        <f t="shared" ca="1" si="1036"/>
        <v>0</v>
      </c>
      <c r="P873" s="833">
        <f t="shared" ca="1" si="1069"/>
        <v>0</v>
      </c>
      <c r="Q873" s="834">
        <f t="shared" ca="1" si="1070"/>
        <v>0</v>
      </c>
      <c r="R873" s="835">
        <f t="shared" ca="1" si="1071"/>
        <v>0</v>
      </c>
      <c r="S873" s="836">
        <f t="shared" ca="1" si="1072"/>
        <v>0</v>
      </c>
      <c r="T873" s="34">
        <f t="shared" ca="1" si="1037"/>
        <v>0</v>
      </c>
      <c r="U873" s="835">
        <f t="shared" ca="1" si="1073"/>
        <v>0</v>
      </c>
      <c r="V873" s="34">
        <f t="shared" si="1099"/>
        <v>0</v>
      </c>
      <c r="W873" s="553">
        <f t="shared" si="1100"/>
        <v>0</v>
      </c>
      <c r="X873" s="42">
        <f t="shared" si="1074"/>
        <v>0.03</v>
      </c>
      <c r="Y873" s="43">
        <f t="shared" si="1038"/>
        <v>2.4662697723036864E-3</v>
      </c>
      <c r="Z873" s="45">
        <f t="shared" si="1029"/>
        <v>0.03</v>
      </c>
      <c r="AA873" s="43">
        <f t="shared" si="1039"/>
        <v>2.4662697723036864E-3</v>
      </c>
      <c r="AB873" s="35">
        <f t="shared" si="1097"/>
        <v>0.16</v>
      </c>
      <c r="AC873" s="35">
        <f t="shared" ca="1" si="1097"/>
        <v>0.15470777428049154</v>
      </c>
      <c r="AD873" s="317">
        <f t="shared" ca="1" si="1097"/>
        <v>0.15470777428049154</v>
      </c>
      <c r="AE873" s="39"/>
      <c r="AF873" s="318">
        <f t="shared" si="1040"/>
        <v>0</v>
      </c>
      <c r="AG873" s="405">
        <f t="shared" ca="1" si="1041"/>
        <v>0</v>
      </c>
      <c r="AH873" s="318">
        <f t="shared" si="1042"/>
        <v>0</v>
      </c>
      <c r="AI873" s="405">
        <f t="shared" ca="1" si="1043"/>
        <v>0</v>
      </c>
      <c r="AJ873" s="318">
        <f t="shared" si="1044"/>
        <v>0</v>
      </c>
      <c r="AK873" s="405">
        <f t="shared" ca="1" si="1045"/>
        <v>0</v>
      </c>
      <c r="AL873" s="35">
        <v>0</v>
      </c>
      <c r="AM873" s="36">
        <f t="shared" ca="1" si="1046"/>
        <v>0</v>
      </c>
      <c r="AN873" s="39"/>
      <c r="AO873" s="39"/>
      <c r="AP873" s="709">
        <f ca="1">IF($J$12="",0,IF(A873&lt;=$Y$3,IF(R872+SUM($M$126:M873)&gt;$Z$22,R872*10%,IF(R872+SUM($M$126:M873)&lt;=$Z$22,$Z$22-R872-SUM($M$126:M873))),0))</f>
        <v>0</v>
      </c>
      <c r="AQ873" s="319">
        <f t="shared" ca="1" si="1076"/>
        <v>0</v>
      </c>
      <c r="AR873" s="319">
        <f ca="1">IF($J$12="",0,IF(U872&lt;0,0,IF(A873&lt;=$Y$3,IF(U872+SUM($M$126:M873)&gt;$Z$22,U872*10%,IF(U872+SUM($M$126:M873)&lt;=$Z$22,$AR$125-U872-SUM($M$126:M873))),0)))</f>
        <v>0</v>
      </c>
      <c r="AS873" s="39">
        <f t="shared" ca="1" si="1077"/>
        <v>0</v>
      </c>
      <c r="AT873" s="723">
        <f t="shared" ca="1" si="1047"/>
        <v>0</v>
      </c>
      <c r="AU873" s="321">
        <f t="shared" ca="1" si="1048"/>
        <v>0</v>
      </c>
      <c r="AV873" s="320">
        <f t="shared" ca="1" si="1049"/>
        <v>0</v>
      </c>
      <c r="AW873" s="320">
        <f t="shared" ca="1" si="1050"/>
        <v>0</v>
      </c>
      <c r="AX873" s="321">
        <f t="shared" ca="1" si="1051"/>
        <v>0</v>
      </c>
      <c r="AY873" s="321">
        <f t="shared" ca="1" si="1078"/>
        <v>0</v>
      </c>
      <c r="AZ873" s="724">
        <f t="shared" ca="1" si="1052"/>
        <v>0</v>
      </c>
      <c r="BA873" s="1259">
        <f t="shared" si="1079"/>
        <v>0</v>
      </c>
      <c r="BB873" s="1250"/>
      <c r="BC873" s="715">
        <f t="shared" si="1053"/>
        <v>0</v>
      </c>
      <c r="BD873" s="715">
        <f t="shared" si="1054"/>
        <v>0</v>
      </c>
      <c r="BE873" s="716">
        <f t="shared" si="1055"/>
        <v>0</v>
      </c>
      <c r="BF873" s="716">
        <f t="shared" si="1080"/>
        <v>0</v>
      </c>
      <c r="BG873" s="732">
        <f t="shared" si="1056"/>
        <v>0</v>
      </c>
      <c r="BH873" s="39"/>
      <c r="BI873" s="39"/>
      <c r="BJ873" s="39"/>
      <c r="BK873" s="39"/>
      <c r="BL873" s="39"/>
      <c r="BM873" s="30"/>
      <c r="BN873" s="422">
        <f t="shared" ca="1" si="1057"/>
        <v>0</v>
      </c>
      <c r="BO873" s="422">
        <f t="shared" ca="1" si="1058"/>
        <v>0</v>
      </c>
      <c r="BP873" s="422">
        <f t="shared" ca="1" si="1059"/>
        <v>0</v>
      </c>
      <c r="BQ873" s="422">
        <f t="shared" ca="1" si="1060"/>
        <v>0</v>
      </c>
      <c r="BR873" s="422">
        <f t="shared" ca="1" si="1081"/>
        <v>0</v>
      </c>
      <c r="BS873" s="422">
        <f t="shared" ca="1" si="1061"/>
        <v>0</v>
      </c>
      <c r="BT873" s="422">
        <f t="shared" si="1062"/>
        <v>0</v>
      </c>
      <c r="BU873" s="422">
        <f t="shared" si="1063"/>
        <v>0</v>
      </c>
      <c r="BV873" s="422">
        <f t="shared" si="1064"/>
        <v>0</v>
      </c>
      <c r="BW873" s="422">
        <f t="shared" si="1065"/>
        <v>0</v>
      </c>
      <c r="BX873" s="422">
        <f t="shared" si="1082"/>
        <v>0</v>
      </c>
      <c r="BY873" s="422">
        <f t="shared" si="1066"/>
        <v>0</v>
      </c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458"/>
      <c r="CL873" s="458"/>
      <c r="CM873" s="458"/>
      <c r="CN873" s="458"/>
      <c r="CO873" s="458"/>
      <c r="CP873" s="458"/>
      <c r="CQ873" s="458"/>
      <c r="CR873" s="458"/>
      <c r="CS873" s="458"/>
      <c r="CT873" s="458"/>
      <c r="CU873" s="458"/>
      <c r="CV873" s="458"/>
      <c r="CW873" s="458"/>
      <c r="CX873" s="458"/>
      <c r="CY873" s="458"/>
      <c r="CZ873" s="458"/>
      <c r="DA873" s="458"/>
      <c r="DB873" s="458"/>
      <c r="DC873" s="458"/>
      <c r="DD873" s="458"/>
      <c r="DE873" s="458"/>
      <c r="DF873" s="458"/>
      <c r="DG873" s="458"/>
      <c r="DH873" s="458"/>
      <c r="DI873" s="458"/>
      <c r="DJ873" s="458"/>
      <c r="DK873" s="458"/>
      <c r="DL873" s="458"/>
      <c r="DM873" s="458"/>
      <c r="DN873" s="458"/>
      <c r="DO873" s="458"/>
      <c r="DP873" s="458"/>
      <c r="DQ873" s="458"/>
      <c r="DR873" s="458"/>
      <c r="DS873" s="458"/>
      <c r="DT873" s="458"/>
      <c r="DU873" s="39"/>
      <c r="DV873" s="39"/>
      <c r="DW873" s="31">
        <f t="shared" si="1102"/>
        <v>63</v>
      </c>
      <c r="DX873" s="459">
        <f t="shared" si="1067"/>
        <v>749</v>
      </c>
      <c r="DY873" s="467">
        <f t="shared" si="1083"/>
        <v>0</v>
      </c>
      <c r="DZ873" s="468">
        <f t="shared" si="1084"/>
        <v>0</v>
      </c>
      <c r="EA873" s="467">
        <f t="shared" si="1085"/>
        <v>0</v>
      </c>
      <c r="EB873" s="468"/>
      <c r="EC873" s="326"/>
      <c r="ED873" s="468"/>
      <c r="EE873" s="39"/>
      <c r="EF873" s="459">
        <f t="shared" si="1086"/>
        <v>749</v>
      </c>
      <c r="EG873" s="407">
        <f t="shared" si="1098"/>
        <v>0.03</v>
      </c>
      <c r="EH873" s="407">
        <f t="shared" si="1098"/>
        <v>0.03</v>
      </c>
      <c r="EI873" s="407">
        <f t="shared" si="1098"/>
        <v>0.03</v>
      </c>
      <c r="EJ873" s="407">
        <f t="shared" si="1098"/>
        <v>0.03</v>
      </c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U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</row>
    <row r="874" spans="1:228" ht="12.75" hidden="1" customHeight="1" x14ac:dyDescent="0.2">
      <c r="A874" s="31">
        <f t="shared" si="1101"/>
        <v>63</v>
      </c>
      <c r="B874" s="31"/>
      <c r="C874" s="31"/>
      <c r="D874" s="32">
        <f t="shared" si="1068"/>
        <v>750</v>
      </c>
      <c r="E874" s="33">
        <f t="shared" ca="1" si="1032"/>
        <v>0</v>
      </c>
      <c r="F874" s="33">
        <f t="shared" ca="1" si="1033"/>
        <v>0</v>
      </c>
      <c r="G874" s="33">
        <f t="shared" ca="1" si="1034"/>
        <v>0</v>
      </c>
      <c r="H874" s="33">
        <v>0</v>
      </c>
      <c r="I874" s="33">
        <v>0</v>
      </c>
      <c r="J874" s="33">
        <f t="shared" ca="1" si="1090"/>
        <v>0</v>
      </c>
      <c r="K874" s="33">
        <f t="shared" ca="1" si="1035"/>
        <v>0</v>
      </c>
      <c r="L874" s="33"/>
      <c r="M874" s="832">
        <v>0</v>
      </c>
      <c r="N874" s="33">
        <f>IF(M874&gt;0,#REF!,0)</f>
        <v>0</v>
      </c>
      <c r="O874" s="33">
        <f t="shared" ca="1" si="1036"/>
        <v>0</v>
      </c>
      <c r="P874" s="833">
        <f t="shared" ca="1" si="1069"/>
        <v>0</v>
      </c>
      <c r="Q874" s="834">
        <f t="shared" ca="1" si="1070"/>
        <v>0</v>
      </c>
      <c r="R874" s="835">
        <f t="shared" ca="1" si="1071"/>
        <v>0</v>
      </c>
      <c r="S874" s="836">
        <f t="shared" ca="1" si="1072"/>
        <v>0</v>
      </c>
      <c r="T874" s="34">
        <f t="shared" ca="1" si="1037"/>
        <v>0</v>
      </c>
      <c r="U874" s="835">
        <f t="shared" ca="1" si="1073"/>
        <v>0</v>
      </c>
      <c r="V874" s="34">
        <f t="shared" si="1099"/>
        <v>0</v>
      </c>
      <c r="W874" s="553">
        <f t="shared" si="1100"/>
        <v>0</v>
      </c>
      <c r="X874" s="42">
        <f t="shared" si="1074"/>
        <v>0.03</v>
      </c>
      <c r="Y874" s="43">
        <f t="shared" si="1038"/>
        <v>2.4662697723036864E-3</v>
      </c>
      <c r="Z874" s="45">
        <f t="shared" si="1029"/>
        <v>0.03</v>
      </c>
      <c r="AA874" s="43">
        <f t="shared" si="1039"/>
        <v>2.4662697723036864E-3</v>
      </c>
      <c r="AB874" s="35">
        <f t="shared" si="1097"/>
        <v>0.16</v>
      </c>
      <c r="AC874" s="35">
        <f t="shared" ca="1" si="1097"/>
        <v>0.15470777428049154</v>
      </c>
      <c r="AD874" s="317">
        <f t="shared" ca="1" si="1097"/>
        <v>0.15470777428049154</v>
      </c>
      <c r="AE874" s="39"/>
      <c r="AF874" s="318">
        <f t="shared" si="1040"/>
        <v>0</v>
      </c>
      <c r="AG874" s="405">
        <f t="shared" ca="1" si="1041"/>
        <v>0</v>
      </c>
      <c r="AH874" s="318">
        <f t="shared" si="1042"/>
        <v>0</v>
      </c>
      <c r="AI874" s="405">
        <f t="shared" ca="1" si="1043"/>
        <v>0</v>
      </c>
      <c r="AJ874" s="318">
        <f t="shared" si="1044"/>
        <v>0</v>
      </c>
      <c r="AK874" s="405">
        <f t="shared" ca="1" si="1045"/>
        <v>0</v>
      </c>
      <c r="AL874" s="35">
        <v>0</v>
      </c>
      <c r="AM874" s="36">
        <f t="shared" ca="1" si="1046"/>
        <v>0</v>
      </c>
      <c r="AN874" s="39"/>
      <c r="AO874" s="39"/>
      <c r="AP874" s="709">
        <f ca="1">IF($J$12="",0,IF(A874&lt;=$Y$3,IF(R873+SUM($M$126:M874)&gt;$Z$22,R873*10%,IF(R873+SUM($M$126:M874)&lt;=$Z$22,$Z$22-R873-SUM($M$126:M874))),0))</f>
        <v>0</v>
      </c>
      <c r="AQ874" s="319">
        <f t="shared" ca="1" si="1076"/>
        <v>0</v>
      </c>
      <c r="AR874" s="319">
        <f ca="1">IF($J$12="",0,IF(U873&lt;0,0,IF(A874&lt;=$Y$3,IF(U873+SUM($M$126:M874)&gt;$Z$22,U873*10%,IF(U873+SUM($M$126:M874)&lt;=$Z$22,$AR$125-U873-SUM($M$126:M874))),0)))</f>
        <v>0</v>
      </c>
      <c r="AS874" s="39">
        <f t="shared" ca="1" si="1077"/>
        <v>0</v>
      </c>
      <c r="AT874" s="723">
        <f t="shared" ca="1" si="1047"/>
        <v>0</v>
      </c>
      <c r="AU874" s="321">
        <f t="shared" ca="1" si="1048"/>
        <v>0</v>
      </c>
      <c r="AV874" s="320">
        <f t="shared" ca="1" si="1049"/>
        <v>0</v>
      </c>
      <c r="AW874" s="320">
        <f t="shared" ca="1" si="1050"/>
        <v>0</v>
      </c>
      <c r="AX874" s="321">
        <f t="shared" ca="1" si="1051"/>
        <v>0</v>
      </c>
      <c r="AY874" s="321">
        <f t="shared" ca="1" si="1078"/>
        <v>0</v>
      </c>
      <c r="AZ874" s="724">
        <f t="shared" ca="1" si="1052"/>
        <v>0</v>
      </c>
      <c r="BA874" s="1259">
        <f t="shared" si="1079"/>
        <v>0</v>
      </c>
      <c r="BB874" s="1250"/>
      <c r="BC874" s="715">
        <f t="shared" si="1053"/>
        <v>0</v>
      </c>
      <c r="BD874" s="715">
        <f t="shared" si="1054"/>
        <v>0</v>
      </c>
      <c r="BE874" s="716">
        <f t="shared" si="1055"/>
        <v>0</v>
      </c>
      <c r="BF874" s="716">
        <f t="shared" si="1080"/>
        <v>0</v>
      </c>
      <c r="BG874" s="732">
        <f t="shared" si="1056"/>
        <v>0</v>
      </c>
      <c r="BH874" s="39"/>
      <c r="BI874" s="39"/>
      <c r="BJ874" s="39"/>
      <c r="BK874" s="39"/>
      <c r="BL874" s="39"/>
      <c r="BM874" s="30"/>
      <c r="BN874" s="422">
        <f t="shared" ca="1" si="1057"/>
        <v>0</v>
      </c>
      <c r="BO874" s="422">
        <f t="shared" ca="1" si="1058"/>
        <v>0</v>
      </c>
      <c r="BP874" s="422">
        <f t="shared" ca="1" si="1059"/>
        <v>0</v>
      </c>
      <c r="BQ874" s="422">
        <f t="shared" ca="1" si="1060"/>
        <v>0</v>
      </c>
      <c r="BR874" s="422">
        <f t="shared" ca="1" si="1081"/>
        <v>0</v>
      </c>
      <c r="BS874" s="422">
        <f t="shared" ca="1" si="1061"/>
        <v>0</v>
      </c>
      <c r="BT874" s="422">
        <f t="shared" si="1062"/>
        <v>0</v>
      </c>
      <c r="BU874" s="422">
        <f t="shared" si="1063"/>
        <v>0</v>
      </c>
      <c r="BV874" s="422">
        <f t="shared" si="1064"/>
        <v>0</v>
      </c>
      <c r="BW874" s="422">
        <f t="shared" si="1065"/>
        <v>0</v>
      </c>
      <c r="BX874" s="422">
        <f t="shared" si="1082"/>
        <v>0</v>
      </c>
      <c r="BY874" s="422">
        <f t="shared" si="1066"/>
        <v>0</v>
      </c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458"/>
      <c r="CL874" s="458"/>
      <c r="CM874" s="458"/>
      <c r="CN874" s="458"/>
      <c r="CO874" s="458"/>
      <c r="CP874" s="458"/>
      <c r="CQ874" s="458"/>
      <c r="CR874" s="458"/>
      <c r="CS874" s="458"/>
      <c r="CT874" s="458"/>
      <c r="CU874" s="458"/>
      <c r="CV874" s="458"/>
      <c r="CW874" s="458"/>
      <c r="CX874" s="458"/>
      <c r="CY874" s="458"/>
      <c r="CZ874" s="458"/>
      <c r="DA874" s="458"/>
      <c r="DB874" s="458"/>
      <c r="DC874" s="458"/>
      <c r="DD874" s="458"/>
      <c r="DE874" s="458"/>
      <c r="DF874" s="458"/>
      <c r="DG874" s="458"/>
      <c r="DH874" s="458"/>
      <c r="DI874" s="458"/>
      <c r="DJ874" s="458"/>
      <c r="DK874" s="458"/>
      <c r="DL874" s="458"/>
      <c r="DM874" s="458"/>
      <c r="DN874" s="458"/>
      <c r="DO874" s="458"/>
      <c r="DP874" s="458"/>
      <c r="DQ874" s="458"/>
      <c r="DR874" s="458"/>
      <c r="DS874" s="458"/>
      <c r="DT874" s="458"/>
      <c r="DU874" s="39"/>
      <c r="DV874" s="39"/>
      <c r="DW874" s="31">
        <f t="shared" si="1102"/>
        <v>63</v>
      </c>
      <c r="DX874" s="459">
        <f t="shared" si="1067"/>
        <v>750</v>
      </c>
      <c r="DY874" s="467">
        <f t="shared" si="1083"/>
        <v>0</v>
      </c>
      <c r="DZ874" s="468">
        <f t="shared" si="1084"/>
        <v>0</v>
      </c>
      <c r="EA874" s="467">
        <f t="shared" si="1085"/>
        <v>0</v>
      </c>
      <c r="EB874" s="468"/>
      <c r="EC874" s="326"/>
      <c r="ED874" s="468"/>
      <c r="EE874" s="39"/>
      <c r="EF874" s="459">
        <f t="shared" si="1086"/>
        <v>750</v>
      </c>
      <c r="EG874" s="407">
        <f t="shared" si="1098"/>
        <v>0.03</v>
      </c>
      <c r="EH874" s="407">
        <f t="shared" si="1098"/>
        <v>0.03</v>
      </c>
      <c r="EI874" s="407">
        <f t="shared" si="1098"/>
        <v>0.03</v>
      </c>
      <c r="EJ874" s="407">
        <f t="shared" si="1098"/>
        <v>0.03</v>
      </c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U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</row>
    <row r="875" spans="1:228" ht="12.75" hidden="1" customHeight="1" x14ac:dyDescent="0.2">
      <c r="A875" s="31">
        <f t="shared" si="1101"/>
        <v>63</v>
      </c>
      <c r="B875" s="31"/>
      <c r="C875" s="31"/>
      <c r="D875" s="32">
        <f t="shared" si="1068"/>
        <v>751</v>
      </c>
      <c r="E875" s="33">
        <f t="shared" ca="1" si="1032"/>
        <v>0</v>
      </c>
      <c r="F875" s="33">
        <f t="shared" ca="1" si="1033"/>
        <v>0</v>
      </c>
      <c r="G875" s="33">
        <f t="shared" ca="1" si="1034"/>
        <v>0</v>
      </c>
      <c r="H875" s="33">
        <v>0</v>
      </c>
      <c r="I875" s="33">
        <v>0</v>
      </c>
      <c r="J875" s="33">
        <f t="shared" ca="1" si="1090"/>
        <v>0</v>
      </c>
      <c r="K875" s="33">
        <f t="shared" ca="1" si="1035"/>
        <v>0</v>
      </c>
      <c r="L875" s="33"/>
      <c r="M875" s="832">
        <v>0</v>
      </c>
      <c r="N875" s="33">
        <f>IF(M875&gt;0,#REF!,0)</f>
        <v>0</v>
      </c>
      <c r="O875" s="33">
        <f t="shared" ca="1" si="1036"/>
        <v>0</v>
      </c>
      <c r="P875" s="833">
        <f t="shared" ca="1" si="1069"/>
        <v>0</v>
      </c>
      <c r="Q875" s="834">
        <f t="shared" ca="1" si="1070"/>
        <v>0</v>
      </c>
      <c r="R875" s="835">
        <f t="shared" ca="1" si="1071"/>
        <v>0</v>
      </c>
      <c r="S875" s="836">
        <f t="shared" ca="1" si="1072"/>
        <v>0</v>
      </c>
      <c r="T875" s="34">
        <f t="shared" ca="1" si="1037"/>
        <v>0</v>
      </c>
      <c r="U875" s="835">
        <f t="shared" ca="1" si="1073"/>
        <v>0</v>
      </c>
      <c r="V875" s="34">
        <f t="shared" si="1099"/>
        <v>0</v>
      </c>
      <c r="W875" s="553">
        <f t="shared" si="1100"/>
        <v>0</v>
      </c>
      <c r="X875" s="42">
        <f t="shared" si="1074"/>
        <v>0.03</v>
      </c>
      <c r="Y875" s="43">
        <f t="shared" si="1038"/>
        <v>2.4662697723036864E-3</v>
      </c>
      <c r="Z875" s="45">
        <f t="shared" si="1029"/>
        <v>0.03</v>
      </c>
      <c r="AA875" s="43">
        <f t="shared" si="1039"/>
        <v>2.4662697723036864E-3</v>
      </c>
      <c r="AB875" s="35">
        <f t="shared" si="1097"/>
        <v>0.16</v>
      </c>
      <c r="AC875" s="35">
        <f t="shared" ca="1" si="1097"/>
        <v>0.15470777428049154</v>
      </c>
      <c r="AD875" s="317">
        <f t="shared" ca="1" si="1097"/>
        <v>0.15470777428049154</v>
      </c>
      <c r="AE875" s="39"/>
      <c r="AF875" s="318">
        <f t="shared" si="1040"/>
        <v>0</v>
      </c>
      <c r="AG875" s="405">
        <f t="shared" ca="1" si="1041"/>
        <v>0</v>
      </c>
      <c r="AH875" s="318">
        <f t="shared" si="1042"/>
        <v>0</v>
      </c>
      <c r="AI875" s="405">
        <f t="shared" ca="1" si="1043"/>
        <v>0</v>
      </c>
      <c r="AJ875" s="318">
        <f t="shared" si="1044"/>
        <v>0</v>
      </c>
      <c r="AK875" s="405">
        <f t="shared" ca="1" si="1045"/>
        <v>0</v>
      </c>
      <c r="AL875" s="35">
        <v>0</v>
      </c>
      <c r="AM875" s="36">
        <f t="shared" ca="1" si="1046"/>
        <v>0</v>
      </c>
      <c r="AN875" s="39"/>
      <c r="AO875" s="39"/>
      <c r="AP875" s="709">
        <f ca="1">IF($J$12="",0,IF(A875&lt;=$Y$3,IF(R874+SUM($M$126:M875)&gt;$Z$22,R874*10%,IF(R874+SUM($M$126:M875)&lt;=$Z$22,$Z$22-R874-SUM($M$126:M875))),0))</f>
        <v>0</v>
      </c>
      <c r="AQ875" s="319">
        <f t="shared" ca="1" si="1076"/>
        <v>0</v>
      </c>
      <c r="AR875" s="319">
        <f ca="1">IF($J$12="",0,IF(U874&lt;0,0,IF(A875&lt;=$Y$3,IF(U874+SUM($M$126:M875)&gt;$Z$22,U874*10%,IF(U874+SUM($M$126:M875)&lt;=$Z$22,$AR$125-U874-SUM($M$126:M875))),0)))</f>
        <v>0</v>
      </c>
      <c r="AS875" s="39">
        <f t="shared" ca="1" si="1077"/>
        <v>0</v>
      </c>
      <c r="AT875" s="723">
        <f t="shared" ca="1" si="1047"/>
        <v>0</v>
      </c>
      <c r="AU875" s="321">
        <f t="shared" ca="1" si="1048"/>
        <v>0</v>
      </c>
      <c r="AV875" s="320">
        <f t="shared" ca="1" si="1049"/>
        <v>0</v>
      </c>
      <c r="AW875" s="320">
        <f t="shared" ca="1" si="1050"/>
        <v>0</v>
      </c>
      <c r="AX875" s="321">
        <f t="shared" ca="1" si="1051"/>
        <v>0</v>
      </c>
      <c r="AY875" s="321">
        <f t="shared" ca="1" si="1078"/>
        <v>0</v>
      </c>
      <c r="AZ875" s="724">
        <f t="shared" ca="1" si="1052"/>
        <v>0</v>
      </c>
      <c r="BA875" s="1259">
        <f t="shared" si="1079"/>
        <v>0</v>
      </c>
      <c r="BB875" s="1250"/>
      <c r="BC875" s="715">
        <f t="shared" si="1053"/>
        <v>0</v>
      </c>
      <c r="BD875" s="715">
        <f t="shared" si="1054"/>
        <v>0</v>
      </c>
      <c r="BE875" s="716">
        <f t="shared" si="1055"/>
        <v>0</v>
      </c>
      <c r="BF875" s="716">
        <f t="shared" si="1080"/>
        <v>0</v>
      </c>
      <c r="BG875" s="732">
        <f t="shared" si="1056"/>
        <v>0</v>
      </c>
      <c r="BH875" s="39"/>
      <c r="BI875" s="39"/>
      <c r="BJ875" s="39"/>
      <c r="BK875" s="39"/>
      <c r="BL875" s="39"/>
      <c r="BM875" s="30"/>
      <c r="BN875" s="422">
        <f t="shared" ca="1" si="1057"/>
        <v>0</v>
      </c>
      <c r="BO875" s="422">
        <f t="shared" ca="1" si="1058"/>
        <v>0</v>
      </c>
      <c r="BP875" s="422">
        <f t="shared" ca="1" si="1059"/>
        <v>0</v>
      </c>
      <c r="BQ875" s="422">
        <f t="shared" ca="1" si="1060"/>
        <v>0</v>
      </c>
      <c r="BR875" s="422">
        <f t="shared" ca="1" si="1081"/>
        <v>0</v>
      </c>
      <c r="BS875" s="422">
        <f t="shared" ca="1" si="1061"/>
        <v>0</v>
      </c>
      <c r="BT875" s="422">
        <f t="shared" si="1062"/>
        <v>0</v>
      </c>
      <c r="BU875" s="422">
        <f t="shared" si="1063"/>
        <v>0</v>
      </c>
      <c r="BV875" s="422">
        <f t="shared" si="1064"/>
        <v>0</v>
      </c>
      <c r="BW875" s="422">
        <f t="shared" si="1065"/>
        <v>0</v>
      </c>
      <c r="BX875" s="422">
        <f t="shared" si="1082"/>
        <v>0</v>
      </c>
      <c r="BY875" s="422">
        <f t="shared" si="1066"/>
        <v>0</v>
      </c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458"/>
      <c r="CL875" s="458"/>
      <c r="CM875" s="458"/>
      <c r="CN875" s="458"/>
      <c r="CO875" s="458"/>
      <c r="CP875" s="458"/>
      <c r="CQ875" s="458"/>
      <c r="CR875" s="458"/>
      <c r="CS875" s="458"/>
      <c r="CT875" s="458"/>
      <c r="CU875" s="458"/>
      <c r="CV875" s="458"/>
      <c r="CW875" s="458"/>
      <c r="CX875" s="458"/>
      <c r="CY875" s="458"/>
      <c r="CZ875" s="458"/>
      <c r="DA875" s="458"/>
      <c r="DB875" s="458"/>
      <c r="DC875" s="458"/>
      <c r="DD875" s="458"/>
      <c r="DE875" s="458"/>
      <c r="DF875" s="458"/>
      <c r="DG875" s="458"/>
      <c r="DH875" s="458"/>
      <c r="DI875" s="458"/>
      <c r="DJ875" s="458"/>
      <c r="DK875" s="458"/>
      <c r="DL875" s="458"/>
      <c r="DM875" s="458"/>
      <c r="DN875" s="458"/>
      <c r="DO875" s="458"/>
      <c r="DP875" s="458"/>
      <c r="DQ875" s="458"/>
      <c r="DR875" s="458"/>
      <c r="DS875" s="458"/>
      <c r="DT875" s="458"/>
      <c r="DU875" s="39"/>
      <c r="DV875" s="39"/>
      <c r="DW875" s="31">
        <f t="shared" si="1102"/>
        <v>63</v>
      </c>
      <c r="DX875" s="459">
        <f t="shared" si="1067"/>
        <v>751</v>
      </c>
      <c r="DY875" s="467">
        <f t="shared" si="1083"/>
        <v>0</v>
      </c>
      <c r="DZ875" s="468">
        <f t="shared" si="1084"/>
        <v>0</v>
      </c>
      <c r="EA875" s="467">
        <f t="shared" si="1085"/>
        <v>0</v>
      </c>
      <c r="EB875" s="468"/>
      <c r="EC875" s="326"/>
      <c r="ED875" s="468"/>
      <c r="EE875" s="39"/>
      <c r="EF875" s="459">
        <f t="shared" si="1086"/>
        <v>751</v>
      </c>
      <c r="EG875" s="407">
        <f t="shared" si="1098"/>
        <v>0.03</v>
      </c>
      <c r="EH875" s="407">
        <f t="shared" si="1098"/>
        <v>0.03</v>
      </c>
      <c r="EI875" s="407">
        <f t="shared" si="1098"/>
        <v>0.03</v>
      </c>
      <c r="EJ875" s="407">
        <f t="shared" si="1098"/>
        <v>0.03</v>
      </c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U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</row>
    <row r="876" spans="1:228" ht="12.75" hidden="1" customHeight="1" x14ac:dyDescent="0.2">
      <c r="A876" s="31">
        <f t="shared" si="1101"/>
        <v>63</v>
      </c>
      <c r="B876" s="31"/>
      <c r="C876" s="31"/>
      <c r="D876" s="32">
        <f t="shared" si="1068"/>
        <v>752</v>
      </c>
      <c r="E876" s="33">
        <f t="shared" ca="1" si="1032"/>
        <v>0</v>
      </c>
      <c r="F876" s="33">
        <f t="shared" ca="1" si="1033"/>
        <v>0</v>
      </c>
      <c r="G876" s="33">
        <f t="shared" ca="1" si="1034"/>
        <v>0</v>
      </c>
      <c r="H876" s="33">
        <v>0</v>
      </c>
      <c r="I876" s="33">
        <v>0</v>
      </c>
      <c r="J876" s="33">
        <f t="shared" ca="1" si="1090"/>
        <v>0</v>
      </c>
      <c r="K876" s="33">
        <f t="shared" ca="1" si="1035"/>
        <v>0</v>
      </c>
      <c r="L876" s="33"/>
      <c r="M876" s="832">
        <v>0</v>
      </c>
      <c r="N876" s="33">
        <f>IF(M876&gt;0,#REF!,0)</f>
        <v>0</v>
      </c>
      <c r="O876" s="33">
        <f t="shared" ca="1" si="1036"/>
        <v>0</v>
      </c>
      <c r="P876" s="833">
        <f t="shared" ca="1" si="1069"/>
        <v>0</v>
      </c>
      <c r="Q876" s="834">
        <f t="shared" ca="1" si="1070"/>
        <v>0</v>
      </c>
      <c r="R876" s="835">
        <f t="shared" ca="1" si="1071"/>
        <v>0</v>
      </c>
      <c r="S876" s="836">
        <f t="shared" ca="1" si="1072"/>
        <v>0</v>
      </c>
      <c r="T876" s="34">
        <f t="shared" ca="1" si="1037"/>
        <v>0</v>
      </c>
      <c r="U876" s="835">
        <f t="shared" ca="1" si="1073"/>
        <v>0</v>
      </c>
      <c r="V876" s="34">
        <f t="shared" si="1099"/>
        <v>0</v>
      </c>
      <c r="W876" s="553">
        <f t="shared" si="1100"/>
        <v>0</v>
      </c>
      <c r="X876" s="42">
        <f t="shared" si="1074"/>
        <v>0.03</v>
      </c>
      <c r="Y876" s="43">
        <f t="shared" si="1038"/>
        <v>2.4662697723036864E-3</v>
      </c>
      <c r="Z876" s="45">
        <f t="shared" si="1029"/>
        <v>0.03</v>
      </c>
      <c r="AA876" s="43">
        <f t="shared" si="1039"/>
        <v>2.4662697723036864E-3</v>
      </c>
      <c r="AB876" s="35">
        <f t="shared" si="1097"/>
        <v>0.16</v>
      </c>
      <c r="AC876" s="35">
        <f t="shared" ca="1" si="1097"/>
        <v>0.15470777428049154</v>
      </c>
      <c r="AD876" s="317">
        <f t="shared" ca="1" si="1097"/>
        <v>0.15470777428049154</v>
      </c>
      <c r="AE876" s="39"/>
      <c r="AF876" s="318">
        <f t="shared" si="1040"/>
        <v>0</v>
      </c>
      <c r="AG876" s="405">
        <f t="shared" ca="1" si="1041"/>
        <v>0</v>
      </c>
      <c r="AH876" s="318">
        <f t="shared" si="1042"/>
        <v>0</v>
      </c>
      <c r="AI876" s="405">
        <f t="shared" ca="1" si="1043"/>
        <v>0</v>
      </c>
      <c r="AJ876" s="318">
        <f t="shared" si="1044"/>
        <v>0</v>
      </c>
      <c r="AK876" s="405">
        <f t="shared" ca="1" si="1045"/>
        <v>0</v>
      </c>
      <c r="AL876" s="35">
        <v>0</v>
      </c>
      <c r="AM876" s="36">
        <f t="shared" ca="1" si="1046"/>
        <v>0</v>
      </c>
      <c r="AN876" s="39"/>
      <c r="AO876" s="39"/>
      <c r="AP876" s="709">
        <f ca="1">IF($J$12="",0,IF(A876&lt;=$Y$3,IF(R875+SUM($M$126:M876)&gt;$Z$22,R875*10%,IF(R875+SUM($M$126:M876)&lt;=$Z$22,$Z$22-R875-SUM($M$126:M876))),0))</f>
        <v>0</v>
      </c>
      <c r="AQ876" s="319">
        <f t="shared" ca="1" si="1076"/>
        <v>0</v>
      </c>
      <c r="AR876" s="319">
        <f ca="1">IF($J$12="",0,IF(U875&lt;0,0,IF(A876&lt;=$Y$3,IF(U875+SUM($M$126:M876)&gt;$Z$22,U875*10%,IF(U875+SUM($M$126:M876)&lt;=$Z$22,$AR$125-U875-SUM($M$126:M876))),0)))</f>
        <v>0</v>
      </c>
      <c r="AS876" s="39">
        <f t="shared" ca="1" si="1077"/>
        <v>0</v>
      </c>
      <c r="AT876" s="723">
        <f t="shared" ca="1" si="1047"/>
        <v>0</v>
      </c>
      <c r="AU876" s="321">
        <f t="shared" ca="1" si="1048"/>
        <v>0</v>
      </c>
      <c r="AV876" s="320">
        <f t="shared" ca="1" si="1049"/>
        <v>0</v>
      </c>
      <c r="AW876" s="320">
        <f t="shared" ca="1" si="1050"/>
        <v>0</v>
      </c>
      <c r="AX876" s="321">
        <f t="shared" ca="1" si="1051"/>
        <v>0</v>
      </c>
      <c r="AY876" s="321">
        <f t="shared" ca="1" si="1078"/>
        <v>0</v>
      </c>
      <c r="AZ876" s="724">
        <f t="shared" ca="1" si="1052"/>
        <v>0</v>
      </c>
      <c r="BA876" s="1259">
        <f t="shared" si="1079"/>
        <v>0</v>
      </c>
      <c r="BB876" s="1250"/>
      <c r="BC876" s="715">
        <f t="shared" si="1053"/>
        <v>0</v>
      </c>
      <c r="BD876" s="715">
        <f t="shared" si="1054"/>
        <v>0</v>
      </c>
      <c r="BE876" s="716">
        <f t="shared" si="1055"/>
        <v>0</v>
      </c>
      <c r="BF876" s="716">
        <f t="shared" si="1080"/>
        <v>0</v>
      </c>
      <c r="BG876" s="732">
        <f t="shared" si="1056"/>
        <v>0</v>
      </c>
      <c r="BH876" s="39"/>
      <c r="BI876" s="39"/>
      <c r="BJ876" s="39"/>
      <c r="BK876" s="39"/>
      <c r="BL876" s="39"/>
      <c r="BM876" s="30"/>
      <c r="BN876" s="422">
        <f t="shared" ca="1" si="1057"/>
        <v>0</v>
      </c>
      <c r="BO876" s="422">
        <f t="shared" ca="1" si="1058"/>
        <v>0</v>
      </c>
      <c r="BP876" s="422">
        <f t="shared" ca="1" si="1059"/>
        <v>0</v>
      </c>
      <c r="BQ876" s="422">
        <f t="shared" ca="1" si="1060"/>
        <v>0</v>
      </c>
      <c r="BR876" s="422">
        <f t="shared" ca="1" si="1081"/>
        <v>0</v>
      </c>
      <c r="BS876" s="422">
        <f t="shared" ca="1" si="1061"/>
        <v>0</v>
      </c>
      <c r="BT876" s="422">
        <f t="shared" si="1062"/>
        <v>0</v>
      </c>
      <c r="BU876" s="422">
        <f t="shared" si="1063"/>
        <v>0</v>
      </c>
      <c r="BV876" s="422">
        <f t="shared" si="1064"/>
        <v>0</v>
      </c>
      <c r="BW876" s="422">
        <f t="shared" si="1065"/>
        <v>0</v>
      </c>
      <c r="BX876" s="422">
        <f t="shared" si="1082"/>
        <v>0</v>
      </c>
      <c r="BY876" s="422">
        <f t="shared" si="1066"/>
        <v>0</v>
      </c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458"/>
      <c r="CL876" s="458"/>
      <c r="CM876" s="458"/>
      <c r="CN876" s="458"/>
      <c r="CO876" s="458"/>
      <c r="CP876" s="458"/>
      <c r="CQ876" s="458"/>
      <c r="CR876" s="458"/>
      <c r="CS876" s="458"/>
      <c r="CT876" s="458"/>
      <c r="CU876" s="458"/>
      <c r="CV876" s="458"/>
      <c r="CW876" s="458"/>
      <c r="CX876" s="458"/>
      <c r="CY876" s="458"/>
      <c r="CZ876" s="458"/>
      <c r="DA876" s="458"/>
      <c r="DB876" s="458"/>
      <c r="DC876" s="458"/>
      <c r="DD876" s="458"/>
      <c r="DE876" s="458"/>
      <c r="DF876" s="458"/>
      <c r="DG876" s="458"/>
      <c r="DH876" s="458"/>
      <c r="DI876" s="458"/>
      <c r="DJ876" s="458"/>
      <c r="DK876" s="458"/>
      <c r="DL876" s="458"/>
      <c r="DM876" s="458"/>
      <c r="DN876" s="458"/>
      <c r="DO876" s="458"/>
      <c r="DP876" s="458"/>
      <c r="DQ876" s="458"/>
      <c r="DR876" s="458"/>
      <c r="DS876" s="458"/>
      <c r="DT876" s="458"/>
      <c r="DU876" s="39"/>
      <c r="DV876" s="39"/>
      <c r="DW876" s="31">
        <f t="shared" si="1102"/>
        <v>63</v>
      </c>
      <c r="DX876" s="459">
        <f t="shared" si="1067"/>
        <v>752</v>
      </c>
      <c r="DY876" s="467">
        <f t="shared" si="1083"/>
        <v>0</v>
      </c>
      <c r="DZ876" s="468">
        <f t="shared" si="1084"/>
        <v>0</v>
      </c>
      <c r="EA876" s="467">
        <f t="shared" si="1085"/>
        <v>0</v>
      </c>
      <c r="EB876" s="468"/>
      <c r="EC876" s="326"/>
      <c r="ED876" s="468"/>
      <c r="EE876" s="39"/>
      <c r="EF876" s="459">
        <f t="shared" si="1086"/>
        <v>752</v>
      </c>
      <c r="EG876" s="407">
        <f t="shared" si="1098"/>
        <v>0.03</v>
      </c>
      <c r="EH876" s="407">
        <f t="shared" si="1098"/>
        <v>0.03</v>
      </c>
      <c r="EI876" s="407">
        <f t="shared" si="1098"/>
        <v>0.03</v>
      </c>
      <c r="EJ876" s="407">
        <f t="shared" si="1098"/>
        <v>0.03</v>
      </c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U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</row>
    <row r="877" spans="1:228" ht="12.75" hidden="1" customHeight="1" x14ac:dyDescent="0.2">
      <c r="A877" s="31">
        <f t="shared" si="1101"/>
        <v>63</v>
      </c>
      <c r="B877" s="31"/>
      <c r="C877" s="31"/>
      <c r="D877" s="32">
        <f t="shared" si="1068"/>
        <v>753</v>
      </c>
      <c r="E877" s="33">
        <f t="shared" ca="1" si="1032"/>
        <v>0</v>
      </c>
      <c r="F877" s="33">
        <f t="shared" ca="1" si="1033"/>
        <v>0</v>
      </c>
      <c r="G877" s="33">
        <f t="shared" ca="1" si="1034"/>
        <v>0</v>
      </c>
      <c r="H877" s="33">
        <v>0</v>
      </c>
      <c r="I877" s="33">
        <v>0</v>
      </c>
      <c r="J877" s="33">
        <f t="shared" ca="1" si="1090"/>
        <v>0</v>
      </c>
      <c r="K877" s="33">
        <f t="shared" ca="1" si="1035"/>
        <v>0</v>
      </c>
      <c r="L877" s="33"/>
      <c r="M877" s="832">
        <v>0</v>
      </c>
      <c r="N877" s="33">
        <f>IF(M877&gt;0,#REF!,0)</f>
        <v>0</v>
      </c>
      <c r="O877" s="33">
        <f t="shared" ca="1" si="1036"/>
        <v>0</v>
      </c>
      <c r="P877" s="833">
        <f t="shared" ca="1" si="1069"/>
        <v>0</v>
      </c>
      <c r="Q877" s="834">
        <f t="shared" ca="1" si="1070"/>
        <v>0</v>
      </c>
      <c r="R877" s="835">
        <f t="shared" ca="1" si="1071"/>
        <v>0</v>
      </c>
      <c r="S877" s="836">
        <f t="shared" ca="1" si="1072"/>
        <v>0</v>
      </c>
      <c r="T877" s="34">
        <f t="shared" ca="1" si="1037"/>
        <v>0</v>
      </c>
      <c r="U877" s="835">
        <f t="shared" ca="1" si="1073"/>
        <v>0</v>
      </c>
      <c r="V877" s="34">
        <f t="shared" si="1099"/>
        <v>0</v>
      </c>
      <c r="W877" s="553">
        <f t="shared" si="1100"/>
        <v>0</v>
      </c>
      <c r="X877" s="42">
        <f t="shared" si="1074"/>
        <v>0.03</v>
      </c>
      <c r="Y877" s="43">
        <f t="shared" si="1038"/>
        <v>2.4662697723036864E-3</v>
      </c>
      <c r="Z877" s="45">
        <f t="shared" si="1029"/>
        <v>0.03</v>
      </c>
      <c r="AA877" s="43">
        <f t="shared" si="1039"/>
        <v>2.4662697723036864E-3</v>
      </c>
      <c r="AB877" s="35">
        <f t="shared" si="1097"/>
        <v>0.16</v>
      </c>
      <c r="AC877" s="35">
        <f t="shared" ca="1" si="1097"/>
        <v>0.15470777428049154</v>
      </c>
      <c r="AD877" s="317">
        <f t="shared" ca="1" si="1097"/>
        <v>0.15470777428049154</v>
      </c>
      <c r="AE877" s="39"/>
      <c r="AF877" s="318">
        <f t="shared" si="1040"/>
        <v>0</v>
      </c>
      <c r="AG877" s="405">
        <f t="shared" ca="1" si="1041"/>
        <v>0</v>
      </c>
      <c r="AH877" s="318">
        <f t="shared" si="1042"/>
        <v>0</v>
      </c>
      <c r="AI877" s="405">
        <f t="shared" ca="1" si="1043"/>
        <v>0</v>
      </c>
      <c r="AJ877" s="318">
        <f t="shared" si="1044"/>
        <v>0</v>
      </c>
      <c r="AK877" s="405">
        <f t="shared" ca="1" si="1045"/>
        <v>0</v>
      </c>
      <c r="AL877" s="35">
        <v>0</v>
      </c>
      <c r="AM877" s="36">
        <f t="shared" ca="1" si="1046"/>
        <v>0</v>
      </c>
      <c r="AN877" s="39"/>
      <c r="AO877" s="39"/>
      <c r="AP877" s="709">
        <f ca="1">IF($J$12="",0,IF(A877&lt;=$Y$3,IF(R876+SUM($M$126:M877)&gt;$Z$22,R876*10%,IF(R876+SUM($M$126:M877)&lt;=$Z$22,$Z$22-R876-SUM($M$126:M877))),0))</f>
        <v>0</v>
      </c>
      <c r="AQ877" s="319">
        <f t="shared" ca="1" si="1076"/>
        <v>0</v>
      </c>
      <c r="AR877" s="319">
        <f ca="1">IF($J$12="",0,IF(U876&lt;0,0,IF(A877&lt;=$Y$3,IF(U876+SUM($M$126:M877)&gt;$Z$22,U876*10%,IF(U876+SUM($M$126:M877)&lt;=$Z$22,$AR$125-U876-SUM($M$126:M877))),0)))</f>
        <v>0</v>
      </c>
      <c r="AS877" s="39">
        <f t="shared" ca="1" si="1077"/>
        <v>0</v>
      </c>
      <c r="AT877" s="723">
        <f t="shared" ca="1" si="1047"/>
        <v>0</v>
      </c>
      <c r="AU877" s="321">
        <f t="shared" ca="1" si="1048"/>
        <v>0</v>
      </c>
      <c r="AV877" s="320">
        <f t="shared" ca="1" si="1049"/>
        <v>0</v>
      </c>
      <c r="AW877" s="320">
        <f t="shared" ca="1" si="1050"/>
        <v>0</v>
      </c>
      <c r="AX877" s="321">
        <f t="shared" ca="1" si="1051"/>
        <v>0</v>
      </c>
      <c r="AY877" s="321">
        <f t="shared" ca="1" si="1078"/>
        <v>0</v>
      </c>
      <c r="AZ877" s="724">
        <f t="shared" ca="1" si="1052"/>
        <v>0</v>
      </c>
      <c r="BA877" s="1259">
        <f t="shared" si="1079"/>
        <v>0</v>
      </c>
      <c r="BB877" s="1250"/>
      <c r="BC877" s="715">
        <f t="shared" si="1053"/>
        <v>0</v>
      </c>
      <c r="BD877" s="715">
        <f t="shared" si="1054"/>
        <v>0</v>
      </c>
      <c r="BE877" s="716">
        <f t="shared" si="1055"/>
        <v>0</v>
      </c>
      <c r="BF877" s="716">
        <f t="shared" si="1080"/>
        <v>0</v>
      </c>
      <c r="BG877" s="732">
        <f t="shared" si="1056"/>
        <v>0</v>
      </c>
      <c r="BH877" s="39"/>
      <c r="BI877" s="39"/>
      <c r="BJ877" s="39"/>
      <c r="BK877" s="39"/>
      <c r="BL877" s="39"/>
      <c r="BM877" s="30"/>
      <c r="BN877" s="422">
        <f t="shared" ca="1" si="1057"/>
        <v>0</v>
      </c>
      <c r="BO877" s="422">
        <f t="shared" ca="1" si="1058"/>
        <v>0</v>
      </c>
      <c r="BP877" s="422">
        <f t="shared" ca="1" si="1059"/>
        <v>0</v>
      </c>
      <c r="BQ877" s="422">
        <f t="shared" ca="1" si="1060"/>
        <v>0</v>
      </c>
      <c r="BR877" s="422">
        <f t="shared" ca="1" si="1081"/>
        <v>0</v>
      </c>
      <c r="BS877" s="422">
        <f t="shared" ca="1" si="1061"/>
        <v>0</v>
      </c>
      <c r="BT877" s="422">
        <f t="shared" si="1062"/>
        <v>0</v>
      </c>
      <c r="BU877" s="422">
        <f t="shared" si="1063"/>
        <v>0</v>
      </c>
      <c r="BV877" s="422">
        <f t="shared" si="1064"/>
        <v>0</v>
      </c>
      <c r="BW877" s="422">
        <f t="shared" si="1065"/>
        <v>0</v>
      </c>
      <c r="BX877" s="422">
        <f t="shared" si="1082"/>
        <v>0</v>
      </c>
      <c r="BY877" s="422">
        <f t="shared" si="1066"/>
        <v>0</v>
      </c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458"/>
      <c r="CL877" s="458"/>
      <c r="CM877" s="458"/>
      <c r="CN877" s="458"/>
      <c r="CO877" s="458"/>
      <c r="CP877" s="458"/>
      <c r="CQ877" s="458"/>
      <c r="CR877" s="458"/>
      <c r="CS877" s="458"/>
      <c r="CT877" s="458"/>
      <c r="CU877" s="458"/>
      <c r="CV877" s="458"/>
      <c r="CW877" s="458"/>
      <c r="CX877" s="458"/>
      <c r="CY877" s="458"/>
      <c r="CZ877" s="458"/>
      <c r="DA877" s="458"/>
      <c r="DB877" s="458"/>
      <c r="DC877" s="458"/>
      <c r="DD877" s="458"/>
      <c r="DE877" s="458"/>
      <c r="DF877" s="458"/>
      <c r="DG877" s="458"/>
      <c r="DH877" s="458"/>
      <c r="DI877" s="458"/>
      <c r="DJ877" s="458"/>
      <c r="DK877" s="458"/>
      <c r="DL877" s="458"/>
      <c r="DM877" s="458"/>
      <c r="DN877" s="458"/>
      <c r="DO877" s="458"/>
      <c r="DP877" s="458"/>
      <c r="DQ877" s="458"/>
      <c r="DR877" s="458"/>
      <c r="DS877" s="458"/>
      <c r="DT877" s="458"/>
      <c r="DU877" s="39"/>
      <c r="DV877" s="39"/>
      <c r="DW877" s="31">
        <f t="shared" si="1102"/>
        <v>63</v>
      </c>
      <c r="DX877" s="459">
        <f t="shared" si="1067"/>
        <v>753</v>
      </c>
      <c r="DY877" s="467">
        <f t="shared" si="1083"/>
        <v>0</v>
      </c>
      <c r="DZ877" s="468">
        <f t="shared" si="1084"/>
        <v>0</v>
      </c>
      <c r="EA877" s="467">
        <f t="shared" si="1085"/>
        <v>0</v>
      </c>
      <c r="EB877" s="468"/>
      <c r="EC877" s="326"/>
      <c r="ED877" s="468"/>
      <c r="EE877" s="39"/>
      <c r="EF877" s="459">
        <f t="shared" si="1086"/>
        <v>753</v>
      </c>
      <c r="EG877" s="407">
        <f t="shared" si="1098"/>
        <v>0.03</v>
      </c>
      <c r="EH877" s="407">
        <f t="shared" si="1098"/>
        <v>0.03</v>
      </c>
      <c r="EI877" s="407">
        <f t="shared" si="1098"/>
        <v>0.03</v>
      </c>
      <c r="EJ877" s="407">
        <f t="shared" si="1098"/>
        <v>0.03</v>
      </c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U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</row>
    <row r="878" spans="1:228" ht="12.75" hidden="1" customHeight="1" x14ac:dyDescent="0.2">
      <c r="A878" s="31">
        <f t="shared" si="1101"/>
        <v>63</v>
      </c>
      <c r="B878" s="31"/>
      <c r="C878" s="31"/>
      <c r="D878" s="32">
        <f t="shared" si="1068"/>
        <v>754</v>
      </c>
      <c r="E878" s="33">
        <f t="shared" ca="1" si="1032"/>
        <v>0</v>
      </c>
      <c r="F878" s="33">
        <f t="shared" ca="1" si="1033"/>
        <v>0</v>
      </c>
      <c r="G878" s="33">
        <f t="shared" ca="1" si="1034"/>
        <v>0</v>
      </c>
      <c r="H878" s="33">
        <v>0</v>
      </c>
      <c r="I878" s="33">
        <v>0</v>
      </c>
      <c r="J878" s="33">
        <f t="shared" ca="1" si="1090"/>
        <v>0</v>
      </c>
      <c r="K878" s="33">
        <f t="shared" ca="1" si="1035"/>
        <v>0</v>
      </c>
      <c r="L878" s="33"/>
      <c r="M878" s="832">
        <v>0</v>
      </c>
      <c r="N878" s="33">
        <f>IF(M878&gt;0,#REF!,0)</f>
        <v>0</v>
      </c>
      <c r="O878" s="33">
        <f t="shared" ca="1" si="1036"/>
        <v>0</v>
      </c>
      <c r="P878" s="833">
        <f t="shared" ca="1" si="1069"/>
        <v>0</v>
      </c>
      <c r="Q878" s="834">
        <f t="shared" ca="1" si="1070"/>
        <v>0</v>
      </c>
      <c r="R878" s="835">
        <f t="shared" ca="1" si="1071"/>
        <v>0</v>
      </c>
      <c r="S878" s="836">
        <f t="shared" ca="1" si="1072"/>
        <v>0</v>
      </c>
      <c r="T878" s="34">
        <f t="shared" ca="1" si="1037"/>
        <v>0</v>
      </c>
      <c r="U878" s="835">
        <f t="shared" ca="1" si="1073"/>
        <v>0</v>
      </c>
      <c r="V878" s="34">
        <f t="shared" si="1099"/>
        <v>0</v>
      </c>
      <c r="W878" s="553">
        <f t="shared" si="1100"/>
        <v>0</v>
      </c>
      <c r="X878" s="42">
        <f t="shared" si="1074"/>
        <v>0.03</v>
      </c>
      <c r="Y878" s="43">
        <f t="shared" si="1038"/>
        <v>2.4662697723036864E-3</v>
      </c>
      <c r="Z878" s="45">
        <f t="shared" si="1029"/>
        <v>0.03</v>
      </c>
      <c r="AA878" s="43">
        <f t="shared" si="1039"/>
        <v>2.4662697723036864E-3</v>
      </c>
      <c r="AB878" s="35">
        <f t="shared" ref="AB878:AD893" si="1103">AB877</f>
        <v>0.16</v>
      </c>
      <c r="AC878" s="35">
        <f t="shared" ca="1" si="1103"/>
        <v>0.15470777428049154</v>
      </c>
      <c r="AD878" s="317">
        <f t="shared" ca="1" si="1103"/>
        <v>0.15470777428049154</v>
      </c>
      <c r="AE878" s="39"/>
      <c r="AF878" s="318">
        <f t="shared" si="1040"/>
        <v>0</v>
      </c>
      <c r="AG878" s="405">
        <f t="shared" ca="1" si="1041"/>
        <v>0</v>
      </c>
      <c r="AH878" s="318">
        <f t="shared" si="1042"/>
        <v>0</v>
      </c>
      <c r="AI878" s="405">
        <f t="shared" ca="1" si="1043"/>
        <v>0</v>
      </c>
      <c r="AJ878" s="318">
        <f t="shared" si="1044"/>
        <v>0</v>
      </c>
      <c r="AK878" s="405">
        <f t="shared" ca="1" si="1045"/>
        <v>0</v>
      </c>
      <c r="AL878" s="35">
        <v>0</v>
      </c>
      <c r="AM878" s="36">
        <f t="shared" ca="1" si="1046"/>
        <v>0</v>
      </c>
      <c r="AN878" s="39"/>
      <c r="AO878" s="39"/>
      <c r="AP878" s="709">
        <f ca="1">IF($J$12="",0,IF(A878&lt;=$Y$3,IF(R877+SUM($M$126:M878)&gt;$Z$22,R877*10%,IF(R877+SUM($M$126:M878)&lt;=$Z$22,$Z$22-R877-SUM($M$126:M878))),0))</f>
        <v>0</v>
      </c>
      <c r="AQ878" s="319">
        <f t="shared" ca="1" si="1076"/>
        <v>0</v>
      </c>
      <c r="AR878" s="319">
        <f ca="1">IF($J$12="",0,IF(U877&lt;0,0,IF(A878&lt;=$Y$3,IF(U877+SUM($M$126:M878)&gt;$Z$22,U877*10%,IF(U877+SUM($M$126:M878)&lt;=$Z$22,$AR$125-U877-SUM($M$126:M878))),0)))</f>
        <v>0</v>
      </c>
      <c r="AS878" s="39">
        <f t="shared" ca="1" si="1077"/>
        <v>0</v>
      </c>
      <c r="AT878" s="723">
        <f t="shared" ca="1" si="1047"/>
        <v>0</v>
      </c>
      <c r="AU878" s="321">
        <f t="shared" ca="1" si="1048"/>
        <v>0</v>
      </c>
      <c r="AV878" s="320">
        <f t="shared" ca="1" si="1049"/>
        <v>0</v>
      </c>
      <c r="AW878" s="320">
        <f t="shared" ca="1" si="1050"/>
        <v>0</v>
      </c>
      <c r="AX878" s="321">
        <f t="shared" ca="1" si="1051"/>
        <v>0</v>
      </c>
      <c r="AY878" s="321">
        <f t="shared" ca="1" si="1078"/>
        <v>0</v>
      </c>
      <c r="AZ878" s="724">
        <f t="shared" ca="1" si="1052"/>
        <v>0</v>
      </c>
      <c r="BA878" s="1259">
        <f t="shared" si="1079"/>
        <v>0</v>
      </c>
      <c r="BB878" s="1250"/>
      <c r="BC878" s="715">
        <f t="shared" si="1053"/>
        <v>0</v>
      </c>
      <c r="BD878" s="715">
        <f t="shared" si="1054"/>
        <v>0</v>
      </c>
      <c r="BE878" s="716">
        <f t="shared" si="1055"/>
        <v>0</v>
      </c>
      <c r="BF878" s="716">
        <f t="shared" si="1080"/>
        <v>0</v>
      </c>
      <c r="BG878" s="732">
        <f t="shared" si="1056"/>
        <v>0</v>
      </c>
      <c r="BH878" s="39"/>
      <c r="BI878" s="39"/>
      <c r="BJ878" s="39"/>
      <c r="BK878" s="39"/>
      <c r="BL878" s="39"/>
      <c r="BM878" s="30"/>
      <c r="BN878" s="422">
        <f t="shared" ca="1" si="1057"/>
        <v>0</v>
      </c>
      <c r="BO878" s="422">
        <f t="shared" ca="1" si="1058"/>
        <v>0</v>
      </c>
      <c r="BP878" s="422">
        <f t="shared" ca="1" si="1059"/>
        <v>0</v>
      </c>
      <c r="BQ878" s="422">
        <f t="shared" ca="1" si="1060"/>
        <v>0</v>
      </c>
      <c r="BR878" s="422">
        <f t="shared" ca="1" si="1081"/>
        <v>0</v>
      </c>
      <c r="BS878" s="422">
        <f t="shared" ca="1" si="1061"/>
        <v>0</v>
      </c>
      <c r="BT878" s="422">
        <f t="shared" si="1062"/>
        <v>0</v>
      </c>
      <c r="BU878" s="422">
        <f t="shared" si="1063"/>
        <v>0</v>
      </c>
      <c r="BV878" s="422">
        <f t="shared" si="1064"/>
        <v>0</v>
      </c>
      <c r="BW878" s="422">
        <f t="shared" si="1065"/>
        <v>0</v>
      </c>
      <c r="BX878" s="422">
        <f t="shared" si="1082"/>
        <v>0</v>
      </c>
      <c r="BY878" s="422">
        <f t="shared" si="1066"/>
        <v>0</v>
      </c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458"/>
      <c r="CL878" s="458"/>
      <c r="CM878" s="458"/>
      <c r="CN878" s="458"/>
      <c r="CO878" s="458"/>
      <c r="CP878" s="458"/>
      <c r="CQ878" s="458"/>
      <c r="CR878" s="458"/>
      <c r="CS878" s="458"/>
      <c r="CT878" s="458"/>
      <c r="CU878" s="458"/>
      <c r="CV878" s="458"/>
      <c r="CW878" s="458"/>
      <c r="CX878" s="458"/>
      <c r="CY878" s="458"/>
      <c r="CZ878" s="458"/>
      <c r="DA878" s="458"/>
      <c r="DB878" s="458"/>
      <c r="DC878" s="458"/>
      <c r="DD878" s="458"/>
      <c r="DE878" s="458"/>
      <c r="DF878" s="458"/>
      <c r="DG878" s="458"/>
      <c r="DH878" s="458"/>
      <c r="DI878" s="458"/>
      <c r="DJ878" s="458"/>
      <c r="DK878" s="458"/>
      <c r="DL878" s="458"/>
      <c r="DM878" s="458"/>
      <c r="DN878" s="458"/>
      <c r="DO878" s="458"/>
      <c r="DP878" s="458"/>
      <c r="DQ878" s="458"/>
      <c r="DR878" s="458"/>
      <c r="DS878" s="458"/>
      <c r="DT878" s="458"/>
      <c r="DU878" s="39"/>
      <c r="DV878" s="39"/>
      <c r="DW878" s="31">
        <f t="shared" si="1102"/>
        <v>63</v>
      </c>
      <c r="DX878" s="459">
        <f t="shared" si="1067"/>
        <v>754</v>
      </c>
      <c r="DY878" s="467">
        <f t="shared" si="1083"/>
        <v>0</v>
      </c>
      <c r="DZ878" s="468">
        <f t="shared" si="1084"/>
        <v>0</v>
      </c>
      <c r="EA878" s="467">
        <f t="shared" si="1085"/>
        <v>0</v>
      </c>
      <c r="EB878" s="468"/>
      <c r="EC878" s="326"/>
      <c r="ED878" s="468"/>
      <c r="EE878" s="39"/>
      <c r="EF878" s="459">
        <f t="shared" si="1086"/>
        <v>754</v>
      </c>
      <c r="EG878" s="407">
        <f t="shared" si="1098"/>
        <v>0.03</v>
      </c>
      <c r="EH878" s="407">
        <f t="shared" si="1098"/>
        <v>0.03</v>
      </c>
      <c r="EI878" s="407">
        <f t="shared" si="1098"/>
        <v>0.03</v>
      </c>
      <c r="EJ878" s="407">
        <f t="shared" si="1098"/>
        <v>0.03</v>
      </c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U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</row>
    <row r="879" spans="1:228" ht="12.75" hidden="1" customHeight="1" x14ac:dyDescent="0.2">
      <c r="A879" s="31">
        <f t="shared" si="1101"/>
        <v>63</v>
      </c>
      <c r="B879" s="31"/>
      <c r="C879" s="31"/>
      <c r="D879" s="32">
        <f t="shared" si="1068"/>
        <v>755</v>
      </c>
      <c r="E879" s="33">
        <f t="shared" ca="1" si="1032"/>
        <v>0</v>
      </c>
      <c r="F879" s="33">
        <f t="shared" ca="1" si="1033"/>
        <v>0</v>
      </c>
      <c r="G879" s="33">
        <f t="shared" ca="1" si="1034"/>
        <v>0</v>
      </c>
      <c r="H879" s="33">
        <v>0</v>
      </c>
      <c r="I879" s="33">
        <v>0</v>
      </c>
      <c r="J879" s="33">
        <f t="shared" ca="1" si="1090"/>
        <v>0</v>
      </c>
      <c r="K879" s="33">
        <f t="shared" ca="1" si="1035"/>
        <v>0</v>
      </c>
      <c r="L879" s="33"/>
      <c r="M879" s="832">
        <v>0</v>
      </c>
      <c r="N879" s="33">
        <f>IF(M879&gt;0,#REF!,0)</f>
        <v>0</v>
      </c>
      <c r="O879" s="33">
        <f t="shared" ca="1" si="1036"/>
        <v>0</v>
      </c>
      <c r="P879" s="833">
        <f t="shared" ca="1" si="1069"/>
        <v>0</v>
      </c>
      <c r="Q879" s="834">
        <f t="shared" ca="1" si="1070"/>
        <v>0</v>
      </c>
      <c r="R879" s="835">
        <f t="shared" ca="1" si="1071"/>
        <v>0</v>
      </c>
      <c r="S879" s="836">
        <f t="shared" ca="1" si="1072"/>
        <v>0</v>
      </c>
      <c r="T879" s="34">
        <f t="shared" ca="1" si="1037"/>
        <v>0</v>
      </c>
      <c r="U879" s="835">
        <f t="shared" ca="1" si="1073"/>
        <v>0</v>
      </c>
      <c r="V879" s="34">
        <f t="shared" si="1099"/>
        <v>0</v>
      </c>
      <c r="W879" s="553">
        <f t="shared" si="1100"/>
        <v>0</v>
      </c>
      <c r="X879" s="42">
        <f t="shared" si="1074"/>
        <v>0.03</v>
      </c>
      <c r="Y879" s="43">
        <f t="shared" si="1038"/>
        <v>2.4662697723036864E-3</v>
      </c>
      <c r="Z879" s="45">
        <f t="shared" si="1029"/>
        <v>0.03</v>
      </c>
      <c r="AA879" s="43">
        <f t="shared" si="1039"/>
        <v>2.4662697723036864E-3</v>
      </c>
      <c r="AB879" s="35">
        <f t="shared" si="1103"/>
        <v>0.16</v>
      </c>
      <c r="AC879" s="35">
        <f t="shared" ca="1" si="1103"/>
        <v>0.15470777428049154</v>
      </c>
      <c r="AD879" s="317">
        <f t="shared" ca="1" si="1103"/>
        <v>0.15470777428049154</v>
      </c>
      <c r="AE879" s="39"/>
      <c r="AF879" s="318">
        <f t="shared" si="1040"/>
        <v>0</v>
      </c>
      <c r="AG879" s="405">
        <f t="shared" ca="1" si="1041"/>
        <v>0</v>
      </c>
      <c r="AH879" s="318">
        <f t="shared" si="1042"/>
        <v>0</v>
      </c>
      <c r="AI879" s="405">
        <f t="shared" ca="1" si="1043"/>
        <v>0</v>
      </c>
      <c r="AJ879" s="318">
        <f t="shared" si="1044"/>
        <v>0</v>
      </c>
      <c r="AK879" s="405">
        <f t="shared" ca="1" si="1045"/>
        <v>0</v>
      </c>
      <c r="AL879" s="35">
        <v>0</v>
      </c>
      <c r="AM879" s="36">
        <f t="shared" ca="1" si="1046"/>
        <v>0</v>
      </c>
      <c r="AN879" s="39"/>
      <c r="AO879" s="39"/>
      <c r="AP879" s="709">
        <f ca="1">IF($J$12="",0,IF(A879&lt;=$Y$3,IF(R878+SUM($M$126:M879)&gt;$Z$22,R878*10%,IF(R878+SUM($M$126:M879)&lt;=$Z$22,$Z$22-R878-SUM($M$126:M879))),0))</f>
        <v>0</v>
      </c>
      <c r="AQ879" s="319">
        <f t="shared" ca="1" si="1076"/>
        <v>0</v>
      </c>
      <c r="AR879" s="319">
        <f ca="1">IF($J$12="",0,IF(U878&lt;0,0,IF(A879&lt;=$Y$3,IF(U878+SUM($M$126:M879)&gt;$Z$22,U878*10%,IF(U878+SUM($M$126:M879)&lt;=$Z$22,$AR$125-U878-SUM($M$126:M879))),0)))</f>
        <v>0</v>
      </c>
      <c r="AS879" s="39">
        <f t="shared" ca="1" si="1077"/>
        <v>0</v>
      </c>
      <c r="AT879" s="723">
        <f t="shared" ca="1" si="1047"/>
        <v>0</v>
      </c>
      <c r="AU879" s="321">
        <f t="shared" ca="1" si="1048"/>
        <v>0</v>
      </c>
      <c r="AV879" s="320">
        <f t="shared" ca="1" si="1049"/>
        <v>0</v>
      </c>
      <c r="AW879" s="320">
        <f t="shared" ca="1" si="1050"/>
        <v>0</v>
      </c>
      <c r="AX879" s="321">
        <f t="shared" ca="1" si="1051"/>
        <v>0</v>
      </c>
      <c r="AY879" s="321">
        <f t="shared" ca="1" si="1078"/>
        <v>0</v>
      </c>
      <c r="AZ879" s="724">
        <f t="shared" ca="1" si="1052"/>
        <v>0</v>
      </c>
      <c r="BA879" s="1259">
        <f t="shared" si="1079"/>
        <v>0</v>
      </c>
      <c r="BB879" s="1250"/>
      <c r="BC879" s="715">
        <f t="shared" si="1053"/>
        <v>0</v>
      </c>
      <c r="BD879" s="715">
        <f t="shared" si="1054"/>
        <v>0</v>
      </c>
      <c r="BE879" s="716">
        <f t="shared" si="1055"/>
        <v>0</v>
      </c>
      <c r="BF879" s="716">
        <f t="shared" si="1080"/>
        <v>0</v>
      </c>
      <c r="BG879" s="732">
        <f t="shared" si="1056"/>
        <v>0</v>
      </c>
      <c r="BH879" s="39"/>
      <c r="BI879" s="39"/>
      <c r="BJ879" s="39"/>
      <c r="BK879" s="39"/>
      <c r="BL879" s="39"/>
      <c r="BM879" s="30"/>
      <c r="BN879" s="422">
        <f t="shared" ca="1" si="1057"/>
        <v>0</v>
      </c>
      <c r="BO879" s="422">
        <f t="shared" ca="1" si="1058"/>
        <v>0</v>
      </c>
      <c r="BP879" s="422">
        <f t="shared" ca="1" si="1059"/>
        <v>0</v>
      </c>
      <c r="BQ879" s="422">
        <f t="shared" ca="1" si="1060"/>
        <v>0</v>
      </c>
      <c r="BR879" s="422">
        <f t="shared" ca="1" si="1081"/>
        <v>0</v>
      </c>
      <c r="BS879" s="422">
        <f t="shared" ca="1" si="1061"/>
        <v>0</v>
      </c>
      <c r="BT879" s="422">
        <f t="shared" si="1062"/>
        <v>0</v>
      </c>
      <c r="BU879" s="422">
        <f t="shared" si="1063"/>
        <v>0</v>
      </c>
      <c r="BV879" s="422">
        <f t="shared" si="1064"/>
        <v>0</v>
      </c>
      <c r="BW879" s="422">
        <f t="shared" si="1065"/>
        <v>0</v>
      </c>
      <c r="BX879" s="422">
        <f t="shared" si="1082"/>
        <v>0</v>
      </c>
      <c r="BY879" s="422">
        <f t="shared" si="1066"/>
        <v>0</v>
      </c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458"/>
      <c r="CL879" s="458"/>
      <c r="CM879" s="458"/>
      <c r="CN879" s="458"/>
      <c r="CO879" s="458"/>
      <c r="CP879" s="458"/>
      <c r="CQ879" s="458"/>
      <c r="CR879" s="458"/>
      <c r="CS879" s="458"/>
      <c r="CT879" s="458"/>
      <c r="CU879" s="458"/>
      <c r="CV879" s="458"/>
      <c r="CW879" s="458"/>
      <c r="CX879" s="458"/>
      <c r="CY879" s="458"/>
      <c r="CZ879" s="458"/>
      <c r="DA879" s="458"/>
      <c r="DB879" s="458"/>
      <c r="DC879" s="458"/>
      <c r="DD879" s="458"/>
      <c r="DE879" s="458"/>
      <c r="DF879" s="458"/>
      <c r="DG879" s="458"/>
      <c r="DH879" s="458"/>
      <c r="DI879" s="458"/>
      <c r="DJ879" s="458"/>
      <c r="DK879" s="458"/>
      <c r="DL879" s="458"/>
      <c r="DM879" s="458"/>
      <c r="DN879" s="458"/>
      <c r="DO879" s="458"/>
      <c r="DP879" s="458"/>
      <c r="DQ879" s="458"/>
      <c r="DR879" s="458"/>
      <c r="DS879" s="458"/>
      <c r="DT879" s="458"/>
      <c r="DU879" s="39"/>
      <c r="DV879" s="39"/>
      <c r="DW879" s="31">
        <f t="shared" si="1102"/>
        <v>63</v>
      </c>
      <c r="DX879" s="459">
        <f t="shared" si="1067"/>
        <v>755</v>
      </c>
      <c r="DY879" s="467">
        <f t="shared" si="1083"/>
        <v>0</v>
      </c>
      <c r="DZ879" s="468">
        <f t="shared" si="1084"/>
        <v>0</v>
      </c>
      <c r="EA879" s="467">
        <f t="shared" si="1085"/>
        <v>0</v>
      </c>
      <c r="EB879" s="468"/>
      <c r="EC879" s="326"/>
      <c r="ED879" s="468"/>
      <c r="EE879" s="39"/>
      <c r="EF879" s="459">
        <f t="shared" si="1086"/>
        <v>755</v>
      </c>
      <c r="EG879" s="407">
        <f t="shared" ref="EG879:EJ894" si="1104">EG878</f>
        <v>0.03</v>
      </c>
      <c r="EH879" s="407">
        <f t="shared" si="1104"/>
        <v>0.03</v>
      </c>
      <c r="EI879" s="407">
        <f t="shared" si="1104"/>
        <v>0.03</v>
      </c>
      <c r="EJ879" s="407">
        <f t="shared" si="1104"/>
        <v>0.03</v>
      </c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U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</row>
    <row r="880" spans="1:228" ht="12.75" hidden="1" customHeight="1" x14ac:dyDescent="0.2">
      <c r="A880" s="31">
        <f t="shared" si="1101"/>
        <v>63</v>
      </c>
      <c r="B880" s="31"/>
      <c r="C880" s="31"/>
      <c r="D880" s="32">
        <f t="shared" si="1068"/>
        <v>756</v>
      </c>
      <c r="E880" s="33">
        <f t="shared" ca="1" si="1032"/>
        <v>0</v>
      </c>
      <c r="F880" s="33">
        <f t="shared" ca="1" si="1033"/>
        <v>0</v>
      </c>
      <c r="G880" s="33">
        <f t="shared" ca="1" si="1034"/>
        <v>0</v>
      </c>
      <c r="H880" s="33">
        <v>0</v>
      </c>
      <c r="I880" s="33">
        <v>0</v>
      </c>
      <c r="J880" s="33">
        <f t="shared" ca="1" si="1090"/>
        <v>0</v>
      </c>
      <c r="K880" s="33">
        <f t="shared" ca="1" si="1035"/>
        <v>0</v>
      </c>
      <c r="L880" s="33"/>
      <c r="M880" s="832">
        <v>0</v>
      </c>
      <c r="N880" s="33">
        <f>IF(M880&gt;0,#REF!,0)</f>
        <v>0</v>
      </c>
      <c r="O880" s="33">
        <f t="shared" ca="1" si="1036"/>
        <v>0</v>
      </c>
      <c r="P880" s="833">
        <f t="shared" ca="1" si="1069"/>
        <v>0</v>
      </c>
      <c r="Q880" s="834">
        <f t="shared" ca="1" si="1070"/>
        <v>0</v>
      </c>
      <c r="R880" s="835">
        <f t="shared" ca="1" si="1071"/>
        <v>0</v>
      </c>
      <c r="S880" s="836">
        <f t="shared" ca="1" si="1072"/>
        <v>0</v>
      </c>
      <c r="T880" s="34">
        <f t="shared" ca="1" si="1037"/>
        <v>0</v>
      </c>
      <c r="U880" s="835">
        <f t="shared" ca="1" si="1073"/>
        <v>0</v>
      </c>
      <c r="V880" s="34">
        <f t="shared" si="1099"/>
        <v>0</v>
      </c>
      <c r="W880" s="553">
        <f t="shared" si="1100"/>
        <v>0</v>
      </c>
      <c r="X880" s="42">
        <f t="shared" si="1074"/>
        <v>0.03</v>
      </c>
      <c r="Y880" s="43">
        <f t="shared" si="1038"/>
        <v>2.4662697723036864E-3</v>
      </c>
      <c r="Z880" s="45">
        <f t="shared" si="1029"/>
        <v>0.03</v>
      </c>
      <c r="AA880" s="43">
        <f t="shared" si="1039"/>
        <v>2.4662697723036864E-3</v>
      </c>
      <c r="AB880" s="35">
        <f t="shared" si="1103"/>
        <v>0.16</v>
      </c>
      <c r="AC880" s="35">
        <f t="shared" ca="1" si="1103"/>
        <v>0.15470777428049154</v>
      </c>
      <c r="AD880" s="317">
        <f t="shared" ca="1" si="1103"/>
        <v>0.15470777428049154</v>
      </c>
      <c r="AE880" s="39"/>
      <c r="AF880" s="318">
        <f t="shared" si="1040"/>
        <v>0</v>
      </c>
      <c r="AG880" s="405">
        <f t="shared" ca="1" si="1041"/>
        <v>0</v>
      </c>
      <c r="AH880" s="318">
        <f t="shared" si="1042"/>
        <v>0</v>
      </c>
      <c r="AI880" s="405">
        <f t="shared" ca="1" si="1043"/>
        <v>0</v>
      </c>
      <c r="AJ880" s="318">
        <f t="shared" si="1044"/>
        <v>0</v>
      </c>
      <c r="AK880" s="405">
        <f t="shared" ca="1" si="1045"/>
        <v>0</v>
      </c>
      <c r="AL880" s="35">
        <v>0</v>
      </c>
      <c r="AM880" s="36">
        <f t="shared" ca="1" si="1046"/>
        <v>0</v>
      </c>
      <c r="AN880" s="39"/>
      <c r="AO880" s="39"/>
      <c r="AP880" s="709">
        <f ca="1">IF($J$12="",0,IF(A880&lt;=$Y$3,IF(R879+SUM($M$126:M880)&gt;$Z$22,R879*10%,IF(R879+SUM($M$126:M880)&lt;=$Z$22,$Z$22-R879-SUM($M$126:M880))),0))</f>
        <v>0</v>
      </c>
      <c r="AQ880" s="319">
        <f t="shared" ca="1" si="1076"/>
        <v>0</v>
      </c>
      <c r="AR880" s="319">
        <f ca="1">IF($J$12="",0,IF(U879&lt;0,0,IF(A880&lt;=$Y$3,IF(U879+SUM($M$126:M880)&gt;$Z$22,U879*10%,IF(U879+SUM($M$126:M880)&lt;=$Z$22,$AR$125-U879-SUM($M$126:M880))),0)))</f>
        <v>0</v>
      </c>
      <c r="AS880" s="39">
        <f t="shared" ca="1" si="1077"/>
        <v>0</v>
      </c>
      <c r="AT880" s="723">
        <f t="shared" ca="1" si="1047"/>
        <v>0</v>
      </c>
      <c r="AU880" s="321">
        <f t="shared" ca="1" si="1048"/>
        <v>0</v>
      </c>
      <c r="AV880" s="320">
        <f t="shared" ca="1" si="1049"/>
        <v>0</v>
      </c>
      <c r="AW880" s="320">
        <f t="shared" ca="1" si="1050"/>
        <v>0</v>
      </c>
      <c r="AX880" s="321">
        <f t="shared" ca="1" si="1051"/>
        <v>0</v>
      </c>
      <c r="AY880" s="321">
        <f t="shared" ca="1" si="1078"/>
        <v>0</v>
      </c>
      <c r="AZ880" s="724">
        <f t="shared" ca="1" si="1052"/>
        <v>0</v>
      </c>
      <c r="BA880" s="1259">
        <f t="shared" si="1079"/>
        <v>0</v>
      </c>
      <c r="BB880" s="1250"/>
      <c r="BC880" s="715">
        <f t="shared" si="1053"/>
        <v>0</v>
      </c>
      <c r="BD880" s="715">
        <f t="shared" si="1054"/>
        <v>0</v>
      </c>
      <c r="BE880" s="716">
        <f t="shared" si="1055"/>
        <v>0</v>
      </c>
      <c r="BF880" s="716">
        <f t="shared" si="1080"/>
        <v>0</v>
      </c>
      <c r="BG880" s="732">
        <f t="shared" si="1056"/>
        <v>0</v>
      </c>
      <c r="BH880" s="39"/>
      <c r="BI880" s="39"/>
      <c r="BJ880" s="39"/>
      <c r="BK880" s="39"/>
      <c r="BL880" s="39"/>
      <c r="BM880" s="30"/>
      <c r="BN880" s="422">
        <f t="shared" ca="1" si="1057"/>
        <v>0</v>
      </c>
      <c r="BO880" s="422">
        <f t="shared" ca="1" si="1058"/>
        <v>0</v>
      </c>
      <c r="BP880" s="422">
        <f t="shared" ca="1" si="1059"/>
        <v>0</v>
      </c>
      <c r="BQ880" s="422">
        <f t="shared" ca="1" si="1060"/>
        <v>0</v>
      </c>
      <c r="BR880" s="422">
        <f t="shared" ca="1" si="1081"/>
        <v>0</v>
      </c>
      <c r="BS880" s="422">
        <f t="shared" ca="1" si="1061"/>
        <v>0</v>
      </c>
      <c r="BT880" s="422">
        <f t="shared" si="1062"/>
        <v>0</v>
      </c>
      <c r="BU880" s="422">
        <f t="shared" si="1063"/>
        <v>0</v>
      </c>
      <c r="BV880" s="422">
        <f t="shared" si="1064"/>
        <v>0</v>
      </c>
      <c r="BW880" s="422">
        <f t="shared" si="1065"/>
        <v>0</v>
      </c>
      <c r="BX880" s="422">
        <f t="shared" si="1082"/>
        <v>0</v>
      </c>
      <c r="BY880" s="422">
        <f t="shared" si="1066"/>
        <v>0</v>
      </c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458"/>
      <c r="CL880" s="458"/>
      <c r="CM880" s="458"/>
      <c r="CN880" s="458"/>
      <c r="CO880" s="458"/>
      <c r="CP880" s="458"/>
      <c r="CQ880" s="458"/>
      <c r="CR880" s="458"/>
      <c r="CS880" s="458"/>
      <c r="CT880" s="458"/>
      <c r="CU880" s="458"/>
      <c r="CV880" s="458"/>
      <c r="CW880" s="458"/>
      <c r="CX880" s="458"/>
      <c r="CY880" s="458"/>
      <c r="CZ880" s="458"/>
      <c r="DA880" s="458"/>
      <c r="DB880" s="458"/>
      <c r="DC880" s="458"/>
      <c r="DD880" s="458"/>
      <c r="DE880" s="458"/>
      <c r="DF880" s="458"/>
      <c r="DG880" s="458"/>
      <c r="DH880" s="458"/>
      <c r="DI880" s="458"/>
      <c r="DJ880" s="458"/>
      <c r="DK880" s="458"/>
      <c r="DL880" s="458"/>
      <c r="DM880" s="458"/>
      <c r="DN880" s="458"/>
      <c r="DO880" s="458"/>
      <c r="DP880" s="458"/>
      <c r="DQ880" s="458"/>
      <c r="DR880" s="458"/>
      <c r="DS880" s="458"/>
      <c r="DT880" s="458"/>
      <c r="DU880" s="39"/>
      <c r="DV880" s="39"/>
      <c r="DW880" s="31">
        <f t="shared" si="1102"/>
        <v>63</v>
      </c>
      <c r="DX880" s="459">
        <f t="shared" si="1067"/>
        <v>756</v>
      </c>
      <c r="DY880" s="467">
        <f t="shared" si="1083"/>
        <v>0</v>
      </c>
      <c r="DZ880" s="468">
        <f t="shared" si="1084"/>
        <v>0</v>
      </c>
      <c r="EA880" s="467">
        <f t="shared" si="1085"/>
        <v>0</v>
      </c>
      <c r="EB880" s="468"/>
      <c r="EC880" s="326"/>
      <c r="ED880" s="468"/>
      <c r="EE880" s="39"/>
      <c r="EF880" s="459">
        <f t="shared" si="1086"/>
        <v>756</v>
      </c>
      <c r="EG880" s="407">
        <f t="shared" si="1104"/>
        <v>0.03</v>
      </c>
      <c r="EH880" s="407">
        <f t="shared" si="1104"/>
        <v>0.03</v>
      </c>
      <c r="EI880" s="407">
        <f t="shared" si="1104"/>
        <v>0.03</v>
      </c>
      <c r="EJ880" s="407">
        <f t="shared" si="1104"/>
        <v>0.03</v>
      </c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U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</row>
    <row r="881" spans="1:228" ht="12.75" hidden="1" customHeight="1" x14ac:dyDescent="0.2">
      <c r="A881" s="31">
        <f>A880+1</f>
        <v>64</v>
      </c>
      <c r="B881" s="31"/>
      <c r="C881" s="31">
        <v>30</v>
      </c>
      <c r="D881" s="32">
        <f t="shared" si="1068"/>
        <v>757</v>
      </c>
      <c r="E881" s="33">
        <f t="shared" ca="1" si="1032"/>
        <v>0</v>
      </c>
      <c r="F881" s="33">
        <f t="shared" ca="1" si="1033"/>
        <v>0</v>
      </c>
      <c r="G881" s="33">
        <f t="shared" ca="1" si="1034"/>
        <v>0</v>
      </c>
      <c r="H881" s="33">
        <v>0</v>
      </c>
      <c r="I881" s="33">
        <v>0</v>
      </c>
      <c r="J881" s="33">
        <f t="shared" ca="1" si="1090"/>
        <v>0</v>
      </c>
      <c r="K881" s="33">
        <f t="shared" ca="1" si="1035"/>
        <v>0</v>
      </c>
      <c r="L881" s="33"/>
      <c r="M881" s="832">
        <v>0</v>
      </c>
      <c r="N881" s="33">
        <f>IF(M881&gt;0,#REF!,0)</f>
        <v>0</v>
      </c>
      <c r="O881" s="33">
        <f t="shared" ca="1" si="1036"/>
        <v>0</v>
      </c>
      <c r="P881" s="833">
        <f t="shared" ca="1" si="1069"/>
        <v>0</v>
      </c>
      <c r="Q881" s="834">
        <f t="shared" ca="1" si="1070"/>
        <v>0</v>
      </c>
      <c r="R881" s="835">
        <f t="shared" ca="1" si="1071"/>
        <v>0</v>
      </c>
      <c r="S881" s="836">
        <f t="shared" ca="1" si="1072"/>
        <v>0</v>
      </c>
      <c r="T881" s="34">
        <f t="shared" ca="1" si="1037"/>
        <v>0</v>
      </c>
      <c r="U881" s="835">
        <f t="shared" ca="1" si="1073"/>
        <v>0</v>
      </c>
      <c r="V881" s="34">
        <f t="shared" si="1099"/>
        <v>0</v>
      </c>
      <c r="W881" s="553">
        <f t="shared" si="1100"/>
        <v>0</v>
      </c>
      <c r="X881" s="42">
        <f t="shared" si="1074"/>
        <v>0.03</v>
      </c>
      <c r="Y881" s="43">
        <f t="shared" si="1038"/>
        <v>2.4662697723036864E-3</v>
      </c>
      <c r="Z881" s="45">
        <f t="shared" si="1029"/>
        <v>0.03</v>
      </c>
      <c r="AA881" s="43">
        <f t="shared" si="1039"/>
        <v>2.4662697723036864E-3</v>
      </c>
      <c r="AB881" s="35">
        <f t="shared" si="1103"/>
        <v>0.16</v>
      </c>
      <c r="AC881" s="35">
        <f t="shared" ca="1" si="1103"/>
        <v>0.15470777428049154</v>
      </c>
      <c r="AD881" s="317">
        <f t="shared" ca="1" si="1103"/>
        <v>0.15470777428049154</v>
      </c>
      <c r="AE881" s="39"/>
      <c r="AF881" s="318">
        <f t="shared" si="1040"/>
        <v>0</v>
      </c>
      <c r="AG881" s="405">
        <f t="shared" ca="1" si="1041"/>
        <v>0</v>
      </c>
      <c r="AH881" s="318">
        <f t="shared" si="1042"/>
        <v>0</v>
      </c>
      <c r="AI881" s="405">
        <f t="shared" ca="1" si="1043"/>
        <v>0</v>
      </c>
      <c r="AJ881" s="318">
        <f t="shared" si="1044"/>
        <v>0</v>
      </c>
      <c r="AK881" s="405">
        <f t="shared" ca="1" si="1045"/>
        <v>0</v>
      </c>
      <c r="AL881" s="35">
        <v>0</v>
      </c>
      <c r="AM881" s="36">
        <f t="shared" ca="1" si="1046"/>
        <v>0</v>
      </c>
      <c r="AN881" s="39"/>
      <c r="AO881" s="39"/>
      <c r="AP881" s="709">
        <f ca="1">IF($J$12="",0,IF(A881&lt;=$Y$3,IF(R880+SUM($M$126:M881)&gt;$Z$22,R880*10%,IF(R880+SUM($M$126:M881)&lt;=$Z$22,$Z$22-R880-SUM($M$126:M881))),0))</f>
        <v>0</v>
      </c>
      <c r="AQ881" s="319">
        <f t="shared" ca="1" si="1076"/>
        <v>0</v>
      </c>
      <c r="AR881" s="319">
        <f ca="1">IF($J$12="",0,IF(U880&lt;0,0,IF(A881&lt;=$Y$3,IF(U880+SUM($M$126:M881)&gt;$Z$22,U880*10%,IF(U880+SUM($M$126:M881)&lt;=$Z$22,$AR$125-U880-SUM($M$126:M881))),0)))</f>
        <v>0</v>
      </c>
      <c r="AS881" s="39">
        <f t="shared" ca="1" si="1077"/>
        <v>0</v>
      </c>
      <c r="AT881" s="723">
        <f t="shared" ca="1" si="1047"/>
        <v>0</v>
      </c>
      <c r="AU881" s="321">
        <f t="shared" ca="1" si="1048"/>
        <v>0</v>
      </c>
      <c r="AV881" s="320">
        <f t="shared" ca="1" si="1049"/>
        <v>0</v>
      </c>
      <c r="AW881" s="320">
        <f t="shared" ca="1" si="1050"/>
        <v>0</v>
      </c>
      <c r="AX881" s="321">
        <f t="shared" ca="1" si="1051"/>
        <v>0</v>
      </c>
      <c r="AY881" s="321">
        <f t="shared" ca="1" si="1078"/>
        <v>0</v>
      </c>
      <c r="AZ881" s="724">
        <f t="shared" ca="1" si="1052"/>
        <v>0</v>
      </c>
      <c r="BA881" s="1259">
        <f t="shared" si="1079"/>
        <v>0</v>
      </c>
      <c r="BB881" s="1250"/>
      <c r="BC881" s="715">
        <f t="shared" si="1053"/>
        <v>0</v>
      </c>
      <c r="BD881" s="715">
        <f t="shared" si="1054"/>
        <v>0</v>
      </c>
      <c r="BE881" s="716">
        <f t="shared" si="1055"/>
        <v>0</v>
      </c>
      <c r="BF881" s="716">
        <f t="shared" si="1080"/>
        <v>0</v>
      </c>
      <c r="BG881" s="732">
        <f t="shared" si="1056"/>
        <v>0</v>
      </c>
      <c r="BH881" s="39"/>
      <c r="BI881" s="39"/>
      <c r="BJ881" s="39"/>
      <c r="BK881" s="39"/>
      <c r="BL881" s="39"/>
      <c r="BM881" s="30"/>
      <c r="BN881" s="422">
        <f t="shared" ca="1" si="1057"/>
        <v>0</v>
      </c>
      <c r="BO881" s="422">
        <f t="shared" ca="1" si="1058"/>
        <v>0</v>
      </c>
      <c r="BP881" s="422">
        <f t="shared" ca="1" si="1059"/>
        <v>0</v>
      </c>
      <c r="BQ881" s="422">
        <f t="shared" ca="1" si="1060"/>
        <v>0</v>
      </c>
      <c r="BR881" s="422">
        <f t="shared" ca="1" si="1081"/>
        <v>0</v>
      </c>
      <c r="BS881" s="422">
        <f t="shared" ca="1" si="1061"/>
        <v>0</v>
      </c>
      <c r="BT881" s="422">
        <f t="shared" si="1062"/>
        <v>0</v>
      </c>
      <c r="BU881" s="422">
        <f t="shared" si="1063"/>
        <v>0</v>
      </c>
      <c r="BV881" s="422">
        <f t="shared" si="1064"/>
        <v>0</v>
      </c>
      <c r="BW881" s="422">
        <f t="shared" si="1065"/>
        <v>0</v>
      </c>
      <c r="BX881" s="422">
        <f t="shared" si="1082"/>
        <v>0</v>
      </c>
      <c r="BY881" s="422">
        <f t="shared" si="1066"/>
        <v>0</v>
      </c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458"/>
      <c r="CL881" s="458"/>
      <c r="CM881" s="458"/>
      <c r="CN881" s="458"/>
      <c r="CO881" s="458"/>
      <c r="CP881" s="458"/>
      <c r="CQ881" s="458"/>
      <c r="CR881" s="458"/>
      <c r="CS881" s="458"/>
      <c r="CT881" s="458"/>
      <c r="CU881" s="458"/>
      <c r="CV881" s="458"/>
      <c r="CW881" s="458"/>
      <c r="CX881" s="458"/>
      <c r="CY881" s="458"/>
      <c r="CZ881" s="458"/>
      <c r="DA881" s="458"/>
      <c r="DB881" s="458"/>
      <c r="DC881" s="458"/>
      <c r="DD881" s="458"/>
      <c r="DE881" s="458"/>
      <c r="DF881" s="458"/>
      <c r="DG881" s="458"/>
      <c r="DH881" s="458"/>
      <c r="DI881" s="458"/>
      <c r="DJ881" s="458"/>
      <c r="DK881" s="458"/>
      <c r="DL881" s="458"/>
      <c r="DM881" s="458"/>
      <c r="DN881" s="458"/>
      <c r="DO881" s="458"/>
      <c r="DP881" s="458"/>
      <c r="DQ881" s="458"/>
      <c r="DR881" s="458"/>
      <c r="DS881" s="458"/>
      <c r="DT881" s="458"/>
      <c r="DU881" s="39"/>
      <c r="DV881" s="39"/>
      <c r="DW881" s="31">
        <f>DW880+1</f>
        <v>64</v>
      </c>
      <c r="DX881" s="459">
        <f t="shared" si="1067"/>
        <v>757</v>
      </c>
      <c r="DY881" s="467">
        <f t="shared" si="1083"/>
        <v>0</v>
      </c>
      <c r="DZ881" s="468">
        <f t="shared" si="1084"/>
        <v>0</v>
      </c>
      <c r="EA881" s="467">
        <f t="shared" si="1085"/>
        <v>0</v>
      </c>
      <c r="EB881" s="468"/>
      <c r="EC881" s="326"/>
      <c r="ED881" s="468"/>
      <c r="EE881" s="39"/>
      <c r="EF881" s="459">
        <f t="shared" si="1086"/>
        <v>757</v>
      </c>
      <c r="EG881" s="407">
        <f t="shared" si="1104"/>
        <v>0.03</v>
      </c>
      <c r="EH881" s="407">
        <f t="shared" si="1104"/>
        <v>0.03</v>
      </c>
      <c r="EI881" s="407">
        <f t="shared" si="1104"/>
        <v>0.03</v>
      </c>
      <c r="EJ881" s="407">
        <f t="shared" si="1104"/>
        <v>0.03</v>
      </c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U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</row>
    <row r="882" spans="1:228" ht="12.75" hidden="1" customHeight="1" x14ac:dyDescent="0.2">
      <c r="A882" s="31">
        <f t="shared" ref="A882:A892" si="1105">A881</f>
        <v>64</v>
      </c>
      <c r="B882" s="31"/>
      <c r="C882" s="31"/>
      <c r="D882" s="32">
        <f t="shared" si="1068"/>
        <v>758</v>
      </c>
      <c r="E882" s="33">
        <f t="shared" ca="1" si="1032"/>
        <v>0</v>
      </c>
      <c r="F882" s="33">
        <f t="shared" ca="1" si="1033"/>
        <v>0</v>
      </c>
      <c r="G882" s="33">
        <f t="shared" ca="1" si="1034"/>
        <v>0</v>
      </c>
      <c r="H882" s="33">
        <v>0</v>
      </c>
      <c r="I882" s="33">
        <v>0</v>
      </c>
      <c r="J882" s="33">
        <f t="shared" ca="1" si="1090"/>
        <v>0</v>
      </c>
      <c r="K882" s="33">
        <f t="shared" ca="1" si="1035"/>
        <v>0</v>
      </c>
      <c r="L882" s="33"/>
      <c r="M882" s="832">
        <v>0</v>
      </c>
      <c r="N882" s="33">
        <f>IF(M882&gt;0,#REF!,0)</f>
        <v>0</v>
      </c>
      <c r="O882" s="33">
        <f t="shared" ca="1" si="1036"/>
        <v>0</v>
      </c>
      <c r="P882" s="833">
        <f t="shared" ca="1" si="1069"/>
        <v>0</v>
      </c>
      <c r="Q882" s="834">
        <f t="shared" ca="1" si="1070"/>
        <v>0</v>
      </c>
      <c r="R882" s="835">
        <f t="shared" ca="1" si="1071"/>
        <v>0</v>
      </c>
      <c r="S882" s="836">
        <f t="shared" ca="1" si="1072"/>
        <v>0</v>
      </c>
      <c r="T882" s="34">
        <f t="shared" ca="1" si="1037"/>
        <v>0</v>
      </c>
      <c r="U882" s="835">
        <f t="shared" ca="1" si="1073"/>
        <v>0</v>
      </c>
      <c r="V882" s="34">
        <f t="shared" si="1099"/>
        <v>0</v>
      </c>
      <c r="W882" s="553">
        <f t="shared" si="1100"/>
        <v>0</v>
      </c>
      <c r="X882" s="42">
        <f t="shared" si="1074"/>
        <v>0.03</v>
      </c>
      <c r="Y882" s="43">
        <f t="shared" si="1038"/>
        <v>2.4662697723036864E-3</v>
      </c>
      <c r="Z882" s="45">
        <f t="shared" ref="Z882:Z945" si="1106">Z881</f>
        <v>0.03</v>
      </c>
      <c r="AA882" s="43">
        <f t="shared" si="1039"/>
        <v>2.4662697723036864E-3</v>
      </c>
      <c r="AB882" s="35">
        <f t="shared" si="1103"/>
        <v>0.16</v>
      </c>
      <c r="AC882" s="35">
        <f t="shared" ca="1" si="1103"/>
        <v>0.15470777428049154</v>
      </c>
      <c r="AD882" s="317">
        <f t="shared" ca="1" si="1103"/>
        <v>0.15470777428049154</v>
      </c>
      <c r="AE882" s="39"/>
      <c r="AF882" s="318">
        <f t="shared" si="1040"/>
        <v>0</v>
      </c>
      <c r="AG882" s="405">
        <f t="shared" ca="1" si="1041"/>
        <v>0</v>
      </c>
      <c r="AH882" s="318">
        <f t="shared" si="1042"/>
        <v>0</v>
      </c>
      <c r="AI882" s="405">
        <f t="shared" ca="1" si="1043"/>
        <v>0</v>
      </c>
      <c r="AJ882" s="318">
        <f t="shared" si="1044"/>
        <v>0</v>
      </c>
      <c r="AK882" s="405">
        <f t="shared" ca="1" si="1045"/>
        <v>0</v>
      </c>
      <c r="AL882" s="35">
        <v>0</v>
      </c>
      <c r="AM882" s="36">
        <f t="shared" ca="1" si="1046"/>
        <v>0</v>
      </c>
      <c r="AN882" s="39"/>
      <c r="AO882" s="39"/>
      <c r="AP882" s="709">
        <f ca="1">IF($J$12="",0,IF(A882&lt;=$Y$3,IF(R881+SUM($M$126:M882)&gt;$Z$22,R881*10%,IF(R881+SUM($M$126:M882)&lt;=$Z$22,$Z$22-R881-SUM($M$126:M882))),0))</f>
        <v>0</v>
      </c>
      <c r="AQ882" s="319">
        <f t="shared" ca="1" si="1076"/>
        <v>0</v>
      </c>
      <c r="AR882" s="319">
        <f ca="1">IF($J$12="",0,IF(U881&lt;0,0,IF(A882&lt;=$Y$3,IF(U881+SUM($M$126:M882)&gt;$Z$22,U881*10%,IF(U881+SUM($M$126:M882)&lt;=$Z$22,$AR$125-U881-SUM($M$126:M882))),0)))</f>
        <v>0</v>
      </c>
      <c r="AS882" s="39">
        <f t="shared" ca="1" si="1077"/>
        <v>0</v>
      </c>
      <c r="AT882" s="723">
        <f t="shared" ca="1" si="1047"/>
        <v>0</v>
      </c>
      <c r="AU882" s="321">
        <f t="shared" ca="1" si="1048"/>
        <v>0</v>
      </c>
      <c r="AV882" s="320">
        <f t="shared" ca="1" si="1049"/>
        <v>0</v>
      </c>
      <c r="AW882" s="320">
        <f t="shared" ca="1" si="1050"/>
        <v>0</v>
      </c>
      <c r="AX882" s="321">
        <f t="shared" ca="1" si="1051"/>
        <v>0</v>
      </c>
      <c r="AY882" s="321">
        <f t="shared" ca="1" si="1078"/>
        <v>0</v>
      </c>
      <c r="AZ882" s="724">
        <f t="shared" ca="1" si="1052"/>
        <v>0</v>
      </c>
      <c r="BA882" s="1259">
        <f t="shared" si="1079"/>
        <v>0</v>
      </c>
      <c r="BB882" s="1250"/>
      <c r="BC882" s="715">
        <f t="shared" si="1053"/>
        <v>0</v>
      </c>
      <c r="BD882" s="715">
        <f t="shared" si="1054"/>
        <v>0</v>
      </c>
      <c r="BE882" s="716">
        <f t="shared" si="1055"/>
        <v>0</v>
      </c>
      <c r="BF882" s="716">
        <f t="shared" si="1080"/>
        <v>0</v>
      </c>
      <c r="BG882" s="732">
        <f t="shared" si="1056"/>
        <v>0</v>
      </c>
      <c r="BH882" s="39"/>
      <c r="BI882" s="39"/>
      <c r="BJ882" s="39"/>
      <c r="BK882" s="39"/>
      <c r="BL882" s="39"/>
      <c r="BM882" s="30"/>
      <c r="BN882" s="422">
        <f t="shared" ca="1" si="1057"/>
        <v>0</v>
      </c>
      <c r="BO882" s="422">
        <f t="shared" ca="1" si="1058"/>
        <v>0</v>
      </c>
      <c r="BP882" s="422">
        <f t="shared" ca="1" si="1059"/>
        <v>0</v>
      </c>
      <c r="BQ882" s="422">
        <f t="shared" ca="1" si="1060"/>
        <v>0</v>
      </c>
      <c r="BR882" s="422">
        <f t="shared" ca="1" si="1081"/>
        <v>0</v>
      </c>
      <c r="BS882" s="422">
        <f t="shared" ca="1" si="1061"/>
        <v>0</v>
      </c>
      <c r="BT882" s="422">
        <f t="shared" si="1062"/>
        <v>0</v>
      </c>
      <c r="BU882" s="422">
        <f t="shared" si="1063"/>
        <v>0</v>
      </c>
      <c r="BV882" s="422">
        <f t="shared" si="1064"/>
        <v>0</v>
      </c>
      <c r="BW882" s="422">
        <f t="shared" si="1065"/>
        <v>0</v>
      </c>
      <c r="BX882" s="422">
        <f t="shared" si="1082"/>
        <v>0</v>
      </c>
      <c r="BY882" s="422">
        <f t="shared" si="1066"/>
        <v>0</v>
      </c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458"/>
      <c r="CL882" s="458"/>
      <c r="CM882" s="458"/>
      <c r="CN882" s="458"/>
      <c r="CO882" s="458"/>
      <c r="CP882" s="458"/>
      <c r="CQ882" s="458"/>
      <c r="CR882" s="458"/>
      <c r="CS882" s="458"/>
      <c r="CT882" s="458"/>
      <c r="CU882" s="458"/>
      <c r="CV882" s="458"/>
      <c r="CW882" s="458"/>
      <c r="CX882" s="458"/>
      <c r="CY882" s="458"/>
      <c r="CZ882" s="458"/>
      <c r="DA882" s="458"/>
      <c r="DB882" s="458"/>
      <c r="DC882" s="458"/>
      <c r="DD882" s="458"/>
      <c r="DE882" s="458"/>
      <c r="DF882" s="458"/>
      <c r="DG882" s="458"/>
      <c r="DH882" s="458"/>
      <c r="DI882" s="458"/>
      <c r="DJ882" s="458"/>
      <c r="DK882" s="458"/>
      <c r="DL882" s="458"/>
      <c r="DM882" s="458"/>
      <c r="DN882" s="458"/>
      <c r="DO882" s="458"/>
      <c r="DP882" s="458"/>
      <c r="DQ882" s="458"/>
      <c r="DR882" s="458"/>
      <c r="DS882" s="458"/>
      <c r="DT882" s="458"/>
      <c r="DU882" s="39"/>
      <c r="DV882" s="39"/>
      <c r="DW882" s="31">
        <f t="shared" ref="DW882:DW892" si="1107">DW881</f>
        <v>64</v>
      </c>
      <c r="DX882" s="459">
        <f t="shared" si="1067"/>
        <v>758</v>
      </c>
      <c r="DY882" s="467">
        <f t="shared" si="1083"/>
        <v>0</v>
      </c>
      <c r="DZ882" s="468">
        <f t="shared" si="1084"/>
        <v>0</v>
      </c>
      <c r="EA882" s="467">
        <f t="shared" si="1085"/>
        <v>0</v>
      </c>
      <c r="EB882" s="468"/>
      <c r="EC882" s="326"/>
      <c r="ED882" s="468"/>
      <c r="EE882" s="39"/>
      <c r="EF882" s="459">
        <f t="shared" si="1086"/>
        <v>758</v>
      </c>
      <c r="EG882" s="407">
        <f t="shared" si="1104"/>
        <v>0.03</v>
      </c>
      <c r="EH882" s="407">
        <f t="shared" si="1104"/>
        <v>0.03</v>
      </c>
      <c r="EI882" s="407">
        <f t="shared" si="1104"/>
        <v>0.03</v>
      </c>
      <c r="EJ882" s="407">
        <f t="shared" si="1104"/>
        <v>0.03</v>
      </c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U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</row>
    <row r="883" spans="1:228" ht="12.75" hidden="1" customHeight="1" x14ac:dyDescent="0.2">
      <c r="A883" s="31">
        <f t="shared" si="1105"/>
        <v>64</v>
      </c>
      <c r="B883" s="31"/>
      <c r="C883" s="31"/>
      <c r="D883" s="32">
        <f t="shared" si="1068"/>
        <v>759</v>
      </c>
      <c r="E883" s="33">
        <f t="shared" ca="1" si="1032"/>
        <v>0</v>
      </c>
      <c r="F883" s="33">
        <f t="shared" ca="1" si="1033"/>
        <v>0</v>
      </c>
      <c r="G883" s="33">
        <f t="shared" ca="1" si="1034"/>
        <v>0</v>
      </c>
      <c r="H883" s="33">
        <v>0</v>
      </c>
      <c r="I883" s="33">
        <v>0</v>
      </c>
      <c r="J883" s="33">
        <f t="shared" ca="1" si="1090"/>
        <v>0</v>
      </c>
      <c r="K883" s="33">
        <f t="shared" ca="1" si="1035"/>
        <v>0</v>
      </c>
      <c r="L883" s="33"/>
      <c r="M883" s="832">
        <v>0</v>
      </c>
      <c r="N883" s="33">
        <f>IF(M883&gt;0,#REF!,0)</f>
        <v>0</v>
      </c>
      <c r="O883" s="33">
        <f t="shared" ca="1" si="1036"/>
        <v>0</v>
      </c>
      <c r="P883" s="833">
        <f t="shared" ca="1" si="1069"/>
        <v>0</v>
      </c>
      <c r="Q883" s="834">
        <f t="shared" ca="1" si="1070"/>
        <v>0</v>
      </c>
      <c r="R883" s="835">
        <f t="shared" ca="1" si="1071"/>
        <v>0</v>
      </c>
      <c r="S883" s="836">
        <f t="shared" ca="1" si="1072"/>
        <v>0</v>
      </c>
      <c r="T883" s="34">
        <f t="shared" ca="1" si="1037"/>
        <v>0</v>
      </c>
      <c r="U883" s="835">
        <f t="shared" ca="1" si="1073"/>
        <v>0</v>
      </c>
      <c r="V883" s="34">
        <f t="shared" si="1099"/>
        <v>0</v>
      </c>
      <c r="W883" s="553">
        <f t="shared" si="1100"/>
        <v>0</v>
      </c>
      <c r="X883" s="42">
        <f t="shared" si="1074"/>
        <v>0.03</v>
      </c>
      <c r="Y883" s="43">
        <f t="shared" si="1038"/>
        <v>2.4662697723036864E-3</v>
      </c>
      <c r="Z883" s="45">
        <f t="shared" si="1106"/>
        <v>0.03</v>
      </c>
      <c r="AA883" s="43">
        <f t="shared" si="1039"/>
        <v>2.4662697723036864E-3</v>
      </c>
      <c r="AB883" s="35">
        <f t="shared" si="1103"/>
        <v>0.16</v>
      </c>
      <c r="AC883" s="35">
        <f t="shared" ca="1" si="1103"/>
        <v>0.15470777428049154</v>
      </c>
      <c r="AD883" s="317">
        <f t="shared" ca="1" si="1103"/>
        <v>0.15470777428049154</v>
      </c>
      <c r="AE883" s="39"/>
      <c r="AF883" s="318">
        <f t="shared" si="1040"/>
        <v>0</v>
      </c>
      <c r="AG883" s="405">
        <f t="shared" ca="1" si="1041"/>
        <v>0</v>
      </c>
      <c r="AH883" s="318">
        <f t="shared" si="1042"/>
        <v>0</v>
      </c>
      <c r="AI883" s="405">
        <f t="shared" ca="1" si="1043"/>
        <v>0</v>
      </c>
      <c r="AJ883" s="318">
        <f t="shared" si="1044"/>
        <v>0</v>
      </c>
      <c r="AK883" s="405">
        <f t="shared" ca="1" si="1045"/>
        <v>0</v>
      </c>
      <c r="AL883" s="35">
        <v>0</v>
      </c>
      <c r="AM883" s="36">
        <f t="shared" ca="1" si="1046"/>
        <v>0</v>
      </c>
      <c r="AN883" s="39"/>
      <c r="AO883" s="39"/>
      <c r="AP883" s="709">
        <f ca="1">IF($J$12="",0,IF(A883&lt;=$Y$3,IF(R882+SUM($M$126:M883)&gt;$Z$22,R882*10%,IF(R882+SUM($M$126:M883)&lt;=$Z$22,$Z$22-R882-SUM($M$126:M883))),0))</f>
        <v>0</v>
      </c>
      <c r="AQ883" s="319">
        <f t="shared" ca="1" si="1076"/>
        <v>0</v>
      </c>
      <c r="AR883" s="319">
        <f ca="1">IF($J$12="",0,IF(U882&lt;0,0,IF(A883&lt;=$Y$3,IF(U882+SUM($M$126:M883)&gt;$Z$22,U882*10%,IF(U882+SUM($M$126:M883)&lt;=$Z$22,$AR$125-U882-SUM($M$126:M883))),0)))</f>
        <v>0</v>
      </c>
      <c r="AS883" s="39">
        <f t="shared" ca="1" si="1077"/>
        <v>0</v>
      </c>
      <c r="AT883" s="723">
        <f t="shared" ca="1" si="1047"/>
        <v>0</v>
      </c>
      <c r="AU883" s="321">
        <f t="shared" ca="1" si="1048"/>
        <v>0</v>
      </c>
      <c r="AV883" s="320">
        <f t="shared" ca="1" si="1049"/>
        <v>0</v>
      </c>
      <c r="AW883" s="320">
        <f t="shared" ca="1" si="1050"/>
        <v>0</v>
      </c>
      <c r="AX883" s="321">
        <f t="shared" ca="1" si="1051"/>
        <v>0</v>
      </c>
      <c r="AY883" s="321">
        <f t="shared" ca="1" si="1078"/>
        <v>0</v>
      </c>
      <c r="AZ883" s="724">
        <f t="shared" ca="1" si="1052"/>
        <v>0</v>
      </c>
      <c r="BA883" s="1259">
        <f t="shared" si="1079"/>
        <v>0</v>
      </c>
      <c r="BB883" s="1250"/>
      <c r="BC883" s="715">
        <f t="shared" si="1053"/>
        <v>0</v>
      </c>
      <c r="BD883" s="715">
        <f t="shared" si="1054"/>
        <v>0</v>
      </c>
      <c r="BE883" s="716">
        <f t="shared" si="1055"/>
        <v>0</v>
      </c>
      <c r="BF883" s="716">
        <f t="shared" si="1080"/>
        <v>0</v>
      </c>
      <c r="BG883" s="732">
        <f t="shared" si="1056"/>
        <v>0</v>
      </c>
      <c r="BH883" s="39"/>
      <c r="BI883" s="39"/>
      <c r="BJ883" s="39"/>
      <c r="BK883" s="39"/>
      <c r="BL883" s="39"/>
      <c r="BM883" s="30"/>
      <c r="BN883" s="422">
        <f t="shared" ca="1" si="1057"/>
        <v>0</v>
      </c>
      <c r="BO883" s="422">
        <f t="shared" ca="1" si="1058"/>
        <v>0</v>
      </c>
      <c r="BP883" s="422">
        <f t="shared" ca="1" si="1059"/>
        <v>0</v>
      </c>
      <c r="BQ883" s="422">
        <f t="shared" ca="1" si="1060"/>
        <v>0</v>
      </c>
      <c r="BR883" s="422">
        <f t="shared" ca="1" si="1081"/>
        <v>0</v>
      </c>
      <c r="BS883" s="422">
        <f t="shared" ca="1" si="1061"/>
        <v>0</v>
      </c>
      <c r="BT883" s="422">
        <f t="shared" si="1062"/>
        <v>0</v>
      </c>
      <c r="BU883" s="422">
        <f t="shared" si="1063"/>
        <v>0</v>
      </c>
      <c r="BV883" s="422">
        <f t="shared" si="1064"/>
        <v>0</v>
      </c>
      <c r="BW883" s="422">
        <f t="shared" si="1065"/>
        <v>0</v>
      </c>
      <c r="BX883" s="422">
        <f t="shared" si="1082"/>
        <v>0</v>
      </c>
      <c r="BY883" s="422">
        <f t="shared" si="1066"/>
        <v>0</v>
      </c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458"/>
      <c r="CL883" s="458"/>
      <c r="CM883" s="458"/>
      <c r="CN883" s="458"/>
      <c r="CO883" s="458"/>
      <c r="CP883" s="458"/>
      <c r="CQ883" s="458"/>
      <c r="CR883" s="458"/>
      <c r="CS883" s="458"/>
      <c r="CT883" s="458"/>
      <c r="CU883" s="458"/>
      <c r="CV883" s="458"/>
      <c r="CW883" s="458"/>
      <c r="CX883" s="458"/>
      <c r="CY883" s="458"/>
      <c r="CZ883" s="458"/>
      <c r="DA883" s="458"/>
      <c r="DB883" s="458"/>
      <c r="DC883" s="458"/>
      <c r="DD883" s="458"/>
      <c r="DE883" s="458"/>
      <c r="DF883" s="458"/>
      <c r="DG883" s="458"/>
      <c r="DH883" s="458"/>
      <c r="DI883" s="458"/>
      <c r="DJ883" s="458"/>
      <c r="DK883" s="458"/>
      <c r="DL883" s="458"/>
      <c r="DM883" s="458"/>
      <c r="DN883" s="458"/>
      <c r="DO883" s="458"/>
      <c r="DP883" s="458"/>
      <c r="DQ883" s="458"/>
      <c r="DR883" s="458"/>
      <c r="DS883" s="458"/>
      <c r="DT883" s="458"/>
      <c r="DU883" s="39"/>
      <c r="DV883" s="39"/>
      <c r="DW883" s="31">
        <f t="shared" si="1107"/>
        <v>64</v>
      </c>
      <c r="DX883" s="459">
        <f t="shared" si="1067"/>
        <v>759</v>
      </c>
      <c r="DY883" s="467">
        <f t="shared" si="1083"/>
        <v>0</v>
      </c>
      <c r="DZ883" s="468">
        <f t="shared" si="1084"/>
        <v>0</v>
      </c>
      <c r="EA883" s="467">
        <f t="shared" si="1085"/>
        <v>0</v>
      </c>
      <c r="EB883" s="468"/>
      <c r="EC883" s="326"/>
      <c r="ED883" s="468"/>
      <c r="EE883" s="39"/>
      <c r="EF883" s="459">
        <f t="shared" si="1086"/>
        <v>759</v>
      </c>
      <c r="EG883" s="407">
        <f t="shared" si="1104"/>
        <v>0.03</v>
      </c>
      <c r="EH883" s="407">
        <f t="shared" si="1104"/>
        <v>0.03</v>
      </c>
      <c r="EI883" s="407">
        <f t="shared" si="1104"/>
        <v>0.03</v>
      </c>
      <c r="EJ883" s="407">
        <f t="shared" si="1104"/>
        <v>0.03</v>
      </c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U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</row>
    <row r="884" spans="1:228" ht="12.75" hidden="1" customHeight="1" x14ac:dyDescent="0.2">
      <c r="A884" s="31">
        <f t="shared" si="1105"/>
        <v>64</v>
      </c>
      <c r="B884" s="31"/>
      <c r="C884" s="31"/>
      <c r="D884" s="32">
        <f t="shared" si="1068"/>
        <v>760</v>
      </c>
      <c r="E884" s="33">
        <f t="shared" ca="1" si="1032"/>
        <v>0</v>
      </c>
      <c r="F884" s="33">
        <f t="shared" ca="1" si="1033"/>
        <v>0</v>
      </c>
      <c r="G884" s="33">
        <f t="shared" ca="1" si="1034"/>
        <v>0</v>
      </c>
      <c r="H884" s="33">
        <v>0</v>
      </c>
      <c r="I884" s="33">
        <v>0</v>
      </c>
      <c r="J884" s="33">
        <f t="shared" ca="1" si="1090"/>
        <v>0</v>
      </c>
      <c r="K884" s="33">
        <f t="shared" ca="1" si="1035"/>
        <v>0</v>
      </c>
      <c r="L884" s="33"/>
      <c r="M884" s="832">
        <v>0</v>
      </c>
      <c r="N884" s="33">
        <f>IF(M884&gt;0,#REF!,0)</f>
        <v>0</v>
      </c>
      <c r="O884" s="33">
        <f t="shared" ca="1" si="1036"/>
        <v>0</v>
      </c>
      <c r="P884" s="833">
        <f t="shared" ca="1" si="1069"/>
        <v>0</v>
      </c>
      <c r="Q884" s="834">
        <f t="shared" ca="1" si="1070"/>
        <v>0</v>
      </c>
      <c r="R884" s="835">
        <f t="shared" ca="1" si="1071"/>
        <v>0</v>
      </c>
      <c r="S884" s="836">
        <f t="shared" ca="1" si="1072"/>
        <v>0</v>
      </c>
      <c r="T884" s="34">
        <f t="shared" ca="1" si="1037"/>
        <v>0</v>
      </c>
      <c r="U884" s="835">
        <f t="shared" ca="1" si="1073"/>
        <v>0</v>
      </c>
      <c r="V884" s="34">
        <f t="shared" si="1099"/>
        <v>0</v>
      </c>
      <c r="W884" s="553">
        <f t="shared" si="1100"/>
        <v>0</v>
      </c>
      <c r="X884" s="42">
        <f t="shared" si="1074"/>
        <v>0.03</v>
      </c>
      <c r="Y884" s="43">
        <f t="shared" si="1038"/>
        <v>2.4662697723036864E-3</v>
      </c>
      <c r="Z884" s="45">
        <f t="shared" si="1106"/>
        <v>0.03</v>
      </c>
      <c r="AA884" s="43">
        <f t="shared" si="1039"/>
        <v>2.4662697723036864E-3</v>
      </c>
      <c r="AB884" s="35">
        <f t="shared" si="1103"/>
        <v>0.16</v>
      </c>
      <c r="AC884" s="35">
        <f t="shared" ca="1" si="1103"/>
        <v>0.15470777428049154</v>
      </c>
      <c r="AD884" s="317">
        <f t="shared" ca="1" si="1103"/>
        <v>0.15470777428049154</v>
      </c>
      <c r="AE884" s="39"/>
      <c r="AF884" s="318">
        <f t="shared" si="1040"/>
        <v>0</v>
      </c>
      <c r="AG884" s="405">
        <f t="shared" ca="1" si="1041"/>
        <v>0</v>
      </c>
      <c r="AH884" s="318">
        <f t="shared" si="1042"/>
        <v>0</v>
      </c>
      <c r="AI884" s="405">
        <f t="shared" ca="1" si="1043"/>
        <v>0</v>
      </c>
      <c r="AJ884" s="318">
        <f t="shared" si="1044"/>
        <v>0</v>
      </c>
      <c r="AK884" s="405">
        <f t="shared" ca="1" si="1045"/>
        <v>0</v>
      </c>
      <c r="AL884" s="35">
        <v>0</v>
      </c>
      <c r="AM884" s="36">
        <f t="shared" ca="1" si="1046"/>
        <v>0</v>
      </c>
      <c r="AN884" s="39"/>
      <c r="AO884" s="39"/>
      <c r="AP884" s="709">
        <f ca="1">IF($J$12="",0,IF(A884&lt;=$Y$3,IF(R883+SUM($M$126:M884)&gt;$Z$22,R883*10%,IF(R883+SUM($M$126:M884)&lt;=$Z$22,$Z$22-R883-SUM($M$126:M884))),0))</f>
        <v>0</v>
      </c>
      <c r="AQ884" s="319">
        <f t="shared" ca="1" si="1076"/>
        <v>0</v>
      </c>
      <c r="AR884" s="319">
        <f ca="1">IF($J$12="",0,IF(U883&lt;0,0,IF(A884&lt;=$Y$3,IF(U883+SUM($M$126:M884)&gt;$Z$22,U883*10%,IF(U883+SUM($M$126:M884)&lt;=$Z$22,$AR$125-U883-SUM($M$126:M884))),0)))</f>
        <v>0</v>
      </c>
      <c r="AS884" s="39">
        <f t="shared" ca="1" si="1077"/>
        <v>0</v>
      </c>
      <c r="AT884" s="723">
        <f t="shared" ca="1" si="1047"/>
        <v>0</v>
      </c>
      <c r="AU884" s="321">
        <f t="shared" ca="1" si="1048"/>
        <v>0</v>
      </c>
      <c r="AV884" s="320">
        <f t="shared" ca="1" si="1049"/>
        <v>0</v>
      </c>
      <c r="AW884" s="320">
        <f t="shared" ca="1" si="1050"/>
        <v>0</v>
      </c>
      <c r="AX884" s="321">
        <f t="shared" ca="1" si="1051"/>
        <v>0</v>
      </c>
      <c r="AY884" s="321">
        <f t="shared" ca="1" si="1078"/>
        <v>0</v>
      </c>
      <c r="AZ884" s="724">
        <f t="shared" ca="1" si="1052"/>
        <v>0</v>
      </c>
      <c r="BA884" s="1259">
        <f t="shared" si="1079"/>
        <v>0</v>
      </c>
      <c r="BB884" s="1250"/>
      <c r="BC884" s="715">
        <f t="shared" si="1053"/>
        <v>0</v>
      </c>
      <c r="BD884" s="715">
        <f t="shared" si="1054"/>
        <v>0</v>
      </c>
      <c r="BE884" s="716">
        <f t="shared" si="1055"/>
        <v>0</v>
      </c>
      <c r="BF884" s="716">
        <f t="shared" si="1080"/>
        <v>0</v>
      </c>
      <c r="BG884" s="732">
        <f t="shared" si="1056"/>
        <v>0</v>
      </c>
      <c r="BH884" s="39"/>
      <c r="BI884" s="39"/>
      <c r="BJ884" s="39"/>
      <c r="BK884" s="39"/>
      <c r="BL884" s="39"/>
      <c r="BM884" s="30"/>
      <c r="BN884" s="422">
        <f t="shared" ca="1" si="1057"/>
        <v>0</v>
      </c>
      <c r="BO884" s="422">
        <f t="shared" ca="1" si="1058"/>
        <v>0</v>
      </c>
      <c r="BP884" s="422">
        <f t="shared" ca="1" si="1059"/>
        <v>0</v>
      </c>
      <c r="BQ884" s="422">
        <f t="shared" ca="1" si="1060"/>
        <v>0</v>
      </c>
      <c r="BR884" s="422">
        <f t="shared" ca="1" si="1081"/>
        <v>0</v>
      </c>
      <c r="BS884" s="422">
        <f t="shared" ca="1" si="1061"/>
        <v>0</v>
      </c>
      <c r="BT884" s="422">
        <f t="shared" si="1062"/>
        <v>0</v>
      </c>
      <c r="BU884" s="422">
        <f t="shared" si="1063"/>
        <v>0</v>
      </c>
      <c r="BV884" s="422">
        <f t="shared" si="1064"/>
        <v>0</v>
      </c>
      <c r="BW884" s="422">
        <f t="shared" si="1065"/>
        <v>0</v>
      </c>
      <c r="BX884" s="422">
        <f t="shared" si="1082"/>
        <v>0</v>
      </c>
      <c r="BY884" s="422">
        <f t="shared" si="1066"/>
        <v>0</v>
      </c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458"/>
      <c r="CL884" s="458"/>
      <c r="CM884" s="458"/>
      <c r="CN884" s="458"/>
      <c r="CO884" s="458"/>
      <c r="CP884" s="458"/>
      <c r="CQ884" s="458"/>
      <c r="CR884" s="458"/>
      <c r="CS884" s="458"/>
      <c r="CT884" s="458"/>
      <c r="CU884" s="458"/>
      <c r="CV884" s="458"/>
      <c r="CW884" s="458"/>
      <c r="CX884" s="458"/>
      <c r="CY884" s="458"/>
      <c r="CZ884" s="458"/>
      <c r="DA884" s="458"/>
      <c r="DB884" s="458"/>
      <c r="DC884" s="458"/>
      <c r="DD884" s="458"/>
      <c r="DE884" s="458"/>
      <c r="DF884" s="458"/>
      <c r="DG884" s="458"/>
      <c r="DH884" s="458"/>
      <c r="DI884" s="458"/>
      <c r="DJ884" s="458"/>
      <c r="DK884" s="458"/>
      <c r="DL884" s="458"/>
      <c r="DM884" s="458"/>
      <c r="DN884" s="458"/>
      <c r="DO884" s="458"/>
      <c r="DP884" s="458"/>
      <c r="DQ884" s="458"/>
      <c r="DR884" s="458"/>
      <c r="DS884" s="458"/>
      <c r="DT884" s="458"/>
      <c r="DU884" s="39"/>
      <c r="DV884" s="39"/>
      <c r="DW884" s="31">
        <f t="shared" si="1107"/>
        <v>64</v>
      </c>
      <c r="DX884" s="459">
        <f t="shared" si="1067"/>
        <v>760</v>
      </c>
      <c r="DY884" s="467">
        <f t="shared" si="1083"/>
        <v>0</v>
      </c>
      <c r="DZ884" s="468">
        <f t="shared" si="1084"/>
        <v>0</v>
      </c>
      <c r="EA884" s="467">
        <f t="shared" si="1085"/>
        <v>0</v>
      </c>
      <c r="EB884" s="468"/>
      <c r="EC884" s="326"/>
      <c r="ED884" s="468"/>
      <c r="EE884" s="39"/>
      <c r="EF884" s="459">
        <f t="shared" si="1086"/>
        <v>760</v>
      </c>
      <c r="EG884" s="407">
        <f t="shared" si="1104"/>
        <v>0.03</v>
      </c>
      <c r="EH884" s="407">
        <f t="shared" si="1104"/>
        <v>0.03</v>
      </c>
      <c r="EI884" s="407">
        <f t="shared" si="1104"/>
        <v>0.03</v>
      </c>
      <c r="EJ884" s="407">
        <f t="shared" si="1104"/>
        <v>0.03</v>
      </c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U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</row>
    <row r="885" spans="1:228" ht="12.75" hidden="1" customHeight="1" x14ac:dyDescent="0.2">
      <c r="A885" s="31">
        <f t="shared" si="1105"/>
        <v>64</v>
      </c>
      <c r="B885" s="31"/>
      <c r="C885" s="31"/>
      <c r="D885" s="32">
        <f t="shared" si="1068"/>
        <v>761</v>
      </c>
      <c r="E885" s="33">
        <f t="shared" ca="1" si="1032"/>
        <v>0</v>
      </c>
      <c r="F885" s="33">
        <f t="shared" ca="1" si="1033"/>
        <v>0</v>
      </c>
      <c r="G885" s="33">
        <f t="shared" ca="1" si="1034"/>
        <v>0</v>
      </c>
      <c r="H885" s="33">
        <v>0</v>
      </c>
      <c r="I885" s="33">
        <v>0</v>
      </c>
      <c r="J885" s="33">
        <f t="shared" ca="1" si="1090"/>
        <v>0</v>
      </c>
      <c r="K885" s="33">
        <f t="shared" ca="1" si="1035"/>
        <v>0</v>
      </c>
      <c r="L885" s="33"/>
      <c r="M885" s="832">
        <v>0</v>
      </c>
      <c r="N885" s="33">
        <f>IF(M885&gt;0,#REF!,0)</f>
        <v>0</v>
      </c>
      <c r="O885" s="33">
        <f t="shared" ca="1" si="1036"/>
        <v>0</v>
      </c>
      <c r="P885" s="833">
        <f t="shared" ca="1" si="1069"/>
        <v>0</v>
      </c>
      <c r="Q885" s="834">
        <f t="shared" ca="1" si="1070"/>
        <v>0</v>
      </c>
      <c r="R885" s="835">
        <f t="shared" ca="1" si="1071"/>
        <v>0</v>
      </c>
      <c r="S885" s="836">
        <f t="shared" ca="1" si="1072"/>
        <v>0</v>
      </c>
      <c r="T885" s="34">
        <f t="shared" ca="1" si="1037"/>
        <v>0</v>
      </c>
      <c r="U885" s="835">
        <f t="shared" ca="1" si="1073"/>
        <v>0</v>
      </c>
      <c r="V885" s="34">
        <f t="shared" si="1099"/>
        <v>0</v>
      </c>
      <c r="W885" s="553">
        <f t="shared" si="1100"/>
        <v>0</v>
      </c>
      <c r="X885" s="42">
        <f t="shared" si="1074"/>
        <v>0.03</v>
      </c>
      <c r="Y885" s="43">
        <f t="shared" si="1038"/>
        <v>2.4662697723036864E-3</v>
      </c>
      <c r="Z885" s="45">
        <f t="shared" si="1106"/>
        <v>0.03</v>
      </c>
      <c r="AA885" s="43">
        <f t="shared" si="1039"/>
        <v>2.4662697723036864E-3</v>
      </c>
      <c r="AB885" s="35">
        <f t="shared" si="1103"/>
        <v>0.16</v>
      </c>
      <c r="AC885" s="35">
        <f t="shared" ca="1" si="1103"/>
        <v>0.15470777428049154</v>
      </c>
      <c r="AD885" s="317">
        <f t="shared" ca="1" si="1103"/>
        <v>0.15470777428049154</v>
      </c>
      <c r="AE885" s="39"/>
      <c r="AF885" s="318">
        <f t="shared" si="1040"/>
        <v>0</v>
      </c>
      <c r="AG885" s="405">
        <f t="shared" ca="1" si="1041"/>
        <v>0</v>
      </c>
      <c r="AH885" s="318">
        <f t="shared" si="1042"/>
        <v>0</v>
      </c>
      <c r="AI885" s="405">
        <f t="shared" ca="1" si="1043"/>
        <v>0</v>
      </c>
      <c r="AJ885" s="318">
        <f t="shared" si="1044"/>
        <v>0</v>
      </c>
      <c r="AK885" s="405">
        <f t="shared" ca="1" si="1045"/>
        <v>0</v>
      </c>
      <c r="AL885" s="35">
        <v>0</v>
      </c>
      <c r="AM885" s="36">
        <f t="shared" ca="1" si="1046"/>
        <v>0</v>
      </c>
      <c r="AN885" s="39"/>
      <c r="AO885" s="39"/>
      <c r="AP885" s="709">
        <f ca="1">IF($J$12="",0,IF(A885&lt;=$Y$3,IF(R884+SUM($M$126:M885)&gt;$Z$22,R884*10%,IF(R884+SUM($M$126:M885)&lt;=$Z$22,$Z$22-R884-SUM($M$126:M885))),0))</f>
        <v>0</v>
      </c>
      <c r="AQ885" s="319">
        <f t="shared" ca="1" si="1076"/>
        <v>0</v>
      </c>
      <c r="AR885" s="319">
        <f ca="1">IF($J$12="",0,IF(U884&lt;0,0,IF(A885&lt;=$Y$3,IF(U884+SUM($M$126:M885)&gt;$Z$22,U884*10%,IF(U884+SUM($M$126:M885)&lt;=$Z$22,$AR$125-U884-SUM($M$126:M885))),0)))</f>
        <v>0</v>
      </c>
      <c r="AS885" s="39">
        <f t="shared" ca="1" si="1077"/>
        <v>0</v>
      </c>
      <c r="AT885" s="723">
        <f t="shared" ca="1" si="1047"/>
        <v>0</v>
      </c>
      <c r="AU885" s="321">
        <f t="shared" ca="1" si="1048"/>
        <v>0</v>
      </c>
      <c r="AV885" s="320">
        <f t="shared" ca="1" si="1049"/>
        <v>0</v>
      </c>
      <c r="AW885" s="320">
        <f t="shared" ca="1" si="1050"/>
        <v>0</v>
      </c>
      <c r="AX885" s="321">
        <f t="shared" ca="1" si="1051"/>
        <v>0</v>
      </c>
      <c r="AY885" s="321">
        <f t="shared" ca="1" si="1078"/>
        <v>0</v>
      </c>
      <c r="AZ885" s="724">
        <f t="shared" ca="1" si="1052"/>
        <v>0</v>
      </c>
      <c r="BA885" s="1259">
        <f t="shared" si="1079"/>
        <v>0</v>
      </c>
      <c r="BB885" s="1250"/>
      <c r="BC885" s="715">
        <f t="shared" si="1053"/>
        <v>0</v>
      </c>
      <c r="BD885" s="715">
        <f t="shared" si="1054"/>
        <v>0</v>
      </c>
      <c r="BE885" s="716">
        <f t="shared" si="1055"/>
        <v>0</v>
      </c>
      <c r="BF885" s="716">
        <f t="shared" si="1080"/>
        <v>0</v>
      </c>
      <c r="BG885" s="732">
        <f t="shared" si="1056"/>
        <v>0</v>
      </c>
      <c r="BH885" s="39"/>
      <c r="BI885" s="39"/>
      <c r="BJ885" s="39"/>
      <c r="BK885" s="39"/>
      <c r="BL885" s="39"/>
      <c r="BM885" s="30"/>
      <c r="BN885" s="422">
        <f t="shared" ca="1" si="1057"/>
        <v>0</v>
      </c>
      <c r="BO885" s="422">
        <f t="shared" ca="1" si="1058"/>
        <v>0</v>
      </c>
      <c r="BP885" s="422">
        <f t="shared" ca="1" si="1059"/>
        <v>0</v>
      </c>
      <c r="BQ885" s="422">
        <f t="shared" ca="1" si="1060"/>
        <v>0</v>
      </c>
      <c r="BR885" s="422">
        <f t="shared" ca="1" si="1081"/>
        <v>0</v>
      </c>
      <c r="BS885" s="422">
        <f t="shared" ca="1" si="1061"/>
        <v>0</v>
      </c>
      <c r="BT885" s="422">
        <f t="shared" si="1062"/>
        <v>0</v>
      </c>
      <c r="BU885" s="422">
        <f t="shared" si="1063"/>
        <v>0</v>
      </c>
      <c r="BV885" s="422">
        <f t="shared" si="1064"/>
        <v>0</v>
      </c>
      <c r="BW885" s="422">
        <f t="shared" si="1065"/>
        <v>0</v>
      </c>
      <c r="BX885" s="422">
        <f t="shared" si="1082"/>
        <v>0</v>
      </c>
      <c r="BY885" s="422">
        <f t="shared" si="1066"/>
        <v>0</v>
      </c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458"/>
      <c r="CL885" s="458"/>
      <c r="CM885" s="458"/>
      <c r="CN885" s="458"/>
      <c r="CO885" s="458"/>
      <c r="CP885" s="458"/>
      <c r="CQ885" s="458"/>
      <c r="CR885" s="458"/>
      <c r="CS885" s="458"/>
      <c r="CT885" s="458"/>
      <c r="CU885" s="458"/>
      <c r="CV885" s="458"/>
      <c r="CW885" s="458"/>
      <c r="CX885" s="458"/>
      <c r="CY885" s="458"/>
      <c r="CZ885" s="458"/>
      <c r="DA885" s="458"/>
      <c r="DB885" s="458"/>
      <c r="DC885" s="458"/>
      <c r="DD885" s="458"/>
      <c r="DE885" s="458"/>
      <c r="DF885" s="458"/>
      <c r="DG885" s="458"/>
      <c r="DH885" s="458"/>
      <c r="DI885" s="458"/>
      <c r="DJ885" s="458"/>
      <c r="DK885" s="458"/>
      <c r="DL885" s="458"/>
      <c r="DM885" s="458"/>
      <c r="DN885" s="458"/>
      <c r="DO885" s="458"/>
      <c r="DP885" s="458"/>
      <c r="DQ885" s="458"/>
      <c r="DR885" s="458"/>
      <c r="DS885" s="458"/>
      <c r="DT885" s="458"/>
      <c r="DU885" s="39"/>
      <c r="DV885" s="39"/>
      <c r="DW885" s="31">
        <f t="shared" si="1107"/>
        <v>64</v>
      </c>
      <c r="DX885" s="459">
        <f t="shared" si="1067"/>
        <v>761</v>
      </c>
      <c r="DY885" s="467">
        <f t="shared" si="1083"/>
        <v>0</v>
      </c>
      <c r="DZ885" s="468">
        <f t="shared" si="1084"/>
        <v>0</v>
      </c>
      <c r="EA885" s="467">
        <f t="shared" si="1085"/>
        <v>0</v>
      </c>
      <c r="EB885" s="468"/>
      <c r="EC885" s="326"/>
      <c r="ED885" s="468"/>
      <c r="EE885" s="39"/>
      <c r="EF885" s="459">
        <f t="shared" si="1086"/>
        <v>761</v>
      </c>
      <c r="EG885" s="407">
        <f t="shared" si="1104"/>
        <v>0.03</v>
      </c>
      <c r="EH885" s="407">
        <f t="shared" si="1104"/>
        <v>0.03</v>
      </c>
      <c r="EI885" s="407">
        <f t="shared" si="1104"/>
        <v>0.03</v>
      </c>
      <c r="EJ885" s="407">
        <f t="shared" si="1104"/>
        <v>0.03</v>
      </c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U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</row>
    <row r="886" spans="1:228" ht="12.75" hidden="1" customHeight="1" x14ac:dyDescent="0.2">
      <c r="A886" s="31">
        <f t="shared" si="1105"/>
        <v>64</v>
      </c>
      <c r="B886" s="31"/>
      <c r="C886" s="31"/>
      <c r="D886" s="32">
        <f t="shared" si="1068"/>
        <v>762</v>
      </c>
      <c r="E886" s="33">
        <f t="shared" ca="1" si="1032"/>
        <v>0</v>
      </c>
      <c r="F886" s="33">
        <f t="shared" ca="1" si="1033"/>
        <v>0</v>
      </c>
      <c r="G886" s="33">
        <f t="shared" ca="1" si="1034"/>
        <v>0</v>
      </c>
      <c r="H886" s="33">
        <v>0</v>
      </c>
      <c r="I886" s="33">
        <v>0</v>
      </c>
      <c r="J886" s="33">
        <f t="shared" ca="1" si="1090"/>
        <v>0</v>
      </c>
      <c r="K886" s="33">
        <f t="shared" ca="1" si="1035"/>
        <v>0</v>
      </c>
      <c r="L886" s="33"/>
      <c r="M886" s="832">
        <v>0</v>
      </c>
      <c r="N886" s="33">
        <f>IF(M886&gt;0,#REF!,0)</f>
        <v>0</v>
      </c>
      <c r="O886" s="33">
        <f t="shared" ca="1" si="1036"/>
        <v>0</v>
      </c>
      <c r="P886" s="833">
        <f t="shared" ca="1" si="1069"/>
        <v>0</v>
      </c>
      <c r="Q886" s="834">
        <f t="shared" ca="1" si="1070"/>
        <v>0</v>
      </c>
      <c r="R886" s="835">
        <f t="shared" ca="1" si="1071"/>
        <v>0</v>
      </c>
      <c r="S886" s="836">
        <f t="shared" ca="1" si="1072"/>
        <v>0</v>
      </c>
      <c r="T886" s="34">
        <f t="shared" ca="1" si="1037"/>
        <v>0</v>
      </c>
      <c r="U886" s="835">
        <f t="shared" ca="1" si="1073"/>
        <v>0</v>
      </c>
      <c r="V886" s="34">
        <f t="shared" si="1099"/>
        <v>0</v>
      </c>
      <c r="W886" s="553">
        <f t="shared" si="1100"/>
        <v>0</v>
      </c>
      <c r="X886" s="42">
        <f t="shared" si="1074"/>
        <v>0.03</v>
      </c>
      <c r="Y886" s="43">
        <f t="shared" si="1038"/>
        <v>2.4662697723036864E-3</v>
      </c>
      <c r="Z886" s="45">
        <f t="shared" si="1106"/>
        <v>0.03</v>
      </c>
      <c r="AA886" s="43">
        <f t="shared" si="1039"/>
        <v>2.4662697723036864E-3</v>
      </c>
      <c r="AB886" s="35">
        <f t="shared" si="1103"/>
        <v>0.16</v>
      </c>
      <c r="AC886" s="35">
        <f t="shared" ca="1" si="1103"/>
        <v>0.15470777428049154</v>
      </c>
      <c r="AD886" s="317">
        <f t="shared" ca="1" si="1103"/>
        <v>0.15470777428049154</v>
      </c>
      <c r="AE886" s="39"/>
      <c r="AF886" s="318">
        <f t="shared" si="1040"/>
        <v>0</v>
      </c>
      <c r="AG886" s="405">
        <f t="shared" ca="1" si="1041"/>
        <v>0</v>
      </c>
      <c r="AH886" s="318">
        <f t="shared" si="1042"/>
        <v>0</v>
      </c>
      <c r="AI886" s="405">
        <f t="shared" ca="1" si="1043"/>
        <v>0</v>
      </c>
      <c r="AJ886" s="318">
        <f t="shared" si="1044"/>
        <v>0</v>
      </c>
      <c r="AK886" s="405">
        <f t="shared" ca="1" si="1045"/>
        <v>0</v>
      </c>
      <c r="AL886" s="35">
        <v>0</v>
      </c>
      <c r="AM886" s="36">
        <f t="shared" ca="1" si="1046"/>
        <v>0</v>
      </c>
      <c r="AN886" s="39"/>
      <c r="AO886" s="39"/>
      <c r="AP886" s="709">
        <f ca="1">IF($J$12="",0,IF(A886&lt;=$Y$3,IF(R885+SUM($M$126:M886)&gt;$Z$22,R885*10%,IF(R885+SUM($M$126:M886)&lt;=$Z$22,$Z$22-R885-SUM($M$126:M886))),0))</f>
        <v>0</v>
      </c>
      <c r="AQ886" s="319">
        <f t="shared" ca="1" si="1076"/>
        <v>0</v>
      </c>
      <c r="AR886" s="319">
        <f ca="1">IF($J$12="",0,IF(U885&lt;0,0,IF(A886&lt;=$Y$3,IF(U885+SUM($M$126:M886)&gt;$Z$22,U885*10%,IF(U885+SUM($M$126:M886)&lt;=$Z$22,$AR$125-U885-SUM($M$126:M886))),0)))</f>
        <v>0</v>
      </c>
      <c r="AS886" s="39">
        <f t="shared" ca="1" si="1077"/>
        <v>0</v>
      </c>
      <c r="AT886" s="723">
        <f t="shared" ca="1" si="1047"/>
        <v>0</v>
      </c>
      <c r="AU886" s="321">
        <f t="shared" ca="1" si="1048"/>
        <v>0</v>
      </c>
      <c r="AV886" s="320">
        <f t="shared" ca="1" si="1049"/>
        <v>0</v>
      </c>
      <c r="AW886" s="320">
        <f t="shared" ca="1" si="1050"/>
        <v>0</v>
      </c>
      <c r="AX886" s="321">
        <f t="shared" ca="1" si="1051"/>
        <v>0</v>
      </c>
      <c r="AY886" s="321">
        <f t="shared" ca="1" si="1078"/>
        <v>0</v>
      </c>
      <c r="AZ886" s="724">
        <f t="shared" ca="1" si="1052"/>
        <v>0</v>
      </c>
      <c r="BA886" s="1259">
        <f t="shared" si="1079"/>
        <v>0</v>
      </c>
      <c r="BB886" s="1250"/>
      <c r="BC886" s="715">
        <f t="shared" si="1053"/>
        <v>0</v>
      </c>
      <c r="BD886" s="715">
        <f t="shared" si="1054"/>
        <v>0</v>
      </c>
      <c r="BE886" s="716">
        <f t="shared" si="1055"/>
        <v>0</v>
      </c>
      <c r="BF886" s="716">
        <f t="shared" si="1080"/>
        <v>0</v>
      </c>
      <c r="BG886" s="732">
        <f t="shared" si="1056"/>
        <v>0</v>
      </c>
      <c r="BH886" s="39"/>
      <c r="BI886" s="39"/>
      <c r="BJ886" s="39"/>
      <c r="BK886" s="39"/>
      <c r="BL886" s="39"/>
      <c r="BM886" s="30"/>
      <c r="BN886" s="422">
        <f t="shared" ca="1" si="1057"/>
        <v>0</v>
      </c>
      <c r="BO886" s="422">
        <f t="shared" ca="1" si="1058"/>
        <v>0</v>
      </c>
      <c r="BP886" s="422">
        <f t="shared" ca="1" si="1059"/>
        <v>0</v>
      </c>
      <c r="BQ886" s="422">
        <f t="shared" ca="1" si="1060"/>
        <v>0</v>
      </c>
      <c r="BR886" s="422">
        <f t="shared" ca="1" si="1081"/>
        <v>0</v>
      </c>
      <c r="BS886" s="422">
        <f t="shared" ca="1" si="1061"/>
        <v>0</v>
      </c>
      <c r="BT886" s="422">
        <f t="shared" si="1062"/>
        <v>0</v>
      </c>
      <c r="BU886" s="422">
        <f t="shared" si="1063"/>
        <v>0</v>
      </c>
      <c r="BV886" s="422">
        <f t="shared" si="1064"/>
        <v>0</v>
      </c>
      <c r="BW886" s="422">
        <f t="shared" si="1065"/>
        <v>0</v>
      </c>
      <c r="BX886" s="422">
        <f t="shared" si="1082"/>
        <v>0</v>
      </c>
      <c r="BY886" s="422">
        <f t="shared" si="1066"/>
        <v>0</v>
      </c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458"/>
      <c r="CL886" s="458"/>
      <c r="CM886" s="458"/>
      <c r="CN886" s="458"/>
      <c r="CO886" s="458"/>
      <c r="CP886" s="458"/>
      <c r="CQ886" s="458"/>
      <c r="CR886" s="458"/>
      <c r="CS886" s="458"/>
      <c r="CT886" s="458"/>
      <c r="CU886" s="458"/>
      <c r="CV886" s="458"/>
      <c r="CW886" s="458"/>
      <c r="CX886" s="458"/>
      <c r="CY886" s="458"/>
      <c r="CZ886" s="458"/>
      <c r="DA886" s="458"/>
      <c r="DB886" s="458"/>
      <c r="DC886" s="458"/>
      <c r="DD886" s="458"/>
      <c r="DE886" s="458"/>
      <c r="DF886" s="458"/>
      <c r="DG886" s="458"/>
      <c r="DH886" s="458"/>
      <c r="DI886" s="458"/>
      <c r="DJ886" s="458"/>
      <c r="DK886" s="458"/>
      <c r="DL886" s="458"/>
      <c r="DM886" s="458"/>
      <c r="DN886" s="458"/>
      <c r="DO886" s="458"/>
      <c r="DP886" s="458"/>
      <c r="DQ886" s="458"/>
      <c r="DR886" s="458"/>
      <c r="DS886" s="458"/>
      <c r="DT886" s="458"/>
      <c r="DU886" s="39"/>
      <c r="DV886" s="39"/>
      <c r="DW886" s="31">
        <f t="shared" si="1107"/>
        <v>64</v>
      </c>
      <c r="DX886" s="459">
        <f t="shared" si="1067"/>
        <v>762</v>
      </c>
      <c r="DY886" s="467">
        <f t="shared" si="1083"/>
        <v>0</v>
      </c>
      <c r="DZ886" s="468">
        <f t="shared" si="1084"/>
        <v>0</v>
      </c>
      <c r="EA886" s="467">
        <f t="shared" si="1085"/>
        <v>0</v>
      </c>
      <c r="EB886" s="468"/>
      <c r="EC886" s="326"/>
      <c r="ED886" s="468"/>
      <c r="EE886" s="39"/>
      <c r="EF886" s="459">
        <f t="shared" si="1086"/>
        <v>762</v>
      </c>
      <c r="EG886" s="407">
        <f t="shared" si="1104"/>
        <v>0.03</v>
      </c>
      <c r="EH886" s="407">
        <f t="shared" si="1104"/>
        <v>0.03</v>
      </c>
      <c r="EI886" s="407">
        <f t="shared" si="1104"/>
        <v>0.03</v>
      </c>
      <c r="EJ886" s="407">
        <f t="shared" si="1104"/>
        <v>0.03</v>
      </c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U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</row>
    <row r="887" spans="1:228" ht="12.75" hidden="1" customHeight="1" x14ac:dyDescent="0.2">
      <c r="A887" s="31">
        <f t="shared" si="1105"/>
        <v>64</v>
      </c>
      <c r="B887" s="31"/>
      <c r="C887" s="31"/>
      <c r="D887" s="32">
        <f t="shared" si="1068"/>
        <v>763</v>
      </c>
      <c r="E887" s="33">
        <f t="shared" ca="1" si="1032"/>
        <v>0</v>
      </c>
      <c r="F887" s="33">
        <f t="shared" ca="1" si="1033"/>
        <v>0</v>
      </c>
      <c r="G887" s="33">
        <f t="shared" ca="1" si="1034"/>
        <v>0</v>
      </c>
      <c r="H887" s="33">
        <v>0</v>
      </c>
      <c r="I887" s="33">
        <v>0</v>
      </c>
      <c r="J887" s="33">
        <f t="shared" ca="1" si="1090"/>
        <v>0</v>
      </c>
      <c r="K887" s="33">
        <f t="shared" ca="1" si="1035"/>
        <v>0</v>
      </c>
      <c r="L887" s="33"/>
      <c r="M887" s="832">
        <v>0</v>
      </c>
      <c r="N887" s="33">
        <f>IF(M887&gt;0,#REF!,0)</f>
        <v>0</v>
      </c>
      <c r="O887" s="33">
        <f t="shared" ca="1" si="1036"/>
        <v>0</v>
      </c>
      <c r="P887" s="833">
        <f t="shared" ca="1" si="1069"/>
        <v>0</v>
      </c>
      <c r="Q887" s="834">
        <f t="shared" ca="1" si="1070"/>
        <v>0</v>
      </c>
      <c r="R887" s="835">
        <f t="shared" ca="1" si="1071"/>
        <v>0</v>
      </c>
      <c r="S887" s="836">
        <f t="shared" ca="1" si="1072"/>
        <v>0</v>
      </c>
      <c r="T887" s="34">
        <f t="shared" ca="1" si="1037"/>
        <v>0</v>
      </c>
      <c r="U887" s="835">
        <f t="shared" ca="1" si="1073"/>
        <v>0</v>
      </c>
      <c r="V887" s="34">
        <f t="shared" si="1099"/>
        <v>0</v>
      </c>
      <c r="W887" s="553">
        <f t="shared" si="1100"/>
        <v>0</v>
      </c>
      <c r="X887" s="42">
        <f t="shared" si="1074"/>
        <v>0.03</v>
      </c>
      <c r="Y887" s="43">
        <f t="shared" si="1038"/>
        <v>2.4662697723036864E-3</v>
      </c>
      <c r="Z887" s="45">
        <f t="shared" si="1106"/>
        <v>0.03</v>
      </c>
      <c r="AA887" s="43">
        <f t="shared" si="1039"/>
        <v>2.4662697723036864E-3</v>
      </c>
      <c r="AB887" s="35">
        <f t="shared" si="1103"/>
        <v>0.16</v>
      </c>
      <c r="AC887" s="35">
        <f t="shared" ca="1" si="1103"/>
        <v>0.15470777428049154</v>
      </c>
      <c r="AD887" s="317">
        <f t="shared" ca="1" si="1103"/>
        <v>0.15470777428049154</v>
      </c>
      <c r="AE887" s="39"/>
      <c r="AF887" s="318">
        <f t="shared" si="1040"/>
        <v>0</v>
      </c>
      <c r="AG887" s="405">
        <f t="shared" ca="1" si="1041"/>
        <v>0</v>
      </c>
      <c r="AH887" s="318">
        <f t="shared" si="1042"/>
        <v>0</v>
      </c>
      <c r="AI887" s="405">
        <f t="shared" ca="1" si="1043"/>
        <v>0</v>
      </c>
      <c r="AJ887" s="318">
        <f t="shared" si="1044"/>
        <v>0</v>
      </c>
      <c r="AK887" s="405">
        <f t="shared" ca="1" si="1045"/>
        <v>0</v>
      </c>
      <c r="AL887" s="35">
        <v>0</v>
      </c>
      <c r="AM887" s="36">
        <f t="shared" ca="1" si="1046"/>
        <v>0</v>
      </c>
      <c r="AN887" s="39"/>
      <c r="AO887" s="39"/>
      <c r="AP887" s="709">
        <f ca="1">IF($J$12="",0,IF(A887&lt;=$Y$3,IF(R886+SUM($M$126:M887)&gt;$Z$22,R886*10%,IF(R886+SUM($M$126:M887)&lt;=$Z$22,$Z$22-R886-SUM($M$126:M887))),0))</f>
        <v>0</v>
      </c>
      <c r="AQ887" s="319">
        <f t="shared" ca="1" si="1076"/>
        <v>0</v>
      </c>
      <c r="AR887" s="319">
        <f ca="1">IF($J$12="",0,IF(U886&lt;0,0,IF(A887&lt;=$Y$3,IF(U886+SUM($M$126:M887)&gt;$Z$22,U886*10%,IF(U886+SUM($M$126:M887)&lt;=$Z$22,$AR$125-U886-SUM($M$126:M887))),0)))</f>
        <v>0</v>
      </c>
      <c r="AS887" s="39">
        <f t="shared" ca="1" si="1077"/>
        <v>0</v>
      </c>
      <c r="AT887" s="723">
        <f t="shared" ca="1" si="1047"/>
        <v>0</v>
      </c>
      <c r="AU887" s="321">
        <f t="shared" ca="1" si="1048"/>
        <v>0</v>
      </c>
      <c r="AV887" s="320">
        <f t="shared" ca="1" si="1049"/>
        <v>0</v>
      </c>
      <c r="AW887" s="320">
        <f t="shared" ca="1" si="1050"/>
        <v>0</v>
      </c>
      <c r="AX887" s="321">
        <f t="shared" ca="1" si="1051"/>
        <v>0</v>
      </c>
      <c r="AY887" s="321">
        <f t="shared" ca="1" si="1078"/>
        <v>0</v>
      </c>
      <c r="AZ887" s="724">
        <f t="shared" ca="1" si="1052"/>
        <v>0</v>
      </c>
      <c r="BA887" s="1259">
        <f t="shared" si="1079"/>
        <v>0</v>
      </c>
      <c r="BB887" s="1250"/>
      <c r="BC887" s="715">
        <f t="shared" si="1053"/>
        <v>0</v>
      </c>
      <c r="BD887" s="715">
        <f t="shared" si="1054"/>
        <v>0</v>
      </c>
      <c r="BE887" s="716">
        <f t="shared" si="1055"/>
        <v>0</v>
      </c>
      <c r="BF887" s="716">
        <f t="shared" si="1080"/>
        <v>0</v>
      </c>
      <c r="BG887" s="732">
        <f t="shared" si="1056"/>
        <v>0</v>
      </c>
      <c r="BH887" s="39"/>
      <c r="BI887" s="39"/>
      <c r="BJ887" s="39"/>
      <c r="BK887" s="39"/>
      <c r="BL887" s="39"/>
      <c r="BM887" s="30"/>
      <c r="BN887" s="422">
        <f t="shared" ca="1" si="1057"/>
        <v>0</v>
      </c>
      <c r="BO887" s="422">
        <f t="shared" ca="1" si="1058"/>
        <v>0</v>
      </c>
      <c r="BP887" s="422">
        <f t="shared" ca="1" si="1059"/>
        <v>0</v>
      </c>
      <c r="BQ887" s="422">
        <f t="shared" ca="1" si="1060"/>
        <v>0</v>
      </c>
      <c r="BR887" s="422">
        <f t="shared" ca="1" si="1081"/>
        <v>0</v>
      </c>
      <c r="BS887" s="422">
        <f t="shared" ca="1" si="1061"/>
        <v>0</v>
      </c>
      <c r="BT887" s="422">
        <f t="shared" si="1062"/>
        <v>0</v>
      </c>
      <c r="BU887" s="422">
        <f t="shared" si="1063"/>
        <v>0</v>
      </c>
      <c r="BV887" s="422">
        <f t="shared" si="1064"/>
        <v>0</v>
      </c>
      <c r="BW887" s="422">
        <f t="shared" si="1065"/>
        <v>0</v>
      </c>
      <c r="BX887" s="422">
        <f t="shared" si="1082"/>
        <v>0</v>
      </c>
      <c r="BY887" s="422">
        <f t="shared" si="1066"/>
        <v>0</v>
      </c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458"/>
      <c r="CL887" s="458"/>
      <c r="CM887" s="458"/>
      <c r="CN887" s="458"/>
      <c r="CO887" s="458"/>
      <c r="CP887" s="458"/>
      <c r="CQ887" s="458"/>
      <c r="CR887" s="458"/>
      <c r="CS887" s="458"/>
      <c r="CT887" s="458"/>
      <c r="CU887" s="458"/>
      <c r="CV887" s="458"/>
      <c r="CW887" s="458"/>
      <c r="CX887" s="458"/>
      <c r="CY887" s="458"/>
      <c r="CZ887" s="458"/>
      <c r="DA887" s="458"/>
      <c r="DB887" s="458"/>
      <c r="DC887" s="458"/>
      <c r="DD887" s="458"/>
      <c r="DE887" s="458"/>
      <c r="DF887" s="458"/>
      <c r="DG887" s="458"/>
      <c r="DH887" s="458"/>
      <c r="DI887" s="458"/>
      <c r="DJ887" s="458"/>
      <c r="DK887" s="458"/>
      <c r="DL887" s="458"/>
      <c r="DM887" s="458"/>
      <c r="DN887" s="458"/>
      <c r="DO887" s="458"/>
      <c r="DP887" s="458"/>
      <c r="DQ887" s="458"/>
      <c r="DR887" s="458"/>
      <c r="DS887" s="458"/>
      <c r="DT887" s="458"/>
      <c r="DU887" s="39"/>
      <c r="DV887" s="39"/>
      <c r="DW887" s="31">
        <f t="shared" si="1107"/>
        <v>64</v>
      </c>
      <c r="DX887" s="459">
        <f t="shared" si="1067"/>
        <v>763</v>
      </c>
      <c r="DY887" s="467">
        <f t="shared" si="1083"/>
        <v>0</v>
      </c>
      <c r="DZ887" s="468">
        <f t="shared" si="1084"/>
        <v>0</v>
      </c>
      <c r="EA887" s="467">
        <f t="shared" si="1085"/>
        <v>0</v>
      </c>
      <c r="EB887" s="468"/>
      <c r="EC887" s="326"/>
      <c r="ED887" s="468"/>
      <c r="EE887" s="39"/>
      <c r="EF887" s="459">
        <f t="shared" si="1086"/>
        <v>763</v>
      </c>
      <c r="EG887" s="407">
        <f t="shared" si="1104"/>
        <v>0.03</v>
      </c>
      <c r="EH887" s="407">
        <f t="shared" si="1104"/>
        <v>0.03</v>
      </c>
      <c r="EI887" s="407">
        <f t="shared" si="1104"/>
        <v>0.03</v>
      </c>
      <c r="EJ887" s="407">
        <f t="shared" si="1104"/>
        <v>0.03</v>
      </c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U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</row>
    <row r="888" spans="1:228" ht="12.75" hidden="1" customHeight="1" x14ac:dyDescent="0.2">
      <c r="A888" s="31">
        <f t="shared" si="1105"/>
        <v>64</v>
      </c>
      <c r="B888" s="31"/>
      <c r="C888" s="31"/>
      <c r="D888" s="32">
        <f t="shared" si="1068"/>
        <v>764</v>
      </c>
      <c r="E888" s="33">
        <f t="shared" ca="1" si="1032"/>
        <v>0</v>
      </c>
      <c r="F888" s="33">
        <f t="shared" ca="1" si="1033"/>
        <v>0</v>
      </c>
      <c r="G888" s="33">
        <f t="shared" ca="1" si="1034"/>
        <v>0</v>
      </c>
      <c r="H888" s="33">
        <v>0</v>
      </c>
      <c r="I888" s="33">
        <v>0</v>
      </c>
      <c r="J888" s="33">
        <f t="shared" ca="1" si="1090"/>
        <v>0</v>
      </c>
      <c r="K888" s="33">
        <f t="shared" ca="1" si="1035"/>
        <v>0</v>
      </c>
      <c r="L888" s="33"/>
      <c r="M888" s="832">
        <v>0</v>
      </c>
      <c r="N888" s="33">
        <f>IF(M888&gt;0,#REF!,0)</f>
        <v>0</v>
      </c>
      <c r="O888" s="33">
        <f t="shared" ca="1" si="1036"/>
        <v>0</v>
      </c>
      <c r="P888" s="833">
        <f t="shared" ca="1" si="1069"/>
        <v>0</v>
      </c>
      <c r="Q888" s="834">
        <f t="shared" ca="1" si="1070"/>
        <v>0</v>
      </c>
      <c r="R888" s="835">
        <f t="shared" ca="1" si="1071"/>
        <v>0</v>
      </c>
      <c r="S888" s="836">
        <f t="shared" ca="1" si="1072"/>
        <v>0</v>
      </c>
      <c r="T888" s="34">
        <f t="shared" ca="1" si="1037"/>
        <v>0</v>
      </c>
      <c r="U888" s="835">
        <f t="shared" ca="1" si="1073"/>
        <v>0</v>
      </c>
      <c r="V888" s="34">
        <f t="shared" si="1099"/>
        <v>0</v>
      </c>
      <c r="W888" s="553">
        <f t="shared" si="1100"/>
        <v>0</v>
      </c>
      <c r="X888" s="42">
        <f t="shared" si="1074"/>
        <v>0.03</v>
      </c>
      <c r="Y888" s="43">
        <f t="shared" si="1038"/>
        <v>2.4662697723036864E-3</v>
      </c>
      <c r="Z888" s="45">
        <f t="shared" si="1106"/>
        <v>0.03</v>
      </c>
      <c r="AA888" s="43">
        <f t="shared" si="1039"/>
        <v>2.4662697723036864E-3</v>
      </c>
      <c r="AB888" s="35">
        <f t="shared" si="1103"/>
        <v>0.16</v>
      </c>
      <c r="AC888" s="35">
        <f t="shared" ca="1" si="1103"/>
        <v>0.15470777428049154</v>
      </c>
      <c r="AD888" s="317">
        <f t="shared" ca="1" si="1103"/>
        <v>0.15470777428049154</v>
      </c>
      <c r="AE888" s="39"/>
      <c r="AF888" s="318">
        <f t="shared" si="1040"/>
        <v>0</v>
      </c>
      <c r="AG888" s="405">
        <f t="shared" ca="1" si="1041"/>
        <v>0</v>
      </c>
      <c r="AH888" s="318">
        <f t="shared" si="1042"/>
        <v>0</v>
      </c>
      <c r="AI888" s="405">
        <f t="shared" ca="1" si="1043"/>
        <v>0</v>
      </c>
      <c r="AJ888" s="318">
        <f t="shared" si="1044"/>
        <v>0</v>
      </c>
      <c r="AK888" s="405">
        <f t="shared" ca="1" si="1045"/>
        <v>0</v>
      </c>
      <c r="AL888" s="35">
        <v>0</v>
      </c>
      <c r="AM888" s="36">
        <f t="shared" ca="1" si="1046"/>
        <v>0</v>
      </c>
      <c r="AN888" s="39"/>
      <c r="AO888" s="39"/>
      <c r="AP888" s="709">
        <f ca="1">IF($J$12="",0,IF(A888&lt;=$Y$3,IF(R887+SUM($M$126:M888)&gt;$Z$22,R887*10%,IF(R887+SUM($M$126:M888)&lt;=$Z$22,$Z$22-R887-SUM($M$126:M888))),0))</f>
        <v>0</v>
      </c>
      <c r="AQ888" s="319">
        <f t="shared" ca="1" si="1076"/>
        <v>0</v>
      </c>
      <c r="AR888" s="319">
        <f ca="1">IF($J$12="",0,IF(U887&lt;0,0,IF(A888&lt;=$Y$3,IF(U887+SUM($M$126:M888)&gt;$Z$22,U887*10%,IF(U887+SUM($M$126:M888)&lt;=$Z$22,$AR$125-U887-SUM($M$126:M888))),0)))</f>
        <v>0</v>
      </c>
      <c r="AS888" s="39">
        <f t="shared" ca="1" si="1077"/>
        <v>0</v>
      </c>
      <c r="AT888" s="723">
        <f t="shared" ca="1" si="1047"/>
        <v>0</v>
      </c>
      <c r="AU888" s="321">
        <f t="shared" ca="1" si="1048"/>
        <v>0</v>
      </c>
      <c r="AV888" s="320">
        <f t="shared" ca="1" si="1049"/>
        <v>0</v>
      </c>
      <c r="AW888" s="320">
        <f t="shared" ca="1" si="1050"/>
        <v>0</v>
      </c>
      <c r="AX888" s="321">
        <f t="shared" ca="1" si="1051"/>
        <v>0</v>
      </c>
      <c r="AY888" s="321">
        <f t="shared" ca="1" si="1078"/>
        <v>0</v>
      </c>
      <c r="AZ888" s="724">
        <f t="shared" ca="1" si="1052"/>
        <v>0</v>
      </c>
      <c r="BA888" s="1259">
        <f t="shared" si="1079"/>
        <v>0</v>
      </c>
      <c r="BB888" s="1250"/>
      <c r="BC888" s="715">
        <f t="shared" si="1053"/>
        <v>0</v>
      </c>
      <c r="BD888" s="715">
        <f t="shared" si="1054"/>
        <v>0</v>
      </c>
      <c r="BE888" s="716">
        <f t="shared" si="1055"/>
        <v>0</v>
      </c>
      <c r="BF888" s="716">
        <f t="shared" si="1080"/>
        <v>0</v>
      </c>
      <c r="BG888" s="732">
        <f t="shared" si="1056"/>
        <v>0</v>
      </c>
      <c r="BH888" s="39"/>
      <c r="BI888" s="39"/>
      <c r="BJ888" s="39"/>
      <c r="BK888" s="39"/>
      <c r="BL888" s="39"/>
      <c r="BM888" s="30"/>
      <c r="BN888" s="422">
        <f t="shared" ca="1" si="1057"/>
        <v>0</v>
      </c>
      <c r="BO888" s="422">
        <f t="shared" ca="1" si="1058"/>
        <v>0</v>
      </c>
      <c r="BP888" s="422">
        <f t="shared" ca="1" si="1059"/>
        <v>0</v>
      </c>
      <c r="BQ888" s="422">
        <f t="shared" ca="1" si="1060"/>
        <v>0</v>
      </c>
      <c r="BR888" s="422">
        <f t="shared" ca="1" si="1081"/>
        <v>0</v>
      </c>
      <c r="BS888" s="422">
        <f t="shared" ca="1" si="1061"/>
        <v>0</v>
      </c>
      <c r="BT888" s="422">
        <f t="shared" si="1062"/>
        <v>0</v>
      </c>
      <c r="BU888" s="422">
        <f t="shared" si="1063"/>
        <v>0</v>
      </c>
      <c r="BV888" s="422">
        <f t="shared" si="1064"/>
        <v>0</v>
      </c>
      <c r="BW888" s="422">
        <f t="shared" si="1065"/>
        <v>0</v>
      </c>
      <c r="BX888" s="422">
        <f t="shared" si="1082"/>
        <v>0</v>
      </c>
      <c r="BY888" s="422">
        <f t="shared" si="1066"/>
        <v>0</v>
      </c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458"/>
      <c r="CL888" s="458"/>
      <c r="CM888" s="458"/>
      <c r="CN888" s="458"/>
      <c r="CO888" s="458"/>
      <c r="CP888" s="458"/>
      <c r="CQ888" s="458"/>
      <c r="CR888" s="458"/>
      <c r="CS888" s="458"/>
      <c r="CT888" s="458"/>
      <c r="CU888" s="458"/>
      <c r="CV888" s="458"/>
      <c r="CW888" s="458"/>
      <c r="CX888" s="458"/>
      <c r="CY888" s="458"/>
      <c r="CZ888" s="458"/>
      <c r="DA888" s="458"/>
      <c r="DB888" s="458"/>
      <c r="DC888" s="458"/>
      <c r="DD888" s="458"/>
      <c r="DE888" s="458"/>
      <c r="DF888" s="458"/>
      <c r="DG888" s="458"/>
      <c r="DH888" s="458"/>
      <c r="DI888" s="458"/>
      <c r="DJ888" s="458"/>
      <c r="DK888" s="458"/>
      <c r="DL888" s="458"/>
      <c r="DM888" s="458"/>
      <c r="DN888" s="458"/>
      <c r="DO888" s="458"/>
      <c r="DP888" s="458"/>
      <c r="DQ888" s="458"/>
      <c r="DR888" s="458"/>
      <c r="DS888" s="458"/>
      <c r="DT888" s="458"/>
      <c r="DU888" s="39"/>
      <c r="DV888" s="39"/>
      <c r="DW888" s="31">
        <f t="shared" si="1107"/>
        <v>64</v>
      </c>
      <c r="DX888" s="459">
        <f t="shared" si="1067"/>
        <v>764</v>
      </c>
      <c r="DY888" s="467">
        <f t="shared" si="1083"/>
        <v>0</v>
      </c>
      <c r="DZ888" s="468">
        <f t="shared" si="1084"/>
        <v>0</v>
      </c>
      <c r="EA888" s="467">
        <f t="shared" si="1085"/>
        <v>0</v>
      </c>
      <c r="EB888" s="468"/>
      <c r="EC888" s="326"/>
      <c r="ED888" s="468"/>
      <c r="EE888" s="39"/>
      <c r="EF888" s="459">
        <f t="shared" si="1086"/>
        <v>764</v>
      </c>
      <c r="EG888" s="407">
        <f t="shared" si="1104"/>
        <v>0.03</v>
      </c>
      <c r="EH888" s="407">
        <f t="shared" si="1104"/>
        <v>0.03</v>
      </c>
      <c r="EI888" s="407">
        <f t="shared" si="1104"/>
        <v>0.03</v>
      </c>
      <c r="EJ888" s="407">
        <f t="shared" si="1104"/>
        <v>0.03</v>
      </c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U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</row>
    <row r="889" spans="1:228" ht="12.75" hidden="1" customHeight="1" x14ac:dyDescent="0.2">
      <c r="A889" s="31">
        <f t="shared" si="1105"/>
        <v>64</v>
      </c>
      <c r="B889" s="31"/>
      <c r="C889" s="31"/>
      <c r="D889" s="32">
        <f t="shared" si="1068"/>
        <v>765</v>
      </c>
      <c r="E889" s="33">
        <f t="shared" ca="1" si="1032"/>
        <v>0</v>
      </c>
      <c r="F889" s="33">
        <f t="shared" ca="1" si="1033"/>
        <v>0</v>
      </c>
      <c r="G889" s="33">
        <f t="shared" ca="1" si="1034"/>
        <v>0</v>
      </c>
      <c r="H889" s="33">
        <v>0</v>
      </c>
      <c r="I889" s="33">
        <v>0</v>
      </c>
      <c r="J889" s="33">
        <f t="shared" ca="1" si="1090"/>
        <v>0</v>
      </c>
      <c r="K889" s="33">
        <f t="shared" ca="1" si="1035"/>
        <v>0</v>
      </c>
      <c r="L889" s="33"/>
      <c r="M889" s="832">
        <v>0</v>
      </c>
      <c r="N889" s="33">
        <f>IF(M889&gt;0,#REF!,0)</f>
        <v>0</v>
      </c>
      <c r="O889" s="33">
        <f t="shared" ca="1" si="1036"/>
        <v>0</v>
      </c>
      <c r="P889" s="833">
        <f t="shared" ca="1" si="1069"/>
        <v>0</v>
      </c>
      <c r="Q889" s="834">
        <f t="shared" ca="1" si="1070"/>
        <v>0</v>
      </c>
      <c r="R889" s="835">
        <f t="shared" ca="1" si="1071"/>
        <v>0</v>
      </c>
      <c r="S889" s="836">
        <f t="shared" ca="1" si="1072"/>
        <v>0</v>
      </c>
      <c r="T889" s="34">
        <f t="shared" ca="1" si="1037"/>
        <v>0</v>
      </c>
      <c r="U889" s="835">
        <f t="shared" ca="1" si="1073"/>
        <v>0</v>
      </c>
      <c r="V889" s="34">
        <f t="shared" si="1099"/>
        <v>0</v>
      </c>
      <c r="W889" s="553">
        <f t="shared" si="1100"/>
        <v>0</v>
      </c>
      <c r="X889" s="42">
        <f t="shared" si="1074"/>
        <v>0.03</v>
      </c>
      <c r="Y889" s="43">
        <f t="shared" si="1038"/>
        <v>2.4662697723036864E-3</v>
      </c>
      <c r="Z889" s="45">
        <f t="shared" si="1106"/>
        <v>0.03</v>
      </c>
      <c r="AA889" s="43">
        <f t="shared" si="1039"/>
        <v>2.4662697723036864E-3</v>
      </c>
      <c r="AB889" s="35">
        <f t="shared" si="1103"/>
        <v>0.16</v>
      </c>
      <c r="AC889" s="35">
        <f t="shared" ca="1" si="1103"/>
        <v>0.15470777428049154</v>
      </c>
      <c r="AD889" s="317">
        <f t="shared" ca="1" si="1103"/>
        <v>0.15470777428049154</v>
      </c>
      <c r="AE889" s="39"/>
      <c r="AF889" s="318">
        <f t="shared" si="1040"/>
        <v>0</v>
      </c>
      <c r="AG889" s="405">
        <f t="shared" ca="1" si="1041"/>
        <v>0</v>
      </c>
      <c r="AH889" s="318">
        <f t="shared" si="1042"/>
        <v>0</v>
      </c>
      <c r="AI889" s="405">
        <f t="shared" ca="1" si="1043"/>
        <v>0</v>
      </c>
      <c r="AJ889" s="318">
        <f t="shared" si="1044"/>
        <v>0</v>
      </c>
      <c r="AK889" s="405">
        <f t="shared" ca="1" si="1045"/>
        <v>0</v>
      </c>
      <c r="AL889" s="35">
        <v>0</v>
      </c>
      <c r="AM889" s="36">
        <f t="shared" ca="1" si="1046"/>
        <v>0</v>
      </c>
      <c r="AN889" s="39"/>
      <c r="AO889" s="39"/>
      <c r="AP889" s="709">
        <f ca="1">IF($J$12="",0,IF(A889&lt;=$Y$3,IF(R888+SUM($M$126:M889)&gt;$Z$22,R888*10%,IF(R888+SUM($M$126:M889)&lt;=$Z$22,$Z$22-R888-SUM($M$126:M889))),0))</f>
        <v>0</v>
      </c>
      <c r="AQ889" s="319">
        <f t="shared" ca="1" si="1076"/>
        <v>0</v>
      </c>
      <c r="AR889" s="319">
        <f ca="1">IF($J$12="",0,IF(U888&lt;0,0,IF(A889&lt;=$Y$3,IF(U888+SUM($M$126:M889)&gt;$Z$22,U888*10%,IF(U888+SUM($M$126:M889)&lt;=$Z$22,$AR$125-U888-SUM($M$126:M889))),0)))</f>
        <v>0</v>
      </c>
      <c r="AS889" s="39">
        <f t="shared" ca="1" si="1077"/>
        <v>0</v>
      </c>
      <c r="AT889" s="723">
        <f t="shared" ca="1" si="1047"/>
        <v>0</v>
      </c>
      <c r="AU889" s="321">
        <f t="shared" ca="1" si="1048"/>
        <v>0</v>
      </c>
      <c r="AV889" s="320">
        <f t="shared" ca="1" si="1049"/>
        <v>0</v>
      </c>
      <c r="AW889" s="320">
        <f t="shared" ca="1" si="1050"/>
        <v>0</v>
      </c>
      <c r="AX889" s="321">
        <f t="shared" ca="1" si="1051"/>
        <v>0</v>
      </c>
      <c r="AY889" s="321">
        <f t="shared" ca="1" si="1078"/>
        <v>0</v>
      </c>
      <c r="AZ889" s="724">
        <f t="shared" ca="1" si="1052"/>
        <v>0</v>
      </c>
      <c r="BA889" s="1259">
        <f t="shared" si="1079"/>
        <v>0</v>
      </c>
      <c r="BB889" s="1250"/>
      <c r="BC889" s="715">
        <f t="shared" si="1053"/>
        <v>0</v>
      </c>
      <c r="BD889" s="715">
        <f t="shared" si="1054"/>
        <v>0</v>
      </c>
      <c r="BE889" s="716">
        <f t="shared" si="1055"/>
        <v>0</v>
      </c>
      <c r="BF889" s="716">
        <f t="shared" si="1080"/>
        <v>0</v>
      </c>
      <c r="BG889" s="732">
        <f t="shared" si="1056"/>
        <v>0</v>
      </c>
      <c r="BH889" s="39"/>
      <c r="BI889" s="39"/>
      <c r="BJ889" s="39"/>
      <c r="BK889" s="39"/>
      <c r="BL889" s="39"/>
      <c r="BM889" s="30"/>
      <c r="BN889" s="422">
        <f t="shared" ca="1" si="1057"/>
        <v>0</v>
      </c>
      <c r="BO889" s="422">
        <f t="shared" ca="1" si="1058"/>
        <v>0</v>
      </c>
      <c r="BP889" s="422">
        <f t="shared" ca="1" si="1059"/>
        <v>0</v>
      </c>
      <c r="BQ889" s="422">
        <f t="shared" ca="1" si="1060"/>
        <v>0</v>
      </c>
      <c r="BR889" s="422">
        <f t="shared" ca="1" si="1081"/>
        <v>0</v>
      </c>
      <c r="BS889" s="422">
        <f t="shared" ca="1" si="1061"/>
        <v>0</v>
      </c>
      <c r="BT889" s="422">
        <f t="shared" si="1062"/>
        <v>0</v>
      </c>
      <c r="BU889" s="422">
        <f t="shared" si="1063"/>
        <v>0</v>
      </c>
      <c r="BV889" s="422">
        <f t="shared" si="1064"/>
        <v>0</v>
      </c>
      <c r="BW889" s="422">
        <f t="shared" si="1065"/>
        <v>0</v>
      </c>
      <c r="BX889" s="422">
        <f t="shared" si="1082"/>
        <v>0</v>
      </c>
      <c r="BY889" s="422">
        <f t="shared" si="1066"/>
        <v>0</v>
      </c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458"/>
      <c r="CL889" s="458"/>
      <c r="CM889" s="458"/>
      <c r="CN889" s="458"/>
      <c r="CO889" s="458"/>
      <c r="CP889" s="458"/>
      <c r="CQ889" s="458"/>
      <c r="CR889" s="458"/>
      <c r="CS889" s="458"/>
      <c r="CT889" s="458"/>
      <c r="CU889" s="458"/>
      <c r="CV889" s="458"/>
      <c r="CW889" s="458"/>
      <c r="CX889" s="458"/>
      <c r="CY889" s="458"/>
      <c r="CZ889" s="458"/>
      <c r="DA889" s="458"/>
      <c r="DB889" s="458"/>
      <c r="DC889" s="458"/>
      <c r="DD889" s="458"/>
      <c r="DE889" s="458"/>
      <c r="DF889" s="458"/>
      <c r="DG889" s="458"/>
      <c r="DH889" s="458"/>
      <c r="DI889" s="458"/>
      <c r="DJ889" s="458"/>
      <c r="DK889" s="458"/>
      <c r="DL889" s="458"/>
      <c r="DM889" s="458"/>
      <c r="DN889" s="458"/>
      <c r="DO889" s="458"/>
      <c r="DP889" s="458"/>
      <c r="DQ889" s="458"/>
      <c r="DR889" s="458"/>
      <c r="DS889" s="458"/>
      <c r="DT889" s="458"/>
      <c r="DU889" s="39"/>
      <c r="DV889" s="39"/>
      <c r="DW889" s="31">
        <f t="shared" si="1107"/>
        <v>64</v>
      </c>
      <c r="DX889" s="459">
        <f t="shared" si="1067"/>
        <v>765</v>
      </c>
      <c r="DY889" s="467">
        <f t="shared" si="1083"/>
        <v>0</v>
      </c>
      <c r="DZ889" s="468">
        <f t="shared" si="1084"/>
        <v>0</v>
      </c>
      <c r="EA889" s="467">
        <f t="shared" si="1085"/>
        <v>0</v>
      </c>
      <c r="EB889" s="468"/>
      <c r="EC889" s="326"/>
      <c r="ED889" s="468"/>
      <c r="EE889" s="39"/>
      <c r="EF889" s="459">
        <f t="shared" si="1086"/>
        <v>765</v>
      </c>
      <c r="EG889" s="407">
        <f t="shared" si="1104"/>
        <v>0.03</v>
      </c>
      <c r="EH889" s="407">
        <f t="shared" si="1104"/>
        <v>0.03</v>
      </c>
      <c r="EI889" s="407">
        <f t="shared" si="1104"/>
        <v>0.03</v>
      </c>
      <c r="EJ889" s="407">
        <f t="shared" si="1104"/>
        <v>0.03</v>
      </c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  <c r="FR889" s="39"/>
      <c r="FS889" s="39"/>
      <c r="FT889" s="39"/>
      <c r="FU889" s="39"/>
      <c r="FV889" s="39"/>
      <c r="FW889" s="39"/>
      <c r="FX889" s="39"/>
      <c r="FY889" s="39"/>
      <c r="FZ889" s="39"/>
      <c r="GA889" s="39"/>
      <c r="GB889" s="39"/>
      <c r="GC889" s="39"/>
      <c r="GD889" s="39"/>
      <c r="GE889" s="39"/>
      <c r="GF889" s="39"/>
      <c r="GG889" s="39"/>
      <c r="GH889" s="39"/>
      <c r="GI889" s="39"/>
      <c r="GJ889" s="39"/>
      <c r="GK889" s="39"/>
      <c r="GL889" s="39"/>
      <c r="GM889" s="39"/>
      <c r="GN889" s="39"/>
      <c r="GO889" s="39"/>
      <c r="GP889" s="39"/>
      <c r="GQ889" s="39"/>
      <c r="GR889" s="39"/>
      <c r="GS889" s="39"/>
      <c r="GT889" s="39"/>
      <c r="GU889" s="39"/>
      <c r="GV889" s="39"/>
      <c r="GW889" s="39"/>
      <c r="GX889" s="39"/>
      <c r="GY889" s="39"/>
      <c r="GZ889" s="39"/>
      <c r="HA889" s="39"/>
      <c r="HB889" s="39"/>
      <c r="HC889" s="39"/>
      <c r="HD889" s="39"/>
      <c r="HE889" s="39"/>
      <c r="HF889" s="39"/>
      <c r="HG889" s="39"/>
      <c r="HH889" s="39"/>
      <c r="HI889" s="39"/>
      <c r="HJ889" s="39"/>
      <c r="HK889" s="39"/>
      <c r="HL889" s="39"/>
      <c r="HM889" s="39"/>
      <c r="HN889" s="39"/>
      <c r="HO889" s="39"/>
      <c r="HP889" s="39"/>
      <c r="HQ889" s="39"/>
      <c r="HR889" s="39"/>
      <c r="HS889" s="39"/>
      <c r="HT889" s="39"/>
    </row>
    <row r="890" spans="1:228" ht="12.75" hidden="1" customHeight="1" x14ac:dyDescent="0.2">
      <c r="A890" s="31">
        <f t="shared" si="1105"/>
        <v>64</v>
      </c>
      <c r="B890" s="31"/>
      <c r="C890" s="31"/>
      <c r="D890" s="32">
        <f t="shared" si="1068"/>
        <v>766</v>
      </c>
      <c r="E890" s="33">
        <f t="shared" ca="1" si="1032"/>
        <v>0</v>
      </c>
      <c r="F890" s="33">
        <f t="shared" ca="1" si="1033"/>
        <v>0</v>
      </c>
      <c r="G890" s="33">
        <f t="shared" ca="1" si="1034"/>
        <v>0</v>
      </c>
      <c r="H890" s="33">
        <v>0</v>
      </c>
      <c r="I890" s="33">
        <v>0</v>
      </c>
      <c r="J890" s="33">
        <f t="shared" ca="1" si="1090"/>
        <v>0</v>
      </c>
      <c r="K890" s="33">
        <f t="shared" ca="1" si="1035"/>
        <v>0</v>
      </c>
      <c r="L890" s="33"/>
      <c r="M890" s="832">
        <v>0</v>
      </c>
      <c r="N890" s="33">
        <f>IF(M890&gt;0,#REF!,0)</f>
        <v>0</v>
      </c>
      <c r="O890" s="33">
        <f t="shared" ca="1" si="1036"/>
        <v>0</v>
      </c>
      <c r="P890" s="833">
        <f t="shared" ca="1" si="1069"/>
        <v>0</v>
      </c>
      <c r="Q890" s="834">
        <f t="shared" ca="1" si="1070"/>
        <v>0</v>
      </c>
      <c r="R890" s="835">
        <f t="shared" ca="1" si="1071"/>
        <v>0</v>
      </c>
      <c r="S890" s="836">
        <f t="shared" ca="1" si="1072"/>
        <v>0</v>
      </c>
      <c r="T890" s="34">
        <f t="shared" ca="1" si="1037"/>
        <v>0</v>
      </c>
      <c r="U890" s="835">
        <f t="shared" ca="1" si="1073"/>
        <v>0</v>
      </c>
      <c r="V890" s="34">
        <f t="shared" si="1099"/>
        <v>0</v>
      </c>
      <c r="W890" s="553">
        <f t="shared" si="1100"/>
        <v>0</v>
      </c>
      <c r="X890" s="42">
        <f t="shared" si="1074"/>
        <v>0.03</v>
      </c>
      <c r="Y890" s="43">
        <f t="shared" si="1038"/>
        <v>2.4662697723036864E-3</v>
      </c>
      <c r="Z890" s="45">
        <f t="shared" si="1106"/>
        <v>0.03</v>
      </c>
      <c r="AA890" s="43">
        <f t="shared" si="1039"/>
        <v>2.4662697723036864E-3</v>
      </c>
      <c r="AB890" s="35">
        <f t="shared" si="1103"/>
        <v>0.16</v>
      </c>
      <c r="AC890" s="35">
        <f t="shared" ca="1" si="1103"/>
        <v>0.15470777428049154</v>
      </c>
      <c r="AD890" s="317">
        <f t="shared" ca="1" si="1103"/>
        <v>0.15470777428049154</v>
      </c>
      <c r="AE890" s="39"/>
      <c r="AF890" s="318">
        <f t="shared" si="1040"/>
        <v>0</v>
      </c>
      <c r="AG890" s="405">
        <f t="shared" ca="1" si="1041"/>
        <v>0</v>
      </c>
      <c r="AH890" s="318">
        <f t="shared" si="1042"/>
        <v>0</v>
      </c>
      <c r="AI890" s="405">
        <f t="shared" ca="1" si="1043"/>
        <v>0</v>
      </c>
      <c r="AJ890" s="318">
        <f t="shared" si="1044"/>
        <v>0</v>
      </c>
      <c r="AK890" s="405">
        <f t="shared" ca="1" si="1045"/>
        <v>0</v>
      </c>
      <c r="AL890" s="35">
        <v>0</v>
      </c>
      <c r="AM890" s="36">
        <f t="shared" ca="1" si="1046"/>
        <v>0</v>
      </c>
      <c r="AN890" s="39"/>
      <c r="AO890" s="39"/>
      <c r="AP890" s="709">
        <f ca="1">IF($J$12="",0,IF(A890&lt;=$Y$3,IF(R889+SUM($M$126:M890)&gt;$Z$22,R889*10%,IF(R889+SUM($M$126:M890)&lt;=$Z$22,$Z$22-R889-SUM($M$126:M890))),0))</f>
        <v>0</v>
      </c>
      <c r="AQ890" s="319">
        <f t="shared" ca="1" si="1076"/>
        <v>0</v>
      </c>
      <c r="AR890" s="319">
        <f ca="1">IF($J$12="",0,IF(U889&lt;0,0,IF(A890&lt;=$Y$3,IF(U889+SUM($M$126:M890)&gt;$Z$22,U889*10%,IF(U889+SUM($M$126:M890)&lt;=$Z$22,$AR$125-U889-SUM($M$126:M890))),0)))</f>
        <v>0</v>
      </c>
      <c r="AS890" s="39">
        <f t="shared" ca="1" si="1077"/>
        <v>0</v>
      </c>
      <c r="AT890" s="723">
        <f t="shared" ca="1" si="1047"/>
        <v>0</v>
      </c>
      <c r="AU890" s="321">
        <f t="shared" ca="1" si="1048"/>
        <v>0</v>
      </c>
      <c r="AV890" s="320">
        <f t="shared" ca="1" si="1049"/>
        <v>0</v>
      </c>
      <c r="AW890" s="320">
        <f t="shared" ca="1" si="1050"/>
        <v>0</v>
      </c>
      <c r="AX890" s="321">
        <f t="shared" ca="1" si="1051"/>
        <v>0</v>
      </c>
      <c r="AY890" s="321">
        <f t="shared" ca="1" si="1078"/>
        <v>0</v>
      </c>
      <c r="AZ890" s="724">
        <f t="shared" ca="1" si="1052"/>
        <v>0</v>
      </c>
      <c r="BA890" s="1259">
        <f t="shared" si="1079"/>
        <v>0</v>
      </c>
      <c r="BB890" s="1250"/>
      <c r="BC890" s="715">
        <f t="shared" si="1053"/>
        <v>0</v>
      </c>
      <c r="BD890" s="715">
        <f t="shared" si="1054"/>
        <v>0</v>
      </c>
      <c r="BE890" s="716">
        <f t="shared" si="1055"/>
        <v>0</v>
      </c>
      <c r="BF890" s="716">
        <f t="shared" si="1080"/>
        <v>0</v>
      </c>
      <c r="BG890" s="732">
        <f t="shared" si="1056"/>
        <v>0</v>
      </c>
      <c r="BH890" s="39"/>
      <c r="BI890" s="39"/>
      <c r="BJ890" s="39"/>
      <c r="BK890" s="39"/>
      <c r="BL890" s="39"/>
      <c r="BM890" s="30"/>
      <c r="BN890" s="422">
        <f t="shared" ca="1" si="1057"/>
        <v>0</v>
      </c>
      <c r="BO890" s="422">
        <f t="shared" ca="1" si="1058"/>
        <v>0</v>
      </c>
      <c r="BP890" s="422">
        <f t="shared" ca="1" si="1059"/>
        <v>0</v>
      </c>
      <c r="BQ890" s="422">
        <f t="shared" ca="1" si="1060"/>
        <v>0</v>
      </c>
      <c r="BR890" s="422">
        <f t="shared" ca="1" si="1081"/>
        <v>0</v>
      </c>
      <c r="BS890" s="422">
        <f t="shared" ca="1" si="1061"/>
        <v>0</v>
      </c>
      <c r="BT890" s="422">
        <f t="shared" si="1062"/>
        <v>0</v>
      </c>
      <c r="BU890" s="422">
        <f t="shared" si="1063"/>
        <v>0</v>
      </c>
      <c r="BV890" s="422">
        <f t="shared" si="1064"/>
        <v>0</v>
      </c>
      <c r="BW890" s="422">
        <f t="shared" si="1065"/>
        <v>0</v>
      </c>
      <c r="BX890" s="422">
        <f t="shared" si="1082"/>
        <v>0</v>
      </c>
      <c r="BY890" s="422">
        <f t="shared" si="1066"/>
        <v>0</v>
      </c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458"/>
      <c r="CL890" s="458"/>
      <c r="CM890" s="458"/>
      <c r="CN890" s="458"/>
      <c r="CO890" s="458"/>
      <c r="CP890" s="458"/>
      <c r="CQ890" s="458"/>
      <c r="CR890" s="458"/>
      <c r="CS890" s="458"/>
      <c r="CT890" s="458"/>
      <c r="CU890" s="458"/>
      <c r="CV890" s="458"/>
      <c r="CW890" s="458"/>
      <c r="CX890" s="458"/>
      <c r="CY890" s="458"/>
      <c r="CZ890" s="458"/>
      <c r="DA890" s="458"/>
      <c r="DB890" s="458"/>
      <c r="DC890" s="458"/>
      <c r="DD890" s="458"/>
      <c r="DE890" s="458"/>
      <c r="DF890" s="458"/>
      <c r="DG890" s="458"/>
      <c r="DH890" s="458"/>
      <c r="DI890" s="458"/>
      <c r="DJ890" s="458"/>
      <c r="DK890" s="458"/>
      <c r="DL890" s="458"/>
      <c r="DM890" s="458"/>
      <c r="DN890" s="458"/>
      <c r="DO890" s="458"/>
      <c r="DP890" s="458"/>
      <c r="DQ890" s="458"/>
      <c r="DR890" s="458"/>
      <c r="DS890" s="458"/>
      <c r="DT890" s="458"/>
      <c r="DU890" s="39"/>
      <c r="DV890" s="39"/>
      <c r="DW890" s="31">
        <f t="shared" si="1107"/>
        <v>64</v>
      </c>
      <c r="DX890" s="459">
        <f t="shared" si="1067"/>
        <v>766</v>
      </c>
      <c r="DY890" s="467">
        <f t="shared" si="1083"/>
        <v>0</v>
      </c>
      <c r="DZ890" s="468">
        <f t="shared" si="1084"/>
        <v>0</v>
      </c>
      <c r="EA890" s="467">
        <f t="shared" si="1085"/>
        <v>0</v>
      </c>
      <c r="EB890" s="468"/>
      <c r="EC890" s="326"/>
      <c r="ED890" s="468"/>
      <c r="EE890" s="39"/>
      <c r="EF890" s="459">
        <f t="shared" si="1086"/>
        <v>766</v>
      </c>
      <c r="EG890" s="407">
        <f t="shared" si="1104"/>
        <v>0.03</v>
      </c>
      <c r="EH890" s="407">
        <f t="shared" si="1104"/>
        <v>0.03</v>
      </c>
      <c r="EI890" s="407">
        <f t="shared" si="1104"/>
        <v>0.03</v>
      </c>
      <c r="EJ890" s="407">
        <f t="shared" si="1104"/>
        <v>0.03</v>
      </c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  <c r="FR890" s="39"/>
      <c r="FS890" s="39"/>
      <c r="FT890" s="39"/>
      <c r="FU890" s="39"/>
      <c r="FV890" s="39"/>
      <c r="FW890" s="39"/>
      <c r="FX890" s="39"/>
      <c r="FY890" s="39"/>
      <c r="FZ890" s="39"/>
      <c r="GA890" s="39"/>
      <c r="GB890" s="39"/>
      <c r="GC890" s="39"/>
      <c r="GD890" s="39"/>
      <c r="GE890" s="39"/>
      <c r="GF890" s="39"/>
      <c r="GG890" s="39"/>
      <c r="GH890" s="39"/>
      <c r="GI890" s="39"/>
      <c r="GJ890" s="39"/>
      <c r="GK890" s="39"/>
      <c r="GL890" s="39"/>
      <c r="GM890" s="39"/>
      <c r="GN890" s="39"/>
      <c r="GO890" s="39"/>
      <c r="GP890" s="39"/>
      <c r="GQ890" s="39"/>
      <c r="GR890" s="39"/>
      <c r="GS890" s="39"/>
      <c r="GT890" s="39"/>
      <c r="GU890" s="39"/>
      <c r="GV890" s="39"/>
      <c r="GW890" s="39"/>
      <c r="GX890" s="39"/>
      <c r="GY890" s="39"/>
      <c r="GZ890" s="39"/>
      <c r="HA890" s="39"/>
      <c r="HB890" s="39"/>
      <c r="HC890" s="39"/>
      <c r="HD890" s="39"/>
      <c r="HE890" s="39"/>
      <c r="HF890" s="39"/>
      <c r="HG890" s="39"/>
      <c r="HH890" s="39"/>
      <c r="HI890" s="39"/>
      <c r="HJ890" s="39"/>
      <c r="HK890" s="39"/>
      <c r="HL890" s="39"/>
      <c r="HM890" s="39"/>
      <c r="HN890" s="39"/>
      <c r="HO890" s="39"/>
      <c r="HP890" s="39"/>
      <c r="HQ890" s="39"/>
      <c r="HR890" s="39"/>
      <c r="HS890" s="39"/>
      <c r="HT890" s="39"/>
    </row>
    <row r="891" spans="1:228" ht="12.75" hidden="1" customHeight="1" x14ac:dyDescent="0.2">
      <c r="A891" s="31">
        <f t="shared" si="1105"/>
        <v>64</v>
      </c>
      <c r="B891" s="31"/>
      <c r="C891" s="31"/>
      <c r="D891" s="32">
        <f t="shared" si="1068"/>
        <v>767</v>
      </c>
      <c r="E891" s="33">
        <f t="shared" ca="1" si="1032"/>
        <v>0</v>
      </c>
      <c r="F891" s="33">
        <f t="shared" ca="1" si="1033"/>
        <v>0</v>
      </c>
      <c r="G891" s="33">
        <f t="shared" ca="1" si="1034"/>
        <v>0</v>
      </c>
      <c r="H891" s="33">
        <v>0</v>
      </c>
      <c r="I891" s="33">
        <v>0</v>
      </c>
      <c r="J891" s="33">
        <f t="shared" ca="1" si="1090"/>
        <v>0</v>
      </c>
      <c r="K891" s="33">
        <f t="shared" ca="1" si="1035"/>
        <v>0</v>
      </c>
      <c r="L891" s="33"/>
      <c r="M891" s="832">
        <v>0</v>
      </c>
      <c r="N891" s="33">
        <f>IF(M891&gt;0,#REF!,0)</f>
        <v>0</v>
      </c>
      <c r="O891" s="33">
        <f t="shared" ca="1" si="1036"/>
        <v>0</v>
      </c>
      <c r="P891" s="833">
        <f t="shared" ca="1" si="1069"/>
        <v>0</v>
      </c>
      <c r="Q891" s="834">
        <f t="shared" ca="1" si="1070"/>
        <v>0</v>
      </c>
      <c r="R891" s="835">
        <f t="shared" ca="1" si="1071"/>
        <v>0</v>
      </c>
      <c r="S891" s="836">
        <f t="shared" ca="1" si="1072"/>
        <v>0</v>
      </c>
      <c r="T891" s="34">
        <f t="shared" ca="1" si="1037"/>
        <v>0</v>
      </c>
      <c r="U891" s="835">
        <f t="shared" ca="1" si="1073"/>
        <v>0</v>
      </c>
      <c r="V891" s="34">
        <f t="shared" si="1099"/>
        <v>0</v>
      </c>
      <c r="W891" s="553">
        <f t="shared" si="1100"/>
        <v>0</v>
      </c>
      <c r="X891" s="42">
        <f t="shared" si="1074"/>
        <v>0.03</v>
      </c>
      <c r="Y891" s="43">
        <f t="shared" si="1038"/>
        <v>2.4662697723036864E-3</v>
      </c>
      <c r="Z891" s="45">
        <f t="shared" si="1106"/>
        <v>0.03</v>
      </c>
      <c r="AA891" s="43">
        <f t="shared" si="1039"/>
        <v>2.4662697723036864E-3</v>
      </c>
      <c r="AB891" s="35">
        <f t="shared" si="1103"/>
        <v>0.16</v>
      </c>
      <c r="AC891" s="35">
        <f t="shared" ca="1" si="1103"/>
        <v>0.15470777428049154</v>
      </c>
      <c r="AD891" s="317">
        <f t="shared" ca="1" si="1103"/>
        <v>0.15470777428049154</v>
      </c>
      <c r="AE891" s="39"/>
      <c r="AF891" s="318">
        <f t="shared" si="1040"/>
        <v>0</v>
      </c>
      <c r="AG891" s="405">
        <f t="shared" ca="1" si="1041"/>
        <v>0</v>
      </c>
      <c r="AH891" s="318">
        <f t="shared" si="1042"/>
        <v>0</v>
      </c>
      <c r="AI891" s="405">
        <f t="shared" ca="1" si="1043"/>
        <v>0</v>
      </c>
      <c r="AJ891" s="318">
        <f t="shared" si="1044"/>
        <v>0</v>
      </c>
      <c r="AK891" s="405">
        <f t="shared" ca="1" si="1045"/>
        <v>0</v>
      </c>
      <c r="AL891" s="35">
        <v>0</v>
      </c>
      <c r="AM891" s="36">
        <f t="shared" ca="1" si="1046"/>
        <v>0</v>
      </c>
      <c r="AN891" s="39"/>
      <c r="AO891" s="39"/>
      <c r="AP891" s="709">
        <f ca="1">IF($J$12="",0,IF(A891&lt;=$Y$3,IF(R890+SUM($M$126:M891)&gt;$Z$22,R890*10%,IF(R890+SUM($M$126:M891)&lt;=$Z$22,$Z$22-R890-SUM($M$126:M891))),0))</f>
        <v>0</v>
      </c>
      <c r="AQ891" s="319">
        <f t="shared" ca="1" si="1076"/>
        <v>0</v>
      </c>
      <c r="AR891" s="319">
        <f ca="1">IF($J$12="",0,IF(U890&lt;0,0,IF(A891&lt;=$Y$3,IF(U890+SUM($M$126:M891)&gt;$Z$22,U890*10%,IF(U890+SUM($M$126:M891)&lt;=$Z$22,$AR$125-U890-SUM($M$126:M891))),0)))</f>
        <v>0</v>
      </c>
      <c r="AS891" s="39">
        <f t="shared" ca="1" si="1077"/>
        <v>0</v>
      </c>
      <c r="AT891" s="723">
        <f t="shared" ca="1" si="1047"/>
        <v>0</v>
      </c>
      <c r="AU891" s="321">
        <f t="shared" ca="1" si="1048"/>
        <v>0</v>
      </c>
      <c r="AV891" s="320">
        <f t="shared" ca="1" si="1049"/>
        <v>0</v>
      </c>
      <c r="AW891" s="320">
        <f t="shared" ca="1" si="1050"/>
        <v>0</v>
      </c>
      <c r="AX891" s="321">
        <f t="shared" ca="1" si="1051"/>
        <v>0</v>
      </c>
      <c r="AY891" s="321">
        <f t="shared" ca="1" si="1078"/>
        <v>0</v>
      </c>
      <c r="AZ891" s="724">
        <f t="shared" ca="1" si="1052"/>
        <v>0</v>
      </c>
      <c r="BA891" s="1259">
        <f t="shared" si="1079"/>
        <v>0</v>
      </c>
      <c r="BB891" s="1250"/>
      <c r="BC891" s="715">
        <f t="shared" si="1053"/>
        <v>0</v>
      </c>
      <c r="BD891" s="715">
        <f t="shared" si="1054"/>
        <v>0</v>
      </c>
      <c r="BE891" s="716">
        <f t="shared" si="1055"/>
        <v>0</v>
      </c>
      <c r="BF891" s="716">
        <f t="shared" si="1080"/>
        <v>0</v>
      </c>
      <c r="BG891" s="732">
        <f t="shared" si="1056"/>
        <v>0</v>
      </c>
      <c r="BH891" s="39"/>
      <c r="BI891" s="39"/>
      <c r="BJ891" s="39"/>
      <c r="BK891" s="39"/>
      <c r="BL891" s="39"/>
      <c r="BM891" s="30"/>
      <c r="BN891" s="422">
        <f t="shared" ca="1" si="1057"/>
        <v>0</v>
      </c>
      <c r="BO891" s="422">
        <f t="shared" ca="1" si="1058"/>
        <v>0</v>
      </c>
      <c r="BP891" s="422">
        <f t="shared" ca="1" si="1059"/>
        <v>0</v>
      </c>
      <c r="BQ891" s="422">
        <f t="shared" ca="1" si="1060"/>
        <v>0</v>
      </c>
      <c r="BR891" s="422">
        <f t="shared" ca="1" si="1081"/>
        <v>0</v>
      </c>
      <c r="BS891" s="422">
        <f t="shared" ca="1" si="1061"/>
        <v>0</v>
      </c>
      <c r="BT891" s="422">
        <f t="shared" si="1062"/>
        <v>0</v>
      </c>
      <c r="BU891" s="422">
        <f t="shared" si="1063"/>
        <v>0</v>
      </c>
      <c r="BV891" s="422">
        <f t="shared" si="1064"/>
        <v>0</v>
      </c>
      <c r="BW891" s="422">
        <f t="shared" si="1065"/>
        <v>0</v>
      </c>
      <c r="BX891" s="422">
        <f t="shared" si="1082"/>
        <v>0</v>
      </c>
      <c r="BY891" s="422">
        <f t="shared" si="1066"/>
        <v>0</v>
      </c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458"/>
      <c r="CL891" s="458"/>
      <c r="CM891" s="458"/>
      <c r="CN891" s="458"/>
      <c r="CO891" s="458"/>
      <c r="CP891" s="458"/>
      <c r="CQ891" s="458"/>
      <c r="CR891" s="458"/>
      <c r="CS891" s="458"/>
      <c r="CT891" s="458"/>
      <c r="CU891" s="458"/>
      <c r="CV891" s="458"/>
      <c r="CW891" s="458"/>
      <c r="CX891" s="458"/>
      <c r="CY891" s="458"/>
      <c r="CZ891" s="458"/>
      <c r="DA891" s="458"/>
      <c r="DB891" s="458"/>
      <c r="DC891" s="458"/>
      <c r="DD891" s="458"/>
      <c r="DE891" s="458"/>
      <c r="DF891" s="458"/>
      <c r="DG891" s="458"/>
      <c r="DH891" s="458"/>
      <c r="DI891" s="458"/>
      <c r="DJ891" s="458"/>
      <c r="DK891" s="458"/>
      <c r="DL891" s="458"/>
      <c r="DM891" s="458"/>
      <c r="DN891" s="458"/>
      <c r="DO891" s="458"/>
      <c r="DP891" s="458"/>
      <c r="DQ891" s="458"/>
      <c r="DR891" s="458"/>
      <c r="DS891" s="458"/>
      <c r="DT891" s="458"/>
      <c r="DU891" s="39"/>
      <c r="DV891" s="39"/>
      <c r="DW891" s="31">
        <f t="shared" si="1107"/>
        <v>64</v>
      </c>
      <c r="DX891" s="459">
        <f t="shared" si="1067"/>
        <v>767</v>
      </c>
      <c r="DY891" s="467">
        <f t="shared" si="1083"/>
        <v>0</v>
      </c>
      <c r="DZ891" s="468">
        <f t="shared" si="1084"/>
        <v>0</v>
      </c>
      <c r="EA891" s="467">
        <f t="shared" si="1085"/>
        <v>0</v>
      </c>
      <c r="EB891" s="468"/>
      <c r="EC891" s="326"/>
      <c r="ED891" s="468"/>
      <c r="EE891" s="39"/>
      <c r="EF891" s="459">
        <f t="shared" si="1086"/>
        <v>767</v>
      </c>
      <c r="EG891" s="407">
        <f t="shared" si="1104"/>
        <v>0.03</v>
      </c>
      <c r="EH891" s="407">
        <f t="shared" si="1104"/>
        <v>0.03</v>
      </c>
      <c r="EI891" s="407">
        <f t="shared" si="1104"/>
        <v>0.03</v>
      </c>
      <c r="EJ891" s="407">
        <f t="shared" si="1104"/>
        <v>0.03</v>
      </c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  <c r="FR891" s="39"/>
      <c r="FS891" s="39"/>
      <c r="FT891" s="39"/>
      <c r="FU891" s="39"/>
      <c r="FV891" s="39"/>
      <c r="FW891" s="39"/>
      <c r="FX891" s="39"/>
      <c r="FY891" s="39"/>
      <c r="FZ891" s="39"/>
      <c r="GA891" s="39"/>
      <c r="GB891" s="39"/>
      <c r="GC891" s="39"/>
      <c r="GD891" s="39"/>
      <c r="GE891" s="39"/>
      <c r="GF891" s="39"/>
      <c r="GG891" s="39"/>
      <c r="GH891" s="39"/>
      <c r="GI891" s="39"/>
      <c r="GJ891" s="39"/>
      <c r="GK891" s="39"/>
      <c r="GL891" s="39"/>
      <c r="GM891" s="39"/>
      <c r="GN891" s="39"/>
      <c r="GO891" s="39"/>
      <c r="GP891" s="39"/>
      <c r="GQ891" s="39"/>
      <c r="GR891" s="39"/>
      <c r="GS891" s="39"/>
      <c r="GT891" s="39"/>
      <c r="GU891" s="39"/>
      <c r="GV891" s="39"/>
      <c r="GW891" s="39"/>
      <c r="GX891" s="39"/>
      <c r="GY891" s="39"/>
      <c r="GZ891" s="39"/>
      <c r="HA891" s="39"/>
      <c r="HB891" s="39"/>
      <c r="HC891" s="39"/>
      <c r="HD891" s="39"/>
      <c r="HE891" s="39"/>
      <c r="HF891" s="39"/>
      <c r="HG891" s="39"/>
      <c r="HH891" s="39"/>
      <c r="HI891" s="39"/>
      <c r="HJ891" s="39"/>
      <c r="HK891" s="39"/>
      <c r="HL891" s="39"/>
      <c r="HM891" s="39"/>
      <c r="HN891" s="39"/>
      <c r="HO891" s="39"/>
      <c r="HP891" s="39"/>
      <c r="HQ891" s="39"/>
      <c r="HR891" s="39"/>
      <c r="HS891" s="39"/>
      <c r="HT891" s="39"/>
    </row>
    <row r="892" spans="1:228" ht="12.75" hidden="1" customHeight="1" x14ac:dyDescent="0.2">
      <c r="A892" s="31">
        <f t="shared" si="1105"/>
        <v>64</v>
      </c>
      <c r="B892" s="31"/>
      <c r="C892" s="31"/>
      <c r="D892" s="32">
        <f t="shared" si="1068"/>
        <v>768</v>
      </c>
      <c r="E892" s="33">
        <f t="shared" ca="1" si="1032"/>
        <v>0</v>
      </c>
      <c r="F892" s="33">
        <f t="shared" ca="1" si="1033"/>
        <v>0</v>
      </c>
      <c r="G892" s="33">
        <f t="shared" ca="1" si="1034"/>
        <v>0</v>
      </c>
      <c r="H892" s="33">
        <v>0</v>
      </c>
      <c r="I892" s="33">
        <v>0</v>
      </c>
      <c r="J892" s="33">
        <f t="shared" ca="1" si="1090"/>
        <v>0</v>
      </c>
      <c r="K892" s="33">
        <f t="shared" ca="1" si="1035"/>
        <v>0</v>
      </c>
      <c r="L892" s="33"/>
      <c r="M892" s="832">
        <v>0</v>
      </c>
      <c r="N892" s="33">
        <f>IF(M892&gt;0,#REF!,0)</f>
        <v>0</v>
      </c>
      <c r="O892" s="33">
        <f t="shared" ca="1" si="1036"/>
        <v>0</v>
      </c>
      <c r="P892" s="833">
        <f t="shared" ca="1" si="1069"/>
        <v>0</v>
      </c>
      <c r="Q892" s="834">
        <f t="shared" ca="1" si="1070"/>
        <v>0</v>
      </c>
      <c r="R892" s="835">
        <f t="shared" ca="1" si="1071"/>
        <v>0</v>
      </c>
      <c r="S892" s="836">
        <f t="shared" ca="1" si="1072"/>
        <v>0</v>
      </c>
      <c r="T892" s="34">
        <f t="shared" ca="1" si="1037"/>
        <v>0</v>
      </c>
      <c r="U892" s="835">
        <f t="shared" ca="1" si="1073"/>
        <v>0</v>
      </c>
      <c r="V892" s="34">
        <f t="shared" si="1099"/>
        <v>0</v>
      </c>
      <c r="W892" s="553">
        <f t="shared" si="1100"/>
        <v>0</v>
      </c>
      <c r="X892" s="42">
        <f t="shared" si="1074"/>
        <v>0.03</v>
      </c>
      <c r="Y892" s="43">
        <f t="shared" si="1038"/>
        <v>2.4662697723036864E-3</v>
      </c>
      <c r="Z892" s="45">
        <f t="shared" si="1106"/>
        <v>0.03</v>
      </c>
      <c r="AA892" s="43">
        <f t="shared" si="1039"/>
        <v>2.4662697723036864E-3</v>
      </c>
      <c r="AB892" s="35">
        <f t="shared" si="1103"/>
        <v>0.16</v>
      </c>
      <c r="AC892" s="35">
        <f t="shared" ca="1" si="1103"/>
        <v>0.15470777428049154</v>
      </c>
      <c r="AD892" s="317">
        <f t="shared" ca="1" si="1103"/>
        <v>0.15470777428049154</v>
      </c>
      <c r="AE892" s="39"/>
      <c r="AF892" s="318">
        <f t="shared" si="1040"/>
        <v>0</v>
      </c>
      <c r="AG892" s="405">
        <f t="shared" ca="1" si="1041"/>
        <v>0</v>
      </c>
      <c r="AH892" s="318">
        <f t="shared" si="1042"/>
        <v>0</v>
      </c>
      <c r="AI892" s="405">
        <f t="shared" ca="1" si="1043"/>
        <v>0</v>
      </c>
      <c r="AJ892" s="318">
        <f t="shared" si="1044"/>
        <v>0</v>
      </c>
      <c r="AK892" s="405">
        <f t="shared" ca="1" si="1045"/>
        <v>0</v>
      </c>
      <c r="AL892" s="35">
        <v>0</v>
      </c>
      <c r="AM892" s="36">
        <f t="shared" ca="1" si="1046"/>
        <v>0</v>
      </c>
      <c r="AN892" s="39"/>
      <c r="AO892" s="39"/>
      <c r="AP892" s="709">
        <f ca="1">IF($J$12="",0,IF(A892&lt;=$Y$3,IF(R891+SUM($M$126:M892)&gt;$Z$22,R891*10%,IF(R891+SUM($M$126:M892)&lt;=$Z$22,$Z$22-R891-SUM($M$126:M892))),0))</f>
        <v>0</v>
      </c>
      <c r="AQ892" s="319">
        <f t="shared" ca="1" si="1076"/>
        <v>0</v>
      </c>
      <c r="AR892" s="319">
        <f ca="1">IF($J$12="",0,IF(U891&lt;0,0,IF(A892&lt;=$Y$3,IF(U891+SUM($M$126:M892)&gt;$Z$22,U891*10%,IF(U891+SUM($M$126:M892)&lt;=$Z$22,$AR$125-U891-SUM($M$126:M892))),0)))</f>
        <v>0</v>
      </c>
      <c r="AS892" s="39">
        <f t="shared" ca="1" si="1077"/>
        <v>0</v>
      </c>
      <c r="AT892" s="723">
        <f t="shared" ca="1" si="1047"/>
        <v>0</v>
      </c>
      <c r="AU892" s="321">
        <f t="shared" ca="1" si="1048"/>
        <v>0</v>
      </c>
      <c r="AV892" s="320">
        <f t="shared" ca="1" si="1049"/>
        <v>0</v>
      </c>
      <c r="AW892" s="320">
        <f t="shared" ca="1" si="1050"/>
        <v>0</v>
      </c>
      <c r="AX892" s="321">
        <f t="shared" ca="1" si="1051"/>
        <v>0</v>
      </c>
      <c r="AY892" s="321">
        <f t="shared" ca="1" si="1078"/>
        <v>0</v>
      </c>
      <c r="AZ892" s="724">
        <f t="shared" ca="1" si="1052"/>
        <v>0</v>
      </c>
      <c r="BA892" s="1259">
        <f t="shared" si="1079"/>
        <v>0</v>
      </c>
      <c r="BB892" s="1250"/>
      <c r="BC892" s="715">
        <f t="shared" si="1053"/>
        <v>0</v>
      </c>
      <c r="BD892" s="715">
        <f t="shared" si="1054"/>
        <v>0</v>
      </c>
      <c r="BE892" s="716">
        <f t="shared" si="1055"/>
        <v>0</v>
      </c>
      <c r="BF892" s="716">
        <f t="shared" si="1080"/>
        <v>0</v>
      </c>
      <c r="BG892" s="732">
        <f t="shared" si="1056"/>
        <v>0</v>
      </c>
      <c r="BH892" s="39"/>
      <c r="BI892" s="39"/>
      <c r="BJ892" s="39"/>
      <c r="BK892" s="39"/>
      <c r="BL892" s="39"/>
      <c r="BM892" s="30"/>
      <c r="BN892" s="422">
        <f t="shared" ca="1" si="1057"/>
        <v>0</v>
      </c>
      <c r="BO892" s="422">
        <f t="shared" ca="1" si="1058"/>
        <v>0</v>
      </c>
      <c r="BP892" s="422">
        <f t="shared" ca="1" si="1059"/>
        <v>0</v>
      </c>
      <c r="BQ892" s="422">
        <f t="shared" ca="1" si="1060"/>
        <v>0</v>
      </c>
      <c r="BR892" s="422">
        <f t="shared" ca="1" si="1081"/>
        <v>0</v>
      </c>
      <c r="BS892" s="422">
        <f t="shared" ca="1" si="1061"/>
        <v>0</v>
      </c>
      <c r="BT892" s="422">
        <f t="shared" si="1062"/>
        <v>0</v>
      </c>
      <c r="BU892" s="422">
        <f t="shared" si="1063"/>
        <v>0</v>
      </c>
      <c r="BV892" s="422">
        <f t="shared" si="1064"/>
        <v>0</v>
      </c>
      <c r="BW892" s="422">
        <f t="shared" si="1065"/>
        <v>0</v>
      </c>
      <c r="BX892" s="422">
        <f t="shared" si="1082"/>
        <v>0</v>
      </c>
      <c r="BY892" s="422">
        <f t="shared" si="1066"/>
        <v>0</v>
      </c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458"/>
      <c r="CL892" s="458"/>
      <c r="CM892" s="458"/>
      <c r="CN892" s="458"/>
      <c r="CO892" s="458"/>
      <c r="CP892" s="458"/>
      <c r="CQ892" s="458"/>
      <c r="CR892" s="458"/>
      <c r="CS892" s="458"/>
      <c r="CT892" s="458"/>
      <c r="CU892" s="458"/>
      <c r="CV892" s="458"/>
      <c r="CW892" s="458"/>
      <c r="CX892" s="458"/>
      <c r="CY892" s="458"/>
      <c r="CZ892" s="458"/>
      <c r="DA892" s="458"/>
      <c r="DB892" s="458"/>
      <c r="DC892" s="458"/>
      <c r="DD892" s="458"/>
      <c r="DE892" s="458"/>
      <c r="DF892" s="458"/>
      <c r="DG892" s="458"/>
      <c r="DH892" s="458"/>
      <c r="DI892" s="458"/>
      <c r="DJ892" s="458"/>
      <c r="DK892" s="458"/>
      <c r="DL892" s="458"/>
      <c r="DM892" s="458"/>
      <c r="DN892" s="458"/>
      <c r="DO892" s="458"/>
      <c r="DP892" s="458"/>
      <c r="DQ892" s="458"/>
      <c r="DR892" s="458"/>
      <c r="DS892" s="458"/>
      <c r="DT892" s="458"/>
      <c r="DU892" s="39"/>
      <c r="DV892" s="39"/>
      <c r="DW892" s="31">
        <f t="shared" si="1107"/>
        <v>64</v>
      </c>
      <c r="DX892" s="459">
        <f t="shared" si="1067"/>
        <v>768</v>
      </c>
      <c r="DY892" s="467">
        <f t="shared" si="1083"/>
        <v>0</v>
      </c>
      <c r="DZ892" s="468">
        <f t="shared" si="1084"/>
        <v>0</v>
      </c>
      <c r="EA892" s="467">
        <f t="shared" si="1085"/>
        <v>0</v>
      </c>
      <c r="EB892" s="468"/>
      <c r="EC892" s="326"/>
      <c r="ED892" s="468"/>
      <c r="EE892" s="39"/>
      <c r="EF892" s="459">
        <f t="shared" si="1086"/>
        <v>768</v>
      </c>
      <c r="EG892" s="407">
        <f t="shared" si="1104"/>
        <v>0.03</v>
      </c>
      <c r="EH892" s="407">
        <f t="shared" si="1104"/>
        <v>0.03</v>
      </c>
      <c r="EI892" s="407">
        <f t="shared" si="1104"/>
        <v>0.03</v>
      </c>
      <c r="EJ892" s="407">
        <f t="shared" si="1104"/>
        <v>0.03</v>
      </c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  <c r="FR892" s="39"/>
      <c r="FS892" s="39"/>
      <c r="FT892" s="39"/>
      <c r="FU892" s="39"/>
      <c r="FV892" s="39"/>
      <c r="FW892" s="39"/>
      <c r="FX892" s="39"/>
      <c r="FY892" s="39"/>
      <c r="FZ892" s="39"/>
      <c r="GA892" s="39"/>
      <c r="GB892" s="39"/>
      <c r="GC892" s="39"/>
      <c r="GD892" s="39"/>
      <c r="GE892" s="39"/>
      <c r="GF892" s="39"/>
      <c r="GG892" s="39"/>
      <c r="GH892" s="39"/>
      <c r="GI892" s="39"/>
      <c r="GJ892" s="39"/>
      <c r="GK892" s="39"/>
      <c r="GL892" s="39"/>
      <c r="GM892" s="39"/>
      <c r="GN892" s="39"/>
      <c r="GO892" s="39"/>
      <c r="GP892" s="39"/>
      <c r="GQ892" s="39"/>
      <c r="GR892" s="39"/>
      <c r="GS892" s="39"/>
      <c r="GT892" s="39"/>
      <c r="GU892" s="39"/>
      <c r="GV892" s="39"/>
      <c r="GW892" s="39"/>
      <c r="GX892" s="39"/>
      <c r="GY892" s="39"/>
      <c r="GZ892" s="39"/>
      <c r="HA892" s="39"/>
      <c r="HB892" s="39"/>
      <c r="HC892" s="39"/>
      <c r="HD892" s="39"/>
      <c r="HE892" s="39"/>
      <c r="HF892" s="39"/>
      <c r="HG892" s="39"/>
      <c r="HH892" s="39"/>
      <c r="HI892" s="39"/>
      <c r="HJ892" s="39"/>
      <c r="HK892" s="39"/>
      <c r="HL892" s="39"/>
      <c r="HM892" s="39"/>
      <c r="HN892" s="39"/>
      <c r="HO892" s="39"/>
      <c r="HP892" s="39"/>
      <c r="HQ892" s="39"/>
      <c r="HR892" s="39"/>
      <c r="HS892" s="39"/>
      <c r="HT892" s="39"/>
    </row>
    <row r="893" spans="1:228" ht="12.75" hidden="1" customHeight="1" x14ac:dyDescent="0.2">
      <c r="A893" s="31">
        <f>A892+1</f>
        <v>65</v>
      </c>
      <c r="B893" s="31"/>
      <c r="C893" s="31">
        <v>30</v>
      </c>
      <c r="D893" s="32">
        <f t="shared" si="1068"/>
        <v>769</v>
      </c>
      <c r="E893" s="33">
        <f t="shared" ref="E893:E956" ca="1" si="1108">IF(A893&gt;$Y$4,0,IF(MOD(D893-$D$125,$N$1073)=0,$Y$6,0))</f>
        <v>0</v>
      </c>
      <c r="F893" s="33">
        <f t="shared" ref="F893:F956" ca="1" si="1109">IF(E893&gt;0,$AA$1082,0)</f>
        <v>0</v>
      </c>
      <c r="G893" s="33">
        <f t="shared" ref="G893:G956" ca="1" si="1110">IF((E893+H893)/(1+AB893)&gt;F893,(E893+H893)/(1+AB893)-F893,0)</f>
        <v>0</v>
      </c>
      <c r="H893" s="33">
        <v>0</v>
      </c>
      <c r="I893" s="33">
        <v>0</v>
      </c>
      <c r="J893" s="33">
        <f t="shared" ca="1" si="1090"/>
        <v>0</v>
      </c>
      <c r="K893" s="33">
        <f t="shared" ref="K893:K956" ca="1" si="1111">ROUND($E893/(1+AB893)*AC893+(H893/(1+AB893)*AD893)+(I893/(1+AB893)*AD893),2)</f>
        <v>0</v>
      </c>
      <c r="L893" s="33"/>
      <c r="M893" s="832">
        <v>0</v>
      </c>
      <c r="N893" s="33">
        <f>IF(M893&gt;0,#REF!,0)</f>
        <v>0</v>
      </c>
      <c r="O893" s="33">
        <f t="shared" ref="O893:O956" ca="1" si="1112">ROUND((E893+H893+I893)/(1+$AB893)-SUM(K893:N893),2)</f>
        <v>0</v>
      </c>
      <c r="P893" s="833">
        <f t="shared" ca="1" si="1069"/>
        <v>0</v>
      </c>
      <c r="Q893" s="834">
        <f t="shared" ca="1" si="1070"/>
        <v>0</v>
      </c>
      <c r="R893" s="835">
        <f t="shared" ca="1" si="1071"/>
        <v>0</v>
      </c>
      <c r="S893" s="836">
        <f t="shared" ca="1" si="1072"/>
        <v>0</v>
      </c>
      <c r="T893" s="34">
        <f t="shared" ref="T893:T956" ca="1" si="1113">AM893</f>
        <v>0</v>
      </c>
      <c r="U893" s="835">
        <f t="shared" ca="1" si="1073"/>
        <v>0</v>
      </c>
      <c r="V893" s="34">
        <f t="shared" si="1099"/>
        <v>0</v>
      </c>
      <c r="W893" s="553">
        <f t="shared" si="1100"/>
        <v>0</v>
      </c>
      <c r="X893" s="42">
        <f t="shared" si="1074"/>
        <v>0.03</v>
      </c>
      <c r="Y893" s="43">
        <f t="shared" ref="Y893:Y956" si="1114">(1+X893)^(1/12)-1</f>
        <v>2.4662697723036864E-3</v>
      </c>
      <c r="Z893" s="45">
        <f t="shared" si="1106"/>
        <v>0.03</v>
      </c>
      <c r="AA893" s="43">
        <f t="shared" ref="AA893:AA956" si="1115">(1+Z893)^(1/12)-1</f>
        <v>2.4662697723036864E-3</v>
      </c>
      <c r="AB893" s="35">
        <f t="shared" si="1103"/>
        <v>0.16</v>
      </c>
      <c r="AC893" s="35">
        <f t="shared" ca="1" si="1103"/>
        <v>0.15470777428049154</v>
      </c>
      <c r="AD893" s="317">
        <f t="shared" ca="1" si="1103"/>
        <v>0.15470777428049154</v>
      </c>
      <c r="AE893" s="39"/>
      <c r="AF893" s="318">
        <f t="shared" ref="AF893:AF904" si="1116">VLOOKUP($D893,$DX$125:$ED$904,2,FALSE)</f>
        <v>0</v>
      </c>
      <c r="AG893" s="405">
        <f t="shared" ref="AG893:AG956" ca="1" si="1117">(($F893*AF893))/(1+$AB893)</f>
        <v>0</v>
      </c>
      <c r="AH893" s="318">
        <f t="shared" ref="AH893:AH904" si="1118">VLOOKUP($D893,$DX$125:$ED$904,3,FALSE)</f>
        <v>0</v>
      </c>
      <c r="AI893" s="405">
        <f t="shared" ref="AI893:AI956" ca="1" si="1119">(($F893*AH893))/(1+$AB893)</f>
        <v>0</v>
      </c>
      <c r="AJ893" s="318">
        <f t="shared" ref="AJ893:AJ904" si="1120">VLOOKUP($D893,$DX$125:$ED$904,4,FALSE)</f>
        <v>0</v>
      </c>
      <c r="AK893" s="405">
        <f t="shared" ref="AK893:AK956" ca="1" si="1121">(($F893*AJ893))/(1+$AB893)</f>
        <v>0</v>
      </c>
      <c r="AL893" s="35">
        <v>0</v>
      </c>
      <c r="AM893" s="36">
        <f t="shared" ref="AM893:AM956" ca="1" si="1122">SUM(BN893:BY893)*(1-AL893)+J893</f>
        <v>0</v>
      </c>
      <c r="AN893" s="39"/>
      <c r="AO893" s="39"/>
      <c r="AP893" s="709">
        <f ca="1">IF($J$12="",0,IF(A893&lt;=$Y$3,IF(R892+SUM($M$126:M893)&gt;$Z$22,R892*10%,IF(R892+SUM($M$126:M893)&lt;=$Z$22,$Z$22-R892-SUM($M$126:M893))),0))</f>
        <v>0</v>
      </c>
      <c r="AQ893" s="319">
        <f t="shared" ca="1" si="1076"/>
        <v>0</v>
      </c>
      <c r="AR893" s="319">
        <f ca="1">IF($J$12="",0,IF(U892&lt;0,0,IF(A893&lt;=$Y$3,IF(U892+SUM($M$126:M893)&gt;$Z$22,U892*10%,IF(U892+SUM($M$126:M893)&lt;=$Z$22,$AR$125-U892-SUM($M$126:M893))),0)))</f>
        <v>0</v>
      </c>
      <c r="AS893" s="39">
        <f t="shared" ca="1" si="1077"/>
        <v>0</v>
      </c>
      <c r="AT893" s="723">
        <f t="shared" ref="AT893:AT956" ca="1" si="1123">IF($G$1061="A",AP893,IF($G$1061="B",AQ893))</f>
        <v>0</v>
      </c>
      <c r="AU893" s="321">
        <f t="shared" ref="AU893:AU956" ca="1" si="1124">IF($G$1061="A",AR893,IF($G$1061="B",AS893))</f>
        <v>0</v>
      </c>
      <c r="AV893" s="320">
        <f t="shared" ref="AV893:AV956" ca="1" si="1125">IF($A893&lt;=$Z$14,$Z$23,0)</f>
        <v>0</v>
      </c>
      <c r="AW893" s="320">
        <f t="shared" ref="AW893:AW956" ca="1" si="1126">IF($A893&lt;=$Z$15,$Z$24,0)</f>
        <v>0</v>
      </c>
      <c r="AX893" s="321">
        <f t="shared" ref="AX893:AX956" ca="1" si="1127">IF($A893&lt;=$Z$16,$Z$25,0)</f>
        <v>0</v>
      </c>
      <c r="AY893" s="321">
        <f t="shared" ca="1" si="1078"/>
        <v>0</v>
      </c>
      <c r="AZ893" s="724">
        <f t="shared" ref="AZ893:AZ956" ca="1" si="1128">IF($A893&lt;=$Z$17,$Z$26,0)</f>
        <v>0</v>
      </c>
      <c r="BA893" s="1259">
        <f t="shared" si="1079"/>
        <v>0</v>
      </c>
      <c r="BB893" s="1250"/>
      <c r="BC893" s="715">
        <f t="shared" ref="BC893:BC956" si="1129">IF($A893&lt;=$AA$14,$AA$23,0)</f>
        <v>0</v>
      </c>
      <c r="BD893" s="715">
        <f t="shared" ref="BD893:BD956" si="1130">IF($A893&lt;=$AA$15,$AA$24,0)</f>
        <v>0</v>
      </c>
      <c r="BE893" s="716">
        <f t="shared" ref="BE893:BE956" si="1131">IF($A893&lt;=$AA$16,$AA$25,0)</f>
        <v>0</v>
      </c>
      <c r="BF893" s="716">
        <f t="shared" si="1080"/>
        <v>0</v>
      </c>
      <c r="BG893" s="732">
        <f t="shared" ref="BG893:BG956" si="1132">IF($A893&lt;=$AA$17,$AA$26,0)</f>
        <v>0</v>
      </c>
      <c r="BH893" s="39"/>
      <c r="BI893" s="39"/>
      <c r="BJ893" s="39"/>
      <c r="BK893" s="39"/>
      <c r="BL893" s="39"/>
      <c r="BM893" s="30"/>
      <c r="BN893" s="422">
        <f t="shared" ref="BN893:BN956" ca="1" si="1133">IF($J$12="",0,IF($J$12+$A893-1&gt;99,0,IF(AU893&gt;0,VLOOKUP($J$12+$A893-1,$EW$126:$FA$225,$H$1076,FALSE)*(1+$F$20)*AU893/1000,0)/12))</f>
        <v>0</v>
      </c>
      <c r="BO893" s="422">
        <f t="shared" ref="BO893:BO956" ca="1" si="1134">IF($J$12="",0,IF(AV893&gt;0,(VLOOKUP($J$12+$A893-1,$GI$126:$GM$225,$H$1076,FALSE)*(1+$F$21))*AV893/1000,0)/12)</f>
        <v>0</v>
      </c>
      <c r="BP893" s="422">
        <f t="shared" ref="BP893:BP956" ca="1" si="1135">IF($J$12="",0,IF(AW893&gt;0,VLOOKUP($J$12+$A893-1,$FI$126:$FM$225,$H$1076,FALSE)*(1+$F$22)*AW893/1000,0)/12)</f>
        <v>0</v>
      </c>
      <c r="BQ893" s="422">
        <f t="shared" ref="BQ893:BQ956" ca="1" si="1136">IF($J$12="",0,IF($J$12+$A893-1&gt;65,0,IF(AX893&gt;0,VLOOKUP($J$12+$A893-1,$FU$126:$FY$225,$H$1076,FALSE)*(1+$F$23)*AX893/1000,0)/12))</f>
        <v>0</v>
      </c>
      <c r="BR893" s="422">
        <f t="shared" ca="1" si="1081"/>
        <v>0</v>
      </c>
      <c r="BS893" s="422">
        <f t="shared" ref="BS893:BS956" ca="1" si="1137">IF($J$12="",0,IF(AZ893&gt;0,VLOOKUP($J$12+$A893-1,$GA$126:$GE$225,$H$1076,FALSE)*(1+$F$24)*AZ893/1000,0)/12)</f>
        <v>0</v>
      </c>
      <c r="BT893" s="422">
        <f t="shared" ref="BT893:BT956" si="1138">IF($J$13="",0,IF($J$13+$A893-1&gt;99,0,IF(BA893&gt;0,VLOOKUP($J$13+$A893-1,$EW$126:$FA$225,$H$1077,FALSE)*(1+$H$20)*BA893/1000,0)/12))</f>
        <v>0</v>
      </c>
      <c r="BU893" s="422">
        <f t="shared" ref="BU893:BU956" si="1139">IF($J$13="",0,IF(BC893&gt;0,(VLOOKUP($J$13+$A893-1,$GI$126:$GM$225,$H$1077,FALSE)*(1+$F$21))*BC893/1000,0)/12)</f>
        <v>0</v>
      </c>
      <c r="BV893" s="422">
        <f t="shared" ref="BV893:BV956" si="1140">IF($J$13="",0,IF(BD893&gt;0,VLOOKUP($J$12+$A893-1,$FI$126:$FM$225,$H$1077,FALSE)*(1+$F$22)*BD893/1000,0)/12)</f>
        <v>0</v>
      </c>
      <c r="BW893" s="422">
        <f t="shared" ref="BW893:BW956" si="1141">IF($J$13="",0,IF($J$13+$A893-1&gt;65,0,IF(BE893&gt;0,VLOOKUP($J$13+$A893-1,$FU$126:$FY$225,$H$1077,FALSE)*(1+$F$23)*BE893/1000,0)/12))</f>
        <v>0</v>
      </c>
      <c r="BX893" s="422">
        <f t="shared" si="1082"/>
        <v>0</v>
      </c>
      <c r="BY893" s="422">
        <f t="shared" ref="BY893:BY956" si="1142">IF($J$13="",0,IF(BG893&gt;0,VLOOKUP($J$13+$A893-1,$GA$126:$GE$225,$H$1077,FALSE)*(1+$F$24)*BG893/1000,0)/12)</f>
        <v>0</v>
      </c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458"/>
      <c r="CL893" s="458"/>
      <c r="CM893" s="458"/>
      <c r="CN893" s="458"/>
      <c r="CO893" s="458"/>
      <c r="CP893" s="458"/>
      <c r="CQ893" s="458"/>
      <c r="CR893" s="458"/>
      <c r="CS893" s="458"/>
      <c r="CT893" s="458"/>
      <c r="CU893" s="458"/>
      <c r="CV893" s="458"/>
      <c r="CW893" s="458"/>
      <c r="CX893" s="458"/>
      <c r="CY893" s="458"/>
      <c r="CZ893" s="458"/>
      <c r="DA893" s="458"/>
      <c r="DB893" s="458"/>
      <c r="DC893" s="458"/>
      <c r="DD893" s="458"/>
      <c r="DE893" s="458"/>
      <c r="DF893" s="458"/>
      <c r="DG893" s="458"/>
      <c r="DH893" s="458"/>
      <c r="DI893" s="458"/>
      <c r="DJ893" s="458"/>
      <c r="DK893" s="458"/>
      <c r="DL893" s="458"/>
      <c r="DM893" s="458"/>
      <c r="DN893" s="458"/>
      <c r="DO893" s="458"/>
      <c r="DP893" s="458"/>
      <c r="DQ893" s="458"/>
      <c r="DR893" s="458"/>
      <c r="DS893" s="458"/>
      <c r="DT893" s="458"/>
      <c r="DU893" s="39"/>
      <c r="DV893" s="39"/>
      <c r="DW893" s="31">
        <f>DW892+1</f>
        <v>65</v>
      </c>
      <c r="DX893" s="459">
        <f t="shared" ref="DX893:DX956" si="1143">D893</f>
        <v>769</v>
      </c>
      <c r="DY893" s="467">
        <f t="shared" si="1083"/>
        <v>0</v>
      </c>
      <c r="DZ893" s="468">
        <f t="shared" si="1084"/>
        <v>0</v>
      </c>
      <c r="EA893" s="467">
        <f t="shared" si="1085"/>
        <v>0</v>
      </c>
      <c r="EB893" s="468"/>
      <c r="EC893" s="326"/>
      <c r="ED893" s="468"/>
      <c r="EE893" s="39"/>
      <c r="EF893" s="459">
        <f t="shared" si="1086"/>
        <v>769</v>
      </c>
      <c r="EG893" s="407">
        <f t="shared" si="1104"/>
        <v>0.03</v>
      </c>
      <c r="EH893" s="407">
        <f t="shared" si="1104"/>
        <v>0.03</v>
      </c>
      <c r="EI893" s="407">
        <f t="shared" si="1104"/>
        <v>0.03</v>
      </c>
      <c r="EJ893" s="407">
        <f t="shared" si="1104"/>
        <v>0.03</v>
      </c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  <c r="FR893" s="39"/>
      <c r="FS893" s="39"/>
      <c r="FT893" s="39"/>
      <c r="FU893" s="39"/>
      <c r="FV893" s="39"/>
      <c r="FW893" s="39"/>
      <c r="FX893" s="39"/>
      <c r="FY893" s="39"/>
      <c r="FZ893" s="39"/>
      <c r="GA893" s="39"/>
      <c r="GB893" s="39"/>
      <c r="GC893" s="39"/>
      <c r="GD893" s="39"/>
      <c r="GE893" s="39"/>
      <c r="GF893" s="39"/>
      <c r="GG893" s="39"/>
      <c r="GH893" s="39"/>
      <c r="GI893" s="39"/>
      <c r="GJ893" s="39"/>
      <c r="GK893" s="39"/>
      <c r="GL893" s="39"/>
      <c r="GM893" s="39"/>
      <c r="GN893" s="39"/>
      <c r="GO893" s="39"/>
      <c r="GP893" s="39"/>
      <c r="GQ893" s="39"/>
      <c r="GR893" s="39"/>
      <c r="GS893" s="39"/>
      <c r="GT893" s="39"/>
      <c r="GU893" s="39"/>
      <c r="GV893" s="39"/>
      <c r="GW893" s="39"/>
      <c r="GX893" s="39"/>
      <c r="GY893" s="39"/>
      <c r="GZ893" s="39"/>
      <c r="HA893" s="39"/>
      <c r="HB893" s="39"/>
      <c r="HC893" s="39"/>
      <c r="HD893" s="39"/>
      <c r="HE893" s="39"/>
      <c r="HF893" s="39"/>
      <c r="HG893" s="39"/>
      <c r="HH893" s="39"/>
      <c r="HI893" s="39"/>
      <c r="HJ893" s="39"/>
      <c r="HK893" s="39"/>
      <c r="HL893" s="39"/>
      <c r="HM893" s="39"/>
      <c r="HN893" s="39"/>
      <c r="HO893" s="39"/>
      <c r="HP893" s="39"/>
      <c r="HQ893" s="39"/>
      <c r="HR893" s="39"/>
      <c r="HS893" s="39"/>
      <c r="HT893" s="39"/>
    </row>
    <row r="894" spans="1:228" ht="12.75" hidden="1" customHeight="1" x14ac:dyDescent="0.2">
      <c r="A894" s="31">
        <f t="shared" ref="A894:A957" si="1144">A893</f>
        <v>65</v>
      </c>
      <c r="B894" s="31"/>
      <c r="C894" s="31"/>
      <c r="D894" s="32">
        <f t="shared" ref="D894:D957" si="1145">D893+1</f>
        <v>770</v>
      </c>
      <c r="E894" s="33">
        <f t="shared" ca="1" si="1108"/>
        <v>0</v>
      </c>
      <c r="F894" s="33">
        <f t="shared" ca="1" si="1109"/>
        <v>0</v>
      </c>
      <c r="G894" s="33">
        <f t="shared" ca="1" si="1110"/>
        <v>0</v>
      </c>
      <c r="H894" s="33">
        <v>0</v>
      </c>
      <c r="I894" s="33">
        <v>0</v>
      </c>
      <c r="J894" s="33">
        <f t="shared" ca="1" si="1090"/>
        <v>0</v>
      </c>
      <c r="K894" s="33">
        <f t="shared" ca="1" si="1111"/>
        <v>0</v>
      </c>
      <c r="L894" s="33"/>
      <c r="M894" s="832">
        <v>0</v>
      </c>
      <c r="N894" s="33">
        <f>IF(M894&gt;0,#REF!,0)</f>
        <v>0</v>
      </c>
      <c r="O894" s="33">
        <f t="shared" ca="1" si="1112"/>
        <v>0</v>
      </c>
      <c r="P894" s="833">
        <f t="shared" ref="P894:P957" ca="1" si="1146">IF(A894&gt;$Y$3,0,IF((O894+R893)*Y894&gt;0,ROUND(O894*Y894+R893*Y894,2),0))</f>
        <v>0</v>
      </c>
      <c r="Q894" s="834">
        <f t="shared" ref="Q894:Q957" ca="1" si="1147">T894</f>
        <v>0</v>
      </c>
      <c r="R894" s="835">
        <f t="shared" ref="R894:R957" ca="1" si="1148">IF(A894&gt;$Y$3,0,IF((R893+O894+P894-Q894)&gt;0,(R893+P894+O894-Q894),0))</f>
        <v>0</v>
      </c>
      <c r="S894" s="836">
        <f t="shared" ref="S894:S957" ca="1" si="1149">IF(A894&gt;$Y$3,0,IF((O894+U893)*AA894&gt;0,ROUND((O894+U893)*AA894,2),0))</f>
        <v>0</v>
      </c>
      <c r="T894" s="34">
        <f t="shared" ca="1" si="1113"/>
        <v>0</v>
      </c>
      <c r="U894" s="835">
        <f t="shared" ref="U894:U957" ca="1" si="1150">IF(A894&gt;$Y$3,0,IF(U893+O894+S894-T894&gt;0,U893+O894+S894-T894,0))</f>
        <v>0</v>
      </c>
      <c r="V894" s="34">
        <f t="shared" si="1099"/>
        <v>0</v>
      </c>
      <c r="W894" s="553">
        <f t="shared" si="1100"/>
        <v>0</v>
      </c>
      <c r="X894" s="42">
        <f t="shared" ref="X894:X957" si="1151">X893</f>
        <v>0.03</v>
      </c>
      <c r="Y894" s="43">
        <f t="shared" si="1114"/>
        <v>2.4662697723036864E-3</v>
      </c>
      <c r="Z894" s="45">
        <f t="shared" si="1106"/>
        <v>0.03</v>
      </c>
      <c r="AA894" s="43">
        <f t="shared" si="1115"/>
        <v>2.4662697723036864E-3</v>
      </c>
      <c r="AB894" s="35">
        <f t="shared" ref="AB894:AD909" si="1152">AB893</f>
        <v>0.16</v>
      </c>
      <c r="AC894" s="35">
        <f t="shared" ca="1" si="1152"/>
        <v>0.15470777428049154</v>
      </c>
      <c r="AD894" s="317">
        <f t="shared" ca="1" si="1152"/>
        <v>0.15470777428049154</v>
      </c>
      <c r="AE894" s="39"/>
      <c r="AF894" s="318">
        <f t="shared" si="1116"/>
        <v>0</v>
      </c>
      <c r="AG894" s="405">
        <f t="shared" ca="1" si="1117"/>
        <v>0</v>
      </c>
      <c r="AH894" s="318">
        <f t="shared" si="1118"/>
        <v>0</v>
      </c>
      <c r="AI894" s="405">
        <f t="shared" ca="1" si="1119"/>
        <v>0</v>
      </c>
      <c r="AJ894" s="318">
        <f t="shared" si="1120"/>
        <v>0</v>
      </c>
      <c r="AK894" s="405">
        <f t="shared" ca="1" si="1121"/>
        <v>0</v>
      </c>
      <c r="AL894" s="35">
        <v>0</v>
      </c>
      <c r="AM894" s="36">
        <f t="shared" ca="1" si="1122"/>
        <v>0</v>
      </c>
      <c r="AN894" s="39"/>
      <c r="AO894" s="39"/>
      <c r="AP894" s="709">
        <f ca="1">IF($J$12="",0,IF(A894&lt;=$Y$3,IF(R893+SUM($M$126:M894)&gt;$Z$22,R893*10%,IF(R893+SUM($M$126:M894)&lt;=$Z$22,$Z$22-R893-SUM($M$126:M894))),0))</f>
        <v>0</v>
      </c>
      <c r="AQ894" s="319">
        <f t="shared" ref="AQ894:AQ957" ca="1" si="1153">IF($J$12="",0,IF(A894&lt;=$Y$3,$Z$22,0))</f>
        <v>0</v>
      </c>
      <c r="AR894" s="319">
        <f ca="1">IF($J$12="",0,IF(U893&lt;0,0,IF(A894&lt;=$Y$3,IF(U893+SUM($M$126:M894)&gt;$Z$22,U893*10%,IF(U893+SUM($M$126:M894)&lt;=$Z$22,$AR$125-U893-SUM($M$126:M894))),0)))</f>
        <v>0</v>
      </c>
      <c r="AS894" s="39">
        <f t="shared" ref="AS894:AS957" ca="1" si="1154">IF($J$12="",0,IF(U893&lt;0,0,IF(A894&lt;=$Y$3,$Z$22,0)))</f>
        <v>0</v>
      </c>
      <c r="AT894" s="723">
        <f t="shared" ca="1" si="1123"/>
        <v>0</v>
      </c>
      <c r="AU894" s="321">
        <f t="shared" ca="1" si="1124"/>
        <v>0</v>
      </c>
      <c r="AV894" s="320">
        <f t="shared" ca="1" si="1125"/>
        <v>0</v>
      </c>
      <c r="AW894" s="320">
        <f t="shared" ca="1" si="1126"/>
        <v>0</v>
      </c>
      <c r="AX894" s="321">
        <f t="shared" ca="1" si="1127"/>
        <v>0</v>
      </c>
      <c r="AY894" s="321">
        <f t="shared" ref="AY894:AY957" ca="1" si="1155">IF($E$23&gt;0,0,HLOOKUP($A894,$E$1016:$CA$1033,17,FALSE))</f>
        <v>0</v>
      </c>
      <c r="AZ894" s="724">
        <f t="shared" ca="1" si="1128"/>
        <v>0</v>
      </c>
      <c r="BA894" s="1259">
        <f t="shared" ref="BA894:BA957" si="1156">IF($A894&lt;=$AA$13,BA893,0)</f>
        <v>0</v>
      </c>
      <c r="BB894" s="1250"/>
      <c r="BC894" s="715">
        <f t="shared" si="1129"/>
        <v>0</v>
      </c>
      <c r="BD894" s="715">
        <f t="shared" si="1130"/>
        <v>0</v>
      </c>
      <c r="BE894" s="716">
        <f t="shared" si="1131"/>
        <v>0</v>
      </c>
      <c r="BF894" s="716">
        <f t="shared" ref="BF894:BF957" si="1157">IF($G$23&gt;0,0,HLOOKUP($A894,$E$1016:$CA$1033,18,FALSE))</f>
        <v>0</v>
      </c>
      <c r="BG894" s="732">
        <f t="shared" si="1132"/>
        <v>0</v>
      </c>
      <c r="BH894" s="39"/>
      <c r="BI894" s="39"/>
      <c r="BJ894" s="39"/>
      <c r="BK894" s="39"/>
      <c r="BL894" s="39"/>
      <c r="BM894" s="30"/>
      <c r="BN894" s="422">
        <f t="shared" ca="1" si="1133"/>
        <v>0</v>
      </c>
      <c r="BO894" s="422">
        <f t="shared" ca="1" si="1134"/>
        <v>0</v>
      </c>
      <c r="BP894" s="422">
        <f t="shared" ca="1" si="1135"/>
        <v>0</v>
      </c>
      <c r="BQ894" s="422">
        <f t="shared" ca="1" si="1136"/>
        <v>0</v>
      </c>
      <c r="BR894" s="422">
        <f t="shared" ref="BR894:BR957" ca="1" si="1158">IF(AY894&gt;0,VLOOKUP($J$12+$A894-1,$FO$126:$FS$225,$H$1076,FALSE)*(1+$Y$33)*AY894/1000,0)/12</f>
        <v>0</v>
      </c>
      <c r="BS894" s="422">
        <f t="shared" ca="1" si="1137"/>
        <v>0</v>
      </c>
      <c r="BT894" s="422">
        <f t="shared" si="1138"/>
        <v>0</v>
      </c>
      <c r="BU894" s="422">
        <f t="shared" si="1139"/>
        <v>0</v>
      </c>
      <c r="BV894" s="422">
        <f t="shared" si="1140"/>
        <v>0</v>
      </c>
      <c r="BW894" s="422">
        <f t="shared" si="1141"/>
        <v>0</v>
      </c>
      <c r="BX894" s="422">
        <f t="shared" ref="BX894:BX957" si="1159">IF(BF894&gt;0,VLOOKUP($J$13+$A894-1,$FO$126:$FS$225,$H$1077,FALSE)*(1+$Y$33)*BF894/1000,0)/12</f>
        <v>0</v>
      </c>
      <c r="BY894" s="422">
        <f t="shared" si="1142"/>
        <v>0</v>
      </c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458"/>
      <c r="CL894" s="458"/>
      <c r="CM894" s="458"/>
      <c r="CN894" s="458"/>
      <c r="CO894" s="458"/>
      <c r="CP894" s="458"/>
      <c r="CQ894" s="458"/>
      <c r="CR894" s="458"/>
      <c r="CS894" s="458"/>
      <c r="CT894" s="458"/>
      <c r="CU894" s="458"/>
      <c r="CV894" s="458"/>
      <c r="CW894" s="458"/>
      <c r="CX894" s="458"/>
      <c r="CY894" s="458"/>
      <c r="CZ894" s="458"/>
      <c r="DA894" s="458"/>
      <c r="DB894" s="458"/>
      <c r="DC894" s="458"/>
      <c r="DD894" s="458"/>
      <c r="DE894" s="458"/>
      <c r="DF894" s="458"/>
      <c r="DG894" s="458"/>
      <c r="DH894" s="458"/>
      <c r="DI894" s="458"/>
      <c r="DJ894" s="458"/>
      <c r="DK894" s="458"/>
      <c r="DL894" s="458"/>
      <c r="DM894" s="458"/>
      <c r="DN894" s="458"/>
      <c r="DO894" s="458"/>
      <c r="DP894" s="458"/>
      <c r="DQ894" s="458"/>
      <c r="DR894" s="458"/>
      <c r="DS894" s="458"/>
      <c r="DT894" s="458"/>
      <c r="DU894" s="39"/>
      <c r="DV894" s="39"/>
      <c r="DW894" s="31">
        <f t="shared" ref="DW894:DW957" si="1160">DW893</f>
        <v>65</v>
      </c>
      <c r="DX894" s="459">
        <f t="shared" si="1143"/>
        <v>770</v>
      </c>
      <c r="DY894" s="467">
        <f t="shared" ref="DY894:DY957" si="1161">VLOOKUP($DW894,$AG$1054:$AN$1153,2,FALSE)</f>
        <v>0</v>
      </c>
      <c r="DZ894" s="468">
        <f t="shared" ref="DZ894:DZ957" si="1162">VLOOKUP($DW894,$AG$1054:$AN$1153,3,FALSE)</f>
        <v>0</v>
      </c>
      <c r="EA894" s="467">
        <f t="shared" ref="EA894:EA957" si="1163">VLOOKUP($DW894,$AG$1054:$AN$1153,4,FALSE)</f>
        <v>0</v>
      </c>
      <c r="EB894" s="468"/>
      <c r="EC894" s="326"/>
      <c r="ED894" s="468"/>
      <c r="EE894" s="39"/>
      <c r="EF894" s="459">
        <f t="shared" ref="EF894:EF957" si="1164">D894</f>
        <v>770</v>
      </c>
      <c r="EG894" s="407">
        <f t="shared" si="1104"/>
        <v>0.03</v>
      </c>
      <c r="EH894" s="407">
        <f t="shared" si="1104"/>
        <v>0.03</v>
      </c>
      <c r="EI894" s="407">
        <f t="shared" si="1104"/>
        <v>0.03</v>
      </c>
      <c r="EJ894" s="407">
        <f t="shared" si="1104"/>
        <v>0.03</v>
      </c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  <c r="FR894" s="39"/>
      <c r="FS894" s="39"/>
      <c r="FT894" s="39"/>
      <c r="FU894" s="39"/>
      <c r="FV894" s="39"/>
      <c r="FW894" s="39"/>
      <c r="FX894" s="39"/>
      <c r="FY894" s="39"/>
      <c r="FZ894" s="39"/>
      <c r="GA894" s="39"/>
      <c r="GB894" s="39"/>
      <c r="GC894" s="39"/>
      <c r="GD894" s="39"/>
      <c r="GE894" s="39"/>
      <c r="GF894" s="39"/>
      <c r="GG894" s="39"/>
      <c r="GH894" s="39"/>
      <c r="GI894" s="39"/>
      <c r="GJ894" s="39"/>
      <c r="GK894" s="39"/>
      <c r="GL894" s="39"/>
      <c r="GM894" s="39"/>
      <c r="GN894" s="39"/>
      <c r="GO894" s="39"/>
      <c r="GP894" s="39"/>
      <c r="GQ894" s="39"/>
      <c r="GR894" s="39"/>
      <c r="GS894" s="39"/>
      <c r="GT894" s="39"/>
      <c r="GU894" s="39"/>
      <c r="GV894" s="39"/>
      <c r="GW894" s="39"/>
      <c r="GX894" s="39"/>
      <c r="GY894" s="39"/>
      <c r="GZ894" s="39"/>
      <c r="HA894" s="39"/>
      <c r="HB894" s="39"/>
      <c r="HC894" s="39"/>
      <c r="HD894" s="39"/>
      <c r="HE894" s="39"/>
      <c r="HF894" s="39"/>
      <c r="HG894" s="39"/>
      <c r="HH894" s="39"/>
      <c r="HI894" s="39"/>
      <c r="HJ894" s="39"/>
      <c r="HK894" s="39"/>
      <c r="HL894" s="39"/>
      <c r="HM894" s="39"/>
      <c r="HN894" s="39"/>
      <c r="HO894" s="39"/>
      <c r="HP894" s="39"/>
      <c r="HQ894" s="39"/>
      <c r="HR894" s="39"/>
      <c r="HS894" s="39"/>
      <c r="HT894" s="39"/>
    </row>
    <row r="895" spans="1:228" ht="12.75" hidden="1" customHeight="1" x14ac:dyDescent="0.2">
      <c r="A895" s="31">
        <f t="shared" si="1144"/>
        <v>65</v>
      </c>
      <c r="B895" s="31"/>
      <c r="C895" s="31"/>
      <c r="D895" s="32">
        <f t="shared" si="1145"/>
        <v>771</v>
      </c>
      <c r="E895" s="33">
        <f t="shared" ca="1" si="1108"/>
        <v>0</v>
      </c>
      <c r="F895" s="33">
        <f t="shared" ca="1" si="1109"/>
        <v>0</v>
      </c>
      <c r="G895" s="33">
        <f t="shared" ca="1" si="1110"/>
        <v>0</v>
      </c>
      <c r="H895" s="33">
        <v>0</v>
      </c>
      <c r="I895" s="33">
        <v>0</v>
      </c>
      <c r="J895" s="33">
        <f t="shared" ca="1" si="1090"/>
        <v>0</v>
      </c>
      <c r="K895" s="33">
        <f t="shared" ca="1" si="1111"/>
        <v>0</v>
      </c>
      <c r="L895" s="33"/>
      <c r="M895" s="832">
        <v>0</v>
      </c>
      <c r="N895" s="33">
        <f>IF(M895&gt;0,#REF!,0)</f>
        <v>0</v>
      </c>
      <c r="O895" s="33">
        <f t="shared" ca="1" si="1112"/>
        <v>0</v>
      </c>
      <c r="P895" s="833">
        <f t="shared" ca="1" si="1146"/>
        <v>0</v>
      </c>
      <c r="Q895" s="834">
        <f t="shared" ca="1" si="1147"/>
        <v>0</v>
      </c>
      <c r="R895" s="835">
        <f t="shared" ca="1" si="1148"/>
        <v>0</v>
      </c>
      <c r="S895" s="836">
        <f t="shared" ca="1" si="1149"/>
        <v>0</v>
      </c>
      <c r="T895" s="34">
        <f t="shared" ca="1" si="1113"/>
        <v>0</v>
      </c>
      <c r="U895" s="835">
        <f t="shared" ca="1" si="1150"/>
        <v>0</v>
      </c>
      <c r="V895" s="34">
        <f t="shared" si="1099"/>
        <v>0</v>
      </c>
      <c r="W895" s="553">
        <f t="shared" si="1100"/>
        <v>0</v>
      </c>
      <c r="X895" s="42">
        <f t="shared" si="1151"/>
        <v>0.03</v>
      </c>
      <c r="Y895" s="43">
        <f t="shared" si="1114"/>
        <v>2.4662697723036864E-3</v>
      </c>
      <c r="Z895" s="45">
        <f t="shared" si="1106"/>
        <v>0.03</v>
      </c>
      <c r="AA895" s="43">
        <f t="shared" si="1115"/>
        <v>2.4662697723036864E-3</v>
      </c>
      <c r="AB895" s="35">
        <f t="shared" si="1152"/>
        <v>0.16</v>
      </c>
      <c r="AC895" s="35">
        <f t="shared" ca="1" si="1152"/>
        <v>0.15470777428049154</v>
      </c>
      <c r="AD895" s="317">
        <f t="shared" ca="1" si="1152"/>
        <v>0.15470777428049154</v>
      </c>
      <c r="AE895" s="39"/>
      <c r="AF895" s="318">
        <f t="shared" si="1116"/>
        <v>0</v>
      </c>
      <c r="AG895" s="405">
        <f t="shared" ca="1" si="1117"/>
        <v>0</v>
      </c>
      <c r="AH895" s="318">
        <f t="shared" si="1118"/>
        <v>0</v>
      </c>
      <c r="AI895" s="405">
        <f t="shared" ca="1" si="1119"/>
        <v>0</v>
      </c>
      <c r="AJ895" s="318">
        <f t="shared" si="1120"/>
        <v>0</v>
      </c>
      <c r="AK895" s="405">
        <f t="shared" ca="1" si="1121"/>
        <v>0</v>
      </c>
      <c r="AL895" s="35">
        <v>0</v>
      </c>
      <c r="AM895" s="36">
        <f t="shared" ca="1" si="1122"/>
        <v>0</v>
      </c>
      <c r="AN895" s="39"/>
      <c r="AO895" s="39"/>
      <c r="AP895" s="709">
        <f ca="1">IF($J$12="",0,IF(A895&lt;=$Y$3,IF(R894+SUM($M$126:M895)&gt;$Z$22,R894*10%,IF(R894+SUM($M$126:M895)&lt;=$Z$22,$Z$22-R894-SUM($M$126:M895))),0))</f>
        <v>0</v>
      </c>
      <c r="AQ895" s="319">
        <f t="shared" ca="1" si="1153"/>
        <v>0</v>
      </c>
      <c r="AR895" s="319">
        <f ca="1">IF($J$12="",0,IF(U894&lt;0,0,IF(A895&lt;=$Y$3,IF(U894+SUM($M$126:M895)&gt;$Z$22,U894*10%,IF(U894+SUM($M$126:M895)&lt;=$Z$22,$AR$125-U894-SUM($M$126:M895))),0)))</f>
        <v>0</v>
      </c>
      <c r="AS895" s="39">
        <f t="shared" ca="1" si="1154"/>
        <v>0</v>
      </c>
      <c r="AT895" s="723">
        <f t="shared" ca="1" si="1123"/>
        <v>0</v>
      </c>
      <c r="AU895" s="321">
        <f t="shared" ca="1" si="1124"/>
        <v>0</v>
      </c>
      <c r="AV895" s="320">
        <f t="shared" ca="1" si="1125"/>
        <v>0</v>
      </c>
      <c r="AW895" s="320">
        <f t="shared" ca="1" si="1126"/>
        <v>0</v>
      </c>
      <c r="AX895" s="321">
        <f t="shared" ca="1" si="1127"/>
        <v>0</v>
      </c>
      <c r="AY895" s="321">
        <f t="shared" ca="1" si="1155"/>
        <v>0</v>
      </c>
      <c r="AZ895" s="724">
        <f t="shared" ca="1" si="1128"/>
        <v>0</v>
      </c>
      <c r="BA895" s="1259">
        <f t="shared" si="1156"/>
        <v>0</v>
      </c>
      <c r="BB895" s="1250"/>
      <c r="BC895" s="715">
        <f t="shared" si="1129"/>
        <v>0</v>
      </c>
      <c r="BD895" s="715">
        <f t="shared" si="1130"/>
        <v>0</v>
      </c>
      <c r="BE895" s="716">
        <f t="shared" si="1131"/>
        <v>0</v>
      </c>
      <c r="BF895" s="716">
        <f t="shared" si="1157"/>
        <v>0</v>
      </c>
      <c r="BG895" s="732">
        <f t="shared" si="1132"/>
        <v>0</v>
      </c>
      <c r="BH895" s="39"/>
      <c r="BI895" s="39"/>
      <c r="BJ895" s="39"/>
      <c r="BK895" s="39"/>
      <c r="BL895" s="39"/>
      <c r="BM895" s="30"/>
      <c r="BN895" s="422">
        <f t="shared" ca="1" si="1133"/>
        <v>0</v>
      </c>
      <c r="BO895" s="422">
        <f t="shared" ca="1" si="1134"/>
        <v>0</v>
      </c>
      <c r="BP895" s="422">
        <f t="shared" ca="1" si="1135"/>
        <v>0</v>
      </c>
      <c r="BQ895" s="422">
        <f t="shared" ca="1" si="1136"/>
        <v>0</v>
      </c>
      <c r="BR895" s="422">
        <f t="shared" ca="1" si="1158"/>
        <v>0</v>
      </c>
      <c r="BS895" s="422">
        <f t="shared" ca="1" si="1137"/>
        <v>0</v>
      </c>
      <c r="BT895" s="422">
        <f t="shared" si="1138"/>
        <v>0</v>
      </c>
      <c r="BU895" s="422">
        <f t="shared" si="1139"/>
        <v>0</v>
      </c>
      <c r="BV895" s="422">
        <f t="shared" si="1140"/>
        <v>0</v>
      </c>
      <c r="BW895" s="422">
        <f t="shared" si="1141"/>
        <v>0</v>
      </c>
      <c r="BX895" s="422">
        <f t="shared" si="1159"/>
        <v>0</v>
      </c>
      <c r="BY895" s="422">
        <f t="shared" si="1142"/>
        <v>0</v>
      </c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458"/>
      <c r="CL895" s="458"/>
      <c r="CM895" s="458"/>
      <c r="CN895" s="458"/>
      <c r="CO895" s="458"/>
      <c r="CP895" s="458"/>
      <c r="CQ895" s="458"/>
      <c r="CR895" s="458"/>
      <c r="CS895" s="458"/>
      <c r="CT895" s="458"/>
      <c r="CU895" s="458"/>
      <c r="CV895" s="458"/>
      <c r="CW895" s="458"/>
      <c r="CX895" s="458"/>
      <c r="CY895" s="458"/>
      <c r="CZ895" s="458"/>
      <c r="DA895" s="458"/>
      <c r="DB895" s="458"/>
      <c r="DC895" s="458"/>
      <c r="DD895" s="458"/>
      <c r="DE895" s="458"/>
      <c r="DF895" s="458"/>
      <c r="DG895" s="458"/>
      <c r="DH895" s="458"/>
      <c r="DI895" s="458"/>
      <c r="DJ895" s="458"/>
      <c r="DK895" s="458"/>
      <c r="DL895" s="458"/>
      <c r="DM895" s="458"/>
      <c r="DN895" s="458"/>
      <c r="DO895" s="458"/>
      <c r="DP895" s="458"/>
      <c r="DQ895" s="458"/>
      <c r="DR895" s="458"/>
      <c r="DS895" s="458"/>
      <c r="DT895" s="458"/>
      <c r="DU895" s="39"/>
      <c r="DV895" s="39"/>
      <c r="DW895" s="31">
        <f t="shared" si="1160"/>
        <v>65</v>
      </c>
      <c r="DX895" s="459">
        <f t="shared" si="1143"/>
        <v>771</v>
      </c>
      <c r="DY895" s="467">
        <f t="shared" si="1161"/>
        <v>0</v>
      </c>
      <c r="DZ895" s="468">
        <f t="shared" si="1162"/>
        <v>0</v>
      </c>
      <c r="EA895" s="467">
        <f t="shared" si="1163"/>
        <v>0</v>
      </c>
      <c r="EB895" s="468"/>
      <c r="EC895" s="326"/>
      <c r="ED895" s="468"/>
      <c r="EE895" s="39"/>
      <c r="EF895" s="459">
        <f t="shared" si="1164"/>
        <v>771</v>
      </c>
      <c r="EG895" s="407">
        <f t="shared" ref="EG895:EJ910" si="1165">EG894</f>
        <v>0.03</v>
      </c>
      <c r="EH895" s="407">
        <f t="shared" si="1165"/>
        <v>0.03</v>
      </c>
      <c r="EI895" s="407">
        <f t="shared" si="1165"/>
        <v>0.03</v>
      </c>
      <c r="EJ895" s="407">
        <f t="shared" si="1165"/>
        <v>0.03</v>
      </c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  <c r="FR895" s="39"/>
      <c r="FS895" s="39"/>
      <c r="FT895" s="39"/>
      <c r="FU895" s="39"/>
      <c r="FV895" s="39"/>
      <c r="FW895" s="39"/>
      <c r="FX895" s="39"/>
      <c r="FY895" s="39"/>
      <c r="FZ895" s="39"/>
      <c r="GA895" s="39"/>
      <c r="GB895" s="39"/>
      <c r="GC895" s="39"/>
      <c r="GD895" s="39"/>
      <c r="GE895" s="39"/>
      <c r="GF895" s="39"/>
      <c r="GG895" s="39"/>
      <c r="GH895" s="39"/>
      <c r="GI895" s="39"/>
      <c r="GJ895" s="39"/>
      <c r="GK895" s="39"/>
      <c r="GL895" s="39"/>
      <c r="GM895" s="39"/>
      <c r="GN895" s="39"/>
      <c r="GO895" s="39"/>
      <c r="GP895" s="39"/>
      <c r="GQ895" s="39"/>
      <c r="GR895" s="39"/>
      <c r="GS895" s="39"/>
      <c r="GT895" s="39"/>
      <c r="GU895" s="39"/>
      <c r="GV895" s="39"/>
      <c r="GW895" s="39"/>
      <c r="GX895" s="39"/>
      <c r="GY895" s="39"/>
      <c r="GZ895" s="39"/>
      <c r="HA895" s="39"/>
      <c r="HB895" s="39"/>
      <c r="HC895" s="39"/>
      <c r="HD895" s="39"/>
      <c r="HE895" s="39"/>
      <c r="HF895" s="39"/>
      <c r="HG895" s="39"/>
      <c r="HH895" s="39"/>
      <c r="HI895" s="39"/>
      <c r="HJ895" s="39"/>
      <c r="HK895" s="39"/>
      <c r="HL895" s="39"/>
      <c r="HM895" s="39"/>
      <c r="HN895" s="39"/>
      <c r="HO895" s="39"/>
      <c r="HP895" s="39"/>
      <c r="HQ895" s="39"/>
      <c r="HR895" s="39"/>
      <c r="HS895" s="39"/>
      <c r="HT895" s="39"/>
    </row>
    <row r="896" spans="1:228" ht="12.75" hidden="1" customHeight="1" x14ac:dyDescent="0.2">
      <c r="A896" s="31">
        <f t="shared" si="1144"/>
        <v>65</v>
      </c>
      <c r="B896" s="31"/>
      <c r="C896" s="31"/>
      <c r="D896" s="32">
        <f t="shared" si="1145"/>
        <v>772</v>
      </c>
      <c r="E896" s="33">
        <f t="shared" ca="1" si="1108"/>
        <v>0</v>
      </c>
      <c r="F896" s="33">
        <f t="shared" ca="1" si="1109"/>
        <v>0</v>
      </c>
      <c r="G896" s="33">
        <f t="shared" ca="1" si="1110"/>
        <v>0</v>
      </c>
      <c r="H896" s="33">
        <v>0</v>
      </c>
      <c r="I896" s="33">
        <v>0</v>
      </c>
      <c r="J896" s="33">
        <f t="shared" ca="1" si="1090"/>
        <v>0</v>
      </c>
      <c r="K896" s="33">
        <f t="shared" ca="1" si="1111"/>
        <v>0</v>
      </c>
      <c r="L896" s="33"/>
      <c r="M896" s="832">
        <v>0</v>
      </c>
      <c r="N896" s="33">
        <f>IF(M896&gt;0,#REF!,0)</f>
        <v>0</v>
      </c>
      <c r="O896" s="33">
        <f t="shared" ca="1" si="1112"/>
        <v>0</v>
      </c>
      <c r="P896" s="833">
        <f t="shared" ca="1" si="1146"/>
        <v>0</v>
      </c>
      <c r="Q896" s="834">
        <f t="shared" ca="1" si="1147"/>
        <v>0</v>
      </c>
      <c r="R896" s="835">
        <f t="shared" ca="1" si="1148"/>
        <v>0</v>
      </c>
      <c r="S896" s="836">
        <f t="shared" ca="1" si="1149"/>
        <v>0</v>
      </c>
      <c r="T896" s="34">
        <f t="shared" ca="1" si="1113"/>
        <v>0</v>
      </c>
      <c r="U896" s="835">
        <f t="shared" ca="1" si="1150"/>
        <v>0</v>
      </c>
      <c r="V896" s="34">
        <f t="shared" si="1099"/>
        <v>0</v>
      </c>
      <c r="W896" s="553">
        <f t="shared" si="1100"/>
        <v>0</v>
      </c>
      <c r="X896" s="42">
        <f t="shared" si="1151"/>
        <v>0.03</v>
      </c>
      <c r="Y896" s="43">
        <f t="shared" si="1114"/>
        <v>2.4662697723036864E-3</v>
      </c>
      <c r="Z896" s="45">
        <f t="shared" si="1106"/>
        <v>0.03</v>
      </c>
      <c r="AA896" s="43">
        <f t="shared" si="1115"/>
        <v>2.4662697723036864E-3</v>
      </c>
      <c r="AB896" s="35">
        <f t="shared" si="1152"/>
        <v>0.16</v>
      </c>
      <c r="AC896" s="35">
        <f t="shared" ca="1" si="1152"/>
        <v>0.15470777428049154</v>
      </c>
      <c r="AD896" s="317">
        <f t="shared" ca="1" si="1152"/>
        <v>0.15470777428049154</v>
      </c>
      <c r="AE896" s="39"/>
      <c r="AF896" s="318">
        <f t="shared" si="1116"/>
        <v>0</v>
      </c>
      <c r="AG896" s="405">
        <f t="shared" ca="1" si="1117"/>
        <v>0</v>
      </c>
      <c r="AH896" s="318">
        <f t="shared" si="1118"/>
        <v>0</v>
      </c>
      <c r="AI896" s="405">
        <f t="shared" ca="1" si="1119"/>
        <v>0</v>
      </c>
      <c r="AJ896" s="318">
        <f t="shared" si="1120"/>
        <v>0</v>
      </c>
      <c r="AK896" s="405">
        <f t="shared" ca="1" si="1121"/>
        <v>0</v>
      </c>
      <c r="AL896" s="35">
        <v>0</v>
      </c>
      <c r="AM896" s="36">
        <f t="shared" ca="1" si="1122"/>
        <v>0</v>
      </c>
      <c r="AN896" s="39"/>
      <c r="AO896" s="39"/>
      <c r="AP896" s="709">
        <f ca="1">IF($J$12="",0,IF(A896&lt;=$Y$3,IF(R895+SUM($M$126:M896)&gt;$Z$22,R895*10%,IF(R895+SUM($M$126:M896)&lt;=$Z$22,$Z$22-R895-SUM($M$126:M896))),0))</f>
        <v>0</v>
      </c>
      <c r="AQ896" s="319">
        <f t="shared" ca="1" si="1153"/>
        <v>0</v>
      </c>
      <c r="AR896" s="319">
        <f ca="1">IF($J$12="",0,IF(U895&lt;0,0,IF(A896&lt;=$Y$3,IF(U895+SUM($M$126:M896)&gt;$Z$22,U895*10%,IF(U895+SUM($M$126:M896)&lt;=$Z$22,$AR$125-U895-SUM($M$126:M896))),0)))</f>
        <v>0</v>
      </c>
      <c r="AS896" s="39">
        <f t="shared" ca="1" si="1154"/>
        <v>0</v>
      </c>
      <c r="AT896" s="723">
        <f t="shared" ca="1" si="1123"/>
        <v>0</v>
      </c>
      <c r="AU896" s="321">
        <f t="shared" ca="1" si="1124"/>
        <v>0</v>
      </c>
      <c r="AV896" s="320">
        <f t="shared" ca="1" si="1125"/>
        <v>0</v>
      </c>
      <c r="AW896" s="320">
        <f t="shared" ca="1" si="1126"/>
        <v>0</v>
      </c>
      <c r="AX896" s="321">
        <f t="shared" ca="1" si="1127"/>
        <v>0</v>
      </c>
      <c r="AY896" s="321">
        <f t="shared" ca="1" si="1155"/>
        <v>0</v>
      </c>
      <c r="AZ896" s="724">
        <f t="shared" ca="1" si="1128"/>
        <v>0</v>
      </c>
      <c r="BA896" s="1259">
        <f t="shared" si="1156"/>
        <v>0</v>
      </c>
      <c r="BB896" s="1250"/>
      <c r="BC896" s="715">
        <f t="shared" si="1129"/>
        <v>0</v>
      </c>
      <c r="BD896" s="715">
        <f t="shared" si="1130"/>
        <v>0</v>
      </c>
      <c r="BE896" s="716">
        <f t="shared" si="1131"/>
        <v>0</v>
      </c>
      <c r="BF896" s="716">
        <f t="shared" si="1157"/>
        <v>0</v>
      </c>
      <c r="BG896" s="732">
        <f t="shared" si="1132"/>
        <v>0</v>
      </c>
      <c r="BH896" s="39"/>
      <c r="BI896" s="39"/>
      <c r="BJ896" s="39"/>
      <c r="BK896" s="39"/>
      <c r="BL896" s="39"/>
      <c r="BM896" s="30"/>
      <c r="BN896" s="422">
        <f t="shared" ca="1" si="1133"/>
        <v>0</v>
      </c>
      <c r="BO896" s="422">
        <f t="shared" ca="1" si="1134"/>
        <v>0</v>
      </c>
      <c r="BP896" s="422">
        <f t="shared" ca="1" si="1135"/>
        <v>0</v>
      </c>
      <c r="BQ896" s="422">
        <f t="shared" ca="1" si="1136"/>
        <v>0</v>
      </c>
      <c r="BR896" s="422">
        <f t="shared" ca="1" si="1158"/>
        <v>0</v>
      </c>
      <c r="BS896" s="422">
        <f t="shared" ca="1" si="1137"/>
        <v>0</v>
      </c>
      <c r="BT896" s="422">
        <f t="shared" si="1138"/>
        <v>0</v>
      </c>
      <c r="BU896" s="422">
        <f t="shared" si="1139"/>
        <v>0</v>
      </c>
      <c r="BV896" s="422">
        <f t="shared" si="1140"/>
        <v>0</v>
      </c>
      <c r="BW896" s="422">
        <f t="shared" si="1141"/>
        <v>0</v>
      </c>
      <c r="BX896" s="422">
        <f t="shared" si="1159"/>
        <v>0</v>
      </c>
      <c r="BY896" s="422">
        <f t="shared" si="1142"/>
        <v>0</v>
      </c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458"/>
      <c r="CL896" s="458"/>
      <c r="CM896" s="458"/>
      <c r="CN896" s="458"/>
      <c r="CO896" s="458"/>
      <c r="CP896" s="458"/>
      <c r="CQ896" s="458"/>
      <c r="CR896" s="458"/>
      <c r="CS896" s="458"/>
      <c r="CT896" s="458"/>
      <c r="CU896" s="458"/>
      <c r="CV896" s="458"/>
      <c r="CW896" s="458"/>
      <c r="CX896" s="458"/>
      <c r="CY896" s="458"/>
      <c r="CZ896" s="458"/>
      <c r="DA896" s="458"/>
      <c r="DB896" s="458"/>
      <c r="DC896" s="458"/>
      <c r="DD896" s="458"/>
      <c r="DE896" s="458"/>
      <c r="DF896" s="458"/>
      <c r="DG896" s="458"/>
      <c r="DH896" s="458"/>
      <c r="DI896" s="458"/>
      <c r="DJ896" s="458"/>
      <c r="DK896" s="458"/>
      <c r="DL896" s="458"/>
      <c r="DM896" s="458"/>
      <c r="DN896" s="458"/>
      <c r="DO896" s="458"/>
      <c r="DP896" s="458"/>
      <c r="DQ896" s="458"/>
      <c r="DR896" s="458"/>
      <c r="DS896" s="458"/>
      <c r="DT896" s="458"/>
      <c r="DU896" s="39"/>
      <c r="DV896" s="39"/>
      <c r="DW896" s="31">
        <f t="shared" si="1160"/>
        <v>65</v>
      </c>
      <c r="DX896" s="459">
        <f t="shared" si="1143"/>
        <v>772</v>
      </c>
      <c r="DY896" s="467">
        <f t="shared" si="1161"/>
        <v>0</v>
      </c>
      <c r="DZ896" s="468">
        <f t="shared" si="1162"/>
        <v>0</v>
      </c>
      <c r="EA896" s="467">
        <f t="shared" si="1163"/>
        <v>0</v>
      </c>
      <c r="EB896" s="468"/>
      <c r="EC896" s="326"/>
      <c r="ED896" s="468"/>
      <c r="EE896" s="39"/>
      <c r="EF896" s="459">
        <f t="shared" si="1164"/>
        <v>772</v>
      </c>
      <c r="EG896" s="407">
        <f t="shared" si="1165"/>
        <v>0.03</v>
      </c>
      <c r="EH896" s="407">
        <f t="shared" si="1165"/>
        <v>0.03</v>
      </c>
      <c r="EI896" s="407">
        <f t="shared" si="1165"/>
        <v>0.03</v>
      </c>
      <c r="EJ896" s="407">
        <f t="shared" si="1165"/>
        <v>0.03</v>
      </c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  <c r="FR896" s="39"/>
      <c r="FS896" s="39"/>
      <c r="FT896" s="39"/>
      <c r="FU896" s="39"/>
      <c r="FV896" s="39"/>
      <c r="FW896" s="39"/>
      <c r="FX896" s="39"/>
      <c r="FY896" s="39"/>
      <c r="FZ896" s="39"/>
      <c r="GA896" s="39"/>
      <c r="GB896" s="39"/>
      <c r="GC896" s="39"/>
      <c r="GD896" s="39"/>
      <c r="GE896" s="39"/>
      <c r="GF896" s="39"/>
      <c r="GG896" s="39"/>
      <c r="GH896" s="39"/>
      <c r="GI896" s="39"/>
      <c r="GJ896" s="39"/>
      <c r="GK896" s="39"/>
      <c r="GL896" s="39"/>
      <c r="GM896" s="39"/>
      <c r="GN896" s="39"/>
      <c r="GO896" s="39"/>
      <c r="GP896" s="39"/>
      <c r="GQ896" s="39"/>
      <c r="GR896" s="39"/>
      <c r="GS896" s="39"/>
      <c r="GT896" s="39"/>
      <c r="GU896" s="39"/>
      <c r="GV896" s="39"/>
      <c r="GW896" s="39"/>
      <c r="GX896" s="39"/>
      <c r="GY896" s="39"/>
      <c r="GZ896" s="39"/>
      <c r="HA896" s="39"/>
      <c r="HB896" s="39"/>
      <c r="HC896" s="39"/>
      <c r="HD896" s="39"/>
      <c r="HE896" s="39"/>
      <c r="HF896" s="39"/>
      <c r="HG896" s="39"/>
      <c r="HH896" s="39"/>
      <c r="HI896" s="39"/>
      <c r="HJ896" s="39"/>
      <c r="HK896" s="39"/>
      <c r="HL896" s="39"/>
      <c r="HM896" s="39"/>
      <c r="HN896" s="39"/>
      <c r="HO896" s="39"/>
      <c r="HP896" s="39"/>
      <c r="HQ896" s="39"/>
      <c r="HR896" s="39"/>
      <c r="HS896" s="39"/>
      <c r="HT896" s="39"/>
    </row>
    <row r="897" spans="1:228" ht="12.75" hidden="1" customHeight="1" x14ac:dyDescent="0.2">
      <c r="A897" s="31">
        <f t="shared" si="1144"/>
        <v>65</v>
      </c>
      <c r="B897" s="31"/>
      <c r="C897" s="31"/>
      <c r="D897" s="32">
        <f t="shared" si="1145"/>
        <v>773</v>
      </c>
      <c r="E897" s="33">
        <f t="shared" ca="1" si="1108"/>
        <v>0</v>
      </c>
      <c r="F897" s="33">
        <f t="shared" ca="1" si="1109"/>
        <v>0</v>
      </c>
      <c r="G897" s="33">
        <f t="shared" ca="1" si="1110"/>
        <v>0</v>
      </c>
      <c r="H897" s="33">
        <v>0</v>
      </c>
      <c r="I897" s="33">
        <v>0</v>
      </c>
      <c r="J897" s="33">
        <f t="shared" ca="1" si="1090"/>
        <v>0</v>
      </c>
      <c r="K897" s="33">
        <f t="shared" ca="1" si="1111"/>
        <v>0</v>
      </c>
      <c r="L897" s="33"/>
      <c r="M897" s="832">
        <v>0</v>
      </c>
      <c r="N897" s="33">
        <f>IF(M897&gt;0,#REF!,0)</f>
        <v>0</v>
      </c>
      <c r="O897" s="33">
        <f t="shared" ca="1" si="1112"/>
        <v>0</v>
      </c>
      <c r="P897" s="833">
        <f t="shared" ca="1" si="1146"/>
        <v>0</v>
      </c>
      <c r="Q897" s="834">
        <f t="shared" ca="1" si="1147"/>
        <v>0</v>
      </c>
      <c r="R897" s="835">
        <f t="shared" ca="1" si="1148"/>
        <v>0</v>
      </c>
      <c r="S897" s="836">
        <f t="shared" ca="1" si="1149"/>
        <v>0</v>
      </c>
      <c r="T897" s="34">
        <f t="shared" ca="1" si="1113"/>
        <v>0</v>
      </c>
      <c r="U897" s="835">
        <f t="shared" ca="1" si="1150"/>
        <v>0</v>
      </c>
      <c r="V897" s="34">
        <f t="shared" si="1099"/>
        <v>0</v>
      </c>
      <c r="W897" s="553">
        <f t="shared" si="1100"/>
        <v>0</v>
      </c>
      <c r="X897" s="42">
        <f t="shared" si="1151"/>
        <v>0.03</v>
      </c>
      <c r="Y897" s="43">
        <f t="shared" si="1114"/>
        <v>2.4662697723036864E-3</v>
      </c>
      <c r="Z897" s="45">
        <f t="shared" si="1106"/>
        <v>0.03</v>
      </c>
      <c r="AA897" s="43">
        <f t="shared" si="1115"/>
        <v>2.4662697723036864E-3</v>
      </c>
      <c r="AB897" s="35">
        <f t="shared" si="1152"/>
        <v>0.16</v>
      </c>
      <c r="AC897" s="35">
        <f t="shared" ca="1" si="1152"/>
        <v>0.15470777428049154</v>
      </c>
      <c r="AD897" s="317">
        <f t="shared" ca="1" si="1152"/>
        <v>0.15470777428049154</v>
      </c>
      <c r="AE897" s="39"/>
      <c r="AF897" s="318">
        <f t="shared" si="1116"/>
        <v>0</v>
      </c>
      <c r="AG897" s="405">
        <f t="shared" ca="1" si="1117"/>
        <v>0</v>
      </c>
      <c r="AH897" s="318">
        <f t="shared" si="1118"/>
        <v>0</v>
      </c>
      <c r="AI897" s="405">
        <f t="shared" ca="1" si="1119"/>
        <v>0</v>
      </c>
      <c r="AJ897" s="318">
        <f t="shared" si="1120"/>
        <v>0</v>
      </c>
      <c r="AK897" s="405">
        <f t="shared" ca="1" si="1121"/>
        <v>0</v>
      </c>
      <c r="AL897" s="35">
        <v>0</v>
      </c>
      <c r="AM897" s="36">
        <f t="shared" ca="1" si="1122"/>
        <v>0</v>
      </c>
      <c r="AN897" s="39"/>
      <c r="AO897" s="39"/>
      <c r="AP897" s="709">
        <f ca="1">IF($J$12="",0,IF(A897&lt;=$Y$3,IF(R896+SUM($M$126:M897)&gt;$Z$22,R896*10%,IF(R896+SUM($M$126:M897)&lt;=$Z$22,$Z$22-R896-SUM($M$126:M897))),0))</f>
        <v>0</v>
      </c>
      <c r="AQ897" s="319">
        <f t="shared" ca="1" si="1153"/>
        <v>0</v>
      </c>
      <c r="AR897" s="319">
        <f ca="1">IF($J$12="",0,IF(U896&lt;0,0,IF(A897&lt;=$Y$3,IF(U896+SUM($M$126:M897)&gt;$Z$22,U896*10%,IF(U896+SUM($M$126:M897)&lt;=$Z$22,$AR$125-U896-SUM($M$126:M897))),0)))</f>
        <v>0</v>
      </c>
      <c r="AS897" s="39">
        <f t="shared" ca="1" si="1154"/>
        <v>0</v>
      </c>
      <c r="AT897" s="723">
        <f t="shared" ca="1" si="1123"/>
        <v>0</v>
      </c>
      <c r="AU897" s="321">
        <f t="shared" ca="1" si="1124"/>
        <v>0</v>
      </c>
      <c r="AV897" s="320">
        <f t="shared" ca="1" si="1125"/>
        <v>0</v>
      </c>
      <c r="AW897" s="320">
        <f t="shared" ca="1" si="1126"/>
        <v>0</v>
      </c>
      <c r="AX897" s="321">
        <f t="shared" ca="1" si="1127"/>
        <v>0</v>
      </c>
      <c r="AY897" s="321">
        <f t="shared" ca="1" si="1155"/>
        <v>0</v>
      </c>
      <c r="AZ897" s="724">
        <f t="shared" ca="1" si="1128"/>
        <v>0</v>
      </c>
      <c r="BA897" s="1259">
        <f t="shared" si="1156"/>
        <v>0</v>
      </c>
      <c r="BB897" s="1250"/>
      <c r="BC897" s="715">
        <f t="shared" si="1129"/>
        <v>0</v>
      </c>
      <c r="BD897" s="715">
        <f t="shared" si="1130"/>
        <v>0</v>
      </c>
      <c r="BE897" s="716">
        <f t="shared" si="1131"/>
        <v>0</v>
      </c>
      <c r="BF897" s="716">
        <f t="shared" si="1157"/>
        <v>0</v>
      </c>
      <c r="BG897" s="732">
        <f t="shared" si="1132"/>
        <v>0</v>
      </c>
      <c r="BH897" s="39"/>
      <c r="BI897" s="39"/>
      <c r="BJ897" s="39"/>
      <c r="BK897" s="39"/>
      <c r="BL897" s="39"/>
      <c r="BM897" s="30"/>
      <c r="BN897" s="422">
        <f t="shared" ca="1" si="1133"/>
        <v>0</v>
      </c>
      <c r="BO897" s="422">
        <f t="shared" ca="1" si="1134"/>
        <v>0</v>
      </c>
      <c r="BP897" s="422">
        <f t="shared" ca="1" si="1135"/>
        <v>0</v>
      </c>
      <c r="BQ897" s="422">
        <f t="shared" ca="1" si="1136"/>
        <v>0</v>
      </c>
      <c r="BR897" s="422">
        <f t="shared" ca="1" si="1158"/>
        <v>0</v>
      </c>
      <c r="BS897" s="422">
        <f t="shared" ca="1" si="1137"/>
        <v>0</v>
      </c>
      <c r="BT897" s="422">
        <f t="shared" si="1138"/>
        <v>0</v>
      </c>
      <c r="BU897" s="422">
        <f t="shared" si="1139"/>
        <v>0</v>
      </c>
      <c r="BV897" s="422">
        <f t="shared" si="1140"/>
        <v>0</v>
      </c>
      <c r="BW897" s="422">
        <f t="shared" si="1141"/>
        <v>0</v>
      </c>
      <c r="BX897" s="422">
        <f t="shared" si="1159"/>
        <v>0</v>
      </c>
      <c r="BY897" s="422">
        <f t="shared" si="1142"/>
        <v>0</v>
      </c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458"/>
      <c r="CL897" s="458"/>
      <c r="CM897" s="458"/>
      <c r="CN897" s="458"/>
      <c r="CO897" s="458"/>
      <c r="CP897" s="458"/>
      <c r="CQ897" s="458"/>
      <c r="CR897" s="458"/>
      <c r="CS897" s="458"/>
      <c r="CT897" s="458"/>
      <c r="CU897" s="458"/>
      <c r="CV897" s="458"/>
      <c r="CW897" s="458"/>
      <c r="CX897" s="458"/>
      <c r="CY897" s="458"/>
      <c r="CZ897" s="458"/>
      <c r="DA897" s="458"/>
      <c r="DB897" s="458"/>
      <c r="DC897" s="458"/>
      <c r="DD897" s="458"/>
      <c r="DE897" s="458"/>
      <c r="DF897" s="458"/>
      <c r="DG897" s="458"/>
      <c r="DH897" s="458"/>
      <c r="DI897" s="458"/>
      <c r="DJ897" s="458"/>
      <c r="DK897" s="458"/>
      <c r="DL897" s="458"/>
      <c r="DM897" s="458"/>
      <c r="DN897" s="458"/>
      <c r="DO897" s="458"/>
      <c r="DP897" s="458"/>
      <c r="DQ897" s="458"/>
      <c r="DR897" s="458"/>
      <c r="DS897" s="458"/>
      <c r="DT897" s="458"/>
      <c r="DU897" s="39"/>
      <c r="DV897" s="39"/>
      <c r="DW897" s="31">
        <f t="shared" si="1160"/>
        <v>65</v>
      </c>
      <c r="DX897" s="459">
        <f t="shared" si="1143"/>
        <v>773</v>
      </c>
      <c r="DY897" s="467">
        <f t="shared" si="1161"/>
        <v>0</v>
      </c>
      <c r="DZ897" s="468">
        <f t="shared" si="1162"/>
        <v>0</v>
      </c>
      <c r="EA897" s="467">
        <f t="shared" si="1163"/>
        <v>0</v>
      </c>
      <c r="EB897" s="468"/>
      <c r="EC897" s="326"/>
      <c r="ED897" s="468"/>
      <c r="EE897" s="39"/>
      <c r="EF897" s="459">
        <f t="shared" si="1164"/>
        <v>773</v>
      </c>
      <c r="EG897" s="407">
        <f t="shared" si="1165"/>
        <v>0.03</v>
      </c>
      <c r="EH897" s="407">
        <f t="shared" si="1165"/>
        <v>0.03</v>
      </c>
      <c r="EI897" s="407">
        <f t="shared" si="1165"/>
        <v>0.03</v>
      </c>
      <c r="EJ897" s="407">
        <f t="shared" si="1165"/>
        <v>0.03</v>
      </c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  <c r="FR897" s="39"/>
      <c r="FS897" s="39"/>
      <c r="FT897" s="39"/>
      <c r="FU897" s="39"/>
      <c r="FV897" s="39"/>
      <c r="FW897" s="39"/>
      <c r="FX897" s="39"/>
      <c r="FY897" s="39"/>
      <c r="FZ897" s="39"/>
      <c r="GA897" s="39"/>
      <c r="GB897" s="39"/>
      <c r="GC897" s="39"/>
      <c r="GD897" s="39"/>
      <c r="GE897" s="39"/>
      <c r="GF897" s="39"/>
      <c r="GG897" s="39"/>
      <c r="GH897" s="39"/>
      <c r="GI897" s="39"/>
      <c r="GJ897" s="39"/>
      <c r="GK897" s="39"/>
      <c r="GL897" s="39"/>
      <c r="GM897" s="39"/>
      <c r="GN897" s="39"/>
      <c r="GO897" s="39"/>
      <c r="GP897" s="39"/>
      <c r="GQ897" s="39"/>
      <c r="GR897" s="39"/>
      <c r="GS897" s="39"/>
      <c r="GT897" s="39"/>
      <c r="GU897" s="39"/>
      <c r="GV897" s="39"/>
      <c r="GW897" s="39"/>
      <c r="GX897" s="39"/>
      <c r="GY897" s="39"/>
      <c r="GZ897" s="39"/>
      <c r="HA897" s="39"/>
      <c r="HB897" s="39"/>
      <c r="HC897" s="39"/>
      <c r="HD897" s="39"/>
      <c r="HE897" s="39"/>
      <c r="HF897" s="39"/>
      <c r="HG897" s="39"/>
      <c r="HH897" s="39"/>
      <c r="HI897" s="39"/>
      <c r="HJ897" s="39"/>
      <c r="HK897" s="39"/>
      <c r="HL897" s="39"/>
      <c r="HM897" s="39"/>
      <c r="HN897" s="39"/>
      <c r="HO897" s="39"/>
      <c r="HP897" s="39"/>
      <c r="HQ897" s="39"/>
      <c r="HR897" s="39"/>
      <c r="HS897" s="39"/>
      <c r="HT897" s="39"/>
    </row>
    <row r="898" spans="1:228" ht="12.75" hidden="1" customHeight="1" x14ac:dyDescent="0.2">
      <c r="A898" s="31">
        <f t="shared" si="1144"/>
        <v>65</v>
      </c>
      <c r="B898" s="31"/>
      <c r="C898" s="31"/>
      <c r="D898" s="32">
        <f t="shared" si="1145"/>
        <v>774</v>
      </c>
      <c r="E898" s="33">
        <f t="shared" ca="1" si="1108"/>
        <v>0</v>
      </c>
      <c r="F898" s="33">
        <f t="shared" ca="1" si="1109"/>
        <v>0</v>
      </c>
      <c r="G898" s="33">
        <f t="shared" ca="1" si="1110"/>
        <v>0</v>
      </c>
      <c r="H898" s="33">
        <v>0</v>
      </c>
      <c r="I898" s="33">
        <v>0</v>
      </c>
      <c r="J898" s="33">
        <f t="shared" ca="1" si="1090"/>
        <v>0</v>
      </c>
      <c r="K898" s="33">
        <f t="shared" ca="1" si="1111"/>
        <v>0</v>
      </c>
      <c r="L898" s="33"/>
      <c r="M898" s="832">
        <v>0</v>
      </c>
      <c r="N898" s="33">
        <f>IF(M898&gt;0,#REF!,0)</f>
        <v>0</v>
      </c>
      <c r="O898" s="33">
        <f t="shared" ca="1" si="1112"/>
        <v>0</v>
      </c>
      <c r="P898" s="833">
        <f t="shared" ca="1" si="1146"/>
        <v>0</v>
      </c>
      <c r="Q898" s="834">
        <f t="shared" ca="1" si="1147"/>
        <v>0</v>
      </c>
      <c r="R898" s="835">
        <f t="shared" ca="1" si="1148"/>
        <v>0</v>
      </c>
      <c r="S898" s="836">
        <f t="shared" ca="1" si="1149"/>
        <v>0</v>
      </c>
      <c r="T898" s="34">
        <f t="shared" ca="1" si="1113"/>
        <v>0</v>
      </c>
      <c r="U898" s="835">
        <f t="shared" ca="1" si="1150"/>
        <v>0</v>
      </c>
      <c r="V898" s="34">
        <f t="shared" si="1099"/>
        <v>0</v>
      </c>
      <c r="W898" s="553">
        <f t="shared" si="1100"/>
        <v>0</v>
      </c>
      <c r="X898" s="42">
        <f t="shared" si="1151"/>
        <v>0.03</v>
      </c>
      <c r="Y898" s="43">
        <f t="shared" si="1114"/>
        <v>2.4662697723036864E-3</v>
      </c>
      <c r="Z898" s="45">
        <f t="shared" si="1106"/>
        <v>0.03</v>
      </c>
      <c r="AA898" s="43">
        <f t="shared" si="1115"/>
        <v>2.4662697723036864E-3</v>
      </c>
      <c r="AB898" s="35">
        <f t="shared" si="1152"/>
        <v>0.16</v>
      </c>
      <c r="AC898" s="35">
        <f t="shared" ca="1" si="1152"/>
        <v>0.15470777428049154</v>
      </c>
      <c r="AD898" s="317">
        <f t="shared" ca="1" si="1152"/>
        <v>0.15470777428049154</v>
      </c>
      <c r="AE898" s="39"/>
      <c r="AF898" s="318">
        <f t="shared" si="1116"/>
        <v>0</v>
      </c>
      <c r="AG898" s="405">
        <f t="shared" ca="1" si="1117"/>
        <v>0</v>
      </c>
      <c r="AH898" s="318">
        <f t="shared" si="1118"/>
        <v>0</v>
      </c>
      <c r="AI898" s="405">
        <f t="shared" ca="1" si="1119"/>
        <v>0</v>
      </c>
      <c r="AJ898" s="318">
        <f t="shared" si="1120"/>
        <v>0</v>
      </c>
      <c r="AK898" s="405">
        <f t="shared" ca="1" si="1121"/>
        <v>0</v>
      </c>
      <c r="AL898" s="35">
        <v>0</v>
      </c>
      <c r="AM898" s="36">
        <f t="shared" ca="1" si="1122"/>
        <v>0</v>
      </c>
      <c r="AN898" s="39"/>
      <c r="AO898" s="39"/>
      <c r="AP898" s="709">
        <f ca="1">IF($J$12="",0,IF(A898&lt;=$Y$3,IF(R897+SUM($M$126:M898)&gt;$Z$22,R897*10%,IF(R897+SUM($M$126:M898)&lt;=$Z$22,$Z$22-R897-SUM($M$126:M898))),0))</f>
        <v>0</v>
      </c>
      <c r="AQ898" s="319">
        <f t="shared" ca="1" si="1153"/>
        <v>0</v>
      </c>
      <c r="AR898" s="319">
        <f ca="1">IF($J$12="",0,IF(U897&lt;0,0,IF(A898&lt;=$Y$3,IF(U897+SUM($M$126:M898)&gt;$Z$22,U897*10%,IF(U897+SUM($M$126:M898)&lt;=$Z$22,$AR$125-U897-SUM($M$126:M898))),0)))</f>
        <v>0</v>
      </c>
      <c r="AS898" s="39">
        <f t="shared" ca="1" si="1154"/>
        <v>0</v>
      </c>
      <c r="AT898" s="723">
        <f t="shared" ca="1" si="1123"/>
        <v>0</v>
      </c>
      <c r="AU898" s="321">
        <f t="shared" ca="1" si="1124"/>
        <v>0</v>
      </c>
      <c r="AV898" s="320">
        <f t="shared" ca="1" si="1125"/>
        <v>0</v>
      </c>
      <c r="AW898" s="320">
        <f t="shared" ca="1" si="1126"/>
        <v>0</v>
      </c>
      <c r="AX898" s="321">
        <f t="shared" ca="1" si="1127"/>
        <v>0</v>
      </c>
      <c r="AY898" s="321">
        <f t="shared" ca="1" si="1155"/>
        <v>0</v>
      </c>
      <c r="AZ898" s="724">
        <f t="shared" ca="1" si="1128"/>
        <v>0</v>
      </c>
      <c r="BA898" s="1259">
        <f t="shared" si="1156"/>
        <v>0</v>
      </c>
      <c r="BB898" s="1250"/>
      <c r="BC898" s="715">
        <f t="shared" si="1129"/>
        <v>0</v>
      </c>
      <c r="BD898" s="715">
        <f t="shared" si="1130"/>
        <v>0</v>
      </c>
      <c r="BE898" s="716">
        <f t="shared" si="1131"/>
        <v>0</v>
      </c>
      <c r="BF898" s="716">
        <f t="shared" si="1157"/>
        <v>0</v>
      </c>
      <c r="BG898" s="732">
        <f t="shared" si="1132"/>
        <v>0</v>
      </c>
      <c r="BH898" s="39"/>
      <c r="BI898" s="39"/>
      <c r="BJ898" s="39"/>
      <c r="BK898" s="39"/>
      <c r="BL898" s="39"/>
      <c r="BM898" s="30"/>
      <c r="BN898" s="422">
        <f t="shared" ca="1" si="1133"/>
        <v>0</v>
      </c>
      <c r="BO898" s="422">
        <f t="shared" ca="1" si="1134"/>
        <v>0</v>
      </c>
      <c r="BP898" s="422">
        <f t="shared" ca="1" si="1135"/>
        <v>0</v>
      </c>
      <c r="BQ898" s="422">
        <f t="shared" ca="1" si="1136"/>
        <v>0</v>
      </c>
      <c r="BR898" s="422">
        <f t="shared" ca="1" si="1158"/>
        <v>0</v>
      </c>
      <c r="BS898" s="422">
        <f t="shared" ca="1" si="1137"/>
        <v>0</v>
      </c>
      <c r="BT898" s="422">
        <f t="shared" si="1138"/>
        <v>0</v>
      </c>
      <c r="BU898" s="422">
        <f t="shared" si="1139"/>
        <v>0</v>
      </c>
      <c r="BV898" s="422">
        <f t="shared" si="1140"/>
        <v>0</v>
      </c>
      <c r="BW898" s="422">
        <f t="shared" si="1141"/>
        <v>0</v>
      </c>
      <c r="BX898" s="422">
        <f t="shared" si="1159"/>
        <v>0</v>
      </c>
      <c r="BY898" s="422">
        <f t="shared" si="1142"/>
        <v>0</v>
      </c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458"/>
      <c r="CL898" s="458"/>
      <c r="CM898" s="458"/>
      <c r="CN898" s="458"/>
      <c r="CO898" s="458"/>
      <c r="CP898" s="458"/>
      <c r="CQ898" s="458"/>
      <c r="CR898" s="458"/>
      <c r="CS898" s="458"/>
      <c r="CT898" s="458"/>
      <c r="CU898" s="458"/>
      <c r="CV898" s="458"/>
      <c r="CW898" s="458"/>
      <c r="CX898" s="458"/>
      <c r="CY898" s="458"/>
      <c r="CZ898" s="458"/>
      <c r="DA898" s="458"/>
      <c r="DB898" s="458"/>
      <c r="DC898" s="458"/>
      <c r="DD898" s="458"/>
      <c r="DE898" s="458"/>
      <c r="DF898" s="458"/>
      <c r="DG898" s="458"/>
      <c r="DH898" s="458"/>
      <c r="DI898" s="458"/>
      <c r="DJ898" s="458"/>
      <c r="DK898" s="458"/>
      <c r="DL898" s="458"/>
      <c r="DM898" s="458"/>
      <c r="DN898" s="458"/>
      <c r="DO898" s="458"/>
      <c r="DP898" s="458"/>
      <c r="DQ898" s="458"/>
      <c r="DR898" s="458"/>
      <c r="DS898" s="458"/>
      <c r="DT898" s="458"/>
      <c r="DU898" s="39"/>
      <c r="DV898" s="39"/>
      <c r="DW898" s="31">
        <f t="shared" si="1160"/>
        <v>65</v>
      </c>
      <c r="DX898" s="459">
        <f t="shared" si="1143"/>
        <v>774</v>
      </c>
      <c r="DY898" s="467">
        <f t="shared" si="1161"/>
        <v>0</v>
      </c>
      <c r="DZ898" s="468">
        <f t="shared" si="1162"/>
        <v>0</v>
      </c>
      <c r="EA898" s="467">
        <f t="shared" si="1163"/>
        <v>0</v>
      </c>
      <c r="EB898" s="468"/>
      <c r="EC898" s="326"/>
      <c r="ED898" s="468"/>
      <c r="EE898" s="39"/>
      <c r="EF898" s="459">
        <f t="shared" si="1164"/>
        <v>774</v>
      </c>
      <c r="EG898" s="407">
        <f t="shared" si="1165"/>
        <v>0.03</v>
      </c>
      <c r="EH898" s="407">
        <f t="shared" si="1165"/>
        <v>0.03</v>
      </c>
      <c r="EI898" s="407">
        <f t="shared" si="1165"/>
        <v>0.03</v>
      </c>
      <c r="EJ898" s="407">
        <f t="shared" si="1165"/>
        <v>0.03</v>
      </c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  <c r="FR898" s="39"/>
      <c r="FS898" s="39"/>
      <c r="FT898" s="39"/>
      <c r="FU898" s="39"/>
      <c r="FV898" s="39"/>
      <c r="FW898" s="39"/>
      <c r="FX898" s="39"/>
      <c r="FY898" s="39"/>
      <c r="FZ898" s="39"/>
      <c r="GA898" s="39"/>
      <c r="GB898" s="39"/>
      <c r="GC898" s="39"/>
      <c r="GD898" s="39"/>
      <c r="GE898" s="39"/>
      <c r="GF898" s="39"/>
      <c r="GG898" s="39"/>
      <c r="GH898" s="39"/>
      <c r="GI898" s="39"/>
      <c r="GJ898" s="39"/>
      <c r="GK898" s="39"/>
      <c r="GL898" s="39"/>
      <c r="GM898" s="39"/>
      <c r="GN898" s="39"/>
      <c r="GO898" s="39"/>
      <c r="GP898" s="39"/>
      <c r="GQ898" s="39"/>
      <c r="GR898" s="39"/>
      <c r="GS898" s="39"/>
      <c r="GT898" s="39"/>
      <c r="GU898" s="39"/>
      <c r="GV898" s="39"/>
      <c r="GW898" s="39"/>
      <c r="GX898" s="39"/>
      <c r="GY898" s="39"/>
      <c r="GZ898" s="39"/>
      <c r="HA898" s="39"/>
      <c r="HB898" s="39"/>
      <c r="HC898" s="39"/>
      <c r="HD898" s="39"/>
      <c r="HE898" s="39"/>
      <c r="HF898" s="39"/>
      <c r="HG898" s="39"/>
      <c r="HH898" s="39"/>
      <c r="HI898" s="39"/>
      <c r="HJ898" s="39"/>
      <c r="HK898" s="39"/>
      <c r="HL898" s="39"/>
      <c r="HM898" s="39"/>
      <c r="HN898" s="39"/>
      <c r="HO898" s="39"/>
      <c r="HP898" s="39"/>
      <c r="HQ898" s="39"/>
      <c r="HR898" s="39"/>
      <c r="HS898" s="39"/>
      <c r="HT898" s="39"/>
    </row>
    <row r="899" spans="1:228" ht="12.75" hidden="1" customHeight="1" x14ac:dyDescent="0.2">
      <c r="A899" s="31">
        <f t="shared" si="1144"/>
        <v>65</v>
      </c>
      <c r="B899" s="31"/>
      <c r="C899" s="31"/>
      <c r="D899" s="32">
        <f t="shared" si="1145"/>
        <v>775</v>
      </c>
      <c r="E899" s="33">
        <f t="shared" ca="1" si="1108"/>
        <v>0</v>
      </c>
      <c r="F899" s="33">
        <f t="shared" ca="1" si="1109"/>
        <v>0</v>
      </c>
      <c r="G899" s="33">
        <f t="shared" ca="1" si="1110"/>
        <v>0</v>
      </c>
      <c r="H899" s="33">
        <v>0</v>
      </c>
      <c r="I899" s="33">
        <v>0</v>
      </c>
      <c r="J899" s="33">
        <f t="shared" ca="1" si="1090"/>
        <v>0</v>
      </c>
      <c r="K899" s="33">
        <f t="shared" ca="1" si="1111"/>
        <v>0</v>
      </c>
      <c r="L899" s="33"/>
      <c r="M899" s="832">
        <v>0</v>
      </c>
      <c r="N899" s="33">
        <f>IF(M899&gt;0,#REF!,0)</f>
        <v>0</v>
      </c>
      <c r="O899" s="33">
        <f t="shared" ca="1" si="1112"/>
        <v>0</v>
      </c>
      <c r="P899" s="833">
        <f t="shared" ca="1" si="1146"/>
        <v>0</v>
      </c>
      <c r="Q899" s="834">
        <f t="shared" ca="1" si="1147"/>
        <v>0</v>
      </c>
      <c r="R899" s="835">
        <f t="shared" ca="1" si="1148"/>
        <v>0</v>
      </c>
      <c r="S899" s="836">
        <f t="shared" ca="1" si="1149"/>
        <v>0</v>
      </c>
      <c r="T899" s="34">
        <f t="shared" ca="1" si="1113"/>
        <v>0</v>
      </c>
      <c r="U899" s="835">
        <f t="shared" ca="1" si="1150"/>
        <v>0</v>
      </c>
      <c r="V899" s="34">
        <f t="shared" si="1099"/>
        <v>0</v>
      </c>
      <c r="W899" s="553">
        <f t="shared" si="1100"/>
        <v>0</v>
      </c>
      <c r="X899" s="42">
        <f t="shared" si="1151"/>
        <v>0.03</v>
      </c>
      <c r="Y899" s="43">
        <f t="shared" si="1114"/>
        <v>2.4662697723036864E-3</v>
      </c>
      <c r="Z899" s="45">
        <f t="shared" si="1106"/>
        <v>0.03</v>
      </c>
      <c r="AA899" s="43">
        <f t="shared" si="1115"/>
        <v>2.4662697723036864E-3</v>
      </c>
      <c r="AB899" s="35">
        <f t="shared" si="1152"/>
        <v>0.16</v>
      </c>
      <c r="AC899" s="35">
        <f t="shared" ca="1" si="1152"/>
        <v>0.15470777428049154</v>
      </c>
      <c r="AD899" s="317">
        <f t="shared" ca="1" si="1152"/>
        <v>0.15470777428049154</v>
      </c>
      <c r="AE899" s="39"/>
      <c r="AF899" s="318">
        <f t="shared" si="1116"/>
        <v>0</v>
      </c>
      <c r="AG899" s="405">
        <f t="shared" ca="1" si="1117"/>
        <v>0</v>
      </c>
      <c r="AH899" s="318">
        <f t="shared" si="1118"/>
        <v>0</v>
      </c>
      <c r="AI899" s="405">
        <f t="shared" ca="1" si="1119"/>
        <v>0</v>
      </c>
      <c r="AJ899" s="318">
        <f t="shared" si="1120"/>
        <v>0</v>
      </c>
      <c r="AK899" s="405">
        <f t="shared" ca="1" si="1121"/>
        <v>0</v>
      </c>
      <c r="AL899" s="35">
        <v>0</v>
      </c>
      <c r="AM899" s="36">
        <f t="shared" ca="1" si="1122"/>
        <v>0</v>
      </c>
      <c r="AN899" s="39"/>
      <c r="AO899" s="39"/>
      <c r="AP899" s="709">
        <f ca="1">IF($J$12="",0,IF(A899&lt;=$Y$3,IF(R898+SUM($M$126:M899)&gt;$Z$22,R898*10%,IF(R898+SUM($M$126:M899)&lt;=$Z$22,$Z$22-R898-SUM($M$126:M899))),0))</f>
        <v>0</v>
      </c>
      <c r="AQ899" s="319">
        <f t="shared" ca="1" si="1153"/>
        <v>0</v>
      </c>
      <c r="AR899" s="319">
        <f ca="1">IF($J$12="",0,IF(U898&lt;0,0,IF(A899&lt;=$Y$3,IF(U898+SUM($M$126:M899)&gt;$Z$22,U898*10%,IF(U898+SUM($M$126:M899)&lt;=$Z$22,$AR$125-U898-SUM($M$126:M899))),0)))</f>
        <v>0</v>
      </c>
      <c r="AS899" s="39">
        <f t="shared" ca="1" si="1154"/>
        <v>0</v>
      </c>
      <c r="AT899" s="723">
        <f t="shared" ca="1" si="1123"/>
        <v>0</v>
      </c>
      <c r="AU899" s="321">
        <f t="shared" ca="1" si="1124"/>
        <v>0</v>
      </c>
      <c r="AV899" s="320">
        <f t="shared" ca="1" si="1125"/>
        <v>0</v>
      </c>
      <c r="AW899" s="320">
        <f t="shared" ca="1" si="1126"/>
        <v>0</v>
      </c>
      <c r="AX899" s="321">
        <f t="shared" ca="1" si="1127"/>
        <v>0</v>
      </c>
      <c r="AY899" s="321">
        <f t="shared" ca="1" si="1155"/>
        <v>0</v>
      </c>
      <c r="AZ899" s="724">
        <f t="shared" ca="1" si="1128"/>
        <v>0</v>
      </c>
      <c r="BA899" s="1259">
        <f t="shared" si="1156"/>
        <v>0</v>
      </c>
      <c r="BB899" s="1250"/>
      <c r="BC899" s="715">
        <f t="shared" si="1129"/>
        <v>0</v>
      </c>
      <c r="BD899" s="715">
        <f t="shared" si="1130"/>
        <v>0</v>
      </c>
      <c r="BE899" s="716">
        <f t="shared" si="1131"/>
        <v>0</v>
      </c>
      <c r="BF899" s="716">
        <f t="shared" si="1157"/>
        <v>0</v>
      </c>
      <c r="BG899" s="732">
        <f t="shared" si="1132"/>
        <v>0</v>
      </c>
      <c r="BH899" s="39"/>
      <c r="BI899" s="39"/>
      <c r="BJ899" s="39"/>
      <c r="BK899" s="39"/>
      <c r="BL899" s="39"/>
      <c r="BM899" s="30"/>
      <c r="BN899" s="422">
        <f t="shared" ca="1" si="1133"/>
        <v>0</v>
      </c>
      <c r="BO899" s="422">
        <f t="shared" ca="1" si="1134"/>
        <v>0</v>
      </c>
      <c r="BP899" s="422">
        <f t="shared" ca="1" si="1135"/>
        <v>0</v>
      </c>
      <c r="BQ899" s="422">
        <f t="shared" ca="1" si="1136"/>
        <v>0</v>
      </c>
      <c r="BR899" s="422">
        <f t="shared" ca="1" si="1158"/>
        <v>0</v>
      </c>
      <c r="BS899" s="422">
        <f t="shared" ca="1" si="1137"/>
        <v>0</v>
      </c>
      <c r="BT899" s="422">
        <f t="shared" si="1138"/>
        <v>0</v>
      </c>
      <c r="BU899" s="422">
        <f t="shared" si="1139"/>
        <v>0</v>
      </c>
      <c r="BV899" s="422">
        <f t="shared" si="1140"/>
        <v>0</v>
      </c>
      <c r="BW899" s="422">
        <f t="shared" si="1141"/>
        <v>0</v>
      </c>
      <c r="BX899" s="422">
        <f t="shared" si="1159"/>
        <v>0</v>
      </c>
      <c r="BY899" s="422">
        <f t="shared" si="1142"/>
        <v>0</v>
      </c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458"/>
      <c r="CL899" s="458"/>
      <c r="CM899" s="458"/>
      <c r="CN899" s="458"/>
      <c r="CO899" s="458"/>
      <c r="CP899" s="458"/>
      <c r="CQ899" s="458"/>
      <c r="CR899" s="458"/>
      <c r="CS899" s="458"/>
      <c r="CT899" s="458"/>
      <c r="CU899" s="458"/>
      <c r="CV899" s="458"/>
      <c r="CW899" s="458"/>
      <c r="CX899" s="458"/>
      <c r="CY899" s="458"/>
      <c r="CZ899" s="458"/>
      <c r="DA899" s="458"/>
      <c r="DB899" s="458"/>
      <c r="DC899" s="458"/>
      <c r="DD899" s="458"/>
      <c r="DE899" s="458"/>
      <c r="DF899" s="458"/>
      <c r="DG899" s="458"/>
      <c r="DH899" s="458"/>
      <c r="DI899" s="458"/>
      <c r="DJ899" s="458"/>
      <c r="DK899" s="458"/>
      <c r="DL899" s="458"/>
      <c r="DM899" s="458"/>
      <c r="DN899" s="458"/>
      <c r="DO899" s="458"/>
      <c r="DP899" s="458"/>
      <c r="DQ899" s="458"/>
      <c r="DR899" s="458"/>
      <c r="DS899" s="458"/>
      <c r="DT899" s="458"/>
      <c r="DU899" s="39"/>
      <c r="DV899" s="39"/>
      <c r="DW899" s="31">
        <f t="shared" si="1160"/>
        <v>65</v>
      </c>
      <c r="DX899" s="459">
        <f t="shared" si="1143"/>
        <v>775</v>
      </c>
      <c r="DY899" s="467">
        <f t="shared" si="1161"/>
        <v>0</v>
      </c>
      <c r="DZ899" s="468">
        <f t="shared" si="1162"/>
        <v>0</v>
      </c>
      <c r="EA899" s="467">
        <f t="shared" si="1163"/>
        <v>0</v>
      </c>
      <c r="EB899" s="468"/>
      <c r="EC899" s="326"/>
      <c r="ED899" s="468"/>
      <c r="EE899" s="39"/>
      <c r="EF899" s="459">
        <f t="shared" si="1164"/>
        <v>775</v>
      </c>
      <c r="EG899" s="407">
        <f t="shared" si="1165"/>
        <v>0.03</v>
      </c>
      <c r="EH899" s="407">
        <f t="shared" si="1165"/>
        <v>0.03</v>
      </c>
      <c r="EI899" s="407">
        <f t="shared" si="1165"/>
        <v>0.03</v>
      </c>
      <c r="EJ899" s="407">
        <f t="shared" si="1165"/>
        <v>0.03</v>
      </c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  <c r="FR899" s="39"/>
      <c r="FS899" s="39"/>
      <c r="FT899" s="39"/>
      <c r="FU899" s="39"/>
      <c r="FV899" s="39"/>
      <c r="FW899" s="39"/>
      <c r="FX899" s="39"/>
      <c r="FY899" s="39"/>
      <c r="FZ899" s="39"/>
      <c r="GA899" s="39"/>
      <c r="GB899" s="39"/>
      <c r="GC899" s="39"/>
      <c r="GD899" s="39"/>
      <c r="GE899" s="39"/>
      <c r="GF899" s="39"/>
      <c r="GG899" s="39"/>
      <c r="GH899" s="39"/>
      <c r="GI899" s="39"/>
      <c r="GJ899" s="39"/>
      <c r="GK899" s="39"/>
      <c r="GL899" s="39"/>
      <c r="GM899" s="39"/>
      <c r="GN899" s="39"/>
      <c r="GO899" s="39"/>
      <c r="GP899" s="39"/>
      <c r="GQ899" s="39"/>
      <c r="GR899" s="39"/>
      <c r="GS899" s="39"/>
      <c r="GT899" s="39"/>
      <c r="GU899" s="39"/>
      <c r="GV899" s="39"/>
      <c r="GW899" s="39"/>
      <c r="GX899" s="39"/>
      <c r="GY899" s="39"/>
      <c r="GZ899" s="39"/>
      <c r="HA899" s="39"/>
      <c r="HB899" s="39"/>
      <c r="HC899" s="39"/>
      <c r="HD899" s="39"/>
      <c r="HE899" s="39"/>
      <c r="HF899" s="39"/>
      <c r="HG899" s="39"/>
      <c r="HH899" s="39"/>
      <c r="HI899" s="39"/>
      <c r="HJ899" s="39"/>
      <c r="HK899" s="39"/>
      <c r="HL899" s="39"/>
      <c r="HM899" s="39"/>
      <c r="HN899" s="39"/>
      <c r="HO899" s="39"/>
      <c r="HP899" s="39"/>
      <c r="HQ899" s="39"/>
      <c r="HR899" s="39"/>
      <c r="HS899" s="39"/>
      <c r="HT899" s="39"/>
    </row>
    <row r="900" spans="1:228" ht="12.75" hidden="1" customHeight="1" x14ac:dyDescent="0.2">
      <c r="A900" s="31">
        <f t="shared" si="1144"/>
        <v>65</v>
      </c>
      <c r="B900" s="31"/>
      <c r="C900" s="31"/>
      <c r="D900" s="32">
        <f t="shared" si="1145"/>
        <v>776</v>
      </c>
      <c r="E900" s="33">
        <f t="shared" ca="1" si="1108"/>
        <v>0</v>
      </c>
      <c r="F900" s="33">
        <f t="shared" ca="1" si="1109"/>
        <v>0</v>
      </c>
      <c r="G900" s="33">
        <f t="shared" ca="1" si="1110"/>
        <v>0</v>
      </c>
      <c r="H900" s="33">
        <v>0</v>
      </c>
      <c r="I900" s="33">
        <v>0</v>
      </c>
      <c r="J900" s="33">
        <f t="shared" ca="1" si="1090"/>
        <v>0</v>
      </c>
      <c r="K900" s="33">
        <f t="shared" ca="1" si="1111"/>
        <v>0</v>
      </c>
      <c r="L900" s="33"/>
      <c r="M900" s="832">
        <v>0</v>
      </c>
      <c r="N900" s="33">
        <f>IF(M900&gt;0,#REF!,0)</f>
        <v>0</v>
      </c>
      <c r="O900" s="33">
        <f t="shared" ca="1" si="1112"/>
        <v>0</v>
      </c>
      <c r="P900" s="833">
        <f t="shared" ca="1" si="1146"/>
        <v>0</v>
      </c>
      <c r="Q900" s="834">
        <f t="shared" ca="1" si="1147"/>
        <v>0</v>
      </c>
      <c r="R900" s="835">
        <f t="shared" ca="1" si="1148"/>
        <v>0</v>
      </c>
      <c r="S900" s="836">
        <f t="shared" ca="1" si="1149"/>
        <v>0</v>
      </c>
      <c r="T900" s="34">
        <f t="shared" ca="1" si="1113"/>
        <v>0</v>
      </c>
      <c r="U900" s="835">
        <f t="shared" ca="1" si="1150"/>
        <v>0</v>
      </c>
      <c r="V900" s="34">
        <f t="shared" si="1099"/>
        <v>0</v>
      </c>
      <c r="W900" s="553">
        <f t="shared" si="1100"/>
        <v>0</v>
      </c>
      <c r="X900" s="42">
        <f t="shared" si="1151"/>
        <v>0.03</v>
      </c>
      <c r="Y900" s="43">
        <f t="shared" si="1114"/>
        <v>2.4662697723036864E-3</v>
      </c>
      <c r="Z900" s="45">
        <f t="shared" si="1106"/>
        <v>0.03</v>
      </c>
      <c r="AA900" s="43">
        <f t="shared" si="1115"/>
        <v>2.4662697723036864E-3</v>
      </c>
      <c r="AB900" s="35">
        <f t="shared" si="1152"/>
        <v>0.16</v>
      </c>
      <c r="AC900" s="35">
        <f t="shared" ca="1" si="1152"/>
        <v>0.15470777428049154</v>
      </c>
      <c r="AD900" s="317">
        <f t="shared" ca="1" si="1152"/>
        <v>0.15470777428049154</v>
      </c>
      <c r="AE900" s="39"/>
      <c r="AF900" s="318">
        <f t="shared" si="1116"/>
        <v>0</v>
      </c>
      <c r="AG900" s="405">
        <f t="shared" ca="1" si="1117"/>
        <v>0</v>
      </c>
      <c r="AH900" s="318">
        <f t="shared" si="1118"/>
        <v>0</v>
      </c>
      <c r="AI900" s="405">
        <f t="shared" ca="1" si="1119"/>
        <v>0</v>
      </c>
      <c r="AJ900" s="318">
        <f t="shared" si="1120"/>
        <v>0</v>
      </c>
      <c r="AK900" s="405">
        <f t="shared" ca="1" si="1121"/>
        <v>0</v>
      </c>
      <c r="AL900" s="35">
        <v>0</v>
      </c>
      <c r="AM900" s="36">
        <f t="shared" ca="1" si="1122"/>
        <v>0</v>
      </c>
      <c r="AN900" s="39"/>
      <c r="AO900" s="39"/>
      <c r="AP900" s="709">
        <f ca="1">IF($J$12="",0,IF(A900&lt;=$Y$3,IF(R899+SUM($M$126:M900)&gt;$Z$22,R899*10%,IF(R899+SUM($M$126:M900)&lt;=$Z$22,$Z$22-R899-SUM($M$126:M900))),0))</f>
        <v>0</v>
      </c>
      <c r="AQ900" s="319">
        <f t="shared" ca="1" si="1153"/>
        <v>0</v>
      </c>
      <c r="AR900" s="319">
        <f ca="1">IF($J$12="",0,IF(U899&lt;0,0,IF(A900&lt;=$Y$3,IF(U899+SUM($M$126:M900)&gt;$Z$22,U899*10%,IF(U899+SUM($M$126:M900)&lt;=$Z$22,$AR$125-U899-SUM($M$126:M900))),0)))</f>
        <v>0</v>
      </c>
      <c r="AS900" s="39">
        <f t="shared" ca="1" si="1154"/>
        <v>0</v>
      </c>
      <c r="AT900" s="723">
        <f t="shared" ca="1" si="1123"/>
        <v>0</v>
      </c>
      <c r="AU900" s="321">
        <f t="shared" ca="1" si="1124"/>
        <v>0</v>
      </c>
      <c r="AV900" s="320">
        <f t="shared" ca="1" si="1125"/>
        <v>0</v>
      </c>
      <c r="AW900" s="320">
        <f t="shared" ca="1" si="1126"/>
        <v>0</v>
      </c>
      <c r="AX900" s="321">
        <f t="shared" ca="1" si="1127"/>
        <v>0</v>
      </c>
      <c r="AY900" s="321">
        <f t="shared" ca="1" si="1155"/>
        <v>0</v>
      </c>
      <c r="AZ900" s="724">
        <f t="shared" ca="1" si="1128"/>
        <v>0</v>
      </c>
      <c r="BA900" s="1259">
        <f t="shared" si="1156"/>
        <v>0</v>
      </c>
      <c r="BB900" s="1250"/>
      <c r="BC900" s="715">
        <f t="shared" si="1129"/>
        <v>0</v>
      </c>
      <c r="BD900" s="715">
        <f t="shared" si="1130"/>
        <v>0</v>
      </c>
      <c r="BE900" s="716">
        <f t="shared" si="1131"/>
        <v>0</v>
      </c>
      <c r="BF900" s="716">
        <f t="shared" si="1157"/>
        <v>0</v>
      </c>
      <c r="BG900" s="732">
        <f t="shared" si="1132"/>
        <v>0</v>
      </c>
      <c r="BH900" s="39"/>
      <c r="BI900" s="39"/>
      <c r="BJ900" s="39"/>
      <c r="BK900" s="39"/>
      <c r="BL900" s="39"/>
      <c r="BM900" s="30"/>
      <c r="BN900" s="422">
        <f t="shared" ca="1" si="1133"/>
        <v>0</v>
      </c>
      <c r="BO900" s="422">
        <f t="shared" ca="1" si="1134"/>
        <v>0</v>
      </c>
      <c r="BP900" s="422">
        <f t="shared" ca="1" si="1135"/>
        <v>0</v>
      </c>
      <c r="BQ900" s="422">
        <f t="shared" ca="1" si="1136"/>
        <v>0</v>
      </c>
      <c r="BR900" s="422">
        <f t="shared" ca="1" si="1158"/>
        <v>0</v>
      </c>
      <c r="BS900" s="422">
        <f t="shared" ca="1" si="1137"/>
        <v>0</v>
      </c>
      <c r="BT900" s="422">
        <f t="shared" si="1138"/>
        <v>0</v>
      </c>
      <c r="BU900" s="422">
        <f t="shared" si="1139"/>
        <v>0</v>
      </c>
      <c r="BV900" s="422">
        <f t="shared" si="1140"/>
        <v>0</v>
      </c>
      <c r="BW900" s="422">
        <f t="shared" si="1141"/>
        <v>0</v>
      </c>
      <c r="BX900" s="422">
        <f t="shared" si="1159"/>
        <v>0</v>
      </c>
      <c r="BY900" s="422">
        <f t="shared" si="1142"/>
        <v>0</v>
      </c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458"/>
      <c r="CL900" s="458"/>
      <c r="CM900" s="458"/>
      <c r="CN900" s="458"/>
      <c r="CO900" s="458"/>
      <c r="CP900" s="458"/>
      <c r="CQ900" s="458"/>
      <c r="CR900" s="458"/>
      <c r="CS900" s="458"/>
      <c r="CT900" s="458"/>
      <c r="CU900" s="458"/>
      <c r="CV900" s="458"/>
      <c r="CW900" s="458"/>
      <c r="CX900" s="458"/>
      <c r="CY900" s="458"/>
      <c r="CZ900" s="458"/>
      <c r="DA900" s="458"/>
      <c r="DB900" s="458"/>
      <c r="DC900" s="458"/>
      <c r="DD900" s="458"/>
      <c r="DE900" s="458"/>
      <c r="DF900" s="458"/>
      <c r="DG900" s="458"/>
      <c r="DH900" s="458"/>
      <c r="DI900" s="458"/>
      <c r="DJ900" s="458"/>
      <c r="DK900" s="458"/>
      <c r="DL900" s="458"/>
      <c r="DM900" s="458"/>
      <c r="DN900" s="458"/>
      <c r="DO900" s="458"/>
      <c r="DP900" s="458"/>
      <c r="DQ900" s="458"/>
      <c r="DR900" s="458"/>
      <c r="DS900" s="458"/>
      <c r="DT900" s="458"/>
      <c r="DU900" s="39"/>
      <c r="DV900" s="39"/>
      <c r="DW900" s="31">
        <f t="shared" si="1160"/>
        <v>65</v>
      </c>
      <c r="DX900" s="459">
        <f t="shared" si="1143"/>
        <v>776</v>
      </c>
      <c r="DY900" s="467">
        <f t="shared" si="1161"/>
        <v>0</v>
      </c>
      <c r="DZ900" s="468">
        <f t="shared" si="1162"/>
        <v>0</v>
      </c>
      <c r="EA900" s="467">
        <f t="shared" si="1163"/>
        <v>0</v>
      </c>
      <c r="EB900" s="468"/>
      <c r="EC900" s="326"/>
      <c r="ED900" s="468"/>
      <c r="EE900" s="39"/>
      <c r="EF900" s="459">
        <f t="shared" si="1164"/>
        <v>776</v>
      </c>
      <c r="EG900" s="407">
        <f t="shared" si="1165"/>
        <v>0.03</v>
      </c>
      <c r="EH900" s="407">
        <f t="shared" si="1165"/>
        <v>0.03</v>
      </c>
      <c r="EI900" s="407">
        <f t="shared" si="1165"/>
        <v>0.03</v>
      </c>
      <c r="EJ900" s="407">
        <f t="shared" si="1165"/>
        <v>0.03</v>
      </c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  <c r="FR900" s="39"/>
      <c r="FS900" s="39"/>
      <c r="FT900" s="39"/>
      <c r="FU900" s="39"/>
      <c r="FV900" s="39"/>
      <c r="FW900" s="39"/>
      <c r="FX900" s="39"/>
      <c r="FY900" s="39"/>
      <c r="FZ900" s="39"/>
      <c r="GA900" s="39"/>
      <c r="GB900" s="39"/>
      <c r="GC900" s="39"/>
      <c r="GD900" s="39"/>
      <c r="GE900" s="39"/>
      <c r="GF900" s="39"/>
      <c r="GG900" s="39"/>
      <c r="GH900" s="39"/>
      <c r="GI900" s="39"/>
      <c r="GJ900" s="39"/>
      <c r="GK900" s="39"/>
      <c r="GL900" s="39"/>
      <c r="GM900" s="39"/>
      <c r="GN900" s="39"/>
      <c r="GO900" s="39"/>
      <c r="GP900" s="39"/>
      <c r="GQ900" s="39"/>
      <c r="GR900" s="39"/>
      <c r="GS900" s="39"/>
      <c r="GT900" s="39"/>
      <c r="GU900" s="39"/>
      <c r="GV900" s="39"/>
      <c r="GW900" s="39"/>
      <c r="GX900" s="39"/>
      <c r="GY900" s="39"/>
      <c r="GZ900" s="39"/>
      <c r="HA900" s="39"/>
      <c r="HB900" s="39"/>
      <c r="HC900" s="39"/>
      <c r="HD900" s="39"/>
      <c r="HE900" s="39"/>
      <c r="HF900" s="39"/>
      <c r="HG900" s="39"/>
      <c r="HH900" s="39"/>
      <c r="HI900" s="39"/>
      <c r="HJ900" s="39"/>
      <c r="HK900" s="39"/>
      <c r="HL900" s="39"/>
      <c r="HM900" s="39"/>
      <c r="HN900" s="39"/>
      <c r="HO900" s="39"/>
      <c r="HP900" s="39"/>
      <c r="HQ900" s="39"/>
      <c r="HR900" s="39"/>
      <c r="HS900" s="39"/>
      <c r="HT900" s="39"/>
    </row>
    <row r="901" spans="1:228" ht="12.75" hidden="1" customHeight="1" x14ac:dyDescent="0.2">
      <c r="A901" s="31">
        <f t="shared" si="1144"/>
        <v>65</v>
      </c>
      <c r="B901" s="31"/>
      <c r="C901" s="31"/>
      <c r="D901" s="32">
        <f t="shared" si="1145"/>
        <v>777</v>
      </c>
      <c r="E901" s="33">
        <f t="shared" ca="1" si="1108"/>
        <v>0</v>
      </c>
      <c r="F901" s="33">
        <f t="shared" ca="1" si="1109"/>
        <v>0</v>
      </c>
      <c r="G901" s="33">
        <f t="shared" ca="1" si="1110"/>
        <v>0</v>
      </c>
      <c r="H901" s="33">
        <v>0</v>
      </c>
      <c r="I901" s="33">
        <v>0</v>
      </c>
      <c r="J901" s="33">
        <f t="shared" ca="1" si="1090"/>
        <v>0</v>
      </c>
      <c r="K901" s="33">
        <f t="shared" ca="1" si="1111"/>
        <v>0</v>
      </c>
      <c r="L901" s="33"/>
      <c r="M901" s="832">
        <v>0</v>
      </c>
      <c r="N901" s="33">
        <f>IF(M901&gt;0,#REF!,0)</f>
        <v>0</v>
      </c>
      <c r="O901" s="33">
        <f t="shared" ca="1" si="1112"/>
        <v>0</v>
      </c>
      <c r="P901" s="833">
        <f t="shared" ca="1" si="1146"/>
        <v>0</v>
      </c>
      <c r="Q901" s="834">
        <f t="shared" ca="1" si="1147"/>
        <v>0</v>
      </c>
      <c r="R901" s="835">
        <f t="shared" ca="1" si="1148"/>
        <v>0</v>
      </c>
      <c r="S901" s="836">
        <f t="shared" ca="1" si="1149"/>
        <v>0</v>
      </c>
      <c r="T901" s="34">
        <f t="shared" ca="1" si="1113"/>
        <v>0</v>
      </c>
      <c r="U901" s="835">
        <f t="shared" ca="1" si="1150"/>
        <v>0</v>
      </c>
      <c r="V901" s="34">
        <f t="shared" si="1099"/>
        <v>0</v>
      </c>
      <c r="W901" s="553">
        <f t="shared" si="1100"/>
        <v>0</v>
      </c>
      <c r="X901" s="42">
        <f t="shared" si="1151"/>
        <v>0.03</v>
      </c>
      <c r="Y901" s="43">
        <f t="shared" si="1114"/>
        <v>2.4662697723036864E-3</v>
      </c>
      <c r="Z901" s="45">
        <f t="shared" si="1106"/>
        <v>0.03</v>
      </c>
      <c r="AA901" s="43">
        <f t="shared" si="1115"/>
        <v>2.4662697723036864E-3</v>
      </c>
      <c r="AB901" s="35">
        <f t="shared" si="1152"/>
        <v>0.16</v>
      </c>
      <c r="AC901" s="35">
        <f t="shared" ca="1" si="1152"/>
        <v>0.15470777428049154</v>
      </c>
      <c r="AD901" s="317">
        <f t="shared" ca="1" si="1152"/>
        <v>0.15470777428049154</v>
      </c>
      <c r="AE901" s="39"/>
      <c r="AF901" s="318">
        <f t="shared" si="1116"/>
        <v>0</v>
      </c>
      <c r="AG901" s="405">
        <f t="shared" ca="1" si="1117"/>
        <v>0</v>
      </c>
      <c r="AH901" s="318">
        <f t="shared" si="1118"/>
        <v>0</v>
      </c>
      <c r="AI901" s="405">
        <f t="shared" ca="1" si="1119"/>
        <v>0</v>
      </c>
      <c r="AJ901" s="318">
        <f t="shared" si="1120"/>
        <v>0</v>
      </c>
      <c r="AK901" s="405">
        <f t="shared" ca="1" si="1121"/>
        <v>0</v>
      </c>
      <c r="AL901" s="35">
        <v>0</v>
      </c>
      <c r="AM901" s="36">
        <f t="shared" ca="1" si="1122"/>
        <v>0</v>
      </c>
      <c r="AN901" s="39"/>
      <c r="AO901" s="39"/>
      <c r="AP901" s="709">
        <f ca="1">IF($J$12="",0,IF(A901&lt;=$Y$3,IF(R900+SUM($M$126:M901)&gt;$Z$22,R900*10%,IF(R900+SUM($M$126:M901)&lt;=$Z$22,$Z$22-R900-SUM($M$126:M901))),0))</f>
        <v>0</v>
      </c>
      <c r="AQ901" s="319">
        <f t="shared" ca="1" si="1153"/>
        <v>0</v>
      </c>
      <c r="AR901" s="319">
        <f ca="1">IF($J$12="",0,IF(U900&lt;0,0,IF(A901&lt;=$Y$3,IF(U900+SUM($M$126:M901)&gt;$Z$22,U900*10%,IF(U900+SUM($M$126:M901)&lt;=$Z$22,$AR$125-U900-SUM($M$126:M901))),0)))</f>
        <v>0</v>
      </c>
      <c r="AS901" s="39">
        <f t="shared" ca="1" si="1154"/>
        <v>0</v>
      </c>
      <c r="AT901" s="723">
        <f t="shared" ca="1" si="1123"/>
        <v>0</v>
      </c>
      <c r="AU901" s="321">
        <f t="shared" ca="1" si="1124"/>
        <v>0</v>
      </c>
      <c r="AV901" s="320">
        <f t="shared" ca="1" si="1125"/>
        <v>0</v>
      </c>
      <c r="AW901" s="320">
        <f t="shared" ca="1" si="1126"/>
        <v>0</v>
      </c>
      <c r="AX901" s="321">
        <f t="shared" ca="1" si="1127"/>
        <v>0</v>
      </c>
      <c r="AY901" s="321">
        <f t="shared" ca="1" si="1155"/>
        <v>0</v>
      </c>
      <c r="AZ901" s="724">
        <f t="shared" ca="1" si="1128"/>
        <v>0</v>
      </c>
      <c r="BA901" s="1259">
        <f t="shared" si="1156"/>
        <v>0</v>
      </c>
      <c r="BB901" s="1250"/>
      <c r="BC901" s="715">
        <f t="shared" si="1129"/>
        <v>0</v>
      </c>
      <c r="BD901" s="715">
        <f t="shared" si="1130"/>
        <v>0</v>
      </c>
      <c r="BE901" s="716">
        <f t="shared" si="1131"/>
        <v>0</v>
      </c>
      <c r="BF901" s="716">
        <f t="shared" si="1157"/>
        <v>0</v>
      </c>
      <c r="BG901" s="732">
        <f t="shared" si="1132"/>
        <v>0</v>
      </c>
      <c r="BH901" s="39"/>
      <c r="BI901" s="39"/>
      <c r="BJ901" s="39"/>
      <c r="BK901" s="39"/>
      <c r="BL901" s="39"/>
      <c r="BM901" s="30"/>
      <c r="BN901" s="422">
        <f t="shared" ca="1" si="1133"/>
        <v>0</v>
      </c>
      <c r="BO901" s="422">
        <f t="shared" ca="1" si="1134"/>
        <v>0</v>
      </c>
      <c r="BP901" s="422">
        <f t="shared" ca="1" si="1135"/>
        <v>0</v>
      </c>
      <c r="BQ901" s="422">
        <f t="shared" ca="1" si="1136"/>
        <v>0</v>
      </c>
      <c r="BR901" s="422">
        <f t="shared" ca="1" si="1158"/>
        <v>0</v>
      </c>
      <c r="BS901" s="422">
        <f t="shared" ca="1" si="1137"/>
        <v>0</v>
      </c>
      <c r="BT901" s="422">
        <f t="shared" si="1138"/>
        <v>0</v>
      </c>
      <c r="BU901" s="422">
        <f t="shared" si="1139"/>
        <v>0</v>
      </c>
      <c r="BV901" s="422">
        <f t="shared" si="1140"/>
        <v>0</v>
      </c>
      <c r="BW901" s="422">
        <f t="shared" si="1141"/>
        <v>0</v>
      </c>
      <c r="BX901" s="422">
        <f t="shared" si="1159"/>
        <v>0</v>
      </c>
      <c r="BY901" s="422">
        <f t="shared" si="1142"/>
        <v>0</v>
      </c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458"/>
      <c r="CL901" s="458"/>
      <c r="CM901" s="458"/>
      <c r="CN901" s="458"/>
      <c r="CO901" s="458"/>
      <c r="CP901" s="458"/>
      <c r="CQ901" s="458"/>
      <c r="CR901" s="458"/>
      <c r="CS901" s="458"/>
      <c r="CT901" s="458"/>
      <c r="CU901" s="458"/>
      <c r="CV901" s="458"/>
      <c r="CW901" s="458"/>
      <c r="CX901" s="458"/>
      <c r="CY901" s="458"/>
      <c r="CZ901" s="458"/>
      <c r="DA901" s="458"/>
      <c r="DB901" s="458"/>
      <c r="DC901" s="458"/>
      <c r="DD901" s="458"/>
      <c r="DE901" s="458"/>
      <c r="DF901" s="458"/>
      <c r="DG901" s="458"/>
      <c r="DH901" s="458"/>
      <c r="DI901" s="458"/>
      <c r="DJ901" s="458"/>
      <c r="DK901" s="458"/>
      <c r="DL901" s="458"/>
      <c r="DM901" s="458"/>
      <c r="DN901" s="458"/>
      <c r="DO901" s="458"/>
      <c r="DP901" s="458"/>
      <c r="DQ901" s="458"/>
      <c r="DR901" s="458"/>
      <c r="DS901" s="458"/>
      <c r="DT901" s="458"/>
      <c r="DU901" s="39"/>
      <c r="DV901" s="39"/>
      <c r="DW901" s="31">
        <f t="shared" si="1160"/>
        <v>65</v>
      </c>
      <c r="DX901" s="459">
        <f t="shared" si="1143"/>
        <v>777</v>
      </c>
      <c r="DY901" s="467">
        <f t="shared" si="1161"/>
        <v>0</v>
      </c>
      <c r="DZ901" s="468">
        <f t="shared" si="1162"/>
        <v>0</v>
      </c>
      <c r="EA901" s="467">
        <f t="shared" si="1163"/>
        <v>0</v>
      </c>
      <c r="EB901" s="468"/>
      <c r="EC901" s="326"/>
      <c r="ED901" s="468"/>
      <c r="EE901" s="39"/>
      <c r="EF901" s="459">
        <f t="shared" si="1164"/>
        <v>777</v>
      </c>
      <c r="EG901" s="407">
        <f t="shared" si="1165"/>
        <v>0.03</v>
      </c>
      <c r="EH901" s="407">
        <f t="shared" si="1165"/>
        <v>0.03</v>
      </c>
      <c r="EI901" s="407">
        <f t="shared" si="1165"/>
        <v>0.03</v>
      </c>
      <c r="EJ901" s="407">
        <f t="shared" si="1165"/>
        <v>0.03</v>
      </c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  <c r="FR901" s="39"/>
      <c r="FS901" s="39"/>
      <c r="FT901" s="39"/>
      <c r="FU901" s="39"/>
      <c r="FV901" s="39"/>
      <c r="FW901" s="39"/>
      <c r="FX901" s="39"/>
      <c r="FY901" s="39"/>
      <c r="FZ901" s="39"/>
      <c r="GA901" s="39"/>
      <c r="GB901" s="39"/>
      <c r="GC901" s="39"/>
      <c r="GD901" s="39"/>
      <c r="GE901" s="39"/>
      <c r="GF901" s="39"/>
      <c r="GG901" s="39"/>
      <c r="GH901" s="39"/>
      <c r="GI901" s="39"/>
      <c r="GJ901" s="39"/>
      <c r="GK901" s="39"/>
      <c r="GL901" s="39"/>
      <c r="GM901" s="39"/>
      <c r="GN901" s="39"/>
      <c r="GO901" s="39"/>
      <c r="GP901" s="39"/>
      <c r="GQ901" s="39"/>
      <c r="GR901" s="39"/>
      <c r="GS901" s="39"/>
      <c r="GT901" s="39"/>
      <c r="GU901" s="39"/>
      <c r="GV901" s="39"/>
      <c r="GW901" s="39"/>
      <c r="GX901" s="39"/>
      <c r="GY901" s="39"/>
      <c r="GZ901" s="39"/>
      <c r="HA901" s="39"/>
      <c r="HB901" s="39"/>
      <c r="HC901" s="39"/>
      <c r="HD901" s="39"/>
      <c r="HE901" s="39"/>
      <c r="HF901" s="39"/>
      <c r="HG901" s="39"/>
      <c r="HH901" s="39"/>
      <c r="HI901" s="39"/>
      <c r="HJ901" s="39"/>
      <c r="HK901" s="39"/>
      <c r="HL901" s="39"/>
      <c r="HM901" s="39"/>
      <c r="HN901" s="39"/>
      <c r="HO901" s="39"/>
      <c r="HP901" s="39"/>
      <c r="HQ901" s="39"/>
      <c r="HR901" s="39"/>
      <c r="HS901" s="39"/>
      <c r="HT901" s="39"/>
    </row>
    <row r="902" spans="1:228" ht="12.75" hidden="1" customHeight="1" x14ac:dyDescent="0.2">
      <c r="A902" s="31">
        <f t="shared" si="1144"/>
        <v>65</v>
      </c>
      <c r="B902" s="31"/>
      <c r="C902" s="31"/>
      <c r="D902" s="32">
        <f t="shared" si="1145"/>
        <v>778</v>
      </c>
      <c r="E902" s="33">
        <f t="shared" ca="1" si="1108"/>
        <v>0</v>
      </c>
      <c r="F902" s="33">
        <f t="shared" ca="1" si="1109"/>
        <v>0</v>
      </c>
      <c r="G902" s="33">
        <f t="shared" ca="1" si="1110"/>
        <v>0</v>
      </c>
      <c r="H902" s="33">
        <v>0</v>
      </c>
      <c r="I902" s="33">
        <v>0</v>
      </c>
      <c r="J902" s="33">
        <f t="shared" ca="1" si="1090"/>
        <v>0</v>
      </c>
      <c r="K902" s="33">
        <f t="shared" ca="1" si="1111"/>
        <v>0</v>
      </c>
      <c r="L902" s="33"/>
      <c r="M902" s="832">
        <v>0</v>
      </c>
      <c r="N902" s="33">
        <f>IF(M902&gt;0,#REF!,0)</f>
        <v>0</v>
      </c>
      <c r="O902" s="33">
        <f t="shared" ca="1" si="1112"/>
        <v>0</v>
      </c>
      <c r="P902" s="833">
        <f t="shared" ca="1" si="1146"/>
        <v>0</v>
      </c>
      <c r="Q902" s="834">
        <f t="shared" ca="1" si="1147"/>
        <v>0</v>
      </c>
      <c r="R902" s="835">
        <f t="shared" ca="1" si="1148"/>
        <v>0</v>
      </c>
      <c r="S902" s="836">
        <f t="shared" ca="1" si="1149"/>
        <v>0</v>
      </c>
      <c r="T902" s="34">
        <f t="shared" ca="1" si="1113"/>
        <v>0</v>
      </c>
      <c r="U902" s="835">
        <f t="shared" ca="1" si="1150"/>
        <v>0</v>
      </c>
      <c r="V902" s="34">
        <f t="shared" si="1099"/>
        <v>0</v>
      </c>
      <c r="W902" s="553">
        <f t="shared" si="1100"/>
        <v>0</v>
      </c>
      <c r="X902" s="42">
        <f t="shared" si="1151"/>
        <v>0.03</v>
      </c>
      <c r="Y902" s="43">
        <f t="shared" si="1114"/>
        <v>2.4662697723036864E-3</v>
      </c>
      <c r="Z902" s="45">
        <f t="shared" si="1106"/>
        <v>0.03</v>
      </c>
      <c r="AA902" s="43">
        <f t="shared" si="1115"/>
        <v>2.4662697723036864E-3</v>
      </c>
      <c r="AB902" s="35">
        <f t="shared" si="1152"/>
        <v>0.16</v>
      </c>
      <c r="AC902" s="35">
        <f t="shared" ca="1" si="1152"/>
        <v>0.15470777428049154</v>
      </c>
      <c r="AD902" s="317">
        <f t="shared" ca="1" si="1152"/>
        <v>0.15470777428049154</v>
      </c>
      <c r="AE902" s="39"/>
      <c r="AF902" s="318">
        <f t="shared" si="1116"/>
        <v>0</v>
      </c>
      <c r="AG902" s="405">
        <f t="shared" ca="1" si="1117"/>
        <v>0</v>
      </c>
      <c r="AH902" s="318">
        <f t="shared" si="1118"/>
        <v>0</v>
      </c>
      <c r="AI902" s="405">
        <f t="shared" ca="1" si="1119"/>
        <v>0</v>
      </c>
      <c r="AJ902" s="318">
        <f t="shared" si="1120"/>
        <v>0</v>
      </c>
      <c r="AK902" s="405">
        <f t="shared" ca="1" si="1121"/>
        <v>0</v>
      </c>
      <c r="AL902" s="35">
        <v>0</v>
      </c>
      <c r="AM902" s="36">
        <f t="shared" ca="1" si="1122"/>
        <v>0</v>
      </c>
      <c r="AN902" s="39"/>
      <c r="AO902" s="39"/>
      <c r="AP902" s="709">
        <f ca="1">IF($J$12="",0,IF(A902&lt;=$Y$3,IF(R901+SUM($M$126:M902)&gt;$Z$22,R901*10%,IF(R901+SUM($M$126:M902)&lt;=$Z$22,$Z$22-R901-SUM($M$126:M902))),0))</f>
        <v>0</v>
      </c>
      <c r="AQ902" s="319">
        <f t="shared" ca="1" si="1153"/>
        <v>0</v>
      </c>
      <c r="AR902" s="319">
        <f ca="1">IF($J$12="",0,IF(U901&lt;0,0,IF(A902&lt;=$Y$3,IF(U901+SUM($M$126:M902)&gt;$Z$22,U901*10%,IF(U901+SUM($M$126:M902)&lt;=$Z$22,$AR$125-U901-SUM($M$126:M902))),0)))</f>
        <v>0</v>
      </c>
      <c r="AS902" s="39">
        <f t="shared" ca="1" si="1154"/>
        <v>0</v>
      </c>
      <c r="AT902" s="723">
        <f t="shared" ca="1" si="1123"/>
        <v>0</v>
      </c>
      <c r="AU902" s="321">
        <f t="shared" ca="1" si="1124"/>
        <v>0</v>
      </c>
      <c r="AV902" s="320">
        <f t="shared" ca="1" si="1125"/>
        <v>0</v>
      </c>
      <c r="AW902" s="320">
        <f t="shared" ca="1" si="1126"/>
        <v>0</v>
      </c>
      <c r="AX902" s="321">
        <f t="shared" ca="1" si="1127"/>
        <v>0</v>
      </c>
      <c r="AY902" s="321">
        <f t="shared" ca="1" si="1155"/>
        <v>0</v>
      </c>
      <c r="AZ902" s="724">
        <f t="shared" ca="1" si="1128"/>
        <v>0</v>
      </c>
      <c r="BA902" s="1259">
        <f t="shared" si="1156"/>
        <v>0</v>
      </c>
      <c r="BB902" s="1250"/>
      <c r="BC902" s="715">
        <f t="shared" si="1129"/>
        <v>0</v>
      </c>
      <c r="BD902" s="715">
        <f t="shared" si="1130"/>
        <v>0</v>
      </c>
      <c r="BE902" s="716">
        <f t="shared" si="1131"/>
        <v>0</v>
      </c>
      <c r="BF902" s="716">
        <f t="shared" si="1157"/>
        <v>0</v>
      </c>
      <c r="BG902" s="732">
        <f t="shared" si="1132"/>
        <v>0</v>
      </c>
      <c r="BH902" s="39"/>
      <c r="BI902" s="39"/>
      <c r="BJ902" s="39"/>
      <c r="BK902" s="39"/>
      <c r="BL902" s="39"/>
      <c r="BM902" s="30"/>
      <c r="BN902" s="422">
        <f t="shared" ca="1" si="1133"/>
        <v>0</v>
      </c>
      <c r="BO902" s="422">
        <f t="shared" ca="1" si="1134"/>
        <v>0</v>
      </c>
      <c r="BP902" s="422">
        <f t="shared" ca="1" si="1135"/>
        <v>0</v>
      </c>
      <c r="BQ902" s="422">
        <f t="shared" ca="1" si="1136"/>
        <v>0</v>
      </c>
      <c r="BR902" s="422">
        <f t="shared" ca="1" si="1158"/>
        <v>0</v>
      </c>
      <c r="BS902" s="422">
        <f t="shared" ca="1" si="1137"/>
        <v>0</v>
      </c>
      <c r="BT902" s="422">
        <f t="shared" si="1138"/>
        <v>0</v>
      </c>
      <c r="BU902" s="422">
        <f t="shared" si="1139"/>
        <v>0</v>
      </c>
      <c r="BV902" s="422">
        <f t="shared" si="1140"/>
        <v>0</v>
      </c>
      <c r="BW902" s="422">
        <f t="shared" si="1141"/>
        <v>0</v>
      </c>
      <c r="BX902" s="422">
        <f t="shared" si="1159"/>
        <v>0</v>
      </c>
      <c r="BY902" s="422">
        <f t="shared" si="1142"/>
        <v>0</v>
      </c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458"/>
      <c r="CL902" s="458"/>
      <c r="CM902" s="458"/>
      <c r="CN902" s="458"/>
      <c r="CO902" s="458"/>
      <c r="CP902" s="458"/>
      <c r="CQ902" s="458"/>
      <c r="CR902" s="458"/>
      <c r="CS902" s="458"/>
      <c r="CT902" s="458"/>
      <c r="CU902" s="458"/>
      <c r="CV902" s="458"/>
      <c r="CW902" s="458"/>
      <c r="CX902" s="458"/>
      <c r="CY902" s="458"/>
      <c r="CZ902" s="458"/>
      <c r="DA902" s="458"/>
      <c r="DB902" s="458"/>
      <c r="DC902" s="458"/>
      <c r="DD902" s="458"/>
      <c r="DE902" s="458"/>
      <c r="DF902" s="458"/>
      <c r="DG902" s="458"/>
      <c r="DH902" s="458"/>
      <c r="DI902" s="458"/>
      <c r="DJ902" s="458"/>
      <c r="DK902" s="458"/>
      <c r="DL902" s="458"/>
      <c r="DM902" s="458"/>
      <c r="DN902" s="458"/>
      <c r="DO902" s="458"/>
      <c r="DP902" s="458"/>
      <c r="DQ902" s="458"/>
      <c r="DR902" s="458"/>
      <c r="DS902" s="458"/>
      <c r="DT902" s="458"/>
      <c r="DU902" s="39"/>
      <c r="DV902" s="39"/>
      <c r="DW902" s="31">
        <f t="shared" si="1160"/>
        <v>65</v>
      </c>
      <c r="DX902" s="459">
        <f t="shared" si="1143"/>
        <v>778</v>
      </c>
      <c r="DY902" s="467">
        <f t="shared" si="1161"/>
        <v>0</v>
      </c>
      <c r="DZ902" s="468">
        <f t="shared" si="1162"/>
        <v>0</v>
      </c>
      <c r="EA902" s="467">
        <f t="shared" si="1163"/>
        <v>0</v>
      </c>
      <c r="EB902" s="468"/>
      <c r="EC902" s="326"/>
      <c r="ED902" s="468"/>
      <c r="EE902" s="39"/>
      <c r="EF902" s="459">
        <f t="shared" si="1164"/>
        <v>778</v>
      </c>
      <c r="EG902" s="407">
        <f t="shared" si="1165"/>
        <v>0.03</v>
      </c>
      <c r="EH902" s="407">
        <f t="shared" si="1165"/>
        <v>0.03</v>
      </c>
      <c r="EI902" s="407">
        <f t="shared" si="1165"/>
        <v>0.03</v>
      </c>
      <c r="EJ902" s="407">
        <f t="shared" si="1165"/>
        <v>0.03</v>
      </c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  <c r="FR902" s="39"/>
      <c r="FS902" s="39"/>
      <c r="FT902" s="39"/>
      <c r="FU902" s="39"/>
      <c r="FV902" s="39"/>
      <c r="FW902" s="39"/>
      <c r="FX902" s="39"/>
      <c r="FY902" s="39"/>
      <c r="FZ902" s="39"/>
      <c r="GA902" s="39"/>
      <c r="GB902" s="39"/>
      <c r="GC902" s="39"/>
      <c r="GD902" s="39"/>
      <c r="GE902" s="39"/>
      <c r="GF902" s="39"/>
      <c r="GG902" s="39"/>
      <c r="GH902" s="39"/>
      <c r="GI902" s="39"/>
      <c r="GJ902" s="39"/>
      <c r="GK902" s="39"/>
      <c r="GL902" s="39"/>
      <c r="GM902" s="39"/>
      <c r="GN902" s="39"/>
      <c r="GO902" s="39"/>
      <c r="GP902" s="39"/>
      <c r="GQ902" s="39"/>
      <c r="GR902" s="39"/>
      <c r="GS902" s="39"/>
      <c r="GT902" s="39"/>
      <c r="GU902" s="39"/>
      <c r="GV902" s="39"/>
      <c r="GW902" s="39"/>
      <c r="GX902" s="39"/>
      <c r="GY902" s="39"/>
      <c r="GZ902" s="39"/>
      <c r="HA902" s="39"/>
      <c r="HB902" s="39"/>
      <c r="HC902" s="39"/>
      <c r="HD902" s="39"/>
      <c r="HE902" s="39"/>
      <c r="HF902" s="39"/>
      <c r="HG902" s="39"/>
      <c r="HH902" s="39"/>
      <c r="HI902" s="39"/>
      <c r="HJ902" s="39"/>
      <c r="HK902" s="39"/>
      <c r="HL902" s="39"/>
      <c r="HM902" s="39"/>
      <c r="HN902" s="39"/>
      <c r="HO902" s="39"/>
      <c r="HP902" s="39"/>
      <c r="HQ902" s="39"/>
      <c r="HR902" s="39"/>
      <c r="HS902" s="39"/>
      <c r="HT902" s="39"/>
    </row>
    <row r="903" spans="1:228" ht="12.75" hidden="1" customHeight="1" x14ac:dyDescent="0.2">
      <c r="A903" s="31">
        <f t="shared" si="1144"/>
        <v>65</v>
      </c>
      <c r="B903" s="31"/>
      <c r="C903" s="31"/>
      <c r="D903" s="32">
        <f t="shared" si="1145"/>
        <v>779</v>
      </c>
      <c r="E903" s="33">
        <f t="shared" ca="1" si="1108"/>
        <v>0</v>
      </c>
      <c r="F903" s="33">
        <f t="shared" ca="1" si="1109"/>
        <v>0</v>
      </c>
      <c r="G903" s="33">
        <f t="shared" ca="1" si="1110"/>
        <v>0</v>
      </c>
      <c r="H903" s="33">
        <v>0</v>
      </c>
      <c r="I903" s="33">
        <v>0</v>
      </c>
      <c r="J903" s="33">
        <f t="shared" ca="1" si="1090"/>
        <v>0</v>
      </c>
      <c r="K903" s="33">
        <f t="shared" ca="1" si="1111"/>
        <v>0</v>
      </c>
      <c r="L903" s="33"/>
      <c r="M903" s="832">
        <v>0</v>
      </c>
      <c r="N903" s="33">
        <f>IF(M903&gt;0,#REF!,0)</f>
        <v>0</v>
      </c>
      <c r="O903" s="33">
        <f t="shared" ca="1" si="1112"/>
        <v>0</v>
      </c>
      <c r="P903" s="833">
        <f t="shared" ca="1" si="1146"/>
        <v>0</v>
      </c>
      <c r="Q903" s="834">
        <f t="shared" ca="1" si="1147"/>
        <v>0</v>
      </c>
      <c r="R903" s="835">
        <f t="shared" ca="1" si="1148"/>
        <v>0</v>
      </c>
      <c r="S903" s="836">
        <f t="shared" ca="1" si="1149"/>
        <v>0</v>
      </c>
      <c r="T903" s="34">
        <f t="shared" ca="1" si="1113"/>
        <v>0</v>
      </c>
      <c r="U903" s="835">
        <f t="shared" ca="1" si="1150"/>
        <v>0</v>
      </c>
      <c r="V903" s="34">
        <f t="shared" si="1099"/>
        <v>0</v>
      </c>
      <c r="W903" s="553">
        <f t="shared" si="1100"/>
        <v>0</v>
      </c>
      <c r="X903" s="42">
        <f t="shared" si="1151"/>
        <v>0.03</v>
      </c>
      <c r="Y903" s="43">
        <f t="shared" si="1114"/>
        <v>2.4662697723036864E-3</v>
      </c>
      <c r="Z903" s="45">
        <f t="shared" si="1106"/>
        <v>0.03</v>
      </c>
      <c r="AA903" s="43">
        <f t="shared" si="1115"/>
        <v>2.4662697723036864E-3</v>
      </c>
      <c r="AB903" s="35">
        <f t="shared" si="1152"/>
        <v>0.16</v>
      </c>
      <c r="AC903" s="35">
        <f t="shared" ca="1" si="1152"/>
        <v>0.15470777428049154</v>
      </c>
      <c r="AD903" s="317">
        <f t="shared" ca="1" si="1152"/>
        <v>0.15470777428049154</v>
      </c>
      <c r="AE903" s="39"/>
      <c r="AF903" s="318">
        <f t="shared" si="1116"/>
        <v>0</v>
      </c>
      <c r="AG903" s="405">
        <f t="shared" ca="1" si="1117"/>
        <v>0</v>
      </c>
      <c r="AH903" s="318">
        <f t="shared" si="1118"/>
        <v>0</v>
      </c>
      <c r="AI903" s="405">
        <f t="shared" ca="1" si="1119"/>
        <v>0</v>
      </c>
      <c r="AJ903" s="318">
        <f t="shared" si="1120"/>
        <v>0</v>
      </c>
      <c r="AK903" s="405">
        <f t="shared" ca="1" si="1121"/>
        <v>0</v>
      </c>
      <c r="AL903" s="35">
        <v>0</v>
      </c>
      <c r="AM903" s="36">
        <f t="shared" ca="1" si="1122"/>
        <v>0</v>
      </c>
      <c r="AN903" s="39"/>
      <c r="AO903" s="39"/>
      <c r="AP903" s="709">
        <f ca="1">IF($J$12="",0,IF(A903&lt;=$Y$3,IF(R902+SUM($M$126:M903)&gt;$Z$22,R902*10%,IF(R902+SUM($M$126:M903)&lt;=$Z$22,$Z$22-R902-SUM($M$126:M903))),0))</f>
        <v>0</v>
      </c>
      <c r="AQ903" s="319">
        <f t="shared" ca="1" si="1153"/>
        <v>0</v>
      </c>
      <c r="AR903" s="319">
        <f ca="1">IF($J$12="",0,IF(U902&lt;0,0,IF(A903&lt;=$Y$3,IF(U902+SUM($M$126:M903)&gt;$Z$22,U902*10%,IF(U902+SUM($M$126:M903)&lt;=$Z$22,$AR$125-U902-SUM($M$126:M903))),0)))</f>
        <v>0</v>
      </c>
      <c r="AS903" s="39">
        <f t="shared" ca="1" si="1154"/>
        <v>0</v>
      </c>
      <c r="AT903" s="723">
        <f t="shared" ca="1" si="1123"/>
        <v>0</v>
      </c>
      <c r="AU903" s="321">
        <f t="shared" ca="1" si="1124"/>
        <v>0</v>
      </c>
      <c r="AV903" s="320">
        <f t="shared" ca="1" si="1125"/>
        <v>0</v>
      </c>
      <c r="AW903" s="320">
        <f t="shared" ca="1" si="1126"/>
        <v>0</v>
      </c>
      <c r="AX903" s="321">
        <f t="shared" ca="1" si="1127"/>
        <v>0</v>
      </c>
      <c r="AY903" s="321">
        <f t="shared" ca="1" si="1155"/>
        <v>0</v>
      </c>
      <c r="AZ903" s="724">
        <f t="shared" ca="1" si="1128"/>
        <v>0</v>
      </c>
      <c r="BA903" s="1259">
        <f t="shared" si="1156"/>
        <v>0</v>
      </c>
      <c r="BB903" s="1250"/>
      <c r="BC903" s="715">
        <f t="shared" si="1129"/>
        <v>0</v>
      </c>
      <c r="BD903" s="715">
        <f t="shared" si="1130"/>
        <v>0</v>
      </c>
      <c r="BE903" s="716">
        <f t="shared" si="1131"/>
        <v>0</v>
      </c>
      <c r="BF903" s="716">
        <f t="shared" si="1157"/>
        <v>0</v>
      </c>
      <c r="BG903" s="732">
        <f t="shared" si="1132"/>
        <v>0</v>
      </c>
      <c r="BH903" s="39"/>
      <c r="BI903" s="39"/>
      <c r="BJ903" s="39"/>
      <c r="BK903" s="39"/>
      <c r="BL903" s="39"/>
      <c r="BM903" s="30"/>
      <c r="BN903" s="422">
        <f t="shared" ca="1" si="1133"/>
        <v>0</v>
      </c>
      <c r="BO903" s="422">
        <f t="shared" ca="1" si="1134"/>
        <v>0</v>
      </c>
      <c r="BP903" s="422">
        <f t="shared" ca="1" si="1135"/>
        <v>0</v>
      </c>
      <c r="BQ903" s="422">
        <f t="shared" ca="1" si="1136"/>
        <v>0</v>
      </c>
      <c r="BR903" s="422">
        <f t="shared" ca="1" si="1158"/>
        <v>0</v>
      </c>
      <c r="BS903" s="422">
        <f t="shared" ca="1" si="1137"/>
        <v>0</v>
      </c>
      <c r="BT903" s="422">
        <f t="shared" si="1138"/>
        <v>0</v>
      </c>
      <c r="BU903" s="422">
        <f t="shared" si="1139"/>
        <v>0</v>
      </c>
      <c r="BV903" s="422">
        <f t="shared" si="1140"/>
        <v>0</v>
      </c>
      <c r="BW903" s="422">
        <f t="shared" si="1141"/>
        <v>0</v>
      </c>
      <c r="BX903" s="422">
        <f t="shared" si="1159"/>
        <v>0</v>
      </c>
      <c r="BY903" s="422">
        <f t="shared" si="1142"/>
        <v>0</v>
      </c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458"/>
      <c r="CL903" s="458"/>
      <c r="CM903" s="458"/>
      <c r="CN903" s="458"/>
      <c r="CO903" s="458"/>
      <c r="CP903" s="458"/>
      <c r="CQ903" s="458"/>
      <c r="CR903" s="458"/>
      <c r="CS903" s="458"/>
      <c r="CT903" s="458"/>
      <c r="CU903" s="458"/>
      <c r="CV903" s="458"/>
      <c r="CW903" s="458"/>
      <c r="CX903" s="458"/>
      <c r="CY903" s="458"/>
      <c r="CZ903" s="458"/>
      <c r="DA903" s="458"/>
      <c r="DB903" s="458"/>
      <c r="DC903" s="458"/>
      <c r="DD903" s="458"/>
      <c r="DE903" s="458"/>
      <c r="DF903" s="458"/>
      <c r="DG903" s="458"/>
      <c r="DH903" s="458"/>
      <c r="DI903" s="458"/>
      <c r="DJ903" s="458"/>
      <c r="DK903" s="458"/>
      <c r="DL903" s="458"/>
      <c r="DM903" s="458"/>
      <c r="DN903" s="458"/>
      <c r="DO903" s="458"/>
      <c r="DP903" s="458"/>
      <c r="DQ903" s="458"/>
      <c r="DR903" s="458"/>
      <c r="DS903" s="458"/>
      <c r="DT903" s="458"/>
      <c r="DU903" s="39"/>
      <c r="DV903" s="39"/>
      <c r="DW903" s="31">
        <f t="shared" si="1160"/>
        <v>65</v>
      </c>
      <c r="DX903" s="459">
        <f t="shared" si="1143"/>
        <v>779</v>
      </c>
      <c r="DY903" s="467">
        <f t="shared" si="1161"/>
        <v>0</v>
      </c>
      <c r="DZ903" s="468">
        <f t="shared" si="1162"/>
        <v>0</v>
      </c>
      <c r="EA903" s="467">
        <f t="shared" si="1163"/>
        <v>0</v>
      </c>
      <c r="EB903" s="468"/>
      <c r="EC903" s="326"/>
      <c r="ED903" s="468"/>
      <c r="EE903" s="39"/>
      <c r="EF903" s="459">
        <f t="shared" si="1164"/>
        <v>779</v>
      </c>
      <c r="EG903" s="407">
        <f t="shared" si="1165"/>
        <v>0.03</v>
      </c>
      <c r="EH903" s="407">
        <f t="shared" si="1165"/>
        <v>0.03</v>
      </c>
      <c r="EI903" s="407">
        <f t="shared" si="1165"/>
        <v>0.03</v>
      </c>
      <c r="EJ903" s="407">
        <f t="shared" si="1165"/>
        <v>0.03</v>
      </c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  <c r="FR903" s="39"/>
      <c r="FS903" s="39"/>
      <c r="FT903" s="39"/>
      <c r="FU903" s="39"/>
      <c r="FV903" s="39"/>
      <c r="FW903" s="39"/>
      <c r="FX903" s="39"/>
      <c r="FY903" s="39"/>
      <c r="FZ903" s="39"/>
      <c r="GA903" s="39"/>
      <c r="GB903" s="39"/>
      <c r="GC903" s="39"/>
      <c r="GD903" s="39"/>
      <c r="GE903" s="39"/>
      <c r="GF903" s="39"/>
      <c r="GG903" s="39"/>
      <c r="GH903" s="39"/>
      <c r="GI903" s="39"/>
      <c r="GJ903" s="39"/>
      <c r="GK903" s="39"/>
      <c r="GL903" s="39"/>
      <c r="GM903" s="39"/>
      <c r="GN903" s="39"/>
      <c r="GO903" s="39"/>
      <c r="GP903" s="39"/>
      <c r="GQ903" s="39"/>
      <c r="GR903" s="39"/>
      <c r="GS903" s="39"/>
      <c r="GT903" s="39"/>
      <c r="GU903" s="39"/>
      <c r="GV903" s="39"/>
      <c r="GW903" s="39"/>
      <c r="GX903" s="39"/>
      <c r="GY903" s="39"/>
      <c r="GZ903" s="39"/>
      <c r="HA903" s="39"/>
      <c r="HB903" s="39"/>
      <c r="HC903" s="39"/>
      <c r="HD903" s="39"/>
      <c r="HE903" s="39"/>
      <c r="HF903" s="39"/>
      <c r="HG903" s="39"/>
      <c r="HH903" s="39"/>
      <c r="HI903" s="39"/>
      <c r="HJ903" s="39"/>
      <c r="HK903" s="39"/>
      <c r="HL903" s="39"/>
      <c r="HM903" s="39"/>
      <c r="HN903" s="39"/>
      <c r="HO903" s="39"/>
      <c r="HP903" s="39"/>
      <c r="HQ903" s="39"/>
      <c r="HR903" s="39"/>
      <c r="HS903" s="39"/>
      <c r="HT903" s="39"/>
    </row>
    <row r="904" spans="1:228" ht="12.75" hidden="1" customHeight="1" x14ac:dyDescent="0.2">
      <c r="A904" s="31">
        <f t="shared" si="1144"/>
        <v>65</v>
      </c>
      <c r="B904" s="31"/>
      <c r="C904" s="31"/>
      <c r="D904" s="32">
        <f t="shared" si="1145"/>
        <v>780</v>
      </c>
      <c r="E904" s="33">
        <f t="shared" ca="1" si="1108"/>
        <v>0</v>
      </c>
      <c r="F904" s="33">
        <f t="shared" ca="1" si="1109"/>
        <v>0</v>
      </c>
      <c r="G904" s="33">
        <f t="shared" ca="1" si="1110"/>
        <v>0</v>
      </c>
      <c r="H904" s="33">
        <v>0</v>
      </c>
      <c r="I904" s="33">
        <v>0</v>
      </c>
      <c r="J904" s="33">
        <f t="shared" ca="1" si="1090"/>
        <v>0</v>
      </c>
      <c r="K904" s="33">
        <f t="shared" ca="1" si="1111"/>
        <v>0</v>
      </c>
      <c r="L904" s="33"/>
      <c r="M904" s="832">
        <v>0</v>
      </c>
      <c r="N904" s="33">
        <f>IF(M904&gt;0,#REF!,0)</f>
        <v>0</v>
      </c>
      <c r="O904" s="33">
        <f t="shared" ca="1" si="1112"/>
        <v>0</v>
      </c>
      <c r="P904" s="833">
        <f t="shared" ca="1" si="1146"/>
        <v>0</v>
      </c>
      <c r="Q904" s="834">
        <f t="shared" ca="1" si="1147"/>
        <v>0</v>
      </c>
      <c r="R904" s="835">
        <f t="shared" ca="1" si="1148"/>
        <v>0</v>
      </c>
      <c r="S904" s="836">
        <f t="shared" ca="1" si="1149"/>
        <v>0</v>
      </c>
      <c r="T904" s="34">
        <f t="shared" ca="1" si="1113"/>
        <v>0</v>
      </c>
      <c r="U904" s="835">
        <f t="shared" ca="1" si="1150"/>
        <v>0</v>
      </c>
      <c r="V904" s="34">
        <f t="shared" si="1099"/>
        <v>0</v>
      </c>
      <c r="W904" s="553">
        <f t="shared" si="1100"/>
        <v>0</v>
      </c>
      <c r="X904" s="42">
        <f t="shared" si="1151"/>
        <v>0.03</v>
      </c>
      <c r="Y904" s="43">
        <f t="shared" si="1114"/>
        <v>2.4662697723036864E-3</v>
      </c>
      <c r="Z904" s="45">
        <f t="shared" si="1106"/>
        <v>0.03</v>
      </c>
      <c r="AA904" s="43">
        <f t="shared" si="1115"/>
        <v>2.4662697723036864E-3</v>
      </c>
      <c r="AB904" s="35">
        <f t="shared" si="1152"/>
        <v>0.16</v>
      </c>
      <c r="AC904" s="35">
        <f t="shared" ca="1" si="1152"/>
        <v>0.15470777428049154</v>
      </c>
      <c r="AD904" s="317">
        <f t="shared" ca="1" si="1152"/>
        <v>0.15470777428049154</v>
      </c>
      <c r="AE904" s="39"/>
      <c r="AF904" s="318">
        <f t="shared" si="1116"/>
        <v>0</v>
      </c>
      <c r="AG904" s="405">
        <f t="shared" ca="1" si="1117"/>
        <v>0</v>
      </c>
      <c r="AH904" s="318">
        <f t="shared" si="1118"/>
        <v>0</v>
      </c>
      <c r="AI904" s="405">
        <f t="shared" ca="1" si="1119"/>
        <v>0</v>
      </c>
      <c r="AJ904" s="318">
        <f t="shared" si="1120"/>
        <v>0</v>
      </c>
      <c r="AK904" s="405">
        <f t="shared" ca="1" si="1121"/>
        <v>0</v>
      </c>
      <c r="AL904" s="35">
        <v>0</v>
      </c>
      <c r="AM904" s="36">
        <f t="shared" ca="1" si="1122"/>
        <v>0</v>
      </c>
      <c r="AN904" s="39"/>
      <c r="AO904" s="39"/>
      <c r="AP904" s="710">
        <f ca="1">IF($J$12="",0,IF(A904&lt;=$Y$3,IF(R903+SUM($M$126:M904)&gt;$Z$22,R903*10%,IF(R903+SUM($M$126:M904)&lt;=$Z$22,$Z$22-R903-SUM($M$126:M904))),0))</f>
        <v>0</v>
      </c>
      <c r="AQ904" s="711">
        <f t="shared" ca="1" si="1153"/>
        <v>0</v>
      </c>
      <c r="AR904" s="711">
        <f ca="1">IF($J$12="",0,IF(U903&lt;0,0,IF(A904&lt;=$Y$3,IF(U903+SUM($M$126:M904)&gt;$Z$22,U903*10%,IF(U903+SUM($M$126:M904)&lt;=$Z$22,$AR$125-U903-SUM($M$126:M904))),0)))</f>
        <v>0</v>
      </c>
      <c r="AS904" s="717">
        <f t="shared" ca="1" si="1154"/>
        <v>0</v>
      </c>
      <c r="AT904" s="725">
        <f t="shared" ca="1" si="1123"/>
        <v>0</v>
      </c>
      <c r="AU904" s="726">
        <f t="shared" ca="1" si="1124"/>
        <v>0</v>
      </c>
      <c r="AV904" s="727">
        <f t="shared" ca="1" si="1125"/>
        <v>0</v>
      </c>
      <c r="AW904" s="727">
        <f t="shared" ca="1" si="1126"/>
        <v>0</v>
      </c>
      <c r="AX904" s="726">
        <f t="shared" ca="1" si="1127"/>
        <v>0</v>
      </c>
      <c r="AY904" s="726">
        <f t="shared" ca="1" si="1155"/>
        <v>0</v>
      </c>
      <c r="AZ904" s="728">
        <f t="shared" ca="1" si="1128"/>
        <v>0</v>
      </c>
      <c r="BA904" s="1260">
        <f t="shared" si="1156"/>
        <v>0</v>
      </c>
      <c r="BB904" s="1251"/>
      <c r="BC904" s="733">
        <f t="shared" si="1129"/>
        <v>0</v>
      </c>
      <c r="BD904" s="733">
        <f t="shared" si="1130"/>
        <v>0</v>
      </c>
      <c r="BE904" s="734">
        <f t="shared" si="1131"/>
        <v>0</v>
      </c>
      <c r="BF904" s="734">
        <f t="shared" si="1157"/>
        <v>0</v>
      </c>
      <c r="BG904" s="735">
        <f t="shared" si="1132"/>
        <v>0</v>
      </c>
      <c r="BH904" s="39"/>
      <c r="BI904" s="39"/>
      <c r="BJ904" s="39"/>
      <c r="BK904" s="39"/>
      <c r="BL904" s="39"/>
      <c r="BM904" s="30"/>
      <c r="BN904" s="423">
        <f t="shared" ca="1" si="1133"/>
        <v>0</v>
      </c>
      <c r="BO904" s="423">
        <f t="shared" ca="1" si="1134"/>
        <v>0</v>
      </c>
      <c r="BP904" s="423">
        <f t="shared" ca="1" si="1135"/>
        <v>0</v>
      </c>
      <c r="BQ904" s="423">
        <f t="shared" ca="1" si="1136"/>
        <v>0</v>
      </c>
      <c r="BR904" s="423">
        <f t="shared" ca="1" si="1158"/>
        <v>0</v>
      </c>
      <c r="BS904" s="423">
        <f t="shared" ca="1" si="1137"/>
        <v>0</v>
      </c>
      <c r="BT904" s="423">
        <f t="shared" si="1138"/>
        <v>0</v>
      </c>
      <c r="BU904" s="423">
        <f t="shared" si="1139"/>
        <v>0</v>
      </c>
      <c r="BV904" s="423">
        <f t="shared" si="1140"/>
        <v>0</v>
      </c>
      <c r="BW904" s="423">
        <f t="shared" si="1141"/>
        <v>0</v>
      </c>
      <c r="BX904" s="423">
        <f t="shared" si="1159"/>
        <v>0</v>
      </c>
      <c r="BY904" s="423">
        <f t="shared" si="1142"/>
        <v>0</v>
      </c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458"/>
      <c r="CL904" s="458"/>
      <c r="CM904" s="458"/>
      <c r="CN904" s="458"/>
      <c r="CO904" s="458"/>
      <c r="CP904" s="458"/>
      <c r="CQ904" s="458"/>
      <c r="CR904" s="458"/>
      <c r="CS904" s="458"/>
      <c r="CT904" s="458"/>
      <c r="CU904" s="458"/>
      <c r="CV904" s="458"/>
      <c r="CW904" s="458"/>
      <c r="CX904" s="458"/>
      <c r="CY904" s="458"/>
      <c r="CZ904" s="458"/>
      <c r="DA904" s="458"/>
      <c r="DB904" s="458"/>
      <c r="DC904" s="458"/>
      <c r="DD904" s="458"/>
      <c r="DE904" s="458"/>
      <c r="DF904" s="458"/>
      <c r="DG904" s="458"/>
      <c r="DH904" s="458"/>
      <c r="DI904" s="458"/>
      <c r="DJ904" s="458"/>
      <c r="DK904" s="458"/>
      <c r="DL904" s="458"/>
      <c r="DM904" s="458"/>
      <c r="DN904" s="458"/>
      <c r="DO904" s="458"/>
      <c r="DP904" s="458"/>
      <c r="DQ904" s="458"/>
      <c r="DR904" s="458"/>
      <c r="DS904" s="458"/>
      <c r="DT904" s="458"/>
      <c r="DU904" s="39"/>
      <c r="DV904" s="39"/>
      <c r="DW904" s="31">
        <f t="shared" si="1160"/>
        <v>65</v>
      </c>
      <c r="DX904" s="448">
        <f t="shared" si="1143"/>
        <v>780</v>
      </c>
      <c r="DY904" s="521">
        <f t="shared" si="1161"/>
        <v>0</v>
      </c>
      <c r="DZ904" s="522">
        <f t="shared" si="1162"/>
        <v>0</v>
      </c>
      <c r="EA904" s="521">
        <f t="shared" si="1163"/>
        <v>0</v>
      </c>
      <c r="EB904" s="522"/>
      <c r="EC904" s="419"/>
      <c r="ED904" s="522"/>
      <c r="EE904" s="39"/>
      <c r="EF904" s="448">
        <f t="shared" si="1164"/>
        <v>780</v>
      </c>
      <c r="EG904" s="408">
        <f t="shared" si="1165"/>
        <v>0.03</v>
      </c>
      <c r="EH904" s="408">
        <f t="shared" si="1165"/>
        <v>0.03</v>
      </c>
      <c r="EI904" s="408">
        <f t="shared" si="1165"/>
        <v>0.03</v>
      </c>
      <c r="EJ904" s="408">
        <f t="shared" si="1165"/>
        <v>0.03</v>
      </c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  <c r="FR904" s="39"/>
      <c r="FS904" s="39"/>
      <c r="FT904" s="39"/>
      <c r="FU904" s="39"/>
      <c r="FV904" s="39"/>
      <c r="FW904" s="39"/>
      <c r="FX904" s="39"/>
      <c r="FY904" s="39"/>
      <c r="FZ904" s="39"/>
      <c r="GA904" s="39"/>
      <c r="GB904" s="39"/>
      <c r="GC904" s="39"/>
      <c r="GD904" s="39"/>
      <c r="GE904" s="39"/>
      <c r="GF904" s="39"/>
      <c r="GG904" s="39"/>
      <c r="GH904" s="39"/>
      <c r="GI904" s="39"/>
      <c r="GJ904" s="39"/>
      <c r="GK904" s="39"/>
      <c r="GL904" s="39"/>
      <c r="GM904" s="39"/>
      <c r="GN904" s="39"/>
      <c r="GO904" s="39"/>
      <c r="GP904" s="39"/>
      <c r="GQ904" s="39"/>
      <c r="GR904" s="39"/>
      <c r="GS904" s="39"/>
      <c r="GT904" s="39"/>
      <c r="GU904" s="39"/>
      <c r="GV904" s="39"/>
      <c r="GW904" s="39"/>
      <c r="GX904" s="39"/>
      <c r="GY904" s="39"/>
      <c r="GZ904" s="39"/>
      <c r="HA904" s="39"/>
      <c r="HB904" s="39"/>
      <c r="HC904" s="39"/>
      <c r="HD904" s="39"/>
      <c r="HE904" s="39"/>
      <c r="HF904" s="39"/>
      <c r="HG904" s="39"/>
      <c r="HH904" s="39"/>
      <c r="HI904" s="39"/>
      <c r="HJ904" s="39"/>
      <c r="HK904" s="39"/>
      <c r="HL904" s="39"/>
      <c r="HM904" s="39"/>
      <c r="HN904" s="39"/>
      <c r="HO904" s="39"/>
      <c r="HP904" s="39"/>
      <c r="HQ904" s="39"/>
      <c r="HR904" s="39"/>
      <c r="HS904" s="39"/>
      <c r="HT904" s="39"/>
    </row>
    <row r="905" spans="1:228" ht="12.75" hidden="1" customHeight="1" x14ac:dyDescent="0.2">
      <c r="A905" s="31">
        <f>A904+1</f>
        <v>66</v>
      </c>
      <c r="B905" s="31"/>
      <c r="C905" s="31">
        <v>30</v>
      </c>
      <c r="D905" s="32">
        <f t="shared" si="1145"/>
        <v>781</v>
      </c>
      <c r="E905" s="33">
        <f t="shared" ca="1" si="1108"/>
        <v>0</v>
      </c>
      <c r="F905" s="33">
        <f t="shared" ca="1" si="1109"/>
        <v>0</v>
      </c>
      <c r="G905" s="33">
        <f t="shared" ca="1" si="1110"/>
        <v>0</v>
      </c>
      <c r="H905" s="33">
        <v>0</v>
      </c>
      <c r="I905" s="33">
        <v>0</v>
      </c>
      <c r="J905" s="33">
        <f t="shared" ref="J905:J964" ca="1" si="1166">IF(A905&gt;$Y$3,0,$J$124)</f>
        <v>0</v>
      </c>
      <c r="K905" s="33">
        <f t="shared" ca="1" si="1111"/>
        <v>0</v>
      </c>
      <c r="L905" s="33"/>
      <c r="M905" s="832">
        <v>0</v>
      </c>
      <c r="N905" s="33">
        <f>IF(M905&gt;0,#REF!,0)</f>
        <v>0</v>
      </c>
      <c r="O905" s="33">
        <f t="shared" ca="1" si="1112"/>
        <v>0</v>
      </c>
      <c r="P905" s="833">
        <f t="shared" ca="1" si="1146"/>
        <v>0</v>
      </c>
      <c r="Q905" s="834">
        <f t="shared" ca="1" si="1147"/>
        <v>0</v>
      </c>
      <c r="R905" s="835">
        <f t="shared" ca="1" si="1148"/>
        <v>0</v>
      </c>
      <c r="S905" s="836">
        <f t="shared" ca="1" si="1149"/>
        <v>0</v>
      </c>
      <c r="T905" s="34">
        <f t="shared" ca="1" si="1113"/>
        <v>0</v>
      </c>
      <c r="U905" s="835">
        <f t="shared" ca="1" si="1150"/>
        <v>0</v>
      </c>
      <c r="V905" s="34">
        <f t="shared" si="1099"/>
        <v>0</v>
      </c>
      <c r="W905" s="553">
        <f t="shared" si="1100"/>
        <v>0</v>
      </c>
      <c r="X905" s="42">
        <f t="shared" si="1151"/>
        <v>0.03</v>
      </c>
      <c r="Y905" s="43">
        <f t="shared" si="1114"/>
        <v>2.4662697723036864E-3</v>
      </c>
      <c r="Z905" s="45">
        <f t="shared" si="1106"/>
        <v>0.03</v>
      </c>
      <c r="AA905" s="43">
        <f t="shared" si="1115"/>
        <v>2.4662697723036864E-3</v>
      </c>
      <c r="AB905" s="35">
        <f t="shared" si="1152"/>
        <v>0.16</v>
      </c>
      <c r="AC905" s="35">
        <f t="shared" ca="1" si="1152"/>
        <v>0.15470777428049154</v>
      </c>
      <c r="AD905" s="317">
        <f t="shared" ca="1" si="1152"/>
        <v>0.15470777428049154</v>
      </c>
      <c r="AE905" s="39"/>
      <c r="AF905" s="318">
        <f>VLOOKUP($D905,$DX$125:$ED$964,2,FALSE)</f>
        <v>0</v>
      </c>
      <c r="AG905" s="405">
        <f t="shared" ca="1" si="1117"/>
        <v>0</v>
      </c>
      <c r="AH905" s="318">
        <f>VLOOKUP($D905,$DX$125:$ED$964,3,FALSE)</f>
        <v>0</v>
      </c>
      <c r="AI905" s="405">
        <f t="shared" ca="1" si="1119"/>
        <v>0</v>
      </c>
      <c r="AJ905" s="318">
        <f>VLOOKUP($D905,$DX$125:$ED$964,4,FALSE)</f>
        <v>0</v>
      </c>
      <c r="AK905" s="405">
        <f t="shared" ca="1" si="1121"/>
        <v>0</v>
      </c>
      <c r="AL905" s="35">
        <v>0</v>
      </c>
      <c r="AM905" s="36">
        <f t="shared" ca="1" si="1122"/>
        <v>0</v>
      </c>
      <c r="AN905" s="39"/>
      <c r="AO905" s="39"/>
      <c r="AP905" s="709">
        <f ca="1">IF($J$12="",0,IF(A905&lt;=$Y$3,IF(R904+SUM($M$126:M905)&gt;$Z$22,R904*10%,IF(R904+SUM($M$126:M905)&lt;=$Z$22,$Z$22-R904-SUM($M$126:M905))),0))</f>
        <v>0</v>
      </c>
      <c r="AQ905" s="319">
        <f t="shared" ca="1" si="1153"/>
        <v>0</v>
      </c>
      <c r="AR905" s="319">
        <f ca="1">IF($J$12="",0,IF(U904&lt;0,0,IF(A905&lt;=$Y$3,IF(U904+SUM($M$126:M905)&gt;$Z$22,U904*10%,IF(U904+SUM($M$126:M905)&lt;=$Z$22,$AR$125-U904-SUM($M$126:M905))),0)))</f>
        <v>0</v>
      </c>
      <c r="AS905" s="39">
        <f t="shared" ca="1" si="1154"/>
        <v>0</v>
      </c>
      <c r="AT905" s="723">
        <f t="shared" ca="1" si="1123"/>
        <v>0</v>
      </c>
      <c r="AU905" s="321">
        <f t="shared" ca="1" si="1124"/>
        <v>0</v>
      </c>
      <c r="AV905" s="320">
        <f t="shared" ca="1" si="1125"/>
        <v>0</v>
      </c>
      <c r="AW905" s="320">
        <f t="shared" ca="1" si="1126"/>
        <v>0</v>
      </c>
      <c r="AX905" s="321">
        <f t="shared" ca="1" si="1127"/>
        <v>0</v>
      </c>
      <c r="AY905" s="321">
        <f t="shared" ca="1" si="1155"/>
        <v>0</v>
      </c>
      <c r="AZ905" s="724">
        <f t="shared" ca="1" si="1128"/>
        <v>0</v>
      </c>
      <c r="BA905" s="1259">
        <f t="shared" si="1156"/>
        <v>0</v>
      </c>
      <c r="BB905" s="1250"/>
      <c r="BC905" s="715">
        <f t="shared" si="1129"/>
        <v>0</v>
      </c>
      <c r="BD905" s="715">
        <f t="shared" si="1130"/>
        <v>0</v>
      </c>
      <c r="BE905" s="716">
        <f t="shared" si="1131"/>
        <v>0</v>
      </c>
      <c r="BF905" s="716">
        <f t="shared" si="1157"/>
        <v>0</v>
      </c>
      <c r="BG905" s="732">
        <f t="shared" si="1132"/>
        <v>0</v>
      </c>
      <c r="BH905" s="39"/>
      <c r="BI905" s="39"/>
      <c r="BJ905" s="39"/>
      <c r="BK905" s="39"/>
      <c r="BL905" s="39"/>
      <c r="BM905" s="30"/>
      <c r="BN905" s="422">
        <f t="shared" ca="1" si="1133"/>
        <v>0</v>
      </c>
      <c r="BO905" s="422">
        <f t="shared" ca="1" si="1134"/>
        <v>0</v>
      </c>
      <c r="BP905" s="422">
        <f t="shared" ca="1" si="1135"/>
        <v>0</v>
      </c>
      <c r="BQ905" s="422">
        <f t="shared" ca="1" si="1136"/>
        <v>0</v>
      </c>
      <c r="BR905" s="422">
        <f t="shared" ca="1" si="1158"/>
        <v>0</v>
      </c>
      <c r="BS905" s="422">
        <f t="shared" ca="1" si="1137"/>
        <v>0</v>
      </c>
      <c r="BT905" s="422">
        <f t="shared" si="1138"/>
        <v>0</v>
      </c>
      <c r="BU905" s="422">
        <f t="shared" si="1139"/>
        <v>0</v>
      </c>
      <c r="BV905" s="422">
        <f t="shared" si="1140"/>
        <v>0</v>
      </c>
      <c r="BW905" s="422">
        <f t="shared" si="1141"/>
        <v>0</v>
      </c>
      <c r="BX905" s="422">
        <f t="shared" si="1159"/>
        <v>0</v>
      </c>
      <c r="BY905" s="422">
        <f t="shared" si="1142"/>
        <v>0</v>
      </c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1">
        <f t="shared" si="1160"/>
        <v>65</v>
      </c>
      <c r="DX905" s="448">
        <f t="shared" si="1143"/>
        <v>781</v>
      </c>
      <c r="DY905" s="521">
        <f t="shared" si="1161"/>
        <v>0</v>
      </c>
      <c r="DZ905" s="522">
        <f t="shared" si="1162"/>
        <v>0</v>
      </c>
      <c r="EA905" s="521">
        <f t="shared" si="1163"/>
        <v>0</v>
      </c>
      <c r="EB905" s="522"/>
      <c r="EC905" s="419"/>
      <c r="ED905" s="522"/>
      <c r="EE905" s="39"/>
      <c r="EF905" s="448">
        <f t="shared" si="1164"/>
        <v>781</v>
      </c>
      <c r="EG905" s="408">
        <f t="shared" si="1165"/>
        <v>0.03</v>
      </c>
      <c r="EH905" s="408">
        <f t="shared" si="1165"/>
        <v>0.03</v>
      </c>
      <c r="EI905" s="408">
        <f t="shared" si="1165"/>
        <v>0.03</v>
      </c>
      <c r="EJ905" s="408">
        <f t="shared" si="1165"/>
        <v>0.03</v>
      </c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  <c r="FR905" s="39"/>
      <c r="FS905" s="39"/>
      <c r="FT905" s="39"/>
      <c r="FU905" s="39"/>
      <c r="FV905" s="39"/>
      <c r="FW905" s="39"/>
      <c r="FX905" s="39"/>
      <c r="FY905" s="39"/>
      <c r="FZ905" s="39"/>
      <c r="GA905" s="39"/>
      <c r="GB905" s="39"/>
      <c r="GC905" s="39"/>
      <c r="GD905" s="39"/>
      <c r="GE905" s="39"/>
      <c r="GF905" s="39"/>
      <c r="GG905" s="39"/>
      <c r="GH905" s="39"/>
      <c r="GI905" s="39"/>
      <c r="GJ905" s="39"/>
      <c r="GK905" s="39"/>
      <c r="GL905" s="39"/>
      <c r="GM905" s="39"/>
      <c r="GN905" s="39"/>
      <c r="GO905" s="39"/>
      <c r="GP905" s="39"/>
      <c r="GQ905" s="39"/>
      <c r="GR905" s="39"/>
      <c r="GS905" s="39"/>
      <c r="GT905" s="39"/>
      <c r="GU905" s="39"/>
      <c r="GV905" s="39"/>
      <c r="GW905" s="39"/>
      <c r="GX905" s="39"/>
      <c r="GY905" s="39"/>
      <c r="GZ905" s="39"/>
      <c r="HA905" s="39"/>
      <c r="HB905" s="39"/>
      <c r="HC905" s="39"/>
      <c r="HD905" s="39"/>
      <c r="HE905" s="39"/>
      <c r="HF905" s="39"/>
      <c r="HG905" s="39"/>
      <c r="HH905" s="39"/>
      <c r="HI905" s="39"/>
      <c r="HJ905" s="39"/>
      <c r="HK905" s="39"/>
      <c r="HL905" s="39"/>
      <c r="HM905" s="39"/>
      <c r="HN905" s="39"/>
      <c r="HO905" s="39"/>
      <c r="HP905" s="39"/>
      <c r="HQ905" s="39"/>
      <c r="HR905" s="39"/>
      <c r="HS905" s="39"/>
      <c r="HT905" s="39"/>
    </row>
    <row r="906" spans="1:228" ht="12.75" hidden="1" customHeight="1" x14ac:dyDescent="0.2">
      <c r="A906" s="31">
        <f t="shared" si="1144"/>
        <v>66</v>
      </c>
      <c r="B906" s="31"/>
      <c r="C906" s="31"/>
      <c r="D906" s="32">
        <f t="shared" si="1145"/>
        <v>782</v>
      </c>
      <c r="E906" s="33">
        <f t="shared" ca="1" si="1108"/>
        <v>0</v>
      </c>
      <c r="F906" s="33">
        <f t="shared" ca="1" si="1109"/>
        <v>0</v>
      </c>
      <c r="G906" s="33">
        <f t="shared" ca="1" si="1110"/>
        <v>0</v>
      </c>
      <c r="H906" s="33">
        <v>0</v>
      </c>
      <c r="I906" s="33">
        <v>0</v>
      </c>
      <c r="J906" s="33">
        <f t="shared" ca="1" si="1166"/>
        <v>0</v>
      </c>
      <c r="K906" s="33">
        <f t="shared" ca="1" si="1111"/>
        <v>0</v>
      </c>
      <c r="L906" s="33"/>
      <c r="M906" s="832">
        <v>0</v>
      </c>
      <c r="N906" s="33">
        <f>IF(M906&gt;0,#REF!,0)</f>
        <v>0</v>
      </c>
      <c r="O906" s="33">
        <f t="shared" ca="1" si="1112"/>
        <v>0</v>
      </c>
      <c r="P906" s="833">
        <f t="shared" ca="1" si="1146"/>
        <v>0</v>
      </c>
      <c r="Q906" s="834">
        <f t="shared" ca="1" si="1147"/>
        <v>0</v>
      </c>
      <c r="R906" s="835">
        <f t="shared" ca="1" si="1148"/>
        <v>0</v>
      </c>
      <c r="S906" s="836">
        <f t="shared" ca="1" si="1149"/>
        <v>0</v>
      </c>
      <c r="T906" s="34">
        <f t="shared" ca="1" si="1113"/>
        <v>0</v>
      </c>
      <c r="U906" s="835">
        <f t="shared" ca="1" si="1150"/>
        <v>0</v>
      </c>
      <c r="V906" s="34">
        <f t="shared" si="1099"/>
        <v>0</v>
      </c>
      <c r="W906" s="553">
        <f t="shared" si="1100"/>
        <v>0</v>
      </c>
      <c r="X906" s="42">
        <f t="shared" si="1151"/>
        <v>0.03</v>
      </c>
      <c r="Y906" s="43">
        <f t="shared" si="1114"/>
        <v>2.4662697723036864E-3</v>
      </c>
      <c r="Z906" s="45">
        <f t="shared" si="1106"/>
        <v>0.03</v>
      </c>
      <c r="AA906" s="43">
        <f t="shared" si="1115"/>
        <v>2.4662697723036864E-3</v>
      </c>
      <c r="AB906" s="35">
        <f t="shared" si="1152"/>
        <v>0.16</v>
      </c>
      <c r="AC906" s="35">
        <f t="shared" ca="1" si="1152"/>
        <v>0.15470777428049154</v>
      </c>
      <c r="AD906" s="317">
        <f t="shared" ca="1" si="1152"/>
        <v>0.15470777428049154</v>
      </c>
      <c r="AE906" s="39"/>
      <c r="AF906" s="318">
        <f t="shared" ref="AF906:AF964" si="1167">VLOOKUP($D906,$DX$125:$ED$964,2,FALSE)</f>
        <v>0</v>
      </c>
      <c r="AG906" s="405">
        <f t="shared" ca="1" si="1117"/>
        <v>0</v>
      </c>
      <c r="AH906" s="318">
        <f t="shared" ref="AH906:AH964" si="1168">VLOOKUP($D906,$DX$125:$ED$964,3,FALSE)</f>
        <v>0</v>
      </c>
      <c r="AI906" s="405">
        <f t="shared" ca="1" si="1119"/>
        <v>0</v>
      </c>
      <c r="AJ906" s="318">
        <f t="shared" ref="AJ906:AJ964" si="1169">VLOOKUP($D906,$DX$125:$ED$964,4,FALSE)</f>
        <v>0</v>
      </c>
      <c r="AK906" s="405">
        <f t="shared" ca="1" si="1121"/>
        <v>0</v>
      </c>
      <c r="AL906" s="35">
        <v>0</v>
      </c>
      <c r="AM906" s="36">
        <f t="shared" ca="1" si="1122"/>
        <v>0</v>
      </c>
      <c r="AN906" s="39"/>
      <c r="AO906" s="39"/>
      <c r="AP906" s="709">
        <f ca="1">IF($J$12="",0,IF(A906&lt;=$Y$3,IF(R905+SUM($M$126:M906)&gt;$Z$22,R905*10%,IF(R905+SUM($M$126:M906)&lt;=$Z$22,$Z$22-R905-SUM($M$126:M906))),0))</f>
        <v>0</v>
      </c>
      <c r="AQ906" s="319">
        <f t="shared" ca="1" si="1153"/>
        <v>0</v>
      </c>
      <c r="AR906" s="319">
        <f ca="1">IF($J$12="",0,IF(U905&lt;0,0,IF(A906&lt;=$Y$3,IF(U905+SUM($M$126:M906)&gt;$Z$22,U905*10%,IF(U905+SUM($M$126:M906)&lt;=$Z$22,$AR$125-U905-SUM($M$126:M906))),0)))</f>
        <v>0</v>
      </c>
      <c r="AS906" s="39">
        <f t="shared" ca="1" si="1154"/>
        <v>0</v>
      </c>
      <c r="AT906" s="723">
        <f t="shared" ca="1" si="1123"/>
        <v>0</v>
      </c>
      <c r="AU906" s="321">
        <f t="shared" ca="1" si="1124"/>
        <v>0</v>
      </c>
      <c r="AV906" s="320">
        <f t="shared" ca="1" si="1125"/>
        <v>0</v>
      </c>
      <c r="AW906" s="320">
        <f t="shared" ca="1" si="1126"/>
        <v>0</v>
      </c>
      <c r="AX906" s="321">
        <f t="shared" ca="1" si="1127"/>
        <v>0</v>
      </c>
      <c r="AY906" s="321">
        <f t="shared" ca="1" si="1155"/>
        <v>0</v>
      </c>
      <c r="AZ906" s="724">
        <f t="shared" ca="1" si="1128"/>
        <v>0</v>
      </c>
      <c r="BA906" s="1259">
        <f t="shared" si="1156"/>
        <v>0</v>
      </c>
      <c r="BB906" s="1250"/>
      <c r="BC906" s="715">
        <f t="shared" si="1129"/>
        <v>0</v>
      </c>
      <c r="BD906" s="715">
        <f t="shared" si="1130"/>
        <v>0</v>
      </c>
      <c r="BE906" s="716">
        <f t="shared" si="1131"/>
        <v>0</v>
      </c>
      <c r="BF906" s="716">
        <f t="shared" si="1157"/>
        <v>0</v>
      </c>
      <c r="BG906" s="732">
        <f t="shared" si="1132"/>
        <v>0</v>
      </c>
      <c r="BH906" s="39"/>
      <c r="BI906" s="39"/>
      <c r="BJ906" s="39"/>
      <c r="BK906" s="39"/>
      <c r="BL906" s="39"/>
      <c r="BM906" s="30"/>
      <c r="BN906" s="422">
        <f t="shared" ca="1" si="1133"/>
        <v>0</v>
      </c>
      <c r="BO906" s="422">
        <f t="shared" ca="1" si="1134"/>
        <v>0</v>
      </c>
      <c r="BP906" s="422">
        <f t="shared" ca="1" si="1135"/>
        <v>0</v>
      </c>
      <c r="BQ906" s="422">
        <f t="shared" ca="1" si="1136"/>
        <v>0</v>
      </c>
      <c r="BR906" s="422">
        <f t="shared" ca="1" si="1158"/>
        <v>0</v>
      </c>
      <c r="BS906" s="422">
        <f t="shared" ca="1" si="1137"/>
        <v>0</v>
      </c>
      <c r="BT906" s="422">
        <f t="shared" si="1138"/>
        <v>0</v>
      </c>
      <c r="BU906" s="422">
        <f t="shared" si="1139"/>
        <v>0</v>
      </c>
      <c r="BV906" s="422">
        <f t="shared" si="1140"/>
        <v>0</v>
      </c>
      <c r="BW906" s="422">
        <f t="shared" si="1141"/>
        <v>0</v>
      </c>
      <c r="BX906" s="422">
        <f t="shared" si="1159"/>
        <v>0</v>
      </c>
      <c r="BY906" s="422">
        <f t="shared" si="1142"/>
        <v>0</v>
      </c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1">
        <f t="shared" si="1160"/>
        <v>65</v>
      </c>
      <c r="DX906" s="448">
        <f t="shared" si="1143"/>
        <v>782</v>
      </c>
      <c r="DY906" s="521">
        <f t="shared" si="1161"/>
        <v>0</v>
      </c>
      <c r="DZ906" s="522">
        <f t="shared" si="1162"/>
        <v>0</v>
      </c>
      <c r="EA906" s="521">
        <f t="shared" si="1163"/>
        <v>0</v>
      </c>
      <c r="EB906" s="522"/>
      <c r="EC906" s="419"/>
      <c r="ED906" s="522"/>
      <c r="EE906" s="39"/>
      <c r="EF906" s="448">
        <f t="shared" si="1164"/>
        <v>782</v>
      </c>
      <c r="EG906" s="408">
        <f t="shared" si="1165"/>
        <v>0.03</v>
      </c>
      <c r="EH906" s="408">
        <f t="shared" si="1165"/>
        <v>0.03</v>
      </c>
      <c r="EI906" s="408">
        <f t="shared" si="1165"/>
        <v>0.03</v>
      </c>
      <c r="EJ906" s="408">
        <f t="shared" si="1165"/>
        <v>0.03</v>
      </c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  <c r="FR906" s="39"/>
      <c r="FS906" s="39"/>
      <c r="FT906" s="39"/>
      <c r="FU906" s="39"/>
      <c r="FV906" s="39"/>
      <c r="FW906" s="39"/>
      <c r="FX906" s="39"/>
      <c r="FY906" s="39"/>
      <c r="FZ906" s="39"/>
      <c r="GA906" s="39"/>
      <c r="GB906" s="39"/>
      <c r="GC906" s="39"/>
      <c r="GD906" s="39"/>
      <c r="GE906" s="39"/>
      <c r="GF906" s="39"/>
      <c r="GG906" s="39"/>
      <c r="GH906" s="39"/>
      <c r="GI906" s="39"/>
      <c r="GJ906" s="39"/>
      <c r="GK906" s="39"/>
      <c r="GL906" s="39"/>
      <c r="GM906" s="39"/>
      <c r="GN906" s="39"/>
      <c r="GO906" s="39"/>
      <c r="GP906" s="39"/>
      <c r="GQ906" s="39"/>
      <c r="GR906" s="39"/>
      <c r="GS906" s="39"/>
      <c r="GT906" s="39"/>
      <c r="GU906" s="39"/>
      <c r="GV906" s="39"/>
      <c r="GW906" s="39"/>
      <c r="GX906" s="39"/>
      <c r="GY906" s="39"/>
      <c r="GZ906" s="39"/>
      <c r="HA906" s="39"/>
      <c r="HB906" s="39"/>
      <c r="HC906" s="39"/>
      <c r="HD906" s="39"/>
      <c r="HE906" s="39"/>
      <c r="HF906" s="39"/>
      <c r="HG906" s="39"/>
      <c r="HH906" s="39"/>
      <c r="HI906" s="39"/>
      <c r="HJ906" s="39"/>
      <c r="HK906" s="39"/>
      <c r="HL906" s="39"/>
      <c r="HM906" s="39"/>
      <c r="HN906" s="39"/>
      <c r="HO906" s="39"/>
      <c r="HP906" s="39"/>
      <c r="HQ906" s="39"/>
      <c r="HR906" s="39"/>
      <c r="HS906" s="39"/>
      <c r="HT906" s="39"/>
    </row>
    <row r="907" spans="1:228" ht="12.75" hidden="1" customHeight="1" x14ac:dyDescent="0.2">
      <c r="A907" s="31">
        <f t="shared" si="1144"/>
        <v>66</v>
      </c>
      <c r="B907" s="31"/>
      <c r="C907" s="31"/>
      <c r="D907" s="32">
        <f t="shared" si="1145"/>
        <v>783</v>
      </c>
      <c r="E907" s="33">
        <f t="shared" ca="1" si="1108"/>
        <v>0</v>
      </c>
      <c r="F907" s="33">
        <f t="shared" ca="1" si="1109"/>
        <v>0</v>
      </c>
      <c r="G907" s="33">
        <f t="shared" ca="1" si="1110"/>
        <v>0</v>
      </c>
      <c r="H907" s="33">
        <v>0</v>
      </c>
      <c r="I907" s="33">
        <v>0</v>
      </c>
      <c r="J907" s="33">
        <f t="shared" ca="1" si="1166"/>
        <v>0</v>
      </c>
      <c r="K907" s="33">
        <f t="shared" ca="1" si="1111"/>
        <v>0</v>
      </c>
      <c r="L907" s="33"/>
      <c r="M907" s="832">
        <v>0</v>
      </c>
      <c r="N907" s="33">
        <f>IF(M907&gt;0,#REF!,0)</f>
        <v>0</v>
      </c>
      <c r="O907" s="33">
        <f t="shared" ca="1" si="1112"/>
        <v>0</v>
      </c>
      <c r="P907" s="833">
        <f t="shared" ca="1" si="1146"/>
        <v>0</v>
      </c>
      <c r="Q907" s="834">
        <f t="shared" ca="1" si="1147"/>
        <v>0</v>
      </c>
      <c r="R907" s="835">
        <f t="shared" ca="1" si="1148"/>
        <v>0</v>
      </c>
      <c r="S907" s="836">
        <f t="shared" ca="1" si="1149"/>
        <v>0</v>
      </c>
      <c r="T907" s="34">
        <f t="shared" ca="1" si="1113"/>
        <v>0</v>
      </c>
      <c r="U907" s="835">
        <f t="shared" ca="1" si="1150"/>
        <v>0</v>
      </c>
      <c r="V907" s="34">
        <f t="shared" si="1099"/>
        <v>0</v>
      </c>
      <c r="W907" s="553">
        <f t="shared" si="1100"/>
        <v>0</v>
      </c>
      <c r="X907" s="42">
        <f t="shared" si="1151"/>
        <v>0.03</v>
      </c>
      <c r="Y907" s="43">
        <f t="shared" si="1114"/>
        <v>2.4662697723036864E-3</v>
      </c>
      <c r="Z907" s="45">
        <f t="shared" si="1106"/>
        <v>0.03</v>
      </c>
      <c r="AA907" s="43">
        <f t="shared" si="1115"/>
        <v>2.4662697723036864E-3</v>
      </c>
      <c r="AB907" s="35">
        <f t="shared" si="1152"/>
        <v>0.16</v>
      </c>
      <c r="AC907" s="35">
        <f t="shared" ca="1" si="1152"/>
        <v>0.15470777428049154</v>
      </c>
      <c r="AD907" s="317">
        <f t="shared" ca="1" si="1152"/>
        <v>0.15470777428049154</v>
      </c>
      <c r="AE907" s="39"/>
      <c r="AF907" s="318">
        <f t="shared" si="1167"/>
        <v>0</v>
      </c>
      <c r="AG907" s="405">
        <f t="shared" ca="1" si="1117"/>
        <v>0</v>
      </c>
      <c r="AH907" s="318">
        <f t="shared" si="1168"/>
        <v>0</v>
      </c>
      <c r="AI907" s="405">
        <f t="shared" ca="1" si="1119"/>
        <v>0</v>
      </c>
      <c r="AJ907" s="318">
        <f t="shared" si="1169"/>
        <v>0</v>
      </c>
      <c r="AK907" s="405">
        <f t="shared" ca="1" si="1121"/>
        <v>0</v>
      </c>
      <c r="AL907" s="35">
        <v>0</v>
      </c>
      <c r="AM907" s="36">
        <f t="shared" ca="1" si="1122"/>
        <v>0</v>
      </c>
      <c r="AN907" s="39"/>
      <c r="AO907" s="39"/>
      <c r="AP907" s="709">
        <f ca="1">IF($J$12="",0,IF(A907&lt;=$Y$3,IF(R906+SUM($M$126:M907)&gt;$Z$22,R906*10%,IF(R906+SUM($M$126:M907)&lt;=$Z$22,$Z$22-R906-SUM($M$126:M907))),0))</f>
        <v>0</v>
      </c>
      <c r="AQ907" s="319">
        <f t="shared" ca="1" si="1153"/>
        <v>0</v>
      </c>
      <c r="AR907" s="319">
        <f ca="1">IF($J$12="",0,IF(U906&lt;0,0,IF(A907&lt;=$Y$3,IF(U906+SUM($M$126:M907)&gt;$Z$22,U906*10%,IF(U906+SUM($M$126:M907)&lt;=$Z$22,$AR$125-U906-SUM($M$126:M907))),0)))</f>
        <v>0</v>
      </c>
      <c r="AS907" s="39">
        <f t="shared" ca="1" si="1154"/>
        <v>0</v>
      </c>
      <c r="AT907" s="723">
        <f t="shared" ca="1" si="1123"/>
        <v>0</v>
      </c>
      <c r="AU907" s="321">
        <f t="shared" ca="1" si="1124"/>
        <v>0</v>
      </c>
      <c r="AV907" s="320">
        <f t="shared" ca="1" si="1125"/>
        <v>0</v>
      </c>
      <c r="AW907" s="320">
        <f t="shared" ca="1" si="1126"/>
        <v>0</v>
      </c>
      <c r="AX907" s="321">
        <f t="shared" ca="1" si="1127"/>
        <v>0</v>
      </c>
      <c r="AY907" s="321">
        <f t="shared" ca="1" si="1155"/>
        <v>0</v>
      </c>
      <c r="AZ907" s="724">
        <f t="shared" ca="1" si="1128"/>
        <v>0</v>
      </c>
      <c r="BA907" s="1259">
        <f t="shared" si="1156"/>
        <v>0</v>
      </c>
      <c r="BB907" s="1250"/>
      <c r="BC907" s="715">
        <f t="shared" si="1129"/>
        <v>0</v>
      </c>
      <c r="BD907" s="715">
        <f t="shared" si="1130"/>
        <v>0</v>
      </c>
      <c r="BE907" s="716">
        <f t="shared" si="1131"/>
        <v>0</v>
      </c>
      <c r="BF907" s="716">
        <f t="shared" si="1157"/>
        <v>0</v>
      </c>
      <c r="BG907" s="732">
        <f t="shared" si="1132"/>
        <v>0</v>
      </c>
      <c r="BH907" s="39"/>
      <c r="BI907" s="39"/>
      <c r="BJ907" s="39"/>
      <c r="BK907" s="39"/>
      <c r="BL907" s="39"/>
      <c r="BM907" s="30"/>
      <c r="BN907" s="422">
        <f t="shared" ca="1" si="1133"/>
        <v>0</v>
      </c>
      <c r="BO907" s="422">
        <f t="shared" ca="1" si="1134"/>
        <v>0</v>
      </c>
      <c r="BP907" s="422">
        <f t="shared" ca="1" si="1135"/>
        <v>0</v>
      </c>
      <c r="BQ907" s="422">
        <f t="shared" ca="1" si="1136"/>
        <v>0</v>
      </c>
      <c r="BR907" s="422">
        <f t="shared" ca="1" si="1158"/>
        <v>0</v>
      </c>
      <c r="BS907" s="422">
        <f t="shared" ca="1" si="1137"/>
        <v>0</v>
      </c>
      <c r="BT907" s="422">
        <f t="shared" si="1138"/>
        <v>0</v>
      </c>
      <c r="BU907" s="422">
        <f t="shared" si="1139"/>
        <v>0</v>
      </c>
      <c r="BV907" s="422">
        <f t="shared" si="1140"/>
        <v>0</v>
      </c>
      <c r="BW907" s="422">
        <f t="shared" si="1141"/>
        <v>0</v>
      </c>
      <c r="BX907" s="422">
        <f t="shared" si="1159"/>
        <v>0</v>
      </c>
      <c r="BY907" s="422">
        <f t="shared" si="1142"/>
        <v>0</v>
      </c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1">
        <f t="shared" si="1160"/>
        <v>65</v>
      </c>
      <c r="DX907" s="448">
        <f t="shared" si="1143"/>
        <v>783</v>
      </c>
      <c r="DY907" s="521">
        <f t="shared" si="1161"/>
        <v>0</v>
      </c>
      <c r="DZ907" s="522">
        <f t="shared" si="1162"/>
        <v>0</v>
      </c>
      <c r="EA907" s="521">
        <f t="shared" si="1163"/>
        <v>0</v>
      </c>
      <c r="EB907" s="522"/>
      <c r="EC907" s="419"/>
      <c r="ED907" s="522"/>
      <c r="EE907" s="39"/>
      <c r="EF907" s="448">
        <f t="shared" si="1164"/>
        <v>783</v>
      </c>
      <c r="EG907" s="408">
        <f t="shared" si="1165"/>
        <v>0.03</v>
      </c>
      <c r="EH907" s="408">
        <f t="shared" si="1165"/>
        <v>0.03</v>
      </c>
      <c r="EI907" s="408">
        <f t="shared" si="1165"/>
        <v>0.03</v>
      </c>
      <c r="EJ907" s="408">
        <f t="shared" si="1165"/>
        <v>0.03</v>
      </c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  <c r="FR907" s="39"/>
      <c r="FS907" s="39"/>
      <c r="FT907" s="39"/>
      <c r="FU907" s="39"/>
      <c r="FV907" s="39"/>
      <c r="FW907" s="39"/>
      <c r="FX907" s="39"/>
      <c r="FY907" s="39"/>
      <c r="FZ907" s="39"/>
      <c r="GA907" s="39"/>
      <c r="GB907" s="39"/>
      <c r="GC907" s="39"/>
      <c r="GD907" s="39"/>
      <c r="GE907" s="39"/>
      <c r="GF907" s="39"/>
      <c r="GG907" s="39"/>
      <c r="GH907" s="39"/>
      <c r="GI907" s="39"/>
      <c r="GJ907" s="39"/>
      <c r="GK907" s="39"/>
      <c r="GL907" s="39"/>
      <c r="GM907" s="39"/>
      <c r="GN907" s="39"/>
      <c r="GO907" s="39"/>
      <c r="GP907" s="39"/>
      <c r="GQ907" s="39"/>
      <c r="GR907" s="39"/>
      <c r="GS907" s="39"/>
      <c r="GT907" s="39"/>
      <c r="GU907" s="39"/>
      <c r="GV907" s="39"/>
      <c r="GW907" s="39"/>
      <c r="GX907" s="39"/>
      <c r="GY907" s="39"/>
      <c r="GZ907" s="39"/>
      <c r="HA907" s="39"/>
      <c r="HB907" s="39"/>
      <c r="HC907" s="39"/>
      <c r="HD907" s="39"/>
      <c r="HE907" s="39"/>
      <c r="HF907" s="39"/>
      <c r="HG907" s="39"/>
      <c r="HH907" s="39"/>
      <c r="HI907" s="39"/>
      <c r="HJ907" s="39"/>
      <c r="HK907" s="39"/>
      <c r="HL907" s="39"/>
      <c r="HM907" s="39"/>
      <c r="HN907" s="39"/>
      <c r="HO907" s="39"/>
      <c r="HP907" s="39"/>
      <c r="HQ907" s="39"/>
      <c r="HR907" s="39"/>
      <c r="HS907" s="39"/>
      <c r="HT907" s="39"/>
    </row>
    <row r="908" spans="1:228" ht="12.75" hidden="1" customHeight="1" x14ac:dyDescent="0.2">
      <c r="A908" s="31">
        <f t="shared" si="1144"/>
        <v>66</v>
      </c>
      <c r="B908" s="31"/>
      <c r="C908" s="31"/>
      <c r="D908" s="32">
        <f t="shared" si="1145"/>
        <v>784</v>
      </c>
      <c r="E908" s="33">
        <f t="shared" ca="1" si="1108"/>
        <v>0</v>
      </c>
      <c r="F908" s="33">
        <f t="shared" ca="1" si="1109"/>
        <v>0</v>
      </c>
      <c r="G908" s="33">
        <f t="shared" ca="1" si="1110"/>
        <v>0</v>
      </c>
      <c r="H908" s="33">
        <v>0</v>
      </c>
      <c r="I908" s="33">
        <v>0</v>
      </c>
      <c r="J908" s="33">
        <f t="shared" ca="1" si="1166"/>
        <v>0</v>
      </c>
      <c r="K908" s="33">
        <f t="shared" ca="1" si="1111"/>
        <v>0</v>
      </c>
      <c r="L908" s="33"/>
      <c r="M908" s="832">
        <v>0</v>
      </c>
      <c r="N908" s="33">
        <f>IF(M908&gt;0,#REF!,0)</f>
        <v>0</v>
      </c>
      <c r="O908" s="33">
        <f t="shared" ca="1" si="1112"/>
        <v>0</v>
      </c>
      <c r="P908" s="833">
        <f t="shared" ca="1" si="1146"/>
        <v>0</v>
      </c>
      <c r="Q908" s="834">
        <f t="shared" ca="1" si="1147"/>
        <v>0</v>
      </c>
      <c r="R908" s="835">
        <f t="shared" ca="1" si="1148"/>
        <v>0</v>
      </c>
      <c r="S908" s="836">
        <f t="shared" ca="1" si="1149"/>
        <v>0</v>
      </c>
      <c r="T908" s="34">
        <f t="shared" ca="1" si="1113"/>
        <v>0</v>
      </c>
      <c r="U908" s="835">
        <f t="shared" ca="1" si="1150"/>
        <v>0</v>
      </c>
      <c r="V908" s="34">
        <f t="shared" si="1099"/>
        <v>0</v>
      </c>
      <c r="W908" s="553">
        <f t="shared" si="1100"/>
        <v>0</v>
      </c>
      <c r="X908" s="42">
        <f t="shared" si="1151"/>
        <v>0.03</v>
      </c>
      <c r="Y908" s="43">
        <f t="shared" si="1114"/>
        <v>2.4662697723036864E-3</v>
      </c>
      <c r="Z908" s="45">
        <f t="shared" si="1106"/>
        <v>0.03</v>
      </c>
      <c r="AA908" s="43">
        <f t="shared" si="1115"/>
        <v>2.4662697723036864E-3</v>
      </c>
      <c r="AB908" s="35">
        <f t="shared" si="1152"/>
        <v>0.16</v>
      </c>
      <c r="AC908" s="35">
        <f t="shared" ca="1" si="1152"/>
        <v>0.15470777428049154</v>
      </c>
      <c r="AD908" s="317">
        <f t="shared" ca="1" si="1152"/>
        <v>0.15470777428049154</v>
      </c>
      <c r="AE908" s="39"/>
      <c r="AF908" s="318">
        <f t="shared" si="1167"/>
        <v>0</v>
      </c>
      <c r="AG908" s="405">
        <f t="shared" ca="1" si="1117"/>
        <v>0</v>
      </c>
      <c r="AH908" s="318">
        <f t="shared" si="1168"/>
        <v>0</v>
      </c>
      <c r="AI908" s="405">
        <f t="shared" ca="1" si="1119"/>
        <v>0</v>
      </c>
      <c r="AJ908" s="318">
        <f t="shared" si="1169"/>
        <v>0</v>
      </c>
      <c r="AK908" s="405">
        <f t="shared" ca="1" si="1121"/>
        <v>0</v>
      </c>
      <c r="AL908" s="35">
        <v>0</v>
      </c>
      <c r="AM908" s="36">
        <f t="shared" ca="1" si="1122"/>
        <v>0</v>
      </c>
      <c r="AN908" s="39"/>
      <c r="AO908" s="39"/>
      <c r="AP908" s="709">
        <f ca="1">IF($J$12="",0,IF(A908&lt;=$Y$3,IF(R907+SUM($M$126:M908)&gt;$Z$22,R907*10%,IF(R907+SUM($M$126:M908)&lt;=$Z$22,$Z$22-R907-SUM($M$126:M908))),0))</f>
        <v>0</v>
      </c>
      <c r="AQ908" s="319">
        <f t="shared" ca="1" si="1153"/>
        <v>0</v>
      </c>
      <c r="AR908" s="319">
        <f ca="1">IF($J$12="",0,IF(U907&lt;0,0,IF(A908&lt;=$Y$3,IF(U907+SUM($M$126:M908)&gt;$Z$22,U907*10%,IF(U907+SUM($M$126:M908)&lt;=$Z$22,$AR$125-U907-SUM($M$126:M908))),0)))</f>
        <v>0</v>
      </c>
      <c r="AS908" s="39">
        <f t="shared" ca="1" si="1154"/>
        <v>0</v>
      </c>
      <c r="AT908" s="723">
        <f t="shared" ca="1" si="1123"/>
        <v>0</v>
      </c>
      <c r="AU908" s="321">
        <f t="shared" ca="1" si="1124"/>
        <v>0</v>
      </c>
      <c r="AV908" s="320">
        <f t="shared" ca="1" si="1125"/>
        <v>0</v>
      </c>
      <c r="AW908" s="320">
        <f t="shared" ca="1" si="1126"/>
        <v>0</v>
      </c>
      <c r="AX908" s="321">
        <f t="shared" ca="1" si="1127"/>
        <v>0</v>
      </c>
      <c r="AY908" s="321">
        <f t="shared" ca="1" si="1155"/>
        <v>0</v>
      </c>
      <c r="AZ908" s="724">
        <f t="shared" ca="1" si="1128"/>
        <v>0</v>
      </c>
      <c r="BA908" s="1259">
        <f t="shared" si="1156"/>
        <v>0</v>
      </c>
      <c r="BB908" s="1250"/>
      <c r="BC908" s="715">
        <f t="shared" si="1129"/>
        <v>0</v>
      </c>
      <c r="BD908" s="715">
        <f t="shared" si="1130"/>
        <v>0</v>
      </c>
      <c r="BE908" s="716">
        <f t="shared" si="1131"/>
        <v>0</v>
      </c>
      <c r="BF908" s="716">
        <f t="shared" si="1157"/>
        <v>0</v>
      </c>
      <c r="BG908" s="732">
        <f t="shared" si="1132"/>
        <v>0</v>
      </c>
      <c r="BH908" s="39"/>
      <c r="BI908" s="39"/>
      <c r="BJ908" s="39"/>
      <c r="BK908" s="39"/>
      <c r="BL908" s="39"/>
      <c r="BM908" s="30"/>
      <c r="BN908" s="422">
        <f t="shared" ca="1" si="1133"/>
        <v>0</v>
      </c>
      <c r="BO908" s="422">
        <f t="shared" ca="1" si="1134"/>
        <v>0</v>
      </c>
      <c r="BP908" s="422">
        <f t="shared" ca="1" si="1135"/>
        <v>0</v>
      </c>
      <c r="BQ908" s="422">
        <f t="shared" ca="1" si="1136"/>
        <v>0</v>
      </c>
      <c r="BR908" s="422">
        <f t="shared" ca="1" si="1158"/>
        <v>0</v>
      </c>
      <c r="BS908" s="422">
        <f t="shared" ca="1" si="1137"/>
        <v>0</v>
      </c>
      <c r="BT908" s="422">
        <f t="shared" si="1138"/>
        <v>0</v>
      </c>
      <c r="BU908" s="422">
        <f t="shared" si="1139"/>
        <v>0</v>
      </c>
      <c r="BV908" s="422">
        <f t="shared" si="1140"/>
        <v>0</v>
      </c>
      <c r="BW908" s="422">
        <f t="shared" si="1141"/>
        <v>0</v>
      </c>
      <c r="BX908" s="422">
        <f t="shared" si="1159"/>
        <v>0</v>
      </c>
      <c r="BY908" s="422">
        <f t="shared" si="1142"/>
        <v>0</v>
      </c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1">
        <f t="shared" si="1160"/>
        <v>65</v>
      </c>
      <c r="DX908" s="448">
        <f t="shared" si="1143"/>
        <v>784</v>
      </c>
      <c r="DY908" s="521">
        <f t="shared" si="1161"/>
        <v>0</v>
      </c>
      <c r="DZ908" s="522">
        <f t="shared" si="1162"/>
        <v>0</v>
      </c>
      <c r="EA908" s="521">
        <f t="shared" si="1163"/>
        <v>0</v>
      </c>
      <c r="EB908" s="522"/>
      <c r="EC908" s="419"/>
      <c r="ED908" s="522"/>
      <c r="EE908" s="39"/>
      <c r="EF908" s="448">
        <f t="shared" si="1164"/>
        <v>784</v>
      </c>
      <c r="EG908" s="408">
        <f t="shared" si="1165"/>
        <v>0.03</v>
      </c>
      <c r="EH908" s="408">
        <f t="shared" si="1165"/>
        <v>0.03</v>
      </c>
      <c r="EI908" s="408">
        <f t="shared" si="1165"/>
        <v>0.03</v>
      </c>
      <c r="EJ908" s="408">
        <f t="shared" si="1165"/>
        <v>0.03</v>
      </c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  <c r="FR908" s="39"/>
      <c r="FS908" s="39"/>
      <c r="FT908" s="39"/>
      <c r="FU908" s="39"/>
      <c r="FV908" s="39"/>
      <c r="FW908" s="39"/>
      <c r="FX908" s="39"/>
      <c r="FY908" s="39"/>
      <c r="FZ908" s="39"/>
      <c r="GA908" s="39"/>
      <c r="GB908" s="39"/>
      <c r="GC908" s="39"/>
      <c r="GD908" s="39"/>
      <c r="GE908" s="39"/>
      <c r="GF908" s="39"/>
      <c r="GG908" s="39"/>
      <c r="GH908" s="39"/>
      <c r="GI908" s="39"/>
      <c r="GJ908" s="39"/>
      <c r="GK908" s="39"/>
      <c r="GL908" s="39"/>
      <c r="GM908" s="39"/>
      <c r="GN908" s="39"/>
      <c r="GO908" s="39"/>
      <c r="GP908" s="39"/>
      <c r="GQ908" s="39"/>
      <c r="GR908" s="39"/>
      <c r="GS908" s="39"/>
      <c r="GT908" s="39"/>
      <c r="GU908" s="39"/>
      <c r="GV908" s="39"/>
      <c r="GW908" s="39"/>
      <c r="GX908" s="39"/>
      <c r="GY908" s="39"/>
      <c r="GZ908" s="39"/>
      <c r="HA908" s="39"/>
      <c r="HB908" s="39"/>
      <c r="HC908" s="39"/>
      <c r="HD908" s="39"/>
      <c r="HE908" s="39"/>
      <c r="HF908" s="39"/>
      <c r="HG908" s="39"/>
      <c r="HH908" s="39"/>
      <c r="HI908" s="39"/>
      <c r="HJ908" s="39"/>
      <c r="HK908" s="39"/>
      <c r="HL908" s="39"/>
      <c r="HM908" s="39"/>
      <c r="HN908" s="39"/>
      <c r="HO908" s="39"/>
      <c r="HP908" s="39"/>
      <c r="HQ908" s="39"/>
      <c r="HR908" s="39"/>
      <c r="HS908" s="39"/>
      <c r="HT908" s="39"/>
    </row>
    <row r="909" spans="1:228" ht="12.75" hidden="1" customHeight="1" x14ac:dyDescent="0.2">
      <c r="A909" s="31">
        <f t="shared" si="1144"/>
        <v>66</v>
      </c>
      <c r="B909" s="31"/>
      <c r="C909" s="31"/>
      <c r="D909" s="32">
        <f t="shared" si="1145"/>
        <v>785</v>
      </c>
      <c r="E909" s="33">
        <f t="shared" ca="1" si="1108"/>
        <v>0</v>
      </c>
      <c r="F909" s="33">
        <f t="shared" ca="1" si="1109"/>
        <v>0</v>
      </c>
      <c r="G909" s="33">
        <f t="shared" ca="1" si="1110"/>
        <v>0</v>
      </c>
      <c r="H909" s="33">
        <v>0</v>
      </c>
      <c r="I909" s="33">
        <v>0</v>
      </c>
      <c r="J909" s="33">
        <f t="shared" ca="1" si="1166"/>
        <v>0</v>
      </c>
      <c r="K909" s="33">
        <f t="shared" ca="1" si="1111"/>
        <v>0</v>
      </c>
      <c r="L909" s="33"/>
      <c r="M909" s="832">
        <v>0</v>
      </c>
      <c r="N909" s="33">
        <f>IF(M909&gt;0,#REF!,0)</f>
        <v>0</v>
      </c>
      <c r="O909" s="33">
        <f t="shared" ca="1" si="1112"/>
        <v>0</v>
      </c>
      <c r="P909" s="833">
        <f t="shared" ca="1" si="1146"/>
        <v>0</v>
      </c>
      <c r="Q909" s="834">
        <f t="shared" ca="1" si="1147"/>
        <v>0</v>
      </c>
      <c r="R909" s="835">
        <f t="shared" ca="1" si="1148"/>
        <v>0</v>
      </c>
      <c r="S909" s="836">
        <f t="shared" ca="1" si="1149"/>
        <v>0</v>
      </c>
      <c r="T909" s="34">
        <f t="shared" ca="1" si="1113"/>
        <v>0</v>
      </c>
      <c r="U909" s="835">
        <f t="shared" ca="1" si="1150"/>
        <v>0</v>
      </c>
      <c r="V909" s="34">
        <f t="shared" si="1099"/>
        <v>0</v>
      </c>
      <c r="W909" s="553">
        <f t="shared" si="1100"/>
        <v>0</v>
      </c>
      <c r="X909" s="42">
        <f t="shared" si="1151"/>
        <v>0.03</v>
      </c>
      <c r="Y909" s="43">
        <f t="shared" si="1114"/>
        <v>2.4662697723036864E-3</v>
      </c>
      <c r="Z909" s="45">
        <f t="shared" si="1106"/>
        <v>0.03</v>
      </c>
      <c r="AA909" s="43">
        <f t="shared" si="1115"/>
        <v>2.4662697723036864E-3</v>
      </c>
      <c r="AB909" s="35">
        <f t="shared" si="1152"/>
        <v>0.16</v>
      </c>
      <c r="AC909" s="35">
        <f t="shared" ca="1" si="1152"/>
        <v>0.15470777428049154</v>
      </c>
      <c r="AD909" s="317">
        <f t="shared" ca="1" si="1152"/>
        <v>0.15470777428049154</v>
      </c>
      <c r="AE909" s="39"/>
      <c r="AF909" s="318">
        <f t="shared" si="1167"/>
        <v>0</v>
      </c>
      <c r="AG909" s="405">
        <f t="shared" ca="1" si="1117"/>
        <v>0</v>
      </c>
      <c r="AH909" s="318">
        <f t="shared" si="1168"/>
        <v>0</v>
      </c>
      <c r="AI909" s="405">
        <f t="shared" ca="1" si="1119"/>
        <v>0</v>
      </c>
      <c r="AJ909" s="318">
        <f t="shared" si="1169"/>
        <v>0</v>
      </c>
      <c r="AK909" s="405">
        <f t="shared" ca="1" si="1121"/>
        <v>0</v>
      </c>
      <c r="AL909" s="35">
        <v>0</v>
      </c>
      <c r="AM909" s="36">
        <f t="shared" ca="1" si="1122"/>
        <v>0</v>
      </c>
      <c r="AN909" s="39"/>
      <c r="AO909" s="39"/>
      <c r="AP909" s="709">
        <f ca="1">IF($J$12="",0,IF(A909&lt;=$Y$3,IF(R908+SUM($M$126:M909)&gt;$Z$22,R908*10%,IF(R908+SUM($M$126:M909)&lt;=$Z$22,$Z$22-R908-SUM($M$126:M909))),0))</f>
        <v>0</v>
      </c>
      <c r="AQ909" s="319">
        <f t="shared" ca="1" si="1153"/>
        <v>0</v>
      </c>
      <c r="AR909" s="319">
        <f ca="1">IF($J$12="",0,IF(U908&lt;0,0,IF(A909&lt;=$Y$3,IF(U908+SUM($M$126:M909)&gt;$Z$22,U908*10%,IF(U908+SUM($M$126:M909)&lt;=$Z$22,$AR$125-U908-SUM($M$126:M909))),0)))</f>
        <v>0</v>
      </c>
      <c r="AS909" s="39">
        <f t="shared" ca="1" si="1154"/>
        <v>0</v>
      </c>
      <c r="AT909" s="723">
        <f t="shared" ca="1" si="1123"/>
        <v>0</v>
      </c>
      <c r="AU909" s="321">
        <f t="shared" ca="1" si="1124"/>
        <v>0</v>
      </c>
      <c r="AV909" s="320">
        <f t="shared" ca="1" si="1125"/>
        <v>0</v>
      </c>
      <c r="AW909" s="320">
        <f t="shared" ca="1" si="1126"/>
        <v>0</v>
      </c>
      <c r="AX909" s="321">
        <f t="shared" ca="1" si="1127"/>
        <v>0</v>
      </c>
      <c r="AY909" s="321">
        <f t="shared" ca="1" si="1155"/>
        <v>0</v>
      </c>
      <c r="AZ909" s="724">
        <f t="shared" ca="1" si="1128"/>
        <v>0</v>
      </c>
      <c r="BA909" s="1259">
        <f t="shared" si="1156"/>
        <v>0</v>
      </c>
      <c r="BB909" s="1250"/>
      <c r="BC909" s="715">
        <f t="shared" si="1129"/>
        <v>0</v>
      </c>
      <c r="BD909" s="715">
        <f t="shared" si="1130"/>
        <v>0</v>
      </c>
      <c r="BE909" s="716">
        <f t="shared" si="1131"/>
        <v>0</v>
      </c>
      <c r="BF909" s="716">
        <f t="shared" si="1157"/>
        <v>0</v>
      </c>
      <c r="BG909" s="732">
        <f t="shared" si="1132"/>
        <v>0</v>
      </c>
      <c r="BH909" s="39"/>
      <c r="BI909" s="39"/>
      <c r="BJ909" s="39"/>
      <c r="BK909" s="39"/>
      <c r="BL909" s="39"/>
      <c r="BM909" s="30"/>
      <c r="BN909" s="422">
        <f t="shared" ca="1" si="1133"/>
        <v>0</v>
      </c>
      <c r="BO909" s="422">
        <f t="shared" ca="1" si="1134"/>
        <v>0</v>
      </c>
      <c r="BP909" s="422">
        <f t="shared" ca="1" si="1135"/>
        <v>0</v>
      </c>
      <c r="BQ909" s="422">
        <f t="shared" ca="1" si="1136"/>
        <v>0</v>
      </c>
      <c r="BR909" s="422">
        <f t="shared" ca="1" si="1158"/>
        <v>0</v>
      </c>
      <c r="BS909" s="422">
        <f t="shared" ca="1" si="1137"/>
        <v>0</v>
      </c>
      <c r="BT909" s="422">
        <f t="shared" si="1138"/>
        <v>0</v>
      </c>
      <c r="BU909" s="422">
        <f t="shared" si="1139"/>
        <v>0</v>
      </c>
      <c r="BV909" s="422">
        <f t="shared" si="1140"/>
        <v>0</v>
      </c>
      <c r="BW909" s="422">
        <f t="shared" si="1141"/>
        <v>0</v>
      </c>
      <c r="BX909" s="422">
        <f t="shared" si="1159"/>
        <v>0</v>
      </c>
      <c r="BY909" s="422">
        <f t="shared" si="1142"/>
        <v>0</v>
      </c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1">
        <f t="shared" si="1160"/>
        <v>65</v>
      </c>
      <c r="DX909" s="448">
        <f t="shared" si="1143"/>
        <v>785</v>
      </c>
      <c r="DY909" s="521">
        <f t="shared" si="1161"/>
        <v>0</v>
      </c>
      <c r="DZ909" s="522">
        <f t="shared" si="1162"/>
        <v>0</v>
      </c>
      <c r="EA909" s="521">
        <f t="shared" si="1163"/>
        <v>0</v>
      </c>
      <c r="EB909" s="522"/>
      <c r="EC909" s="419"/>
      <c r="ED909" s="522"/>
      <c r="EE909" s="39"/>
      <c r="EF909" s="448">
        <f t="shared" si="1164"/>
        <v>785</v>
      </c>
      <c r="EG909" s="408">
        <f t="shared" si="1165"/>
        <v>0.03</v>
      </c>
      <c r="EH909" s="408">
        <f t="shared" si="1165"/>
        <v>0.03</v>
      </c>
      <c r="EI909" s="408">
        <f t="shared" si="1165"/>
        <v>0.03</v>
      </c>
      <c r="EJ909" s="408">
        <f t="shared" si="1165"/>
        <v>0.03</v>
      </c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  <c r="FR909" s="39"/>
      <c r="FS909" s="39"/>
      <c r="FT909" s="39"/>
      <c r="FU909" s="39"/>
      <c r="FV909" s="39"/>
      <c r="FW909" s="39"/>
      <c r="FX909" s="39"/>
      <c r="FY909" s="39"/>
      <c r="FZ909" s="39"/>
      <c r="GA909" s="39"/>
      <c r="GB909" s="39"/>
      <c r="GC909" s="39"/>
      <c r="GD909" s="39"/>
      <c r="GE909" s="39"/>
      <c r="GF909" s="39"/>
      <c r="GG909" s="39"/>
      <c r="GH909" s="39"/>
      <c r="GI909" s="39"/>
      <c r="GJ909" s="39"/>
      <c r="GK909" s="39"/>
      <c r="GL909" s="39"/>
      <c r="GM909" s="39"/>
      <c r="GN909" s="39"/>
      <c r="GO909" s="39"/>
      <c r="GP909" s="39"/>
      <c r="GQ909" s="39"/>
      <c r="GR909" s="39"/>
      <c r="GS909" s="39"/>
      <c r="GT909" s="39"/>
      <c r="GU909" s="39"/>
      <c r="GV909" s="39"/>
      <c r="GW909" s="39"/>
      <c r="GX909" s="39"/>
      <c r="GY909" s="39"/>
      <c r="GZ909" s="39"/>
      <c r="HA909" s="39"/>
      <c r="HB909" s="39"/>
      <c r="HC909" s="39"/>
      <c r="HD909" s="39"/>
      <c r="HE909" s="39"/>
      <c r="HF909" s="39"/>
      <c r="HG909" s="39"/>
      <c r="HH909" s="39"/>
      <c r="HI909" s="39"/>
      <c r="HJ909" s="39"/>
      <c r="HK909" s="39"/>
      <c r="HL909" s="39"/>
      <c r="HM909" s="39"/>
      <c r="HN909" s="39"/>
      <c r="HO909" s="39"/>
      <c r="HP909" s="39"/>
      <c r="HQ909" s="39"/>
      <c r="HR909" s="39"/>
      <c r="HS909" s="39"/>
      <c r="HT909" s="39"/>
    </row>
    <row r="910" spans="1:228" ht="12.75" hidden="1" customHeight="1" x14ac:dyDescent="0.2">
      <c r="A910" s="31">
        <f t="shared" si="1144"/>
        <v>66</v>
      </c>
      <c r="B910" s="31"/>
      <c r="C910" s="31"/>
      <c r="D910" s="32">
        <f t="shared" si="1145"/>
        <v>786</v>
      </c>
      <c r="E910" s="33">
        <f t="shared" ca="1" si="1108"/>
        <v>0</v>
      </c>
      <c r="F910" s="33">
        <f t="shared" ca="1" si="1109"/>
        <v>0</v>
      </c>
      <c r="G910" s="33">
        <f t="shared" ca="1" si="1110"/>
        <v>0</v>
      </c>
      <c r="H910" s="33">
        <v>0</v>
      </c>
      <c r="I910" s="33">
        <v>0</v>
      </c>
      <c r="J910" s="33">
        <f t="shared" ca="1" si="1166"/>
        <v>0</v>
      </c>
      <c r="K910" s="33">
        <f t="shared" ca="1" si="1111"/>
        <v>0</v>
      </c>
      <c r="L910" s="33"/>
      <c r="M910" s="832">
        <v>0</v>
      </c>
      <c r="N910" s="33">
        <f>IF(M910&gt;0,#REF!,0)</f>
        <v>0</v>
      </c>
      <c r="O910" s="33">
        <f t="shared" ca="1" si="1112"/>
        <v>0</v>
      </c>
      <c r="P910" s="833">
        <f t="shared" ca="1" si="1146"/>
        <v>0</v>
      </c>
      <c r="Q910" s="834">
        <f t="shared" ca="1" si="1147"/>
        <v>0</v>
      </c>
      <c r="R910" s="835">
        <f t="shared" ca="1" si="1148"/>
        <v>0</v>
      </c>
      <c r="S910" s="836">
        <f t="shared" ca="1" si="1149"/>
        <v>0</v>
      </c>
      <c r="T910" s="34">
        <f t="shared" ca="1" si="1113"/>
        <v>0</v>
      </c>
      <c r="U910" s="835">
        <f t="shared" ca="1" si="1150"/>
        <v>0</v>
      </c>
      <c r="V910" s="34">
        <f t="shared" si="1099"/>
        <v>0</v>
      </c>
      <c r="W910" s="553">
        <f t="shared" si="1100"/>
        <v>0</v>
      </c>
      <c r="X910" s="42">
        <f t="shared" si="1151"/>
        <v>0.03</v>
      </c>
      <c r="Y910" s="43">
        <f t="shared" si="1114"/>
        <v>2.4662697723036864E-3</v>
      </c>
      <c r="Z910" s="45">
        <f t="shared" si="1106"/>
        <v>0.03</v>
      </c>
      <c r="AA910" s="43">
        <f t="shared" si="1115"/>
        <v>2.4662697723036864E-3</v>
      </c>
      <c r="AB910" s="35">
        <f t="shared" ref="AB910:AD925" si="1170">AB909</f>
        <v>0.16</v>
      </c>
      <c r="AC910" s="35">
        <f t="shared" ca="1" si="1170"/>
        <v>0.15470777428049154</v>
      </c>
      <c r="AD910" s="317">
        <f t="shared" ca="1" si="1170"/>
        <v>0.15470777428049154</v>
      </c>
      <c r="AE910" s="39"/>
      <c r="AF910" s="318">
        <f t="shared" si="1167"/>
        <v>0</v>
      </c>
      <c r="AG910" s="405">
        <f t="shared" ca="1" si="1117"/>
        <v>0</v>
      </c>
      <c r="AH910" s="318">
        <f t="shared" si="1168"/>
        <v>0</v>
      </c>
      <c r="AI910" s="405">
        <f t="shared" ca="1" si="1119"/>
        <v>0</v>
      </c>
      <c r="AJ910" s="318">
        <f t="shared" si="1169"/>
        <v>0</v>
      </c>
      <c r="AK910" s="405">
        <f t="shared" ca="1" si="1121"/>
        <v>0</v>
      </c>
      <c r="AL910" s="35">
        <v>0</v>
      </c>
      <c r="AM910" s="36">
        <f t="shared" ca="1" si="1122"/>
        <v>0</v>
      </c>
      <c r="AN910" s="39"/>
      <c r="AO910" s="39"/>
      <c r="AP910" s="709">
        <f ca="1">IF($J$12="",0,IF(A910&lt;=$Y$3,IF(R909+SUM($M$126:M910)&gt;$Z$22,R909*10%,IF(R909+SUM($M$126:M910)&lt;=$Z$22,$Z$22-R909-SUM($M$126:M910))),0))</f>
        <v>0</v>
      </c>
      <c r="AQ910" s="319">
        <f t="shared" ca="1" si="1153"/>
        <v>0</v>
      </c>
      <c r="AR910" s="319">
        <f ca="1">IF($J$12="",0,IF(U909&lt;0,0,IF(A910&lt;=$Y$3,IF(U909+SUM($M$126:M910)&gt;$Z$22,U909*10%,IF(U909+SUM($M$126:M910)&lt;=$Z$22,$AR$125-U909-SUM($M$126:M910))),0)))</f>
        <v>0</v>
      </c>
      <c r="AS910" s="39">
        <f t="shared" ca="1" si="1154"/>
        <v>0</v>
      </c>
      <c r="AT910" s="723">
        <f t="shared" ca="1" si="1123"/>
        <v>0</v>
      </c>
      <c r="AU910" s="321">
        <f t="shared" ca="1" si="1124"/>
        <v>0</v>
      </c>
      <c r="AV910" s="320">
        <f t="shared" ca="1" si="1125"/>
        <v>0</v>
      </c>
      <c r="AW910" s="320">
        <f t="shared" ca="1" si="1126"/>
        <v>0</v>
      </c>
      <c r="AX910" s="321">
        <f t="shared" ca="1" si="1127"/>
        <v>0</v>
      </c>
      <c r="AY910" s="321">
        <f t="shared" ca="1" si="1155"/>
        <v>0</v>
      </c>
      <c r="AZ910" s="724">
        <f t="shared" ca="1" si="1128"/>
        <v>0</v>
      </c>
      <c r="BA910" s="1259">
        <f t="shared" si="1156"/>
        <v>0</v>
      </c>
      <c r="BB910" s="1250"/>
      <c r="BC910" s="715">
        <f t="shared" si="1129"/>
        <v>0</v>
      </c>
      <c r="BD910" s="715">
        <f t="shared" si="1130"/>
        <v>0</v>
      </c>
      <c r="BE910" s="716">
        <f t="shared" si="1131"/>
        <v>0</v>
      </c>
      <c r="BF910" s="716">
        <f t="shared" si="1157"/>
        <v>0</v>
      </c>
      <c r="BG910" s="732">
        <f t="shared" si="1132"/>
        <v>0</v>
      </c>
      <c r="BH910" s="39"/>
      <c r="BI910" s="39"/>
      <c r="BJ910" s="39"/>
      <c r="BK910" s="39"/>
      <c r="BL910" s="39"/>
      <c r="BM910" s="30"/>
      <c r="BN910" s="422">
        <f t="shared" ca="1" si="1133"/>
        <v>0</v>
      </c>
      <c r="BO910" s="422">
        <f t="shared" ca="1" si="1134"/>
        <v>0</v>
      </c>
      <c r="BP910" s="422">
        <f t="shared" ca="1" si="1135"/>
        <v>0</v>
      </c>
      <c r="BQ910" s="422">
        <f t="shared" ca="1" si="1136"/>
        <v>0</v>
      </c>
      <c r="BR910" s="422">
        <f t="shared" ca="1" si="1158"/>
        <v>0</v>
      </c>
      <c r="BS910" s="422">
        <f t="shared" ca="1" si="1137"/>
        <v>0</v>
      </c>
      <c r="BT910" s="422">
        <f t="shared" si="1138"/>
        <v>0</v>
      </c>
      <c r="BU910" s="422">
        <f t="shared" si="1139"/>
        <v>0</v>
      </c>
      <c r="BV910" s="422">
        <f t="shared" si="1140"/>
        <v>0</v>
      </c>
      <c r="BW910" s="422">
        <f t="shared" si="1141"/>
        <v>0</v>
      </c>
      <c r="BX910" s="422">
        <f t="shared" si="1159"/>
        <v>0</v>
      </c>
      <c r="BY910" s="422">
        <f t="shared" si="1142"/>
        <v>0</v>
      </c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1">
        <f t="shared" si="1160"/>
        <v>65</v>
      </c>
      <c r="DX910" s="448">
        <f t="shared" si="1143"/>
        <v>786</v>
      </c>
      <c r="DY910" s="521">
        <f t="shared" si="1161"/>
        <v>0</v>
      </c>
      <c r="DZ910" s="522">
        <f t="shared" si="1162"/>
        <v>0</v>
      </c>
      <c r="EA910" s="521">
        <f t="shared" si="1163"/>
        <v>0</v>
      </c>
      <c r="EB910" s="522"/>
      <c r="EC910" s="419"/>
      <c r="ED910" s="522"/>
      <c r="EE910" s="39"/>
      <c r="EF910" s="448">
        <f t="shared" si="1164"/>
        <v>786</v>
      </c>
      <c r="EG910" s="408">
        <f t="shared" si="1165"/>
        <v>0.03</v>
      </c>
      <c r="EH910" s="408">
        <f t="shared" si="1165"/>
        <v>0.03</v>
      </c>
      <c r="EI910" s="408">
        <f t="shared" si="1165"/>
        <v>0.03</v>
      </c>
      <c r="EJ910" s="408">
        <f t="shared" si="1165"/>
        <v>0.03</v>
      </c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  <c r="FR910" s="39"/>
      <c r="FS910" s="39"/>
      <c r="FT910" s="39"/>
      <c r="FU910" s="39"/>
      <c r="FV910" s="39"/>
      <c r="FW910" s="39"/>
      <c r="FX910" s="39"/>
      <c r="FY910" s="39"/>
      <c r="FZ910" s="39"/>
      <c r="GA910" s="39"/>
      <c r="GB910" s="39"/>
      <c r="GC910" s="39"/>
      <c r="GD910" s="39"/>
      <c r="GE910" s="39"/>
      <c r="GF910" s="39"/>
      <c r="GG910" s="39"/>
      <c r="GH910" s="39"/>
      <c r="GI910" s="39"/>
      <c r="GJ910" s="39"/>
      <c r="GK910" s="39"/>
      <c r="GL910" s="39"/>
      <c r="GM910" s="39"/>
      <c r="GN910" s="39"/>
      <c r="GO910" s="39"/>
      <c r="GP910" s="39"/>
      <c r="GQ910" s="39"/>
      <c r="GR910" s="39"/>
      <c r="GS910" s="39"/>
      <c r="GT910" s="39"/>
      <c r="GU910" s="39"/>
      <c r="GV910" s="39"/>
      <c r="GW910" s="39"/>
      <c r="GX910" s="39"/>
      <c r="GY910" s="39"/>
      <c r="GZ910" s="39"/>
      <c r="HA910" s="39"/>
      <c r="HB910" s="39"/>
      <c r="HC910" s="39"/>
      <c r="HD910" s="39"/>
      <c r="HE910" s="39"/>
      <c r="HF910" s="39"/>
      <c r="HG910" s="39"/>
      <c r="HH910" s="39"/>
      <c r="HI910" s="39"/>
      <c r="HJ910" s="39"/>
      <c r="HK910" s="39"/>
      <c r="HL910" s="39"/>
      <c r="HM910" s="39"/>
      <c r="HN910" s="39"/>
      <c r="HO910" s="39"/>
      <c r="HP910" s="39"/>
      <c r="HQ910" s="39"/>
      <c r="HR910" s="39"/>
      <c r="HS910" s="39"/>
      <c r="HT910" s="39"/>
    </row>
    <row r="911" spans="1:228" ht="12.75" hidden="1" customHeight="1" x14ac:dyDescent="0.2">
      <c r="A911" s="31">
        <f t="shared" si="1144"/>
        <v>66</v>
      </c>
      <c r="B911" s="31"/>
      <c r="C911" s="31"/>
      <c r="D911" s="32">
        <f t="shared" si="1145"/>
        <v>787</v>
      </c>
      <c r="E911" s="33">
        <f t="shared" ca="1" si="1108"/>
        <v>0</v>
      </c>
      <c r="F911" s="33">
        <f t="shared" ca="1" si="1109"/>
        <v>0</v>
      </c>
      <c r="G911" s="33">
        <f t="shared" ca="1" si="1110"/>
        <v>0</v>
      </c>
      <c r="H911" s="33">
        <v>0</v>
      </c>
      <c r="I911" s="33">
        <v>0</v>
      </c>
      <c r="J911" s="33">
        <f t="shared" ca="1" si="1166"/>
        <v>0</v>
      </c>
      <c r="K911" s="33">
        <f t="shared" ca="1" si="1111"/>
        <v>0</v>
      </c>
      <c r="L911" s="33"/>
      <c r="M911" s="832">
        <v>0</v>
      </c>
      <c r="N911" s="33">
        <f>IF(M911&gt;0,#REF!,0)</f>
        <v>0</v>
      </c>
      <c r="O911" s="33">
        <f t="shared" ca="1" si="1112"/>
        <v>0</v>
      </c>
      <c r="P911" s="833">
        <f t="shared" ca="1" si="1146"/>
        <v>0</v>
      </c>
      <c r="Q911" s="834">
        <f t="shared" ca="1" si="1147"/>
        <v>0</v>
      </c>
      <c r="R911" s="835">
        <f t="shared" ca="1" si="1148"/>
        <v>0</v>
      </c>
      <c r="S911" s="836">
        <f t="shared" ca="1" si="1149"/>
        <v>0</v>
      </c>
      <c r="T911" s="34">
        <f t="shared" ca="1" si="1113"/>
        <v>0</v>
      </c>
      <c r="U911" s="835">
        <f t="shared" ca="1" si="1150"/>
        <v>0</v>
      </c>
      <c r="V911" s="34">
        <f t="shared" si="1099"/>
        <v>0</v>
      </c>
      <c r="W911" s="553">
        <f t="shared" si="1100"/>
        <v>0</v>
      </c>
      <c r="X911" s="42">
        <f t="shared" si="1151"/>
        <v>0.03</v>
      </c>
      <c r="Y911" s="43">
        <f t="shared" si="1114"/>
        <v>2.4662697723036864E-3</v>
      </c>
      <c r="Z911" s="45">
        <f t="shared" si="1106"/>
        <v>0.03</v>
      </c>
      <c r="AA911" s="43">
        <f t="shared" si="1115"/>
        <v>2.4662697723036864E-3</v>
      </c>
      <c r="AB911" s="35">
        <f t="shared" si="1170"/>
        <v>0.16</v>
      </c>
      <c r="AC911" s="35">
        <f t="shared" ca="1" si="1170"/>
        <v>0.15470777428049154</v>
      </c>
      <c r="AD911" s="317">
        <f t="shared" ca="1" si="1170"/>
        <v>0.15470777428049154</v>
      </c>
      <c r="AE911" s="39"/>
      <c r="AF911" s="318">
        <f t="shared" si="1167"/>
        <v>0</v>
      </c>
      <c r="AG911" s="405">
        <f t="shared" ca="1" si="1117"/>
        <v>0</v>
      </c>
      <c r="AH911" s="318">
        <f t="shared" si="1168"/>
        <v>0</v>
      </c>
      <c r="AI911" s="405">
        <f t="shared" ca="1" si="1119"/>
        <v>0</v>
      </c>
      <c r="AJ911" s="318">
        <f t="shared" si="1169"/>
        <v>0</v>
      </c>
      <c r="AK911" s="405">
        <f t="shared" ca="1" si="1121"/>
        <v>0</v>
      </c>
      <c r="AL911" s="35">
        <v>0</v>
      </c>
      <c r="AM911" s="36">
        <f t="shared" ca="1" si="1122"/>
        <v>0</v>
      </c>
      <c r="AN911" s="39"/>
      <c r="AO911" s="39"/>
      <c r="AP911" s="709">
        <f ca="1">IF($J$12="",0,IF(A911&lt;=$Y$3,IF(R910+SUM($M$126:M911)&gt;$Z$22,R910*10%,IF(R910+SUM($M$126:M911)&lt;=$Z$22,$Z$22-R910-SUM($M$126:M911))),0))</f>
        <v>0</v>
      </c>
      <c r="AQ911" s="319">
        <f t="shared" ca="1" si="1153"/>
        <v>0</v>
      </c>
      <c r="AR911" s="319">
        <f ca="1">IF($J$12="",0,IF(U910&lt;0,0,IF(A911&lt;=$Y$3,IF(U910+SUM($M$126:M911)&gt;$Z$22,U910*10%,IF(U910+SUM($M$126:M911)&lt;=$Z$22,$AR$125-U910-SUM($M$126:M911))),0)))</f>
        <v>0</v>
      </c>
      <c r="AS911" s="39">
        <f t="shared" ca="1" si="1154"/>
        <v>0</v>
      </c>
      <c r="AT911" s="723">
        <f t="shared" ca="1" si="1123"/>
        <v>0</v>
      </c>
      <c r="AU911" s="321">
        <f t="shared" ca="1" si="1124"/>
        <v>0</v>
      </c>
      <c r="AV911" s="320">
        <f t="shared" ca="1" si="1125"/>
        <v>0</v>
      </c>
      <c r="AW911" s="320">
        <f t="shared" ca="1" si="1126"/>
        <v>0</v>
      </c>
      <c r="AX911" s="321">
        <f t="shared" ca="1" si="1127"/>
        <v>0</v>
      </c>
      <c r="AY911" s="321">
        <f t="shared" ca="1" si="1155"/>
        <v>0</v>
      </c>
      <c r="AZ911" s="724">
        <f t="shared" ca="1" si="1128"/>
        <v>0</v>
      </c>
      <c r="BA911" s="1259">
        <f t="shared" si="1156"/>
        <v>0</v>
      </c>
      <c r="BB911" s="1250"/>
      <c r="BC911" s="715">
        <f t="shared" si="1129"/>
        <v>0</v>
      </c>
      <c r="BD911" s="715">
        <f t="shared" si="1130"/>
        <v>0</v>
      </c>
      <c r="BE911" s="716">
        <f t="shared" si="1131"/>
        <v>0</v>
      </c>
      <c r="BF911" s="716">
        <f t="shared" si="1157"/>
        <v>0</v>
      </c>
      <c r="BG911" s="732">
        <f t="shared" si="1132"/>
        <v>0</v>
      </c>
      <c r="BH911" s="39"/>
      <c r="BI911" s="39"/>
      <c r="BJ911" s="39"/>
      <c r="BK911" s="39"/>
      <c r="BL911" s="39"/>
      <c r="BM911" s="30"/>
      <c r="BN911" s="422">
        <f t="shared" ca="1" si="1133"/>
        <v>0</v>
      </c>
      <c r="BO911" s="422">
        <f t="shared" ca="1" si="1134"/>
        <v>0</v>
      </c>
      <c r="BP911" s="422">
        <f t="shared" ca="1" si="1135"/>
        <v>0</v>
      </c>
      <c r="BQ911" s="422">
        <f t="shared" ca="1" si="1136"/>
        <v>0</v>
      </c>
      <c r="BR911" s="422">
        <f t="shared" ca="1" si="1158"/>
        <v>0</v>
      </c>
      <c r="BS911" s="422">
        <f t="shared" ca="1" si="1137"/>
        <v>0</v>
      </c>
      <c r="BT911" s="422">
        <f t="shared" si="1138"/>
        <v>0</v>
      </c>
      <c r="BU911" s="422">
        <f t="shared" si="1139"/>
        <v>0</v>
      </c>
      <c r="BV911" s="422">
        <f t="shared" si="1140"/>
        <v>0</v>
      </c>
      <c r="BW911" s="422">
        <f t="shared" si="1141"/>
        <v>0</v>
      </c>
      <c r="BX911" s="422">
        <f t="shared" si="1159"/>
        <v>0</v>
      </c>
      <c r="BY911" s="422">
        <f t="shared" si="1142"/>
        <v>0</v>
      </c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1">
        <f t="shared" si="1160"/>
        <v>65</v>
      </c>
      <c r="DX911" s="448">
        <f t="shared" si="1143"/>
        <v>787</v>
      </c>
      <c r="DY911" s="521">
        <f t="shared" si="1161"/>
        <v>0</v>
      </c>
      <c r="DZ911" s="522">
        <f t="shared" si="1162"/>
        <v>0</v>
      </c>
      <c r="EA911" s="521">
        <f t="shared" si="1163"/>
        <v>0</v>
      </c>
      <c r="EB911" s="522"/>
      <c r="EC911" s="419"/>
      <c r="ED911" s="522"/>
      <c r="EE911" s="39"/>
      <c r="EF911" s="448">
        <f t="shared" si="1164"/>
        <v>787</v>
      </c>
      <c r="EG911" s="408">
        <f t="shared" ref="EG911:EJ926" si="1171">EG910</f>
        <v>0.03</v>
      </c>
      <c r="EH911" s="408">
        <f t="shared" si="1171"/>
        <v>0.03</v>
      </c>
      <c r="EI911" s="408">
        <f t="shared" si="1171"/>
        <v>0.03</v>
      </c>
      <c r="EJ911" s="408">
        <f t="shared" si="1171"/>
        <v>0.03</v>
      </c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  <c r="FR911" s="39"/>
      <c r="FS911" s="39"/>
      <c r="FT911" s="39"/>
      <c r="FU911" s="39"/>
      <c r="FV911" s="39"/>
      <c r="FW911" s="39"/>
      <c r="FX911" s="39"/>
      <c r="FY911" s="39"/>
      <c r="FZ911" s="39"/>
      <c r="GA911" s="39"/>
      <c r="GB911" s="39"/>
      <c r="GC911" s="39"/>
      <c r="GD911" s="39"/>
      <c r="GE911" s="39"/>
      <c r="GF911" s="39"/>
      <c r="GG911" s="39"/>
      <c r="GH911" s="39"/>
      <c r="GI911" s="39"/>
      <c r="GJ911" s="39"/>
      <c r="GK911" s="39"/>
      <c r="GL911" s="39"/>
      <c r="GM911" s="39"/>
      <c r="GN911" s="39"/>
      <c r="GO911" s="39"/>
      <c r="GP911" s="39"/>
      <c r="GQ911" s="39"/>
      <c r="GR911" s="39"/>
      <c r="GS911" s="39"/>
      <c r="GT911" s="39"/>
      <c r="GU911" s="39"/>
      <c r="GV911" s="39"/>
      <c r="GW911" s="39"/>
      <c r="GX911" s="39"/>
      <c r="GY911" s="39"/>
      <c r="GZ911" s="39"/>
      <c r="HA911" s="39"/>
      <c r="HB911" s="39"/>
      <c r="HC911" s="39"/>
      <c r="HD911" s="39"/>
      <c r="HE911" s="39"/>
      <c r="HF911" s="39"/>
      <c r="HG911" s="39"/>
      <c r="HH911" s="39"/>
      <c r="HI911" s="39"/>
      <c r="HJ911" s="39"/>
      <c r="HK911" s="39"/>
      <c r="HL911" s="39"/>
      <c r="HM911" s="39"/>
      <c r="HN911" s="39"/>
      <c r="HO911" s="39"/>
      <c r="HP911" s="39"/>
      <c r="HQ911" s="39"/>
      <c r="HR911" s="39"/>
      <c r="HS911" s="39"/>
      <c r="HT911" s="39"/>
    </row>
    <row r="912" spans="1:228" ht="12.75" hidden="1" customHeight="1" x14ac:dyDescent="0.2">
      <c r="A912" s="31">
        <f t="shared" si="1144"/>
        <v>66</v>
      </c>
      <c r="B912" s="31"/>
      <c r="C912" s="31"/>
      <c r="D912" s="32">
        <f t="shared" si="1145"/>
        <v>788</v>
      </c>
      <c r="E912" s="33">
        <f t="shared" ca="1" si="1108"/>
        <v>0</v>
      </c>
      <c r="F912" s="33">
        <f t="shared" ca="1" si="1109"/>
        <v>0</v>
      </c>
      <c r="G912" s="33">
        <f t="shared" ca="1" si="1110"/>
        <v>0</v>
      </c>
      <c r="H912" s="33">
        <v>0</v>
      </c>
      <c r="I912" s="33">
        <v>0</v>
      </c>
      <c r="J912" s="33">
        <f t="shared" ca="1" si="1166"/>
        <v>0</v>
      </c>
      <c r="K912" s="33">
        <f t="shared" ca="1" si="1111"/>
        <v>0</v>
      </c>
      <c r="L912" s="33"/>
      <c r="M912" s="832">
        <v>0</v>
      </c>
      <c r="N912" s="33">
        <f>IF(M912&gt;0,#REF!,0)</f>
        <v>0</v>
      </c>
      <c r="O912" s="33">
        <f t="shared" ca="1" si="1112"/>
        <v>0</v>
      </c>
      <c r="P912" s="833">
        <f t="shared" ca="1" si="1146"/>
        <v>0</v>
      </c>
      <c r="Q912" s="834">
        <f t="shared" ca="1" si="1147"/>
        <v>0</v>
      </c>
      <c r="R912" s="835">
        <f t="shared" ca="1" si="1148"/>
        <v>0</v>
      </c>
      <c r="S912" s="836">
        <f t="shared" ca="1" si="1149"/>
        <v>0</v>
      </c>
      <c r="T912" s="34">
        <f t="shared" ca="1" si="1113"/>
        <v>0</v>
      </c>
      <c r="U912" s="835">
        <f t="shared" ca="1" si="1150"/>
        <v>0</v>
      </c>
      <c r="V912" s="34">
        <f t="shared" si="1099"/>
        <v>0</v>
      </c>
      <c r="W912" s="553">
        <f t="shared" si="1100"/>
        <v>0</v>
      </c>
      <c r="X912" s="42">
        <f t="shared" si="1151"/>
        <v>0.03</v>
      </c>
      <c r="Y912" s="43">
        <f t="shared" si="1114"/>
        <v>2.4662697723036864E-3</v>
      </c>
      <c r="Z912" s="45">
        <f t="shared" si="1106"/>
        <v>0.03</v>
      </c>
      <c r="AA912" s="43">
        <f t="shared" si="1115"/>
        <v>2.4662697723036864E-3</v>
      </c>
      <c r="AB912" s="35">
        <f t="shared" si="1170"/>
        <v>0.16</v>
      </c>
      <c r="AC912" s="35">
        <f t="shared" ca="1" si="1170"/>
        <v>0.15470777428049154</v>
      </c>
      <c r="AD912" s="317">
        <f t="shared" ca="1" si="1170"/>
        <v>0.15470777428049154</v>
      </c>
      <c r="AE912" s="39"/>
      <c r="AF912" s="318">
        <f t="shared" si="1167"/>
        <v>0</v>
      </c>
      <c r="AG912" s="405">
        <f t="shared" ca="1" si="1117"/>
        <v>0</v>
      </c>
      <c r="AH912" s="318">
        <f t="shared" si="1168"/>
        <v>0</v>
      </c>
      <c r="AI912" s="405">
        <f t="shared" ca="1" si="1119"/>
        <v>0</v>
      </c>
      <c r="AJ912" s="318">
        <f t="shared" si="1169"/>
        <v>0</v>
      </c>
      <c r="AK912" s="405">
        <f t="shared" ca="1" si="1121"/>
        <v>0</v>
      </c>
      <c r="AL912" s="35">
        <v>0</v>
      </c>
      <c r="AM912" s="36">
        <f t="shared" ca="1" si="1122"/>
        <v>0</v>
      </c>
      <c r="AN912" s="39"/>
      <c r="AO912" s="39"/>
      <c r="AP912" s="709">
        <f ca="1">IF($J$12="",0,IF(A912&lt;=$Y$3,IF(R911+SUM($M$126:M912)&gt;$Z$22,R911*10%,IF(R911+SUM($M$126:M912)&lt;=$Z$22,$Z$22-R911-SUM($M$126:M912))),0))</f>
        <v>0</v>
      </c>
      <c r="AQ912" s="319">
        <f t="shared" ca="1" si="1153"/>
        <v>0</v>
      </c>
      <c r="AR912" s="319">
        <f ca="1">IF($J$12="",0,IF(U911&lt;0,0,IF(A912&lt;=$Y$3,IF(U911+SUM($M$126:M912)&gt;$Z$22,U911*10%,IF(U911+SUM($M$126:M912)&lt;=$Z$22,$AR$125-U911-SUM($M$126:M912))),0)))</f>
        <v>0</v>
      </c>
      <c r="AS912" s="39">
        <f t="shared" ca="1" si="1154"/>
        <v>0</v>
      </c>
      <c r="AT912" s="723">
        <f t="shared" ca="1" si="1123"/>
        <v>0</v>
      </c>
      <c r="AU912" s="321">
        <f t="shared" ca="1" si="1124"/>
        <v>0</v>
      </c>
      <c r="AV912" s="320">
        <f t="shared" ca="1" si="1125"/>
        <v>0</v>
      </c>
      <c r="AW912" s="320">
        <f t="shared" ca="1" si="1126"/>
        <v>0</v>
      </c>
      <c r="AX912" s="321">
        <f t="shared" ca="1" si="1127"/>
        <v>0</v>
      </c>
      <c r="AY912" s="321">
        <f t="shared" ca="1" si="1155"/>
        <v>0</v>
      </c>
      <c r="AZ912" s="724">
        <f t="shared" ca="1" si="1128"/>
        <v>0</v>
      </c>
      <c r="BA912" s="1259">
        <f t="shared" si="1156"/>
        <v>0</v>
      </c>
      <c r="BB912" s="1250"/>
      <c r="BC912" s="715">
        <f t="shared" si="1129"/>
        <v>0</v>
      </c>
      <c r="BD912" s="715">
        <f t="shared" si="1130"/>
        <v>0</v>
      </c>
      <c r="BE912" s="716">
        <f t="shared" si="1131"/>
        <v>0</v>
      </c>
      <c r="BF912" s="716">
        <f t="shared" si="1157"/>
        <v>0</v>
      </c>
      <c r="BG912" s="732">
        <f t="shared" si="1132"/>
        <v>0</v>
      </c>
      <c r="BH912" s="39"/>
      <c r="BI912" s="39"/>
      <c r="BJ912" s="39"/>
      <c r="BK912" s="39"/>
      <c r="BL912" s="39"/>
      <c r="BM912" s="30"/>
      <c r="BN912" s="422">
        <f t="shared" ca="1" si="1133"/>
        <v>0</v>
      </c>
      <c r="BO912" s="422">
        <f t="shared" ca="1" si="1134"/>
        <v>0</v>
      </c>
      <c r="BP912" s="422">
        <f t="shared" ca="1" si="1135"/>
        <v>0</v>
      </c>
      <c r="BQ912" s="422">
        <f t="shared" ca="1" si="1136"/>
        <v>0</v>
      </c>
      <c r="BR912" s="422">
        <f t="shared" ca="1" si="1158"/>
        <v>0</v>
      </c>
      <c r="BS912" s="422">
        <f t="shared" ca="1" si="1137"/>
        <v>0</v>
      </c>
      <c r="BT912" s="422">
        <f t="shared" si="1138"/>
        <v>0</v>
      </c>
      <c r="BU912" s="422">
        <f t="shared" si="1139"/>
        <v>0</v>
      </c>
      <c r="BV912" s="422">
        <f t="shared" si="1140"/>
        <v>0</v>
      </c>
      <c r="BW912" s="422">
        <f t="shared" si="1141"/>
        <v>0</v>
      </c>
      <c r="BX912" s="422">
        <f t="shared" si="1159"/>
        <v>0</v>
      </c>
      <c r="BY912" s="422">
        <f t="shared" si="1142"/>
        <v>0</v>
      </c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1">
        <f t="shared" si="1160"/>
        <v>65</v>
      </c>
      <c r="DX912" s="448">
        <f t="shared" si="1143"/>
        <v>788</v>
      </c>
      <c r="DY912" s="521">
        <f t="shared" si="1161"/>
        <v>0</v>
      </c>
      <c r="DZ912" s="522">
        <f t="shared" si="1162"/>
        <v>0</v>
      </c>
      <c r="EA912" s="521">
        <f t="shared" si="1163"/>
        <v>0</v>
      </c>
      <c r="EB912" s="522"/>
      <c r="EC912" s="419"/>
      <c r="ED912" s="522"/>
      <c r="EE912" s="39"/>
      <c r="EF912" s="448">
        <f t="shared" si="1164"/>
        <v>788</v>
      </c>
      <c r="EG912" s="408">
        <f t="shared" si="1171"/>
        <v>0.03</v>
      </c>
      <c r="EH912" s="408">
        <f t="shared" si="1171"/>
        <v>0.03</v>
      </c>
      <c r="EI912" s="408">
        <f t="shared" si="1171"/>
        <v>0.03</v>
      </c>
      <c r="EJ912" s="408">
        <f t="shared" si="1171"/>
        <v>0.03</v>
      </c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  <c r="FR912" s="39"/>
      <c r="FS912" s="39"/>
      <c r="FT912" s="39"/>
      <c r="FU912" s="39"/>
      <c r="FV912" s="39"/>
      <c r="FW912" s="39"/>
      <c r="FX912" s="39"/>
      <c r="FY912" s="39"/>
      <c r="FZ912" s="39"/>
      <c r="GA912" s="39"/>
      <c r="GB912" s="39"/>
      <c r="GC912" s="39"/>
      <c r="GD912" s="39"/>
      <c r="GE912" s="39"/>
      <c r="GF912" s="39"/>
      <c r="GG912" s="39"/>
      <c r="GH912" s="39"/>
      <c r="GI912" s="39"/>
      <c r="GJ912" s="39"/>
      <c r="GK912" s="39"/>
      <c r="GL912" s="39"/>
      <c r="GM912" s="39"/>
      <c r="GN912" s="39"/>
      <c r="GO912" s="39"/>
      <c r="GP912" s="39"/>
      <c r="GQ912" s="39"/>
      <c r="GR912" s="39"/>
      <c r="GS912" s="39"/>
      <c r="GT912" s="39"/>
      <c r="GU912" s="39"/>
      <c r="GV912" s="39"/>
      <c r="GW912" s="39"/>
      <c r="GX912" s="39"/>
      <c r="GY912" s="39"/>
      <c r="GZ912" s="39"/>
      <c r="HA912" s="39"/>
      <c r="HB912" s="39"/>
      <c r="HC912" s="39"/>
      <c r="HD912" s="39"/>
      <c r="HE912" s="39"/>
      <c r="HF912" s="39"/>
      <c r="HG912" s="39"/>
      <c r="HH912" s="39"/>
      <c r="HI912" s="39"/>
      <c r="HJ912" s="39"/>
      <c r="HK912" s="39"/>
      <c r="HL912" s="39"/>
      <c r="HM912" s="39"/>
      <c r="HN912" s="39"/>
      <c r="HO912" s="39"/>
      <c r="HP912" s="39"/>
      <c r="HQ912" s="39"/>
      <c r="HR912" s="39"/>
      <c r="HS912" s="39"/>
      <c r="HT912" s="39"/>
    </row>
    <row r="913" spans="1:228" ht="12.75" hidden="1" customHeight="1" x14ac:dyDescent="0.2">
      <c r="A913" s="31">
        <f t="shared" si="1144"/>
        <v>66</v>
      </c>
      <c r="B913" s="31"/>
      <c r="C913" s="31"/>
      <c r="D913" s="32">
        <f t="shared" si="1145"/>
        <v>789</v>
      </c>
      <c r="E913" s="33">
        <f t="shared" ca="1" si="1108"/>
        <v>0</v>
      </c>
      <c r="F913" s="33">
        <f t="shared" ca="1" si="1109"/>
        <v>0</v>
      </c>
      <c r="G913" s="33">
        <f t="shared" ca="1" si="1110"/>
        <v>0</v>
      </c>
      <c r="H913" s="33">
        <v>0</v>
      </c>
      <c r="I913" s="33">
        <v>0</v>
      </c>
      <c r="J913" s="33">
        <f t="shared" ca="1" si="1166"/>
        <v>0</v>
      </c>
      <c r="K913" s="33">
        <f t="shared" ca="1" si="1111"/>
        <v>0</v>
      </c>
      <c r="L913" s="33"/>
      <c r="M913" s="832">
        <v>0</v>
      </c>
      <c r="N913" s="33">
        <f>IF(M913&gt;0,#REF!,0)</f>
        <v>0</v>
      </c>
      <c r="O913" s="33">
        <f t="shared" ca="1" si="1112"/>
        <v>0</v>
      </c>
      <c r="P913" s="833">
        <f t="shared" ca="1" si="1146"/>
        <v>0</v>
      </c>
      <c r="Q913" s="834">
        <f t="shared" ca="1" si="1147"/>
        <v>0</v>
      </c>
      <c r="R913" s="835">
        <f t="shared" ca="1" si="1148"/>
        <v>0</v>
      </c>
      <c r="S913" s="836">
        <f t="shared" ca="1" si="1149"/>
        <v>0</v>
      </c>
      <c r="T913" s="34">
        <f t="shared" ca="1" si="1113"/>
        <v>0</v>
      </c>
      <c r="U913" s="835">
        <f t="shared" ca="1" si="1150"/>
        <v>0</v>
      </c>
      <c r="V913" s="34">
        <f t="shared" si="1099"/>
        <v>0</v>
      </c>
      <c r="W913" s="553">
        <f t="shared" si="1100"/>
        <v>0</v>
      </c>
      <c r="X913" s="42">
        <f t="shared" si="1151"/>
        <v>0.03</v>
      </c>
      <c r="Y913" s="43">
        <f t="shared" si="1114"/>
        <v>2.4662697723036864E-3</v>
      </c>
      <c r="Z913" s="45">
        <f t="shared" si="1106"/>
        <v>0.03</v>
      </c>
      <c r="AA913" s="43">
        <f t="shared" si="1115"/>
        <v>2.4662697723036864E-3</v>
      </c>
      <c r="AB913" s="35">
        <f t="shared" si="1170"/>
        <v>0.16</v>
      </c>
      <c r="AC913" s="35">
        <f t="shared" ca="1" si="1170"/>
        <v>0.15470777428049154</v>
      </c>
      <c r="AD913" s="317">
        <f t="shared" ca="1" si="1170"/>
        <v>0.15470777428049154</v>
      </c>
      <c r="AE913" s="39"/>
      <c r="AF913" s="318">
        <f t="shared" si="1167"/>
        <v>0</v>
      </c>
      <c r="AG913" s="405">
        <f t="shared" ca="1" si="1117"/>
        <v>0</v>
      </c>
      <c r="AH913" s="318">
        <f t="shared" si="1168"/>
        <v>0</v>
      </c>
      <c r="AI913" s="405">
        <f t="shared" ca="1" si="1119"/>
        <v>0</v>
      </c>
      <c r="AJ913" s="318">
        <f t="shared" si="1169"/>
        <v>0</v>
      </c>
      <c r="AK913" s="405">
        <f t="shared" ca="1" si="1121"/>
        <v>0</v>
      </c>
      <c r="AL913" s="35">
        <v>0</v>
      </c>
      <c r="AM913" s="36">
        <f t="shared" ca="1" si="1122"/>
        <v>0</v>
      </c>
      <c r="AN913" s="39"/>
      <c r="AO913" s="39"/>
      <c r="AP913" s="709">
        <f ca="1">IF($J$12="",0,IF(A913&lt;=$Y$3,IF(R912+SUM($M$126:M913)&gt;$Z$22,R912*10%,IF(R912+SUM($M$126:M913)&lt;=$Z$22,$Z$22-R912-SUM($M$126:M913))),0))</f>
        <v>0</v>
      </c>
      <c r="AQ913" s="319">
        <f t="shared" ca="1" si="1153"/>
        <v>0</v>
      </c>
      <c r="AR913" s="319">
        <f ca="1">IF($J$12="",0,IF(U912&lt;0,0,IF(A913&lt;=$Y$3,IF(U912+SUM($M$126:M913)&gt;$Z$22,U912*10%,IF(U912+SUM($M$126:M913)&lt;=$Z$22,$AR$125-U912-SUM($M$126:M913))),0)))</f>
        <v>0</v>
      </c>
      <c r="AS913" s="39">
        <f t="shared" ca="1" si="1154"/>
        <v>0</v>
      </c>
      <c r="AT913" s="723">
        <f t="shared" ca="1" si="1123"/>
        <v>0</v>
      </c>
      <c r="AU913" s="321">
        <f t="shared" ca="1" si="1124"/>
        <v>0</v>
      </c>
      <c r="AV913" s="320">
        <f t="shared" ca="1" si="1125"/>
        <v>0</v>
      </c>
      <c r="AW913" s="320">
        <f t="shared" ca="1" si="1126"/>
        <v>0</v>
      </c>
      <c r="AX913" s="321">
        <f t="shared" ca="1" si="1127"/>
        <v>0</v>
      </c>
      <c r="AY913" s="321">
        <f t="shared" ca="1" si="1155"/>
        <v>0</v>
      </c>
      <c r="AZ913" s="724">
        <f t="shared" ca="1" si="1128"/>
        <v>0</v>
      </c>
      <c r="BA913" s="1259">
        <f t="shared" si="1156"/>
        <v>0</v>
      </c>
      <c r="BB913" s="1250"/>
      <c r="BC913" s="715">
        <f t="shared" si="1129"/>
        <v>0</v>
      </c>
      <c r="BD913" s="715">
        <f t="shared" si="1130"/>
        <v>0</v>
      </c>
      <c r="BE913" s="716">
        <f t="shared" si="1131"/>
        <v>0</v>
      </c>
      <c r="BF913" s="716">
        <f t="shared" si="1157"/>
        <v>0</v>
      </c>
      <c r="BG913" s="732">
        <f t="shared" si="1132"/>
        <v>0</v>
      </c>
      <c r="BH913" s="39"/>
      <c r="BI913" s="39"/>
      <c r="BJ913" s="39"/>
      <c r="BK913" s="39"/>
      <c r="BL913" s="39"/>
      <c r="BM913" s="30"/>
      <c r="BN913" s="422">
        <f t="shared" ca="1" si="1133"/>
        <v>0</v>
      </c>
      <c r="BO913" s="422">
        <f t="shared" ca="1" si="1134"/>
        <v>0</v>
      </c>
      <c r="BP913" s="422">
        <f t="shared" ca="1" si="1135"/>
        <v>0</v>
      </c>
      <c r="BQ913" s="422">
        <f t="shared" ca="1" si="1136"/>
        <v>0</v>
      </c>
      <c r="BR913" s="422">
        <f t="shared" ca="1" si="1158"/>
        <v>0</v>
      </c>
      <c r="BS913" s="422">
        <f t="shared" ca="1" si="1137"/>
        <v>0</v>
      </c>
      <c r="BT913" s="422">
        <f t="shared" si="1138"/>
        <v>0</v>
      </c>
      <c r="BU913" s="422">
        <f t="shared" si="1139"/>
        <v>0</v>
      </c>
      <c r="BV913" s="422">
        <f t="shared" si="1140"/>
        <v>0</v>
      </c>
      <c r="BW913" s="422">
        <f t="shared" si="1141"/>
        <v>0</v>
      </c>
      <c r="BX913" s="422">
        <f t="shared" si="1159"/>
        <v>0</v>
      </c>
      <c r="BY913" s="422">
        <f t="shared" si="1142"/>
        <v>0</v>
      </c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1">
        <f t="shared" si="1160"/>
        <v>65</v>
      </c>
      <c r="DX913" s="448">
        <f t="shared" si="1143"/>
        <v>789</v>
      </c>
      <c r="DY913" s="521">
        <f t="shared" si="1161"/>
        <v>0</v>
      </c>
      <c r="DZ913" s="522">
        <f t="shared" si="1162"/>
        <v>0</v>
      </c>
      <c r="EA913" s="521">
        <f t="shared" si="1163"/>
        <v>0</v>
      </c>
      <c r="EB913" s="522"/>
      <c r="EC913" s="419"/>
      <c r="ED913" s="522"/>
      <c r="EE913" s="39"/>
      <c r="EF913" s="448">
        <f t="shared" si="1164"/>
        <v>789</v>
      </c>
      <c r="EG913" s="408">
        <f t="shared" si="1171"/>
        <v>0.03</v>
      </c>
      <c r="EH913" s="408">
        <f t="shared" si="1171"/>
        <v>0.03</v>
      </c>
      <c r="EI913" s="408">
        <f t="shared" si="1171"/>
        <v>0.03</v>
      </c>
      <c r="EJ913" s="408">
        <f t="shared" si="1171"/>
        <v>0.03</v>
      </c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  <c r="FR913" s="39"/>
      <c r="FS913" s="39"/>
      <c r="FT913" s="39"/>
      <c r="FU913" s="39"/>
      <c r="FV913" s="39"/>
      <c r="FW913" s="39"/>
      <c r="FX913" s="39"/>
      <c r="FY913" s="39"/>
      <c r="FZ913" s="39"/>
      <c r="GA913" s="39"/>
      <c r="GB913" s="39"/>
      <c r="GC913" s="39"/>
      <c r="GD913" s="39"/>
      <c r="GE913" s="39"/>
      <c r="GF913" s="39"/>
      <c r="GG913" s="39"/>
      <c r="GH913" s="39"/>
      <c r="GI913" s="39"/>
      <c r="GJ913" s="39"/>
      <c r="GK913" s="39"/>
      <c r="GL913" s="39"/>
      <c r="GM913" s="39"/>
      <c r="GN913" s="39"/>
      <c r="GO913" s="39"/>
      <c r="GP913" s="39"/>
      <c r="GQ913" s="39"/>
      <c r="GR913" s="39"/>
      <c r="GS913" s="39"/>
      <c r="GT913" s="39"/>
      <c r="GU913" s="39"/>
      <c r="GV913" s="39"/>
      <c r="GW913" s="39"/>
      <c r="GX913" s="39"/>
      <c r="GY913" s="39"/>
      <c r="GZ913" s="39"/>
      <c r="HA913" s="39"/>
      <c r="HB913" s="39"/>
      <c r="HC913" s="39"/>
      <c r="HD913" s="39"/>
      <c r="HE913" s="39"/>
      <c r="HF913" s="39"/>
      <c r="HG913" s="39"/>
      <c r="HH913" s="39"/>
      <c r="HI913" s="39"/>
      <c r="HJ913" s="39"/>
      <c r="HK913" s="39"/>
      <c r="HL913" s="39"/>
      <c r="HM913" s="39"/>
      <c r="HN913" s="39"/>
      <c r="HO913" s="39"/>
      <c r="HP913" s="39"/>
      <c r="HQ913" s="39"/>
      <c r="HR913" s="39"/>
      <c r="HS913" s="39"/>
      <c r="HT913" s="39"/>
    </row>
    <row r="914" spans="1:228" ht="12.75" hidden="1" customHeight="1" x14ac:dyDescent="0.2">
      <c r="A914" s="31">
        <f t="shared" si="1144"/>
        <v>66</v>
      </c>
      <c r="B914" s="31"/>
      <c r="C914" s="31"/>
      <c r="D914" s="32">
        <f t="shared" si="1145"/>
        <v>790</v>
      </c>
      <c r="E914" s="33">
        <f t="shared" ca="1" si="1108"/>
        <v>0</v>
      </c>
      <c r="F914" s="33">
        <f t="shared" ca="1" si="1109"/>
        <v>0</v>
      </c>
      <c r="G914" s="33">
        <f t="shared" ca="1" si="1110"/>
        <v>0</v>
      </c>
      <c r="H914" s="33">
        <v>0</v>
      </c>
      <c r="I914" s="33">
        <v>0</v>
      </c>
      <c r="J914" s="33">
        <f t="shared" ca="1" si="1166"/>
        <v>0</v>
      </c>
      <c r="K914" s="33">
        <f t="shared" ca="1" si="1111"/>
        <v>0</v>
      </c>
      <c r="L914" s="33"/>
      <c r="M914" s="832">
        <v>0</v>
      </c>
      <c r="N914" s="33">
        <f>IF(M914&gt;0,#REF!,0)</f>
        <v>0</v>
      </c>
      <c r="O914" s="33">
        <f t="shared" ca="1" si="1112"/>
        <v>0</v>
      </c>
      <c r="P914" s="833">
        <f t="shared" ca="1" si="1146"/>
        <v>0</v>
      </c>
      <c r="Q914" s="834">
        <f t="shared" ca="1" si="1147"/>
        <v>0</v>
      </c>
      <c r="R914" s="835">
        <f t="shared" ca="1" si="1148"/>
        <v>0</v>
      </c>
      <c r="S914" s="836">
        <f t="shared" ca="1" si="1149"/>
        <v>0</v>
      </c>
      <c r="T914" s="34">
        <f t="shared" ca="1" si="1113"/>
        <v>0</v>
      </c>
      <c r="U914" s="835">
        <f t="shared" ca="1" si="1150"/>
        <v>0</v>
      </c>
      <c r="V914" s="34">
        <f t="shared" si="1099"/>
        <v>0</v>
      </c>
      <c r="W914" s="553">
        <f t="shared" si="1100"/>
        <v>0</v>
      </c>
      <c r="X914" s="42">
        <f t="shared" si="1151"/>
        <v>0.03</v>
      </c>
      <c r="Y914" s="43">
        <f t="shared" si="1114"/>
        <v>2.4662697723036864E-3</v>
      </c>
      <c r="Z914" s="45">
        <f t="shared" si="1106"/>
        <v>0.03</v>
      </c>
      <c r="AA914" s="43">
        <f t="shared" si="1115"/>
        <v>2.4662697723036864E-3</v>
      </c>
      <c r="AB914" s="35">
        <f t="shared" si="1170"/>
        <v>0.16</v>
      </c>
      <c r="AC914" s="35">
        <f t="shared" ca="1" si="1170"/>
        <v>0.15470777428049154</v>
      </c>
      <c r="AD914" s="317">
        <f t="shared" ca="1" si="1170"/>
        <v>0.15470777428049154</v>
      </c>
      <c r="AE914" s="39"/>
      <c r="AF914" s="318">
        <f t="shared" si="1167"/>
        <v>0</v>
      </c>
      <c r="AG914" s="405">
        <f t="shared" ca="1" si="1117"/>
        <v>0</v>
      </c>
      <c r="AH914" s="318">
        <f t="shared" si="1168"/>
        <v>0</v>
      </c>
      <c r="AI914" s="405">
        <f t="shared" ca="1" si="1119"/>
        <v>0</v>
      </c>
      <c r="AJ914" s="318">
        <f t="shared" si="1169"/>
        <v>0</v>
      </c>
      <c r="AK914" s="405">
        <f t="shared" ca="1" si="1121"/>
        <v>0</v>
      </c>
      <c r="AL914" s="35">
        <v>0</v>
      </c>
      <c r="AM914" s="36">
        <f t="shared" ca="1" si="1122"/>
        <v>0</v>
      </c>
      <c r="AN914" s="39"/>
      <c r="AO914" s="39"/>
      <c r="AP914" s="709">
        <f ca="1">IF($J$12="",0,IF(A914&lt;=$Y$3,IF(R913+SUM($M$126:M914)&gt;$Z$22,R913*10%,IF(R913+SUM($M$126:M914)&lt;=$Z$22,$Z$22-R913-SUM($M$126:M914))),0))</f>
        <v>0</v>
      </c>
      <c r="AQ914" s="319">
        <f t="shared" ca="1" si="1153"/>
        <v>0</v>
      </c>
      <c r="AR914" s="319">
        <f ca="1">IF($J$12="",0,IF(U913&lt;0,0,IF(A914&lt;=$Y$3,IF(U913+SUM($M$126:M914)&gt;$Z$22,U913*10%,IF(U913+SUM($M$126:M914)&lt;=$Z$22,$AR$125-U913-SUM($M$126:M914))),0)))</f>
        <v>0</v>
      </c>
      <c r="AS914" s="39">
        <f t="shared" ca="1" si="1154"/>
        <v>0</v>
      </c>
      <c r="AT914" s="723">
        <f t="shared" ca="1" si="1123"/>
        <v>0</v>
      </c>
      <c r="AU914" s="321">
        <f t="shared" ca="1" si="1124"/>
        <v>0</v>
      </c>
      <c r="AV914" s="320">
        <f t="shared" ca="1" si="1125"/>
        <v>0</v>
      </c>
      <c r="AW914" s="320">
        <f t="shared" ca="1" si="1126"/>
        <v>0</v>
      </c>
      <c r="AX914" s="321">
        <f t="shared" ca="1" si="1127"/>
        <v>0</v>
      </c>
      <c r="AY914" s="321">
        <f t="shared" ca="1" si="1155"/>
        <v>0</v>
      </c>
      <c r="AZ914" s="724">
        <f t="shared" ca="1" si="1128"/>
        <v>0</v>
      </c>
      <c r="BA914" s="1259">
        <f t="shared" si="1156"/>
        <v>0</v>
      </c>
      <c r="BB914" s="1250"/>
      <c r="BC914" s="715">
        <f t="shared" si="1129"/>
        <v>0</v>
      </c>
      <c r="BD914" s="715">
        <f t="shared" si="1130"/>
        <v>0</v>
      </c>
      <c r="BE914" s="716">
        <f t="shared" si="1131"/>
        <v>0</v>
      </c>
      <c r="BF914" s="716">
        <f t="shared" si="1157"/>
        <v>0</v>
      </c>
      <c r="BG914" s="732">
        <f t="shared" si="1132"/>
        <v>0</v>
      </c>
      <c r="BH914" s="39"/>
      <c r="BI914" s="39"/>
      <c r="BJ914" s="39"/>
      <c r="BK914" s="39"/>
      <c r="BL914" s="39"/>
      <c r="BM914" s="30"/>
      <c r="BN914" s="422">
        <f t="shared" ca="1" si="1133"/>
        <v>0</v>
      </c>
      <c r="BO914" s="422">
        <f t="shared" ca="1" si="1134"/>
        <v>0</v>
      </c>
      <c r="BP914" s="422">
        <f t="shared" ca="1" si="1135"/>
        <v>0</v>
      </c>
      <c r="BQ914" s="422">
        <f t="shared" ca="1" si="1136"/>
        <v>0</v>
      </c>
      <c r="BR914" s="422">
        <f t="shared" ca="1" si="1158"/>
        <v>0</v>
      </c>
      <c r="BS914" s="422">
        <f t="shared" ca="1" si="1137"/>
        <v>0</v>
      </c>
      <c r="BT914" s="422">
        <f t="shared" si="1138"/>
        <v>0</v>
      </c>
      <c r="BU914" s="422">
        <f t="shared" si="1139"/>
        <v>0</v>
      </c>
      <c r="BV914" s="422">
        <f t="shared" si="1140"/>
        <v>0</v>
      </c>
      <c r="BW914" s="422">
        <f t="shared" si="1141"/>
        <v>0</v>
      </c>
      <c r="BX914" s="422">
        <f t="shared" si="1159"/>
        <v>0</v>
      </c>
      <c r="BY914" s="422">
        <f t="shared" si="1142"/>
        <v>0</v>
      </c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1">
        <f t="shared" si="1160"/>
        <v>65</v>
      </c>
      <c r="DX914" s="448">
        <f t="shared" si="1143"/>
        <v>790</v>
      </c>
      <c r="DY914" s="521">
        <f t="shared" si="1161"/>
        <v>0</v>
      </c>
      <c r="DZ914" s="522">
        <f t="shared" si="1162"/>
        <v>0</v>
      </c>
      <c r="EA914" s="521">
        <f t="shared" si="1163"/>
        <v>0</v>
      </c>
      <c r="EB914" s="522"/>
      <c r="EC914" s="419"/>
      <c r="ED914" s="522"/>
      <c r="EE914" s="39"/>
      <c r="EF914" s="448">
        <f t="shared" si="1164"/>
        <v>790</v>
      </c>
      <c r="EG914" s="408">
        <f t="shared" si="1171"/>
        <v>0.03</v>
      </c>
      <c r="EH914" s="408">
        <f t="shared" si="1171"/>
        <v>0.03</v>
      </c>
      <c r="EI914" s="408">
        <f t="shared" si="1171"/>
        <v>0.03</v>
      </c>
      <c r="EJ914" s="408">
        <f t="shared" si="1171"/>
        <v>0.03</v>
      </c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  <c r="FR914" s="39"/>
      <c r="FS914" s="39"/>
      <c r="FT914" s="39"/>
      <c r="FU914" s="39"/>
      <c r="FV914" s="39"/>
      <c r="FW914" s="39"/>
      <c r="FX914" s="39"/>
      <c r="FY914" s="39"/>
      <c r="FZ914" s="39"/>
      <c r="GA914" s="39"/>
      <c r="GB914" s="39"/>
      <c r="GC914" s="39"/>
      <c r="GD914" s="39"/>
      <c r="GE914" s="39"/>
      <c r="GF914" s="39"/>
      <c r="GG914" s="39"/>
      <c r="GH914" s="39"/>
      <c r="GI914" s="39"/>
      <c r="GJ914" s="39"/>
      <c r="GK914" s="39"/>
      <c r="GL914" s="39"/>
      <c r="GM914" s="39"/>
      <c r="GN914" s="39"/>
      <c r="GO914" s="39"/>
      <c r="GP914" s="39"/>
      <c r="GQ914" s="39"/>
      <c r="GR914" s="39"/>
      <c r="GS914" s="39"/>
      <c r="GT914" s="39"/>
      <c r="GU914" s="39"/>
      <c r="GV914" s="39"/>
      <c r="GW914" s="39"/>
      <c r="GX914" s="39"/>
      <c r="GY914" s="39"/>
      <c r="GZ914" s="39"/>
      <c r="HA914" s="39"/>
      <c r="HB914" s="39"/>
      <c r="HC914" s="39"/>
      <c r="HD914" s="39"/>
      <c r="HE914" s="39"/>
      <c r="HF914" s="39"/>
      <c r="HG914" s="39"/>
      <c r="HH914" s="39"/>
      <c r="HI914" s="39"/>
      <c r="HJ914" s="39"/>
      <c r="HK914" s="39"/>
      <c r="HL914" s="39"/>
      <c r="HM914" s="39"/>
      <c r="HN914" s="39"/>
      <c r="HO914" s="39"/>
      <c r="HP914" s="39"/>
      <c r="HQ914" s="39"/>
      <c r="HR914" s="39"/>
      <c r="HS914" s="39"/>
      <c r="HT914" s="39"/>
    </row>
    <row r="915" spans="1:228" ht="12.75" hidden="1" customHeight="1" x14ac:dyDescent="0.2">
      <c r="A915" s="31">
        <f t="shared" si="1144"/>
        <v>66</v>
      </c>
      <c r="B915" s="31"/>
      <c r="C915" s="31"/>
      <c r="D915" s="32">
        <f t="shared" si="1145"/>
        <v>791</v>
      </c>
      <c r="E915" s="33">
        <f t="shared" ca="1" si="1108"/>
        <v>0</v>
      </c>
      <c r="F915" s="33">
        <f t="shared" ca="1" si="1109"/>
        <v>0</v>
      </c>
      <c r="G915" s="33">
        <f t="shared" ca="1" si="1110"/>
        <v>0</v>
      </c>
      <c r="H915" s="33">
        <v>0</v>
      </c>
      <c r="I915" s="33">
        <v>0</v>
      </c>
      <c r="J915" s="33">
        <f t="shared" ca="1" si="1166"/>
        <v>0</v>
      </c>
      <c r="K915" s="33">
        <f t="shared" ca="1" si="1111"/>
        <v>0</v>
      </c>
      <c r="L915" s="33"/>
      <c r="M915" s="832">
        <v>0</v>
      </c>
      <c r="N915" s="33">
        <f>IF(M915&gt;0,#REF!,0)</f>
        <v>0</v>
      </c>
      <c r="O915" s="33">
        <f t="shared" ca="1" si="1112"/>
        <v>0</v>
      </c>
      <c r="P915" s="833">
        <f t="shared" ca="1" si="1146"/>
        <v>0</v>
      </c>
      <c r="Q915" s="834">
        <f t="shared" ca="1" si="1147"/>
        <v>0</v>
      </c>
      <c r="R915" s="835">
        <f t="shared" ca="1" si="1148"/>
        <v>0</v>
      </c>
      <c r="S915" s="836">
        <f t="shared" ca="1" si="1149"/>
        <v>0</v>
      </c>
      <c r="T915" s="34">
        <f t="shared" ca="1" si="1113"/>
        <v>0</v>
      </c>
      <c r="U915" s="835">
        <f t="shared" ca="1" si="1150"/>
        <v>0</v>
      </c>
      <c r="V915" s="34">
        <f t="shared" si="1099"/>
        <v>0</v>
      </c>
      <c r="W915" s="553">
        <f t="shared" si="1100"/>
        <v>0</v>
      </c>
      <c r="X915" s="42">
        <f t="shared" si="1151"/>
        <v>0.03</v>
      </c>
      <c r="Y915" s="43">
        <f t="shared" si="1114"/>
        <v>2.4662697723036864E-3</v>
      </c>
      <c r="Z915" s="45">
        <f t="shared" si="1106"/>
        <v>0.03</v>
      </c>
      <c r="AA915" s="43">
        <f t="shared" si="1115"/>
        <v>2.4662697723036864E-3</v>
      </c>
      <c r="AB915" s="35">
        <f t="shared" si="1170"/>
        <v>0.16</v>
      </c>
      <c r="AC915" s="35">
        <f t="shared" ca="1" si="1170"/>
        <v>0.15470777428049154</v>
      </c>
      <c r="AD915" s="317">
        <f t="shared" ca="1" si="1170"/>
        <v>0.15470777428049154</v>
      </c>
      <c r="AE915" s="39"/>
      <c r="AF915" s="318">
        <f t="shared" si="1167"/>
        <v>0</v>
      </c>
      <c r="AG915" s="405">
        <f t="shared" ca="1" si="1117"/>
        <v>0</v>
      </c>
      <c r="AH915" s="318">
        <f t="shared" si="1168"/>
        <v>0</v>
      </c>
      <c r="AI915" s="405">
        <f t="shared" ca="1" si="1119"/>
        <v>0</v>
      </c>
      <c r="AJ915" s="318">
        <f t="shared" si="1169"/>
        <v>0</v>
      </c>
      <c r="AK915" s="405">
        <f t="shared" ca="1" si="1121"/>
        <v>0</v>
      </c>
      <c r="AL915" s="35">
        <v>0</v>
      </c>
      <c r="AM915" s="36">
        <f t="shared" ca="1" si="1122"/>
        <v>0</v>
      </c>
      <c r="AN915" s="39"/>
      <c r="AO915" s="39"/>
      <c r="AP915" s="709">
        <f ca="1">IF($J$12="",0,IF(A915&lt;=$Y$3,IF(R914+SUM($M$126:M915)&gt;$Z$22,R914*10%,IF(R914+SUM($M$126:M915)&lt;=$Z$22,$Z$22-R914-SUM($M$126:M915))),0))</f>
        <v>0</v>
      </c>
      <c r="AQ915" s="319">
        <f t="shared" ca="1" si="1153"/>
        <v>0</v>
      </c>
      <c r="AR915" s="319">
        <f ca="1">IF($J$12="",0,IF(U914&lt;0,0,IF(A915&lt;=$Y$3,IF(U914+SUM($M$126:M915)&gt;$Z$22,U914*10%,IF(U914+SUM($M$126:M915)&lt;=$Z$22,$AR$125-U914-SUM($M$126:M915))),0)))</f>
        <v>0</v>
      </c>
      <c r="AS915" s="39">
        <f t="shared" ca="1" si="1154"/>
        <v>0</v>
      </c>
      <c r="AT915" s="723">
        <f t="shared" ca="1" si="1123"/>
        <v>0</v>
      </c>
      <c r="AU915" s="321">
        <f t="shared" ca="1" si="1124"/>
        <v>0</v>
      </c>
      <c r="AV915" s="320">
        <f t="shared" ca="1" si="1125"/>
        <v>0</v>
      </c>
      <c r="AW915" s="320">
        <f t="shared" ca="1" si="1126"/>
        <v>0</v>
      </c>
      <c r="AX915" s="321">
        <f t="shared" ca="1" si="1127"/>
        <v>0</v>
      </c>
      <c r="AY915" s="321">
        <f t="shared" ca="1" si="1155"/>
        <v>0</v>
      </c>
      <c r="AZ915" s="724">
        <f t="shared" ca="1" si="1128"/>
        <v>0</v>
      </c>
      <c r="BA915" s="1259">
        <f t="shared" si="1156"/>
        <v>0</v>
      </c>
      <c r="BB915" s="1250"/>
      <c r="BC915" s="715">
        <f t="shared" si="1129"/>
        <v>0</v>
      </c>
      <c r="BD915" s="715">
        <f t="shared" si="1130"/>
        <v>0</v>
      </c>
      <c r="BE915" s="716">
        <f t="shared" si="1131"/>
        <v>0</v>
      </c>
      <c r="BF915" s="716">
        <f t="shared" si="1157"/>
        <v>0</v>
      </c>
      <c r="BG915" s="732">
        <f t="shared" si="1132"/>
        <v>0</v>
      </c>
      <c r="BH915" s="39"/>
      <c r="BI915" s="39"/>
      <c r="BJ915" s="39"/>
      <c r="BK915" s="39"/>
      <c r="BL915" s="39"/>
      <c r="BM915" s="30"/>
      <c r="BN915" s="422">
        <f t="shared" ca="1" si="1133"/>
        <v>0</v>
      </c>
      <c r="BO915" s="422">
        <f t="shared" ca="1" si="1134"/>
        <v>0</v>
      </c>
      <c r="BP915" s="422">
        <f t="shared" ca="1" si="1135"/>
        <v>0</v>
      </c>
      <c r="BQ915" s="422">
        <f t="shared" ca="1" si="1136"/>
        <v>0</v>
      </c>
      <c r="BR915" s="422">
        <f t="shared" ca="1" si="1158"/>
        <v>0</v>
      </c>
      <c r="BS915" s="422">
        <f t="shared" ca="1" si="1137"/>
        <v>0</v>
      </c>
      <c r="BT915" s="422">
        <f t="shared" si="1138"/>
        <v>0</v>
      </c>
      <c r="BU915" s="422">
        <f t="shared" si="1139"/>
        <v>0</v>
      </c>
      <c r="BV915" s="422">
        <f t="shared" si="1140"/>
        <v>0</v>
      </c>
      <c r="BW915" s="422">
        <f t="shared" si="1141"/>
        <v>0</v>
      </c>
      <c r="BX915" s="422">
        <f t="shared" si="1159"/>
        <v>0</v>
      </c>
      <c r="BY915" s="422">
        <f t="shared" si="1142"/>
        <v>0</v>
      </c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1">
        <f t="shared" si="1160"/>
        <v>65</v>
      </c>
      <c r="DX915" s="448">
        <f t="shared" si="1143"/>
        <v>791</v>
      </c>
      <c r="DY915" s="521">
        <f t="shared" si="1161"/>
        <v>0</v>
      </c>
      <c r="DZ915" s="522">
        <f t="shared" si="1162"/>
        <v>0</v>
      </c>
      <c r="EA915" s="521">
        <f t="shared" si="1163"/>
        <v>0</v>
      </c>
      <c r="EB915" s="522"/>
      <c r="EC915" s="419"/>
      <c r="ED915" s="522"/>
      <c r="EE915" s="39"/>
      <c r="EF915" s="448">
        <f t="shared" si="1164"/>
        <v>791</v>
      </c>
      <c r="EG915" s="408">
        <f t="shared" si="1171"/>
        <v>0.03</v>
      </c>
      <c r="EH915" s="408">
        <f t="shared" si="1171"/>
        <v>0.03</v>
      </c>
      <c r="EI915" s="408">
        <f t="shared" si="1171"/>
        <v>0.03</v>
      </c>
      <c r="EJ915" s="408">
        <f t="shared" si="1171"/>
        <v>0.03</v>
      </c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  <c r="FR915" s="39"/>
      <c r="FS915" s="39"/>
      <c r="FT915" s="39"/>
      <c r="FU915" s="39"/>
      <c r="FV915" s="39"/>
      <c r="FW915" s="39"/>
      <c r="FX915" s="39"/>
      <c r="FY915" s="39"/>
      <c r="FZ915" s="39"/>
      <c r="GA915" s="39"/>
      <c r="GB915" s="39"/>
      <c r="GC915" s="39"/>
      <c r="GD915" s="39"/>
      <c r="GE915" s="39"/>
      <c r="GF915" s="39"/>
      <c r="GG915" s="39"/>
      <c r="GH915" s="39"/>
      <c r="GI915" s="39"/>
      <c r="GJ915" s="39"/>
      <c r="GK915" s="39"/>
      <c r="GL915" s="39"/>
      <c r="GM915" s="39"/>
      <c r="GN915" s="39"/>
      <c r="GO915" s="39"/>
      <c r="GP915" s="39"/>
      <c r="GQ915" s="39"/>
      <c r="GR915" s="39"/>
      <c r="GS915" s="39"/>
      <c r="GT915" s="39"/>
      <c r="GU915" s="39"/>
      <c r="GV915" s="39"/>
      <c r="GW915" s="39"/>
      <c r="GX915" s="39"/>
      <c r="GY915" s="39"/>
      <c r="GZ915" s="39"/>
      <c r="HA915" s="39"/>
      <c r="HB915" s="39"/>
      <c r="HC915" s="39"/>
      <c r="HD915" s="39"/>
      <c r="HE915" s="39"/>
      <c r="HF915" s="39"/>
      <c r="HG915" s="39"/>
      <c r="HH915" s="39"/>
      <c r="HI915" s="39"/>
      <c r="HJ915" s="39"/>
      <c r="HK915" s="39"/>
      <c r="HL915" s="39"/>
      <c r="HM915" s="39"/>
      <c r="HN915" s="39"/>
      <c r="HO915" s="39"/>
      <c r="HP915" s="39"/>
      <c r="HQ915" s="39"/>
      <c r="HR915" s="39"/>
      <c r="HS915" s="39"/>
      <c r="HT915" s="39"/>
    </row>
    <row r="916" spans="1:228" ht="12.75" hidden="1" customHeight="1" x14ac:dyDescent="0.2">
      <c r="A916" s="31">
        <f t="shared" si="1144"/>
        <v>66</v>
      </c>
      <c r="B916" s="31"/>
      <c r="C916" s="31"/>
      <c r="D916" s="32">
        <f t="shared" si="1145"/>
        <v>792</v>
      </c>
      <c r="E916" s="33">
        <f t="shared" ca="1" si="1108"/>
        <v>0</v>
      </c>
      <c r="F916" s="33">
        <f t="shared" ca="1" si="1109"/>
        <v>0</v>
      </c>
      <c r="G916" s="33">
        <f t="shared" ca="1" si="1110"/>
        <v>0</v>
      </c>
      <c r="H916" s="33">
        <v>0</v>
      </c>
      <c r="I916" s="33">
        <v>0</v>
      </c>
      <c r="J916" s="33">
        <f t="shared" ca="1" si="1166"/>
        <v>0</v>
      </c>
      <c r="K916" s="33">
        <f t="shared" ca="1" si="1111"/>
        <v>0</v>
      </c>
      <c r="L916" s="33"/>
      <c r="M916" s="832">
        <v>0</v>
      </c>
      <c r="N916" s="33">
        <f>IF(M916&gt;0,#REF!,0)</f>
        <v>0</v>
      </c>
      <c r="O916" s="33">
        <f t="shared" ca="1" si="1112"/>
        <v>0</v>
      </c>
      <c r="P916" s="833">
        <f t="shared" ca="1" si="1146"/>
        <v>0</v>
      </c>
      <c r="Q916" s="834">
        <f t="shared" ca="1" si="1147"/>
        <v>0</v>
      </c>
      <c r="R916" s="835">
        <f t="shared" ca="1" si="1148"/>
        <v>0</v>
      </c>
      <c r="S916" s="836">
        <f t="shared" ca="1" si="1149"/>
        <v>0</v>
      </c>
      <c r="T916" s="34">
        <f t="shared" ca="1" si="1113"/>
        <v>0</v>
      </c>
      <c r="U916" s="835">
        <f t="shared" ca="1" si="1150"/>
        <v>0</v>
      </c>
      <c r="V916" s="34">
        <f t="shared" si="1099"/>
        <v>0</v>
      </c>
      <c r="W916" s="553">
        <f t="shared" si="1100"/>
        <v>0</v>
      </c>
      <c r="X916" s="42">
        <f t="shared" si="1151"/>
        <v>0.03</v>
      </c>
      <c r="Y916" s="43">
        <f t="shared" si="1114"/>
        <v>2.4662697723036864E-3</v>
      </c>
      <c r="Z916" s="45">
        <f t="shared" si="1106"/>
        <v>0.03</v>
      </c>
      <c r="AA916" s="43">
        <f t="shared" si="1115"/>
        <v>2.4662697723036864E-3</v>
      </c>
      <c r="AB916" s="35">
        <f t="shared" si="1170"/>
        <v>0.16</v>
      </c>
      <c r="AC916" s="35">
        <f t="shared" ca="1" si="1170"/>
        <v>0.15470777428049154</v>
      </c>
      <c r="AD916" s="317">
        <f t="shared" ca="1" si="1170"/>
        <v>0.15470777428049154</v>
      </c>
      <c r="AE916" s="39"/>
      <c r="AF916" s="318">
        <f t="shared" si="1167"/>
        <v>0</v>
      </c>
      <c r="AG916" s="405">
        <f t="shared" ca="1" si="1117"/>
        <v>0</v>
      </c>
      <c r="AH916" s="318">
        <f t="shared" si="1168"/>
        <v>0</v>
      </c>
      <c r="AI916" s="405">
        <f t="shared" ca="1" si="1119"/>
        <v>0</v>
      </c>
      <c r="AJ916" s="318">
        <f t="shared" si="1169"/>
        <v>0</v>
      </c>
      <c r="AK916" s="405">
        <f t="shared" ca="1" si="1121"/>
        <v>0</v>
      </c>
      <c r="AL916" s="35">
        <v>0</v>
      </c>
      <c r="AM916" s="36">
        <f t="shared" ca="1" si="1122"/>
        <v>0</v>
      </c>
      <c r="AN916" s="39"/>
      <c r="AO916" s="39"/>
      <c r="AP916" s="710">
        <f ca="1">IF($J$12="",0,IF(A916&lt;=$Y$3,IF(R915+SUM($M$126:M916)&gt;$Z$22,R915*10%,IF(R915+SUM($M$126:M916)&lt;=$Z$22,$Z$22-R915-SUM($M$126:M916))),0))</f>
        <v>0</v>
      </c>
      <c r="AQ916" s="711">
        <f t="shared" ca="1" si="1153"/>
        <v>0</v>
      </c>
      <c r="AR916" s="711">
        <f ca="1">IF($J$12="",0,IF(U915&lt;0,0,IF(A916&lt;=$Y$3,IF(U915+SUM($M$126:M916)&gt;$Z$22,U915*10%,IF(U915+SUM($M$126:M916)&lt;=$Z$22,$AR$125-U915-SUM($M$126:M916))),0)))</f>
        <v>0</v>
      </c>
      <c r="AS916" s="717">
        <f t="shared" ca="1" si="1154"/>
        <v>0</v>
      </c>
      <c r="AT916" s="725">
        <f t="shared" ca="1" si="1123"/>
        <v>0</v>
      </c>
      <c r="AU916" s="726">
        <f t="shared" ca="1" si="1124"/>
        <v>0</v>
      </c>
      <c r="AV916" s="727">
        <f t="shared" ca="1" si="1125"/>
        <v>0</v>
      </c>
      <c r="AW916" s="727">
        <f t="shared" ca="1" si="1126"/>
        <v>0</v>
      </c>
      <c r="AX916" s="726">
        <f t="shared" ca="1" si="1127"/>
        <v>0</v>
      </c>
      <c r="AY916" s="726">
        <f t="shared" ca="1" si="1155"/>
        <v>0</v>
      </c>
      <c r="AZ916" s="728">
        <f t="shared" ca="1" si="1128"/>
        <v>0</v>
      </c>
      <c r="BA916" s="1260">
        <f t="shared" si="1156"/>
        <v>0</v>
      </c>
      <c r="BB916" s="1251"/>
      <c r="BC916" s="733">
        <f t="shared" si="1129"/>
        <v>0</v>
      </c>
      <c r="BD916" s="733">
        <f t="shared" si="1130"/>
        <v>0</v>
      </c>
      <c r="BE916" s="734">
        <f t="shared" si="1131"/>
        <v>0</v>
      </c>
      <c r="BF916" s="734">
        <f t="shared" si="1157"/>
        <v>0</v>
      </c>
      <c r="BG916" s="735">
        <f t="shared" si="1132"/>
        <v>0</v>
      </c>
      <c r="BH916" s="39"/>
      <c r="BI916" s="39"/>
      <c r="BJ916" s="39"/>
      <c r="BK916" s="39"/>
      <c r="BL916" s="39"/>
      <c r="BM916" s="30"/>
      <c r="BN916" s="423">
        <f t="shared" ca="1" si="1133"/>
        <v>0</v>
      </c>
      <c r="BO916" s="423">
        <f t="shared" ca="1" si="1134"/>
        <v>0</v>
      </c>
      <c r="BP916" s="423">
        <f t="shared" ca="1" si="1135"/>
        <v>0</v>
      </c>
      <c r="BQ916" s="423">
        <f t="shared" ca="1" si="1136"/>
        <v>0</v>
      </c>
      <c r="BR916" s="423">
        <f t="shared" ca="1" si="1158"/>
        <v>0</v>
      </c>
      <c r="BS916" s="423">
        <f t="shared" ca="1" si="1137"/>
        <v>0</v>
      </c>
      <c r="BT916" s="423">
        <f t="shared" si="1138"/>
        <v>0</v>
      </c>
      <c r="BU916" s="423">
        <f t="shared" si="1139"/>
        <v>0</v>
      </c>
      <c r="BV916" s="423">
        <f t="shared" si="1140"/>
        <v>0</v>
      </c>
      <c r="BW916" s="423">
        <f t="shared" si="1141"/>
        <v>0</v>
      </c>
      <c r="BX916" s="423">
        <f t="shared" si="1159"/>
        <v>0</v>
      </c>
      <c r="BY916" s="423">
        <f t="shared" si="1142"/>
        <v>0</v>
      </c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1">
        <f t="shared" si="1160"/>
        <v>65</v>
      </c>
      <c r="DX916" s="448">
        <f t="shared" si="1143"/>
        <v>792</v>
      </c>
      <c r="DY916" s="521">
        <f t="shared" si="1161"/>
        <v>0</v>
      </c>
      <c r="DZ916" s="522">
        <f t="shared" si="1162"/>
        <v>0</v>
      </c>
      <c r="EA916" s="521">
        <f t="shared" si="1163"/>
        <v>0</v>
      </c>
      <c r="EB916" s="522"/>
      <c r="EC916" s="419"/>
      <c r="ED916" s="522"/>
      <c r="EE916" s="39"/>
      <c r="EF916" s="448">
        <f t="shared" si="1164"/>
        <v>792</v>
      </c>
      <c r="EG916" s="408">
        <f t="shared" si="1171"/>
        <v>0.03</v>
      </c>
      <c r="EH916" s="408">
        <f t="shared" si="1171"/>
        <v>0.03</v>
      </c>
      <c r="EI916" s="408">
        <f t="shared" si="1171"/>
        <v>0.03</v>
      </c>
      <c r="EJ916" s="408">
        <f t="shared" si="1171"/>
        <v>0.03</v>
      </c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  <c r="FR916" s="39"/>
      <c r="FS916" s="39"/>
      <c r="FT916" s="39"/>
      <c r="FU916" s="39"/>
      <c r="FV916" s="39"/>
      <c r="FW916" s="39"/>
      <c r="FX916" s="39"/>
      <c r="FY916" s="39"/>
      <c r="FZ916" s="39"/>
      <c r="GA916" s="39"/>
      <c r="GB916" s="39"/>
      <c r="GC916" s="39"/>
      <c r="GD916" s="39"/>
      <c r="GE916" s="39"/>
      <c r="GF916" s="39"/>
      <c r="GG916" s="39"/>
      <c r="GH916" s="39"/>
      <c r="GI916" s="39"/>
      <c r="GJ916" s="39"/>
      <c r="GK916" s="39"/>
      <c r="GL916" s="39"/>
      <c r="GM916" s="39"/>
      <c r="GN916" s="39"/>
      <c r="GO916" s="39"/>
      <c r="GP916" s="39"/>
      <c r="GQ916" s="39"/>
      <c r="GR916" s="39"/>
      <c r="GS916" s="39"/>
      <c r="GT916" s="39"/>
      <c r="GU916" s="39"/>
      <c r="GV916" s="39"/>
      <c r="GW916" s="39"/>
      <c r="GX916" s="39"/>
      <c r="GY916" s="39"/>
      <c r="GZ916" s="39"/>
      <c r="HA916" s="39"/>
      <c r="HB916" s="39"/>
      <c r="HC916" s="39"/>
      <c r="HD916" s="39"/>
      <c r="HE916" s="39"/>
      <c r="HF916" s="39"/>
      <c r="HG916" s="39"/>
      <c r="HH916" s="39"/>
      <c r="HI916" s="39"/>
      <c r="HJ916" s="39"/>
      <c r="HK916" s="39"/>
      <c r="HL916" s="39"/>
      <c r="HM916" s="39"/>
      <c r="HN916" s="39"/>
      <c r="HO916" s="39"/>
      <c r="HP916" s="39"/>
      <c r="HQ916" s="39"/>
      <c r="HR916" s="39"/>
      <c r="HS916" s="39"/>
      <c r="HT916" s="39"/>
    </row>
    <row r="917" spans="1:228" ht="12.75" hidden="1" customHeight="1" x14ac:dyDescent="0.2">
      <c r="A917" s="31">
        <f>A916+1</f>
        <v>67</v>
      </c>
      <c r="B917" s="31"/>
      <c r="C917" s="31">
        <v>30</v>
      </c>
      <c r="D917" s="32">
        <f t="shared" si="1145"/>
        <v>793</v>
      </c>
      <c r="E917" s="33">
        <f t="shared" ca="1" si="1108"/>
        <v>0</v>
      </c>
      <c r="F917" s="33">
        <f t="shared" ca="1" si="1109"/>
        <v>0</v>
      </c>
      <c r="G917" s="33">
        <f t="shared" ca="1" si="1110"/>
        <v>0</v>
      </c>
      <c r="H917" s="33">
        <v>0</v>
      </c>
      <c r="I917" s="33">
        <v>0</v>
      </c>
      <c r="J917" s="33">
        <f t="shared" ca="1" si="1166"/>
        <v>0</v>
      </c>
      <c r="K917" s="33">
        <f t="shared" ca="1" si="1111"/>
        <v>0</v>
      </c>
      <c r="L917" s="33"/>
      <c r="M917" s="832">
        <v>0</v>
      </c>
      <c r="N917" s="33">
        <f>IF(M917&gt;0,#REF!,0)</f>
        <v>0</v>
      </c>
      <c r="O917" s="33">
        <f t="shared" ca="1" si="1112"/>
        <v>0</v>
      </c>
      <c r="P917" s="833">
        <f t="shared" ca="1" si="1146"/>
        <v>0</v>
      </c>
      <c r="Q917" s="834">
        <f t="shared" ca="1" si="1147"/>
        <v>0</v>
      </c>
      <c r="R917" s="835">
        <f t="shared" ca="1" si="1148"/>
        <v>0</v>
      </c>
      <c r="S917" s="836">
        <f t="shared" ca="1" si="1149"/>
        <v>0</v>
      </c>
      <c r="T917" s="34">
        <f t="shared" ca="1" si="1113"/>
        <v>0</v>
      </c>
      <c r="U917" s="835">
        <f t="shared" ca="1" si="1150"/>
        <v>0</v>
      </c>
      <c r="V917" s="34">
        <f t="shared" si="1099"/>
        <v>0</v>
      </c>
      <c r="W917" s="553">
        <f t="shared" si="1100"/>
        <v>0</v>
      </c>
      <c r="X917" s="42">
        <f t="shared" si="1151"/>
        <v>0.03</v>
      </c>
      <c r="Y917" s="43">
        <f t="shared" si="1114"/>
        <v>2.4662697723036864E-3</v>
      </c>
      <c r="Z917" s="45">
        <f t="shared" si="1106"/>
        <v>0.03</v>
      </c>
      <c r="AA917" s="43">
        <f t="shared" si="1115"/>
        <v>2.4662697723036864E-3</v>
      </c>
      <c r="AB917" s="35">
        <f t="shared" si="1170"/>
        <v>0.16</v>
      </c>
      <c r="AC917" s="35">
        <f t="shared" ca="1" si="1170"/>
        <v>0.15470777428049154</v>
      </c>
      <c r="AD917" s="317">
        <f t="shared" ca="1" si="1170"/>
        <v>0.15470777428049154</v>
      </c>
      <c r="AE917" s="39"/>
      <c r="AF917" s="318">
        <f t="shared" si="1167"/>
        <v>0</v>
      </c>
      <c r="AG917" s="405">
        <f t="shared" ca="1" si="1117"/>
        <v>0</v>
      </c>
      <c r="AH917" s="318">
        <f t="shared" si="1168"/>
        <v>0</v>
      </c>
      <c r="AI917" s="405">
        <f t="shared" ca="1" si="1119"/>
        <v>0</v>
      </c>
      <c r="AJ917" s="318">
        <f t="shared" si="1169"/>
        <v>0</v>
      </c>
      <c r="AK917" s="405">
        <f t="shared" ca="1" si="1121"/>
        <v>0</v>
      </c>
      <c r="AL917" s="35">
        <v>0</v>
      </c>
      <c r="AM917" s="36">
        <f t="shared" ca="1" si="1122"/>
        <v>0</v>
      </c>
      <c r="AN917" s="39"/>
      <c r="AO917" s="39"/>
      <c r="AP917" s="709">
        <f ca="1">IF($J$12="",0,IF(A917&lt;=$Y$3,IF(R916+SUM($M$126:M917)&gt;$Z$22,R916*10%,IF(R916+SUM($M$126:M917)&lt;=$Z$22,$Z$22-R916-SUM($M$126:M917))),0))</f>
        <v>0</v>
      </c>
      <c r="AQ917" s="319">
        <f t="shared" ca="1" si="1153"/>
        <v>0</v>
      </c>
      <c r="AR917" s="319">
        <f ca="1">IF($J$12="",0,IF(U916&lt;0,0,IF(A917&lt;=$Y$3,IF(U916+SUM($M$126:M917)&gt;$Z$22,U916*10%,IF(U916+SUM($M$126:M917)&lt;=$Z$22,$AR$125-U916-SUM($M$126:M917))),0)))</f>
        <v>0</v>
      </c>
      <c r="AS917" s="39">
        <f t="shared" ca="1" si="1154"/>
        <v>0</v>
      </c>
      <c r="AT917" s="723">
        <f t="shared" ca="1" si="1123"/>
        <v>0</v>
      </c>
      <c r="AU917" s="321">
        <f t="shared" ca="1" si="1124"/>
        <v>0</v>
      </c>
      <c r="AV917" s="320">
        <f t="shared" ca="1" si="1125"/>
        <v>0</v>
      </c>
      <c r="AW917" s="320">
        <f t="shared" ca="1" si="1126"/>
        <v>0</v>
      </c>
      <c r="AX917" s="321">
        <f t="shared" ca="1" si="1127"/>
        <v>0</v>
      </c>
      <c r="AY917" s="321">
        <f t="shared" ca="1" si="1155"/>
        <v>0</v>
      </c>
      <c r="AZ917" s="724">
        <f t="shared" ca="1" si="1128"/>
        <v>0</v>
      </c>
      <c r="BA917" s="1259">
        <f t="shared" si="1156"/>
        <v>0</v>
      </c>
      <c r="BB917" s="1250"/>
      <c r="BC917" s="715">
        <f t="shared" si="1129"/>
        <v>0</v>
      </c>
      <c r="BD917" s="715">
        <f t="shared" si="1130"/>
        <v>0</v>
      </c>
      <c r="BE917" s="716">
        <f t="shared" si="1131"/>
        <v>0</v>
      </c>
      <c r="BF917" s="716">
        <f t="shared" si="1157"/>
        <v>0</v>
      </c>
      <c r="BG917" s="732">
        <f t="shared" si="1132"/>
        <v>0</v>
      </c>
      <c r="BH917" s="39"/>
      <c r="BI917" s="39"/>
      <c r="BJ917" s="39"/>
      <c r="BK917" s="39"/>
      <c r="BL917" s="39"/>
      <c r="BM917" s="30"/>
      <c r="BN917" s="422">
        <f t="shared" ca="1" si="1133"/>
        <v>0</v>
      </c>
      <c r="BO917" s="422">
        <f t="shared" ca="1" si="1134"/>
        <v>0</v>
      </c>
      <c r="BP917" s="422">
        <f t="shared" ca="1" si="1135"/>
        <v>0</v>
      </c>
      <c r="BQ917" s="422">
        <f t="shared" ca="1" si="1136"/>
        <v>0</v>
      </c>
      <c r="BR917" s="422">
        <f t="shared" ca="1" si="1158"/>
        <v>0</v>
      </c>
      <c r="BS917" s="422">
        <f t="shared" ca="1" si="1137"/>
        <v>0</v>
      </c>
      <c r="BT917" s="422">
        <f t="shared" si="1138"/>
        <v>0</v>
      </c>
      <c r="BU917" s="422">
        <f t="shared" si="1139"/>
        <v>0</v>
      </c>
      <c r="BV917" s="422">
        <f t="shared" si="1140"/>
        <v>0</v>
      </c>
      <c r="BW917" s="422">
        <f t="shared" si="1141"/>
        <v>0</v>
      </c>
      <c r="BX917" s="422">
        <f t="shared" si="1159"/>
        <v>0</v>
      </c>
      <c r="BY917" s="422">
        <f t="shared" si="1142"/>
        <v>0</v>
      </c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1">
        <f t="shared" si="1160"/>
        <v>65</v>
      </c>
      <c r="DX917" s="448">
        <f t="shared" si="1143"/>
        <v>793</v>
      </c>
      <c r="DY917" s="521">
        <f t="shared" si="1161"/>
        <v>0</v>
      </c>
      <c r="DZ917" s="522">
        <f t="shared" si="1162"/>
        <v>0</v>
      </c>
      <c r="EA917" s="521">
        <f t="shared" si="1163"/>
        <v>0</v>
      </c>
      <c r="EB917" s="522"/>
      <c r="EC917" s="419"/>
      <c r="ED917" s="522"/>
      <c r="EE917" s="39"/>
      <c r="EF917" s="448">
        <f t="shared" si="1164"/>
        <v>793</v>
      </c>
      <c r="EG917" s="408">
        <f t="shared" si="1171"/>
        <v>0.03</v>
      </c>
      <c r="EH917" s="408">
        <f t="shared" si="1171"/>
        <v>0.03</v>
      </c>
      <c r="EI917" s="408">
        <f t="shared" si="1171"/>
        <v>0.03</v>
      </c>
      <c r="EJ917" s="408">
        <f t="shared" si="1171"/>
        <v>0.03</v>
      </c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  <c r="FR917" s="39"/>
      <c r="FS917" s="39"/>
      <c r="FT917" s="39"/>
      <c r="FU917" s="39"/>
      <c r="FV917" s="39"/>
      <c r="FW917" s="39"/>
      <c r="FX917" s="39"/>
      <c r="FY917" s="39"/>
      <c r="FZ917" s="39"/>
      <c r="GA917" s="39"/>
      <c r="GB917" s="39"/>
      <c r="GC917" s="39"/>
      <c r="GD917" s="39"/>
      <c r="GE917" s="39"/>
      <c r="GF917" s="39"/>
      <c r="GG917" s="39"/>
      <c r="GH917" s="39"/>
      <c r="GI917" s="39"/>
      <c r="GJ917" s="39"/>
      <c r="GK917" s="39"/>
      <c r="GL917" s="39"/>
      <c r="GM917" s="39"/>
      <c r="GN917" s="39"/>
      <c r="GO917" s="39"/>
      <c r="GP917" s="39"/>
      <c r="GQ917" s="39"/>
      <c r="GR917" s="39"/>
      <c r="GS917" s="39"/>
      <c r="GT917" s="39"/>
      <c r="GU917" s="39"/>
      <c r="GV917" s="39"/>
      <c r="GW917" s="39"/>
      <c r="GX917" s="39"/>
      <c r="GY917" s="39"/>
      <c r="GZ917" s="39"/>
      <c r="HA917" s="39"/>
      <c r="HB917" s="39"/>
      <c r="HC917" s="39"/>
      <c r="HD917" s="39"/>
      <c r="HE917" s="39"/>
      <c r="HF917" s="39"/>
      <c r="HG917" s="39"/>
      <c r="HH917" s="39"/>
      <c r="HI917" s="39"/>
      <c r="HJ917" s="39"/>
      <c r="HK917" s="39"/>
      <c r="HL917" s="39"/>
      <c r="HM917" s="39"/>
      <c r="HN917" s="39"/>
      <c r="HO917" s="39"/>
      <c r="HP917" s="39"/>
      <c r="HQ917" s="39"/>
      <c r="HR917" s="39"/>
      <c r="HS917" s="39"/>
      <c r="HT917" s="39"/>
    </row>
    <row r="918" spans="1:228" ht="12.75" hidden="1" customHeight="1" x14ac:dyDescent="0.2">
      <c r="A918" s="31">
        <f t="shared" si="1144"/>
        <v>67</v>
      </c>
      <c r="B918" s="31"/>
      <c r="C918" s="31"/>
      <c r="D918" s="32">
        <f t="shared" si="1145"/>
        <v>794</v>
      </c>
      <c r="E918" s="33">
        <f t="shared" ca="1" si="1108"/>
        <v>0</v>
      </c>
      <c r="F918" s="33">
        <f t="shared" ca="1" si="1109"/>
        <v>0</v>
      </c>
      <c r="G918" s="33">
        <f t="shared" ca="1" si="1110"/>
        <v>0</v>
      </c>
      <c r="H918" s="33">
        <v>0</v>
      </c>
      <c r="I918" s="33">
        <v>0</v>
      </c>
      <c r="J918" s="33">
        <f t="shared" ca="1" si="1166"/>
        <v>0</v>
      </c>
      <c r="K918" s="33">
        <f t="shared" ca="1" si="1111"/>
        <v>0</v>
      </c>
      <c r="L918" s="33"/>
      <c r="M918" s="832">
        <v>0</v>
      </c>
      <c r="N918" s="33">
        <f>IF(M918&gt;0,#REF!,0)</f>
        <v>0</v>
      </c>
      <c r="O918" s="33">
        <f t="shared" ca="1" si="1112"/>
        <v>0</v>
      </c>
      <c r="P918" s="833">
        <f t="shared" ca="1" si="1146"/>
        <v>0</v>
      </c>
      <c r="Q918" s="834">
        <f t="shared" ca="1" si="1147"/>
        <v>0</v>
      </c>
      <c r="R918" s="835">
        <f t="shared" ca="1" si="1148"/>
        <v>0</v>
      </c>
      <c r="S918" s="836">
        <f t="shared" ca="1" si="1149"/>
        <v>0</v>
      </c>
      <c r="T918" s="34">
        <f t="shared" ca="1" si="1113"/>
        <v>0</v>
      </c>
      <c r="U918" s="835">
        <f t="shared" ca="1" si="1150"/>
        <v>0</v>
      </c>
      <c r="V918" s="34">
        <f t="shared" si="1099"/>
        <v>0</v>
      </c>
      <c r="W918" s="553">
        <f t="shared" si="1100"/>
        <v>0</v>
      </c>
      <c r="X918" s="42">
        <f t="shared" si="1151"/>
        <v>0.03</v>
      </c>
      <c r="Y918" s="43">
        <f t="shared" si="1114"/>
        <v>2.4662697723036864E-3</v>
      </c>
      <c r="Z918" s="45">
        <f t="shared" si="1106"/>
        <v>0.03</v>
      </c>
      <c r="AA918" s="43">
        <f t="shared" si="1115"/>
        <v>2.4662697723036864E-3</v>
      </c>
      <c r="AB918" s="35">
        <f t="shared" si="1170"/>
        <v>0.16</v>
      </c>
      <c r="AC918" s="35">
        <f t="shared" ca="1" si="1170"/>
        <v>0.15470777428049154</v>
      </c>
      <c r="AD918" s="317">
        <f t="shared" ca="1" si="1170"/>
        <v>0.15470777428049154</v>
      </c>
      <c r="AE918" s="39"/>
      <c r="AF918" s="318">
        <f t="shared" si="1167"/>
        <v>0</v>
      </c>
      <c r="AG918" s="405">
        <f t="shared" ca="1" si="1117"/>
        <v>0</v>
      </c>
      <c r="AH918" s="318">
        <f t="shared" si="1168"/>
        <v>0</v>
      </c>
      <c r="AI918" s="405">
        <f t="shared" ca="1" si="1119"/>
        <v>0</v>
      </c>
      <c r="AJ918" s="318">
        <f t="shared" si="1169"/>
        <v>0</v>
      </c>
      <c r="AK918" s="405">
        <f t="shared" ca="1" si="1121"/>
        <v>0</v>
      </c>
      <c r="AL918" s="35">
        <v>0</v>
      </c>
      <c r="AM918" s="36">
        <f t="shared" ca="1" si="1122"/>
        <v>0</v>
      </c>
      <c r="AN918" s="39"/>
      <c r="AO918" s="39"/>
      <c r="AP918" s="709">
        <f ca="1">IF($J$12="",0,IF(A918&lt;=$Y$3,IF(R917+SUM($M$126:M918)&gt;$Z$22,R917*10%,IF(R917+SUM($M$126:M918)&lt;=$Z$22,$Z$22-R917-SUM($M$126:M918))),0))</f>
        <v>0</v>
      </c>
      <c r="AQ918" s="319">
        <f t="shared" ca="1" si="1153"/>
        <v>0</v>
      </c>
      <c r="AR918" s="319">
        <f ca="1">IF($J$12="",0,IF(U917&lt;0,0,IF(A918&lt;=$Y$3,IF(U917+SUM($M$126:M918)&gt;$Z$22,U917*10%,IF(U917+SUM($M$126:M918)&lt;=$Z$22,$AR$125-U917-SUM($M$126:M918))),0)))</f>
        <v>0</v>
      </c>
      <c r="AS918" s="39">
        <f t="shared" ca="1" si="1154"/>
        <v>0</v>
      </c>
      <c r="AT918" s="723">
        <f t="shared" ca="1" si="1123"/>
        <v>0</v>
      </c>
      <c r="AU918" s="321">
        <f t="shared" ca="1" si="1124"/>
        <v>0</v>
      </c>
      <c r="AV918" s="320">
        <f t="shared" ca="1" si="1125"/>
        <v>0</v>
      </c>
      <c r="AW918" s="320">
        <f t="shared" ca="1" si="1126"/>
        <v>0</v>
      </c>
      <c r="AX918" s="321">
        <f t="shared" ca="1" si="1127"/>
        <v>0</v>
      </c>
      <c r="AY918" s="321">
        <f t="shared" ca="1" si="1155"/>
        <v>0</v>
      </c>
      <c r="AZ918" s="724">
        <f t="shared" ca="1" si="1128"/>
        <v>0</v>
      </c>
      <c r="BA918" s="1259">
        <f t="shared" si="1156"/>
        <v>0</v>
      </c>
      <c r="BB918" s="1250"/>
      <c r="BC918" s="715">
        <f t="shared" si="1129"/>
        <v>0</v>
      </c>
      <c r="BD918" s="715">
        <f t="shared" si="1130"/>
        <v>0</v>
      </c>
      <c r="BE918" s="716">
        <f t="shared" si="1131"/>
        <v>0</v>
      </c>
      <c r="BF918" s="716">
        <f t="shared" si="1157"/>
        <v>0</v>
      </c>
      <c r="BG918" s="732">
        <f t="shared" si="1132"/>
        <v>0</v>
      </c>
      <c r="BH918" s="39"/>
      <c r="BI918" s="39"/>
      <c r="BJ918" s="39"/>
      <c r="BK918" s="39"/>
      <c r="BL918" s="39"/>
      <c r="BM918" s="30"/>
      <c r="BN918" s="422">
        <f t="shared" ca="1" si="1133"/>
        <v>0</v>
      </c>
      <c r="BO918" s="422">
        <f t="shared" ca="1" si="1134"/>
        <v>0</v>
      </c>
      <c r="BP918" s="422">
        <f t="shared" ca="1" si="1135"/>
        <v>0</v>
      </c>
      <c r="BQ918" s="422">
        <f t="shared" ca="1" si="1136"/>
        <v>0</v>
      </c>
      <c r="BR918" s="422">
        <f t="shared" ca="1" si="1158"/>
        <v>0</v>
      </c>
      <c r="BS918" s="422">
        <f t="shared" ca="1" si="1137"/>
        <v>0</v>
      </c>
      <c r="BT918" s="422">
        <f t="shared" si="1138"/>
        <v>0</v>
      </c>
      <c r="BU918" s="422">
        <f t="shared" si="1139"/>
        <v>0</v>
      </c>
      <c r="BV918" s="422">
        <f t="shared" si="1140"/>
        <v>0</v>
      </c>
      <c r="BW918" s="422">
        <f t="shared" si="1141"/>
        <v>0</v>
      </c>
      <c r="BX918" s="422">
        <f t="shared" si="1159"/>
        <v>0</v>
      </c>
      <c r="BY918" s="422">
        <f t="shared" si="1142"/>
        <v>0</v>
      </c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1">
        <f t="shared" si="1160"/>
        <v>65</v>
      </c>
      <c r="DX918" s="448">
        <f t="shared" si="1143"/>
        <v>794</v>
      </c>
      <c r="DY918" s="521">
        <f t="shared" si="1161"/>
        <v>0</v>
      </c>
      <c r="DZ918" s="522">
        <f t="shared" si="1162"/>
        <v>0</v>
      </c>
      <c r="EA918" s="521">
        <f t="shared" si="1163"/>
        <v>0</v>
      </c>
      <c r="EB918" s="522"/>
      <c r="EC918" s="419"/>
      <c r="ED918" s="522"/>
      <c r="EE918" s="39"/>
      <c r="EF918" s="448">
        <f t="shared" si="1164"/>
        <v>794</v>
      </c>
      <c r="EG918" s="408">
        <f t="shared" si="1171"/>
        <v>0.03</v>
      </c>
      <c r="EH918" s="408">
        <f t="shared" si="1171"/>
        <v>0.03</v>
      </c>
      <c r="EI918" s="408">
        <f t="shared" si="1171"/>
        <v>0.03</v>
      </c>
      <c r="EJ918" s="408">
        <f t="shared" si="1171"/>
        <v>0.03</v>
      </c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  <c r="FR918" s="39"/>
      <c r="FS918" s="39"/>
      <c r="FT918" s="39"/>
      <c r="FU918" s="39"/>
      <c r="FV918" s="39"/>
      <c r="FW918" s="39"/>
      <c r="FX918" s="39"/>
      <c r="FY918" s="39"/>
      <c r="FZ918" s="39"/>
      <c r="GA918" s="39"/>
      <c r="GB918" s="39"/>
      <c r="GC918" s="39"/>
      <c r="GD918" s="39"/>
      <c r="GE918" s="39"/>
      <c r="GF918" s="39"/>
      <c r="GG918" s="39"/>
      <c r="GH918" s="39"/>
      <c r="GI918" s="39"/>
      <c r="GJ918" s="39"/>
      <c r="GK918" s="39"/>
      <c r="GL918" s="39"/>
      <c r="GM918" s="39"/>
      <c r="GN918" s="39"/>
      <c r="GO918" s="39"/>
      <c r="GP918" s="39"/>
      <c r="GQ918" s="39"/>
      <c r="GR918" s="39"/>
      <c r="GS918" s="39"/>
      <c r="GT918" s="39"/>
      <c r="GU918" s="39"/>
      <c r="GV918" s="39"/>
      <c r="GW918" s="39"/>
      <c r="GX918" s="39"/>
      <c r="GY918" s="39"/>
      <c r="GZ918" s="39"/>
      <c r="HA918" s="39"/>
      <c r="HB918" s="39"/>
      <c r="HC918" s="39"/>
      <c r="HD918" s="39"/>
      <c r="HE918" s="39"/>
      <c r="HF918" s="39"/>
      <c r="HG918" s="39"/>
      <c r="HH918" s="39"/>
      <c r="HI918" s="39"/>
      <c r="HJ918" s="39"/>
      <c r="HK918" s="39"/>
      <c r="HL918" s="39"/>
      <c r="HM918" s="39"/>
      <c r="HN918" s="39"/>
      <c r="HO918" s="39"/>
      <c r="HP918" s="39"/>
      <c r="HQ918" s="39"/>
      <c r="HR918" s="39"/>
      <c r="HS918" s="39"/>
      <c r="HT918" s="39"/>
    </row>
    <row r="919" spans="1:228" ht="12.75" hidden="1" customHeight="1" x14ac:dyDescent="0.2">
      <c r="A919" s="31">
        <f t="shared" si="1144"/>
        <v>67</v>
      </c>
      <c r="B919" s="31"/>
      <c r="C919" s="31"/>
      <c r="D919" s="32">
        <f t="shared" si="1145"/>
        <v>795</v>
      </c>
      <c r="E919" s="33">
        <f t="shared" ca="1" si="1108"/>
        <v>0</v>
      </c>
      <c r="F919" s="33">
        <f t="shared" ca="1" si="1109"/>
        <v>0</v>
      </c>
      <c r="G919" s="33">
        <f t="shared" ca="1" si="1110"/>
        <v>0</v>
      </c>
      <c r="H919" s="33">
        <v>0</v>
      </c>
      <c r="I919" s="33">
        <v>0</v>
      </c>
      <c r="J919" s="33">
        <f t="shared" ca="1" si="1166"/>
        <v>0</v>
      </c>
      <c r="K919" s="33">
        <f t="shared" ca="1" si="1111"/>
        <v>0</v>
      </c>
      <c r="L919" s="33"/>
      <c r="M919" s="832">
        <v>0</v>
      </c>
      <c r="N919" s="33">
        <f>IF(M919&gt;0,#REF!,0)</f>
        <v>0</v>
      </c>
      <c r="O919" s="33">
        <f t="shared" ca="1" si="1112"/>
        <v>0</v>
      </c>
      <c r="P919" s="833">
        <f t="shared" ca="1" si="1146"/>
        <v>0</v>
      </c>
      <c r="Q919" s="834">
        <f t="shared" ca="1" si="1147"/>
        <v>0</v>
      </c>
      <c r="R919" s="835">
        <f t="shared" ca="1" si="1148"/>
        <v>0</v>
      </c>
      <c r="S919" s="836">
        <f t="shared" ca="1" si="1149"/>
        <v>0</v>
      </c>
      <c r="T919" s="34">
        <f t="shared" ca="1" si="1113"/>
        <v>0</v>
      </c>
      <c r="U919" s="835">
        <f t="shared" ca="1" si="1150"/>
        <v>0</v>
      </c>
      <c r="V919" s="34">
        <f t="shared" si="1099"/>
        <v>0</v>
      </c>
      <c r="W919" s="553">
        <f t="shared" si="1100"/>
        <v>0</v>
      </c>
      <c r="X919" s="42">
        <f t="shared" si="1151"/>
        <v>0.03</v>
      </c>
      <c r="Y919" s="43">
        <f t="shared" si="1114"/>
        <v>2.4662697723036864E-3</v>
      </c>
      <c r="Z919" s="45">
        <f t="shared" si="1106"/>
        <v>0.03</v>
      </c>
      <c r="AA919" s="43">
        <f t="shared" si="1115"/>
        <v>2.4662697723036864E-3</v>
      </c>
      <c r="AB919" s="35">
        <f t="shared" si="1170"/>
        <v>0.16</v>
      </c>
      <c r="AC919" s="35">
        <f t="shared" ca="1" si="1170"/>
        <v>0.15470777428049154</v>
      </c>
      <c r="AD919" s="317">
        <f t="shared" ca="1" si="1170"/>
        <v>0.15470777428049154</v>
      </c>
      <c r="AE919" s="39"/>
      <c r="AF919" s="318">
        <f t="shared" si="1167"/>
        <v>0</v>
      </c>
      <c r="AG919" s="405">
        <f t="shared" ca="1" si="1117"/>
        <v>0</v>
      </c>
      <c r="AH919" s="318">
        <f t="shared" si="1168"/>
        <v>0</v>
      </c>
      <c r="AI919" s="405">
        <f t="shared" ca="1" si="1119"/>
        <v>0</v>
      </c>
      <c r="AJ919" s="318">
        <f t="shared" si="1169"/>
        <v>0</v>
      </c>
      <c r="AK919" s="405">
        <f t="shared" ca="1" si="1121"/>
        <v>0</v>
      </c>
      <c r="AL919" s="35">
        <v>0</v>
      </c>
      <c r="AM919" s="36">
        <f t="shared" ca="1" si="1122"/>
        <v>0</v>
      </c>
      <c r="AN919" s="39"/>
      <c r="AO919" s="39"/>
      <c r="AP919" s="709">
        <f ca="1">IF($J$12="",0,IF(A919&lt;=$Y$3,IF(R918+SUM($M$126:M919)&gt;$Z$22,R918*10%,IF(R918+SUM($M$126:M919)&lt;=$Z$22,$Z$22-R918-SUM($M$126:M919))),0))</f>
        <v>0</v>
      </c>
      <c r="AQ919" s="319">
        <f t="shared" ca="1" si="1153"/>
        <v>0</v>
      </c>
      <c r="AR919" s="319">
        <f ca="1">IF($J$12="",0,IF(U918&lt;0,0,IF(A919&lt;=$Y$3,IF(U918+SUM($M$126:M919)&gt;$Z$22,U918*10%,IF(U918+SUM($M$126:M919)&lt;=$Z$22,$AR$125-U918-SUM($M$126:M919))),0)))</f>
        <v>0</v>
      </c>
      <c r="AS919" s="39">
        <f t="shared" ca="1" si="1154"/>
        <v>0</v>
      </c>
      <c r="AT919" s="723">
        <f t="shared" ca="1" si="1123"/>
        <v>0</v>
      </c>
      <c r="AU919" s="321">
        <f t="shared" ca="1" si="1124"/>
        <v>0</v>
      </c>
      <c r="AV919" s="320">
        <f t="shared" ca="1" si="1125"/>
        <v>0</v>
      </c>
      <c r="AW919" s="320">
        <f t="shared" ca="1" si="1126"/>
        <v>0</v>
      </c>
      <c r="AX919" s="321">
        <f t="shared" ca="1" si="1127"/>
        <v>0</v>
      </c>
      <c r="AY919" s="321">
        <f t="shared" ca="1" si="1155"/>
        <v>0</v>
      </c>
      <c r="AZ919" s="724">
        <f t="shared" ca="1" si="1128"/>
        <v>0</v>
      </c>
      <c r="BA919" s="1259">
        <f t="shared" si="1156"/>
        <v>0</v>
      </c>
      <c r="BB919" s="1250"/>
      <c r="BC919" s="715">
        <f t="shared" si="1129"/>
        <v>0</v>
      </c>
      <c r="BD919" s="715">
        <f t="shared" si="1130"/>
        <v>0</v>
      </c>
      <c r="BE919" s="716">
        <f t="shared" si="1131"/>
        <v>0</v>
      </c>
      <c r="BF919" s="716">
        <f t="shared" si="1157"/>
        <v>0</v>
      </c>
      <c r="BG919" s="732">
        <f t="shared" si="1132"/>
        <v>0</v>
      </c>
      <c r="BH919" s="39"/>
      <c r="BI919" s="39"/>
      <c r="BJ919" s="39"/>
      <c r="BK919" s="39"/>
      <c r="BL919" s="39"/>
      <c r="BM919" s="30"/>
      <c r="BN919" s="422">
        <f t="shared" ca="1" si="1133"/>
        <v>0</v>
      </c>
      <c r="BO919" s="422">
        <f t="shared" ca="1" si="1134"/>
        <v>0</v>
      </c>
      <c r="BP919" s="422">
        <f t="shared" ca="1" si="1135"/>
        <v>0</v>
      </c>
      <c r="BQ919" s="422">
        <f t="shared" ca="1" si="1136"/>
        <v>0</v>
      </c>
      <c r="BR919" s="422">
        <f t="shared" ca="1" si="1158"/>
        <v>0</v>
      </c>
      <c r="BS919" s="422">
        <f t="shared" ca="1" si="1137"/>
        <v>0</v>
      </c>
      <c r="BT919" s="422">
        <f t="shared" si="1138"/>
        <v>0</v>
      </c>
      <c r="BU919" s="422">
        <f t="shared" si="1139"/>
        <v>0</v>
      </c>
      <c r="BV919" s="422">
        <f t="shared" si="1140"/>
        <v>0</v>
      </c>
      <c r="BW919" s="422">
        <f t="shared" si="1141"/>
        <v>0</v>
      </c>
      <c r="BX919" s="422">
        <f t="shared" si="1159"/>
        <v>0</v>
      </c>
      <c r="BY919" s="422">
        <f t="shared" si="1142"/>
        <v>0</v>
      </c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1">
        <f t="shared" si="1160"/>
        <v>65</v>
      </c>
      <c r="DX919" s="448">
        <f t="shared" si="1143"/>
        <v>795</v>
      </c>
      <c r="DY919" s="521">
        <f t="shared" si="1161"/>
        <v>0</v>
      </c>
      <c r="DZ919" s="522">
        <f t="shared" si="1162"/>
        <v>0</v>
      </c>
      <c r="EA919" s="521">
        <f t="shared" si="1163"/>
        <v>0</v>
      </c>
      <c r="EB919" s="522"/>
      <c r="EC919" s="419"/>
      <c r="ED919" s="522"/>
      <c r="EE919" s="39"/>
      <c r="EF919" s="448">
        <f t="shared" si="1164"/>
        <v>795</v>
      </c>
      <c r="EG919" s="408">
        <f t="shared" si="1171"/>
        <v>0.03</v>
      </c>
      <c r="EH919" s="408">
        <f t="shared" si="1171"/>
        <v>0.03</v>
      </c>
      <c r="EI919" s="408">
        <f t="shared" si="1171"/>
        <v>0.03</v>
      </c>
      <c r="EJ919" s="408">
        <f t="shared" si="1171"/>
        <v>0.03</v>
      </c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  <c r="FR919" s="39"/>
      <c r="FS919" s="39"/>
      <c r="FT919" s="39"/>
      <c r="FU919" s="39"/>
      <c r="FV919" s="39"/>
      <c r="FW919" s="39"/>
      <c r="FX919" s="39"/>
      <c r="FY919" s="39"/>
      <c r="FZ919" s="39"/>
      <c r="GA919" s="39"/>
      <c r="GB919" s="39"/>
      <c r="GC919" s="39"/>
      <c r="GD919" s="39"/>
      <c r="GE919" s="39"/>
      <c r="GF919" s="39"/>
      <c r="GG919" s="39"/>
      <c r="GH919" s="39"/>
      <c r="GI919" s="39"/>
      <c r="GJ919" s="39"/>
      <c r="GK919" s="39"/>
      <c r="GL919" s="39"/>
      <c r="GM919" s="39"/>
      <c r="GN919" s="39"/>
      <c r="GO919" s="39"/>
      <c r="GP919" s="39"/>
      <c r="GQ919" s="39"/>
      <c r="GR919" s="39"/>
      <c r="GS919" s="39"/>
      <c r="GT919" s="39"/>
      <c r="GU919" s="39"/>
      <c r="GV919" s="39"/>
      <c r="GW919" s="39"/>
      <c r="GX919" s="39"/>
      <c r="GY919" s="39"/>
      <c r="GZ919" s="39"/>
      <c r="HA919" s="39"/>
      <c r="HB919" s="39"/>
      <c r="HC919" s="39"/>
      <c r="HD919" s="39"/>
      <c r="HE919" s="39"/>
      <c r="HF919" s="39"/>
      <c r="HG919" s="39"/>
      <c r="HH919" s="39"/>
      <c r="HI919" s="39"/>
      <c r="HJ919" s="39"/>
      <c r="HK919" s="39"/>
      <c r="HL919" s="39"/>
      <c r="HM919" s="39"/>
      <c r="HN919" s="39"/>
      <c r="HO919" s="39"/>
      <c r="HP919" s="39"/>
      <c r="HQ919" s="39"/>
      <c r="HR919" s="39"/>
      <c r="HS919" s="39"/>
      <c r="HT919" s="39"/>
    </row>
    <row r="920" spans="1:228" ht="12.75" hidden="1" customHeight="1" x14ac:dyDescent="0.2">
      <c r="A920" s="31">
        <f t="shared" si="1144"/>
        <v>67</v>
      </c>
      <c r="B920" s="31"/>
      <c r="C920" s="31"/>
      <c r="D920" s="32">
        <f t="shared" si="1145"/>
        <v>796</v>
      </c>
      <c r="E920" s="33">
        <f t="shared" ca="1" si="1108"/>
        <v>0</v>
      </c>
      <c r="F920" s="33">
        <f t="shared" ca="1" si="1109"/>
        <v>0</v>
      </c>
      <c r="G920" s="33">
        <f t="shared" ca="1" si="1110"/>
        <v>0</v>
      </c>
      <c r="H920" s="33">
        <v>0</v>
      </c>
      <c r="I920" s="33">
        <v>0</v>
      </c>
      <c r="J920" s="33">
        <f t="shared" ca="1" si="1166"/>
        <v>0</v>
      </c>
      <c r="K920" s="33">
        <f t="shared" ca="1" si="1111"/>
        <v>0</v>
      </c>
      <c r="L920" s="33"/>
      <c r="M920" s="832">
        <v>0</v>
      </c>
      <c r="N920" s="33">
        <f>IF(M920&gt;0,#REF!,0)</f>
        <v>0</v>
      </c>
      <c r="O920" s="33">
        <f t="shared" ca="1" si="1112"/>
        <v>0</v>
      </c>
      <c r="P920" s="833">
        <f t="shared" ca="1" si="1146"/>
        <v>0</v>
      </c>
      <c r="Q920" s="834">
        <f t="shared" ca="1" si="1147"/>
        <v>0</v>
      </c>
      <c r="R920" s="835">
        <f t="shared" ca="1" si="1148"/>
        <v>0</v>
      </c>
      <c r="S920" s="836">
        <f t="shared" ca="1" si="1149"/>
        <v>0</v>
      </c>
      <c r="T920" s="34">
        <f t="shared" ca="1" si="1113"/>
        <v>0</v>
      </c>
      <c r="U920" s="835">
        <f t="shared" ca="1" si="1150"/>
        <v>0</v>
      </c>
      <c r="V920" s="34">
        <f t="shared" si="1099"/>
        <v>0</v>
      </c>
      <c r="W920" s="553">
        <f t="shared" si="1100"/>
        <v>0</v>
      </c>
      <c r="X920" s="42">
        <f t="shared" si="1151"/>
        <v>0.03</v>
      </c>
      <c r="Y920" s="43">
        <f t="shared" si="1114"/>
        <v>2.4662697723036864E-3</v>
      </c>
      <c r="Z920" s="45">
        <f t="shared" si="1106"/>
        <v>0.03</v>
      </c>
      <c r="AA920" s="43">
        <f t="shared" si="1115"/>
        <v>2.4662697723036864E-3</v>
      </c>
      <c r="AB920" s="35">
        <f t="shared" si="1170"/>
        <v>0.16</v>
      </c>
      <c r="AC920" s="35">
        <f t="shared" ca="1" si="1170"/>
        <v>0.15470777428049154</v>
      </c>
      <c r="AD920" s="317">
        <f t="shared" ca="1" si="1170"/>
        <v>0.15470777428049154</v>
      </c>
      <c r="AE920" s="39"/>
      <c r="AF920" s="318">
        <f t="shared" si="1167"/>
        <v>0</v>
      </c>
      <c r="AG920" s="405">
        <f t="shared" ca="1" si="1117"/>
        <v>0</v>
      </c>
      <c r="AH920" s="318">
        <f t="shared" si="1168"/>
        <v>0</v>
      </c>
      <c r="AI920" s="405">
        <f t="shared" ca="1" si="1119"/>
        <v>0</v>
      </c>
      <c r="AJ920" s="318">
        <f t="shared" si="1169"/>
        <v>0</v>
      </c>
      <c r="AK920" s="405">
        <f t="shared" ca="1" si="1121"/>
        <v>0</v>
      </c>
      <c r="AL920" s="35">
        <v>0</v>
      </c>
      <c r="AM920" s="36">
        <f t="shared" ca="1" si="1122"/>
        <v>0</v>
      </c>
      <c r="AN920" s="39"/>
      <c r="AO920" s="39"/>
      <c r="AP920" s="709">
        <f ca="1">IF($J$12="",0,IF(A920&lt;=$Y$3,IF(R919+SUM($M$126:M920)&gt;$Z$22,R919*10%,IF(R919+SUM($M$126:M920)&lt;=$Z$22,$Z$22-R919-SUM($M$126:M920))),0))</f>
        <v>0</v>
      </c>
      <c r="AQ920" s="319">
        <f t="shared" ca="1" si="1153"/>
        <v>0</v>
      </c>
      <c r="AR920" s="319">
        <f ca="1">IF($J$12="",0,IF(U919&lt;0,0,IF(A920&lt;=$Y$3,IF(U919+SUM($M$126:M920)&gt;$Z$22,U919*10%,IF(U919+SUM($M$126:M920)&lt;=$Z$22,$AR$125-U919-SUM($M$126:M920))),0)))</f>
        <v>0</v>
      </c>
      <c r="AS920" s="39">
        <f t="shared" ca="1" si="1154"/>
        <v>0</v>
      </c>
      <c r="AT920" s="723">
        <f t="shared" ca="1" si="1123"/>
        <v>0</v>
      </c>
      <c r="AU920" s="321">
        <f t="shared" ca="1" si="1124"/>
        <v>0</v>
      </c>
      <c r="AV920" s="320">
        <f t="shared" ca="1" si="1125"/>
        <v>0</v>
      </c>
      <c r="AW920" s="320">
        <f t="shared" ca="1" si="1126"/>
        <v>0</v>
      </c>
      <c r="AX920" s="321">
        <f t="shared" ca="1" si="1127"/>
        <v>0</v>
      </c>
      <c r="AY920" s="321">
        <f t="shared" ca="1" si="1155"/>
        <v>0</v>
      </c>
      <c r="AZ920" s="724">
        <f t="shared" ca="1" si="1128"/>
        <v>0</v>
      </c>
      <c r="BA920" s="1259">
        <f t="shared" si="1156"/>
        <v>0</v>
      </c>
      <c r="BB920" s="1250"/>
      <c r="BC920" s="715">
        <f t="shared" si="1129"/>
        <v>0</v>
      </c>
      <c r="BD920" s="715">
        <f t="shared" si="1130"/>
        <v>0</v>
      </c>
      <c r="BE920" s="716">
        <f t="shared" si="1131"/>
        <v>0</v>
      </c>
      <c r="BF920" s="716">
        <f t="shared" si="1157"/>
        <v>0</v>
      </c>
      <c r="BG920" s="732">
        <f t="shared" si="1132"/>
        <v>0</v>
      </c>
      <c r="BH920" s="39"/>
      <c r="BI920" s="39"/>
      <c r="BJ920" s="39"/>
      <c r="BK920" s="39"/>
      <c r="BL920" s="39"/>
      <c r="BM920" s="30"/>
      <c r="BN920" s="422">
        <f t="shared" ca="1" si="1133"/>
        <v>0</v>
      </c>
      <c r="BO920" s="422">
        <f t="shared" ca="1" si="1134"/>
        <v>0</v>
      </c>
      <c r="BP920" s="422">
        <f t="shared" ca="1" si="1135"/>
        <v>0</v>
      </c>
      <c r="BQ920" s="422">
        <f t="shared" ca="1" si="1136"/>
        <v>0</v>
      </c>
      <c r="BR920" s="422">
        <f t="shared" ca="1" si="1158"/>
        <v>0</v>
      </c>
      <c r="BS920" s="422">
        <f t="shared" ca="1" si="1137"/>
        <v>0</v>
      </c>
      <c r="BT920" s="422">
        <f t="shared" si="1138"/>
        <v>0</v>
      </c>
      <c r="BU920" s="422">
        <f t="shared" si="1139"/>
        <v>0</v>
      </c>
      <c r="BV920" s="422">
        <f t="shared" si="1140"/>
        <v>0</v>
      </c>
      <c r="BW920" s="422">
        <f t="shared" si="1141"/>
        <v>0</v>
      </c>
      <c r="BX920" s="422">
        <f t="shared" si="1159"/>
        <v>0</v>
      </c>
      <c r="BY920" s="422">
        <f t="shared" si="1142"/>
        <v>0</v>
      </c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1">
        <f t="shared" si="1160"/>
        <v>65</v>
      </c>
      <c r="DX920" s="448">
        <f t="shared" si="1143"/>
        <v>796</v>
      </c>
      <c r="DY920" s="521">
        <f t="shared" si="1161"/>
        <v>0</v>
      </c>
      <c r="DZ920" s="522">
        <f t="shared" si="1162"/>
        <v>0</v>
      </c>
      <c r="EA920" s="521">
        <f t="shared" si="1163"/>
        <v>0</v>
      </c>
      <c r="EB920" s="522"/>
      <c r="EC920" s="419"/>
      <c r="ED920" s="522"/>
      <c r="EE920" s="39"/>
      <c r="EF920" s="448">
        <f t="shared" si="1164"/>
        <v>796</v>
      </c>
      <c r="EG920" s="408">
        <f t="shared" si="1171"/>
        <v>0.03</v>
      </c>
      <c r="EH920" s="408">
        <f t="shared" si="1171"/>
        <v>0.03</v>
      </c>
      <c r="EI920" s="408">
        <f t="shared" si="1171"/>
        <v>0.03</v>
      </c>
      <c r="EJ920" s="408">
        <f t="shared" si="1171"/>
        <v>0.03</v>
      </c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  <c r="FR920" s="39"/>
      <c r="FS920" s="39"/>
      <c r="FT920" s="39"/>
      <c r="FU920" s="39"/>
      <c r="FV920" s="39"/>
      <c r="FW920" s="39"/>
      <c r="FX920" s="39"/>
      <c r="FY920" s="39"/>
      <c r="FZ920" s="39"/>
      <c r="GA920" s="39"/>
      <c r="GB920" s="39"/>
      <c r="GC920" s="39"/>
      <c r="GD920" s="39"/>
      <c r="GE920" s="39"/>
      <c r="GF920" s="39"/>
      <c r="GG920" s="39"/>
      <c r="GH920" s="39"/>
      <c r="GI920" s="39"/>
      <c r="GJ920" s="39"/>
      <c r="GK920" s="39"/>
      <c r="GL920" s="39"/>
      <c r="GM920" s="39"/>
      <c r="GN920" s="39"/>
      <c r="GO920" s="39"/>
      <c r="GP920" s="39"/>
      <c r="GQ920" s="39"/>
      <c r="GR920" s="39"/>
      <c r="GS920" s="39"/>
      <c r="GT920" s="39"/>
      <c r="GU920" s="39"/>
      <c r="GV920" s="39"/>
      <c r="GW920" s="39"/>
      <c r="GX920" s="39"/>
      <c r="GY920" s="39"/>
      <c r="GZ920" s="39"/>
      <c r="HA920" s="39"/>
      <c r="HB920" s="39"/>
      <c r="HC920" s="39"/>
      <c r="HD920" s="39"/>
      <c r="HE920" s="39"/>
      <c r="HF920" s="39"/>
      <c r="HG920" s="39"/>
      <c r="HH920" s="39"/>
      <c r="HI920" s="39"/>
      <c r="HJ920" s="39"/>
      <c r="HK920" s="39"/>
      <c r="HL920" s="39"/>
      <c r="HM920" s="39"/>
      <c r="HN920" s="39"/>
      <c r="HO920" s="39"/>
      <c r="HP920" s="39"/>
      <c r="HQ920" s="39"/>
      <c r="HR920" s="39"/>
      <c r="HS920" s="39"/>
      <c r="HT920" s="39"/>
    </row>
    <row r="921" spans="1:228" ht="12.75" hidden="1" customHeight="1" x14ac:dyDescent="0.2">
      <c r="A921" s="31">
        <f t="shared" si="1144"/>
        <v>67</v>
      </c>
      <c r="B921" s="31"/>
      <c r="C921" s="31"/>
      <c r="D921" s="32">
        <f t="shared" si="1145"/>
        <v>797</v>
      </c>
      <c r="E921" s="33">
        <f t="shared" ca="1" si="1108"/>
        <v>0</v>
      </c>
      <c r="F921" s="33">
        <f t="shared" ca="1" si="1109"/>
        <v>0</v>
      </c>
      <c r="G921" s="33">
        <f t="shared" ca="1" si="1110"/>
        <v>0</v>
      </c>
      <c r="H921" s="33">
        <v>0</v>
      </c>
      <c r="I921" s="33">
        <v>0</v>
      </c>
      <c r="J921" s="33">
        <f t="shared" ca="1" si="1166"/>
        <v>0</v>
      </c>
      <c r="K921" s="33">
        <f t="shared" ca="1" si="1111"/>
        <v>0</v>
      </c>
      <c r="L921" s="33"/>
      <c r="M921" s="832">
        <v>0</v>
      </c>
      <c r="N921" s="33">
        <f>IF(M921&gt;0,#REF!,0)</f>
        <v>0</v>
      </c>
      <c r="O921" s="33">
        <f t="shared" ca="1" si="1112"/>
        <v>0</v>
      </c>
      <c r="P921" s="833">
        <f t="shared" ca="1" si="1146"/>
        <v>0</v>
      </c>
      <c r="Q921" s="834">
        <f t="shared" ca="1" si="1147"/>
        <v>0</v>
      </c>
      <c r="R921" s="835">
        <f t="shared" ca="1" si="1148"/>
        <v>0</v>
      </c>
      <c r="S921" s="836">
        <f t="shared" ca="1" si="1149"/>
        <v>0</v>
      </c>
      <c r="T921" s="34">
        <f t="shared" ca="1" si="1113"/>
        <v>0</v>
      </c>
      <c r="U921" s="835">
        <f t="shared" ca="1" si="1150"/>
        <v>0</v>
      </c>
      <c r="V921" s="34">
        <f t="shared" si="1099"/>
        <v>0</v>
      </c>
      <c r="W921" s="553">
        <f t="shared" si="1100"/>
        <v>0</v>
      </c>
      <c r="X921" s="42">
        <f t="shared" si="1151"/>
        <v>0.03</v>
      </c>
      <c r="Y921" s="43">
        <f t="shared" si="1114"/>
        <v>2.4662697723036864E-3</v>
      </c>
      <c r="Z921" s="45">
        <f t="shared" si="1106"/>
        <v>0.03</v>
      </c>
      <c r="AA921" s="43">
        <f t="shared" si="1115"/>
        <v>2.4662697723036864E-3</v>
      </c>
      <c r="AB921" s="35">
        <f t="shared" si="1170"/>
        <v>0.16</v>
      </c>
      <c r="AC921" s="35">
        <f t="shared" ca="1" si="1170"/>
        <v>0.15470777428049154</v>
      </c>
      <c r="AD921" s="317">
        <f t="shared" ca="1" si="1170"/>
        <v>0.15470777428049154</v>
      </c>
      <c r="AE921" s="39"/>
      <c r="AF921" s="318">
        <f t="shared" si="1167"/>
        <v>0</v>
      </c>
      <c r="AG921" s="405">
        <f t="shared" ca="1" si="1117"/>
        <v>0</v>
      </c>
      <c r="AH921" s="318">
        <f t="shared" si="1168"/>
        <v>0</v>
      </c>
      <c r="AI921" s="405">
        <f t="shared" ca="1" si="1119"/>
        <v>0</v>
      </c>
      <c r="AJ921" s="318">
        <f t="shared" si="1169"/>
        <v>0</v>
      </c>
      <c r="AK921" s="405">
        <f t="shared" ca="1" si="1121"/>
        <v>0</v>
      </c>
      <c r="AL921" s="35">
        <v>0</v>
      </c>
      <c r="AM921" s="36">
        <f t="shared" ca="1" si="1122"/>
        <v>0</v>
      </c>
      <c r="AN921" s="39"/>
      <c r="AO921" s="39"/>
      <c r="AP921" s="709">
        <f ca="1">IF($J$12="",0,IF(A921&lt;=$Y$3,IF(R920+SUM($M$126:M921)&gt;$Z$22,R920*10%,IF(R920+SUM($M$126:M921)&lt;=$Z$22,$Z$22-R920-SUM($M$126:M921))),0))</f>
        <v>0</v>
      </c>
      <c r="AQ921" s="319">
        <f t="shared" ca="1" si="1153"/>
        <v>0</v>
      </c>
      <c r="AR921" s="319">
        <f ca="1">IF($J$12="",0,IF(U920&lt;0,0,IF(A921&lt;=$Y$3,IF(U920+SUM($M$126:M921)&gt;$Z$22,U920*10%,IF(U920+SUM($M$126:M921)&lt;=$Z$22,$AR$125-U920-SUM($M$126:M921))),0)))</f>
        <v>0</v>
      </c>
      <c r="AS921" s="39">
        <f t="shared" ca="1" si="1154"/>
        <v>0</v>
      </c>
      <c r="AT921" s="723">
        <f t="shared" ca="1" si="1123"/>
        <v>0</v>
      </c>
      <c r="AU921" s="321">
        <f t="shared" ca="1" si="1124"/>
        <v>0</v>
      </c>
      <c r="AV921" s="320">
        <f t="shared" ca="1" si="1125"/>
        <v>0</v>
      </c>
      <c r="AW921" s="320">
        <f t="shared" ca="1" si="1126"/>
        <v>0</v>
      </c>
      <c r="AX921" s="321">
        <f t="shared" ca="1" si="1127"/>
        <v>0</v>
      </c>
      <c r="AY921" s="321">
        <f t="shared" ca="1" si="1155"/>
        <v>0</v>
      </c>
      <c r="AZ921" s="724">
        <f t="shared" ca="1" si="1128"/>
        <v>0</v>
      </c>
      <c r="BA921" s="1259">
        <f t="shared" si="1156"/>
        <v>0</v>
      </c>
      <c r="BB921" s="1250"/>
      <c r="BC921" s="715">
        <f t="shared" si="1129"/>
        <v>0</v>
      </c>
      <c r="BD921" s="715">
        <f t="shared" si="1130"/>
        <v>0</v>
      </c>
      <c r="BE921" s="716">
        <f t="shared" si="1131"/>
        <v>0</v>
      </c>
      <c r="BF921" s="716">
        <f t="shared" si="1157"/>
        <v>0</v>
      </c>
      <c r="BG921" s="732">
        <f t="shared" si="1132"/>
        <v>0</v>
      </c>
      <c r="BH921" s="39"/>
      <c r="BI921" s="39"/>
      <c r="BJ921" s="39"/>
      <c r="BK921" s="39"/>
      <c r="BL921" s="39"/>
      <c r="BM921" s="30"/>
      <c r="BN921" s="422">
        <f t="shared" ca="1" si="1133"/>
        <v>0</v>
      </c>
      <c r="BO921" s="422">
        <f t="shared" ca="1" si="1134"/>
        <v>0</v>
      </c>
      <c r="BP921" s="422">
        <f t="shared" ca="1" si="1135"/>
        <v>0</v>
      </c>
      <c r="BQ921" s="422">
        <f t="shared" ca="1" si="1136"/>
        <v>0</v>
      </c>
      <c r="BR921" s="422">
        <f t="shared" ca="1" si="1158"/>
        <v>0</v>
      </c>
      <c r="BS921" s="422">
        <f t="shared" ca="1" si="1137"/>
        <v>0</v>
      </c>
      <c r="BT921" s="422">
        <f t="shared" si="1138"/>
        <v>0</v>
      </c>
      <c r="BU921" s="422">
        <f t="shared" si="1139"/>
        <v>0</v>
      </c>
      <c r="BV921" s="422">
        <f t="shared" si="1140"/>
        <v>0</v>
      </c>
      <c r="BW921" s="422">
        <f t="shared" si="1141"/>
        <v>0</v>
      </c>
      <c r="BX921" s="422">
        <f t="shared" si="1159"/>
        <v>0</v>
      </c>
      <c r="BY921" s="422">
        <f t="shared" si="1142"/>
        <v>0</v>
      </c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1">
        <f t="shared" si="1160"/>
        <v>65</v>
      </c>
      <c r="DX921" s="448">
        <f t="shared" si="1143"/>
        <v>797</v>
      </c>
      <c r="DY921" s="521">
        <f t="shared" si="1161"/>
        <v>0</v>
      </c>
      <c r="DZ921" s="522">
        <f t="shared" si="1162"/>
        <v>0</v>
      </c>
      <c r="EA921" s="521">
        <f t="shared" si="1163"/>
        <v>0</v>
      </c>
      <c r="EB921" s="522"/>
      <c r="EC921" s="419"/>
      <c r="ED921" s="522"/>
      <c r="EE921" s="39"/>
      <c r="EF921" s="448">
        <f t="shared" si="1164"/>
        <v>797</v>
      </c>
      <c r="EG921" s="408">
        <f t="shared" si="1171"/>
        <v>0.03</v>
      </c>
      <c r="EH921" s="408">
        <f t="shared" si="1171"/>
        <v>0.03</v>
      </c>
      <c r="EI921" s="408">
        <f t="shared" si="1171"/>
        <v>0.03</v>
      </c>
      <c r="EJ921" s="408">
        <f t="shared" si="1171"/>
        <v>0.03</v>
      </c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  <c r="FR921" s="39"/>
      <c r="FS921" s="39"/>
      <c r="FT921" s="39"/>
      <c r="FU921" s="39"/>
      <c r="FV921" s="39"/>
      <c r="FW921" s="39"/>
      <c r="FX921" s="39"/>
      <c r="FY921" s="39"/>
      <c r="FZ921" s="39"/>
      <c r="GA921" s="39"/>
      <c r="GB921" s="39"/>
      <c r="GC921" s="39"/>
      <c r="GD921" s="39"/>
      <c r="GE921" s="39"/>
      <c r="GF921" s="39"/>
      <c r="GG921" s="39"/>
      <c r="GH921" s="39"/>
      <c r="GI921" s="39"/>
      <c r="GJ921" s="39"/>
      <c r="GK921" s="39"/>
      <c r="GL921" s="39"/>
      <c r="GM921" s="39"/>
      <c r="GN921" s="39"/>
      <c r="GO921" s="39"/>
      <c r="GP921" s="39"/>
      <c r="GQ921" s="39"/>
      <c r="GR921" s="39"/>
      <c r="GS921" s="39"/>
      <c r="GT921" s="39"/>
      <c r="GU921" s="39"/>
      <c r="GV921" s="39"/>
      <c r="GW921" s="39"/>
      <c r="GX921" s="39"/>
      <c r="GY921" s="39"/>
      <c r="GZ921" s="39"/>
      <c r="HA921" s="39"/>
      <c r="HB921" s="39"/>
      <c r="HC921" s="39"/>
      <c r="HD921" s="39"/>
      <c r="HE921" s="39"/>
      <c r="HF921" s="39"/>
      <c r="HG921" s="39"/>
      <c r="HH921" s="39"/>
      <c r="HI921" s="39"/>
      <c r="HJ921" s="39"/>
      <c r="HK921" s="39"/>
      <c r="HL921" s="39"/>
      <c r="HM921" s="39"/>
      <c r="HN921" s="39"/>
      <c r="HO921" s="39"/>
      <c r="HP921" s="39"/>
      <c r="HQ921" s="39"/>
      <c r="HR921" s="39"/>
      <c r="HS921" s="39"/>
      <c r="HT921" s="39"/>
    </row>
    <row r="922" spans="1:228" ht="12.75" hidden="1" customHeight="1" x14ac:dyDescent="0.2">
      <c r="A922" s="31">
        <f t="shared" si="1144"/>
        <v>67</v>
      </c>
      <c r="B922" s="31"/>
      <c r="C922" s="31"/>
      <c r="D922" s="32">
        <f t="shared" si="1145"/>
        <v>798</v>
      </c>
      <c r="E922" s="33">
        <f t="shared" ca="1" si="1108"/>
        <v>0</v>
      </c>
      <c r="F922" s="33">
        <f t="shared" ca="1" si="1109"/>
        <v>0</v>
      </c>
      <c r="G922" s="33">
        <f t="shared" ca="1" si="1110"/>
        <v>0</v>
      </c>
      <c r="H922" s="33">
        <v>0</v>
      </c>
      <c r="I922" s="33">
        <v>0</v>
      </c>
      <c r="J922" s="33">
        <f t="shared" ca="1" si="1166"/>
        <v>0</v>
      </c>
      <c r="K922" s="33">
        <f t="shared" ca="1" si="1111"/>
        <v>0</v>
      </c>
      <c r="L922" s="33"/>
      <c r="M922" s="832">
        <v>0</v>
      </c>
      <c r="N922" s="33">
        <f>IF(M922&gt;0,#REF!,0)</f>
        <v>0</v>
      </c>
      <c r="O922" s="33">
        <f t="shared" ca="1" si="1112"/>
        <v>0</v>
      </c>
      <c r="P922" s="833">
        <f t="shared" ca="1" si="1146"/>
        <v>0</v>
      </c>
      <c r="Q922" s="834">
        <f t="shared" ca="1" si="1147"/>
        <v>0</v>
      </c>
      <c r="R922" s="835">
        <f t="shared" ca="1" si="1148"/>
        <v>0</v>
      </c>
      <c r="S922" s="836">
        <f t="shared" ca="1" si="1149"/>
        <v>0</v>
      </c>
      <c r="T922" s="34">
        <f t="shared" ca="1" si="1113"/>
        <v>0</v>
      </c>
      <c r="U922" s="835">
        <f t="shared" ca="1" si="1150"/>
        <v>0</v>
      </c>
      <c r="V922" s="34">
        <f t="shared" si="1099"/>
        <v>0</v>
      </c>
      <c r="W922" s="553">
        <f t="shared" si="1100"/>
        <v>0</v>
      </c>
      <c r="X922" s="42">
        <f t="shared" si="1151"/>
        <v>0.03</v>
      </c>
      <c r="Y922" s="43">
        <f t="shared" si="1114"/>
        <v>2.4662697723036864E-3</v>
      </c>
      <c r="Z922" s="45">
        <f t="shared" si="1106"/>
        <v>0.03</v>
      </c>
      <c r="AA922" s="43">
        <f t="shared" si="1115"/>
        <v>2.4662697723036864E-3</v>
      </c>
      <c r="AB922" s="35">
        <f t="shared" si="1170"/>
        <v>0.16</v>
      </c>
      <c r="AC922" s="35">
        <f t="shared" ca="1" si="1170"/>
        <v>0.15470777428049154</v>
      </c>
      <c r="AD922" s="317">
        <f t="shared" ca="1" si="1170"/>
        <v>0.15470777428049154</v>
      </c>
      <c r="AE922" s="39"/>
      <c r="AF922" s="318">
        <f t="shared" si="1167"/>
        <v>0</v>
      </c>
      <c r="AG922" s="405">
        <f t="shared" ca="1" si="1117"/>
        <v>0</v>
      </c>
      <c r="AH922" s="318">
        <f t="shared" si="1168"/>
        <v>0</v>
      </c>
      <c r="AI922" s="405">
        <f t="shared" ca="1" si="1119"/>
        <v>0</v>
      </c>
      <c r="AJ922" s="318">
        <f t="shared" si="1169"/>
        <v>0</v>
      </c>
      <c r="AK922" s="405">
        <f t="shared" ca="1" si="1121"/>
        <v>0</v>
      </c>
      <c r="AL922" s="35">
        <v>0</v>
      </c>
      <c r="AM922" s="36">
        <f t="shared" ca="1" si="1122"/>
        <v>0</v>
      </c>
      <c r="AN922" s="39"/>
      <c r="AO922" s="39"/>
      <c r="AP922" s="709">
        <f ca="1">IF($J$12="",0,IF(A922&lt;=$Y$3,IF(R921+SUM($M$126:M922)&gt;$Z$22,R921*10%,IF(R921+SUM($M$126:M922)&lt;=$Z$22,$Z$22-R921-SUM($M$126:M922))),0))</f>
        <v>0</v>
      </c>
      <c r="AQ922" s="319">
        <f t="shared" ca="1" si="1153"/>
        <v>0</v>
      </c>
      <c r="AR922" s="319">
        <f ca="1">IF($J$12="",0,IF(U921&lt;0,0,IF(A922&lt;=$Y$3,IF(U921+SUM($M$126:M922)&gt;$Z$22,U921*10%,IF(U921+SUM($M$126:M922)&lt;=$Z$22,$AR$125-U921-SUM($M$126:M922))),0)))</f>
        <v>0</v>
      </c>
      <c r="AS922" s="39">
        <f t="shared" ca="1" si="1154"/>
        <v>0</v>
      </c>
      <c r="AT922" s="723">
        <f t="shared" ca="1" si="1123"/>
        <v>0</v>
      </c>
      <c r="AU922" s="321">
        <f t="shared" ca="1" si="1124"/>
        <v>0</v>
      </c>
      <c r="AV922" s="320">
        <f t="shared" ca="1" si="1125"/>
        <v>0</v>
      </c>
      <c r="AW922" s="320">
        <f t="shared" ca="1" si="1126"/>
        <v>0</v>
      </c>
      <c r="AX922" s="321">
        <f t="shared" ca="1" si="1127"/>
        <v>0</v>
      </c>
      <c r="AY922" s="321">
        <f t="shared" ca="1" si="1155"/>
        <v>0</v>
      </c>
      <c r="AZ922" s="724">
        <f t="shared" ca="1" si="1128"/>
        <v>0</v>
      </c>
      <c r="BA922" s="1259">
        <f t="shared" si="1156"/>
        <v>0</v>
      </c>
      <c r="BB922" s="1250"/>
      <c r="BC922" s="715">
        <f t="shared" si="1129"/>
        <v>0</v>
      </c>
      <c r="BD922" s="715">
        <f t="shared" si="1130"/>
        <v>0</v>
      </c>
      <c r="BE922" s="716">
        <f t="shared" si="1131"/>
        <v>0</v>
      </c>
      <c r="BF922" s="716">
        <f t="shared" si="1157"/>
        <v>0</v>
      </c>
      <c r="BG922" s="732">
        <f t="shared" si="1132"/>
        <v>0</v>
      </c>
      <c r="BH922" s="39"/>
      <c r="BI922" s="39"/>
      <c r="BJ922" s="39"/>
      <c r="BK922" s="39"/>
      <c r="BL922" s="39"/>
      <c r="BM922" s="30"/>
      <c r="BN922" s="422">
        <f t="shared" ca="1" si="1133"/>
        <v>0</v>
      </c>
      <c r="BO922" s="422">
        <f t="shared" ca="1" si="1134"/>
        <v>0</v>
      </c>
      <c r="BP922" s="422">
        <f t="shared" ca="1" si="1135"/>
        <v>0</v>
      </c>
      <c r="BQ922" s="422">
        <f t="shared" ca="1" si="1136"/>
        <v>0</v>
      </c>
      <c r="BR922" s="422">
        <f t="shared" ca="1" si="1158"/>
        <v>0</v>
      </c>
      <c r="BS922" s="422">
        <f t="shared" ca="1" si="1137"/>
        <v>0</v>
      </c>
      <c r="BT922" s="422">
        <f t="shared" si="1138"/>
        <v>0</v>
      </c>
      <c r="BU922" s="422">
        <f t="shared" si="1139"/>
        <v>0</v>
      </c>
      <c r="BV922" s="422">
        <f t="shared" si="1140"/>
        <v>0</v>
      </c>
      <c r="BW922" s="422">
        <f t="shared" si="1141"/>
        <v>0</v>
      </c>
      <c r="BX922" s="422">
        <f t="shared" si="1159"/>
        <v>0</v>
      </c>
      <c r="BY922" s="422">
        <f t="shared" si="1142"/>
        <v>0</v>
      </c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1">
        <f t="shared" si="1160"/>
        <v>65</v>
      </c>
      <c r="DX922" s="448">
        <f t="shared" si="1143"/>
        <v>798</v>
      </c>
      <c r="DY922" s="521">
        <f t="shared" si="1161"/>
        <v>0</v>
      </c>
      <c r="DZ922" s="522">
        <f t="shared" si="1162"/>
        <v>0</v>
      </c>
      <c r="EA922" s="521">
        <f t="shared" si="1163"/>
        <v>0</v>
      </c>
      <c r="EB922" s="522"/>
      <c r="EC922" s="419"/>
      <c r="ED922" s="522"/>
      <c r="EE922" s="39"/>
      <c r="EF922" s="448">
        <f t="shared" si="1164"/>
        <v>798</v>
      </c>
      <c r="EG922" s="408">
        <f t="shared" si="1171"/>
        <v>0.03</v>
      </c>
      <c r="EH922" s="408">
        <f t="shared" si="1171"/>
        <v>0.03</v>
      </c>
      <c r="EI922" s="408">
        <f t="shared" si="1171"/>
        <v>0.03</v>
      </c>
      <c r="EJ922" s="408">
        <f t="shared" si="1171"/>
        <v>0.03</v>
      </c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  <c r="FR922" s="39"/>
      <c r="FS922" s="39"/>
      <c r="FT922" s="39"/>
      <c r="FU922" s="39"/>
      <c r="FV922" s="39"/>
      <c r="FW922" s="39"/>
      <c r="FX922" s="39"/>
      <c r="FY922" s="39"/>
      <c r="FZ922" s="39"/>
      <c r="GA922" s="39"/>
      <c r="GB922" s="39"/>
      <c r="GC922" s="39"/>
      <c r="GD922" s="39"/>
      <c r="GE922" s="39"/>
      <c r="GF922" s="39"/>
      <c r="GG922" s="39"/>
      <c r="GH922" s="39"/>
      <c r="GI922" s="39"/>
      <c r="GJ922" s="39"/>
      <c r="GK922" s="39"/>
      <c r="GL922" s="39"/>
      <c r="GM922" s="39"/>
      <c r="GN922" s="39"/>
      <c r="GO922" s="39"/>
      <c r="GP922" s="39"/>
      <c r="GQ922" s="39"/>
      <c r="GR922" s="39"/>
      <c r="GS922" s="39"/>
      <c r="GT922" s="39"/>
      <c r="GU922" s="39"/>
      <c r="GV922" s="39"/>
      <c r="GW922" s="39"/>
      <c r="GX922" s="39"/>
      <c r="GY922" s="39"/>
      <c r="GZ922" s="39"/>
      <c r="HA922" s="39"/>
      <c r="HB922" s="39"/>
      <c r="HC922" s="39"/>
      <c r="HD922" s="39"/>
      <c r="HE922" s="39"/>
      <c r="HF922" s="39"/>
      <c r="HG922" s="39"/>
      <c r="HH922" s="39"/>
      <c r="HI922" s="39"/>
      <c r="HJ922" s="39"/>
      <c r="HK922" s="39"/>
      <c r="HL922" s="39"/>
      <c r="HM922" s="39"/>
      <c r="HN922" s="39"/>
      <c r="HO922" s="39"/>
      <c r="HP922" s="39"/>
      <c r="HQ922" s="39"/>
      <c r="HR922" s="39"/>
      <c r="HS922" s="39"/>
      <c r="HT922" s="39"/>
    </row>
    <row r="923" spans="1:228" ht="12.75" hidden="1" customHeight="1" x14ac:dyDescent="0.2">
      <c r="A923" s="31">
        <f t="shared" si="1144"/>
        <v>67</v>
      </c>
      <c r="B923" s="31"/>
      <c r="C923" s="31"/>
      <c r="D923" s="32">
        <f t="shared" si="1145"/>
        <v>799</v>
      </c>
      <c r="E923" s="33">
        <f t="shared" ca="1" si="1108"/>
        <v>0</v>
      </c>
      <c r="F923" s="33">
        <f t="shared" ca="1" si="1109"/>
        <v>0</v>
      </c>
      <c r="G923" s="33">
        <f t="shared" ca="1" si="1110"/>
        <v>0</v>
      </c>
      <c r="H923" s="33">
        <v>0</v>
      </c>
      <c r="I923" s="33">
        <v>0</v>
      </c>
      <c r="J923" s="33">
        <f t="shared" ca="1" si="1166"/>
        <v>0</v>
      </c>
      <c r="K923" s="33">
        <f t="shared" ca="1" si="1111"/>
        <v>0</v>
      </c>
      <c r="L923" s="33"/>
      <c r="M923" s="832">
        <v>0</v>
      </c>
      <c r="N923" s="33">
        <f>IF(M923&gt;0,#REF!,0)</f>
        <v>0</v>
      </c>
      <c r="O923" s="33">
        <f t="shared" ca="1" si="1112"/>
        <v>0</v>
      </c>
      <c r="P923" s="833">
        <f t="shared" ca="1" si="1146"/>
        <v>0</v>
      </c>
      <c r="Q923" s="834">
        <f t="shared" ca="1" si="1147"/>
        <v>0</v>
      </c>
      <c r="R923" s="835">
        <f t="shared" ca="1" si="1148"/>
        <v>0</v>
      </c>
      <c r="S923" s="836">
        <f t="shared" ca="1" si="1149"/>
        <v>0</v>
      </c>
      <c r="T923" s="34">
        <f t="shared" ca="1" si="1113"/>
        <v>0</v>
      </c>
      <c r="U923" s="835">
        <f t="shared" ca="1" si="1150"/>
        <v>0</v>
      </c>
      <c r="V923" s="34">
        <f t="shared" si="1099"/>
        <v>0</v>
      </c>
      <c r="W923" s="553">
        <f t="shared" si="1100"/>
        <v>0</v>
      </c>
      <c r="X923" s="42">
        <f t="shared" si="1151"/>
        <v>0.03</v>
      </c>
      <c r="Y923" s="43">
        <f t="shared" si="1114"/>
        <v>2.4662697723036864E-3</v>
      </c>
      <c r="Z923" s="45">
        <f t="shared" si="1106"/>
        <v>0.03</v>
      </c>
      <c r="AA923" s="43">
        <f t="shared" si="1115"/>
        <v>2.4662697723036864E-3</v>
      </c>
      <c r="AB923" s="35">
        <f t="shared" si="1170"/>
        <v>0.16</v>
      </c>
      <c r="AC923" s="35">
        <f t="shared" ca="1" si="1170"/>
        <v>0.15470777428049154</v>
      </c>
      <c r="AD923" s="317">
        <f t="shared" ca="1" si="1170"/>
        <v>0.15470777428049154</v>
      </c>
      <c r="AE923" s="39"/>
      <c r="AF923" s="318">
        <f t="shared" si="1167"/>
        <v>0</v>
      </c>
      <c r="AG923" s="405">
        <f t="shared" ca="1" si="1117"/>
        <v>0</v>
      </c>
      <c r="AH923" s="318">
        <f t="shared" si="1168"/>
        <v>0</v>
      </c>
      <c r="AI923" s="405">
        <f t="shared" ca="1" si="1119"/>
        <v>0</v>
      </c>
      <c r="AJ923" s="318">
        <f t="shared" si="1169"/>
        <v>0</v>
      </c>
      <c r="AK923" s="405">
        <f t="shared" ca="1" si="1121"/>
        <v>0</v>
      </c>
      <c r="AL923" s="35">
        <v>0</v>
      </c>
      <c r="AM923" s="36">
        <f t="shared" ca="1" si="1122"/>
        <v>0</v>
      </c>
      <c r="AN923" s="39"/>
      <c r="AO923" s="39"/>
      <c r="AP923" s="709">
        <f ca="1">IF($J$12="",0,IF(A923&lt;=$Y$3,IF(R922+SUM($M$126:M923)&gt;$Z$22,R922*10%,IF(R922+SUM($M$126:M923)&lt;=$Z$22,$Z$22-R922-SUM($M$126:M923))),0))</f>
        <v>0</v>
      </c>
      <c r="AQ923" s="319">
        <f t="shared" ca="1" si="1153"/>
        <v>0</v>
      </c>
      <c r="AR923" s="319">
        <f ca="1">IF($J$12="",0,IF(U922&lt;0,0,IF(A923&lt;=$Y$3,IF(U922+SUM($M$126:M923)&gt;$Z$22,U922*10%,IF(U922+SUM($M$126:M923)&lt;=$Z$22,$AR$125-U922-SUM($M$126:M923))),0)))</f>
        <v>0</v>
      </c>
      <c r="AS923" s="39">
        <f t="shared" ca="1" si="1154"/>
        <v>0</v>
      </c>
      <c r="AT923" s="723">
        <f t="shared" ca="1" si="1123"/>
        <v>0</v>
      </c>
      <c r="AU923" s="321">
        <f t="shared" ca="1" si="1124"/>
        <v>0</v>
      </c>
      <c r="AV923" s="320">
        <f t="shared" ca="1" si="1125"/>
        <v>0</v>
      </c>
      <c r="AW923" s="320">
        <f t="shared" ca="1" si="1126"/>
        <v>0</v>
      </c>
      <c r="AX923" s="321">
        <f t="shared" ca="1" si="1127"/>
        <v>0</v>
      </c>
      <c r="AY923" s="321">
        <f t="shared" ca="1" si="1155"/>
        <v>0</v>
      </c>
      <c r="AZ923" s="724">
        <f t="shared" ca="1" si="1128"/>
        <v>0</v>
      </c>
      <c r="BA923" s="1259">
        <f t="shared" si="1156"/>
        <v>0</v>
      </c>
      <c r="BB923" s="1250"/>
      <c r="BC923" s="715">
        <f t="shared" si="1129"/>
        <v>0</v>
      </c>
      <c r="BD923" s="715">
        <f t="shared" si="1130"/>
        <v>0</v>
      </c>
      <c r="BE923" s="716">
        <f t="shared" si="1131"/>
        <v>0</v>
      </c>
      <c r="BF923" s="716">
        <f t="shared" si="1157"/>
        <v>0</v>
      </c>
      <c r="BG923" s="732">
        <f t="shared" si="1132"/>
        <v>0</v>
      </c>
      <c r="BH923" s="39"/>
      <c r="BI923" s="39"/>
      <c r="BJ923" s="39"/>
      <c r="BK923" s="39"/>
      <c r="BL923" s="39"/>
      <c r="BM923" s="30"/>
      <c r="BN923" s="422">
        <f t="shared" ca="1" si="1133"/>
        <v>0</v>
      </c>
      <c r="BO923" s="422">
        <f t="shared" ca="1" si="1134"/>
        <v>0</v>
      </c>
      <c r="BP923" s="422">
        <f t="shared" ca="1" si="1135"/>
        <v>0</v>
      </c>
      <c r="BQ923" s="422">
        <f t="shared" ca="1" si="1136"/>
        <v>0</v>
      </c>
      <c r="BR923" s="422">
        <f t="shared" ca="1" si="1158"/>
        <v>0</v>
      </c>
      <c r="BS923" s="422">
        <f t="shared" ca="1" si="1137"/>
        <v>0</v>
      </c>
      <c r="BT923" s="422">
        <f t="shared" si="1138"/>
        <v>0</v>
      </c>
      <c r="BU923" s="422">
        <f t="shared" si="1139"/>
        <v>0</v>
      </c>
      <c r="BV923" s="422">
        <f t="shared" si="1140"/>
        <v>0</v>
      </c>
      <c r="BW923" s="422">
        <f t="shared" si="1141"/>
        <v>0</v>
      </c>
      <c r="BX923" s="422">
        <f t="shared" si="1159"/>
        <v>0</v>
      </c>
      <c r="BY923" s="422">
        <f t="shared" si="1142"/>
        <v>0</v>
      </c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1">
        <f t="shared" si="1160"/>
        <v>65</v>
      </c>
      <c r="DX923" s="448">
        <f t="shared" si="1143"/>
        <v>799</v>
      </c>
      <c r="DY923" s="521">
        <f t="shared" si="1161"/>
        <v>0</v>
      </c>
      <c r="DZ923" s="522">
        <f t="shared" si="1162"/>
        <v>0</v>
      </c>
      <c r="EA923" s="521">
        <f t="shared" si="1163"/>
        <v>0</v>
      </c>
      <c r="EB923" s="522"/>
      <c r="EC923" s="419"/>
      <c r="ED923" s="522"/>
      <c r="EE923" s="39"/>
      <c r="EF923" s="448">
        <f t="shared" si="1164"/>
        <v>799</v>
      </c>
      <c r="EG923" s="408">
        <f t="shared" si="1171"/>
        <v>0.03</v>
      </c>
      <c r="EH923" s="408">
        <f t="shared" si="1171"/>
        <v>0.03</v>
      </c>
      <c r="EI923" s="408">
        <f t="shared" si="1171"/>
        <v>0.03</v>
      </c>
      <c r="EJ923" s="408">
        <f t="shared" si="1171"/>
        <v>0.03</v>
      </c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  <c r="FT923" s="39"/>
      <c r="FU923" s="39"/>
      <c r="FV923" s="39"/>
      <c r="FW923" s="39"/>
      <c r="FX923" s="39"/>
      <c r="FY923" s="39"/>
      <c r="FZ923" s="39"/>
      <c r="GA923" s="39"/>
      <c r="GB923" s="39"/>
      <c r="GC923" s="39"/>
      <c r="GD923" s="39"/>
      <c r="GE923" s="39"/>
      <c r="GF923" s="39"/>
      <c r="GG923" s="39"/>
      <c r="GH923" s="39"/>
      <c r="GI923" s="39"/>
      <c r="GJ923" s="39"/>
      <c r="GK923" s="39"/>
      <c r="GL923" s="39"/>
      <c r="GM923" s="39"/>
      <c r="GN923" s="39"/>
      <c r="GO923" s="39"/>
      <c r="GP923" s="39"/>
      <c r="GQ923" s="39"/>
      <c r="GR923" s="39"/>
      <c r="GS923" s="39"/>
      <c r="GT923" s="39"/>
      <c r="GU923" s="39"/>
      <c r="GV923" s="39"/>
      <c r="GW923" s="39"/>
      <c r="GX923" s="39"/>
      <c r="GY923" s="39"/>
      <c r="GZ923" s="39"/>
      <c r="HA923" s="39"/>
      <c r="HB923" s="39"/>
      <c r="HC923" s="39"/>
      <c r="HD923" s="39"/>
      <c r="HE923" s="39"/>
      <c r="HF923" s="39"/>
      <c r="HG923" s="39"/>
      <c r="HH923" s="39"/>
      <c r="HI923" s="39"/>
      <c r="HJ923" s="39"/>
      <c r="HK923" s="39"/>
      <c r="HL923" s="39"/>
      <c r="HM923" s="39"/>
      <c r="HN923" s="39"/>
      <c r="HO923" s="39"/>
      <c r="HP923" s="39"/>
      <c r="HQ923" s="39"/>
      <c r="HR923" s="39"/>
      <c r="HS923" s="39"/>
      <c r="HT923" s="39"/>
    </row>
    <row r="924" spans="1:228" ht="12.75" hidden="1" customHeight="1" x14ac:dyDescent="0.2">
      <c r="A924" s="31">
        <f t="shared" si="1144"/>
        <v>67</v>
      </c>
      <c r="B924" s="31"/>
      <c r="C924" s="31"/>
      <c r="D924" s="32">
        <f t="shared" si="1145"/>
        <v>800</v>
      </c>
      <c r="E924" s="33">
        <f t="shared" ca="1" si="1108"/>
        <v>0</v>
      </c>
      <c r="F924" s="33">
        <f t="shared" ca="1" si="1109"/>
        <v>0</v>
      </c>
      <c r="G924" s="33">
        <f t="shared" ca="1" si="1110"/>
        <v>0</v>
      </c>
      <c r="H924" s="33">
        <v>0</v>
      </c>
      <c r="I924" s="33">
        <v>0</v>
      </c>
      <c r="J924" s="33">
        <f t="shared" ca="1" si="1166"/>
        <v>0</v>
      </c>
      <c r="K924" s="33">
        <f t="shared" ca="1" si="1111"/>
        <v>0</v>
      </c>
      <c r="L924" s="33"/>
      <c r="M924" s="832">
        <v>0</v>
      </c>
      <c r="N924" s="33">
        <f>IF(M924&gt;0,#REF!,0)</f>
        <v>0</v>
      </c>
      <c r="O924" s="33">
        <f t="shared" ca="1" si="1112"/>
        <v>0</v>
      </c>
      <c r="P924" s="833">
        <f t="shared" ca="1" si="1146"/>
        <v>0</v>
      </c>
      <c r="Q924" s="834">
        <f t="shared" ca="1" si="1147"/>
        <v>0</v>
      </c>
      <c r="R924" s="835">
        <f t="shared" ca="1" si="1148"/>
        <v>0</v>
      </c>
      <c r="S924" s="836">
        <f t="shared" ca="1" si="1149"/>
        <v>0</v>
      </c>
      <c r="T924" s="34">
        <f t="shared" ca="1" si="1113"/>
        <v>0</v>
      </c>
      <c r="U924" s="835">
        <f t="shared" ca="1" si="1150"/>
        <v>0</v>
      </c>
      <c r="V924" s="34">
        <f t="shared" si="1099"/>
        <v>0</v>
      </c>
      <c r="W924" s="553">
        <f t="shared" si="1100"/>
        <v>0</v>
      </c>
      <c r="X924" s="42">
        <f t="shared" si="1151"/>
        <v>0.03</v>
      </c>
      <c r="Y924" s="43">
        <f t="shared" si="1114"/>
        <v>2.4662697723036864E-3</v>
      </c>
      <c r="Z924" s="45">
        <f t="shared" si="1106"/>
        <v>0.03</v>
      </c>
      <c r="AA924" s="43">
        <f t="shared" si="1115"/>
        <v>2.4662697723036864E-3</v>
      </c>
      <c r="AB924" s="35">
        <f t="shared" si="1170"/>
        <v>0.16</v>
      </c>
      <c r="AC924" s="35">
        <f t="shared" ca="1" si="1170"/>
        <v>0.15470777428049154</v>
      </c>
      <c r="AD924" s="317">
        <f t="shared" ca="1" si="1170"/>
        <v>0.15470777428049154</v>
      </c>
      <c r="AE924" s="39"/>
      <c r="AF924" s="318">
        <f t="shared" si="1167"/>
        <v>0</v>
      </c>
      <c r="AG924" s="405">
        <f t="shared" ca="1" si="1117"/>
        <v>0</v>
      </c>
      <c r="AH924" s="318">
        <f t="shared" si="1168"/>
        <v>0</v>
      </c>
      <c r="AI924" s="405">
        <f t="shared" ca="1" si="1119"/>
        <v>0</v>
      </c>
      <c r="AJ924" s="318">
        <f t="shared" si="1169"/>
        <v>0</v>
      </c>
      <c r="AK924" s="405">
        <f t="shared" ca="1" si="1121"/>
        <v>0</v>
      </c>
      <c r="AL924" s="35">
        <v>0</v>
      </c>
      <c r="AM924" s="36">
        <f t="shared" ca="1" si="1122"/>
        <v>0</v>
      </c>
      <c r="AN924" s="39"/>
      <c r="AO924" s="39"/>
      <c r="AP924" s="709">
        <f ca="1">IF($J$12="",0,IF(A924&lt;=$Y$3,IF(R923+SUM($M$126:M924)&gt;$Z$22,R923*10%,IF(R923+SUM($M$126:M924)&lt;=$Z$22,$Z$22-R923-SUM($M$126:M924))),0))</f>
        <v>0</v>
      </c>
      <c r="AQ924" s="319">
        <f t="shared" ca="1" si="1153"/>
        <v>0</v>
      </c>
      <c r="AR924" s="319">
        <f ca="1">IF($J$12="",0,IF(U923&lt;0,0,IF(A924&lt;=$Y$3,IF(U923+SUM($M$126:M924)&gt;$Z$22,U923*10%,IF(U923+SUM($M$126:M924)&lt;=$Z$22,$AR$125-U923-SUM($M$126:M924))),0)))</f>
        <v>0</v>
      </c>
      <c r="AS924" s="39">
        <f t="shared" ca="1" si="1154"/>
        <v>0</v>
      </c>
      <c r="AT924" s="723">
        <f t="shared" ca="1" si="1123"/>
        <v>0</v>
      </c>
      <c r="AU924" s="321">
        <f t="shared" ca="1" si="1124"/>
        <v>0</v>
      </c>
      <c r="AV924" s="320">
        <f t="shared" ca="1" si="1125"/>
        <v>0</v>
      </c>
      <c r="AW924" s="320">
        <f t="shared" ca="1" si="1126"/>
        <v>0</v>
      </c>
      <c r="AX924" s="321">
        <f t="shared" ca="1" si="1127"/>
        <v>0</v>
      </c>
      <c r="AY924" s="321">
        <f t="shared" ca="1" si="1155"/>
        <v>0</v>
      </c>
      <c r="AZ924" s="724">
        <f t="shared" ca="1" si="1128"/>
        <v>0</v>
      </c>
      <c r="BA924" s="1259">
        <f t="shared" si="1156"/>
        <v>0</v>
      </c>
      <c r="BB924" s="1250"/>
      <c r="BC924" s="715">
        <f t="shared" si="1129"/>
        <v>0</v>
      </c>
      <c r="BD924" s="715">
        <f t="shared" si="1130"/>
        <v>0</v>
      </c>
      <c r="BE924" s="716">
        <f t="shared" si="1131"/>
        <v>0</v>
      </c>
      <c r="BF924" s="716">
        <f t="shared" si="1157"/>
        <v>0</v>
      </c>
      <c r="BG924" s="732">
        <f t="shared" si="1132"/>
        <v>0</v>
      </c>
      <c r="BH924" s="39"/>
      <c r="BI924" s="39"/>
      <c r="BJ924" s="39"/>
      <c r="BK924" s="39"/>
      <c r="BL924" s="39"/>
      <c r="BM924" s="30"/>
      <c r="BN924" s="422">
        <f t="shared" ca="1" si="1133"/>
        <v>0</v>
      </c>
      <c r="BO924" s="422">
        <f t="shared" ca="1" si="1134"/>
        <v>0</v>
      </c>
      <c r="BP924" s="422">
        <f t="shared" ca="1" si="1135"/>
        <v>0</v>
      </c>
      <c r="BQ924" s="422">
        <f t="shared" ca="1" si="1136"/>
        <v>0</v>
      </c>
      <c r="BR924" s="422">
        <f t="shared" ca="1" si="1158"/>
        <v>0</v>
      </c>
      <c r="BS924" s="422">
        <f t="shared" ca="1" si="1137"/>
        <v>0</v>
      </c>
      <c r="BT924" s="422">
        <f t="shared" si="1138"/>
        <v>0</v>
      </c>
      <c r="BU924" s="422">
        <f t="shared" si="1139"/>
        <v>0</v>
      </c>
      <c r="BV924" s="422">
        <f t="shared" si="1140"/>
        <v>0</v>
      </c>
      <c r="BW924" s="422">
        <f t="shared" si="1141"/>
        <v>0</v>
      </c>
      <c r="BX924" s="422">
        <f t="shared" si="1159"/>
        <v>0</v>
      </c>
      <c r="BY924" s="422">
        <f t="shared" si="1142"/>
        <v>0</v>
      </c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1">
        <f t="shared" si="1160"/>
        <v>65</v>
      </c>
      <c r="DX924" s="448">
        <f t="shared" si="1143"/>
        <v>800</v>
      </c>
      <c r="DY924" s="521">
        <f t="shared" si="1161"/>
        <v>0</v>
      </c>
      <c r="DZ924" s="522">
        <f t="shared" si="1162"/>
        <v>0</v>
      </c>
      <c r="EA924" s="521">
        <f t="shared" si="1163"/>
        <v>0</v>
      </c>
      <c r="EB924" s="522"/>
      <c r="EC924" s="419"/>
      <c r="ED924" s="522"/>
      <c r="EE924" s="39"/>
      <c r="EF924" s="448">
        <f t="shared" si="1164"/>
        <v>800</v>
      </c>
      <c r="EG924" s="408">
        <f t="shared" si="1171"/>
        <v>0.03</v>
      </c>
      <c r="EH924" s="408">
        <f t="shared" si="1171"/>
        <v>0.03</v>
      </c>
      <c r="EI924" s="408">
        <f t="shared" si="1171"/>
        <v>0.03</v>
      </c>
      <c r="EJ924" s="408">
        <f t="shared" si="1171"/>
        <v>0.03</v>
      </c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  <c r="FR924" s="39"/>
      <c r="FS924" s="39"/>
      <c r="FT924" s="39"/>
      <c r="FU924" s="39"/>
      <c r="FV924" s="39"/>
      <c r="FW924" s="39"/>
      <c r="FX924" s="39"/>
      <c r="FY924" s="39"/>
      <c r="FZ924" s="39"/>
      <c r="GA924" s="39"/>
      <c r="GB924" s="39"/>
      <c r="GC924" s="39"/>
      <c r="GD924" s="39"/>
      <c r="GE924" s="39"/>
      <c r="GF924" s="39"/>
      <c r="GG924" s="39"/>
      <c r="GH924" s="39"/>
      <c r="GI924" s="39"/>
      <c r="GJ924" s="39"/>
      <c r="GK924" s="39"/>
      <c r="GL924" s="39"/>
      <c r="GM924" s="39"/>
      <c r="GN924" s="39"/>
      <c r="GO924" s="39"/>
      <c r="GP924" s="39"/>
      <c r="GQ924" s="39"/>
      <c r="GR924" s="39"/>
      <c r="GS924" s="39"/>
      <c r="GT924" s="39"/>
      <c r="GU924" s="39"/>
      <c r="GV924" s="39"/>
      <c r="GW924" s="39"/>
      <c r="GX924" s="39"/>
      <c r="GY924" s="39"/>
      <c r="GZ924" s="39"/>
      <c r="HA924" s="39"/>
      <c r="HB924" s="39"/>
      <c r="HC924" s="39"/>
      <c r="HD924" s="39"/>
      <c r="HE924" s="39"/>
      <c r="HF924" s="39"/>
      <c r="HG924" s="39"/>
      <c r="HH924" s="39"/>
      <c r="HI924" s="39"/>
      <c r="HJ924" s="39"/>
      <c r="HK924" s="39"/>
      <c r="HL924" s="39"/>
      <c r="HM924" s="39"/>
      <c r="HN924" s="39"/>
      <c r="HO924" s="39"/>
      <c r="HP924" s="39"/>
      <c r="HQ924" s="39"/>
      <c r="HR924" s="39"/>
      <c r="HS924" s="39"/>
      <c r="HT924" s="39"/>
    </row>
    <row r="925" spans="1:228" ht="12.75" hidden="1" customHeight="1" x14ac:dyDescent="0.2">
      <c r="A925" s="31">
        <f t="shared" si="1144"/>
        <v>67</v>
      </c>
      <c r="B925" s="31"/>
      <c r="C925" s="31"/>
      <c r="D925" s="32">
        <f t="shared" si="1145"/>
        <v>801</v>
      </c>
      <c r="E925" s="33">
        <f t="shared" ca="1" si="1108"/>
        <v>0</v>
      </c>
      <c r="F925" s="33">
        <f t="shared" ca="1" si="1109"/>
        <v>0</v>
      </c>
      <c r="G925" s="33">
        <f t="shared" ca="1" si="1110"/>
        <v>0</v>
      </c>
      <c r="H925" s="33">
        <v>0</v>
      </c>
      <c r="I925" s="33">
        <v>0</v>
      </c>
      <c r="J925" s="33">
        <f t="shared" ca="1" si="1166"/>
        <v>0</v>
      </c>
      <c r="K925" s="33">
        <f t="shared" ca="1" si="1111"/>
        <v>0</v>
      </c>
      <c r="L925" s="33"/>
      <c r="M925" s="832">
        <v>0</v>
      </c>
      <c r="N925" s="33">
        <f>IF(M925&gt;0,#REF!,0)</f>
        <v>0</v>
      </c>
      <c r="O925" s="33">
        <f t="shared" ca="1" si="1112"/>
        <v>0</v>
      </c>
      <c r="P925" s="833">
        <f t="shared" ca="1" si="1146"/>
        <v>0</v>
      </c>
      <c r="Q925" s="834">
        <f t="shared" ca="1" si="1147"/>
        <v>0</v>
      </c>
      <c r="R925" s="835">
        <f t="shared" ca="1" si="1148"/>
        <v>0</v>
      </c>
      <c r="S925" s="836">
        <f t="shared" ca="1" si="1149"/>
        <v>0</v>
      </c>
      <c r="T925" s="34">
        <f t="shared" ca="1" si="1113"/>
        <v>0</v>
      </c>
      <c r="U925" s="835">
        <f t="shared" ca="1" si="1150"/>
        <v>0</v>
      </c>
      <c r="V925" s="34">
        <f t="shared" si="1099"/>
        <v>0</v>
      </c>
      <c r="W925" s="553">
        <f t="shared" si="1100"/>
        <v>0</v>
      </c>
      <c r="X925" s="42">
        <f t="shared" si="1151"/>
        <v>0.03</v>
      </c>
      <c r="Y925" s="43">
        <f t="shared" si="1114"/>
        <v>2.4662697723036864E-3</v>
      </c>
      <c r="Z925" s="45">
        <f t="shared" si="1106"/>
        <v>0.03</v>
      </c>
      <c r="AA925" s="43">
        <f t="shared" si="1115"/>
        <v>2.4662697723036864E-3</v>
      </c>
      <c r="AB925" s="35">
        <f t="shared" si="1170"/>
        <v>0.16</v>
      </c>
      <c r="AC925" s="35">
        <f t="shared" ca="1" si="1170"/>
        <v>0.15470777428049154</v>
      </c>
      <c r="AD925" s="317">
        <f t="shared" ca="1" si="1170"/>
        <v>0.15470777428049154</v>
      </c>
      <c r="AE925" s="39"/>
      <c r="AF925" s="318">
        <f t="shared" si="1167"/>
        <v>0</v>
      </c>
      <c r="AG925" s="405">
        <f t="shared" ca="1" si="1117"/>
        <v>0</v>
      </c>
      <c r="AH925" s="318">
        <f t="shared" si="1168"/>
        <v>0</v>
      </c>
      <c r="AI925" s="405">
        <f t="shared" ca="1" si="1119"/>
        <v>0</v>
      </c>
      <c r="AJ925" s="318">
        <f t="shared" si="1169"/>
        <v>0</v>
      </c>
      <c r="AK925" s="405">
        <f t="shared" ca="1" si="1121"/>
        <v>0</v>
      </c>
      <c r="AL925" s="35">
        <v>0</v>
      </c>
      <c r="AM925" s="36">
        <f t="shared" ca="1" si="1122"/>
        <v>0</v>
      </c>
      <c r="AN925" s="39"/>
      <c r="AO925" s="39"/>
      <c r="AP925" s="709">
        <f ca="1">IF($J$12="",0,IF(A925&lt;=$Y$3,IF(R924+SUM($M$126:M925)&gt;$Z$22,R924*10%,IF(R924+SUM($M$126:M925)&lt;=$Z$22,$Z$22-R924-SUM($M$126:M925))),0))</f>
        <v>0</v>
      </c>
      <c r="AQ925" s="319">
        <f t="shared" ca="1" si="1153"/>
        <v>0</v>
      </c>
      <c r="AR925" s="319">
        <f ca="1">IF($J$12="",0,IF(U924&lt;0,0,IF(A925&lt;=$Y$3,IF(U924+SUM($M$126:M925)&gt;$Z$22,U924*10%,IF(U924+SUM($M$126:M925)&lt;=$Z$22,$AR$125-U924-SUM($M$126:M925))),0)))</f>
        <v>0</v>
      </c>
      <c r="AS925" s="39">
        <f t="shared" ca="1" si="1154"/>
        <v>0</v>
      </c>
      <c r="AT925" s="723">
        <f t="shared" ca="1" si="1123"/>
        <v>0</v>
      </c>
      <c r="AU925" s="321">
        <f t="shared" ca="1" si="1124"/>
        <v>0</v>
      </c>
      <c r="AV925" s="320">
        <f t="shared" ca="1" si="1125"/>
        <v>0</v>
      </c>
      <c r="AW925" s="320">
        <f t="shared" ca="1" si="1126"/>
        <v>0</v>
      </c>
      <c r="AX925" s="321">
        <f t="shared" ca="1" si="1127"/>
        <v>0</v>
      </c>
      <c r="AY925" s="321">
        <f t="shared" ca="1" si="1155"/>
        <v>0</v>
      </c>
      <c r="AZ925" s="724">
        <f t="shared" ca="1" si="1128"/>
        <v>0</v>
      </c>
      <c r="BA925" s="1259">
        <f t="shared" si="1156"/>
        <v>0</v>
      </c>
      <c r="BB925" s="1250"/>
      <c r="BC925" s="715">
        <f t="shared" si="1129"/>
        <v>0</v>
      </c>
      <c r="BD925" s="715">
        <f t="shared" si="1130"/>
        <v>0</v>
      </c>
      <c r="BE925" s="716">
        <f t="shared" si="1131"/>
        <v>0</v>
      </c>
      <c r="BF925" s="716">
        <f t="shared" si="1157"/>
        <v>0</v>
      </c>
      <c r="BG925" s="732">
        <f t="shared" si="1132"/>
        <v>0</v>
      </c>
      <c r="BH925" s="39"/>
      <c r="BI925" s="39"/>
      <c r="BJ925" s="39"/>
      <c r="BK925" s="39"/>
      <c r="BL925" s="39"/>
      <c r="BM925" s="30"/>
      <c r="BN925" s="422">
        <f t="shared" ca="1" si="1133"/>
        <v>0</v>
      </c>
      <c r="BO925" s="422">
        <f t="shared" ca="1" si="1134"/>
        <v>0</v>
      </c>
      <c r="BP925" s="422">
        <f t="shared" ca="1" si="1135"/>
        <v>0</v>
      </c>
      <c r="BQ925" s="422">
        <f t="shared" ca="1" si="1136"/>
        <v>0</v>
      </c>
      <c r="BR925" s="422">
        <f t="shared" ca="1" si="1158"/>
        <v>0</v>
      </c>
      <c r="BS925" s="422">
        <f t="shared" ca="1" si="1137"/>
        <v>0</v>
      </c>
      <c r="BT925" s="422">
        <f t="shared" si="1138"/>
        <v>0</v>
      </c>
      <c r="BU925" s="422">
        <f t="shared" si="1139"/>
        <v>0</v>
      </c>
      <c r="BV925" s="422">
        <f t="shared" si="1140"/>
        <v>0</v>
      </c>
      <c r="BW925" s="422">
        <f t="shared" si="1141"/>
        <v>0</v>
      </c>
      <c r="BX925" s="422">
        <f t="shared" si="1159"/>
        <v>0</v>
      </c>
      <c r="BY925" s="422">
        <f t="shared" si="1142"/>
        <v>0</v>
      </c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1">
        <f t="shared" si="1160"/>
        <v>65</v>
      </c>
      <c r="DX925" s="448">
        <f t="shared" si="1143"/>
        <v>801</v>
      </c>
      <c r="DY925" s="521">
        <f t="shared" si="1161"/>
        <v>0</v>
      </c>
      <c r="DZ925" s="522">
        <f t="shared" si="1162"/>
        <v>0</v>
      </c>
      <c r="EA925" s="521">
        <f t="shared" si="1163"/>
        <v>0</v>
      </c>
      <c r="EB925" s="522"/>
      <c r="EC925" s="419"/>
      <c r="ED925" s="522"/>
      <c r="EE925" s="39"/>
      <c r="EF925" s="448">
        <f t="shared" si="1164"/>
        <v>801</v>
      </c>
      <c r="EG925" s="408">
        <f t="shared" si="1171"/>
        <v>0.03</v>
      </c>
      <c r="EH925" s="408">
        <f t="shared" si="1171"/>
        <v>0.03</v>
      </c>
      <c r="EI925" s="408">
        <f t="shared" si="1171"/>
        <v>0.03</v>
      </c>
      <c r="EJ925" s="408">
        <f t="shared" si="1171"/>
        <v>0.03</v>
      </c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  <c r="FT925" s="39"/>
      <c r="FU925" s="39"/>
      <c r="FV925" s="39"/>
      <c r="FW925" s="39"/>
      <c r="FX925" s="39"/>
      <c r="FY925" s="39"/>
      <c r="FZ925" s="39"/>
      <c r="GA925" s="39"/>
      <c r="GB925" s="39"/>
      <c r="GC925" s="39"/>
      <c r="GD925" s="39"/>
      <c r="GE925" s="39"/>
      <c r="GF925" s="39"/>
      <c r="GG925" s="39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  <c r="HA925" s="39"/>
      <c r="HB925" s="39"/>
      <c r="HC925" s="39"/>
      <c r="HD925" s="39"/>
      <c r="HE925" s="39"/>
      <c r="HF925" s="39"/>
      <c r="HG925" s="39"/>
      <c r="HH925" s="39"/>
      <c r="HI925" s="39"/>
      <c r="HJ925" s="39"/>
      <c r="HK925" s="39"/>
      <c r="HL925" s="39"/>
      <c r="HM925" s="39"/>
      <c r="HN925" s="39"/>
      <c r="HO925" s="39"/>
      <c r="HP925" s="39"/>
      <c r="HQ925" s="39"/>
      <c r="HR925" s="39"/>
      <c r="HS925" s="39"/>
      <c r="HT925" s="39"/>
    </row>
    <row r="926" spans="1:228" ht="12.75" hidden="1" customHeight="1" x14ac:dyDescent="0.2">
      <c r="A926" s="31">
        <f t="shared" si="1144"/>
        <v>67</v>
      </c>
      <c r="B926" s="31"/>
      <c r="C926" s="31"/>
      <c r="D926" s="32">
        <f t="shared" si="1145"/>
        <v>802</v>
      </c>
      <c r="E926" s="33">
        <f t="shared" ca="1" si="1108"/>
        <v>0</v>
      </c>
      <c r="F926" s="33">
        <f t="shared" ca="1" si="1109"/>
        <v>0</v>
      </c>
      <c r="G926" s="33">
        <f t="shared" ca="1" si="1110"/>
        <v>0</v>
      </c>
      <c r="H926" s="33">
        <v>0</v>
      </c>
      <c r="I926" s="33">
        <v>0</v>
      </c>
      <c r="J926" s="33">
        <f t="shared" ca="1" si="1166"/>
        <v>0</v>
      </c>
      <c r="K926" s="33">
        <f t="shared" ca="1" si="1111"/>
        <v>0</v>
      </c>
      <c r="L926" s="33"/>
      <c r="M926" s="832">
        <v>0</v>
      </c>
      <c r="N926" s="33">
        <f>IF(M926&gt;0,#REF!,0)</f>
        <v>0</v>
      </c>
      <c r="O926" s="33">
        <f t="shared" ca="1" si="1112"/>
        <v>0</v>
      </c>
      <c r="P926" s="833">
        <f t="shared" ca="1" si="1146"/>
        <v>0</v>
      </c>
      <c r="Q926" s="834">
        <f t="shared" ca="1" si="1147"/>
        <v>0</v>
      </c>
      <c r="R926" s="835">
        <f t="shared" ca="1" si="1148"/>
        <v>0</v>
      </c>
      <c r="S926" s="836">
        <f t="shared" ca="1" si="1149"/>
        <v>0</v>
      </c>
      <c r="T926" s="34">
        <f t="shared" ca="1" si="1113"/>
        <v>0</v>
      </c>
      <c r="U926" s="835">
        <f t="shared" ca="1" si="1150"/>
        <v>0</v>
      </c>
      <c r="V926" s="34">
        <f t="shared" si="1099"/>
        <v>0</v>
      </c>
      <c r="W926" s="553">
        <f t="shared" si="1100"/>
        <v>0</v>
      </c>
      <c r="X926" s="42">
        <f t="shared" si="1151"/>
        <v>0.03</v>
      </c>
      <c r="Y926" s="43">
        <f t="shared" si="1114"/>
        <v>2.4662697723036864E-3</v>
      </c>
      <c r="Z926" s="45">
        <f t="shared" si="1106"/>
        <v>0.03</v>
      </c>
      <c r="AA926" s="43">
        <f t="shared" si="1115"/>
        <v>2.4662697723036864E-3</v>
      </c>
      <c r="AB926" s="35">
        <f t="shared" ref="AB926:AD941" si="1172">AB925</f>
        <v>0.16</v>
      </c>
      <c r="AC926" s="35">
        <f t="shared" ca="1" si="1172"/>
        <v>0.15470777428049154</v>
      </c>
      <c r="AD926" s="317">
        <f t="shared" ca="1" si="1172"/>
        <v>0.15470777428049154</v>
      </c>
      <c r="AE926" s="39"/>
      <c r="AF926" s="318">
        <f t="shared" si="1167"/>
        <v>0</v>
      </c>
      <c r="AG926" s="405">
        <f t="shared" ca="1" si="1117"/>
        <v>0</v>
      </c>
      <c r="AH926" s="318">
        <f t="shared" si="1168"/>
        <v>0</v>
      </c>
      <c r="AI926" s="405">
        <f t="shared" ca="1" si="1119"/>
        <v>0</v>
      </c>
      <c r="AJ926" s="318">
        <f t="shared" si="1169"/>
        <v>0</v>
      </c>
      <c r="AK926" s="405">
        <f t="shared" ca="1" si="1121"/>
        <v>0</v>
      </c>
      <c r="AL926" s="35">
        <v>0</v>
      </c>
      <c r="AM926" s="36">
        <f t="shared" ca="1" si="1122"/>
        <v>0</v>
      </c>
      <c r="AN926" s="39"/>
      <c r="AO926" s="39"/>
      <c r="AP926" s="709">
        <f ca="1">IF($J$12="",0,IF(A926&lt;=$Y$3,IF(R925+SUM($M$126:M926)&gt;$Z$22,R925*10%,IF(R925+SUM($M$126:M926)&lt;=$Z$22,$Z$22-R925-SUM($M$126:M926))),0))</f>
        <v>0</v>
      </c>
      <c r="AQ926" s="319">
        <f t="shared" ca="1" si="1153"/>
        <v>0</v>
      </c>
      <c r="AR926" s="319">
        <f ca="1">IF($J$12="",0,IF(U925&lt;0,0,IF(A926&lt;=$Y$3,IF(U925+SUM($M$126:M926)&gt;$Z$22,U925*10%,IF(U925+SUM($M$126:M926)&lt;=$Z$22,$AR$125-U925-SUM($M$126:M926))),0)))</f>
        <v>0</v>
      </c>
      <c r="AS926" s="39">
        <f t="shared" ca="1" si="1154"/>
        <v>0</v>
      </c>
      <c r="AT926" s="723">
        <f t="shared" ca="1" si="1123"/>
        <v>0</v>
      </c>
      <c r="AU926" s="321">
        <f t="shared" ca="1" si="1124"/>
        <v>0</v>
      </c>
      <c r="AV926" s="320">
        <f t="shared" ca="1" si="1125"/>
        <v>0</v>
      </c>
      <c r="AW926" s="320">
        <f t="shared" ca="1" si="1126"/>
        <v>0</v>
      </c>
      <c r="AX926" s="321">
        <f t="shared" ca="1" si="1127"/>
        <v>0</v>
      </c>
      <c r="AY926" s="321">
        <f t="shared" ca="1" si="1155"/>
        <v>0</v>
      </c>
      <c r="AZ926" s="724">
        <f t="shared" ca="1" si="1128"/>
        <v>0</v>
      </c>
      <c r="BA926" s="1259">
        <f t="shared" si="1156"/>
        <v>0</v>
      </c>
      <c r="BB926" s="1250"/>
      <c r="BC926" s="715">
        <f t="shared" si="1129"/>
        <v>0</v>
      </c>
      <c r="BD926" s="715">
        <f t="shared" si="1130"/>
        <v>0</v>
      </c>
      <c r="BE926" s="716">
        <f t="shared" si="1131"/>
        <v>0</v>
      </c>
      <c r="BF926" s="716">
        <f t="shared" si="1157"/>
        <v>0</v>
      </c>
      <c r="BG926" s="732">
        <f t="shared" si="1132"/>
        <v>0</v>
      </c>
      <c r="BH926" s="39"/>
      <c r="BI926" s="39"/>
      <c r="BJ926" s="39"/>
      <c r="BK926" s="39"/>
      <c r="BL926" s="39"/>
      <c r="BM926" s="30"/>
      <c r="BN926" s="422">
        <f t="shared" ca="1" si="1133"/>
        <v>0</v>
      </c>
      <c r="BO926" s="422">
        <f t="shared" ca="1" si="1134"/>
        <v>0</v>
      </c>
      <c r="BP926" s="422">
        <f t="shared" ca="1" si="1135"/>
        <v>0</v>
      </c>
      <c r="BQ926" s="422">
        <f t="shared" ca="1" si="1136"/>
        <v>0</v>
      </c>
      <c r="BR926" s="422">
        <f t="shared" ca="1" si="1158"/>
        <v>0</v>
      </c>
      <c r="BS926" s="422">
        <f t="shared" ca="1" si="1137"/>
        <v>0</v>
      </c>
      <c r="BT926" s="422">
        <f t="shared" si="1138"/>
        <v>0</v>
      </c>
      <c r="BU926" s="422">
        <f t="shared" si="1139"/>
        <v>0</v>
      </c>
      <c r="BV926" s="422">
        <f t="shared" si="1140"/>
        <v>0</v>
      </c>
      <c r="BW926" s="422">
        <f t="shared" si="1141"/>
        <v>0</v>
      </c>
      <c r="BX926" s="422">
        <f t="shared" si="1159"/>
        <v>0</v>
      </c>
      <c r="BY926" s="422">
        <f t="shared" si="1142"/>
        <v>0</v>
      </c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1">
        <f t="shared" si="1160"/>
        <v>65</v>
      </c>
      <c r="DX926" s="448">
        <f t="shared" si="1143"/>
        <v>802</v>
      </c>
      <c r="DY926" s="521">
        <f t="shared" si="1161"/>
        <v>0</v>
      </c>
      <c r="DZ926" s="522">
        <f t="shared" si="1162"/>
        <v>0</v>
      </c>
      <c r="EA926" s="521">
        <f t="shared" si="1163"/>
        <v>0</v>
      </c>
      <c r="EB926" s="522"/>
      <c r="EC926" s="419"/>
      <c r="ED926" s="522"/>
      <c r="EE926" s="39"/>
      <c r="EF926" s="448">
        <f t="shared" si="1164"/>
        <v>802</v>
      </c>
      <c r="EG926" s="408">
        <f t="shared" si="1171"/>
        <v>0.03</v>
      </c>
      <c r="EH926" s="408">
        <f t="shared" si="1171"/>
        <v>0.03</v>
      </c>
      <c r="EI926" s="408">
        <f t="shared" si="1171"/>
        <v>0.03</v>
      </c>
      <c r="EJ926" s="408">
        <f t="shared" si="1171"/>
        <v>0.03</v>
      </c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  <c r="FT926" s="39"/>
      <c r="FU926" s="39"/>
      <c r="FV926" s="39"/>
      <c r="FW926" s="39"/>
      <c r="FX926" s="39"/>
      <c r="FY926" s="39"/>
      <c r="FZ926" s="39"/>
      <c r="GA926" s="39"/>
      <c r="GB926" s="39"/>
      <c r="GC926" s="39"/>
      <c r="GD926" s="39"/>
      <c r="GE926" s="39"/>
      <c r="GF926" s="39"/>
      <c r="GG926" s="39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  <c r="HA926" s="39"/>
      <c r="HB926" s="39"/>
      <c r="HC926" s="39"/>
      <c r="HD926" s="39"/>
      <c r="HE926" s="39"/>
      <c r="HF926" s="39"/>
      <c r="HG926" s="39"/>
      <c r="HH926" s="39"/>
      <c r="HI926" s="39"/>
      <c r="HJ926" s="39"/>
      <c r="HK926" s="39"/>
      <c r="HL926" s="39"/>
      <c r="HM926" s="39"/>
      <c r="HN926" s="39"/>
      <c r="HO926" s="39"/>
      <c r="HP926" s="39"/>
      <c r="HQ926" s="39"/>
      <c r="HR926" s="39"/>
      <c r="HS926" s="39"/>
      <c r="HT926" s="39"/>
    </row>
    <row r="927" spans="1:228" ht="12.75" hidden="1" customHeight="1" x14ac:dyDescent="0.2">
      <c r="A927" s="31">
        <f t="shared" si="1144"/>
        <v>67</v>
      </c>
      <c r="B927" s="31"/>
      <c r="C927" s="31"/>
      <c r="D927" s="32">
        <f t="shared" si="1145"/>
        <v>803</v>
      </c>
      <c r="E927" s="33">
        <f t="shared" ca="1" si="1108"/>
        <v>0</v>
      </c>
      <c r="F927" s="33">
        <f t="shared" ca="1" si="1109"/>
        <v>0</v>
      </c>
      <c r="G927" s="33">
        <f t="shared" ca="1" si="1110"/>
        <v>0</v>
      </c>
      <c r="H927" s="33">
        <v>0</v>
      </c>
      <c r="I927" s="33">
        <v>0</v>
      </c>
      <c r="J927" s="33">
        <f t="shared" ca="1" si="1166"/>
        <v>0</v>
      </c>
      <c r="K927" s="33">
        <f t="shared" ca="1" si="1111"/>
        <v>0</v>
      </c>
      <c r="L927" s="33"/>
      <c r="M927" s="832">
        <v>0</v>
      </c>
      <c r="N927" s="33">
        <f>IF(M927&gt;0,#REF!,0)</f>
        <v>0</v>
      </c>
      <c r="O927" s="33">
        <f t="shared" ca="1" si="1112"/>
        <v>0</v>
      </c>
      <c r="P927" s="833">
        <f t="shared" ca="1" si="1146"/>
        <v>0</v>
      </c>
      <c r="Q927" s="834">
        <f t="shared" ca="1" si="1147"/>
        <v>0</v>
      </c>
      <c r="R927" s="835">
        <f t="shared" ca="1" si="1148"/>
        <v>0</v>
      </c>
      <c r="S927" s="836">
        <f t="shared" ca="1" si="1149"/>
        <v>0</v>
      </c>
      <c r="T927" s="34">
        <f t="shared" ca="1" si="1113"/>
        <v>0</v>
      </c>
      <c r="U927" s="835">
        <f t="shared" ca="1" si="1150"/>
        <v>0</v>
      </c>
      <c r="V927" s="34">
        <f t="shared" si="1099"/>
        <v>0</v>
      </c>
      <c r="W927" s="553">
        <f t="shared" si="1100"/>
        <v>0</v>
      </c>
      <c r="X927" s="42">
        <f t="shared" si="1151"/>
        <v>0.03</v>
      </c>
      <c r="Y927" s="43">
        <f t="shared" si="1114"/>
        <v>2.4662697723036864E-3</v>
      </c>
      <c r="Z927" s="45">
        <f t="shared" si="1106"/>
        <v>0.03</v>
      </c>
      <c r="AA927" s="43">
        <f t="shared" si="1115"/>
        <v>2.4662697723036864E-3</v>
      </c>
      <c r="AB927" s="35">
        <f t="shared" si="1172"/>
        <v>0.16</v>
      </c>
      <c r="AC927" s="35">
        <f t="shared" ca="1" si="1172"/>
        <v>0.15470777428049154</v>
      </c>
      <c r="AD927" s="317">
        <f t="shared" ca="1" si="1172"/>
        <v>0.15470777428049154</v>
      </c>
      <c r="AE927" s="39"/>
      <c r="AF927" s="318">
        <f t="shared" si="1167"/>
        <v>0</v>
      </c>
      <c r="AG927" s="405">
        <f t="shared" ca="1" si="1117"/>
        <v>0</v>
      </c>
      <c r="AH927" s="318">
        <f t="shared" si="1168"/>
        <v>0</v>
      </c>
      <c r="AI927" s="405">
        <f t="shared" ca="1" si="1119"/>
        <v>0</v>
      </c>
      <c r="AJ927" s="318">
        <f t="shared" si="1169"/>
        <v>0</v>
      </c>
      <c r="AK927" s="405">
        <f t="shared" ca="1" si="1121"/>
        <v>0</v>
      </c>
      <c r="AL927" s="35">
        <v>0</v>
      </c>
      <c r="AM927" s="36">
        <f t="shared" ca="1" si="1122"/>
        <v>0</v>
      </c>
      <c r="AN927" s="39"/>
      <c r="AO927" s="39"/>
      <c r="AP927" s="709">
        <f ca="1">IF($J$12="",0,IF(A927&lt;=$Y$3,IF(R926+SUM($M$126:M927)&gt;$Z$22,R926*10%,IF(R926+SUM($M$126:M927)&lt;=$Z$22,$Z$22-R926-SUM($M$126:M927))),0))</f>
        <v>0</v>
      </c>
      <c r="AQ927" s="319">
        <f t="shared" ca="1" si="1153"/>
        <v>0</v>
      </c>
      <c r="AR927" s="319">
        <f ca="1">IF($J$12="",0,IF(U926&lt;0,0,IF(A927&lt;=$Y$3,IF(U926+SUM($M$126:M927)&gt;$Z$22,U926*10%,IF(U926+SUM($M$126:M927)&lt;=$Z$22,$AR$125-U926-SUM($M$126:M927))),0)))</f>
        <v>0</v>
      </c>
      <c r="AS927" s="39">
        <f t="shared" ca="1" si="1154"/>
        <v>0</v>
      </c>
      <c r="AT927" s="723">
        <f t="shared" ca="1" si="1123"/>
        <v>0</v>
      </c>
      <c r="AU927" s="321">
        <f t="shared" ca="1" si="1124"/>
        <v>0</v>
      </c>
      <c r="AV927" s="320">
        <f t="shared" ca="1" si="1125"/>
        <v>0</v>
      </c>
      <c r="AW927" s="320">
        <f t="shared" ca="1" si="1126"/>
        <v>0</v>
      </c>
      <c r="AX927" s="321">
        <f t="shared" ca="1" si="1127"/>
        <v>0</v>
      </c>
      <c r="AY927" s="321">
        <f t="shared" ca="1" si="1155"/>
        <v>0</v>
      </c>
      <c r="AZ927" s="724">
        <f t="shared" ca="1" si="1128"/>
        <v>0</v>
      </c>
      <c r="BA927" s="1259">
        <f t="shared" si="1156"/>
        <v>0</v>
      </c>
      <c r="BB927" s="1250"/>
      <c r="BC927" s="715">
        <f t="shared" si="1129"/>
        <v>0</v>
      </c>
      <c r="BD927" s="715">
        <f t="shared" si="1130"/>
        <v>0</v>
      </c>
      <c r="BE927" s="716">
        <f t="shared" si="1131"/>
        <v>0</v>
      </c>
      <c r="BF927" s="716">
        <f t="shared" si="1157"/>
        <v>0</v>
      </c>
      <c r="BG927" s="732">
        <f t="shared" si="1132"/>
        <v>0</v>
      </c>
      <c r="BH927" s="39"/>
      <c r="BI927" s="39"/>
      <c r="BJ927" s="39"/>
      <c r="BK927" s="39"/>
      <c r="BL927" s="39"/>
      <c r="BM927" s="30"/>
      <c r="BN927" s="422">
        <f t="shared" ca="1" si="1133"/>
        <v>0</v>
      </c>
      <c r="BO927" s="422">
        <f t="shared" ca="1" si="1134"/>
        <v>0</v>
      </c>
      <c r="BP927" s="422">
        <f t="shared" ca="1" si="1135"/>
        <v>0</v>
      </c>
      <c r="BQ927" s="422">
        <f t="shared" ca="1" si="1136"/>
        <v>0</v>
      </c>
      <c r="BR927" s="422">
        <f t="shared" ca="1" si="1158"/>
        <v>0</v>
      </c>
      <c r="BS927" s="422">
        <f t="shared" ca="1" si="1137"/>
        <v>0</v>
      </c>
      <c r="BT927" s="422">
        <f t="shared" si="1138"/>
        <v>0</v>
      </c>
      <c r="BU927" s="422">
        <f t="shared" si="1139"/>
        <v>0</v>
      </c>
      <c r="BV927" s="422">
        <f t="shared" si="1140"/>
        <v>0</v>
      </c>
      <c r="BW927" s="422">
        <f t="shared" si="1141"/>
        <v>0</v>
      </c>
      <c r="BX927" s="422">
        <f t="shared" si="1159"/>
        <v>0</v>
      </c>
      <c r="BY927" s="422">
        <f t="shared" si="1142"/>
        <v>0</v>
      </c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1">
        <f t="shared" si="1160"/>
        <v>65</v>
      </c>
      <c r="DX927" s="448">
        <f t="shared" si="1143"/>
        <v>803</v>
      </c>
      <c r="DY927" s="521">
        <f t="shared" si="1161"/>
        <v>0</v>
      </c>
      <c r="DZ927" s="522">
        <f t="shared" si="1162"/>
        <v>0</v>
      </c>
      <c r="EA927" s="521">
        <f t="shared" si="1163"/>
        <v>0</v>
      </c>
      <c r="EB927" s="522"/>
      <c r="EC927" s="419"/>
      <c r="ED927" s="522"/>
      <c r="EE927" s="39"/>
      <c r="EF927" s="448">
        <f t="shared" si="1164"/>
        <v>803</v>
      </c>
      <c r="EG927" s="408">
        <f t="shared" ref="EG927:EJ942" si="1173">EG926</f>
        <v>0.03</v>
      </c>
      <c r="EH927" s="408">
        <f t="shared" si="1173"/>
        <v>0.03</v>
      </c>
      <c r="EI927" s="408">
        <f t="shared" si="1173"/>
        <v>0.03</v>
      </c>
      <c r="EJ927" s="408">
        <f t="shared" si="1173"/>
        <v>0.03</v>
      </c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  <c r="FR927" s="39"/>
      <c r="FS927" s="39"/>
      <c r="FT927" s="39"/>
      <c r="FU927" s="39"/>
      <c r="FV927" s="39"/>
      <c r="FW927" s="39"/>
      <c r="FX927" s="39"/>
      <c r="FY927" s="39"/>
      <c r="FZ927" s="39"/>
      <c r="GA927" s="39"/>
      <c r="GB927" s="39"/>
      <c r="GC927" s="39"/>
      <c r="GD927" s="39"/>
      <c r="GE927" s="39"/>
      <c r="GF927" s="39"/>
      <c r="GG927" s="39"/>
      <c r="GH927" s="39"/>
      <c r="GI927" s="39"/>
      <c r="GJ927" s="39"/>
      <c r="GK927" s="39"/>
      <c r="GL927" s="39"/>
      <c r="GM927" s="39"/>
      <c r="GN927" s="39"/>
      <c r="GO927" s="39"/>
      <c r="GP927" s="39"/>
      <c r="GQ927" s="39"/>
      <c r="GR927" s="39"/>
      <c r="GS927" s="39"/>
      <c r="GT927" s="39"/>
      <c r="GU927" s="39"/>
      <c r="GV927" s="39"/>
      <c r="GW927" s="39"/>
      <c r="GX927" s="39"/>
      <c r="GY927" s="39"/>
      <c r="GZ927" s="39"/>
      <c r="HA927" s="39"/>
      <c r="HB927" s="39"/>
      <c r="HC927" s="39"/>
      <c r="HD927" s="39"/>
      <c r="HE927" s="39"/>
      <c r="HF927" s="39"/>
      <c r="HG927" s="39"/>
      <c r="HH927" s="39"/>
      <c r="HI927" s="39"/>
      <c r="HJ927" s="39"/>
      <c r="HK927" s="39"/>
      <c r="HL927" s="39"/>
      <c r="HM927" s="39"/>
      <c r="HN927" s="39"/>
      <c r="HO927" s="39"/>
      <c r="HP927" s="39"/>
      <c r="HQ927" s="39"/>
      <c r="HR927" s="39"/>
      <c r="HS927" s="39"/>
      <c r="HT927" s="39"/>
    </row>
    <row r="928" spans="1:228" ht="12.75" hidden="1" customHeight="1" x14ac:dyDescent="0.2">
      <c r="A928" s="31">
        <f t="shared" si="1144"/>
        <v>67</v>
      </c>
      <c r="B928" s="31"/>
      <c r="C928" s="31"/>
      <c r="D928" s="32">
        <f t="shared" si="1145"/>
        <v>804</v>
      </c>
      <c r="E928" s="33">
        <f t="shared" ca="1" si="1108"/>
        <v>0</v>
      </c>
      <c r="F928" s="33">
        <f t="shared" ca="1" si="1109"/>
        <v>0</v>
      </c>
      <c r="G928" s="33">
        <f t="shared" ca="1" si="1110"/>
        <v>0</v>
      </c>
      <c r="H928" s="33">
        <v>0</v>
      </c>
      <c r="I928" s="33">
        <v>0</v>
      </c>
      <c r="J928" s="33">
        <f t="shared" ca="1" si="1166"/>
        <v>0</v>
      </c>
      <c r="K928" s="33">
        <f t="shared" ca="1" si="1111"/>
        <v>0</v>
      </c>
      <c r="L928" s="33"/>
      <c r="M928" s="832">
        <v>0</v>
      </c>
      <c r="N928" s="33">
        <f>IF(M928&gt;0,#REF!,0)</f>
        <v>0</v>
      </c>
      <c r="O928" s="33">
        <f t="shared" ca="1" si="1112"/>
        <v>0</v>
      </c>
      <c r="P928" s="833">
        <f t="shared" ca="1" si="1146"/>
        <v>0</v>
      </c>
      <c r="Q928" s="834">
        <f t="shared" ca="1" si="1147"/>
        <v>0</v>
      </c>
      <c r="R928" s="835">
        <f t="shared" ca="1" si="1148"/>
        <v>0</v>
      </c>
      <c r="S928" s="836">
        <f t="shared" ca="1" si="1149"/>
        <v>0</v>
      </c>
      <c r="T928" s="34">
        <f t="shared" ca="1" si="1113"/>
        <v>0</v>
      </c>
      <c r="U928" s="835">
        <f t="shared" ca="1" si="1150"/>
        <v>0</v>
      </c>
      <c r="V928" s="34">
        <f t="shared" si="1099"/>
        <v>0</v>
      </c>
      <c r="W928" s="553">
        <f t="shared" si="1100"/>
        <v>0</v>
      </c>
      <c r="X928" s="42">
        <f t="shared" si="1151"/>
        <v>0.03</v>
      </c>
      <c r="Y928" s="43">
        <f t="shared" si="1114"/>
        <v>2.4662697723036864E-3</v>
      </c>
      <c r="Z928" s="45">
        <f t="shared" si="1106"/>
        <v>0.03</v>
      </c>
      <c r="AA928" s="43">
        <f t="shared" si="1115"/>
        <v>2.4662697723036864E-3</v>
      </c>
      <c r="AB928" s="35">
        <f t="shared" si="1172"/>
        <v>0.16</v>
      </c>
      <c r="AC928" s="35">
        <f t="shared" ca="1" si="1172"/>
        <v>0.15470777428049154</v>
      </c>
      <c r="AD928" s="317">
        <f t="shared" ca="1" si="1172"/>
        <v>0.15470777428049154</v>
      </c>
      <c r="AE928" s="39"/>
      <c r="AF928" s="318">
        <f t="shared" si="1167"/>
        <v>0</v>
      </c>
      <c r="AG928" s="405">
        <f t="shared" ca="1" si="1117"/>
        <v>0</v>
      </c>
      <c r="AH928" s="318">
        <f t="shared" si="1168"/>
        <v>0</v>
      </c>
      <c r="AI928" s="405">
        <f t="shared" ca="1" si="1119"/>
        <v>0</v>
      </c>
      <c r="AJ928" s="318">
        <f t="shared" si="1169"/>
        <v>0</v>
      </c>
      <c r="AK928" s="405">
        <f t="shared" ca="1" si="1121"/>
        <v>0</v>
      </c>
      <c r="AL928" s="35">
        <v>0</v>
      </c>
      <c r="AM928" s="36">
        <f t="shared" ca="1" si="1122"/>
        <v>0</v>
      </c>
      <c r="AN928" s="39"/>
      <c r="AO928" s="39"/>
      <c r="AP928" s="710">
        <f ca="1">IF($J$12="",0,IF(A928&lt;=$Y$3,IF(R927+SUM($M$126:M928)&gt;$Z$22,R927*10%,IF(R927+SUM($M$126:M928)&lt;=$Z$22,$Z$22-R927-SUM($M$126:M928))),0))</f>
        <v>0</v>
      </c>
      <c r="AQ928" s="711">
        <f t="shared" ca="1" si="1153"/>
        <v>0</v>
      </c>
      <c r="AR928" s="711">
        <f ca="1">IF($J$12="",0,IF(U927&lt;0,0,IF(A928&lt;=$Y$3,IF(U927+SUM($M$126:M928)&gt;$Z$22,U927*10%,IF(U927+SUM($M$126:M928)&lt;=$Z$22,$AR$125-U927-SUM($M$126:M928))),0)))</f>
        <v>0</v>
      </c>
      <c r="AS928" s="717">
        <f t="shared" ca="1" si="1154"/>
        <v>0</v>
      </c>
      <c r="AT928" s="725">
        <f t="shared" ca="1" si="1123"/>
        <v>0</v>
      </c>
      <c r="AU928" s="726">
        <f t="shared" ca="1" si="1124"/>
        <v>0</v>
      </c>
      <c r="AV928" s="727">
        <f t="shared" ca="1" si="1125"/>
        <v>0</v>
      </c>
      <c r="AW928" s="727">
        <f t="shared" ca="1" si="1126"/>
        <v>0</v>
      </c>
      <c r="AX928" s="726">
        <f t="shared" ca="1" si="1127"/>
        <v>0</v>
      </c>
      <c r="AY928" s="726">
        <f t="shared" ca="1" si="1155"/>
        <v>0</v>
      </c>
      <c r="AZ928" s="728">
        <f t="shared" ca="1" si="1128"/>
        <v>0</v>
      </c>
      <c r="BA928" s="1260">
        <f t="shared" si="1156"/>
        <v>0</v>
      </c>
      <c r="BB928" s="1251"/>
      <c r="BC928" s="733">
        <f t="shared" si="1129"/>
        <v>0</v>
      </c>
      <c r="BD928" s="733">
        <f t="shared" si="1130"/>
        <v>0</v>
      </c>
      <c r="BE928" s="734">
        <f t="shared" si="1131"/>
        <v>0</v>
      </c>
      <c r="BF928" s="734">
        <f t="shared" si="1157"/>
        <v>0</v>
      </c>
      <c r="BG928" s="735">
        <f t="shared" si="1132"/>
        <v>0</v>
      </c>
      <c r="BH928" s="39"/>
      <c r="BI928" s="39"/>
      <c r="BJ928" s="39"/>
      <c r="BK928" s="39"/>
      <c r="BL928" s="39"/>
      <c r="BM928" s="30"/>
      <c r="BN928" s="423">
        <f t="shared" ca="1" si="1133"/>
        <v>0</v>
      </c>
      <c r="BO928" s="423">
        <f t="shared" ca="1" si="1134"/>
        <v>0</v>
      </c>
      <c r="BP928" s="423">
        <f t="shared" ca="1" si="1135"/>
        <v>0</v>
      </c>
      <c r="BQ928" s="423">
        <f t="shared" ca="1" si="1136"/>
        <v>0</v>
      </c>
      <c r="BR928" s="423">
        <f t="shared" ca="1" si="1158"/>
        <v>0</v>
      </c>
      <c r="BS928" s="423">
        <f t="shared" ca="1" si="1137"/>
        <v>0</v>
      </c>
      <c r="BT928" s="423">
        <f t="shared" si="1138"/>
        <v>0</v>
      </c>
      <c r="BU928" s="423">
        <f t="shared" si="1139"/>
        <v>0</v>
      </c>
      <c r="BV928" s="423">
        <f t="shared" si="1140"/>
        <v>0</v>
      </c>
      <c r="BW928" s="423">
        <f t="shared" si="1141"/>
        <v>0</v>
      </c>
      <c r="BX928" s="423">
        <f t="shared" si="1159"/>
        <v>0</v>
      </c>
      <c r="BY928" s="423">
        <f t="shared" si="1142"/>
        <v>0</v>
      </c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1">
        <f t="shared" si="1160"/>
        <v>65</v>
      </c>
      <c r="DX928" s="448">
        <f t="shared" si="1143"/>
        <v>804</v>
      </c>
      <c r="DY928" s="521">
        <f t="shared" si="1161"/>
        <v>0</v>
      </c>
      <c r="DZ928" s="522">
        <f t="shared" si="1162"/>
        <v>0</v>
      </c>
      <c r="EA928" s="521">
        <f t="shared" si="1163"/>
        <v>0</v>
      </c>
      <c r="EB928" s="522"/>
      <c r="EC928" s="419"/>
      <c r="ED928" s="522"/>
      <c r="EE928" s="39"/>
      <c r="EF928" s="448">
        <f t="shared" si="1164"/>
        <v>804</v>
      </c>
      <c r="EG928" s="408">
        <f t="shared" si="1173"/>
        <v>0.03</v>
      </c>
      <c r="EH928" s="408">
        <f t="shared" si="1173"/>
        <v>0.03</v>
      </c>
      <c r="EI928" s="408">
        <f t="shared" si="1173"/>
        <v>0.03</v>
      </c>
      <c r="EJ928" s="408">
        <f t="shared" si="1173"/>
        <v>0.03</v>
      </c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  <c r="FR928" s="39"/>
      <c r="FS928" s="39"/>
      <c r="FT928" s="39"/>
      <c r="FU928" s="39"/>
      <c r="FV928" s="39"/>
      <c r="FW928" s="39"/>
      <c r="FX928" s="39"/>
      <c r="FY928" s="39"/>
      <c r="FZ928" s="39"/>
      <c r="GA928" s="39"/>
      <c r="GB928" s="39"/>
      <c r="GC928" s="39"/>
      <c r="GD928" s="39"/>
      <c r="GE928" s="39"/>
      <c r="GF928" s="39"/>
      <c r="GG928" s="39"/>
      <c r="GH928" s="39"/>
      <c r="GI928" s="39"/>
      <c r="GJ928" s="39"/>
      <c r="GK928" s="39"/>
      <c r="GL928" s="39"/>
      <c r="GM928" s="39"/>
      <c r="GN928" s="39"/>
      <c r="GO928" s="39"/>
      <c r="GP928" s="39"/>
      <c r="GQ928" s="39"/>
      <c r="GR928" s="39"/>
      <c r="GS928" s="39"/>
      <c r="GT928" s="39"/>
      <c r="GU928" s="39"/>
      <c r="GV928" s="39"/>
      <c r="GW928" s="39"/>
      <c r="GX928" s="39"/>
      <c r="GY928" s="39"/>
      <c r="GZ928" s="39"/>
      <c r="HA928" s="39"/>
      <c r="HB928" s="39"/>
      <c r="HC928" s="39"/>
      <c r="HD928" s="39"/>
      <c r="HE928" s="39"/>
      <c r="HF928" s="39"/>
      <c r="HG928" s="39"/>
      <c r="HH928" s="39"/>
      <c r="HI928" s="39"/>
      <c r="HJ928" s="39"/>
      <c r="HK928" s="39"/>
      <c r="HL928" s="39"/>
      <c r="HM928" s="39"/>
      <c r="HN928" s="39"/>
      <c r="HO928" s="39"/>
      <c r="HP928" s="39"/>
      <c r="HQ928" s="39"/>
      <c r="HR928" s="39"/>
      <c r="HS928" s="39"/>
      <c r="HT928" s="39"/>
    </row>
    <row r="929" spans="1:228" ht="12.75" hidden="1" customHeight="1" x14ac:dyDescent="0.2">
      <c r="A929" s="31">
        <f>A928+1</f>
        <v>68</v>
      </c>
      <c r="B929" s="31"/>
      <c r="C929" s="31">
        <v>30</v>
      </c>
      <c r="D929" s="32">
        <f t="shared" si="1145"/>
        <v>805</v>
      </c>
      <c r="E929" s="33">
        <f t="shared" ca="1" si="1108"/>
        <v>0</v>
      </c>
      <c r="F929" s="33">
        <f t="shared" ca="1" si="1109"/>
        <v>0</v>
      </c>
      <c r="G929" s="33">
        <f t="shared" ca="1" si="1110"/>
        <v>0</v>
      </c>
      <c r="H929" s="33">
        <v>0</v>
      </c>
      <c r="I929" s="33">
        <v>0</v>
      </c>
      <c r="J929" s="33">
        <f t="shared" ca="1" si="1166"/>
        <v>0</v>
      </c>
      <c r="K929" s="33">
        <f t="shared" ca="1" si="1111"/>
        <v>0</v>
      </c>
      <c r="L929" s="33"/>
      <c r="M929" s="832">
        <v>0</v>
      </c>
      <c r="N929" s="33">
        <f>IF(M929&gt;0,#REF!,0)</f>
        <v>0</v>
      </c>
      <c r="O929" s="33">
        <f t="shared" ca="1" si="1112"/>
        <v>0</v>
      </c>
      <c r="P929" s="833">
        <f t="shared" ca="1" si="1146"/>
        <v>0</v>
      </c>
      <c r="Q929" s="834">
        <f t="shared" ca="1" si="1147"/>
        <v>0</v>
      </c>
      <c r="R929" s="835">
        <f t="shared" ca="1" si="1148"/>
        <v>0</v>
      </c>
      <c r="S929" s="836">
        <f t="shared" ca="1" si="1149"/>
        <v>0</v>
      </c>
      <c r="T929" s="34">
        <f t="shared" ca="1" si="1113"/>
        <v>0</v>
      </c>
      <c r="U929" s="835">
        <f t="shared" ca="1" si="1150"/>
        <v>0</v>
      </c>
      <c r="V929" s="34">
        <f t="shared" ref="V929:V964" si="1174">IF(D929&gt;180,0,$AB$1071*2.25*((180-D929+0)/180))</f>
        <v>0</v>
      </c>
      <c r="W929" s="553">
        <f t="shared" si="1100"/>
        <v>0</v>
      </c>
      <c r="X929" s="42">
        <f t="shared" si="1151"/>
        <v>0.03</v>
      </c>
      <c r="Y929" s="43">
        <f t="shared" si="1114"/>
        <v>2.4662697723036864E-3</v>
      </c>
      <c r="Z929" s="45">
        <f t="shared" si="1106"/>
        <v>0.03</v>
      </c>
      <c r="AA929" s="43">
        <f t="shared" si="1115"/>
        <v>2.4662697723036864E-3</v>
      </c>
      <c r="AB929" s="35">
        <f t="shared" si="1172"/>
        <v>0.16</v>
      </c>
      <c r="AC929" s="35">
        <f t="shared" ca="1" si="1172"/>
        <v>0.15470777428049154</v>
      </c>
      <c r="AD929" s="317">
        <f t="shared" ca="1" si="1172"/>
        <v>0.15470777428049154</v>
      </c>
      <c r="AE929" s="39"/>
      <c r="AF929" s="318">
        <f t="shared" si="1167"/>
        <v>0</v>
      </c>
      <c r="AG929" s="405">
        <f t="shared" ca="1" si="1117"/>
        <v>0</v>
      </c>
      <c r="AH929" s="318">
        <f t="shared" si="1168"/>
        <v>0</v>
      </c>
      <c r="AI929" s="405">
        <f t="shared" ca="1" si="1119"/>
        <v>0</v>
      </c>
      <c r="AJ929" s="318">
        <f t="shared" si="1169"/>
        <v>0</v>
      </c>
      <c r="AK929" s="405">
        <f t="shared" ca="1" si="1121"/>
        <v>0</v>
      </c>
      <c r="AL929" s="35">
        <v>0</v>
      </c>
      <c r="AM929" s="36">
        <f t="shared" ca="1" si="1122"/>
        <v>0</v>
      </c>
      <c r="AN929" s="39"/>
      <c r="AO929" s="39"/>
      <c r="AP929" s="709">
        <f ca="1">IF($J$12="",0,IF(A929&lt;=$Y$3,IF(R928+SUM($M$126:M929)&gt;$Z$22,R928*10%,IF(R928+SUM($M$126:M929)&lt;=$Z$22,$Z$22-R928-SUM($M$126:M929))),0))</f>
        <v>0</v>
      </c>
      <c r="AQ929" s="319">
        <f t="shared" ca="1" si="1153"/>
        <v>0</v>
      </c>
      <c r="AR929" s="319">
        <f ca="1">IF($J$12="",0,IF(U928&lt;0,0,IF(A929&lt;=$Y$3,IF(U928+SUM($M$126:M929)&gt;$Z$22,U928*10%,IF(U928+SUM($M$126:M929)&lt;=$Z$22,$AR$125-U928-SUM($M$126:M929))),0)))</f>
        <v>0</v>
      </c>
      <c r="AS929" s="39">
        <f t="shared" ca="1" si="1154"/>
        <v>0</v>
      </c>
      <c r="AT929" s="723">
        <f t="shared" ca="1" si="1123"/>
        <v>0</v>
      </c>
      <c r="AU929" s="321">
        <f t="shared" ca="1" si="1124"/>
        <v>0</v>
      </c>
      <c r="AV929" s="320">
        <f t="shared" ca="1" si="1125"/>
        <v>0</v>
      </c>
      <c r="AW929" s="320">
        <f t="shared" ca="1" si="1126"/>
        <v>0</v>
      </c>
      <c r="AX929" s="321">
        <f t="shared" ca="1" si="1127"/>
        <v>0</v>
      </c>
      <c r="AY929" s="321">
        <f t="shared" ca="1" si="1155"/>
        <v>0</v>
      </c>
      <c r="AZ929" s="724">
        <f t="shared" ca="1" si="1128"/>
        <v>0</v>
      </c>
      <c r="BA929" s="1259">
        <f t="shared" si="1156"/>
        <v>0</v>
      </c>
      <c r="BB929" s="1250"/>
      <c r="BC929" s="715">
        <f t="shared" si="1129"/>
        <v>0</v>
      </c>
      <c r="BD929" s="715">
        <f t="shared" si="1130"/>
        <v>0</v>
      </c>
      <c r="BE929" s="716">
        <f t="shared" si="1131"/>
        <v>0</v>
      </c>
      <c r="BF929" s="716">
        <f t="shared" si="1157"/>
        <v>0</v>
      </c>
      <c r="BG929" s="732">
        <f t="shared" si="1132"/>
        <v>0</v>
      </c>
      <c r="BH929" s="39"/>
      <c r="BI929" s="39"/>
      <c r="BJ929" s="39"/>
      <c r="BK929" s="39"/>
      <c r="BL929" s="39"/>
      <c r="BM929" s="30"/>
      <c r="BN929" s="422">
        <f t="shared" ca="1" si="1133"/>
        <v>0</v>
      </c>
      <c r="BO929" s="422">
        <f t="shared" ca="1" si="1134"/>
        <v>0</v>
      </c>
      <c r="BP929" s="422">
        <f t="shared" ca="1" si="1135"/>
        <v>0</v>
      </c>
      <c r="BQ929" s="422">
        <f t="shared" ca="1" si="1136"/>
        <v>0</v>
      </c>
      <c r="BR929" s="422">
        <f t="shared" ca="1" si="1158"/>
        <v>0</v>
      </c>
      <c r="BS929" s="422">
        <f t="shared" ca="1" si="1137"/>
        <v>0</v>
      </c>
      <c r="BT929" s="422">
        <f t="shared" si="1138"/>
        <v>0</v>
      </c>
      <c r="BU929" s="422">
        <f t="shared" si="1139"/>
        <v>0</v>
      </c>
      <c r="BV929" s="422">
        <f t="shared" si="1140"/>
        <v>0</v>
      </c>
      <c r="BW929" s="422">
        <f t="shared" si="1141"/>
        <v>0</v>
      </c>
      <c r="BX929" s="422">
        <f t="shared" si="1159"/>
        <v>0</v>
      </c>
      <c r="BY929" s="422">
        <f t="shared" si="1142"/>
        <v>0</v>
      </c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1">
        <f t="shared" si="1160"/>
        <v>65</v>
      </c>
      <c r="DX929" s="448">
        <f t="shared" si="1143"/>
        <v>805</v>
      </c>
      <c r="DY929" s="521">
        <f t="shared" si="1161"/>
        <v>0</v>
      </c>
      <c r="DZ929" s="522">
        <f t="shared" si="1162"/>
        <v>0</v>
      </c>
      <c r="EA929" s="521">
        <f t="shared" si="1163"/>
        <v>0</v>
      </c>
      <c r="EB929" s="522"/>
      <c r="EC929" s="419"/>
      <c r="ED929" s="522"/>
      <c r="EE929" s="39"/>
      <c r="EF929" s="448">
        <f t="shared" si="1164"/>
        <v>805</v>
      </c>
      <c r="EG929" s="408">
        <f t="shared" si="1173"/>
        <v>0.03</v>
      </c>
      <c r="EH929" s="408">
        <f t="shared" si="1173"/>
        <v>0.03</v>
      </c>
      <c r="EI929" s="408">
        <f t="shared" si="1173"/>
        <v>0.03</v>
      </c>
      <c r="EJ929" s="408">
        <f t="shared" si="1173"/>
        <v>0.03</v>
      </c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  <c r="FR929" s="39"/>
      <c r="FS929" s="39"/>
      <c r="FT929" s="39"/>
      <c r="FU929" s="39"/>
      <c r="FV929" s="39"/>
      <c r="FW929" s="39"/>
      <c r="FX929" s="39"/>
      <c r="FY929" s="39"/>
      <c r="FZ929" s="39"/>
      <c r="GA929" s="39"/>
      <c r="GB929" s="39"/>
      <c r="GC929" s="39"/>
      <c r="GD929" s="39"/>
      <c r="GE929" s="39"/>
      <c r="GF929" s="39"/>
      <c r="GG929" s="39"/>
      <c r="GH929" s="39"/>
      <c r="GI929" s="39"/>
      <c r="GJ929" s="39"/>
      <c r="GK929" s="39"/>
      <c r="GL929" s="39"/>
      <c r="GM929" s="39"/>
      <c r="GN929" s="39"/>
      <c r="GO929" s="39"/>
      <c r="GP929" s="39"/>
      <c r="GQ929" s="39"/>
      <c r="GR929" s="39"/>
      <c r="GS929" s="39"/>
      <c r="GT929" s="39"/>
      <c r="GU929" s="39"/>
      <c r="GV929" s="39"/>
      <c r="GW929" s="39"/>
      <c r="GX929" s="39"/>
      <c r="GY929" s="39"/>
      <c r="GZ929" s="39"/>
      <c r="HA929" s="39"/>
      <c r="HB929" s="39"/>
      <c r="HC929" s="39"/>
      <c r="HD929" s="39"/>
      <c r="HE929" s="39"/>
      <c r="HF929" s="39"/>
      <c r="HG929" s="39"/>
      <c r="HH929" s="39"/>
      <c r="HI929" s="39"/>
      <c r="HJ929" s="39"/>
      <c r="HK929" s="39"/>
      <c r="HL929" s="39"/>
      <c r="HM929" s="39"/>
      <c r="HN929" s="39"/>
      <c r="HO929" s="39"/>
      <c r="HP929" s="39"/>
      <c r="HQ929" s="39"/>
      <c r="HR929" s="39"/>
      <c r="HS929" s="39"/>
      <c r="HT929" s="39"/>
    </row>
    <row r="930" spans="1:228" ht="12.75" hidden="1" customHeight="1" x14ac:dyDescent="0.2">
      <c r="A930" s="31">
        <f t="shared" si="1144"/>
        <v>68</v>
      </c>
      <c r="B930" s="31"/>
      <c r="C930" s="31"/>
      <c r="D930" s="32">
        <f t="shared" si="1145"/>
        <v>806</v>
      </c>
      <c r="E930" s="33">
        <f t="shared" ca="1" si="1108"/>
        <v>0</v>
      </c>
      <c r="F930" s="33">
        <f t="shared" ca="1" si="1109"/>
        <v>0</v>
      </c>
      <c r="G930" s="33">
        <f t="shared" ca="1" si="1110"/>
        <v>0</v>
      </c>
      <c r="H930" s="33">
        <v>0</v>
      </c>
      <c r="I930" s="33">
        <v>0</v>
      </c>
      <c r="J930" s="33">
        <f t="shared" ca="1" si="1166"/>
        <v>0</v>
      </c>
      <c r="K930" s="33">
        <f t="shared" ca="1" si="1111"/>
        <v>0</v>
      </c>
      <c r="L930" s="33"/>
      <c r="M930" s="832">
        <v>0</v>
      </c>
      <c r="N930" s="33">
        <f>IF(M930&gt;0,#REF!,0)</f>
        <v>0</v>
      </c>
      <c r="O930" s="33">
        <f t="shared" ca="1" si="1112"/>
        <v>0</v>
      </c>
      <c r="P930" s="833">
        <f t="shared" ca="1" si="1146"/>
        <v>0</v>
      </c>
      <c r="Q930" s="834">
        <f t="shared" ca="1" si="1147"/>
        <v>0</v>
      </c>
      <c r="R930" s="835">
        <f t="shared" ca="1" si="1148"/>
        <v>0</v>
      </c>
      <c r="S930" s="836">
        <f t="shared" ca="1" si="1149"/>
        <v>0</v>
      </c>
      <c r="T930" s="34">
        <f t="shared" ca="1" si="1113"/>
        <v>0</v>
      </c>
      <c r="U930" s="835">
        <f t="shared" ca="1" si="1150"/>
        <v>0</v>
      </c>
      <c r="V930" s="34">
        <f t="shared" si="1174"/>
        <v>0</v>
      </c>
      <c r="W930" s="553">
        <f t="shared" ref="W930:W964" si="1175">ROUND(IF(D930&gt;180,0,2.25*((180-D930+0)/180)),3)</f>
        <v>0</v>
      </c>
      <c r="X930" s="42">
        <f t="shared" si="1151"/>
        <v>0.03</v>
      </c>
      <c r="Y930" s="43">
        <f t="shared" si="1114"/>
        <v>2.4662697723036864E-3</v>
      </c>
      <c r="Z930" s="45">
        <f t="shared" si="1106"/>
        <v>0.03</v>
      </c>
      <c r="AA930" s="43">
        <f t="shared" si="1115"/>
        <v>2.4662697723036864E-3</v>
      </c>
      <c r="AB930" s="35">
        <f t="shared" si="1172"/>
        <v>0.16</v>
      </c>
      <c r="AC930" s="35">
        <f t="shared" ca="1" si="1172"/>
        <v>0.15470777428049154</v>
      </c>
      <c r="AD930" s="317">
        <f t="shared" ca="1" si="1172"/>
        <v>0.15470777428049154</v>
      </c>
      <c r="AE930" s="39"/>
      <c r="AF930" s="318">
        <f t="shared" si="1167"/>
        <v>0</v>
      </c>
      <c r="AG930" s="405">
        <f t="shared" ca="1" si="1117"/>
        <v>0</v>
      </c>
      <c r="AH930" s="318">
        <f t="shared" si="1168"/>
        <v>0</v>
      </c>
      <c r="AI930" s="405">
        <f t="shared" ca="1" si="1119"/>
        <v>0</v>
      </c>
      <c r="AJ930" s="318">
        <f t="shared" si="1169"/>
        <v>0</v>
      </c>
      <c r="AK930" s="405">
        <f t="shared" ca="1" si="1121"/>
        <v>0</v>
      </c>
      <c r="AL930" s="35">
        <v>0</v>
      </c>
      <c r="AM930" s="36">
        <f t="shared" ca="1" si="1122"/>
        <v>0</v>
      </c>
      <c r="AN930" s="39"/>
      <c r="AO930" s="39"/>
      <c r="AP930" s="709">
        <f ca="1">IF($J$12="",0,IF(A930&lt;=$Y$3,IF(R929+SUM($M$126:M930)&gt;$Z$22,R929*10%,IF(R929+SUM($M$126:M930)&lt;=$Z$22,$Z$22-R929-SUM($M$126:M930))),0))</f>
        <v>0</v>
      </c>
      <c r="AQ930" s="319">
        <f t="shared" ca="1" si="1153"/>
        <v>0</v>
      </c>
      <c r="AR930" s="319">
        <f ca="1">IF($J$12="",0,IF(U929&lt;0,0,IF(A930&lt;=$Y$3,IF(U929+SUM($M$126:M930)&gt;$Z$22,U929*10%,IF(U929+SUM($M$126:M930)&lt;=$Z$22,$AR$125-U929-SUM($M$126:M930))),0)))</f>
        <v>0</v>
      </c>
      <c r="AS930" s="39">
        <f t="shared" ca="1" si="1154"/>
        <v>0</v>
      </c>
      <c r="AT930" s="723">
        <f t="shared" ca="1" si="1123"/>
        <v>0</v>
      </c>
      <c r="AU930" s="321">
        <f t="shared" ca="1" si="1124"/>
        <v>0</v>
      </c>
      <c r="AV930" s="320">
        <f t="shared" ca="1" si="1125"/>
        <v>0</v>
      </c>
      <c r="AW930" s="320">
        <f t="shared" ca="1" si="1126"/>
        <v>0</v>
      </c>
      <c r="AX930" s="321">
        <f t="shared" ca="1" si="1127"/>
        <v>0</v>
      </c>
      <c r="AY930" s="321">
        <f t="shared" ca="1" si="1155"/>
        <v>0</v>
      </c>
      <c r="AZ930" s="724">
        <f t="shared" ca="1" si="1128"/>
        <v>0</v>
      </c>
      <c r="BA930" s="1259">
        <f t="shared" si="1156"/>
        <v>0</v>
      </c>
      <c r="BB930" s="1250"/>
      <c r="BC930" s="715">
        <f t="shared" si="1129"/>
        <v>0</v>
      </c>
      <c r="BD930" s="715">
        <f t="shared" si="1130"/>
        <v>0</v>
      </c>
      <c r="BE930" s="716">
        <f t="shared" si="1131"/>
        <v>0</v>
      </c>
      <c r="BF930" s="716">
        <f t="shared" si="1157"/>
        <v>0</v>
      </c>
      <c r="BG930" s="732">
        <f t="shared" si="1132"/>
        <v>0</v>
      </c>
      <c r="BH930" s="39"/>
      <c r="BI930" s="39"/>
      <c r="BJ930" s="39"/>
      <c r="BK930" s="39"/>
      <c r="BL930" s="39"/>
      <c r="BM930" s="30"/>
      <c r="BN930" s="422">
        <f t="shared" ca="1" si="1133"/>
        <v>0</v>
      </c>
      <c r="BO930" s="422">
        <f t="shared" ca="1" si="1134"/>
        <v>0</v>
      </c>
      <c r="BP930" s="422">
        <f t="shared" ca="1" si="1135"/>
        <v>0</v>
      </c>
      <c r="BQ930" s="422">
        <f t="shared" ca="1" si="1136"/>
        <v>0</v>
      </c>
      <c r="BR930" s="422">
        <f t="shared" ca="1" si="1158"/>
        <v>0</v>
      </c>
      <c r="BS930" s="422">
        <f t="shared" ca="1" si="1137"/>
        <v>0</v>
      </c>
      <c r="BT930" s="422">
        <f t="shared" si="1138"/>
        <v>0</v>
      </c>
      <c r="BU930" s="422">
        <f t="shared" si="1139"/>
        <v>0</v>
      </c>
      <c r="BV930" s="422">
        <f t="shared" si="1140"/>
        <v>0</v>
      </c>
      <c r="BW930" s="422">
        <f t="shared" si="1141"/>
        <v>0</v>
      </c>
      <c r="BX930" s="422">
        <f t="shared" si="1159"/>
        <v>0</v>
      </c>
      <c r="BY930" s="422">
        <f t="shared" si="1142"/>
        <v>0</v>
      </c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1">
        <f t="shared" si="1160"/>
        <v>65</v>
      </c>
      <c r="DX930" s="448">
        <f t="shared" si="1143"/>
        <v>806</v>
      </c>
      <c r="DY930" s="521">
        <f t="shared" si="1161"/>
        <v>0</v>
      </c>
      <c r="DZ930" s="522">
        <f t="shared" si="1162"/>
        <v>0</v>
      </c>
      <c r="EA930" s="521">
        <f t="shared" si="1163"/>
        <v>0</v>
      </c>
      <c r="EB930" s="522"/>
      <c r="EC930" s="419"/>
      <c r="ED930" s="522"/>
      <c r="EE930" s="39"/>
      <c r="EF930" s="448">
        <f t="shared" si="1164"/>
        <v>806</v>
      </c>
      <c r="EG930" s="408">
        <f t="shared" si="1173"/>
        <v>0.03</v>
      </c>
      <c r="EH930" s="408">
        <f t="shared" si="1173"/>
        <v>0.03</v>
      </c>
      <c r="EI930" s="408">
        <f t="shared" si="1173"/>
        <v>0.03</v>
      </c>
      <c r="EJ930" s="408">
        <f t="shared" si="1173"/>
        <v>0.03</v>
      </c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  <c r="FR930" s="39"/>
      <c r="FS930" s="39"/>
      <c r="FT930" s="39"/>
      <c r="FU930" s="39"/>
      <c r="FV930" s="39"/>
      <c r="FW930" s="39"/>
      <c r="FX930" s="39"/>
      <c r="FY930" s="39"/>
      <c r="FZ930" s="39"/>
      <c r="GA930" s="39"/>
      <c r="GB930" s="39"/>
      <c r="GC930" s="39"/>
      <c r="GD930" s="39"/>
      <c r="GE930" s="39"/>
      <c r="GF930" s="39"/>
      <c r="GG930" s="39"/>
      <c r="GH930" s="39"/>
      <c r="GI930" s="39"/>
      <c r="GJ930" s="39"/>
      <c r="GK930" s="39"/>
      <c r="GL930" s="39"/>
      <c r="GM930" s="39"/>
      <c r="GN930" s="39"/>
      <c r="GO930" s="39"/>
      <c r="GP930" s="39"/>
      <c r="GQ930" s="39"/>
      <c r="GR930" s="39"/>
      <c r="GS930" s="39"/>
      <c r="GT930" s="39"/>
      <c r="GU930" s="39"/>
      <c r="GV930" s="39"/>
      <c r="GW930" s="39"/>
      <c r="GX930" s="39"/>
      <c r="GY930" s="39"/>
      <c r="GZ930" s="39"/>
      <c r="HA930" s="39"/>
      <c r="HB930" s="39"/>
      <c r="HC930" s="39"/>
      <c r="HD930" s="39"/>
      <c r="HE930" s="39"/>
      <c r="HF930" s="39"/>
      <c r="HG930" s="39"/>
      <c r="HH930" s="39"/>
      <c r="HI930" s="39"/>
      <c r="HJ930" s="39"/>
      <c r="HK930" s="39"/>
      <c r="HL930" s="39"/>
      <c r="HM930" s="39"/>
      <c r="HN930" s="39"/>
      <c r="HO930" s="39"/>
      <c r="HP930" s="39"/>
      <c r="HQ930" s="39"/>
      <c r="HR930" s="39"/>
      <c r="HS930" s="39"/>
      <c r="HT930" s="39"/>
    </row>
    <row r="931" spans="1:228" ht="12.75" hidden="1" customHeight="1" x14ac:dyDescent="0.2">
      <c r="A931" s="31">
        <f t="shared" si="1144"/>
        <v>68</v>
      </c>
      <c r="B931" s="31"/>
      <c r="C931" s="31"/>
      <c r="D931" s="32">
        <f t="shared" si="1145"/>
        <v>807</v>
      </c>
      <c r="E931" s="33">
        <f t="shared" ca="1" si="1108"/>
        <v>0</v>
      </c>
      <c r="F931" s="33">
        <f t="shared" ca="1" si="1109"/>
        <v>0</v>
      </c>
      <c r="G931" s="33">
        <f t="shared" ca="1" si="1110"/>
        <v>0</v>
      </c>
      <c r="H931" s="33">
        <v>0</v>
      </c>
      <c r="I931" s="33">
        <v>0</v>
      </c>
      <c r="J931" s="33">
        <f t="shared" ca="1" si="1166"/>
        <v>0</v>
      </c>
      <c r="K931" s="33">
        <f t="shared" ca="1" si="1111"/>
        <v>0</v>
      </c>
      <c r="L931" s="33"/>
      <c r="M931" s="832">
        <v>0</v>
      </c>
      <c r="N931" s="33">
        <f>IF(M931&gt;0,#REF!,0)</f>
        <v>0</v>
      </c>
      <c r="O931" s="33">
        <f t="shared" ca="1" si="1112"/>
        <v>0</v>
      </c>
      <c r="P931" s="833">
        <f t="shared" ca="1" si="1146"/>
        <v>0</v>
      </c>
      <c r="Q931" s="834">
        <f t="shared" ca="1" si="1147"/>
        <v>0</v>
      </c>
      <c r="R931" s="835">
        <f t="shared" ca="1" si="1148"/>
        <v>0</v>
      </c>
      <c r="S931" s="836">
        <f t="shared" ca="1" si="1149"/>
        <v>0</v>
      </c>
      <c r="T931" s="34">
        <f t="shared" ca="1" si="1113"/>
        <v>0</v>
      </c>
      <c r="U931" s="835">
        <f t="shared" ca="1" si="1150"/>
        <v>0</v>
      </c>
      <c r="V931" s="34">
        <f t="shared" si="1174"/>
        <v>0</v>
      </c>
      <c r="W931" s="553">
        <f t="shared" si="1175"/>
        <v>0</v>
      </c>
      <c r="X931" s="42">
        <f t="shared" si="1151"/>
        <v>0.03</v>
      </c>
      <c r="Y931" s="43">
        <f t="shared" si="1114"/>
        <v>2.4662697723036864E-3</v>
      </c>
      <c r="Z931" s="45">
        <f t="shared" si="1106"/>
        <v>0.03</v>
      </c>
      <c r="AA931" s="43">
        <f t="shared" si="1115"/>
        <v>2.4662697723036864E-3</v>
      </c>
      <c r="AB931" s="35">
        <f t="shared" si="1172"/>
        <v>0.16</v>
      </c>
      <c r="AC931" s="35">
        <f t="shared" ca="1" si="1172"/>
        <v>0.15470777428049154</v>
      </c>
      <c r="AD931" s="317">
        <f t="shared" ca="1" si="1172"/>
        <v>0.15470777428049154</v>
      </c>
      <c r="AE931" s="39"/>
      <c r="AF931" s="318">
        <f t="shared" si="1167"/>
        <v>0</v>
      </c>
      <c r="AG931" s="405">
        <f t="shared" ca="1" si="1117"/>
        <v>0</v>
      </c>
      <c r="AH931" s="318">
        <f t="shared" si="1168"/>
        <v>0</v>
      </c>
      <c r="AI931" s="405">
        <f t="shared" ca="1" si="1119"/>
        <v>0</v>
      </c>
      <c r="AJ931" s="318">
        <f t="shared" si="1169"/>
        <v>0</v>
      </c>
      <c r="AK931" s="405">
        <f t="shared" ca="1" si="1121"/>
        <v>0</v>
      </c>
      <c r="AL931" s="35">
        <v>0</v>
      </c>
      <c r="AM931" s="36">
        <f t="shared" ca="1" si="1122"/>
        <v>0</v>
      </c>
      <c r="AN931" s="39"/>
      <c r="AO931" s="39"/>
      <c r="AP931" s="709">
        <f ca="1">IF($J$12="",0,IF(A931&lt;=$Y$3,IF(R930+SUM($M$126:M931)&gt;$Z$22,R930*10%,IF(R930+SUM($M$126:M931)&lt;=$Z$22,$Z$22-R930-SUM($M$126:M931))),0))</f>
        <v>0</v>
      </c>
      <c r="AQ931" s="319">
        <f t="shared" ca="1" si="1153"/>
        <v>0</v>
      </c>
      <c r="AR931" s="319">
        <f ca="1">IF($J$12="",0,IF(U930&lt;0,0,IF(A931&lt;=$Y$3,IF(U930+SUM($M$126:M931)&gt;$Z$22,U930*10%,IF(U930+SUM($M$126:M931)&lt;=$Z$22,$AR$125-U930-SUM($M$126:M931))),0)))</f>
        <v>0</v>
      </c>
      <c r="AS931" s="39">
        <f t="shared" ca="1" si="1154"/>
        <v>0</v>
      </c>
      <c r="AT931" s="723">
        <f t="shared" ca="1" si="1123"/>
        <v>0</v>
      </c>
      <c r="AU931" s="321">
        <f t="shared" ca="1" si="1124"/>
        <v>0</v>
      </c>
      <c r="AV931" s="320">
        <f t="shared" ca="1" si="1125"/>
        <v>0</v>
      </c>
      <c r="AW931" s="320">
        <f t="shared" ca="1" si="1126"/>
        <v>0</v>
      </c>
      <c r="AX931" s="321">
        <f t="shared" ca="1" si="1127"/>
        <v>0</v>
      </c>
      <c r="AY931" s="321">
        <f t="shared" ca="1" si="1155"/>
        <v>0</v>
      </c>
      <c r="AZ931" s="724">
        <f t="shared" ca="1" si="1128"/>
        <v>0</v>
      </c>
      <c r="BA931" s="1259">
        <f t="shared" si="1156"/>
        <v>0</v>
      </c>
      <c r="BB931" s="1250"/>
      <c r="BC931" s="715">
        <f t="shared" si="1129"/>
        <v>0</v>
      </c>
      <c r="BD931" s="715">
        <f t="shared" si="1130"/>
        <v>0</v>
      </c>
      <c r="BE931" s="716">
        <f t="shared" si="1131"/>
        <v>0</v>
      </c>
      <c r="BF931" s="716">
        <f t="shared" si="1157"/>
        <v>0</v>
      </c>
      <c r="BG931" s="732">
        <f t="shared" si="1132"/>
        <v>0</v>
      </c>
      <c r="BH931" s="39"/>
      <c r="BI931" s="39"/>
      <c r="BJ931" s="39"/>
      <c r="BK931" s="39"/>
      <c r="BL931" s="39"/>
      <c r="BM931" s="30"/>
      <c r="BN931" s="422">
        <f t="shared" ca="1" si="1133"/>
        <v>0</v>
      </c>
      <c r="BO931" s="422">
        <f t="shared" ca="1" si="1134"/>
        <v>0</v>
      </c>
      <c r="BP931" s="422">
        <f t="shared" ca="1" si="1135"/>
        <v>0</v>
      </c>
      <c r="BQ931" s="422">
        <f t="shared" ca="1" si="1136"/>
        <v>0</v>
      </c>
      <c r="BR931" s="422">
        <f t="shared" ca="1" si="1158"/>
        <v>0</v>
      </c>
      <c r="BS931" s="422">
        <f t="shared" ca="1" si="1137"/>
        <v>0</v>
      </c>
      <c r="BT931" s="422">
        <f t="shared" si="1138"/>
        <v>0</v>
      </c>
      <c r="BU931" s="422">
        <f t="shared" si="1139"/>
        <v>0</v>
      </c>
      <c r="BV931" s="422">
        <f t="shared" si="1140"/>
        <v>0</v>
      </c>
      <c r="BW931" s="422">
        <f t="shared" si="1141"/>
        <v>0</v>
      </c>
      <c r="BX931" s="422">
        <f t="shared" si="1159"/>
        <v>0</v>
      </c>
      <c r="BY931" s="422">
        <f t="shared" si="1142"/>
        <v>0</v>
      </c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1">
        <f t="shared" si="1160"/>
        <v>65</v>
      </c>
      <c r="DX931" s="448">
        <f t="shared" si="1143"/>
        <v>807</v>
      </c>
      <c r="DY931" s="521">
        <f t="shared" si="1161"/>
        <v>0</v>
      </c>
      <c r="DZ931" s="522">
        <f t="shared" si="1162"/>
        <v>0</v>
      </c>
      <c r="EA931" s="521">
        <f t="shared" si="1163"/>
        <v>0</v>
      </c>
      <c r="EB931" s="522"/>
      <c r="EC931" s="419"/>
      <c r="ED931" s="522"/>
      <c r="EE931" s="39"/>
      <c r="EF931" s="448">
        <f t="shared" si="1164"/>
        <v>807</v>
      </c>
      <c r="EG931" s="408">
        <f t="shared" si="1173"/>
        <v>0.03</v>
      </c>
      <c r="EH931" s="408">
        <f t="shared" si="1173"/>
        <v>0.03</v>
      </c>
      <c r="EI931" s="408">
        <f t="shared" si="1173"/>
        <v>0.03</v>
      </c>
      <c r="EJ931" s="408">
        <f t="shared" si="1173"/>
        <v>0.03</v>
      </c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  <c r="FR931" s="39"/>
      <c r="FS931" s="39"/>
      <c r="FT931" s="39"/>
      <c r="FU931" s="39"/>
      <c r="FV931" s="39"/>
      <c r="FW931" s="39"/>
      <c r="FX931" s="39"/>
      <c r="FY931" s="39"/>
      <c r="FZ931" s="39"/>
      <c r="GA931" s="39"/>
      <c r="GB931" s="39"/>
      <c r="GC931" s="39"/>
      <c r="GD931" s="39"/>
      <c r="GE931" s="39"/>
      <c r="GF931" s="39"/>
      <c r="GG931" s="39"/>
      <c r="GH931" s="39"/>
      <c r="GI931" s="39"/>
      <c r="GJ931" s="39"/>
      <c r="GK931" s="39"/>
      <c r="GL931" s="39"/>
      <c r="GM931" s="39"/>
      <c r="GN931" s="39"/>
      <c r="GO931" s="39"/>
      <c r="GP931" s="39"/>
      <c r="GQ931" s="39"/>
      <c r="GR931" s="39"/>
      <c r="GS931" s="39"/>
      <c r="GT931" s="39"/>
      <c r="GU931" s="39"/>
      <c r="GV931" s="39"/>
      <c r="GW931" s="39"/>
      <c r="GX931" s="39"/>
      <c r="GY931" s="39"/>
      <c r="GZ931" s="39"/>
      <c r="HA931" s="39"/>
      <c r="HB931" s="39"/>
      <c r="HC931" s="39"/>
      <c r="HD931" s="39"/>
      <c r="HE931" s="39"/>
      <c r="HF931" s="39"/>
      <c r="HG931" s="39"/>
      <c r="HH931" s="39"/>
      <c r="HI931" s="39"/>
      <c r="HJ931" s="39"/>
      <c r="HK931" s="39"/>
      <c r="HL931" s="39"/>
      <c r="HM931" s="39"/>
      <c r="HN931" s="39"/>
      <c r="HO931" s="39"/>
      <c r="HP931" s="39"/>
      <c r="HQ931" s="39"/>
      <c r="HR931" s="39"/>
      <c r="HS931" s="39"/>
      <c r="HT931" s="39"/>
    </row>
    <row r="932" spans="1:228" ht="12.75" hidden="1" customHeight="1" x14ac:dyDescent="0.2">
      <c r="A932" s="31">
        <f t="shared" si="1144"/>
        <v>68</v>
      </c>
      <c r="B932" s="31"/>
      <c r="C932" s="31"/>
      <c r="D932" s="32">
        <f t="shared" si="1145"/>
        <v>808</v>
      </c>
      <c r="E932" s="33">
        <f t="shared" ca="1" si="1108"/>
        <v>0</v>
      </c>
      <c r="F932" s="33">
        <f t="shared" ca="1" si="1109"/>
        <v>0</v>
      </c>
      <c r="G932" s="33">
        <f t="shared" ca="1" si="1110"/>
        <v>0</v>
      </c>
      <c r="H932" s="33">
        <v>0</v>
      </c>
      <c r="I932" s="33">
        <v>0</v>
      </c>
      <c r="J932" s="33">
        <f t="shared" ca="1" si="1166"/>
        <v>0</v>
      </c>
      <c r="K932" s="33">
        <f t="shared" ca="1" si="1111"/>
        <v>0</v>
      </c>
      <c r="L932" s="33"/>
      <c r="M932" s="832">
        <v>0</v>
      </c>
      <c r="N932" s="33">
        <f>IF(M932&gt;0,#REF!,0)</f>
        <v>0</v>
      </c>
      <c r="O932" s="33">
        <f t="shared" ca="1" si="1112"/>
        <v>0</v>
      </c>
      <c r="P932" s="833">
        <f t="shared" ca="1" si="1146"/>
        <v>0</v>
      </c>
      <c r="Q932" s="834">
        <f t="shared" ca="1" si="1147"/>
        <v>0</v>
      </c>
      <c r="R932" s="835">
        <f t="shared" ca="1" si="1148"/>
        <v>0</v>
      </c>
      <c r="S932" s="836">
        <f t="shared" ca="1" si="1149"/>
        <v>0</v>
      </c>
      <c r="T932" s="34">
        <f t="shared" ca="1" si="1113"/>
        <v>0</v>
      </c>
      <c r="U932" s="835">
        <f t="shared" ca="1" si="1150"/>
        <v>0</v>
      </c>
      <c r="V932" s="34">
        <f t="shared" si="1174"/>
        <v>0</v>
      </c>
      <c r="W932" s="553">
        <f t="shared" si="1175"/>
        <v>0</v>
      </c>
      <c r="X932" s="42">
        <f t="shared" si="1151"/>
        <v>0.03</v>
      </c>
      <c r="Y932" s="43">
        <f t="shared" si="1114"/>
        <v>2.4662697723036864E-3</v>
      </c>
      <c r="Z932" s="45">
        <f t="shared" si="1106"/>
        <v>0.03</v>
      </c>
      <c r="AA932" s="43">
        <f t="shared" si="1115"/>
        <v>2.4662697723036864E-3</v>
      </c>
      <c r="AB932" s="35">
        <f t="shared" si="1172"/>
        <v>0.16</v>
      </c>
      <c r="AC932" s="35">
        <f t="shared" ca="1" si="1172"/>
        <v>0.15470777428049154</v>
      </c>
      <c r="AD932" s="317">
        <f t="shared" ca="1" si="1172"/>
        <v>0.15470777428049154</v>
      </c>
      <c r="AE932" s="39"/>
      <c r="AF932" s="318">
        <f t="shared" si="1167"/>
        <v>0</v>
      </c>
      <c r="AG932" s="405">
        <f t="shared" ca="1" si="1117"/>
        <v>0</v>
      </c>
      <c r="AH932" s="318">
        <f t="shared" si="1168"/>
        <v>0</v>
      </c>
      <c r="AI932" s="405">
        <f t="shared" ca="1" si="1119"/>
        <v>0</v>
      </c>
      <c r="AJ932" s="318">
        <f t="shared" si="1169"/>
        <v>0</v>
      </c>
      <c r="AK932" s="405">
        <f t="shared" ca="1" si="1121"/>
        <v>0</v>
      </c>
      <c r="AL932" s="35">
        <v>0</v>
      </c>
      <c r="AM932" s="36">
        <f t="shared" ca="1" si="1122"/>
        <v>0</v>
      </c>
      <c r="AN932" s="39"/>
      <c r="AO932" s="39"/>
      <c r="AP932" s="709">
        <f ca="1">IF($J$12="",0,IF(A932&lt;=$Y$3,IF(R931+SUM($M$126:M932)&gt;$Z$22,R931*10%,IF(R931+SUM($M$126:M932)&lt;=$Z$22,$Z$22-R931-SUM($M$126:M932))),0))</f>
        <v>0</v>
      </c>
      <c r="AQ932" s="319">
        <f t="shared" ca="1" si="1153"/>
        <v>0</v>
      </c>
      <c r="AR932" s="319">
        <f ca="1">IF($J$12="",0,IF(U931&lt;0,0,IF(A932&lt;=$Y$3,IF(U931+SUM($M$126:M932)&gt;$Z$22,U931*10%,IF(U931+SUM($M$126:M932)&lt;=$Z$22,$AR$125-U931-SUM($M$126:M932))),0)))</f>
        <v>0</v>
      </c>
      <c r="AS932" s="39">
        <f t="shared" ca="1" si="1154"/>
        <v>0</v>
      </c>
      <c r="AT932" s="723">
        <f t="shared" ca="1" si="1123"/>
        <v>0</v>
      </c>
      <c r="AU932" s="321">
        <f t="shared" ca="1" si="1124"/>
        <v>0</v>
      </c>
      <c r="AV932" s="320">
        <f t="shared" ca="1" si="1125"/>
        <v>0</v>
      </c>
      <c r="AW932" s="320">
        <f t="shared" ca="1" si="1126"/>
        <v>0</v>
      </c>
      <c r="AX932" s="321">
        <f t="shared" ca="1" si="1127"/>
        <v>0</v>
      </c>
      <c r="AY932" s="321">
        <f t="shared" ca="1" si="1155"/>
        <v>0</v>
      </c>
      <c r="AZ932" s="724">
        <f t="shared" ca="1" si="1128"/>
        <v>0</v>
      </c>
      <c r="BA932" s="1259">
        <f t="shared" si="1156"/>
        <v>0</v>
      </c>
      <c r="BB932" s="1250"/>
      <c r="BC932" s="715">
        <f t="shared" si="1129"/>
        <v>0</v>
      </c>
      <c r="BD932" s="715">
        <f t="shared" si="1130"/>
        <v>0</v>
      </c>
      <c r="BE932" s="716">
        <f t="shared" si="1131"/>
        <v>0</v>
      </c>
      <c r="BF932" s="716">
        <f t="shared" si="1157"/>
        <v>0</v>
      </c>
      <c r="BG932" s="732">
        <f t="shared" si="1132"/>
        <v>0</v>
      </c>
      <c r="BH932" s="39"/>
      <c r="BI932" s="39"/>
      <c r="BJ932" s="39"/>
      <c r="BK932" s="39"/>
      <c r="BL932" s="39"/>
      <c r="BM932" s="30"/>
      <c r="BN932" s="422">
        <f t="shared" ca="1" si="1133"/>
        <v>0</v>
      </c>
      <c r="BO932" s="422">
        <f t="shared" ca="1" si="1134"/>
        <v>0</v>
      </c>
      <c r="BP932" s="422">
        <f t="shared" ca="1" si="1135"/>
        <v>0</v>
      </c>
      <c r="BQ932" s="422">
        <f t="shared" ca="1" si="1136"/>
        <v>0</v>
      </c>
      <c r="BR932" s="422">
        <f t="shared" ca="1" si="1158"/>
        <v>0</v>
      </c>
      <c r="BS932" s="422">
        <f t="shared" ca="1" si="1137"/>
        <v>0</v>
      </c>
      <c r="BT932" s="422">
        <f t="shared" si="1138"/>
        <v>0</v>
      </c>
      <c r="BU932" s="422">
        <f t="shared" si="1139"/>
        <v>0</v>
      </c>
      <c r="BV932" s="422">
        <f t="shared" si="1140"/>
        <v>0</v>
      </c>
      <c r="BW932" s="422">
        <f t="shared" si="1141"/>
        <v>0</v>
      </c>
      <c r="BX932" s="422">
        <f t="shared" si="1159"/>
        <v>0</v>
      </c>
      <c r="BY932" s="422">
        <f t="shared" si="1142"/>
        <v>0</v>
      </c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1">
        <f t="shared" si="1160"/>
        <v>65</v>
      </c>
      <c r="DX932" s="448">
        <f t="shared" si="1143"/>
        <v>808</v>
      </c>
      <c r="DY932" s="521">
        <f t="shared" si="1161"/>
        <v>0</v>
      </c>
      <c r="DZ932" s="522">
        <f t="shared" si="1162"/>
        <v>0</v>
      </c>
      <c r="EA932" s="521">
        <f t="shared" si="1163"/>
        <v>0</v>
      </c>
      <c r="EB932" s="522"/>
      <c r="EC932" s="419"/>
      <c r="ED932" s="522"/>
      <c r="EE932" s="39"/>
      <c r="EF932" s="448">
        <f t="shared" si="1164"/>
        <v>808</v>
      </c>
      <c r="EG932" s="408">
        <f t="shared" si="1173"/>
        <v>0.03</v>
      </c>
      <c r="EH932" s="408">
        <f t="shared" si="1173"/>
        <v>0.03</v>
      </c>
      <c r="EI932" s="408">
        <f t="shared" si="1173"/>
        <v>0.03</v>
      </c>
      <c r="EJ932" s="408">
        <f t="shared" si="1173"/>
        <v>0.03</v>
      </c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  <c r="FR932" s="39"/>
      <c r="FS932" s="39"/>
      <c r="FT932" s="39"/>
      <c r="FU932" s="39"/>
      <c r="FV932" s="39"/>
      <c r="FW932" s="39"/>
      <c r="FX932" s="39"/>
      <c r="FY932" s="39"/>
      <c r="FZ932" s="39"/>
      <c r="GA932" s="39"/>
      <c r="GB932" s="39"/>
      <c r="GC932" s="39"/>
      <c r="GD932" s="39"/>
      <c r="GE932" s="39"/>
      <c r="GF932" s="39"/>
      <c r="GG932" s="39"/>
      <c r="GH932" s="39"/>
      <c r="GI932" s="39"/>
      <c r="GJ932" s="39"/>
      <c r="GK932" s="39"/>
      <c r="GL932" s="39"/>
      <c r="GM932" s="39"/>
      <c r="GN932" s="39"/>
      <c r="GO932" s="39"/>
      <c r="GP932" s="39"/>
      <c r="GQ932" s="39"/>
      <c r="GR932" s="39"/>
      <c r="GS932" s="39"/>
      <c r="GT932" s="39"/>
      <c r="GU932" s="39"/>
      <c r="GV932" s="39"/>
      <c r="GW932" s="39"/>
      <c r="GX932" s="39"/>
      <c r="GY932" s="39"/>
      <c r="GZ932" s="39"/>
      <c r="HA932" s="39"/>
      <c r="HB932" s="39"/>
      <c r="HC932" s="39"/>
      <c r="HD932" s="39"/>
      <c r="HE932" s="39"/>
      <c r="HF932" s="39"/>
      <c r="HG932" s="39"/>
      <c r="HH932" s="39"/>
      <c r="HI932" s="39"/>
      <c r="HJ932" s="39"/>
      <c r="HK932" s="39"/>
      <c r="HL932" s="39"/>
      <c r="HM932" s="39"/>
      <c r="HN932" s="39"/>
      <c r="HO932" s="39"/>
      <c r="HP932" s="39"/>
      <c r="HQ932" s="39"/>
      <c r="HR932" s="39"/>
      <c r="HS932" s="39"/>
      <c r="HT932" s="39"/>
    </row>
    <row r="933" spans="1:228" ht="12.75" hidden="1" customHeight="1" x14ac:dyDescent="0.2">
      <c r="A933" s="31">
        <f t="shared" si="1144"/>
        <v>68</v>
      </c>
      <c r="B933" s="31"/>
      <c r="C933" s="31"/>
      <c r="D933" s="32">
        <f t="shared" si="1145"/>
        <v>809</v>
      </c>
      <c r="E933" s="33">
        <f t="shared" ca="1" si="1108"/>
        <v>0</v>
      </c>
      <c r="F933" s="33">
        <f t="shared" ca="1" si="1109"/>
        <v>0</v>
      </c>
      <c r="G933" s="33">
        <f t="shared" ca="1" si="1110"/>
        <v>0</v>
      </c>
      <c r="H933" s="33">
        <v>0</v>
      </c>
      <c r="I933" s="33">
        <v>0</v>
      </c>
      <c r="J933" s="33">
        <f t="shared" ca="1" si="1166"/>
        <v>0</v>
      </c>
      <c r="K933" s="33">
        <f t="shared" ca="1" si="1111"/>
        <v>0</v>
      </c>
      <c r="L933" s="33"/>
      <c r="M933" s="832">
        <v>0</v>
      </c>
      <c r="N933" s="33">
        <f>IF(M933&gt;0,#REF!,0)</f>
        <v>0</v>
      </c>
      <c r="O933" s="33">
        <f t="shared" ca="1" si="1112"/>
        <v>0</v>
      </c>
      <c r="P933" s="833">
        <f t="shared" ca="1" si="1146"/>
        <v>0</v>
      </c>
      <c r="Q933" s="834">
        <f t="shared" ca="1" si="1147"/>
        <v>0</v>
      </c>
      <c r="R933" s="835">
        <f t="shared" ca="1" si="1148"/>
        <v>0</v>
      </c>
      <c r="S933" s="836">
        <f t="shared" ca="1" si="1149"/>
        <v>0</v>
      </c>
      <c r="T933" s="34">
        <f t="shared" ca="1" si="1113"/>
        <v>0</v>
      </c>
      <c r="U933" s="835">
        <f t="shared" ca="1" si="1150"/>
        <v>0</v>
      </c>
      <c r="V933" s="34">
        <f t="shared" si="1174"/>
        <v>0</v>
      </c>
      <c r="W933" s="553">
        <f t="shared" si="1175"/>
        <v>0</v>
      </c>
      <c r="X933" s="42">
        <f t="shared" si="1151"/>
        <v>0.03</v>
      </c>
      <c r="Y933" s="43">
        <f t="shared" si="1114"/>
        <v>2.4662697723036864E-3</v>
      </c>
      <c r="Z933" s="45">
        <f t="shared" si="1106"/>
        <v>0.03</v>
      </c>
      <c r="AA933" s="43">
        <f t="shared" si="1115"/>
        <v>2.4662697723036864E-3</v>
      </c>
      <c r="AB933" s="35">
        <f t="shared" si="1172"/>
        <v>0.16</v>
      </c>
      <c r="AC933" s="35">
        <f t="shared" ca="1" si="1172"/>
        <v>0.15470777428049154</v>
      </c>
      <c r="AD933" s="317">
        <f t="shared" ca="1" si="1172"/>
        <v>0.15470777428049154</v>
      </c>
      <c r="AE933" s="39"/>
      <c r="AF933" s="318">
        <f t="shared" si="1167"/>
        <v>0</v>
      </c>
      <c r="AG933" s="405">
        <f t="shared" ca="1" si="1117"/>
        <v>0</v>
      </c>
      <c r="AH933" s="318">
        <f t="shared" si="1168"/>
        <v>0</v>
      </c>
      <c r="AI933" s="405">
        <f t="shared" ca="1" si="1119"/>
        <v>0</v>
      </c>
      <c r="AJ933" s="318">
        <f t="shared" si="1169"/>
        <v>0</v>
      </c>
      <c r="AK933" s="405">
        <f t="shared" ca="1" si="1121"/>
        <v>0</v>
      </c>
      <c r="AL933" s="35">
        <v>0</v>
      </c>
      <c r="AM933" s="36">
        <f t="shared" ca="1" si="1122"/>
        <v>0</v>
      </c>
      <c r="AN933" s="39"/>
      <c r="AO933" s="39"/>
      <c r="AP933" s="709">
        <f ca="1">IF($J$12="",0,IF(A933&lt;=$Y$3,IF(R932+SUM($M$126:M933)&gt;$Z$22,R932*10%,IF(R932+SUM($M$126:M933)&lt;=$Z$22,$Z$22-R932-SUM($M$126:M933))),0))</f>
        <v>0</v>
      </c>
      <c r="AQ933" s="319">
        <f t="shared" ca="1" si="1153"/>
        <v>0</v>
      </c>
      <c r="AR933" s="319">
        <f ca="1">IF($J$12="",0,IF(U932&lt;0,0,IF(A933&lt;=$Y$3,IF(U932+SUM($M$126:M933)&gt;$Z$22,U932*10%,IF(U932+SUM($M$126:M933)&lt;=$Z$22,$AR$125-U932-SUM($M$126:M933))),0)))</f>
        <v>0</v>
      </c>
      <c r="AS933" s="39">
        <f t="shared" ca="1" si="1154"/>
        <v>0</v>
      </c>
      <c r="AT933" s="723">
        <f t="shared" ca="1" si="1123"/>
        <v>0</v>
      </c>
      <c r="AU933" s="321">
        <f t="shared" ca="1" si="1124"/>
        <v>0</v>
      </c>
      <c r="AV933" s="320">
        <f t="shared" ca="1" si="1125"/>
        <v>0</v>
      </c>
      <c r="AW933" s="320">
        <f t="shared" ca="1" si="1126"/>
        <v>0</v>
      </c>
      <c r="AX933" s="321">
        <f t="shared" ca="1" si="1127"/>
        <v>0</v>
      </c>
      <c r="AY933" s="321">
        <f t="shared" ca="1" si="1155"/>
        <v>0</v>
      </c>
      <c r="AZ933" s="724">
        <f t="shared" ca="1" si="1128"/>
        <v>0</v>
      </c>
      <c r="BA933" s="1259">
        <f t="shared" si="1156"/>
        <v>0</v>
      </c>
      <c r="BB933" s="1250"/>
      <c r="BC933" s="715">
        <f t="shared" si="1129"/>
        <v>0</v>
      </c>
      <c r="BD933" s="715">
        <f t="shared" si="1130"/>
        <v>0</v>
      </c>
      <c r="BE933" s="716">
        <f t="shared" si="1131"/>
        <v>0</v>
      </c>
      <c r="BF933" s="716">
        <f t="shared" si="1157"/>
        <v>0</v>
      </c>
      <c r="BG933" s="732">
        <f t="shared" si="1132"/>
        <v>0</v>
      </c>
      <c r="BH933" s="39"/>
      <c r="BI933" s="39"/>
      <c r="BJ933" s="39"/>
      <c r="BK933" s="39"/>
      <c r="BL933" s="39"/>
      <c r="BM933" s="30"/>
      <c r="BN933" s="422">
        <f t="shared" ca="1" si="1133"/>
        <v>0</v>
      </c>
      <c r="BO933" s="422">
        <f t="shared" ca="1" si="1134"/>
        <v>0</v>
      </c>
      <c r="BP933" s="422">
        <f t="shared" ca="1" si="1135"/>
        <v>0</v>
      </c>
      <c r="BQ933" s="422">
        <f t="shared" ca="1" si="1136"/>
        <v>0</v>
      </c>
      <c r="BR933" s="422">
        <f t="shared" ca="1" si="1158"/>
        <v>0</v>
      </c>
      <c r="BS933" s="422">
        <f t="shared" ca="1" si="1137"/>
        <v>0</v>
      </c>
      <c r="BT933" s="422">
        <f t="shared" si="1138"/>
        <v>0</v>
      </c>
      <c r="BU933" s="422">
        <f t="shared" si="1139"/>
        <v>0</v>
      </c>
      <c r="BV933" s="422">
        <f t="shared" si="1140"/>
        <v>0</v>
      </c>
      <c r="BW933" s="422">
        <f t="shared" si="1141"/>
        <v>0</v>
      </c>
      <c r="BX933" s="422">
        <f t="shared" si="1159"/>
        <v>0</v>
      </c>
      <c r="BY933" s="422">
        <f t="shared" si="1142"/>
        <v>0</v>
      </c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1">
        <f t="shared" si="1160"/>
        <v>65</v>
      </c>
      <c r="DX933" s="448">
        <f t="shared" si="1143"/>
        <v>809</v>
      </c>
      <c r="DY933" s="521">
        <f t="shared" si="1161"/>
        <v>0</v>
      </c>
      <c r="DZ933" s="522">
        <f t="shared" si="1162"/>
        <v>0</v>
      </c>
      <c r="EA933" s="521">
        <f t="shared" si="1163"/>
        <v>0</v>
      </c>
      <c r="EB933" s="522"/>
      <c r="EC933" s="419"/>
      <c r="ED933" s="522"/>
      <c r="EE933" s="39"/>
      <c r="EF933" s="448">
        <f t="shared" si="1164"/>
        <v>809</v>
      </c>
      <c r="EG933" s="408">
        <f t="shared" si="1173"/>
        <v>0.03</v>
      </c>
      <c r="EH933" s="408">
        <f t="shared" si="1173"/>
        <v>0.03</v>
      </c>
      <c r="EI933" s="408">
        <f t="shared" si="1173"/>
        <v>0.03</v>
      </c>
      <c r="EJ933" s="408">
        <f t="shared" si="1173"/>
        <v>0.03</v>
      </c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  <c r="FR933" s="39"/>
      <c r="FS933" s="39"/>
      <c r="FT933" s="39"/>
      <c r="FU933" s="39"/>
      <c r="FV933" s="39"/>
      <c r="FW933" s="39"/>
      <c r="FX933" s="39"/>
      <c r="FY933" s="39"/>
      <c r="FZ933" s="39"/>
      <c r="GA933" s="39"/>
      <c r="GB933" s="39"/>
      <c r="GC933" s="39"/>
      <c r="GD933" s="39"/>
      <c r="GE933" s="39"/>
      <c r="GF933" s="39"/>
      <c r="GG933" s="39"/>
      <c r="GH933" s="39"/>
      <c r="GI933" s="39"/>
      <c r="GJ933" s="39"/>
      <c r="GK933" s="39"/>
      <c r="GL933" s="39"/>
      <c r="GM933" s="39"/>
      <c r="GN933" s="39"/>
      <c r="GO933" s="39"/>
      <c r="GP933" s="39"/>
      <c r="GQ933" s="39"/>
      <c r="GR933" s="39"/>
      <c r="GS933" s="39"/>
      <c r="GT933" s="39"/>
      <c r="GU933" s="39"/>
      <c r="GV933" s="39"/>
      <c r="GW933" s="39"/>
      <c r="GX933" s="39"/>
      <c r="GY933" s="39"/>
      <c r="GZ933" s="39"/>
      <c r="HA933" s="39"/>
      <c r="HB933" s="39"/>
      <c r="HC933" s="39"/>
      <c r="HD933" s="39"/>
      <c r="HE933" s="39"/>
      <c r="HF933" s="39"/>
      <c r="HG933" s="39"/>
      <c r="HH933" s="39"/>
      <c r="HI933" s="39"/>
      <c r="HJ933" s="39"/>
      <c r="HK933" s="39"/>
      <c r="HL933" s="39"/>
      <c r="HM933" s="39"/>
      <c r="HN933" s="39"/>
      <c r="HO933" s="39"/>
      <c r="HP933" s="39"/>
      <c r="HQ933" s="39"/>
      <c r="HR933" s="39"/>
      <c r="HS933" s="39"/>
      <c r="HT933" s="39"/>
    </row>
    <row r="934" spans="1:228" ht="12.75" hidden="1" customHeight="1" x14ac:dyDescent="0.2">
      <c r="A934" s="31">
        <f t="shared" si="1144"/>
        <v>68</v>
      </c>
      <c r="B934" s="31"/>
      <c r="C934" s="31"/>
      <c r="D934" s="32">
        <f t="shared" si="1145"/>
        <v>810</v>
      </c>
      <c r="E934" s="33">
        <f t="shared" ca="1" si="1108"/>
        <v>0</v>
      </c>
      <c r="F934" s="33">
        <f t="shared" ca="1" si="1109"/>
        <v>0</v>
      </c>
      <c r="G934" s="33">
        <f t="shared" ca="1" si="1110"/>
        <v>0</v>
      </c>
      <c r="H934" s="33">
        <v>0</v>
      </c>
      <c r="I934" s="33">
        <v>0</v>
      </c>
      <c r="J934" s="33">
        <f t="shared" ca="1" si="1166"/>
        <v>0</v>
      </c>
      <c r="K934" s="33">
        <f t="shared" ca="1" si="1111"/>
        <v>0</v>
      </c>
      <c r="L934" s="33"/>
      <c r="M934" s="832">
        <v>0</v>
      </c>
      <c r="N934" s="33">
        <f>IF(M934&gt;0,#REF!,0)</f>
        <v>0</v>
      </c>
      <c r="O934" s="33">
        <f t="shared" ca="1" si="1112"/>
        <v>0</v>
      </c>
      <c r="P934" s="833">
        <f t="shared" ca="1" si="1146"/>
        <v>0</v>
      </c>
      <c r="Q934" s="834">
        <f t="shared" ca="1" si="1147"/>
        <v>0</v>
      </c>
      <c r="R934" s="835">
        <f t="shared" ca="1" si="1148"/>
        <v>0</v>
      </c>
      <c r="S934" s="836">
        <f t="shared" ca="1" si="1149"/>
        <v>0</v>
      </c>
      <c r="T934" s="34">
        <f t="shared" ca="1" si="1113"/>
        <v>0</v>
      </c>
      <c r="U934" s="835">
        <f t="shared" ca="1" si="1150"/>
        <v>0</v>
      </c>
      <c r="V934" s="34">
        <f t="shared" si="1174"/>
        <v>0</v>
      </c>
      <c r="W934" s="553">
        <f t="shared" si="1175"/>
        <v>0</v>
      </c>
      <c r="X934" s="42">
        <f t="shared" si="1151"/>
        <v>0.03</v>
      </c>
      <c r="Y934" s="43">
        <f t="shared" si="1114"/>
        <v>2.4662697723036864E-3</v>
      </c>
      <c r="Z934" s="45">
        <f t="shared" si="1106"/>
        <v>0.03</v>
      </c>
      <c r="AA934" s="43">
        <f t="shared" si="1115"/>
        <v>2.4662697723036864E-3</v>
      </c>
      <c r="AB934" s="35">
        <f t="shared" si="1172"/>
        <v>0.16</v>
      </c>
      <c r="AC934" s="35">
        <f t="shared" ca="1" si="1172"/>
        <v>0.15470777428049154</v>
      </c>
      <c r="AD934" s="317">
        <f t="shared" ca="1" si="1172"/>
        <v>0.15470777428049154</v>
      </c>
      <c r="AE934" s="39"/>
      <c r="AF934" s="318">
        <f t="shared" si="1167"/>
        <v>0</v>
      </c>
      <c r="AG934" s="405">
        <f t="shared" ca="1" si="1117"/>
        <v>0</v>
      </c>
      <c r="AH934" s="318">
        <f t="shared" si="1168"/>
        <v>0</v>
      </c>
      <c r="AI934" s="405">
        <f t="shared" ca="1" si="1119"/>
        <v>0</v>
      </c>
      <c r="AJ934" s="318">
        <f t="shared" si="1169"/>
        <v>0</v>
      </c>
      <c r="AK934" s="405">
        <f t="shared" ca="1" si="1121"/>
        <v>0</v>
      </c>
      <c r="AL934" s="35">
        <v>0</v>
      </c>
      <c r="AM934" s="36">
        <f t="shared" ca="1" si="1122"/>
        <v>0</v>
      </c>
      <c r="AN934" s="39"/>
      <c r="AO934" s="39"/>
      <c r="AP934" s="709">
        <f ca="1">IF($J$12="",0,IF(A934&lt;=$Y$3,IF(R933+SUM($M$126:M934)&gt;$Z$22,R933*10%,IF(R933+SUM($M$126:M934)&lt;=$Z$22,$Z$22-R933-SUM($M$126:M934))),0))</f>
        <v>0</v>
      </c>
      <c r="AQ934" s="319">
        <f t="shared" ca="1" si="1153"/>
        <v>0</v>
      </c>
      <c r="AR934" s="319">
        <f ca="1">IF($J$12="",0,IF(U933&lt;0,0,IF(A934&lt;=$Y$3,IF(U933+SUM($M$126:M934)&gt;$Z$22,U933*10%,IF(U933+SUM($M$126:M934)&lt;=$Z$22,$AR$125-U933-SUM($M$126:M934))),0)))</f>
        <v>0</v>
      </c>
      <c r="AS934" s="39">
        <f t="shared" ca="1" si="1154"/>
        <v>0</v>
      </c>
      <c r="AT934" s="723">
        <f t="shared" ca="1" si="1123"/>
        <v>0</v>
      </c>
      <c r="AU934" s="321">
        <f t="shared" ca="1" si="1124"/>
        <v>0</v>
      </c>
      <c r="AV934" s="320">
        <f t="shared" ca="1" si="1125"/>
        <v>0</v>
      </c>
      <c r="AW934" s="320">
        <f t="shared" ca="1" si="1126"/>
        <v>0</v>
      </c>
      <c r="AX934" s="321">
        <f t="shared" ca="1" si="1127"/>
        <v>0</v>
      </c>
      <c r="AY934" s="321">
        <f t="shared" ca="1" si="1155"/>
        <v>0</v>
      </c>
      <c r="AZ934" s="724">
        <f t="shared" ca="1" si="1128"/>
        <v>0</v>
      </c>
      <c r="BA934" s="1259">
        <f t="shared" si="1156"/>
        <v>0</v>
      </c>
      <c r="BB934" s="1250"/>
      <c r="BC934" s="715">
        <f t="shared" si="1129"/>
        <v>0</v>
      </c>
      <c r="BD934" s="715">
        <f t="shared" si="1130"/>
        <v>0</v>
      </c>
      <c r="BE934" s="716">
        <f t="shared" si="1131"/>
        <v>0</v>
      </c>
      <c r="BF934" s="716">
        <f t="shared" si="1157"/>
        <v>0</v>
      </c>
      <c r="BG934" s="732">
        <f t="shared" si="1132"/>
        <v>0</v>
      </c>
      <c r="BH934" s="39"/>
      <c r="BI934" s="39"/>
      <c r="BJ934" s="39"/>
      <c r="BK934" s="39"/>
      <c r="BL934" s="39"/>
      <c r="BM934" s="30"/>
      <c r="BN934" s="422">
        <f t="shared" ca="1" si="1133"/>
        <v>0</v>
      </c>
      <c r="BO934" s="422">
        <f t="shared" ca="1" si="1134"/>
        <v>0</v>
      </c>
      <c r="BP934" s="422">
        <f t="shared" ca="1" si="1135"/>
        <v>0</v>
      </c>
      <c r="BQ934" s="422">
        <f t="shared" ca="1" si="1136"/>
        <v>0</v>
      </c>
      <c r="BR934" s="422">
        <f t="shared" ca="1" si="1158"/>
        <v>0</v>
      </c>
      <c r="BS934" s="422">
        <f t="shared" ca="1" si="1137"/>
        <v>0</v>
      </c>
      <c r="BT934" s="422">
        <f t="shared" si="1138"/>
        <v>0</v>
      </c>
      <c r="BU934" s="422">
        <f t="shared" si="1139"/>
        <v>0</v>
      </c>
      <c r="BV934" s="422">
        <f t="shared" si="1140"/>
        <v>0</v>
      </c>
      <c r="BW934" s="422">
        <f t="shared" si="1141"/>
        <v>0</v>
      </c>
      <c r="BX934" s="422">
        <f t="shared" si="1159"/>
        <v>0</v>
      </c>
      <c r="BY934" s="422">
        <f t="shared" si="1142"/>
        <v>0</v>
      </c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1">
        <f t="shared" si="1160"/>
        <v>65</v>
      </c>
      <c r="DX934" s="448">
        <f t="shared" si="1143"/>
        <v>810</v>
      </c>
      <c r="DY934" s="521">
        <f t="shared" si="1161"/>
        <v>0</v>
      </c>
      <c r="DZ934" s="522">
        <f t="shared" si="1162"/>
        <v>0</v>
      </c>
      <c r="EA934" s="521">
        <f t="shared" si="1163"/>
        <v>0</v>
      </c>
      <c r="EB934" s="522"/>
      <c r="EC934" s="419"/>
      <c r="ED934" s="522"/>
      <c r="EE934" s="39"/>
      <c r="EF934" s="448">
        <f t="shared" si="1164"/>
        <v>810</v>
      </c>
      <c r="EG934" s="408">
        <f t="shared" si="1173"/>
        <v>0.03</v>
      </c>
      <c r="EH934" s="408">
        <f t="shared" si="1173"/>
        <v>0.03</v>
      </c>
      <c r="EI934" s="408">
        <f t="shared" si="1173"/>
        <v>0.03</v>
      </c>
      <c r="EJ934" s="408">
        <f t="shared" si="1173"/>
        <v>0.03</v>
      </c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  <c r="FR934" s="39"/>
      <c r="FS934" s="39"/>
      <c r="FT934" s="39"/>
      <c r="FU934" s="39"/>
      <c r="FV934" s="39"/>
      <c r="FW934" s="39"/>
      <c r="FX934" s="39"/>
      <c r="FY934" s="39"/>
      <c r="FZ934" s="39"/>
      <c r="GA934" s="39"/>
      <c r="GB934" s="39"/>
      <c r="GC934" s="39"/>
      <c r="GD934" s="39"/>
      <c r="GE934" s="39"/>
      <c r="GF934" s="39"/>
      <c r="GG934" s="39"/>
      <c r="GH934" s="39"/>
      <c r="GI934" s="39"/>
      <c r="GJ934" s="39"/>
      <c r="GK934" s="39"/>
      <c r="GL934" s="39"/>
      <c r="GM934" s="39"/>
      <c r="GN934" s="39"/>
      <c r="GO934" s="39"/>
      <c r="GP934" s="39"/>
      <c r="GQ934" s="39"/>
      <c r="GR934" s="39"/>
      <c r="GS934" s="39"/>
      <c r="GT934" s="39"/>
      <c r="GU934" s="39"/>
      <c r="GV934" s="39"/>
      <c r="GW934" s="39"/>
      <c r="GX934" s="39"/>
      <c r="GY934" s="39"/>
      <c r="GZ934" s="39"/>
      <c r="HA934" s="39"/>
      <c r="HB934" s="39"/>
      <c r="HC934" s="39"/>
      <c r="HD934" s="39"/>
      <c r="HE934" s="39"/>
      <c r="HF934" s="39"/>
      <c r="HG934" s="39"/>
      <c r="HH934" s="39"/>
      <c r="HI934" s="39"/>
      <c r="HJ934" s="39"/>
      <c r="HK934" s="39"/>
      <c r="HL934" s="39"/>
      <c r="HM934" s="39"/>
      <c r="HN934" s="39"/>
      <c r="HO934" s="39"/>
      <c r="HP934" s="39"/>
      <c r="HQ934" s="39"/>
      <c r="HR934" s="39"/>
      <c r="HS934" s="39"/>
      <c r="HT934" s="39"/>
    </row>
    <row r="935" spans="1:228" ht="12.75" hidden="1" customHeight="1" x14ac:dyDescent="0.2">
      <c r="A935" s="31">
        <f t="shared" si="1144"/>
        <v>68</v>
      </c>
      <c r="B935" s="31"/>
      <c r="C935" s="31"/>
      <c r="D935" s="32">
        <f t="shared" si="1145"/>
        <v>811</v>
      </c>
      <c r="E935" s="33">
        <f t="shared" ca="1" si="1108"/>
        <v>0</v>
      </c>
      <c r="F935" s="33">
        <f t="shared" ca="1" si="1109"/>
        <v>0</v>
      </c>
      <c r="G935" s="33">
        <f t="shared" ca="1" si="1110"/>
        <v>0</v>
      </c>
      <c r="H935" s="33">
        <v>0</v>
      </c>
      <c r="I935" s="33">
        <v>0</v>
      </c>
      <c r="J935" s="33">
        <f t="shared" ca="1" si="1166"/>
        <v>0</v>
      </c>
      <c r="K935" s="33">
        <f t="shared" ca="1" si="1111"/>
        <v>0</v>
      </c>
      <c r="L935" s="33"/>
      <c r="M935" s="832">
        <v>0</v>
      </c>
      <c r="N935" s="33">
        <f>IF(M935&gt;0,#REF!,0)</f>
        <v>0</v>
      </c>
      <c r="O935" s="33">
        <f t="shared" ca="1" si="1112"/>
        <v>0</v>
      </c>
      <c r="P935" s="833">
        <f t="shared" ca="1" si="1146"/>
        <v>0</v>
      </c>
      <c r="Q935" s="834">
        <f t="shared" ca="1" si="1147"/>
        <v>0</v>
      </c>
      <c r="R935" s="835">
        <f t="shared" ca="1" si="1148"/>
        <v>0</v>
      </c>
      <c r="S935" s="836">
        <f t="shared" ca="1" si="1149"/>
        <v>0</v>
      </c>
      <c r="T935" s="34">
        <f t="shared" ca="1" si="1113"/>
        <v>0</v>
      </c>
      <c r="U935" s="835">
        <f t="shared" ca="1" si="1150"/>
        <v>0</v>
      </c>
      <c r="V935" s="34">
        <f t="shared" si="1174"/>
        <v>0</v>
      </c>
      <c r="W935" s="553">
        <f t="shared" si="1175"/>
        <v>0</v>
      </c>
      <c r="X935" s="42">
        <f t="shared" si="1151"/>
        <v>0.03</v>
      </c>
      <c r="Y935" s="43">
        <f t="shared" si="1114"/>
        <v>2.4662697723036864E-3</v>
      </c>
      <c r="Z935" s="45">
        <f t="shared" si="1106"/>
        <v>0.03</v>
      </c>
      <c r="AA935" s="43">
        <f t="shared" si="1115"/>
        <v>2.4662697723036864E-3</v>
      </c>
      <c r="AB935" s="35">
        <f t="shared" si="1172"/>
        <v>0.16</v>
      </c>
      <c r="AC935" s="35">
        <f t="shared" ca="1" si="1172"/>
        <v>0.15470777428049154</v>
      </c>
      <c r="AD935" s="317">
        <f t="shared" ca="1" si="1172"/>
        <v>0.15470777428049154</v>
      </c>
      <c r="AE935" s="39"/>
      <c r="AF935" s="318">
        <f t="shared" si="1167"/>
        <v>0</v>
      </c>
      <c r="AG935" s="405">
        <f t="shared" ca="1" si="1117"/>
        <v>0</v>
      </c>
      <c r="AH935" s="318">
        <f t="shared" si="1168"/>
        <v>0</v>
      </c>
      <c r="AI935" s="405">
        <f t="shared" ca="1" si="1119"/>
        <v>0</v>
      </c>
      <c r="AJ935" s="318">
        <f t="shared" si="1169"/>
        <v>0</v>
      </c>
      <c r="AK935" s="405">
        <f t="shared" ca="1" si="1121"/>
        <v>0</v>
      </c>
      <c r="AL935" s="35">
        <v>0</v>
      </c>
      <c r="AM935" s="36">
        <f t="shared" ca="1" si="1122"/>
        <v>0</v>
      </c>
      <c r="AN935" s="39"/>
      <c r="AO935" s="39"/>
      <c r="AP935" s="709">
        <f ca="1">IF($J$12="",0,IF(A935&lt;=$Y$3,IF(R934+SUM($M$126:M935)&gt;$Z$22,R934*10%,IF(R934+SUM($M$126:M935)&lt;=$Z$22,$Z$22-R934-SUM($M$126:M935))),0))</f>
        <v>0</v>
      </c>
      <c r="AQ935" s="319">
        <f t="shared" ca="1" si="1153"/>
        <v>0</v>
      </c>
      <c r="AR935" s="319">
        <f ca="1">IF($J$12="",0,IF(U934&lt;0,0,IF(A935&lt;=$Y$3,IF(U934+SUM($M$126:M935)&gt;$Z$22,U934*10%,IF(U934+SUM($M$126:M935)&lt;=$Z$22,$AR$125-U934-SUM($M$126:M935))),0)))</f>
        <v>0</v>
      </c>
      <c r="AS935" s="39">
        <f t="shared" ca="1" si="1154"/>
        <v>0</v>
      </c>
      <c r="AT935" s="723">
        <f t="shared" ca="1" si="1123"/>
        <v>0</v>
      </c>
      <c r="AU935" s="321">
        <f t="shared" ca="1" si="1124"/>
        <v>0</v>
      </c>
      <c r="AV935" s="320">
        <f t="shared" ca="1" si="1125"/>
        <v>0</v>
      </c>
      <c r="AW935" s="320">
        <f t="shared" ca="1" si="1126"/>
        <v>0</v>
      </c>
      <c r="AX935" s="321">
        <f t="shared" ca="1" si="1127"/>
        <v>0</v>
      </c>
      <c r="AY935" s="321">
        <f t="shared" ca="1" si="1155"/>
        <v>0</v>
      </c>
      <c r="AZ935" s="724">
        <f t="shared" ca="1" si="1128"/>
        <v>0</v>
      </c>
      <c r="BA935" s="1259">
        <f t="shared" si="1156"/>
        <v>0</v>
      </c>
      <c r="BB935" s="1250"/>
      <c r="BC935" s="715">
        <f t="shared" si="1129"/>
        <v>0</v>
      </c>
      <c r="BD935" s="715">
        <f t="shared" si="1130"/>
        <v>0</v>
      </c>
      <c r="BE935" s="716">
        <f t="shared" si="1131"/>
        <v>0</v>
      </c>
      <c r="BF935" s="716">
        <f t="shared" si="1157"/>
        <v>0</v>
      </c>
      <c r="BG935" s="732">
        <f t="shared" si="1132"/>
        <v>0</v>
      </c>
      <c r="BH935" s="39"/>
      <c r="BI935" s="39"/>
      <c r="BJ935" s="39"/>
      <c r="BK935" s="39"/>
      <c r="BL935" s="39"/>
      <c r="BM935" s="30"/>
      <c r="BN935" s="422">
        <f t="shared" ca="1" si="1133"/>
        <v>0</v>
      </c>
      <c r="BO935" s="422">
        <f t="shared" ca="1" si="1134"/>
        <v>0</v>
      </c>
      <c r="BP935" s="422">
        <f t="shared" ca="1" si="1135"/>
        <v>0</v>
      </c>
      <c r="BQ935" s="422">
        <f t="shared" ca="1" si="1136"/>
        <v>0</v>
      </c>
      <c r="BR935" s="422">
        <f t="shared" ca="1" si="1158"/>
        <v>0</v>
      </c>
      <c r="BS935" s="422">
        <f t="shared" ca="1" si="1137"/>
        <v>0</v>
      </c>
      <c r="BT935" s="422">
        <f t="shared" si="1138"/>
        <v>0</v>
      </c>
      <c r="BU935" s="422">
        <f t="shared" si="1139"/>
        <v>0</v>
      </c>
      <c r="BV935" s="422">
        <f t="shared" si="1140"/>
        <v>0</v>
      </c>
      <c r="BW935" s="422">
        <f t="shared" si="1141"/>
        <v>0</v>
      </c>
      <c r="BX935" s="422">
        <f t="shared" si="1159"/>
        <v>0</v>
      </c>
      <c r="BY935" s="422">
        <f t="shared" si="1142"/>
        <v>0</v>
      </c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1">
        <f t="shared" si="1160"/>
        <v>65</v>
      </c>
      <c r="DX935" s="448">
        <f t="shared" si="1143"/>
        <v>811</v>
      </c>
      <c r="DY935" s="521">
        <f t="shared" si="1161"/>
        <v>0</v>
      </c>
      <c r="DZ935" s="522">
        <f t="shared" si="1162"/>
        <v>0</v>
      </c>
      <c r="EA935" s="521">
        <f t="shared" si="1163"/>
        <v>0</v>
      </c>
      <c r="EB935" s="522"/>
      <c r="EC935" s="419"/>
      <c r="ED935" s="522"/>
      <c r="EE935" s="39"/>
      <c r="EF935" s="448">
        <f t="shared" si="1164"/>
        <v>811</v>
      </c>
      <c r="EG935" s="408">
        <f t="shared" si="1173"/>
        <v>0.03</v>
      </c>
      <c r="EH935" s="408">
        <f t="shared" si="1173"/>
        <v>0.03</v>
      </c>
      <c r="EI935" s="408">
        <f t="shared" si="1173"/>
        <v>0.03</v>
      </c>
      <c r="EJ935" s="408">
        <f t="shared" si="1173"/>
        <v>0.03</v>
      </c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  <c r="FR935" s="39"/>
      <c r="FS935" s="39"/>
      <c r="FT935" s="39"/>
      <c r="FU935" s="39"/>
      <c r="FV935" s="39"/>
      <c r="FW935" s="39"/>
      <c r="FX935" s="39"/>
      <c r="FY935" s="39"/>
      <c r="FZ935" s="39"/>
      <c r="GA935" s="39"/>
      <c r="GB935" s="39"/>
      <c r="GC935" s="39"/>
      <c r="GD935" s="39"/>
      <c r="GE935" s="39"/>
      <c r="GF935" s="39"/>
      <c r="GG935" s="39"/>
      <c r="GH935" s="39"/>
      <c r="GI935" s="39"/>
      <c r="GJ935" s="39"/>
      <c r="GK935" s="39"/>
      <c r="GL935" s="39"/>
      <c r="GM935" s="39"/>
      <c r="GN935" s="39"/>
      <c r="GO935" s="39"/>
      <c r="GP935" s="39"/>
      <c r="GQ935" s="39"/>
      <c r="GR935" s="39"/>
      <c r="GS935" s="39"/>
      <c r="GT935" s="39"/>
      <c r="GU935" s="39"/>
      <c r="GV935" s="39"/>
      <c r="GW935" s="39"/>
      <c r="GX935" s="39"/>
      <c r="GY935" s="39"/>
      <c r="GZ935" s="39"/>
      <c r="HA935" s="39"/>
      <c r="HB935" s="39"/>
      <c r="HC935" s="39"/>
      <c r="HD935" s="39"/>
      <c r="HE935" s="39"/>
      <c r="HF935" s="39"/>
      <c r="HG935" s="39"/>
      <c r="HH935" s="39"/>
      <c r="HI935" s="39"/>
      <c r="HJ935" s="39"/>
      <c r="HK935" s="39"/>
      <c r="HL935" s="39"/>
      <c r="HM935" s="39"/>
      <c r="HN935" s="39"/>
      <c r="HO935" s="39"/>
      <c r="HP935" s="39"/>
      <c r="HQ935" s="39"/>
      <c r="HR935" s="39"/>
      <c r="HS935" s="39"/>
      <c r="HT935" s="39"/>
    </row>
    <row r="936" spans="1:228" ht="12.75" hidden="1" customHeight="1" x14ac:dyDescent="0.2">
      <c r="A936" s="31">
        <f t="shared" si="1144"/>
        <v>68</v>
      </c>
      <c r="B936" s="31"/>
      <c r="C936" s="31"/>
      <c r="D936" s="32">
        <f t="shared" si="1145"/>
        <v>812</v>
      </c>
      <c r="E936" s="33">
        <f t="shared" ca="1" si="1108"/>
        <v>0</v>
      </c>
      <c r="F936" s="33">
        <f t="shared" ca="1" si="1109"/>
        <v>0</v>
      </c>
      <c r="G936" s="33">
        <f t="shared" ca="1" si="1110"/>
        <v>0</v>
      </c>
      <c r="H936" s="33">
        <v>0</v>
      </c>
      <c r="I936" s="33">
        <v>0</v>
      </c>
      <c r="J936" s="33">
        <f t="shared" ca="1" si="1166"/>
        <v>0</v>
      </c>
      <c r="K936" s="33">
        <f t="shared" ca="1" si="1111"/>
        <v>0</v>
      </c>
      <c r="L936" s="33"/>
      <c r="M936" s="832">
        <v>0</v>
      </c>
      <c r="N936" s="33">
        <f>IF(M936&gt;0,#REF!,0)</f>
        <v>0</v>
      </c>
      <c r="O936" s="33">
        <f t="shared" ca="1" si="1112"/>
        <v>0</v>
      </c>
      <c r="P936" s="833">
        <f t="shared" ca="1" si="1146"/>
        <v>0</v>
      </c>
      <c r="Q936" s="834">
        <f t="shared" ca="1" si="1147"/>
        <v>0</v>
      </c>
      <c r="R936" s="835">
        <f t="shared" ca="1" si="1148"/>
        <v>0</v>
      </c>
      <c r="S936" s="836">
        <f t="shared" ca="1" si="1149"/>
        <v>0</v>
      </c>
      <c r="T936" s="34">
        <f t="shared" ca="1" si="1113"/>
        <v>0</v>
      </c>
      <c r="U936" s="835">
        <f t="shared" ca="1" si="1150"/>
        <v>0</v>
      </c>
      <c r="V936" s="34">
        <f t="shared" si="1174"/>
        <v>0</v>
      </c>
      <c r="W936" s="553">
        <f t="shared" si="1175"/>
        <v>0</v>
      </c>
      <c r="X936" s="42">
        <f t="shared" si="1151"/>
        <v>0.03</v>
      </c>
      <c r="Y936" s="43">
        <f t="shared" si="1114"/>
        <v>2.4662697723036864E-3</v>
      </c>
      <c r="Z936" s="45">
        <f t="shared" si="1106"/>
        <v>0.03</v>
      </c>
      <c r="AA936" s="43">
        <f t="shared" si="1115"/>
        <v>2.4662697723036864E-3</v>
      </c>
      <c r="AB936" s="35">
        <f t="shared" si="1172"/>
        <v>0.16</v>
      </c>
      <c r="AC936" s="35">
        <f t="shared" ca="1" si="1172"/>
        <v>0.15470777428049154</v>
      </c>
      <c r="AD936" s="317">
        <f t="shared" ca="1" si="1172"/>
        <v>0.15470777428049154</v>
      </c>
      <c r="AE936" s="39"/>
      <c r="AF936" s="318">
        <f t="shared" si="1167"/>
        <v>0</v>
      </c>
      <c r="AG936" s="405">
        <f t="shared" ca="1" si="1117"/>
        <v>0</v>
      </c>
      <c r="AH936" s="318">
        <f t="shared" si="1168"/>
        <v>0</v>
      </c>
      <c r="AI936" s="405">
        <f t="shared" ca="1" si="1119"/>
        <v>0</v>
      </c>
      <c r="AJ936" s="318">
        <f t="shared" si="1169"/>
        <v>0</v>
      </c>
      <c r="AK936" s="405">
        <f t="shared" ca="1" si="1121"/>
        <v>0</v>
      </c>
      <c r="AL936" s="35">
        <v>0</v>
      </c>
      <c r="AM936" s="36">
        <f t="shared" ca="1" si="1122"/>
        <v>0</v>
      </c>
      <c r="AN936" s="39"/>
      <c r="AO936" s="39"/>
      <c r="AP936" s="709">
        <f ca="1">IF($J$12="",0,IF(A936&lt;=$Y$3,IF(R935+SUM($M$126:M936)&gt;$Z$22,R935*10%,IF(R935+SUM($M$126:M936)&lt;=$Z$22,$Z$22-R935-SUM($M$126:M936))),0))</f>
        <v>0</v>
      </c>
      <c r="AQ936" s="319">
        <f t="shared" ca="1" si="1153"/>
        <v>0</v>
      </c>
      <c r="AR936" s="319">
        <f ca="1">IF($J$12="",0,IF(U935&lt;0,0,IF(A936&lt;=$Y$3,IF(U935+SUM($M$126:M936)&gt;$Z$22,U935*10%,IF(U935+SUM($M$126:M936)&lt;=$Z$22,$AR$125-U935-SUM($M$126:M936))),0)))</f>
        <v>0</v>
      </c>
      <c r="AS936" s="39">
        <f t="shared" ca="1" si="1154"/>
        <v>0</v>
      </c>
      <c r="AT936" s="723">
        <f t="shared" ca="1" si="1123"/>
        <v>0</v>
      </c>
      <c r="AU936" s="321">
        <f t="shared" ca="1" si="1124"/>
        <v>0</v>
      </c>
      <c r="AV936" s="320">
        <f t="shared" ca="1" si="1125"/>
        <v>0</v>
      </c>
      <c r="AW936" s="320">
        <f t="shared" ca="1" si="1126"/>
        <v>0</v>
      </c>
      <c r="AX936" s="321">
        <f t="shared" ca="1" si="1127"/>
        <v>0</v>
      </c>
      <c r="AY936" s="321">
        <f t="shared" ca="1" si="1155"/>
        <v>0</v>
      </c>
      <c r="AZ936" s="724">
        <f t="shared" ca="1" si="1128"/>
        <v>0</v>
      </c>
      <c r="BA936" s="1259">
        <f t="shared" si="1156"/>
        <v>0</v>
      </c>
      <c r="BB936" s="1250"/>
      <c r="BC936" s="715">
        <f t="shared" si="1129"/>
        <v>0</v>
      </c>
      <c r="BD936" s="715">
        <f t="shared" si="1130"/>
        <v>0</v>
      </c>
      <c r="BE936" s="716">
        <f t="shared" si="1131"/>
        <v>0</v>
      </c>
      <c r="BF936" s="716">
        <f t="shared" si="1157"/>
        <v>0</v>
      </c>
      <c r="BG936" s="732">
        <f t="shared" si="1132"/>
        <v>0</v>
      </c>
      <c r="BH936" s="39"/>
      <c r="BI936" s="39"/>
      <c r="BJ936" s="39"/>
      <c r="BK936" s="39"/>
      <c r="BL936" s="39"/>
      <c r="BM936" s="30"/>
      <c r="BN936" s="422">
        <f t="shared" ca="1" si="1133"/>
        <v>0</v>
      </c>
      <c r="BO936" s="422">
        <f t="shared" ca="1" si="1134"/>
        <v>0</v>
      </c>
      <c r="BP936" s="422">
        <f t="shared" ca="1" si="1135"/>
        <v>0</v>
      </c>
      <c r="BQ936" s="422">
        <f t="shared" ca="1" si="1136"/>
        <v>0</v>
      </c>
      <c r="BR936" s="422">
        <f t="shared" ca="1" si="1158"/>
        <v>0</v>
      </c>
      <c r="BS936" s="422">
        <f t="shared" ca="1" si="1137"/>
        <v>0</v>
      </c>
      <c r="BT936" s="422">
        <f t="shared" si="1138"/>
        <v>0</v>
      </c>
      <c r="BU936" s="422">
        <f t="shared" si="1139"/>
        <v>0</v>
      </c>
      <c r="BV936" s="422">
        <f t="shared" si="1140"/>
        <v>0</v>
      </c>
      <c r="BW936" s="422">
        <f t="shared" si="1141"/>
        <v>0</v>
      </c>
      <c r="BX936" s="422">
        <f t="shared" si="1159"/>
        <v>0</v>
      </c>
      <c r="BY936" s="422">
        <f t="shared" si="1142"/>
        <v>0</v>
      </c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1">
        <f t="shared" si="1160"/>
        <v>65</v>
      </c>
      <c r="DX936" s="448">
        <f t="shared" si="1143"/>
        <v>812</v>
      </c>
      <c r="DY936" s="521">
        <f t="shared" si="1161"/>
        <v>0</v>
      </c>
      <c r="DZ936" s="522">
        <f t="shared" si="1162"/>
        <v>0</v>
      </c>
      <c r="EA936" s="521">
        <f t="shared" si="1163"/>
        <v>0</v>
      </c>
      <c r="EB936" s="522"/>
      <c r="EC936" s="419"/>
      <c r="ED936" s="522"/>
      <c r="EE936" s="39"/>
      <c r="EF936" s="448">
        <f t="shared" si="1164"/>
        <v>812</v>
      </c>
      <c r="EG936" s="408">
        <f t="shared" si="1173"/>
        <v>0.03</v>
      </c>
      <c r="EH936" s="408">
        <f t="shared" si="1173"/>
        <v>0.03</v>
      </c>
      <c r="EI936" s="408">
        <f t="shared" si="1173"/>
        <v>0.03</v>
      </c>
      <c r="EJ936" s="408">
        <f t="shared" si="1173"/>
        <v>0.03</v>
      </c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  <c r="FR936" s="39"/>
      <c r="FS936" s="39"/>
      <c r="FT936" s="39"/>
      <c r="FU936" s="39"/>
      <c r="FV936" s="39"/>
      <c r="FW936" s="39"/>
      <c r="FX936" s="39"/>
      <c r="FY936" s="39"/>
      <c r="FZ936" s="39"/>
      <c r="GA936" s="39"/>
      <c r="GB936" s="39"/>
      <c r="GC936" s="39"/>
      <c r="GD936" s="39"/>
      <c r="GE936" s="39"/>
      <c r="GF936" s="39"/>
      <c r="GG936" s="39"/>
      <c r="GH936" s="39"/>
      <c r="GI936" s="39"/>
      <c r="GJ936" s="39"/>
      <c r="GK936" s="39"/>
      <c r="GL936" s="39"/>
      <c r="GM936" s="39"/>
      <c r="GN936" s="39"/>
      <c r="GO936" s="39"/>
      <c r="GP936" s="39"/>
      <c r="GQ936" s="39"/>
      <c r="GR936" s="39"/>
      <c r="GS936" s="39"/>
      <c r="GT936" s="39"/>
      <c r="GU936" s="39"/>
      <c r="GV936" s="39"/>
      <c r="GW936" s="39"/>
      <c r="GX936" s="39"/>
      <c r="GY936" s="39"/>
      <c r="GZ936" s="39"/>
      <c r="HA936" s="39"/>
      <c r="HB936" s="39"/>
      <c r="HC936" s="39"/>
      <c r="HD936" s="39"/>
      <c r="HE936" s="39"/>
      <c r="HF936" s="39"/>
      <c r="HG936" s="39"/>
      <c r="HH936" s="39"/>
      <c r="HI936" s="39"/>
      <c r="HJ936" s="39"/>
      <c r="HK936" s="39"/>
      <c r="HL936" s="39"/>
      <c r="HM936" s="39"/>
      <c r="HN936" s="39"/>
      <c r="HO936" s="39"/>
      <c r="HP936" s="39"/>
      <c r="HQ936" s="39"/>
      <c r="HR936" s="39"/>
      <c r="HS936" s="39"/>
      <c r="HT936" s="39"/>
    </row>
    <row r="937" spans="1:228" ht="12.75" hidden="1" customHeight="1" x14ac:dyDescent="0.2">
      <c r="A937" s="31">
        <f t="shared" si="1144"/>
        <v>68</v>
      </c>
      <c r="B937" s="31"/>
      <c r="C937" s="31"/>
      <c r="D937" s="32">
        <f t="shared" si="1145"/>
        <v>813</v>
      </c>
      <c r="E937" s="33">
        <f t="shared" ca="1" si="1108"/>
        <v>0</v>
      </c>
      <c r="F937" s="33">
        <f t="shared" ca="1" si="1109"/>
        <v>0</v>
      </c>
      <c r="G937" s="33">
        <f t="shared" ca="1" si="1110"/>
        <v>0</v>
      </c>
      <c r="H937" s="33">
        <v>0</v>
      </c>
      <c r="I937" s="33">
        <v>0</v>
      </c>
      <c r="J937" s="33">
        <f t="shared" ca="1" si="1166"/>
        <v>0</v>
      </c>
      <c r="K937" s="33">
        <f t="shared" ca="1" si="1111"/>
        <v>0</v>
      </c>
      <c r="L937" s="33"/>
      <c r="M937" s="832">
        <v>0</v>
      </c>
      <c r="N937" s="33">
        <f>IF(M937&gt;0,#REF!,0)</f>
        <v>0</v>
      </c>
      <c r="O937" s="33">
        <f t="shared" ca="1" si="1112"/>
        <v>0</v>
      </c>
      <c r="P937" s="833">
        <f t="shared" ca="1" si="1146"/>
        <v>0</v>
      </c>
      <c r="Q937" s="834">
        <f t="shared" ca="1" si="1147"/>
        <v>0</v>
      </c>
      <c r="R937" s="835">
        <f t="shared" ca="1" si="1148"/>
        <v>0</v>
      </c>
      <c r="S937" s="836">
        <f t="shared" ca="1" si="1149"/>
        <v>0</v>
      </c>
      <c r="T937" s="34">
        <f t="shared" ca="1" si="1113"/>
        <v>0</v>
      </c>
      <c r="U937" s="835">
        <f t="shared" ca="1" si="1150"/>
        <v>0</v>
      </c>
      <c r="V937" s="34">
        <f t="shared" si="1174"/>
        <v>0</v>
      </c>
      <c r="W937" s="553">
        <f t="shared" si="1175"/>
        <v>0</v>
      </c>
      <c r="X937" s="42">
        <f t="shared" si="1151"/>
        <v>0.03</v>
      </c>
      <c r="Y937" s="43">
        <f t="shared" si="1114"/>
        <v>2.4662697723036864E-3</v>
      </c>
      <c r="Z937" s="45">
        <f t="shared" si="1106"/>
        <v>0.03</v>
      </c>
      <c r="AA937" s="43">
        <f t="shared" si="1115"/>
        <v>2.4662697723036864E-3</v>
      </c>
      <c r="AB937" s="35">
        <f t="shared" si="1172"/>
        <v>0.16</v>
      </c>
      <c r="AC937" s="35">
        <f t="shared" ca="1" si="1172"/>
        <v>0.15470777428049154</v>
      </c>
      <c r="AD937" s="317">
        <f t="shared" ca="1" si="1172"/>
        <v>0.15470777428049154</v>
      </c>
      <c r="AE937" s="39"/>
      <c r="AF937" s="318">
        <f t="shared" si="1167"/>
        <v>0</v>
      </c>
      <c r="AG937" s="405">
        <f t="shared" ca="1" si="1117"/>
        <v>0</v>
      </c>
      <c r="AH937" s="318">
        <f t="shared" si="1168"/>
        <v>0</v>
      </c>
      <c r="AI937" s="405">
        <f t="shared" ca="1" si="1119"/>
        <v>0</v>
      </c>
      <c r="AJ937" s="318">
        <f t="shared" si="1169"/>
        <v>0</v>
      </c>
      <c r="AK937" s="405">
        <f t="shared" ca="1" si="1121"/>
        <v>0</v>
      </c>
      <c r="AL937" s="35">
        <v>0</v>
      </c>
      <c r="AM937" s="36">
        <f t="shared" ca="1" si="1122"/>
        <v>0</v>
      </c>
      <c r="AN937" s="39"/>
      <c r="AO937" s="39"/>
      <c r="AP937" s="709">
        <f ca="1">IF($J$12="",0,IF(A937&lt;=$Y$3,IF(R936+SUM($M$126:M937)&gt;$Z$22,R936*10%,IF(R936+SUM($M$126:M937)&lt;=$Z$22,$Z$22-R936-SUM($M$126:M937))),0))</f>
        <v>0</v>
      </c>
      <c r="AQ937" s="319">
        <f t="shared" ca="1" si="1153"/>
        <v>0</v>
      </c>
      <c r="AR937" s="319">
        <f ca="1">IF($J$12="",0,IF(U936&lt;0,0,IF(A937&lt;=$Y$3,IF(U936+SUM($M$126:M937)&gt;$Z$22,U936*10%,IF(U936+SUM($M$126:M937)&lt;=$Z$22,$AR$125-U936-SUM($M$126:M937))),0)))</f>
        <v>0</v>
      </c>
      <c r="AS937" s="39">
        <f t="shared" ca="1" si="1154"/>
        <v>0</v>
      </c>
      <c r="AT937" s="723">
        <f t="shared" ca="1" si="1123"/>
        <v>0</v>
      </c>
      <c r="AU937" s="321">
        <f t="shared" ca="1" si="1124"/>
        <v>0</v>
      </c>
      <c r="AV937" s="320">
        <f t="shared" ca="1" si="1125"/>
        <v>0</v>
      </c>
      <c r="AW937" s="320">
        <f t="shared" ca="1" si="1126"/>
        <v>0</v>
      </c>
      <c r="AX937" s="321">
        <f t="shared" ca="1" si="1127"/>
        <v>0</v>
      </c>
      <c r="AY937" s="321">
        <f t="shared" ca="1" si="1155"/>
        <v>0</v>
      </c>
      <c r="AZ937" s="724">
        <f t="shared" ca="1" si="1128"/>
        <v>0</v>
      </c>
      <c r="BA937" s="1259">
        <f t="shared" si="1156"/>
        <v>0</v>
      </c>
      <c r="BB937" s="1250"/>
      <c r="BC937" s="715">
        <f t="shared" si="1129"/>
        <v>0</v>
      </c>
      <c r="BD937" s="715">
        <f t="shared" si="1130"/>
        <v>0</v>
      </c>
      <c r="BE937" s="716">
        <f t="shared" si="1131"/>
        <v>0</v>
      </c>
      <c r="BF937" s="716">
        <f t="shared" si="1157"/>
        <v>0</v>
      </c>
      <c r="BG937" s="732">
        <f t="shared" si="1132"/>
        <v>0</v>
      </c>
      <c r="BH937" s="39"/>
      <c r="BI937" s="39"/>
      <c r="BJ937" s="39"/>
      <c r="BK937" s="39"/>
      <c r="BL937" s="39"/>
      <c r="BM937" s="30"/>
      <c r="BN937" s="422">
        <f t="shared" ca="1" si="1133"/>
        <v>0</v>
      </c>
      <c r="BO937" s="422">
        <f t="shared" ca="1" si="1134"/>
        <v>0</v>
      </c>
      <c r="BP937" s="422">
        <f t="shared" ca="1" si="1135"/>
        <v>0</v>
      </c>
      <c r="BQ937" s="422">
        <f t="shared" ca="1" si="1136"/>
        <v>0</v>
      </c>
      <c r="BR937" s="422">
        <f t="shared" ca="1" si="1158"/>
        <v>0</v>
      </c>
      <c r="BS937" s="422">
        <f t="shared" ca="1" si="1137"/>
        <v>0</v>
      </c>
      <c r="BT937" s="422">
        <f t="shared" si="1138"/>
        <v>0</v>
      </c>
      <c r="BU937" s="422">
        <f t="shared" si="1139"/>
        <v>0</v>
      </c>
      <c r="BV937" s="422">
        <f t="shared" si="1140"/>
        <v>0</v>
      </c>
      <c r="BW937" s="422">
        <f t="shared" si="1141"/>
        <v>0</v>
      </c>
      <c r="BX937" s="422">
        <f t="shared" si="1159"/>
        <v>0</v>
      </c>
      <c r="BY937" s="422">
        <f t="shared" si="1142"/>
        <v>0</v>
      </c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1">
        <f t="shared" si="1160"/>
        <v>65</v>
      </c>
      <c r="DX937" s="448">
        <f t="shared" si="1143"/>
        <v>813</v>
      </c>
      <c r="DY937" s="521">
        <f t="shared" si="1161"/>
        <v>0</v>
      </c>
      <c r="DZ937" s="522">
        <f t="shared" si="1162"/>
        <v>0</v>
      </c>
      <c r="EA937" s="521">
        <f t="shared" si="1163"/>
        <v>0</v>
      </c>
      <c r="EB937" s="522"/>
      <c r="EC937" s="419"/>
      <c r="ED937" s="522"/>
      <c r="EE937" s="39"/>
      <c r="EF937" s="448">
        <f t="shared" si="1164"/>
        <v>813</v>
      </c>
      <c r="EG937" s="408">
        <f t="shared" si="1173"/>
        <v>0.03</v>
      </c>
      <c r="EH937" s="408">
        <f t="shared" si="1173"/>
        <v>0.03</v>
      </c>
      <c r="EI937" s="408">
        <f t="shared" si="1173"/>
        <v>0.03</v>
      </c>
      <c r="EJ937" s="408">
        <f t="shared" si="1173"/>
        <v>0.03</v>
      </c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  <c r="FR937" s="39"/>
      <c r="FS937" s="39"/>
      <c r="FT937" s="39"/>
      <c r="FU937" s="39"/>
      <c r="FV937" s="39"/>
      <c r="FW937" s="39"/>
      <c r="FX937" s="39"/>
      <c r="FY937" s="39"/>
      <c r="FZ937" s="39"/>
      <c r="GA937" s="39"/>
      <c r="GB937" s="39"/>
      <c r="GC937" s="39"/>
      <c r="GD937" s="39"/>
      <c r="GE937" s="39"/>
      <c r="GF937" s="39"/>
      <c r="GG937" s="39"/>
      <c r="GH937" s="39"/>
      <c r="GI937" s="39"/>
      <c r="GJ937" s="39"/>
      <c r="GK937" s="39"/>
      <c r="GL937" s="39"/>
      <c r="GM937" s="39"/>
      <c r="GN937" s="39"/>
      <c r="GO937" s="39"/>
      <c r="GP937" s="39"/>
      <c r="GQ937" s="39"/>
      <c r="GR937" s="39"/>
      <c r="GS937" s="39"/>
      <c r="GT937" s="39"/>
      <c r="GU937" s="39"/>
      <c r="GV937" s="39"/>
      <c r="GW937" s="39"/>
      <c r="GX937" s="39"/>
      <c r="GY937" s="39"/>
      <c r="GZ937" s="39"/>
      <c r="HA937" s="39"/>
      <c r="HB937" s="39"/>
      <c r="HC937" s="39"/>
      <c r="HD937" s="39"/>
      <c r="HE937" s="39"/>
      <c r="HF937" s="39"/>
      <c r="HG937" s="39"/>
      <c r="HH937" s="39"/>
      <c r="HI937" s="39"/>
      <c r="HJ937" s="39"/>
      <c r="HK937" s="39"/>
      <c r="HL937" s="39"/>
      <c r="HM937" s="39"/>
      <c r="HN937" s="39"/>
      <c r="HO937" s="39"/>
      <c r="HP937" s="39"/>
      <c r="HQ937" s="39"/>
      <c r="HR937" s="39"/>
      <c r="HS937" s="39"/>
      <c r="HT937" s="39"/>
    </row>
    <row r="938" spans="1:228" ht="12.75" hidden="1" customHeight="1" x14ac:dyDescent="0.2">
      <c r="A938" s="31">
        <f t="shared" si="1144"/>
        <v>68</v>
      </c>
      <c r="B938" s="31"/>
      <c r="C938" s="31"/>
      <c r="D938" s="32">
        <f t="shared" si="1145"/>
        <v>814</v>
      </c>
      <c r="E938" s="33">
        <f t="shared" ca="1" si="1108"/>
        <v>0</v>
      </c>
      <c r="F938" s="33">
        <f t="shared" ca="1" si="1109"/>
        <v>0</v>
      </c>
      <c r="G938" s="33">
        <f t="shared" ca="1" si="1110"/>
        <v>0</v>
      </c>
      <c r="H938" s="33">
        <v>0</v>
      </c>
      <c r="I938" s="33">
        <v>0</v>
      </c>
      <c r="J938" s="33">
        <f t="shared" ca="1" si="1166"/>
        <v>0</v>
      </c>
      <c r="K938" s="33">
        <f t="shared" ca="1" si="1111"/>
        <v>0</v>
      </c>
      <c r="L938" s="33"/>
      <c r="M938" s="832">
        <v>0</v>
      </c>
      <c r="N938" s="33">
        <f>IF(M938&gt;0,#REF!,0)</f>
        <v>0</v>
      </c>
      <c r="O938" s="33">
        <f t="shared" ca="1" si="1112"/>
        <v>0</v>
      </c>
      <c r="P938" s="833">
        <f t="shared" ca="1" si="1146"/>
        <v>0</v>
      </c>
      <c r="Q938" s="834">
        <f t="shared" ca="1" si="1147"/>
        <v>0</v>
      </c>
      <c r="R938" s="835">
        <f t="shared" ca="1" si="1148"/>
        <v>0</v>
      </c>
      <c r="S938" s="836">
        <f t="shared" ca="1" si="1149"/>
        <v>0</v>
      </c>
      <c r="T938" s="34">
        <f t="shared" ca="1" si="1113"/>
        <v>0</v>
      </c>
      <c r="U938" s="835">
        <f t="shared" ca="1" si="1150"/>
        <v>0</v>
      </c>
      <c r="V938" s="34">
        <f t="shared" si="1174"/>
        <v>0</v>
      </c>
      <c r="W938" s="553">
        <f t="shared" si="1175"/>
        <v>0</v>
      </c>
      <c r="X938" s="42">
        <f t="shared" si="1151"/>
        <v>0.03</v>
      </c>
      <c r="Y938" s="43">
        <f t="shared" si="1114"/>
        <v>2.4662697723036864E-3</v>
      </c>
      <c r="Z938" s="45">
        <f t="shared" si="1106"/>
        <v>0.03</v>
      </c>
      <c r="AA938" s="43">
        <f t="shared" si="1115"/>
        <v>2.4662697723036864E-3</v>
      </c>
      <c r="AB938" s="35">
        <f t="shared" si="1172"/>
        <v>0.16</v>
      </c>
      <c r="AC938" s="35">
        <f t="shared" ca="1" si="1172"/>
        <v>0.15470777428049154</v>
      </c>
      <c r="AD938" s="317">
        <f t="shared" ca="1" si="1172"/>
        <v>0.15470777428049154</v>
      </c>
      <c r="AE938" s="39"/>
      <c r="AF938" s="318">
        <f t="shared" si="1167"/>
        <v>0</v>
      </c>
      <c r="AG938" s="405">
        <f t="shared" ca="1" si="1117"/>
        <v>0</v>
      </c>
      <c r="AH938" s="318">
        <f t="shared" si="1168"/>
        <v>0</v>
      </c>
      <c r="AI938" s="405">
        <f t="shared" ca="1" si="1119"/>
        <v>0</v>
      </c>
      <c r="AJ938" s="318">
        <f t="shared" si="1169"/>
        <v>0</v>
      </c>
      <c r="AK938" s="405">
        <f t="shared" ca="1" si="1121"/>
        <v>0</v>
      </c>
      <c r="AL938" s="35">
        <v>0</v>
      </c>
      <c r="AM938" s="36">
        <f t="shared" ca="1" si="1122"/>
        <v>0</v>
      </c>
      <c r="AN938" s="39"/>
      <c r="AO938" s="39"/>
      <c r="AP938" s="709">
        <f ca="1">IF($J$12="",0,IF(A938&lt;=$Y$3,IF(R937+SUM($M$126:M938)&gt;$Z$22,R937*10%,IF(R937+SUM($M$126:M938)&lt;=$Z$22,$Z$22-R937-SUM($M$126:M938))),0))</f>
        <v>0</v>
      </c>
      <c r="AQ938" s="319">
        <f t="shared" ca="1" si="1153"/>
        <v>0</v>
      </c>
      <c r="AR938" s="319">
        <f ca="1">IF($J$12="",0,IF(U937&lt;0,0,IF(A938&lt;=$Y$3,IF(U937+SUM($M$126:M938)&gt;$Z$22,U937*10%,IF(U937+SUM($M$126:M938)&lt;=$Z$22,$AR$125-U937-SUM($M$126:M938))),0)))</f>
        <v>0</v>
      </c>
      <c r="AS938" s="39">
        <f t="shared" ca="1" si="1154"/>
        <v>0</v>
      </c>
      <c r="AT938" s="723">
        <f t="shared" ca="1" si="1123"/>
        <v>0</v>
      </c>
      <c r="AU938" s="321">
        <f t="shared" ca="1" si="1124"/>
        <v>0</v>
      </c>
      <c r="AV938" s="320">
        <f t="shared" ca="1" si="1125"/>
        <v>0</v>
      </c>
      <c r="AW938" s="320">
        <f t="shared" ca="1" si="1126"/>
        <v>0</v>
      </c>
      <c r="AX938" s="321">
        <f t="shared" ca="1" si="1127"/>
        <v>0</v>
      </c>
      <c r="AY938" s="321">
        <f t="shared" ca="1" si="1155"/>
        <v>0</v>
      </c>
      <c r="AZ938" s="724">
        <f t="shared" ca="1" si="1128"/>
        <v>0</v>
      </c>
      <c r="BA938" s="1259">
        <f t="shared" si="1156"/>
        <v>0</v>
      </c>
      <c r="BB938" s="1250"/>
      <c r="BC938" s="715">
        <f t="shared" si="1129"/>
        <v>0</v>
      </c>
      <c r="BD938" s="715">
        <f t="shared" si="1130"/>
        <v>0</v>
      </c>
      <c r="BE938" s="716">
        <f t="shared" si="1131"/>
        <v>0</v>
      </c>
      <c r="BF938" s="716">
        <f t="shared" si="1157"/>
        <v>0</v>
      </c>
      <c r="BG938" s="732">
        <f t="shared" si="1132"/>
        <v>0</v>
      </c>
      <c r="BH938" s="39"/>
      <c r="BI938" s="39"/>
      <c r="BJ938" s="39"/>
      <c r="BK938" s="39"/>
      <c r="BL938" s="39"/>
      <c r="BM938" s="30"/>
      <c r="BN938" s="422">
        <f t="shared" ca="1" si="1133"/>
        <v>0</v>
      </c>
      <c r="BO938" s="422">
        <f t="shared" ca="1" si="1134"/>
        <v>0</v>
      </c>
      <c r="BP938" s="422">
        <f t="shared" ca="1" si="1135"/>
        <v>0</v>
      </c>
      <c r="BQ938" s="422">
        <f t="shared" ca="1" si="1136"/>
        <v>0</v>
      </c>
      <c r="BR938" s="422">
        <f t="shared" ca="1" si="1158"/>
        <v>0</v>
      </c>
      <c r="BS938" s="422">
        <f t="shared" ca="1" si="1137"/>
        <v>0</v>
      </c>
      <c r="BT938" s="422">
        <f t="shared" si="1138"/>
        <v>0</v>
      </c>
      <c r="BU938" s="422">
        <f t="shared" si="1139"/>
        <v>0</v>
      </c>
      <c r="BV938" s="422">
        <f t="shared" si="1140"/>
        <v>0</v>
      </c>
      <c r="BW938" s="422">
        <f t="shared" si="1141"/>
        <v>0</v>
      </c>
      <c r="BX938" s="422">
        <f t="shared" si="1159"/>
        <v>0</v>
      </c>
      <c r="BY938" s="422">
        <f t="shared" si="1142"/>
        <v>0</v>
      </c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1">
        <f t="shared" si="1160"/>
        <v>65</v>
      </c>
      <c r="DX938" s="448">
        <f t="shared" si="1143"/>
        <v>814</v>
      </c>
      <c r="DY938" s="521">
        <f t="shared" si="1161"/>
        <v>0</v>
      </c>
      <c r="DZ938" s="522">
        <f t="shared" si="1162"/>
        <v>0</v>
      </c>
      <c r="EA938" s="521">
        <f t="shared" si="1163"/>
        <v>0</v>
      </c>
      <c r="EB938" s="522"/>
      <c r="EC938" s="419"/>
      <c r="ED938" s="522"/>
      <c r="EE938" s="39"/>
      <c r="EF938" s="448">
        <f t="shared" si="1164"/>
        <v>814</v>
      </c>
      <c r="EG938" s="408">
        <f t="shared" si="1173"/>
        <v>0.03</v>
      </c>
      <c r="EH938" s="408">
        <f t="shared" si="1173"/>
        <v>0.03</v>
      </c>
      <c r="EI938" s="408">
        <f t="shared" si="1173"/>
        <v>0.03</v>
      </c>
      <c r="EJ938" s="408">
        <f t="shared" si="1173"/>
        <v>0.03</v>
      </c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  <c r="FR938" s="39"/>
      <c r="FS938" s="39"/>
      <c r="FT938" s="39"/>
      <c r="FU938" s="39"/>
      <c r="FV938" s="39"/>
      <c r="FW938" s="39"/>
      <c r="FX938" s="39"/>
      <c r="FY938" s="39"/>
      <c r="FZ938" s="39"/>
      <c r="GA938" s="39"/>
      <c r="GB938" s="39"/>
      <c r="GC938" s="39"/>
      <c r="GD938" s="39"/>
      <c r="GE938" s="39"/>
      <c r="GF938" s="39"/>
      <c r="GG938" s="39"/>
      <c r="GH938" s="39"/>
      <c r="GI938" s="39"/>
      <c r="GJ938" s="39"/>
      <c r="GK938" s="39"/>
      <c r="GL938" s="39"/>
      <c r="GM938" s="39"/>
      <c r="GN938" s="39"/>
      <c r="GO938" s="39"/>
      <c r="GP938" s="39"/>
      <c r="GQ938" s="39"/>
      <c r="GR938" s="39"/>
      <c r="GS938" s="39"/>
      <c r="GT938" s="39"/>
      <c r="GU938" s="39"/>
      <c r="GV938" s="39"/>
      <c r="GW938" s="39"/>
      <c r="GX938" s="39"/>
      <c r="GY938" s="39"/>
      <c r="GZ938" s="39"/>
      <c r="HA938" s="39"/>
      <c r="HB938" s="39"/>
      <c r="HC938" s="39"/>
      <c r="HD938" s="39"/>
      <c r="HE938" s="39"/>
      <c r="HF938" s="39"/>
      <c r="HG938" s="39"/>
      <c r="HH938" s="39"/>
      <c r="HI938" s="39"/>
      <c r="HJ938" s="39"/>
      <c r="HK938" s="39"/>
      <c r="HL938" s="39"/>
      <c r="HM938" s="39"/>
      <c r="HN938" s="39"/>
      <c r="HO938" s="39"/>
      <c r="HP938" s="39"/>
      <c r="HQ938" s="39"/>
      <c r="HR938" s="39"/>
      <c r="HS938" s="39"/>
      <c r="HT938" s="39"/>
    </row>
    <row r="939" spans="1:228" ht="12.75" hidden="1" customHeight="1" x14ac:dyDescent="0.2">
      <c r="A939" s="31">
        <f t="shared" si="1144"/>
        <v>68</v>
      </c>
      <c r="B939" s="31"/>
      <c r="C939" s="31"/>
      <c r="D939" s="32">
        <f t="shared" si="1145"/>
        <v>815</v>
      </c>
      <c r="E939" s="33">
        <f t="shared" ca="1" si="1108"/>
        <v>0</v>
      </c>
      <c r="F939" s="33">
        <f t="shared" ca="1" si="1109"/>
        <v>0</v>
      </c>
      <c r="G939" s="33">
        <f t="shared" ca="1" si="1110"/>
        <v>0</v>
      </c>
      <c r="H939" s="33">
        <v>0</v>
      </c>
      <c r="I939" s="33">
        <v>0</v>
      </c>
      <c r="J939" s="33">
        <f t="shared" ca="1" si="1166"/>
        <v>0</v>
      </c>
      <c r="K939" s="33">
        <f t="shared" ca="1" si="1111"/>
        <v>0</v>
      </c>
      <c r="L939" s="33"/>
      <c r="M939" s="832">
        <v>0</v>
      </c>
      <c r="N939" s="33">
        <f>IF(M939&gt;0,#REF!,0)</f>
        <v>0</v>
      </c>
      <c r="O939" s="33">
        <f t="shared" ca="1" si="1112"/>
        <v>0</v>
      </c>
      <c r="P939" s="833">
        <f t="shared" ca="1" si="1146"/>
        <v>0</v>
      </c>
      <c r="Q939" s="834">
        <f t="shared" ca="1" si="1147"/>
        <v>0</v>
      </c>
      <c r="R939" s="835">
        <f t="shared" ca="1" si="1148"/>
        <v>0</v>
      </c>
      <c r="S939" s="836">
        <f t="shared" ca="1" si="1149"/>
        <v>0</v>
      </c>
      <c r="T939" s="34">
        <f t="shared" ca="1" si="1113"/>
        <v>0</v>
      </c>
      <c r="U939" s="835">
        <f t="shared" ca="1" si="1150"/>
        <v>0</v>
      </c>
      <c r="V939" s="34">
        <f t="shared" si="1174"/>
        <v>0</v>
      </c>
      <c r="W939" s="553">
        <f t="shared" si="1175"/>
        <v>0</v>
      </c>
      <c r="X939" s="42">
        <f t="shared" si="1151"/>
        <v>0.03</v>
      </c>
      <c r="Y939" s="43">
        <f t="shared" si="1114"/>
        <v>2.4662697723036864E-3</v>
      </c>
      <c r="Z939" s="45">
        <f t="shared" si="1106"/>
        <v>0.03</v>
      </c>
      <c r="AA939" s="43">
        <f t="shared" si="1115"/>
        <v>2.4662697723036864E-3</v>
      </c>
      <c r="AB939" s="35">
        <f t="shared" si="1172"/>
        <v>0.16</v>
      </c>
      <c r="AC939" s="35">
        <f t="shared" ca="1" si="1172"/>
        <v>0.15470777428049154</v>
      </c>
      <c r="AD939" s="317">
        <f t="shared" ca="1" si="1172"/>
        <v>0.15470777428049154</v>
      </c>
      <c r="AE939" s="39"/>
      <c r="AF939" s="318">
        <f t="shared" si="1167"/>
        <v>0</v>
      </c>
      <c r="AG939" s="405">
        <f t="shared" ca="1" si="1117"/>
        <v>0</v>
      </c>
      <c r="AH939" s="318">
        <f t="shared" si="1168"/>
        <v>0</v>
      </c>
      <c r="AI939" s="405">
        <f t="shared" ca="1" si="1119"/>
        <v>0</v>
      </c>
      <c r="AJ939" s="318">
        <f t="shared" si="1169"/>
        <v>0</v>
      </c>
      <c r="AK939" s="405">
        <f t="shared" ca="1" si="1121"/>
        <v>0</v>
      </c>
      <c r="AL939" s="35">
        <v>0</v>
      </c>
      <c r="AM939" s="36">
        <f t="shared" ca="1" si="1122"/>
        <v>0</v>
      </c>
      <c r="AN939" s="39"/>
      <c r="AO939" s="39"/>
      <c r="AP939" s="709">
        <f ca="1">IF($J$12="",0,IF(A939&lt;=$Y$3,IF(R938+SUM($M$126:M939)&gt;$Z$22,R938*10%,IF(R938+SUM($M$126:M939)&lt;=$Z$22,$Z$22-R938-SUM($M$126:M939))),0))</f>
        <v>0</v>
      </c>
      <c r="AQ939" s="319">
        <f t="shared" ca="1" si="1153"/>
        <v>0</v>
      </c>
      <c r="AR939" s="319">
        <f ca="1">IF($J$12="",0,IF(U938&lt;0,0,IF(A939&lt;=$Y$3,IF(U938+SUM($M$126:M939)&gt;$Z$22,U938*10%,IF(U938+SUM($M$126:M939)&lt;=$Z$22,$AR$125-U938-SUM($M$126:M939))),0)))</f>
        <v>0</v>
      </c>
      <c r="AS939" s="39">
        <f t="shared" ca="1" si="1154"/>
        <v>0</v>
      </c>
      <c r="AT939" s="723">
        <f t="shared" ca="1" si="1123"/>
        <v>0</v>
      </c>
      <c r="AU939" s="321">
        <f t="shared" ca="1" si="1124"/>
        <v>0</v>
      </c>
      <c r="AV939" s="320">
        <f t="shared" ca="1" si="1125"/>
        <v>0</v>
      </c>
      <c r="AW939" s="320">
        <f t="shared" ca="1" si="1126"/>
        <v>0</v>
      </c>
      <c r="AX939" s="321">
        <f t="shared" ca="1" si="1127"/>
        <v>0</v>
      </c>
      <c r="AY939" s="321">
        <f t="shared" ca="1" si="1155"/>
        <v>0</v>
      </c>
      <c r="AZ939" s="724">
        <f t="shared" ca="1" si="1128"/>
        <v>0</v>
      </c>
      <c r="BA939" s="1259">
        <f t="shared" si="1156"/>
        <v>0</v>
      </c>
      <c r="BB939" s="1250"/>
      <c r="BC939" s="715">
        <f t="shared" si="1129"/>
        <v>0</v>
      </c>
      <c r="BD939" s="715">
        <f t="shared" si="1130"/>
        <v>0</v>
      </c>
      <c r="BE939" s="716">
        <f t="shared" si="1131"/>
        <v>0</v>
      </c>
      <c r="BF939" s="716">
        <f t="shared" si="1157"/>
        <v>0</v>
      </c>
      <c r="BG939" s="732">
        <f t="shared" si="1132"/>
        <v>0</v>
      </c>
      <c r="BH939" s="39"/>
      <c r="BI939" s="39"/>
      <c r="BJ939" s="39"/>
      <c r="BK939" s="39"/>
      <c r="BL939" s="39"/>
      <c r="BM939" s="30"/>
      <c r="BN939" s="422">
        <f t="shared" ca="1" si="1133"/>
        <v>0</v>
      </c>
      <c r="BO939" s="422">
        <f t="shared" ca="1" si="1134"/>
        <v>0</v>
      </c>
      <c r="BP939" s="422">
        <f t="shared" ca="1" si="1135"/>
        <v>0</v>
      </c>
      <c r="BQ939" s="422">
        <f t="shared" ca="1" si="1136"/>
        <v>0</v>
      </c>
      <c r="BR939" s="422">
        <f t="shared" ca="1" si="1158"/>
        <v>0</v>
      </c>
      <c r="BS939" s="422">
        <f t="shared" ca="1" si="1137"/>
        <v>0</v>
      </c>
      <c r="BT939" s="422">
        <f t="shared" si="1138"/>
        <v>0</v>
      </c>
      <c r="BU939" s="422">
        <f t="shared" si="1139"/>
        <v>0</v>
      </c>
      <c r="BV939" s="422">
        <f t="shared" si="1140"/>
        <v>0</v>
      </c>
      <c r="BW939" s="422">
        <f t="shared" si="1141"/>
        <v>0</v>
      </c>
      <c r="BX939" s="422">
        <f t="shared" si="1159"/>
        <v>0</v>
      </c>
      <c r="BY939" s="422">
        <f t="shared" si="1142"/>
        <v>0</v>
      </c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1">
        <f t="shared" si="1160"/>
        <v>65</v>
      </c>
      <c r="DX939" s="448">
        <f t="shared" si="1143"/>
        <v>815</v>
      </c>
      <c r="DY939" s="521">
        <f t="shared" si="1161"/>
        <v>0</v>
      </c>
      <c r="DZ939" s="522">
        <f t="shared" si="1162"/>
        <v>0</v>
      </c>
      <c r="EA939" s="521">
        <f t="shared" si="1163"/>
        <v>0</v>
      </c>
      <c r="EB939" s="522"/>
      <c r="EC939" s="419"/>
      <c r="ED939" s="522"/>
      <c r="EE939" s="39"/>
      <c r="EF939" s="448">
        <f t="shared" si="1164"/>
        <v>815</v>
      </c>
      <c r="EG939" s="408">
        <f t="shared" si="1173"/>
        <v>0.03</v>
      </c>
      <c r="EH939" s="408">
        <f t="shared" si="1173"/>
        <v>0.03</v>
      </c>
      <c r="EI939" s="408">
        <f t="shared" si="1173"/>
        <v>0.03</v>
      </c>
      <c r="EJ939" s="408">
        <f t="shared" si="1173"/>
        <v>0.03</v>
      </c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  <c r="FR939" s="39"/>
      <c r="FS939" s="39"/>
      <c r="FT939" s="39"/>
      <c r="FU939" s="39"/>
      <c r="FV939" s="39"/>
      <c r="FW939" s="39"/>
      <c r="FX939" s="39"/>
      <c r="FY939" s="39"/>
      <c r="FZ939" s="39"/>
      <c r="GA939" s="39"/>
      <c r="GB939" s="39"/>
      <c r="GC939" s="39"/>
      <c r="GD939" s="39"/>
      <c r="GE939" s="39"/>
      <c r="GF939" s="39"/>
      <c r="GG939" s="39"/>
      <c r="GH939" s="39"/>
      <c r="GI939" s="39"/>
      <c r="GJ939" s="39"/>
      <c r="GK939" s="39"/>
      <c r="GL939" s="39"/>
      <c r="GM939" s="39"/>
      <c r="GN939" s="39"/>
      <c r="GO939" s="39"/>
      <c r="GP939" s="39"/>
      <c r="GQ939" s="39"/>
      <c r="GR939" s="39"/>
      <c r="GS939" s="39"/>
      <c r="GT939" s="39"/>
      <c r="GU939" s="39"/>
      <c r="GV939" s="39"/>
      <c r="GW939" s="39"/>
      <c r="GX939" s="39"/>
      <c r="GY939" s="39"/>
      <c r="GZ939" s="39"/>
      <c r="HA939" s="39"/>
      <c r="HB939" s="39"/>
      <c r="HC939" s="39"/>
      <c r="HD939" s="39"/>
      <c r="HE939" s="39"/>
      <c r="HF939" s="39"/>
      <c r="HG939" s="39"/>
      <c r="HH939" s="39"/>
      <c r="HI939" s="39"/>
      <c r="HJ939" s="39"/>
      <c r="HK939" s="39"/>
      <c r="HL939" s="39"/>
      <c r="HM939" s="39"/>
      <c r="HN939" s="39"/>
      <c r="HO939" s="39"/>
      <c r="HP939" s="39"/>
      <c r="HQ939" s="39"/>
      <c r="HR939" s="39"/>
      <c r="HS939" s="39"/>
      <c r="HT939" s="39"/>
    </row>
    <row r="940" spans="1:228" ht="12.75" hidden="1" customHeight="1" x14ac:dyDescent="0.2">
      <c r="A940" s="31">
        <f t="shared" si="1144"/>
        <v>68</v>
      </c>
      <c r="B940" s="31"/>
      <c r="C940" s="31"/>
      <c r="D940" s="32">
        <f t="shared" si="1145"/>
        <v>816</v>
      </c>
      <c r="E940" s="33">
        <f t="shared" ca="1" si="1108"/>
        <v>0</v>
      </c>
      <c r="F940" s="33">
        <f t="shared" ca="1" si="1109"/>
        <v>0</v>
      </c>
      <c r="G940" s="33">
        <f t="shared" ca="1" si="1110"/>
        <v>0</v>
      </c>
      <c r="H940" s="33">
        <v>0</v>
      </c>
      <c r="I940" s="33">
        <v>0</v>
      </c>
      <c r="J940" s="33">
        <f t="shared" ca="1" si="1166"/>
        <v>0</v>
      </c>
      <c r="K940" s="33">
        <f t="shared" ca="1" si="1111"/>
        <v>0</v>
      </c>
      <c r="L940" s="33"/>
      <c r="M940" s="832">
        <v>0</v>
      </c>
      <c r="N940" s="33">
        <f>IF(M940&gt;0,#REF!,0)</f>
        <v>0</v>
      </c>
      <c r="O940" s="33">
        <f t="shared" ca="1" si="1112"/>
        <v>0</v>
      </c>
      <c r="P940" s="833">
        <f t="shared" ca="1" si="1146"/>
        <v>0</v>
      </c>
      <c r="Q940" s="834">
        <f t="shared" ca="1" si="1147"/>
        <v>0</v>
      </c>
      <c r="R940" s="835">
        <f t="shared" ca="1" si="1148"/>
        <v>0</v>
      </c>
      <c r="S940" s="836">
        <f t="shared" ca="1" si="1149"/>
        <v>0</v>
      </c>
      <c r="T940" s="34">
        <f t="shared" ca="1" si="1113"/>
        <v>0</v>
      </c>
      <c r="U940" s="835">
        <f t="shared" ca="1" si="1150"/>
        <v>0</v>
      </c>
      <c r="V940" s="34">
        <f t="shared" si="1174"/>
        <v>0</v>
      </c>
      <c r="W940" s="553">
        <f t="shared" si="1175"/>
        <v>0</v>
      </c>
      <c r="X940" s="42">
        <f t="shared" si="1151"/>
        <v>0.03</v>
      </c>
      <c r="Y940" s="43">
        <f t="shared" si="1114"/>
        <v>2.4662697723036864E-3</v>
      </c>
      <c r="Z940" s="45">
        <f t="shared" si="1106"/>
        <v>0.03</v>
      </c>
      <c r="AA940" s="43">
        <f t="shared" si="1115"/>
        <v>2.4662697723036864E-3</v>
      </c>
      <c r="AB940" s="35">
        <f t="shared" si="1172"/>
        <v>0.16</v>
      </c>
      <c r="AC940" s="35">
        <f t="shared" ca="1" si="1172"/>
        <v>0.15470777428049154</v>
      </c>
      <c r="AD940" s="317">
        <f t="shared" ca="1" si="1172"/>
        <v>0.15470777428049154</v>
      </c>
      <c r="AE940" s="39"/>
      <c r="AF940" s="318">
        <f t="shared" si="1167"/>
        <v>0</v>
      </c>
      <c r="AG940" s="405">
        <f t="shared" ca="1" si="1117"/>
        <v>0</v>
      </c>
      <c r="AH940" s="318">
        <f t="shared" si="1168"/>
        <v>0</v>
      </c>
      <c r="AI940" s="405">
        <f t="shared" ca="1" si="1119"/>
        <v>0</v>
      </c>
      <c r="AJ940" s="318">
        <f t="shared" si="1169"/>
        <v>0</v>
      </c>
      <c r="AK940" s="405">
        <f t="shared" ca="1" si="1121"/>
        <v>0</v>
      </c>
      <c r="AL940" s="35">
        <v>0</v>
      </c>
      <c r="AM940" s="36">
        <f t="shared" ca="1" si="1122"/>
        <v>0</v>
      </c>
      <c r="AN940" s="39"/>
      <c r="AO940" s="39"/>
      <c r="AP940" s="710">
        <f ca="1">IF($J$12="",0,IF(A940&lt;=$Y$3,IF(R939+SUM($M$126:M940)&gt;$Z$22,R939*10%,IF(R939+SUM($M$126:M940)&lt;=$Z$22,$Z$22-R939-SUM($M$126:M940))),0))</f>
        <v>0</v>
      </c>
      <c r="AQ940" s="711">
        <f t="shared" ca="1" si="1153"/>
        <v>0</v>
      </c>
      <c r="AR940" s="711">
        <f ca="1">IF($J$12="",0,IF(U939&lt;0,0,IF(A940&lt;=$Y$3,IF(U939+SUM($M$126:M940)&gt;$Z$22,U939*10%,IF(U939+SUM($M$126:M940)&lt;=$Z$22,$AR$125-U939-SUM($M$126:M940))),0)))</f>
        <v>0</v>
      </c>
      <c r="AS940" s="717">
        <f t="shared" ca="1" si="1154"/>
        <v>0</v>
      </c>
      <c r="AT940" s="725">
        <f t="shared" ca="1" si="1123"/>
        <v>0</v>
      </c>
      <c r="AU940" s="726">
        <f t="shared" ca="1" si="1124"/>
        <v>0</v>
      </c>
      <c r="AV940" s="727">
        <f t="shared" ca="1" si="1125"/>
        <v>0</v>
      </c>
      <c r="AW940" s="727">
        <f t="shared" ca="1" si="1126"/>
        <v>0</v>
      </c>
      <c r="AX940" s="726">
        <f t="shared" ca="1" si="1127"/>
        <v>0</v>
      </c>
      <c r="AY940" s="726">
        <f t="shared" ca="1" si="1155"/>
        <v>0</v>
      </c>
      <c r="AZ940" s="728">
        <f t="shared" ca="1" si="1128"/>
        <v>0</v>
      </c>
      <c r="BA940" s="1260">
        <f t="shared" si="1156"/>
        <v>0</v>
      </c>
      <c r="BB940" s="1251"/>
      <c r="BC940" s="733">
        <f t="shared" si="1129"/>
        <v>0</v>
      </c>
      <c r="BD940" s="733">
        <f t="shared" si="1130"/>
        <v>0</v>
      </c>
      <c r="BE940" s="734">
        <f t="shared" si="1131"/>
        <v>0</v>
      </c>
      <c r="BF940" s="734">
        <f t="shared" si="1157"/>
        <v>0</v>
      </c>
      <c r="BG940" s="735">
        <f t="shared" si="1132"/>
        <v>0</v>
      </c>
      <c r="BH940" s="39"/>
      <c r="BI940" s="39"/>
      <c r="BJ940" s="39"/>
      <c r="BK940" s="39"/>
      <c r="BL940" s="39"/>
      <c r="BM940" s="30"/>
      <c r="BN940" s="423">
        <f t="shared" ca="1" si="1133"/>
        <v>0</v>
      </c>
      <c r="BO940" s="423">
        <f t="shared" ca="1" si="1134"/>
        <v>0</v>
      </c>
      <c r="BP940" s="423">
        <f t="shared" ca="1" si="1135"/>
        <v>0</v>
      </c>
      <c r="BQ940" s="423">
        <f t="shared" ca="1" si="1136"/>
        <v>0</v>
      </c>
      <c r="BR940" s="423">
        <f t="shared" ca="1" si="1158"/>
        <v>0</v>
      </c>
      <c r="BS940" s="423">
        <f t="shared" ca="1" si="1137"/>
        <v>0</v>
      </c>
      <c r="BT940" s="423">
        <f t="shared" si="1138"/>
        <v>0</v>
      </c>
      <c r="BU940" s="423">
        <f t="shared" si="1139"/>
        <v>0</v>
      </c>
      <c r="BV940" s="423">
        <f t="shared" si="1140"/>
        <v>0</v>
      </c>
      <c r="BW940" s="423">
        <f t="shared" si="1141"/>
        <v>0</v>
      </c>
      <c r="BX940" s="423">
        <f t="shared" si="1159"/>
        <v>0</v>
      </c>
      <c r="BY940" s="423">
        <f t="shared" si="1142"/>
        <v>0</v>
      </c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1">
        <f t="shared" si="1160"/>
        <v>65</v>
      </c>
      <c r="DX940" s="448">
        <f t="shared" si="1143"/>
        <v>816</v>
      </c>
      <c r="DY940" s="521">
        <f t="shared" si="1161"/>
        <v>0</v>
      </c>
      <c r="DZ940" s="522">
        <f t="shared" si="1162"/>
        <v>0</v>
      </c>
      <c r="EA940" s="521">
        <f t="shared" si="1163"/>
        <v>0</v>
      </c>
      <c r="EB940" s="522"/>
      <c r="EC940" s="419"/>
      <c r="ED940" s="522"/>
      <c r="EE940" s="39"/>
      <c r="EF940" s="448">
        <f t="shared" si="1164"/>
        <v>816</v>
      </c>
      <c r="EG940" s="408">
        <f t="shared" si="1173"/>
        <v>0.03</v>
      </c>
      <c r="EH940" s="408">
        <f t="shared" si="1173"/>
        <v>0.03</v>
      </c>
      <c r="EI940" s="408">
        <f t="shared" si="1173"/>
        <v>0.03</v>
      </c>
      <c r="EJ940" s="408">
        <f t="shared" si="1173"/>
        <v>0.03</v>
      </c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  <c r="FR940" s="39"/>
      <c r="FS940" s="39"/>
      <c r="FT940" s="39"/>
      <c r="FU940" s="39"/>
      <c r="FV940" s="39"/>
      <c r="FW940" s="39"/>
      <c r="FX940" s="39"/>
      <c r="FY940" s="39"/>
      <c r="FZ940" s="39"/>
      <c r="GA940" s="39"/>
      <c r="GB940" s="39"/>
      <c r="GC940" s="39"/>
      <c r="GD940" s="39"/>
      <c r="GE940" s="39"/>
      <c r="GF940" s="39"/>
      <c r="GG940" s="39"/>
      <c r="GH940" s="39"/>
      <c r="GI940" s="39"/>
      <c r="GJ940" s="39"/>
      <c r="GK940" s="39"/>
      <c r="GL940" s="39"/>
      <c r="GM940" s="39"/>
      <c r="GN940" s="39"/>
      <c r="GO940" s="39"/>
      <c r="GP940" s="39"/>
      <c r="GQ940" s="39"/>
      <c r="GR940" s="39"/>
      <c r="GS940" s="39"/>
      <c r="GT940" s="39"/>
      <c r="GU940" s="39"/>
      <c r="GV940" s="39"/>
      <c r="GW940" s="39"/>
      <c r="GX940" s="39"/>
      <c r="GY940" s="39"/>
      <c r="GZ940" s="39"/>
      <c r="HA940" s="39"/>
      <c r="HB940" s="39"/>
      <c r="HC940" s="39"/>
      <c r="HD940" s="39"/>
      <c r="HE940" s="39"/>
      <c r="HF940" s="39"/>
      <c r="HG940" s="39"/>
      <c r="HH940" s="39"/>
      <c r="HI940" s="39"/>
      <c r="HJ940" s="39"/>
      <c r="HK940" s="39"/>
      <c r="HL940" s="39"/>
      <c r="HM940" s="39"/>
      <c r="HN940" s="39"/>
      <c r="HO940" s="39"/>
      <c r="HP940" s="39"/>
      <c r="HQ940" s="39"/>
      <c r="HR940" s="39"/>
      <c r="HS940" s="39"/>
      <c r="HT940" s="39"/>
    </row>
    <row r="941" spans="1:228" ht="12.75" hidden="1" customHeight="1" x14ac:dyDescent="0.2">
      <c r="A941" s="31">
        <f>A940+1</f>
        <v>69</v>
      </c>
      <c r="B941" s="31"/>
      <c r="C941" s="31">
        <v>30</v>
      </c>
      <c r="D941" s="32">
        <f t="shared" si="1145"/>
        <v>817</v>
      </c>
      <c r="E941" s="33">
        <f t="shared" ca="1" si="1108"/>
        <v>0</v>
      </c>
      <c r="F941" s="33">
        <f t="shared" ca="1" si="1109"/>
        <v>0</v>
      </c>
      <c r="G941" s="33">
        <f t="shared" ca="1" si="1110"/>
        <v>0</v>
      </c>
      <c r="H941" s="33">
        <v>0</v>
      </c>
      <c r="I941" s="33">
        <v>0</v>
      </c>
      <c r="J941" s="33">
        <f t="shared" ca="1" si="1166"/>
        <v>0</v>
      </c>
      <c r="K941" s="33">
        <f t="shared" ca="1" si="1111"/>
        <v>0</v>
      </c>
      <c r="L941" s="33"/>
      <c r="M941" s="832">
        <v>0</v>
      </c>
      <c r="N941" s="33">
        <f>IF(M941&gt;0,#REF!,0)</f>
        <v>0</v>
      </c>
      <c r="O941" s="33">
        <f t="shared" ca="1" si="1112"/>
        <v>0</v>
      </c>
      <c r="P941" s="833">
        <f t="shared" ca="1" si="1146"/>
        <v>0</v>
      </c>
      <c r="Q941" s="834">
        <f t="shared" ca="1" si="1147"/>
        <v>0</v>
      </c>
      <c r="R941" s="835">
        <f t="shared" ca="1" si="1148"/>
        <v>0</v>
      </c>
      <c r="S941" s="836">
        <f t="shared" ca="1" si="1149"/>
        <v>0</v>
      </c>
      <c r="T941" s="34">
        <f t="shared" ca="1" si="1113"/>
        <v>0</v>
      </c>
      <c r="U941" s="835">
        <f t="shared" ca="1" si="1150"/>
        <v>0</v>
      </c>
      <c r="V941" s="34">
        <f t="shared" si="1174"/>
        <v>0</v>
      </c>
      <c r="W941" s="553">
        <f t="shared" si="1175"/>
        <v>0</v>
      </c>
      <c r="X941" s="42">
        <f t="shared" si="1151"/>
        <v>0.03</v>
      </c>
      <c r="Y941" s="43">
        <f t="shared" si="1114"/>
        <v>2.4662697723036864E-3</v>
      </c>
      <c r="Z941" s="45">
        <f t="shared" si="1106"/>
        <v>0.03</v>
      </c>
      <c r="AA941" s="43">
        <f t="shared" si="1115"/>
        <v>2.4662697723036864E-3</v>
      </c>
      <c r="AB941" s="35">
        <f t="shared" si="1172"/>
        <v>0.16</v>
      </c>
      <c r="AC941" s="35">
        <f t="shared" ca="1" si="1172"/>
        <v>0.15470777428049154</v>
      </c>
      <c r="AD941" s="317">
        <f t="shared" ca="1" si="1172"/>
        <v>0.15470777428049154</v>
      </c>
      <c r="AE941" s="39"/>
      <c r="AF941" s="318">
        <f t="shared" si="1167"/>
        <v>0</v>
      </c>
      <c r="AG941" s="405">
        <f t="shared" ca="1" si="1117"/>
        <v>0</v>
      </c>
      <c r="AH941" s="318">
        <f t="shared" si="1168"/>
        <v>0</v>
      </c>
      <c r="AI941" s="405">
        <f t="shared" ca="1" si="1119"/>
        <v>0</v>
      </c>
      <c r="AJ941" s="318">
        <f t="shared" si="1169"/>
        <v>0</v>
      </c>
      <c r="AK941" s="405">
        <f t="shared" ca="1" si="1121"/>
        <v>0</v>
      </c>
      <c r="AL941" s="35">
        <v>0</v>
      </c>
      <c r="AM941" s="36">
        <f t="shared" ca="1" si="1122"/>
        <v>0</v>
      </c>
      <c r="AN941" s="39"/>
      <c r="AO941" s="39"/>
      <c r="AP941" s="709">
        <f ca="1">IF($J$12="",0,IF(A941&lt;=$Y$3,IF(R940+SUM($M$126:M941)&gt;$Z$22,R940*10%,IF(R940+SUM($M$126:M941)&lt;=$Z$22,$Z$22-R940-SUM($M$126:M941))),0))</f>
        <v>0</v>
      </c>
      <c r="AQ941" s="319">
        <f t="shared" ca="1" si="1153"/>
        <v>0</v>
      </c>
      <c r="AR941" s="319">
        <f ca="1">IF($J$12="",0,IF(U940&lt;0,0,IF(A941&lt;=$Y$3,IF(U940+SUM($M$126:M941)&gt;$Z$22,U940*10%,IF(U940+SUM($M$126:M941)&lt;=$Z$22,$AR$125-U940-SUM($M$126:M941))),0)))</f>
        <v>0</v>
      </c>
      <c r="AS941" s="39">
        <f t="shared" ca="1" si="1154"/>
        <v>0</v>
      </c>
      <c r="AT941" s="723">
        <f t="shared" ca="1" si="1123"/>
        <v>0</v>
      </c>
      <c r="AU941" s="321">
        <f t="shared" ca="1" si="1124"/>
        <v>0</v>
      </c>
      <c r="AV941" s="320">
        <f t="shared" ca="1" si="1125"/>
        <v>0</v>
      </c>
      <c r="AW941" s="320">
        <f t="shared" ca="1" si="1126"/>
        <v>0</v>
      </c>
      <c r="AX941" s="321">
        <f t="shared" ca="1" si="1127"/>
        <v>0</v>
      </c>
      <c r="AY941" s="321">
        <f t="shared" ca="1" si="1155"/>
        <v>0</v>
      </c>
      <c r="AZ941" s="724">
        <f t="shared" ca="1" si="1128"/>
        <v>0</v>
      </c>
      <c r="BA941" s="1259">
        <f t="shared" si="1156"/>
        <v>0</v>
      </c>
      <c r="BB941" s="1250"/>
      <c r="BC941" s="715">
        <f t="shared" si="1129"/>
        <v>0</v>
      </c>
      <c r="BD941" s="715">
        <f t="shared" si="1130"/>
        <v>0</v>
      </c>
      <c r="BE941" s="716">
        <f t="shared" si="1131"/>
        <v>0</v>
      </c>
      <c r="BF941" s="716">
        <f t="shared" si="1157"/>
        <v>0</v>
      </c>
      <c r="BG941" s="732">
        <f t="shared" si="1132"/>
        <v>0</v>
      </c>
      <c r="BH941" s="39"/>
      <c r="BI941" s="39"/>
      <c r="BJ941" s="39"/>
      <c r="BK941" s="39"/>
      <c r="BL941" s="39"/>
      <c r="BM941" s="30"/>
      <c r="BN941" s="422">
        <f t="shared" ca="1" si="1133"/>
        <v>0</v>
      </c>
      <c r="BO941" s="422">
        <f t="shared" ca="1" si="1134"/>
        <v>0</v>
      </c>
      <c r="BP941" s="422">
        <f t="shared" ca="1" si="1135"/>
        <v>0</v>
      </c>
      <c r="BQ941" s="422">
        <f t="shared" ca="1" si="1136"/>
        <v>0</v>
      </c>
      <c r="BR941" s="422">
        <f t="shared" ca="1" si="1158"/>
        <v>0</v>
      </c>
      <c r="BS941" s="422">
        <f t="shared" ca="1" si="1137"/>
        <v>0</v>
      </c>
      <c r="BT941" s="422">
        <f t="shared" si="1138"/>
        <v>0</v>
      </c>
      <c r="BU941" s="422">
        <f t="shared" si="1139"/>
        <v>0</v>
      </c>
      <c r="BV941" s="422">
        <f t="shared" si="1140"/>
        <v>0</v>
      </c>
      <c r="BW941" s="422">
        <f t="shared" si="1141"/>
        <v>0</v>
      </c>
      <c r="BX941" s="422">
        <f t="shared" si="1159"/>
        <v>0</v>
      </c>
      <c r="BY941" s="422">
        <f t="shared" si="1142"/>
        <v>0</v>
      </c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1">
        <f t="shared" si="1160"/>
        <v>65</v>
      </c>
      <c r="DX941" s="448">
        <f t="shared" si="1143"/>
        <v>817</v>
      </c>
      <c r="DY941" s="521">
        <f t="shared" si="1161"/>
        <v>0</v>
      </c>
      <c r="DZ941" s="522">
        <f t="shared" si="1162"/>
        <v>0</v>
      </c>
      <c r="EA941" s="521">
        <f t="shared" si="1163"/>
        <v>0</v>
      </c>
      <c r="EB941" s="522"/>
      <c r="EC941" s="419"/>
      <c r="ED941" s="522"/>
      <c r="EE941" s="39"/>
      <c r="EF941" s="448">
        <f t="shared" si="1164"/>
        <v>817</v>
      </c>
      <c r="EG941" s="408">
        <f t="shared" si="1173"/>
        <v>0.03</v>
      </c>
      <c r="EH941" s="408">
        <f t="shared" si="1173"/>
        <v>0.03</v>
      </c>
      <c r="EI941" s="408">
        <f t="shared" si="1173"/>
        <v>0.03</v>
      </c>
      <c r="EJ941" s="408">
        <f t="shared" si="1173"/>
        <v>0.03</v>
      </c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  <c r="FR941" s="39"/>
      <c r="FS941" s="39"/>
      <c r="FT941" s="39"/>
      <c r="FU941" s="39"/>
      <c r="FV941" s="39"/>
      <c r="FW941" s="39"/>
      <c r="FX941" s="39"/>
      <c r="FY941" s="39"/>
      <c r="FZ941" s="39"/>
      <c r="GA941" s="39"/>
      <c r="GB941" s="39"/>
      <c r="GC941" s="39"/>
      <c r="GD941" s="39"/>
      <c r="GE941" s="39"/>
      <c r="GF941" s="39"/>
      <c r="GG941" s="39"/>
      <c r="GH941" s="39"/>
      <c r="GI941" s="39"/>
      <c r="GJ941" s="39"/>
      <c r="GK941" s="39"/>
      <c r="GL941" s="39"/>
      <c r="GM941" s="39"/>
      <c r="GN941" s="39"/>
      <c r="GO941" s="39"/>
      <c r="GP941" s="39"/>
      <c r="GQ941" s="39"/>
      <c r="GR941" s="39"/>
      <c r="GS941" s="39"/>
      <c r="GT941" s="39"/>
      <c r="GU941" s="39"/>
      <c r="GV941" s="39"/>
      <c r="GW941" s="39"/>
      <c r="GX941" s="39"/>
      <c r="GY941" s="39"/>
      <c r="GZ941" s="39"/>
      <c r="HA941" s="39"/>
      <c r="HB941" s="39"/>
      <c r="HC941" s="39"/>
      <c r="HD941" s="39"/>
      <c r="HE941" s="39"/>
      <c r="HF941" s="39"/>
      <c r="HG941" s="39"/>
      <c r="HH941" s="39"/>
      <c r="HI941" s="39"/>
      <c r="HJ941" s="39"/>
      <c r="HK941" s="39"/>
      <c r="HL941" s="39"/>
      <c r="HM941" s="39"/>
      <c r="HN941" s="39"/>
      <c r="HO941" s="39"/>
      <c r="HP941" s="39"/>
      <c r="HQ941" s="39"/>
      <c r="HR941" s="39"/>
      <c r="HS941" s="39"/>
      <c r="HT941" s="39"/>
    </row>
    <row r="942" spans="1:228" ht="12.75" hidden="1" customHeight="1" x14ac:dyDescent="0.2">
      <c r="A942" s="31">
        <f t="shared" si="1144"/>
        <v>69</v>
      </c>
      <c r="B942" s="31"/>
      <c r="C942" s="31"/>
      <c r="D942" s="32">
        <f t="shared" si="1145"/>
        <v>818</v>
      </c>
      <c r="E942" s="33">
        <f t="shared" ca="1" si="1108"/>
        <v>0</v>
      </c>
      <c r="F942" s="33">
        <f t="shared" ca="1" si="1109"/>
        <v>0</v>
      </c>
      <c r="G942" s="33">
        <f t="shared" ca="1" si="1110"/>
        <v>0</v>
      </c>
      <c r="H942" s="33">
        <v>0</v>
      </c>
      <c r="I942" s="33">
        <v>0</v>
      </c>
      <c r="J942" s="33">
        <f t="shared" ca="1" si="1166"/>
        <v>0</v>
      </c>
      <c r="K942" s="33">
        <f t="shared" ca="1" si="1111"/>
        <v>0</v>
      </c>
      <c r="L942" s="33"/>
      <c r="M942" s="832">
        <v>0</v>
      </c>
      <c r="N942" s="33">
        <f>IF(M942&gt;0,#REF!,0)</f>
        <v>0</v>
      </c>
      <c r="O942" s="33">
        <f t="shared" ca="1" si="1112"/>
        <v>0</v>
      </c>
      <c r="P942" s="833">
        <f t="shared" ca="1" si="1146"/>
        <v>0</v>
      </c>
      <c r="Q942" s="834">
        <f t="shared" ca="1" si="1147"/>
        <v>0</v>
      </c>
      <c r="R942" s="835">
        <f t="shared" ca="1" si="1148"/>
        <v>0</v>
      </c>
      <c r="S942" s="836">
        <f t="shared" ca="1" si="1149"/>
        <v>0</v>
      </c>
      <c r="T942" s="34">
        <f t="shared" ca="1" si="1113"/>
        <v>0</v>
      </c>
      <c r="U942" s="835">
        <f t="shared" ca="1" si="1150"/>
        <v>0</v>
      </c>
      <c r="V942" s="34">
        <f t="shared" si="1174"/>
        <v>0</v>
      </c>
      <c r="W942" s="553">
        <f t="shared" si="1175"/>
        <v>0</v>
      </c>
      <c r="X942" s="42">
        <f t="shared" si="1151"/>
        <v>0.03</v>
      </c>
      <c r="Y942" s="43">
        <f t="shared" si="1114"/>
        <v>2.4662697723036864E-3</v>
      </c>
      <c r="Z942" s="45">
        <f t="shared" si="1106"/>
        <v>0.03</v>
      </c>
      <c r="AA942" s="43">
        <f t="shared" si="1115"/>
        <v>2.4662697723036864E-3</v>
      </c>
      <c r="AB942" s="35">
        <f t="shared" ref="AB942:AD957" si="1176">AB941</f>
        <v>0.16</v>
      </c>
      <c r="AC942" s="35">
        <f t="shared" ca="1" si="1176"/>
        <v>0.15470777428049154</v>
      </c>
      <c r="AD942" s="317">
        <f t="shared" ca="1" si="1176"/>
        <v>0.15470777428049154</v>
      </c>
      <c r="AE942" s="39"/>
      <c r="AF942" s="318">
        <f t="shared" si="1167"/>
        <v>0</v>
      </c>
      <c r="AG942" s="405">
        <f t="shared" ca="1" si="1117"/>
        <v>0</v>
      </c>
      <c r="AH942" s="318">
        <f t="shared" si="1168"/>
        <v>0</v>
      </c>
      <c r="AI942" s="405">
        <f t="shared" ca="1" si="1119"/>
        <v>0</v>
      </c>
      <c r="AJ942" s="318">
        <f t="shared" si="1169"/>
        <v>0</v>
      </c>
      <c r="AK942" s="405">
        <f t="shared" ca="1" si="1121"/>
        <v>0</v>
      </c>
      <c r="AL942" s="35">
        <v>0</v>
      </c>
      <c r="AM942" s="36">
        <f t="shared" ca="1" si="1122"/>
        <v>0</v>
      </c>
      <c r="AN942" s="39"/>
      <c r="AO942" s="39"/>
      <c r="AP942" s="709">
        <f ca="1">IF($J$12="",0,IF(A942&lt;=$Y$3,IF(R941+SUM($M$126:M942)&gt;$Z$22,R941*10%,IF(R941+SUM($M$126:M942)&lt;=$Z$22,$Z$22-R941-SUM($M$126:M942))),0))</f>
        <v>0</v>
      </c>
      <c r="AQ942" s="319">
        <f t="shared" ca="1" si="1153"/>
        <v>0</v>
      </c>
      <c r="AR942" s="319">
        <f ca="1">IF($J$12="",0,IF(U941&lt;0,0,IF(A942&lt;=$Y$3,IF(U941+SUM($M$126:M942)&gt;$Z$22,U941*10%,IF(U941+SUM($M$126:M942)&lt;=$Z$22,$AR$125-U941-SUM($M$126:M942))),0)))</f>
        <v>0</v>
      </c>
      <c r="AS942" s="39">
        <f t="shared" ca="1" si="1154"/>
        <v>0</v>
      </c>
      <c r="AT942" s="723">
        <f t="shared" ca="1" si="1123"/>
        <v>0</v>
      </c>
      <c r="AU942" s="321">
        <f t="shared" ca="1" si="1124"/>
        <v>0</v>
      </c>
      <c r="AV942" s="320">
        <f t="shared" ca="1" si="1125"/>
        <v>0</v>
      </c>
      <c r="AW942" s="320">
        <f t="shared" ca="1" si="1126"/>
        <v>0</v>
      </c>
      <c r="AX942" s="321">
        <f t="shared" ca="1" si="1127"/>
        <v>0</v>
      </c>
      <c r="AY942" s="321">
        <f t="shared" ca="1" si="1155"/>
        <v>0</v>
      </c>
      <c r="AZ942" s="724">
        <f t="shared" ca="1" si="1128"/>
        <v>0</v>
      </c>
      <c r="BA942" s="1259">
        <f t="shared" si="1156"/>
        <v>0</v>
      </c>
      <c r="BB942" s="1250"/>
      <c r="BC942" s="715">
        <f t="shared" si="1129"/>
        <v>0</v>
      </c>
      <c r="BD942" s="715">
        <f t="shared" si="1130"/>
        <v>0</v>
      </c>
      <c r="BE942" s="716">
        <f t="shared" si="1131"/>
        <v>0</v>
      </c>
      <c r="BF942" s="716">
        <f t="shared" si="1157"/>
        <v>0</v>
      </c>
      <c r="BG942" s="732">
        <f t="shared" si="1132"/>
        <v>0</v>
      </c>
      <c r="BH942" s="39"/>
      <c r="BI942" s="39"/>
      <c r="BJ942" s="39"/>
      <c r="BK942" s="39"/>
      <c r="BL942" s="39"/>
      <c r="BM942" s="30"/>
      <c r="BN942" s="422">
        <f t="shared" ca="1" si="1133"/>
        <v>0</v>
      </c>
      <c r="BO942" s="422">
        <f t="shared" ca="1" si="1134"/>
        <v>0</v>
      </c>
      <c r="BP942" s="422">
        <f t="shared" ca="1" si="1135"/>
        <v>0</v>
      </c>
      <c r="BQ942" s="422">
        <f t="shared" ca="1" si="1136"/>
        <v>0</v>
      </c>
      <c r="BR942" s="422">
        <f t="shared" ca="1" si="1158"/>
        <v>0</v>
      </c>
      <c r="BS942" s="422">
        <f t="shared" ca="1" si="1137"/>
        <v>0</v>
      </c>
      <c r="BT942" s="422">
        <f t="shared" si="1138"/>
        <v>0</v>
      </c>
      <c r="BU942" s="422">
        <f t="shared" si="1139"/>
        <v>0</v>
      </c>
      <c r="BV942" s="422">
        <f t="shared" si="1140"/>
        <v>0</v>
      </c>
      <c r="BW942" s="422">
        <f t="shared" si="1141"/>
        <v>0</v>
      </c>
      <c r="BX942" s="422">
        <f t="shared" si="1159"/>
        <v>0</v>
      </c>
      <c r="BY942" s="422">
        <f t="shared" si="1142"/>
        <v>0</v>
      </c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1">
        <f t="shared" si="1160"/>
        <v>65</v>
      </c>
      <c r="DX942" s="448">
        <f t="shared" si="1143"/>
        <v>818</v>
      </c>
      <c r="DY942" s="521">
        <f t="shared" si="1161"/>
        <v>0</v>
      </c>
      <c r="DZ942" s="522">
        <f t="shared" si="1162"/>
        <v>0</v>
      </c>
      <c r="EA942" s="521">
        <f t="shared" si="1163"/>
        <v>0</v>
      </c>
      <c r="EB942" s="522"/>
      <c r="EC942" s="419"/>
      <c r="ED942" s="522"/>
      <c r="EE942" s="39"/>
      <c r="EF942" s="448">
        <f t="shared" si="1164"/>
        <v>818</v>
      </c>
      <c r="EG942" s="408">
        <f t="shared" si="1173"/>
        <v>0.03</v>
      </c>
      <c r="EH942" s="408">
        <f t="shared" si="1173"/>
        <v>0.03</v>
      </c>
      <c r="EI942" s="408">
        <f t="shared" si="1173"/>
        <v>0.03</v>
      </c>
      <c r="EJ942" s="408">
        <f t="shared" si="1173"/>
        <v>0.03</v>
      </c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  <c r="FR942" s="39"/>
      <c r="FS942" s="39"/>
      <c r="FT942" s="39"/>
      <c r="FU942" s="39"/>
      <c r="FV942" s="39"/>
      <c r="FW942" s="39"/>
      <c r="FX942" s="39"/>
      <c r="FY942" s="39"/>
      <c r="FZ942" s="39"/>
      <c r="GA942" s="39"/>
      <c r="GB942" s="39"/>
      <c r="GC942" s="39"/>
      <c r="GD942" s="39"/>
      <c r="GE942" s="39"/>
      <c r="GF942" s="39"/>
      <c r="GG942" s="39"/>
      <c r="GH942" s="39"/>
      <c r="GI942" s="39"/>
      <c r="GJ942" s="39"/>
      <c r="GK942" s="39"/>
      <c r="GL942" s="39"/>
      <c r="GM942" s="39"/>
      <c r="GN942" s="39"/>
      <c r="GO942" s="39"/>
      <c r="GP942" s="39"/>
      <c r="GQ942" s="39"/>
      <c r="GR942" s="39"/>
      <c r="GS942" s="39"/>
      <c r="GT942" s="39"/>
      <c r="GU942" s="39"/>
      <c r="GV942" s="39"/>
      <c r="GW942" s="39"/>
      <c r="GX942" s="39"/>
      <c r="GY942" s="39"/>
      <c r="GZ942" s="39"/>
      <c r="HA942" s="39"/>
      <c r="HB942" s="39"/>
      <c r="HC942" s="39"/>
      <c r="HD942" s="39"/>
      <c r="HE942" s="39"/>
      <c r="HF942" s="39"/>
      <c r="HG942" s="39"/>
      <c r="HH942" s="39"/>
      <c r="HI942" s="39"/>
      <c r="HJ942" s="39"/>
      <c r="HK942" s="39"/>
      <c r="HL942" s="39"/>
      <c r="HM942" s="39"/>
      <c r="HN942" s="39"/>
      <c r="HO942" s="39"/>
      <c r="HP942" s="39"/>
      <c r="HQ942" s="39"/>
      <c r="HR942" s="39"/>
      <c r="HS942" s="39"/>
      <c r="HT942" s="39"/>
    </row>
    <row r="943" spans="1:228" ht="12.75" hidden="1" customHeight="1" x14ac:dyDescent="0.2">
      <c r="A943" s="31">
        <f t="shared" si="1144"/>
        <v>69</v>
      </c>
      <c r="B943" s="31"/>
      <c r="C943" s="31"/>
      <c r="D943" s="32">
        <f t="shared" si="1145"/>
        <v>819</v>
      </c>
      <c r="E943" s="33">
        <f t="shared" ca="1" si="1108"/>
        <v>0</v>
      </c>
      <c r="F943" s="33">
        <f t="shared" ca="1" si="1109"/>
        <v>0</v>
      </c>
      <c r="G943" s="33">
        <f t="shared" ca="1" si="1110"/>
        <v>0</v>
      </c>
      <c r="H943" s="33">
        <v>0</v>
      </c>
      <c r="I943" s="33">
        <v>0</v>
      </c>
      <c r="J943" s="33">
        <f t="shared" ca="1" si="1166"/>
        <v>0</v>
      </c>
      <c r="K943" s="33">
        <f t="shared" ca="1" si="1111"/>
        <v>0</v>
      </c>
      <c r="L943" s="33"/>
      <c r="M943" s="832">
        <v>0</v>
      </c>
      <c r="N943" s="33">
        <f>IF(M943&gt;0,#REF!,0)</f>
        <v>0</v>
      </c>
      <c r="O943" s="33">
        <f t="shared" ca="1" si="1112"/>
        <v>0</v>
      </c>
      <c r="P943" s="833">
        <f t="shared" ca="1" si="1146"/>
        <v>0</v>
      </c>
      <c r="Q943" s="834">
        <f t="shared" ca="1" si="1147"/>
        <v>0</v>
      </c>
      <c r="R943" s="835">
        <f t="shared" ca="1" si="1148"/>
        <v>0</v>
      </c>
      <c r="S943" s="836">
        <f t="shared" ca="1" si="1149"/>
        <v>0</v>
      </c>
      <c r="T943" s="34">
        <f t="shared" ca="1" si="1113"/>
        <v>0</v>
      </c>
      <c r="U943" s="835">
        <f t="shared" ca="1" si="1150"/>
        <v>0</v>
      </c>
      <c r="V943" s="34">
        <f t="shared" si="1174"/>
        <v>0</v>
      </c>
      <c r="W943" s="553">
        <f t="shared" si="1175"/>
        <v>0</v>
      </c>
      <c r="X943" s="42">
        <f t="shared" si="1151"/>
        <v>0.03</v>
      </c>
      <c r="Y943" s="43">
        <f t="shared" si="1114"/>
        <v>2.4662697723036864E-3</v>
      </c>
      <c r="Z943" s="45">
        <f t="shared" si="1106"/>
        <v>0.03</v>
      </c>
      <c r="AA943" s="43">
        <f t="shared" si="1115"/>
        <v>2.4662697723036864E-3</v>
      </c>
      <c r="AB943" s="35">
        <f t="shared" si="1176"/>
        <v>0.16</v>
      </c>
      <c r="AC943" s="35">
        <f t="shared" ca="1" si="1176"/>
        <v>0.15470777428049154</v>
      </c>
      <c r="AD943" s="317">
        <f t="shared" ca="1" si="1176"/>
        <v>0.15470777428049154</v>
      </c>
      <c r="AE943" s="39"/>
      <c r="AF943" s="318">
        <f t="shared" si="1167"/>
        <v>0</v>
      </c>
      <c r="AG943" s="405">
        <f t="shared" ca="1" si="1117"/>
        <v>0</v>
      </c>
      <c r="AH943" s="318">
        <f t="shared" si="1168"/>
        <v>0</v>
      </c>
      <c r="AI943" s="405">
        <f t="shared" ca="1" si="1119"/>
        <v>0</v>
      </c>
      <c r="AJ943" s="318">
        <f t="shared" si="1169"/>
        <v>0</v>
      </c>
      <c r="AK943" s="405">
        <f t="shared" ca="1" si="1121"/>
        <v>0</v>
      </c>
      <c r="AL943" s="35">
        <v>0</v>
      </c>
      <c r="AM943" s="36">
        <f t="shared" ca="1" si="1122"/>
        <v>0</v>
      </c>
      <c r="AN943" s="39"/>
      <c r="AO943" s="39"/>
      <c r="AP943" s="709">
        <f ca="1">IF($J$12="",0,IF(A943&lt;=$Y$3,IF(R942+SUM($M$126:M943)&gt;$Z$22,R942*10%,IF(R942+SUM($M$126:M943)&lt;=$Z$22,$Z$22-R942-SUM($M$126:M943))),0))</f>
        <v>0</v>
      </c>
      <c r="AQ943" s="319">
        <f t="shared" ca="1" si="1153"/>
        <v>0</v>
      </c>
      <c r="AR943" s="319">
        <f ca="1">IF($J$12="",0,IF(U942&lt;0,0,IF(A943&lt;=$Y$3,IF(U942+SUM($M$126:M943)&gt;$Z$22,U942*10%,IF(U942+SUM($M$126:M943)&lt;=$Z$22,$AR$125-U942-SUM($M$126:M943))),0)))</f>
        <v>0</v>
      </c>
      <c r="AS943" s="39">
        <f t="shared" ca="1" si="1154"/>
        <v>0</v>
      </c>
      <c r="AT943" s="723">
        <f t="shared" ca="1" si="1123"/>
        <v>0</v>
      </c>
      <c r="AU943" s="321">
        <f t="shared" ca="1" si="1124"/>
        <v>0</v>
      </c>
      <c r="AV943" s="320">
        <f t="shared" ca="1" si="1125"/>
        <v>0</v>
      </c>
      <c r="AW943" s="320">
        <f t="shared" ca="1" si="1126"/>
        <v>0</v>
      </c>
      <c r="AX943" s="321">
        <f t="shared" ca="1" si="1127"/>
        <v>0</v>
      </c>
      <c r="AY943" s="321">
        <f t="shared" ca="1" si="1155"/>
        <v>0</v>
      </c>
      <c r="AZ943" s="724">
        <f t="shared" ca="1" si="1128"/>
        <v>0</v>
      </c>
      <c r="BA943" s="1259">
        <f t="shared" si="1156"/>
        <v>0</v>
      </c>
      <c r="BB943" s="1250"/>
      <c r="BC943" s="715">
        <f t="shared" si="1129"/>
        <v>0</v>
      </c>
      <c r="BD943" s="715">
        <f t="shared" si="1130"/>
        <v>0</v>
      </c>
      <c r="BE943" s="716">
        <f t="shared" si="1131"/>
        <v>0</v>
      </c>
      <c r="BF943" s="716">
        <f t="shared" si="1157"/>
        <v>0</v>
      </c>
      <c r="BG943" s="732">
        <f t="shared" si="1132"/>
        <v>0</v>
      </c>
      <c r="BH943" s="39"/>
      <c r="BI943" s="39"/>
      <c r="BJ943" s="39"/>
      <c r="BK943" s="39"/>
      <c r="BL943" s="39"/>
      <c r="BM943" s="30"/>
      <c r="BN943" s="422">
        <f t="shared" ca="1" si="1133"/>
        <v>0</v>
      </c>
      <c r="BO943" s="422">
        <f t="shared" ca="1" si="1134"/>
        <v>0</v>
      </c>
      <c r="BP943" s="422">
        <f t="shared" ca="1" si="1135"/>
        <v>0</v>
      </c>
      <c r="BQ943" s="422">
        <f t="shared" ca="1" si="1136"/>
        <v>0</v>
      </c>
      <c r="BR943" s="422">
        <f t="shared" ca="1" si="1158"/>
        <v>0</v>
      </c>
      <c r="BS943" s="422">
        <f t="shared" ca="1" si="1137"/>
        <v>0</v>
      </c>
      <c r="BT943" s="422">
        <f t="shared" si="1138"/>
        <v>0</v>
      </c>
      <c r="BU943" s="422">
        <f t="shared" si="1139"/>
        <v>0</v>
      </c>
      <c r="BV943" s="422">
        <f t="shared" si="1140"/>
        <v>0</v>
      </c>
      <c r="BW943" s="422">
        <f t="shared" si="1141"/>
        <v>0</v>
      </c>
      <c r="BX943" s="422">
        <f t="shared" si="1159"/>
        <v>0</v>
      </c>
      <c r="BY943" s="422">
        <f t="shared" si="1142"/>
        <v>0</v>
      </c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1">
        <f t="shared" si="1160"/>
        <v>65</v>
      </c>
      <c r="DX943" s="448">
        <f t="shared" si="1143"/>
        <v>819</v>
      </c>
      <c r="DY943" s="521">
        <f t="shared" si="1161"/>
        <v>0</v>
      </c>
      <c r="DZ943" s="522">
        <f t="shared" si="1162"/>
        <v>0</v>
      </c>
      <c r="EA943" s="521">
        <f t="shared" si="1163"/>
        <v>0</v>
      </c>
      <c r="EB943" s="522"/>
      <c r="EC943" s="419"/>
      <c r="ED943" s="522"/>
      <c r="EE943" s="39"/>
      <c r="EF943" s="448">
        <f t="shared" si="1164"/>
        <v>819</v>
      </c>
      <c r="EG943" s="408">
        <f t="shared" ref="EG943:EJ958" si="1177">EG942</f>
        <v>0.03</v>
      </c>
      <c r="EH943" s="408">
        <f t="shared" si="1177"/>
        <v>0.03</v>
      </c>
      <c r="EI943" s="408">
        <f t="shared" si="1177"/>
        <v>0.03</v>
      </c>
      <c r="EJ943" s="408">
        <f t="shared" si="1177"/>
        <v>0.03</v>
      </c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  <c r="FR943" s="39"/>
      <c r="FS943" s="39"/>
      <c r="FT943" s="39"/>
      <c r="FU943" s="39"/>
      <c r="FV943" s="39"/>
      <c r="FW943" s="39"/>
      <c r="FX943" s="39"/>
      <c r="FY943" s="39"/>
      <c r="FZ943" s="39"/>
      <c r="GA943" s="39"/>
      <c r="GB943" s="39"/>
      <c r="GC943" s="39"/>
      <c r="GD943" s="39"/>
      <c r="GE943" s="39"/>
      <c r="GF943" s="39"/>
      <c r="GG943" s="39"/>
      <c r="GH943" s="39"/>
      <c r="GI943" s="39"/>
      <c r="GJ943" s="39"/>
      <c r="GK943" s="39"/>
      <c r="GL943" s="39"/>
      <c r="GM943" s="39"/>
      <c r="GN943" s="39"/>
      <c r="GO943" s="39"/>
      <c r="GP943" s="39"/>
      <c r="GQ943" s="39"/>
      <c r="GR943" s="39"/>
      <c r="GS943" s="39"/>
      <c r="GT943" s="39"/>
      <c r="GU943" s="39"/>
      <c r="GV943" s="39"/>
      <c r="GW943" s="39"/>
      <c r="GX943" s="39"/>
      <c r="GY943" s="39"/>
      <c r="GZ943" s="39"/>
      <c r="HA943" s="39"/>
      <c r="HB943" s="39"/>
      <c r="HC943" s="39"/>
      <c r="HD943" s="39"/>
      <c r="HE943" s="39"/>
      <c r="HF943" s="39"/>
      <c r="HG943" s="39"/>
      <c r="HH943" s="39"/>
      <c r="HI943" s="39"/>
      <c r="HJ943" s="39"/>
      <c r="HK943" s="39"/>
      <c r="HL943" s="39"/>
      <c r="HM943" s="39"/>
      <c r="HN943" s="39"/>
      <c r="HO943" s="39"/>
      <c r="HP943" s="39"/>
      <c r="HQ943" s="39"/>
      <c r="HR943" s="39"/>
      <c r="HS943" s="39"/>
      <c r="HT943" s="39"/>
    </row>
    <row r="944" spans="1:228" ht="12.75" hidden="1" customHeight="1" x14ac:dyDescent="0.2">
      <c r="A944" s="31">
        <f t="shared" si="1144"/>
        <v>69</v>
      </c>
      <c r="B944" s="31"/>
      <c r="C944" s="31"/>
      <c r="D944" s="32">
        <f t="shared" si="1145"/>
        <v>820</v>
      </c>
      <c r="E944" s="33">
        <f t="shared" ca="1" si="1108"/>
        <v>0</v>
      </c>
      <c r="F944" s="33">
        <f t="shared" ca="1" si="1109"/>
        <v>0</v>
      </c>
      <c r="G944" s="33">
        <f t="shared" ca="1" si="1110"/>
        <v>0</v>
      </c>
      <c r="H944" s="33">
        <v>0</v>
      </c>
      <c r="I944" s="33">
        <v>0</v>
      </c>
      <c r="J944" s="33">
        <f t="shared" ca="1" si="1166"/>
        <v>0</v>
      </c>
      <c r="K944" s="33">
        <f t="shared" ca="1" si="1111"/>
        <v>0</v>
      </c>
      <c r="L944" s="33"/>
      <c r="M944" s="832">
        <v>0</v>
      </c>
      <c r="N944" s="33">
        <f>IF(M944&gt;0,#REF!,0)</f>
        <v>0</v>
      </c>
      <c r="O944" s="33">
        <f t="shared" ca="1" si="1112"/>
        <v>0</v>
      </c>
      <c r="P944" s="833">
        <f t="shared" ca="1" si="1146"/>
        <v>0</v>
      </c>
      <c r="Q944" s="834">
        <f t="shared" ca="1" si="1147"/>
        <v>0</v>
      </c>
      <c r="R944" s="835">
        <f t="shared" ca="1" si="1148"/>
        <v>0</v>
      </c>
      <c r="S944" s="836">
        <f t="shared" ca="1" si="1149"/>
        <v>0</v>
      </c>
      <c r="T944" s="34">
        <f t="shared" ca="1" si="1113"/>
        <v>0</v>
      </c>
      <c r="U944" s="835">
        <f t="shared" ca="1" si="1150"/>
        <v>0</v>
      </c>
      <c r="V944" s="34">
        <f t="shared" si="1174"/>
        <v>0</v>
      </c>
      <c r="W944" s="553">
        <f t="shared" si="1175"/>
        <v>0</v>
      </c>
      <c r="X944" s="42">
        <f t="shared" si="1151"/>
        <v>0.03</v>
      </c>
      <c r="Y944" s="43">
        <f t="shared" si="1114"/>
        <v>2.4662697723036864E-3</v>
      </c>
      <c r="Z944" s="45">
        <f t="shared" si="1106"/>
        <v>0.03</v>
      </c>
      <c r="AA944" s="43">
        <f t="shared" si="1115"/>
        <v>2.4662697723036864E-3</v>
      </c>
      <c r="AB944" s="35">
        <f t="shared" si="1176"/>
        <v>0.16</v>
      </c>
      <c r="AC944" s="35">
        <f t="shared" ca="1" si="1176"/>
        <v>0.15470777428049154</v>
      </c>
      <c r="AD944" s="317">
        <f t="shared" ca="1" si="1176"/>
        <v>0.15470777428049154</v>
      </c>
      <c r="AE944" s="39"/>
      <c r="AF944" s="318">
        <f t="shared" si="1167"/>
        <v>0</v>
      </c>
      <c r="AG944" s="405">
        <f t="shared" ca="1" si="1117"/>
        <v>0</v>
      </c>
      <c r="AH944" s="318">
        <f t="shared" si="1168"/>
        <v>0</v>
      </c>
      <c r="AI944" s="405">
        <f t="shared" ca="1" si="1119"/>
        <v>0</v>
      </c>
      <c r="AJ944" s="318">
        <f t="shared" si="1169"/>
        <v>0</v>
      </c>
      <c r="AK944" s="405">
        <f t="shared" ca="1" si="1121"/>
        <v>0</v>
      </c>
      <c r="AL944" s="35">
        <v>0</v>
      </c>
      <c r="AM944" s="36">
        <f t="shared" ca="1" si="1122"/>
        <v>0</v>
      </c>
      <c r="AN944" s="39"/>
      <c r="AO944" s="39"/>
      <c r="AP944" s="709">
        <f ca="1">IF($J$12="",0,IF(A944&lt;=$Y$3,IF(R943+SUM($M$126:M944)&gt;$Z$22,R943*10%,IF(R943+SUM($M$126:M944)&lt;=$Z$22,$Z$22-R943-SUM($M$126:M944))),0))</f>
        <v>0</v>
      </c>
      <c r="AQ944" s="319">
        <f t="shared" ca="1" si="1153"/>
        <v>0</v>
      </c>
      <c r="AR944" s="319">
        <f ca="1">IF($J$12="",0,IF(U943&lt;0,0,IF(A944&lt;=$Y$3,IF(U943+SUM($M$126:M944)&gt;$Z$22,U943*10%,IF(U943+SUM($M$126:M944)&lt;=$Z$22,$AR$125-U943-SUM($M$126:M944))),0)))</f>
        <v>0</v>
      </c>
      <c r="AS944" s="39">
        <f t="shared" ca="1" si="1154"/>
        <v>0</v>
      </c>
      <c r="AT944" s="723">
        <f t="shared" ca="1" si="1123"/>
        <v>0</v>
      </c>
      <c r="AU944" s="321">
        <f t="shared" ca="1" si="1124"/>
        <v>0</v>
      </c>
      <c r="AV944" s="320">
        <f t="shared" ca="1" si="1125"/>
        <v>0</v>
      </c>
      <c r="AW944" s="320">
        <f t="shared" ca="1" si="1126"/>
        <v>0</v>
      </c>
      <c r="AX944" s="321">
        <f t="shared" ca="1" si="1127"/>
        <v>0</v>
      </c>
      <c r="AY944" s="321">
        <f t="shared" ca="1" si="1155"/>
        <v>0</v>
      </c>
      <c r="AZ944" s="724">
        <f t="shared" ca="1" si="1128"/>
        <v>0</v>
      </c>
      <c r="BA944" s="1259">
        <f t="shared" si="1156"/>
        <v>0</v>
      </c>
      <c r="BB944" s="1250"/>
      <c r="BC944" s="715">
        <f t="shared" si="1129"/>
        <v>0</v>
      </c>
      <c r="BD944" s="715">
        <f t="shared" si="1130"/>
        <v>0</v>
      </c>
      <c r="BE944" s="716">
        <f t="shared" si="1131"/>
        <v>0</v>
      </c>
      <c r="BF944" s="716">
        <f t="shared" si="1157"/>
        <v>0</v>
      </c>
      <c r="BG944" s="732">
        <f t="shared" si="1132"/>
        <v>0</v>
      </c>
      <c r="BH944" s="39"/>
      <c r="BI944" s="39"/>
      <c r="BJ944" s="39"/>
      <c r="BK944" s="39"/>
      <c r="BL944" s="39"/>
      <c r="BM944" s="30"/>
      <c r="BN944" s="422">
        <f t="shared" ca="1" si="1133"/>
        <v>0</v>
      </c>
      <c r="BO944" s="422">
        <f t="shared" ca="1" si="1134"/>
        <v>0</v>
      </c>
      <c r="BP944" s="422">
        <f t="shared" ca="1" si="1135"/>
        <v>0</v>
      </c>
      <c r="BQ944" s="422">
        <f t="shared" ca="1" si="1136"/>
        <v>0</v>
      </c>
      <c r="BR944" s="422">
        <f t="shared" ca="1" si="1158"/>
        <v>0</v>
      </c>
      <c r="BS944" s="422">
        <f t="shared" ca="1" si="1137"/>
        <v>0</v>
      </c>
      <c r="BT944" s="422">
        <f t="shared" si="1138"/>
        <v>0</v>
      </c>
      <c r="BU944" s="422">
        <f t="shared" si="1139"/>
        <v>0</v>
      </c>
      <c r="BV944" s="422">
        <f t="shared" si="1140"/>
        <v>0</v>
      </c>
      <c r="BW944" s="422">
        <f t="shared" si="1141"/>
        <v>0</v>
      </c>
      <c r="BX944" s="422">
        <f t="shared" si="1159"/>
        <v>0</v>
      </c>
      <c r="BY944" s="422">
        <f t="shared" si="1142"/>
        <v>0</v>
      </c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1">
        <f t="shared" si="1160"/>
        <v>65</v>
      </c>
      <c r="DX944" s="448">
        <f t="shared" si="1143"/>
        <v>820</v>
      </c>
      <c r="DY944" s="521">
        <f t="shared" si="1161"/>
        <v>0</v>
      </c>
      <c r="DZ944" s="522">
        <f t="shared" si="1162"/>
        <v>0</v>
      </c>
      <c r="EA944" s="521">
        <f t="shared" si="1163"/>
        <v>0</v>
      </c>
      <c r="EB944" s="522"/>
      <c r="EC944" s="419"/>
      <c r="ED944" s="522"/>
      <c r="EE944" s="39"/>
      <c r="EF944" s="448">
        <f t="shared" si="1164"/>
        <v>820</v>
      </c>
      <c r="EG944" s="408">
        <f t="shared" si="1177"/>
        <v>0.03</v>
      </c>
      <c r="EH944" s="408">
        <f t="shared" si="1177"/>
        <v>0.03</v>
      </c>
      <c r="EI944" s="408">
        <f t="shared" si="1177"/>
        <v>0.03</v>
      </c>
      <c r="EJ944" s="408">
        <f t="shared" si="1177"/>
        <v>0.03</v>
      </c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  <c r="FR944" s="39"/>
      <c r="FS944" s="39"/>
      <c r="FT944" s="39"/>
      <c r="FU944" s="39"/>
      <c r="FV944" s="39"/>
      <c r="FW944" s="39"/>
      <c r="FX944" s="39"/>
      <c r="FY944" s="39"/>
      <c r="FZ944" s="39"/>
      <c r="GA944" s="39"/>
      <c r="GB944" s="39"/>
      <c r="GC944" s="39"/>
      <c r="GD944" s="39"/>
      <c r="GE944" s="39"/>
      <c r="GF944" s="39"/>
      <c r="GG944" s="39"/>
      <c r="GH944" s="39"/>
      <c r="GI944" s="39"/>
      <c r="GJ944" s="39"/>
      <c r="GK944" s="39"/>
      <c r="GL944" s="39"/>
      <c r="GM944" s="39"/>
      <c r="GN944" s="39"/>
      <c r="GO944" s="39"/>
      <c r="GP944" s="39"/>
      <c r="GQ944" s="39"/>
      <c r="GR944" s="39"/>
      <c r="GS944" s="39"/>
      <c r="GT944" s="39"/>
      <c r="GU944" s="39"/>
      <c r="GV944" s="39"/>
      <c r="GW944" s="39"/>
      <c r="GX944" s="39"/>
      <c r="GY944" s="39"/>
      <c r="GZ944" s="39"/>
      <c r="HA944" s="39"/>
      <c r="HB944" s="39"/>
      <c r="HC944" s="39"/>
      <c r="HD944" s="39"/>
      <c r="HE944" s="39"/>
      <c r="HF944" s="39"/>
      <c r="HG944" s="39"/>
      <c r="HH944" s="39"/>
      <c r="HI944" s="39"/>
      <c r="HJ944" s="39"/>
      <c r="HK944" s="39"/>
      <c r="HL944" s="39"/>
      <c r="HM944" s="39"/>
      <c r="HN944" s="39"/>
      <c r="HO944" s="39"/>
      <c r="HP944" s="39"/>
      <c r="HQ944" s="39"/>
      <c r="HR944" s="39"/>
      <c r="HS944" s="39"/>
      <c r="HT944" s="39"/>
    </row>
    <row r="945" spans="1:228" ht="12.75" hidden="1" customHeight="1" x14ac:dyDescent="0.2">
      <c r="A945" s="31">
        <f t="shared" si="1144"/>
        <v>69</v>
      </c>
      <c r="B945" s="31"/>
      <c r="C945" s="31"/>
      <c r="D945" s="32">
        <f t="shared" si="1145"/>
        <v>821</v>
      </c>
      <c r="E945" s="33">
        <f t="shared" ca="1" si="1108"/>
        <v>0</v>
      </c>
      <c r="F945" s="33">
        <f t="shared" ca="1" si="1109"/>
        <v>0</v>
      </c>
      <c r="G945" s="33">
        <f t="shared" ca="1" si="1110"/>
        <v>0</v>
      </c>
      <c r="H945" s="33">
        <v>0</v>
      </c>
      <c r="I945" s="33">
        <v>0</v>
      </c>
      <c r="J945" s="33">
        <f t="shared" ca="1" si="1166"/>
        <v>0</v>
      </c>
      <c r="K945" s="33">
        <f t="shared" ca="1" si="1111"/>
        <v>0</v>
      </c>
      <c r="L945" s="33"/>
      <c r="M945" s="832">
        <v>0</v>
      </c>
      <c r="N945" s="33">
        <f>IF(M945&gt;0,#REF!,0)</f>
        <v>0</v>
      </c>
      <c r="O945" s="33">
        <f t="shared" ca="1" si="1112"/>
        <v>0</v>
      </c>
      <c r="P945" s="833">
        <f t="shared" ca="1" si="1146"/>
        <v>0</v>
      </c>
      <c r="Q945" s="834">
        <f t="shared" ca="1" si="1147"/>
        <v>0</v>
      </c>
      <c r="R945" s="835">
        <f t="shared" ca="1" si="1148"/>
        <v>0</v>
      </c>
      <c r="S945" s="836">
        <f t="shared" ca="1" si="1149"/>
        <v>0</v>
      </c>
      <c r="T945" s="34">
        <f t="shared" ca="1" si="1113"/>
        <v>0</v>
      </c>
      <c r="U945" s="835">
        <f t="shared" ca="1" si="1150"/>
        <v>0</v>
      </c>
      <c r="V945" s="34">
        <f t="shared" si="1174"/>
        <v>0</v>
      </c>
      <c r="W945" s="553">
        <f t="shared" si="1175"/>
        <v>0</v>
      </c>
      <c r="X945" s="42">
        <f t="shared" si="1151"/>
        <v>0.03</v>
      </c>
      <c r="Y945" s="43">
        <f t="shared" si="1114"/>
        <v>2.4662697723036864E-3</v>
      </c>
      <c r="Z945" s="45">
        <f t="shared" si="1106"/>
        <v>0.03</v>
      </c>
      <c r="AA945" s="43">
        <f t="shared" si="1115"/>
        <v>2.4662697723036864E-3</v>
      </c>
      <c r="AB945" s="35">
        <f t="shared" si="1176"/>
        <v>0.16</v>
      </c>
      <c r="AC945" s="35">
        <f t="shared" ca="1" si="1176"/>
        <v>0.15470777428049154</v>
      </c>
      <c r="AD945" s="317">
        <f t="shared" ca="1" si="1176"/>
        <v>0.15470777428049154</v>
      </c>
      <c r="AE945" s="39"/>
      <c r="AF945" s="318">
        <f t="shared" si="1167"/>
        <v>0</v>
      </c>
      <c r="AG945" s="405">
        <f t="shared" ca="1" si="1117"/>
        <v>0</v>
      </c>
      <c r="AH945" s="318">
        <f t="shared" si="1168"/>
        <v>0</v>
      </c>
      <c r="AI945" s="405">
        <f t="shared" ca="1" si="1119"/>
        <v>0</v>
      </c>
      <c r="AJ945" s="318">
        <f t="shared" si="1169"/>
        <v>0</v>
      </c>
      <c r="AK945" s="405">
        <f t="shared" ca="1" si="1121"/>
        <v>0</v>
      </c>
      <c r="AL945" s="35">
        <v>0</v>
      </c>
      <c r="AM945" s="36">
        <f t="shared" ca="1" si="1122"/>
        <v>0</v>
      </c>
      <c r="AN945" s="39"/>
      <c r="AO945" s="39"/>
      <c r="AP945" s="709">
        <f ca="1">IF($J$12="",0,IF(A945&lt;=$Y$3,IF(R944+SUM($M$126:M945)&gt;$Z$22,R944*10%,IF(R944+SUM($M$126:M945)&lt;=$Z$22,$Z$22-R944-SUM($M$126:M945))),0))</f>
        <v>0</v>
      </c>
      <c r="AQ945" s="319">
        <f t="shared" ca="1" si="1153"/>
        <v>0</v>
      </c>
      <c r="AR945" s="319">
        <f ca="1">IF($J$12="",0,IF(U944&lt;0,0,IF(A945&lt;=$Y$3,IF(U944+SUM($M$126:M945)&gt;$Z$22,U944*10%,IF(U944+SUM($M$126:M945)&lt;=$Z$22,$AR$125-U944-SUM($M$126:M945))),0)))</f>
        <v>0</v>
      </c>
      <c r="AS945" s="39">
        <f t="shared" ca="1" si="1154"/>
        <v>0</v>
      </c>
      <c r="AT945" s="723">
        <f t="shared" ca="1" si="1123"/>
        <v>0</v>
      </c>
      <c r="AU945" s="321">
        <f t="shared" ca="1" si="1124"/>
        <v>0</v>
      </c>
      <c r="AV945" s="320">
        <f t="shared" ca="1" si="1125"/>
        <v>0</v>
      </c>
      <c r="AW945" s="320">
        <f t="shared" ca="1" si="1126"/>
        <v>0</v>
      </c>
      <c r="AX945" s="321">
        <f t="shared" ca="1" si="1127"/>
        <v>0</v>
      </c>
      <c r="AY945" s="321">
        <f t="shared" ca="1" si="1155"/>
        <v>0</v>
      </c>
      <c r="AZ945" s="724">
        <f t="shared" ca="1" si="1128"/>
        <v>0</v>
      </c>
      <c r="BA945" s="1259">
        <f t="shared" si="1156"/>
        <v>0</v>
      </c>
      <c r="BB945" s="1250"/>
      <c r="BC945" s="715">
        <f t="shared" si="1129"/>
        <v>0</v>
      </c>
      <c r="BD945" s="715">
        <f t="shared" si="1130"/>
        <v>0</v>
      </c>
      <c r="BE945" s="716">
        <f t="shared" si="1131"/>
        <v>0</v>
      </c>
      <c r="BF945" s="716">
        <f t="shared" si="1157"/>
        <v>0</v>
      </c>
      <c r="BG945" s="732">
        <f t="shared" si="1132"/>
        <v>0</v>
      </c>
      <c r="BH945" s="39"/>
      <c r="BI945" s="39"/>
      <c r="BJ945" s="39"/>
      <c r="BK945" s="39"/>
      <c r="BL945" s="39"/>
      <c r="BM945" s="30"/>
      <c r="BN945" s="422">
        <f t="shared" ca="1" si="1133"/>
        <v>0</v>
      </c>
      <c r="BO945" s="422">
        <f t="shared" ca="1" si="1134"/>
        <v>0</v>
      </c>
      <c r="BP945" s="422">
        <f t="shared" ca="1" si="1135"/>
        <v>0</v>
      </c>
      <c r="BQ945" s="422">
        <f t="shared" ca="1" si="1136"/>
        <v>0</v>
      </c>
      <c r="BR945" s="422">
        <f t="shared" ca="1" si="1158"/>
        <v>0</v>
      </c>
      <c r="BS945" s="422">
        <f t="shared" ca="1" si="1137"/>
        <v>0</v>
      </c>
      <c r="BT945" s="422">
        <f t="shared" si="1138"/>
        <v>0</v>
      </c>
      <c r="BU945" s="422">
        <f t="shared" si="1139"/>
        <v>0</v>
      </c>
      <c r="BV945" s="422">
        <f t="shared" si="1140"/>
        <v>0</v>
      </c>
      <c r="BW945" s="422">
        <f t="shared" si="1141"/>
        <v>0</v>
      </c>
      <c r="BX945" s="422">
        <f t="shared" si="1159"/>
        <v>0</v>
      </c>
      <c r="BY945" s="422">
        <f t="shared" si="1142"/>
        <v>0</v>
      </c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1">
        <f t="shared" si="1160"/>
        <v>65</v>
      </c>
      <c r="DX945" s="448">
        <f t="shared" si="1143"/>
        <v>821</v>
      </c>
      <c r="DY945" s="521">
        <f t="shared" si="1161"/>
        <v>0</v>
      </c>
      <c r="DZ945" s="522">
        <f t="shared" si="1162"/>
        <v>0</v>
      </c>
      <c r="EA945" s="521">
        <f t="shared" si="1163"/>
        <v>0</v>
      </c>
      <c r="EB945" s="522"/>
      <c r="EC945" s="419"/>
      <c r="ED945" s="522"/>
      <c r="EE945" s="39"/>
      <c r="EF945" s="448">
        <f t="shared" si="1164"/>
        <v>821</v>
      </c>
      <c r="EG945" s="408">
        <f t="shared" si="1177"/>
        <v>0.03</v>
      </c>
      <c r="EH945" s="408">
        <f t="shared" si="1177"/>
        <v>0.03</v>
      </c>
      <c r="EI945" s="408">
        <f t="shared" si="1177"/>
        <v>0.03</v>
      </c>
      <c r="EJ945" s="408">
        <f t="shared" si="1177"/>
        <v>0.03</v>
      </c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  <c r="FR945" s="39"/>
      <c r="FS945" s="39"/>
      <c r="FT945" s="39"/>
      <c r="FU945" s="39"/>
      <c r="FV945" s="39"/>
      <c r="FW945" s="39"/>
      <c r="FX945" s="39"/>
      <c r="FY945" s="39"/>
      <c r="FZ945" s="39"/>
      <c r="GA945" s="39"/>
      <c r="GB945" s="39"/>
      <c r="GC945" s="39"/>
      <c r="GD945" s="39"/>
      <c r="GE945" s="39"/>
      <c r="GF945" s="39"/>
      <c r="GG945" s="39"/>
      <c r="GH945" s="39"/>
      <c r="GI945" s="39"/>
      <c r="GJ945" s="39"/>
      <c r="GK945" s="39"/>
      <c r="GL945" s="39"/>
      <c r="GM945" s="39"/>
      <c r="GN945" s="39"/>
      <c r="GO945" s="39"/>
      <c r="GP945" s="39"/>
      <c r="GQ945" s="39"/>
      <c r="GR945" s="39"/>
      <c r="GS945" s="39"/>
      <c r="GT945" s="39"/>
      <c r="GU945" s="39"/>
      <c r="GV945" s="39"/>
      <c r="GW945" s="39"/>
      <c r="GX945" s="39"/>
      <c r="GY945" s="39"/>
      <c r="GZ945" s="39"/>
      <c r="HA945" s="39"/>
      <c r="HB945" s="39"/>
      <c r="HC945" s="39"/>
      <c r="HD945" s="39"/>
      <c r="HE945" s="39"/>
      <c r="HF945" s="39"/>
      <c r="HG945" s="39"/>
      <c r="HH945" s="39"/>
      <c r="HI945" s="39"/>
      <c r="HJ945" s="39"/>
      <c r="HK945" s="39"/>
      <c r="HL945" s="39"/>
      <c r="HM945" s="39"/>
      <c r="HN945" s="39"/>
      <c r="HO945" s="39"/>
      <c r="HP945" s="39"/>
      <c r="HQ945" s="39"/>
      <c r="HR945" s="39"/>
      <c r="HS945" s="39"/>
      <c r="HT945" s="39"/>
    </row>
    <row r="946" spans="1:228" ht="12.75" hidden="1" customHeight="1" x14ac:dyDescent="0.2">
      <c r="A946" s="31">
        <f t="shared" si="1144"/>
        <v>69</v>
      </c>
      <c r="B946" s="31"/>
      <c r="C946" s="31"/>
      <c r="D946" s="32">
        <f t="shared" si="1145"/>
        <v>822</v>
      </c>
      <c r="E946" s="33">
        <f t="shared" ca="1" si="1108"/>
        <v>0</v>
      </c>
      <c r="F946" s="33">
        <f t="shared" ca="1" si="1109"/>
        <v>0</v>
      </c>
      <c r="G946" s="33">
        <f t="shared" ca="1" si="1110"/>
        <v>0</v>
      </c>
      <c r="H946" s="33">
        <v>0</v>
      </c>
      <c r="I946" s="33">
        <v>0</v>
      </c>
      <c r="J946" s="33">
        <f t="shared" ca="1" si="1166"/>
        <v>0</v>
      </c>
      <c r="K946" s="33">
        <f t="shared" ca="1" si="1111"/>
        <v>0</v>
      </c>
      <c r="L946" s="33"/>
      <c r="M946" s="832">
        <v>0</v>
      </c>
      <c r="N946" s="33">
        <f>IF(M946&gt;0,#REF!,0)</f>
        <v>0</v>
      </c>
      <c r="O946" s="33">
        <f t="shared" ca="1" si="1112"/>
        <v>0</v>
      </c>
      <c r="P946" s="833">
        <f t="shared" ca="1" si="1146"/>
        <v>0</v>
      </c>
      <c r="Q946" s="834">
        <f t="shared" ca="1" si="1147"/>
        <v>0</v>
      </c>
      <c r="R946" s="835">
        <f t="shared" ca="1" si="1148"/>
        <v>0</v>
      </c>
      <c r="S946" s="836">
        <f t="shared" ca="1" si="1149"/>
        <v>0</v>
      </c>
      <c r="T946" s="34">
        <f t="shared" ca="1" si="1113"/>
        <v>0</v>
      </c>
      <c r="U946" s="835">
        <f t="shared" ca="1" si="1150"/>
        <v>0</v>
      </c>
      <c r="V946" s="34">
        <f t="shared" si="1174"/>
        <v>0</v>
      </c>
      <c r="W946" s="553">
        <f t="shared" si="1175"/>
        <v>0</v>
      </c>
      <c r="X946" s="42">
        <f t="shared" si="1151"/>
        <v>0.03</v>
      </c>
      <c r="Y946" s="43">
        <f t="shared" si="1114"/>
        <v>2.4662697723036864E-3</v>
      </c>
      <c r="Z946" s="45">
        <f t="shared" ref="Z946:Z964" si="1178">Z945</f>
        <v>0.03</v>
      </c>
      <c r="AA946" s="43">
        <f t="shared" si="1115"/>
        <v>2.4662697723036864E-3</v>
      </c>
      <c r="AB946" s="35">
        <f t="shared" si="1176"/>
        <v>0.16</v>
      </c>
      <c r="AC946" s="35">
        <f t="shared" ca="1" si="1176"/>
        <v>0.15470777428049154</v>
      </c>
      <c r="AD946" s="317">
        <f t="shared" ca="1" si="1176"/>
        <v>0.15470777428049154</v>
      </c>
      <c r="AE946" s="39"/>
      <c r="AF946" s="318">
        <f t="shared" si="1167"/>
        <v>0</v>
      </c>
      <c r="AG946" s="405">
        <f t="shared" ca="1" si="1117"/>
        <v>0</v>
      </c>
      <c r="AH946" s="318">
        <f t="shared" si="1168"/>
        <v>0</v>
      </c>
      <c r="AI946" s="405">
        <f t="shared" ca="1" si="1119"/>
        <v>0</v>
      </c>
      <c r="AJ946" s="318">
        <f t="shared" si="1169"/>
        <v>0</v>
      </c>
      <c r="AK946" s="405">
        <f t="shared" ca="1" si="1121"/>
        <v>0</v>
      </c>
      <c r="AL946" s="35">
        <v>0</v>
      </c>
      <c r="AM946" s="36">
        <f t="shared" ca="1" si="1122"/>
        <v>0</v>
      </c>
      <c r="AN946" s="39"/>
      <c r="AO946" s="39"/>
      <c r="AP946" s="709">
        <f ca="1">IF($J$12="",0,IF(A946&lt;=$Y$3,IF(R945+SUM($M$126:M946)&gt;$Z$22,R945*10%,IF(R945+SUM($M$126:M946)&lt;=$Z$22,$Z$22-R945-SUM($M$126:M946))),0))</f>
        <v>0</v>
      </c>
      <c r="AQ946" s="319">
        <f t="shared" ca="1" si="1153"/>
        <v>0</v>
      </c>
      <c r="AR946" s="319">
        <f ca="1">IF($J$12="",0,IF(U945&lt;0,0,IF(A946&lt;=$Y$3,IF(U945+SUM($M$126:M946)&gt;$Z$22,U945*10%,IF(U945+SUM($M$126:M946)&lt;=$Z$22,$AR$125-U945-SUM($M$126:M946))),0)))</f>
        <v>0</v>
      </c>
      <c r="AS946" s="39">
        <f t="shared" ca="1" si="1154"/>
        <v>0</v>
      </c>
      <c r="AT946" s="723">
        <f t="shared" ca="1" si="1123"/>
        <v>0</v>
      </c>
      <c r="AU946" s="321">
        <f t="shared" ca="1" si="1124"/>
        <v>0</v>
      </c>
      <c r="AV946" s="320">
        <f t="shared" ca="1" si="1125"/>
        <v>0</v>
      </c>
      <c r="AW946" s="320">
        <f t="shared" ca="1" si="1126"/>
        <v>0</v>
      </c>
      <c r="AX946" s="321">
        <f t="shared" ca="1" si="1127"/>
        <v>0</v>
      </c>
      <c r="AY946" s="321">
        <f t="shared" ca="1" si="1155"/>
        <v>0</v>
      </c>
      <c r="AZ946" s="724">
        <f t="shared" ca="1" si="1128"/>
        <v>0</v>
      </c>
      <c r="BA946" s="1259">
        <f t="shared" si="1156"/>
        <v>0</v>
      </c>
      <c r="BB946" s="1250"/>
      <c r="BC946" s="715">
        <f t="shared" si="1129"/>
        <v>0</v>
      </c>
      <c r="BD946" s="715">
        <f t="shared" si="1130"/>
        <v>0</v>
      </c>
      <c r="BE946" s="716">
        <f t="shared" si="1131"/>
        <v>0</v>
      </c>
      <c r="BF946" s="716">
        <f t="shared" si="1157"/>
        <v>0</v>
      </c>
      <c r="BG946" s="732">
        <f t="shared" si="1132"/>
        <v>0</v>
      </c>
      <c r="BH946" s="39"/>
      <c r="BI946" s="39"/>
      <c r="BJ946" s="39"/>
      <c r="BK946" s="39"/>
      <c r="BL946" s="39"/>
      <c r="BM946" s="30"/>
      <c r="BN946" s="422">
        <f t="shared" ca="1" si="1133"/>
        <v>0</v>
      </c>
      <c r="BO946" s="422">
        <f t="shared" ca="1" si="1134"/>
        <v>0</v>
      </c>
      <c r="BP946" s="422">
        <f t="shared" ca="1" si="1135"/>
        <v>0</v>
      </c>
      <c r="BQ946" s="422">
        <f t="shared" ca="1" si="1136"/>
        <v>0</v>
      </c>
      <c r="BR946" s="422">
        <f t="shared" ca="1" si="1158"/>
        <v>0</v>
      </c>
      <c r="BS946" s="422">
        <f t="shared" ca="1" si="1137"/>
        <v>0</v>
      </c>
      <c r="BT946" s="422">
        <f t="shared" si="1138"/>
        <v>0</v>
      </c>
      <c r="BU946" s="422">
        <f t="shared" si="1139"/>
        <v>0</v>
      </c>
      <c r="BV946" s="422">
        <f t="shared" si="1140"/>
        <v>0</v>
      </c>
      <c r="BW946" s="422">
        <f t="shared" si="1141"/>
        <v>0</v>
      </c>
      <c r="BX946" s="422">
        <f t="shared" si="1159"/>
        <v>0</v>
      </c>
      <c r="BY946" s="422">
        <f t="shared" si="1142"/>
        <v>0</v>
      </c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1">
        <f t="shared" si="1160"/>
        <v>65</v>
      </c>
      <c r="DX946" s="448">
        <f t="shared" si="1143"/>
        <v>822</v>
      </c>
      <c r="DY946" s="521">
        <f t="shared" si="1161"/>
        <v>0</v>
      </c>
      <c r="DZ946" s="522">
        <f t="shared" si="1162"/>
        <v>0</v>
      </c>
      <c r="EA946" s="521">
        <f t="shared" si="1163"/>
        <v>0</v>
      </c>
      <c r="EB946" s="522"/>
      <c r="EC946" s="419"/>
      <c r="ED946" s="522"/>
      <c r="EE946" s="39"/>
      <c r="EF946" s="448">
        <f t="shared" si="1164"/>
        <v>822</v>
      </c>
      <c r="EG946" s="408">
        <f t="shared" si="1177"/>
        <v>0.03</v>
      </c>
      <c r="EH946" s="408">
        <f t="shared" si="1177"/>
        <v>0.03</v>
      </c>
      <c r="EI946" s="408">
        <f t="shared" si="1177"/>
        <v>0.03</v>
      </c>
      <c r="EJ946" s="408">
        <f t="shared" si="1177"/>
        <v>0.03</v>
      </c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  <c r="FR946" s="39"/>
      <c r="FS946" s="39"/>
      <c r="FT946" s="39"/>
      <c r="FU946" s="39"/>
      <c r="FV946" s="39"/>
      <c r="FW946" s="39"/>
      <c r="FX946" s="39"/>
      <c r="FY946" s="39"/>
      <c r="FZ946" s="39"/>
      <c r="GA946" s="39"/>
      <c r="GB946" s="39"/>
      <c r="GC946" s="39"/>
      <c r="GD946" s="39"/>
      <c r="GE946" s="39"/>
      <c r="GF946" s="39"/>
      <c r="GG946" s="39"/>
      <c r="GH946" s="39"/>
      <c r="GI946" s="39"/>
      <c r="GJ946" s="39"/>
      <c r="GK946" s="39"/>
      <c r="GL946" s="39"/>
      <c r="GM946" s="39"/>
      <c r="GN946" s="39"/>
      <c r="GO946" s="39"/>
      <c r="GP946" s="39"/>
      <c r="GQ946" s="39"/>
      <c r="GR946" s="39"/>
      <c r="GS946" s="39"/>
      <c r="GT946" s="39"/>
      <c r="GU946" s="39"/>
      <c r="GV946" s="39"/>
      <c r="GW946" s="39"/>
      <c r="GX946" s="39"/>
      <c r="GY946" s="39"/>
      <c r="GZ946" s="39"/>
      <c r="HA946" s="39"/>
      <c r="HB946" s="39"/>
      <c r="HC946" s="39"/>
      <c r="HD946" s="39"/>
      <c r="HE946" s="39"/>
      <c r="HF946" s="39"/>
      <c r="HG946" s="39"/>
      <c r="HH946" s="39"/>
      <c r="HI946" s="39"/>
      <c r="HJ946" s="39"/>
      <c r="HK946" s="39"/>
      <c r="HL946" s="39"/>
      <c r="HM946" s="39"/>
      <c r="HN946" s="39"/>
      <c r="HO946" s="39"/>
      <c r="HP946" s="39"/>
      <c r="HQ946" s="39"/>
      <c r="HR946" s="39"/>
      <c r="HS946" s="39"/>
      <c r="HT946" s="39"/>
    </row>
    <row r="947" spans="1:228" ht="12.75" hidden="1" customHeight="1" x14ac:dyDescent="0.2">
      <c r="A947" s="31">
        <f t="shared" si="1144"/>
        <v>69</v>
      </c>
      <c r="B947" s="31"/>
      <c r="C947" s="31"/>
      <c r="D947" s="32">
        <f t="shared" si="1145"/>
        <v>823</v>
      </c>
      <c r="E947" s="33">
        <f t="shared" ca="1" si="1108"/>
        <v>0</v>
      </c>
      <c r="F947" s="33">
        <f t="shared" ca="1" si="1109"/>
        <v>0</v>
      </c>
      <c r="G947" s="33">
        <f t="shared" ca="1" si="1110"/>
        <v>0</v>
      </c>
      <c r="H947" s="33">
        <v>0</v>
      </c>
      <c r="I947" s="33">
        <v>0</v>
      </c>
      <c r="J947" s="33">
        <f t="shared" ca="1" si="1166"/>
        <v>0</v>
      </c>
      <c r="K947" s="33">
        <f t="shared" ca="1" si="1111"/>
        <v>0</v>
      </c>
      <c r="L947" s="33"/>
      <c r="M947" s="832">
        <v>0</v>
      </c>
      <c r="N947" s="33">
        <f>IF(M947&gt;0,#REF!,0)</f>
        <v>0</v>
      </c>
      <c r="O947" s="33">
        <f t="shared" ca="1" si="1112"/>
        <v>0</v>
      </c>
      <c r="P947" s="833">
        <f t="shared" ca="1" si="1146"/>
        <v>0</v>
      </c>
      <c r="Q947" s="834">
        <f t="shared" ca="1" si="1147"/>
        <v>0</v>
      </c>
      <c r="R947" s="835">
        <f t="shared" ca="1" si="1148"/>
        <v>0</v>
      </c>
      <c r="S947" s="836">
        <f t="shared" ca="1" si="1149"/>
        <v>0</v>
      </c>
      <c r="T947" s="34">
        <f t="shared" ca="1" si="1113"/>
        <v>0</v>
      </c>
      <c r="U947" s="835">
        <f t="shared" ca="1" si="1150"/>
        <v>0</v>
      </c>
      <c r="V947" s="34">
        <f t="shared" si="1174"/>
        <v>0</v>
      </c>
      <c r="W947" s="553">
        <f t="shared" si="1175"/>
        <v>0</v>
      </c>
      <c r="X947" s="42">
        <f t="shared" si="1151"/>
        <v>0.03</v>
      </c>
      <c r="Y947" s="43">
        <f t="shared" si="1114"/>
        <v>2.4662697723036864E-3</v>
      </c>
      <c r="Z947" s="45">
        <f t="shared" si="1178"/>
        <v>0.03</v>
      </c>
      <c r="AA947" s="43">
        <f t="shared" si="1115"/>
        <v>2.4662697723036864E-3</v>
      </c>
      <c r="AB947" s="35">
        <f t="shared" si="1176"/>
        <v>0.16</v>
      </c>
      <c r="AC947" s="35">
        <f t="shared" ca="1" si="1176"/>
        <v>0.15470777428049154</v>
      </c>
      <c r="AD947" s="317">
        <f t="shared" ca="1" si="1176"/>
        <v>0.15470777428049154</v>
      </c>
      <c r="AE947" s="39"/>
      <c r="AF947" s="318">
        <f t="shared" si="1167"/>
        <v>0</v>
      </c>
      <c r="AG947" s="405">
        <f t="shared" ca="1" si="1117"/>
        <v>0</v>
      </c>
      <c r="AH947" s="318">
        <f t="shared" si="1168"/>
        <v>0</v>
      </c>
      <c r="AI947" s="405">
        <f t="shared" ca="1" si="1119"/>
        <v>0</v>
      </c>
      <c r="AJ947" s="318">
        <f t="shared" si="1169"/>
        <v>0</v>
      </c>
      <c r="AK947" s="405">
        <f t="shared" ca="1" si="1121"/>
        <v>0</v>
      </c>
      <c r="AL947" s="35">
        <v>0</v>
      </c>
      <c r="AM947" s="36">
        <f t="shared" ca="1" si="1122"/>
        <v>0</v>
      </c>
      <c r="AN947" s="39"/>
      <c r="AO947" s="39"/>
      <c r="AP947" s="709">
        <f ca="1">IF($J$12="",0,IF(A947&lt;=$Y$3,IF(R946+SUM($M$126:M947)&gt;$Z$22,R946*10%,IF(R946+SUM($M$126:M947)&lt;=$Z$22,$Z$22-R946-SUM($M$126:M947))),0))</f>
        <v>0</v>
      </c>
      <c r="AQ947" s="319">
        <f t="shared" ca="1" si="1153"/>
        <v>0</v>
      </c>
      <c r="AR947" s="319">
        <f ca="1">IF($J$12="",0,IF(U946&lt;0,0,IF(A947&lt;=$Y$3,IF(U946+SUM($M$126:M947)&gt;$Z$22,U946*10%,IF(U946+SUM($M$126:M947)&lt;=$Z$22,$AR$125-U946-SUM($M$126:M947))),0)))</f>
        <v>0</v>
      </c>
      <c r="AS947" s="39">
        <f t="shared" ca="1" si="1154"/>
        <v>0</v>
      </c>
      <c r="AT947" s="723">
        <f t="shared" ca="1" si="1123"/>
        <v>0</v>
      </c>
      <c r="AU947" s="321">
        <f t="shared" ca="1" si="1124"/>
        <v>0</v>
      </c>
      <c r="AV947" s="320">
        <f t="shared" ca="1" si="1125"/>
        <v>0</v>
      </c>
      <c r="AW947" s="320">
        <f t="shared" ca="1" si="1126"/>
        <v>0</v>
      </c>
      <c r="AX947" s="321">
        <f t="shared" ca="1" si="1127"/>
        <v>0</v>
      </c>
      <c r="AY947" s="321">
        <f t="shared" ca="1" si="1155"/>
        <v>0</v>
      </c>
      <c r="AZ947" s="724">
        <f t="shared" ca="1" si="1128"/>
        <v>0</v>
      </c>
      <c r="BA947" s="1259">
        <f t="shared" si="1156"/>
        <v>0</v>
      </c>
      <c r="BB947" s="1250"/>
      <c r="BC947" s="715">
        <f t="shared" si="1129"/>
        <v>0</v>
      </c>
      <c r="BD947" s="715">
        <f t="shared" si="1130"/>
        <v>0</v>
      </c>
      <c r="BE947" s="716">
        <f t="shared" si="1131"/>
        <v>0</v>
      </c>
      <c r="BF947" s="716">
        <f t="shared" si="1157"/>
        <v>0</v>
      </c>
      <c r="BG947" s="732">
        <f t="shared" si="1132"/>
        <v>0</v>
      </c>
      <c r="BH947" s="39"/>
      <c r="BI947" s="39"/>
      <c r="BJ947" s="39"/>
      <c r="BK947" s="39"/>
      <c r="BL947" s="39"/>
      <c r="BM947" s="30"/>
      <c r="BN947" s="422">
        <f t="shared" ca="1" si="1133"/>
        <v>0</v>
      </c>
      <c r="BO947" s="422">
        <f t="shared" ca="1" si="1134"/>
        <v>0</v>
      </c>
      <c r="BP947" s="422">
        <f t="shared" ca="1" si="1135"/>
        <v>0</v>
      </c>
      <c r="BQ947" s="422">
        <f t="shared" ca="1" si="1136"/>
        <v>0</v>
      </c>
      <c r="BR947" s="422">
        <f t="shared" ca="1" si="1158"/>
        <v>0</v>
      </c>
      <c r="BS947" s="422">
        <f t="shared" ca="1" si="1137"/>
        <v>0</v>
      </c>
      <c r="BT947" s="422">
        <f t="shared" si="1138"/>
        <v>0</v>
      </c>
      <c r="BU947" s="422">
        <f t="shared" si="1139"/>
        <v>0</v>
      </c>
      <c r="BV947" s="422">
        <f t="shared" si="1140"/>
        <v>0</v>
      </c>
      <c r="BW947" s="422">
        <f t="shared" si="1141"/>
        <v>0</v>
      </c>
      <c r="BX947" s="422">
        <f t="shared" si="1159"/>
        <v>0</v>
      </c>
      <c r="BY947" s="422">
        <f t="shared" si="1142"/>
        <v>0</v>
      </c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1">
        <f t="shared" si="1160"/>
        <v>65</v>
      </c>
      <c r="DX947" s="448">
        <f t="shared" si="1143"/>
        <v>823</v>
      </c>
      <c r="DY947" s="521">
        <f t="shared" si="1161"/>
        <v>0</v>
      </c>
      <c r="DZ947" s="522">
        <f t="shared" si="1162"/>
        <v>0</v>
      </c>
      <c r="EA947" s="521">
        <f t="shared" si="1163"/>
        <v>0</v>
      </c>
      <c r="EB947" s="522"/>
      <c r="EC947" s="419"/>
      <c r="ED947" s="522"/>
      <c r="EE947" s="39"/>
      <c r="EF947" s="448">
        <f t="shared" si="1164"/>
        <v>823</v>
      </c>
      <c r="EG947" s="408">
        <f t="shared" si="1177"/>
        <v>0.03</v>
      </c>
      <c r="EH947" s="408">
        <f t="shared" si="1177"/>
        <v>0.03</v>
      </c>
      <c r="EI947" s="408">
        <f t="shared" si="1177"/>
        <v>0.03</v>
      </c>
      <c r="EJ947" s="408">
        <f t="shared" si="1177"/>
        <v>0.03</v>
      </c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  <c r="FR947" s="39"/>
      <c r="FS947" s="39"/>
      <c r="FT947" s="39"/>
      <c r="FU947" s="39"/>
      <c r="FV947" s="39"/>
      <c r="FW947" s="39"/>
      <c r="FX947" s="39"/>
      <c r="FY947" s="39"/>
      <c r="FZ947" s="39"/>
      <c r="GA947" s="39"/>
      <c r="GB947" s="39"/>
      <c r="GC947" s="39"/>
      <c r="GD947" s="39"/>
      <c r="GE947" s="39"/>
      <c r="GF947" s="39"/>
      <c r="GG947" s="39"/>
      <c r="GH947" s="39"/>
      <c r="GI947" s="39"/>
      <c r="GJ947" s="39"/>
      <c r="GK947" s="39"/>
      <c r="GL947" s="39"/>
      <c r="GM947" s="39"/>
      <c r="GN947" s="39"/>
      <c r="GO947" s="39"/>
      <c r="GP947" s="39"/>
      <c r="GQ947" s="39"/>
      <c r="GR947" s="39"/>
      <c r="GS947" s="39"/>
      <c r="GT947" s="39"/>
      <c r="GU947" s="39"/>
      <c r="GV947" s="39"/>
      <c r="GW947" s="39"/>
      <c r="GX947" s="39"/>
      <c r="GY947" s="39"/>
      <c r="GZ947" s="39"/>
      <c r="HA947" s="39"/>
      <c r="HB947" s="39"/>
      <c r="HC947" s="39"/>
      <c r="HD947" s="39"/>
      <c r="HE947" s="39"/>
      <c r="HF947" s="39"/>
      <c r="HG947" s="39"/>
      <c r="HH947" s="39"/>
      <c r="HI947" s="39"/>
      <c r="HJ947" s="39"/>
      <c r="HK947" s="39"/>
      <c r="HL947" s="39"/>
      <c r="HM947" s="39"/>
      <c r="HN947" s="39"/>
      <c r="HO947" s="39"/>
      <c r="HP947" s="39"/>
      <c r="HQ947" s="39"/>
      <c r="HR947" s="39"/>
      <c r="HS947" s="39"/>
      <c r="HT947" s="39"/>
    </row>
    <row r="948" spans="1:228" ht="12.75" hidden="1" customHeight="1" x14ac:dyDescent="0.2">
      <c r="A948" s="31">
        <f t="shared" si="1144"/>
        <v>69</v>
      </c>
      <c r="B948" s="31"/>
      <c r="C948" s="31"/>
      <c r="D948" s="32">
        <f t="shared" si="1145"/>
        <v>824</v>
      </c>
      <c r="E948" s="33">
        <f t="shared" ca="1" si="1108"/>
        <v>0</v>
      </c>
      <c r="F948" s="33">
        <f t="shared" ca="1" si="1109"/>
        <v>0</v>
      </c>
      <c r="G948" s="33">
        <f t="shared" ca="1" si="1110"/>
        <v>0</v>
      </c>
      <c r="H948" s="33">
        <v>0</v>
      </c>
      <c r="I948" s="33">
        <v>0</v>
      </c>
      <c r="J948" s="33">
        <f t="shared" ca="1" si="1166"/>
        <v>0</v>
      </c>
      <c r="K948" s="33">
        <f t="shared" ca="1" si="1111"/>
        <v>0</v>
      </c>
      <c r="L948" s="33"/>
      <c r="M948" s="832">
        <v>0</v>
      </c>
      <c r="N948" s="33">
        <f>IF(M948&gt;0,#REF!,0)</f>
        <v>0</v>
      </c>
      <c r="O948" s="33">
        <f t="shared" ca="1" si="1112"/>
        <v>0</v>
      </c>
      <c r="P948" s="833">
        <f t="shared" ca="1" si="1146"/>
        <v>0</v>
      </c>
      <c r="Q948" s="834">
        <f t="shared" ca="1" si="1147"/>
        <v>0</v>
      </c>
      <c r="R948" s="835">
        <f t="shared" ca="1" si="1148"/>
        <v>0</v>
      </c>
      <c r="S948" s="836">
        <f t="shared" ca="1" si="1149"/>
        <v>0</v>
      </c>
      <c r="T948" s="34">
        <f t="shared" ca="1" si="1113"/>
        <v>0</v>
      </c>
      <c r="U948" s="835">
        <f t="shared" ca="1" si="1150"/>
        <v>0</v>
      </c>
      <c r="V948" s="34">
        <f t="shared" si="1174"/>
        <v>0</v>
      </c>
      <c r="W948" s="553">
        <f t="shared" si="1175"/>
        <v>0</v>
      </c>
      <c r="X948" s="42">
        <f t="shared" si="1151"/>
        <v>0.03</v>
      </c>
      <c r="Y948" s="43">
        <f t="shared" si="1114"/>
        <v>2.4662697723036864E-3</v>
      </c>
      <c r="Z948" s="45">
        <f t="shared" si="1178"/>
        <v>0.03</v>
      </c>
      <c r="AA948" s="43">
        <f t="shared" si="1115"/>
        <v>2.4662697723036864E-3</v>
      </c>
      <c r="AB948" s="35">
        <f t="shared" si="1176"/>
        <v>0.16</v>
      </c>
      <c r="AC948" s="35">
        <f t="shared" ca="1" si="1176"/>
        <v>0.15470777428049154</v>
      </c>
      <c r="AD948" s="317">
        <f t="shared" ca="1" si="1176"/>
        <v>0.15470777428049154</v>
      </c>
      <c r="AE948" s="39"/>
      <c r="AF948" s="318">
        <f t="shared" si="1167"/>
        <v>0</v>
      </c>
      <c r="AG948" s="405">
        <f t="shared" ca="1" si="1117"/>
        <v>0</v>
      </c>
      <c r="AH948" s="318">
        <f t="shared" si="1168"/>
        <v>0</v>
      </c>
      <c r="AI948" s="405">
        <f t="shared" ca="1" si="1119"/>
        <v>0</v>
      </c>
      <c r="AJ948" s="318">
        <f t="shared" si="1169"/>
        <v>0</v>
      </c>
      <c r="AK948" s="405">
        <f t="shared" ca="1" si="1121"/>
        <v>0</v>
      </c>
      <c r="AL948" s="35">
        <v>0</v>
      </c>
      <c r="AM948" s="36">
        <f t="shared" ca="1" si="1122"/>
        <v>0</v>
      </c>
      <c r="AN948" s="39"/>
      <c r="AO948" s="39"/>
      <c r="AP948" s="709">
        <f ca="1">IF($J$12="",0,IF(A948&lt;=$Y$3,IF(R947+SUM($M$126:M948)&gt;$Z$22,R947*10%,IF(R947+SUM($M$126:M948)&lt;=$Z$22,$Z$22-R947-SUM($M$126:M948))),0))</f>
        <v>0</v>
      </c>
      <c r="AQ948" s="319">
        <f t="shared" ca="1" si="1153"/>
        <v>0</v>
      </c>
      <c r="AR948" s="319">
        <f ca="1">IF($J$12="",0,IF(U947&lt;0,0,IF(A948&lt;=$Y$3,IF(U947+SUM($M$126:M948)&gt;$Z$22,U947*10%,IF(U947+SUM($M$126:M948)&lt;=$Z$22,$AR$125-U947-SUM($M$126:M948))),0)))</f>
        <v>0</v>
      </c>
      <c r="AS948" s="39">
        <f t="shared" ca="1" si="1154"/>
        <v>0</v>
      </c>
      <c r="AT948" s="723">
        <f t="shared" ca="1" si="1123"/>
        <v>0</v>
      </c>
      <c r="AU948" s="321">
        <f t="shared" ca="1" si="1124"/>
        <v>0</v>
      </c>
      <c r="AV948" s="320">
        <f t="shared" ca="1" si="1125"/>
        <v>0</v>
      </c>
      <c r="AW948" s="320">
        <f t="shared" ca="1" si="1126"/>
        <v>0</v>
      </c>
      <c r="AX948" s="321">
        <f t="shared" ca="1" si="1127"/>
        <v>0</v>
      </c>
      <c r="AY948" s="321">
        <f t="shared" ca="1" si="1155"/>
        <v>0</v>
      </c>
      <c r="AZ948" s="724">
        <f t="shared" ca="1" si="1128"/>
        <v>0</v>
      </c>
      <c r="BA948" s="1259">
        <f t="shared" si="1156"/>
        <v>0</v>
      </c>
      <c r="BB948" s="1250"/>
      <c r="BC948" s="715">
        <f t="shared" si="1129"/>
        <v>0</v>
      </c>
      <c r="BD948" s="715">
        <f t="shared" si="1130"/>
        <v>0</v>
      </c>
      <c r="BE948" s="716">
        <f t="shared" si="1131"/>
        <v>0</v>
      </c>
      <c r="BF948" s="716">
        <f t="shared" si="1157"/>
        <v>0</v>
      </c>
      <c r="BG948" s="732">
        <f t="shared" si="1132"/>
        <v>0</v>
      </c>
      <c r="BH948" s="39"/>
      <c r="BI948" s="39"/>
      <c r="BJ948" s="39"/>
      <c r="BK948" s="39"/>
      <c r="BL948" s="39"/>
      <c r="BM948" s="30"/>
      <c r="BN948" s="422">
        <f t="shared" ca="1" si="1133"/>
        <v>0</v>
      </c>
      <c r="BO948" s="422">
        <f t="shared" ca="1" si="1134"/>
        <v>0</v>
      </c>
      <c r="BP948" s="422">
        <f t="shared" ca="1" si="1135"/>
        <v>0</v>
      </c>
      <c r="BQ948" s="422">
        <f t="shared" ca="1" si="1136"/>
        <v>0</v>
      </c>
      <c r="BR948" s="422">
        <f t="shared" ca="1" si="1158"/>
        <v>0</v>
      </c>
      <c r="BS948" s="422">
        <f t="shared" ca="1" si="1137"/>
        <v>0</v>
      </c>
      <c r="BT948" s="422">
        <f t="shared" si="1138"/>
        <v>0</v>
      </c>
      <c r="BU948" s="422">
        <f t="shared" si="1139"/>
        <v>0</v>
      </c>
      <c r="BV948" s="422">
        <f t="shared" si="1140"/>
        <v>0</v>
      </c>
      <c r="BW948" s="422">
        <f t="shared" si="1141"/>
        <v>0</v>
      </c>
      <c r="BX948" s="422">
        <f t="shared" si="1159"/>
        <v>0</v>
      </c>
      <c r="BY948" s="422">
        <f t="shared" si="1142"/>
        <v>0</v>
      </c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1">
        <f t="shared" si="1160"/>
        <v>65</v>
      </c>
      <c r="DX948" s="448">
        <f t="shared" si="1143"/>
        <v>824</v>
      </c>
      <c r="DY948" s="521">
        <f t="shared" si="1161"/>
        <v>0</v>
      </c>
      <c r="DZ948" s="522">
        <f t="shared" si="1162"/>
        <v>0</v>
      </c>
      <c r="EA948" s="521">
        <f t="shared" si="1163"/>
        <v>0</v>
      </c>
      <c r="EB948" s="522"/>
      <c r="EC948" s="419"/>
      <c r="ED948" s="522"/>
      <c r="EE948" s="39"/>
      <c r="EF948" s="448">
        <f t="shared" si="1164"/>
        <v>824</v>
      </c>
      <c r="EG948" s="408">
        <f t="shared" si="1177"/>
        <v>0.03</v>
      </c>
      <c r="EH948" s="408">
        <f t="shared" si="1177"/>
        <v>0.03</v>
      </c>
      <c r="EI948" s="408">
        <f t="shared" si="1177"/>
        <v>0.03</v>
      </c>
      <c r="EJ948" s="408">
        <f t="shared" si="1177"/>
        <v>0.03</v>
      </c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  <c r="FR948" s="39"/>
      <c r="FS948" s="39"/>
      <c r="FT948" s="39"/>
      <c r="FU948" s="39"/>
      <c r="FV948" s="39"/>
      <c r="FW948" s="39"/>
      <c r="FX948" s="39"/>
      <c r="FY948" s="39"/>
      <c r="FZ948" s="39"/>
      <c r="GA948" s="39"/>
      <c r="GB948" s="39"/>
      <c r="GC948" s="39"/>
      <c r="GD948" s="39"/>
      <c r="GE948" s="39"/>
      <c r="GF948" s="39"/>
      <c r="GG948" s="39"/>
      <c r="GH948" s="39"/>
      <c r="GI948" s="39"/>
      <c r="GJ948" s="39"/>
      <c r="GK948" s="39"/>
      <c r="GL948" s="39"/>
      <c r="GM948" s="39"/>
      <c r="GN948" s="39"/>
      <c r="GO948" s="39"/>
      <c r="GP948" s="39"/>
      <c r="GQ948" s="39"/>
      <c r="GR948" s="39"/>
      <c r="GS948" s="39"/>
      <c r="GT948" s="39"/>
      <c r="GU948" s="39"/>
      <c r="GV948" s="39"/>
      <c r="GW948" s="39"/>
      <c r="GX948" s="39"/>
      <c r="GY948" s="39"/>
      <c r="GZ948" s="39"/>
      <c r="HA948" s="39"/>
      <c r="HB948" s="39"/>
      <c r="HC948" s="39"/>
      <c r="HD948" s="39"/>
      <c r="HE948" s="39"/>
      <c r="HF948" s="39"/>
      <c r="HG948" s="39"/>
      <c r="HH948" s="39"/>
      <c r="HI948" s="39"/>
      <c r="HJ948" s="39"/>
      <c r="HK948" s="39"/>
      <c r="HL948" s="39"/>
      <c r="HM948" s="39"/>
      <c r="HN948" s="39"/>
      <c r="HO948" s="39"/>
      <c r="HP948" s="39"/>
      <c r="HQ948" s="39"/>
      <c r="HR948" s="39"/>
      <c r="HS948" s="39"/>
      <c r="HT948" s="39"/>
    </row>
    <row r="949" spans="1:228" ht="12.75" hidden="1" customHeight="1" x14ac:dyDescent="0.2">
      <c r="A949" s="31">
        <f t="shared" si="1144"/>
        <v>69</v>
      </c>
      <c r="B949" s="31"/>
      <c r="C949" s="31"/>
      <c r="D949" s="32">
        <f t="shared" si="1145"/>
        <v>825</v>
      </c>
      <c r="E949" s="33">
        <f t="shared" ca="1" si="1108"/>
        <v>0</v>
      </c>
      <c r="F949" s="33">
        <f t="shared" ca="1" si="1109"/>
        <v>0</v>
      </c>
      <c r="G949" s="33">
        <f t="shared" ca="1" si="1110"/>
        <v>0</v>
      </c>
      <c r="H949" s="33">
        <v>0</v>
      </c>
      <c r="I949" s="33">
        <v>0</v>
      </c>
      <c r="J949" s="33">
        <f t="shared" ca="1" si="1166"/>
        <v>0</v>
      </c>
      <c r="K949" s="33">
        <f t="shared" ca="1" si="1111"/>
        <v>0</v>
      </c>
      <c r="L949" s="33"/>
      <c r="M949" s="832">
        <v>0</v>
      </c>
      <c r="N949" s="33">
        <f>IF(M949&gt;0,#REF!,0)</f>
        <v>0</v>
      </c>
      <c r="O949" s="33">
        <f t="shared" ca="1" si="1112"/>
        <v>0</v>
      </c>
      <c r="P949" s="833">
        <f t="shared" ca="1" si="1146"/>
        <v>0</v>
      </c>
      <c r="Q949" s="834">
        <f t="shared" ca="1" si="1147"/>
        <v>0</v>
      </c>
      <c r="R949" s="835">
        <f t="shared" ca="1" si="1148"/>
        <v>0</v>
      </c>
      <c r="S949" s="836">
        <f t="shared" ca="1" si="1149"/>
        <v>0</v>
      </c>
      <c r="T949" s="34">
        <f t="shared" ca="1" si="1113"/>
        <v>0</v>
      </c>
      <c r="U949" s="835">
        <f t="shared" ca="1" si="1150"/>
        <v>0</v>
      </c>
      <c r="V949" s="34">
        <f t="shared" si="1174"/>
        <v>0</v>
      </c>
      <c r="W949" s="553">
        <f t="shared" si="1175"/>
        <v>0</v>
      </c>
      <c r="X949" s="42">
        <f t="shared" si="1151"/>
        <v>0.03</v>
      </c>
      <c r="Y949" s="43">
        <f t="shared" si="1114"/>
        <v>2.4662697723036864E-3</v>
      </c>
      <c r="Z949" s="45">
        <f t="shared" si="1178"/>
        <v>0.03</v>
      </c>
      <c r="AA949" s="43">
        <f t="shared" si="1115"/>
        <v>2.4662697723036864E-3</v>
      </c>
      <c r="AB949" s="35">
        <f t="shared" si="1176"/>
        <v>0.16</v>
      </c>
      <c r="AC949" s="35">
        <f t="shared" ca="1" si="1176"/>
        <v>0.15470777428049154</v>
      </c>
      <c r="AD949" s="317">
        <f t="shared" ca="1" si="1176"/>
        <v>0.15470777428049154</v>
      </c>
      <c r="AE949" s="39"/>
      <c r="AF949" s="318">
        <f t="shared" si="1167"/>
        <v>0</v>
      </c>
      <c r="AG949" s="405">
        <f t="shared" ca="1" si="1117"/>
        <v>0</v>
      </c>
      <c r="AH949" s="318">
        <f t="shared" si="1168"/>
        <v>0</v>
      </c>
      <c r="AI949" s="405">
        <f t="shared" ca="1" si="1119"/>
        <v>0</v>
      </c>
      <c r="AJ949" s="318">
        <f t="shared" si="1169"/>
        <v>0</v>
      </c>
      <c r="AK949" s="405">
        <f t="shared" ca="1" si="1121"/>
        <v>0</v>
      </c>
      <c r="AL949" s="35">
        <v>0</v>
      </c>
      <c r="AM949" s="36">
        <f t="shared" ca="1" si="1122"/>
        <v>0</v>
      </c>
      <c r="AN949" s="39"/>
      <c r="AO949" s="39"/>
      <c r="AP949" s="709">
        <f ca="1">IF($J$12="",0,IF(A949&lt;=$Y$3,IF(R948+SUM($M$126:M949)&gt;$Z$22,R948*10%,IF(R948+SUM($M$126:M949)&lt;=$Z$22,$Z$22-R948-SUM($M$126:M949))),0))</f>
        <v>0</v>
      </c>
      <c r="AQ949" s="319">
        <f t="shared" ca="1" si="1153"/>
        <v>0</v>
      </c>
      <c r="AR949" s="319">
        <f ca="1">IF($J$12="",0,IF(U948&lt;0,0,IF(A949&lt;=$Y$3,IF(U948+SUM($M$126:M949)&gt;$Z$22,U948*10%,IF(U948+SUM($M$126:M949)&lt;=$Z$22,$AR$125-U948-SUM($M$126:M949))),0)))</f>
        <v>0</v>
      </c>
      <c r="AS949" s="39">
        <f t="shared" ca="1" si="1154"/>
        <v>0</v>
      </c>
      <c r="AT949" s="723">
        <f t="shared" ca="1" si="1123"/>
        <v>0</v>
      </c>
      <c r="AU949" s="321">
        <f t="shared" ca="1" si="1124"/>
        <v>0</v>
      </c>
      <c r="AV949" s="320">
        <f t="shared" ca="1" si="1125"/>
        <v>0</v>
      </c>
      <c r="AW949" s="320">
        <f t="shared" ca="1" si="1126"/>
        <v>0</v>
      </c>
      <c r="AX949" s="321">
        <f t="shared" ca="1" si="1127"/>
        <v>0</v>
      </c>
      <c r="AY949" s="321">
        <f t="shared" ca="1" si="1155"/>
        <v>0</v>
      </c>
      <c r="AZ949" s="724">
        <f t="shared" ca="1" si="1128"/>
        <v>0</v>
      </c>
      <c r="BA949" s="1259">
        <f t="shared" si="1156"/>
        <v>0</v>
      </c>
      <c r="BB949" s="1250"/>
      <c r="BC949" s="715">
        <f t="shared" si="1129"/>
        <v>0</v>
      </c>
      <c r="BD949" s="715">
        <f t="shared" si="1130"/>
        <v>0</v>
      </c>
      <c r="BE949" s="716">
        <f t="shared" si="1131"/>
        <v>0</v>
      </c>
      <c r="BF949" s="716">
        <f t="shared" si="1157"/>
        <v>0</v>
      </c>
      <c r="BG949" s="732">
        <f t="shared" si="1132"/>
        <v>0</v>
      </c>
      <c r="BH949" s="39"/>
      <c r="BI949" s="39"/>
      <c r="BJ949" s="39"/>
      <c r="BK949" s="39"/>
      <c r="BL949" s="39"/>
      <c r="BM949" s="30"/>
      <c r="BN949" s="422">
        <f t="shared" ca="1" si="1133"/>
        <v>0</v>
      </c>
      <c r="BO949" s="422">
        <f t="shared" ca="1" si="1134"/>
        <v>0</v>
      </c>
      <c r="BP949" s="422">
        <f t="shared" ca="1" si="1135"/>
        <v>0</v>
      </c>
      <c r="BQ949" s="422">
        <f t="shared" ca="1" si="1136"/>
        <v>0</v>
      </c>
      <c r="BR949" s="422">
        <f t="shared" ca="1" si="1158"/>
        <v>0</v>
      </c>
      <c r="BS949" s="422">
        <f t="shared" ca="1" si="1137"/>
        <v>0</v>
      </c>
      <c r="BT949" s="422">
        <f t="shared" si="1138"/>
        <v>0</v>
      </c>
      <c r="BU949" s="422">
        <f t="shared" si="1139"/>
        <v>0</v>
      </c>
      <c r="BV949" s="422">
        <f t="shared" si="1140"/>
        <v>0</v>
      </c>
      <c r="BW949" s="422">
        <f t="shared" si="1141"/>
        <v>0</v>
      </c>
      <c r="BX949" s="422">
        <f t="shared" si="1159"/>
        <v>0</v>
      </c>
      <c r="BY949" s="422">
        <f t="shared" si="1142"/>
        <v>0</v>
      </c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1">
        <f t="shared" si="1160"/>
        <v>65</v>
      </c>
      <c r="DX949" s="448">
        <f t="shared" si="1143"/>
        <v>825</v>
      </c>
      <c r="DY949" s="521">
        <f t="shared" si="1161"/>
        <v>0</v>
      </c>
      <c r="DZ949" s="522">
        <f t="shared" si="1162"/>
        <v>0</v>
      </c>
      <c r="EA949" s="521">
        <f t="shared" si="1163"/>
        <v>0</v>
      </c>
      <c r="EB949" s="522"/>
      <c r="EC949" s="419"/>
      <c r="ED949" s="522"/>
      <c r="EE949" s="39"/>
      <c r="EF949" s="448">
        <f t="shared" si="1164"/>
        <v>825</v>
      </c>
      <c r="EG949" s="408">
        <f t="shared" si="1177"/>
        <v>0.03</v>
      </c>
      <c r="EH949" s="408">
        <f t="shared" si="1177"/>
        <v>0.03</v>
      </c>
      <c r="EI949" s="408">
        <f t="shared" si="1177"/>
        <v>0.03</v>
      </c>
      <c r="EJ949" s="408">
        <f t="shared" si="1177"/>
        <v>0.03</v>
      </c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  <c r="FR949" s="39"/>
      <c r="FS949" s="39"/>
      <c r="FT949" s="39"/>
      <c r="FU949" s="39"/>
      <c r="FV949" s="39"/>
      <c r="FW949" s="39"/>
      <c r="FX949" s="39"/>
      <c r="FY949" s="39"/>
      <c r="FZ949" s="39"/>
      <c r="GA949" s="39"/>
      <c r="GB949" s="39"/>
      <c r="GC949" s="39"/>
      <c r="GD949" s="39"/>
      <c r="GE949" s="39"/>
      <c r="GF949" s="39"/>
      <c r="GG949" s="39"/>
      <c r="GH949" s="39"/>
      <c r="GI949" s="39"/>
      <c r="GJ949" s="39"/>
      <c r="GK949" s="39"/>
      <c r="GL949" s="39"/>
      <c r="GM949" s="39"/>
      <c r="GN949" s="39"/>
      <c r="GO949" s="39"/>
      <c r="GP949" s="39"/>
      <c r="GQ949" s="39"/>
      <c r="GR949" s="39"/>
      <c r="GS949" s="39"/>
      <c r="GT949" s="39"/>
      <c r="GU949" s="39"/>
      <c r="GV949" s="39"/>
      <c r="GW949" s="39"/>
      <c r="GX949" s="39"/>
      <c r="GY949" s="39"/>
      <c r="GZ949" s="39"/>
      <c r="HA949" s="39"/>
      <c r="HB949" s="39"/>
      <c r="HC949" s="39"/>
      <c r="HD949" s="39"/>
      <c r="HE949" s="39"/>
      <c r="HF949" s="39"/>
      <c r="HG949" s="39"/>
      <c r="HH949" s="39"/>
      <c r="HI949" s="39"/>
      <c r="HJ949" s="39"/>
      <c r="HK949" s="39"/>
      <c r="HL949" s="39"/>
      <c r="HM949" s="39"/>
      <c r="HN949" s="39"/>
      <c r="HO949" s="39"/>
      <c r="HP949" s="39"/>
      <c r="HQ949" s="39"/>
      <c r="HR949" s="39"/>
      <c r="HS949" s="39"/>
      <c r="HT949" s="39"/>
    </row>
    <row r="950" spans="1:228" ht="12.75" hidden="1" customHeight="1" x14ac:dyDescent="0.2">
      <c r="A950" s="31">
        <f t="shared" si="1144"/>
        <v>69</v>
      </c>
      <c r="B950" s="31"/>
      <c r="C950" s="31"/>
      <c r="D950" s="32">
        <f t="shared" si="1145"/>
        <v>826</v>
      </c>
      <c r="E950" s="33">
        <f t="shared" ca="1" si="1108"/>
        <v>0</v>
      </c>
      <c r="F950" s="33">
        <f t="shared" ca="1" si="1109"/>
        <v>0</v>
      </c>
      <c r="G950" s="33">
        <f t="shared" ca="1" si="1110"/>
        <v>0</v>
      </c>
      <c r="H950" s="33">
        <v>0</v>
      </c>
      <c r="I950" s="33">
        <v>0</v>
      </c>
      <c r="J950" s="33">
        <f t="shared" ca="1" si="1166"/>
        <v>0</v>
      </c>
      <c r="K950" s="33">
        <f t="shared" ca="1" si="1111"/>
        <v>0</v>
      </c>
      <c r="L950" s="33"/>
      <c r="M950" s="832">
        <v>0</v>
      </c>
      <c r="N950" s="33">
        <f>IF(M950&gt;0,#REF!,0)</f>
        <v>0</v>
      </c>
      <c r="O950" s="33">
        <f t="shared" ca="1" si="1112"/>
        <v>0</v>
      </c>
      <c r="P950" s="833">
        <f t="shared" ca="1" si="1146"/>
        <v>0</v>
      </c>
      <c r="Q950" s="834">
        <f t="shared" ca="1" si="1147"/>
        <v>0</v>
      </c>
      <c r="R950" s="835">
        <f t="shared" ca="1" si="1148"/>
        <v>0</v>
      </c>
      <c r="S950" s="836">
        <f t="shared" ca="1" si="1149"/>
        <v>0</v>
      </c>
      <c r="T950" s="34">
        <f t="shared" ca="1" si="1113"/>
        <v>0</v>
      </c>
      <c r="U950" s="835">
        <f t="shared" ca="1" si="1150"/>
        <v>0</v>
      </c>
      <c r="V950" s="34">
        <f t="shared" si="1174"/>
        <v>0</v>
      </c>
      <c r="W950" s="553">
        <f t="shared" si="1175"/>
        <v>0</v>
      </c>
      <c r="X950" s="42">
        <f t="shared" si="1151"/>
        <v>0.03</v>
      </c>
      <c r="Y950" s="43">
        <f t="shared" si="1114"/>
        <v>2.4662697723036864E-3</v>
      </c>
      <c r="Z950" s="45">
        <f t="shared" si="1178"/>
        <v>0.03</v>
      </c>
      <c r="AA950" s="43">
        <f t="shared" si="1115"/>
        <v>2.4662697723036864E-3</v>
      </c>
      <c r="AB950" s="35">
        <f t="shared" si="1176"/>
        <v>0.16</v>
      </c>
      <c r="AC950" s="35">
        <f t="shared" ca="1" si="1176"/>
        <v>0.15470777428049154</v>
      </c>
      <c r="AD950" s="317">
        <f t="shared" ca="1" si="1176"/>
        <v>0.15470777428049154</v>
      </c>
      <c r="AE950" s="39"/>
      <c r="AF950" s="318">
        <f t="shared" si="1167"/>
        <v>0</v>
      </c>
      <c r="AG950" s="405">
        <f t="shared" ca="1" si="1117"/>
        <v>0</v>
      </c>
      <c r="AH950" s="318">
        <f t="shared" si="1168"/>
        <v>0</v>
      </c>
      <c r="AI950" s="405">
        <f t="shared" ca="1" si="1119"/>
        <v>0</v>
      </c>
      <c r="AJ950" s="318">
        <f t="shared" si="1169"/>
        <v>0</v>
      </c>
      <c r="AK950" s="405">
        <f t="shared" ca="1" si="1121"/>
        <v>0</v>
      </c>
      <c r="AL950" s="35">
        <v>0</v>
      </c>
      <c r="AM950" s="36">
        <f t="shared" ca="1" si="1122"/>
        <v>0</v>
      </c>
      <c r="AN950" s="39"/>
      <c r="AO950" s="39"/>
      <c r="AP950" s="709">
        <f ca="1">IF($J$12="",0,IF(A950&lt;=$Y$3,IF(R949+SUM($M$126:M950)&gt;$Z$22,R949*10%,IF(R949+SUM($M$126:M950)&lt;=$Z$22,$Z$22-R949-SUM($M$126:M950))),0))</f>
        <v>0</v>
      </c>
      <c r="AQ950" s="319">
        <f t="shared" ca="1" si="1153"/>
        <v>0</v>
      </c>
      <c r="AR950" s="319">
        <f ca="1">IF($J$12="",0,IF(U949&lt;0,0,IF(A950&lt;=$Y$3,IF(U949+SUM($M$126:M950)&gt;$Z$22,U949*10%,IF(U949+SUM($M$126:M950)&lt;=$Z$22,$AR$125-U949-SUM($M$126:M950))),0)))</f>
        <v>0</v>
      </c>
      <c r="AS950" s="39">
        <f t="shared" ca="1" si="1154"/>
        <v>0</v>
      </c>
      <c r="AT950" s="723">
        <f t="shared" ca="1" si="1123"/>
        <v>0</v>
      </c>
      <c r="AU950" s="321">
        <f t="shared" ca="1" si="1124"/>
        <v>0</v>
      </c>
      <c r="AV950" s="320">
        <f t="shared" ca="1" si="1125"/>
        <v>0</v>
      </c>
      <c r="AW950" s="320">
        <f t="shared" ca="1" si="1126"/>
        <v>0</v>
      </c>
      <c r="AX950" s="321">
        <f t="shared" ca="1" si="1127"/>
        <v>0</v>
      </c>
      <c r="AY950" s="321">
        <f t="shared" ca="1" si="1155"/>
        <v>0</v>
      </c>
      <c r="AZ950" s="724">
        <f t="shared" ca="1" si="1128"/>
        <v>0</v>
      </c>
      <c r="BA950" s="1259">
        <f t="shared" si="1156"/>
        <v>0</v>
      </c>
      <c r="BB950" s="1250"/>
      <c r="BC950" s="715">
        <f t="shared" si="1129"/>
        <v>0</v>
      </c>
      <c r="BD950" s="715">
        <f t="shared" si="1130"/>
        <v>0</v>
      </c>
      <c r="BE950" s="716">
        <f t="shared" si="1131"/>
        <v>0</v>
      </c>
      <c r="BF950" s="716">
        <f t="shared" si="1157"/>
        <v>0</v>
      </c>
      <c r="BG950" s="732">
        <f t="shared" si="1132"/>
        <v>0</v>
      </c>
      <c r="BH950" s="39"/>
      <c r="BI950" s="39"/>
      <c r="BJ950" s="39"/>
      <c r="BK950" s="39"/>
      <c r="BL950" s="39"/>
      <c r="BM950" s="30"/>
      <c r="BN950" s="422">
        <f t="shared" ca="1" si="1133"/>
        <v>0</v>
      </c>
      <c r="BO950" s="422">
        <f t="shared" ca="1" si="1134"/>
        <v>0</v>
      </c>
      <c r="BP950" s="422">
        <f t="shared" ca="1" si="1135"/>
        <v>0</v>
      </c>
      <c r="BQ950" s="422">
        <f t="shared" ca="1" si="1136"/>
        <v>0</v>
      </c>
      <c r="BR950" s="422">
        <f t="shared" ca="1" si="1158"/>
        <v>0</v>
      </c>
      <c r="BS950" s="422">
        <f t="shared" ca="1" si="1137"/>
        <v>0</v>
      </c>
      <c r="BT950" s="422">
        <f t="shared" si="1138"/>
        <v>0</v>
      </c>
      <c r="BU950" s="422">
        <f t="shared" si="1139"/>
        <v>0</v>
      </c>
      <c r="BV950" s="422">
        <f t="shared" si="1140"/>
        <v>0</v>
      </c>
      <c r="BW950" s="422">
        <f t="shared" si="1141"/>
        <v>0</v>
      </c>
      <c r="BX950" s="422">
        <f t="shared" si="1159"/>
        <v>0</v>
      </c>
      <c r="BY950" s="422">
        <f t="shared" si="1142"/>
        <v>0</v>
      </c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1">
        <f t="shared" si="1160"/>
        <v>65</v>
      </c>
      <c r="DX950" s="448">
        <f t="shared" si="1143"/>
        <v>826</v>
      </c>
      <c r="DY950" s="521">
        <f t="shared" si="1161"/>
        <v>0</v>
      </c>
      <c r="DZ950" s="522">
        <f t="shared" si="1162"/>
        <v>0</v>
      </c>
      <c r="EA950" s="521">
        <f t="shared" si="1163"/>
        <v>0</v>
      </c>
      <c r="EB950" s="522"/>
      <c r="EC950" s="419"/>
      <c r="ED950" s="522"/>
      <c r="EE950" s="39"/>
      <c r="EF950" s="448">
        <f t="shared" si="1164"/>
        <v>826</v>
      </c>
      <c r="EG950" s="408">
        <f t="shared" si="1177"/>
        <v>0.03</v>
      </c>
      <c r="EH950" s="408">
        <f t="shared" si="1177"/>
        <v>0.03</v>
      </c>
      <c r="EI950" s="408">
        <f t="shared" si="1177"/>
        <v>0.03</v>
      </c>
      <c r="EJ950" s="408">
        <f t="shared" si="1177"/>
        <v>0.03</v>
      </c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  <c r="FR950" s="39"/>
      <c r="FS950" s="39"/>
      <c r="FT950" s="39"/>
      <c r="FU950" s="39"/>
      <c r="FV950" s="39"/>
      <c r="FW950" s="39"/>
      <c r="FX950" s="39"/>
      <c r="FY950" s="39"/>
      <c r="FZ950" s="39"/>
      <c r="GA950" s="39"/>
      <c r="GB950" s="39"/>
      <c r="GC950" s="39"/>
      <c r="GD950" s="39"/>
      <c r="GE950" s="39"/>
      <c r="GF950" s="39"/>
      <c r="GG950" s="39"/>
      <c r="GH950" s="39"/>
      <c r="GI950" s="39"/>
      <c r="GJ950" s="39"/>
      <c r="GK950" s="39"/>
      <c r="GL950" s="39"/>
      <c r="GM950" s="39"/>
      <c r="GN950" s="39"/>
      <c r="GO950" s="39"/>
      <c r="GP950" s="39"/>
      <c r="GQ950" s="39"/>
      <c r="GR950" s="39"/>
      <c r="GS950" s="39"/>
      <c r="GT950" s="39"/>
      <c r="GU950" s="39"/>
      <c r="GV950" s="39"/>
      <c r="GW950" s="39"/>
      <c r="GX950" s="39"/>
      <c r="GY950" s="39"/>
      <c r="GZ950" s="39"/>
      <c r="HA950" s="39"/>
      <c r="HB950" s="39"/>
      <c r="HC950" s="39"/>
      <c r="HD950" s="39"/>
      <c r="HE950" s="39"/>
      <c r="HF950" s="39"/>
      <c r="HG950" s="39"/>
      <c r="HH950" s="39"/>
      <c r="HI950" s="39"/>
      <c r="HJ950" s="39"/>
      <c r="HK950" s="39"/>
      <c r="HL950" s="39"/>
      <c r="HM950" s="39"/>
      <c r="HN950" s="39"/>
      <c r="HO950" s="39"/>
      <c r="HP950" s="39"/>
      <c r="HQ950" s="39"/>
      <c r="HR950" s="39"/>
      <c r="HS950" s="39"/>
      <c r="HT950" s="39"/>
    </row>
    <row r="951" spans="1:228" ht="12.75" hidden="1" customHeight="1" x14ac:dyDescent="0.2">
      <c r="A951" s="31">
        <f t="shared" si="1144"/>
        <v>69</v>
      </c>
      <c r="B951" s="31"/>
      <c r="C951" s="31"/>
      <c r="D951" s="32">
        <f t="shared" si="1145"/>
        <v>827</v>
      </c>
      <c r="E951" s="33">
        <f t="shared" ca="1" si="1108"/>
        <v>0</v>
      </c>
      <c r="F951" s="33">
        <f t="shared" ca="1" si="1109"/>
        <v>0</v>
      </c>
      <c r="G951" s="33">
        <f t="shared" ca="1" si="1110"/>
        <v>0</v>
      </c>
      <c r="H951" s="33">
        <v>0</v>
      </c>
      <c r="I951" s="33">
        <v>0</v>
      </c>
      <c r="J951" s="33">
        <f t="shared" ca="1" si="1166"/>
        <v>0</v>
      </c>
      <c r="K951" s="33">
        <f t="shared" ca="1" si="1111"/>
        <v>0</v>
      </c>
      <c r="L951" s="33"/>
      <c r="M951" s="832">
        <v>0</v>
      </c>
      <c r="N951" s="33">
        <f>IF(M951&gt;0,#REF!,0)</f>
        <v>0</v>
      </c>
      <c r="O951" s="33">
        <f t="shared" ca="1" si="1112"/>
        <v>0</v>
      </c>
      <c r="P951" s="833">
        <f t="shared" ca="1" si="1146"/>
        <v>0</v>
      </c>
      <c r="Q951" s="834">
        <f t="shared" ca="1" si="1147"/>
        <v>0</v>
      </c>
      <c r="R951" s="835">
        <f t="shared" ca="1" si="1148"/>
        <v>0</v>
      </c>
      <c r="S951" s="836">
        <f t="shared" ca="1" si="1149"/>
        <v>0</v>
      </c>
      <c r="T951" s="34">
        <f t="shared" ca="1" si="1113"/>
        <v>0</v>
      </c>
      <c r="U951" s="835">
        <f t="shared" ca="1" si="1150"/>
        <v>0</v>
      </c>
      <c r="V951" s="34">
        <f t="shared" si="1174"/>
        <v>0</v>
      </c>
      <c r="W951" s="553">
        <f t="shared" si="1175"/>
        <v>0</v>
      </c>
      <c r="X951" s="42">
        <f t="shared" si="1151"/>
        <v>0.03</v>
      </c>
      <c r="Y951" s="43">
        <f t="shared" si="1114"/>
        <v>2.4662697723036864E-3</v>
      </c>
      <c r="Z951" s="45">
        <f t="shared" si="1178"/>
        <v>0.03</v>
      </c>
      <c r="AA951" s="43">
        <f t="shared" si="1115"/>
        <v>2.4662697723036864E-3</v>
      </c>
      <c r="AB951" s="35">
        <f t="shared" si="1176"/>
        <v>0.16</v>
      </c>
      <c r="AC951" s="35">
        <f t="shared" ca="1" si="1176"/>
        <v>0.15470777428049154</v>
      </c>
      <c r="AD951" s="317">
        <f t="shared" ca="1" si="1176"/>
        <v>0.15470777428049154</v>
      </c>
      <c r="AE951" s="39"/>
      <c r="AF951" s="318">
        <f t="shared" si="1167"/>
        <v>0</v>
      </c>
      <c r="AG951" s="405">
        <f t="shared" ca="1" si="1117"/>
        <v>0</v>
      </c>
      <c r="AH951" s="318">
        <f t="shared" si="1168"/>
        <v>0</v>
      </c>
      <c r="AI951" s="405">
        <f t="shared" ca="1" si="1119"/>
        <v>0</v>
      </c>
      <c r="AJ951" s="318">
        <f t="shared" si="1169"/>
        <v>0</v>
      </c>
      <c r="AK951" s="405">
        <f t="shared" ca="1" si="1121"/>
        <v>0</v>
      </c>
      <c r="AL951" s="35">
        <v>0</v>
      </c>
      <c r="AM951" s="36">
        <f t="shared" ca="1" si="1122"/>
        <v>0</v>
      </c>
      <c r="AN951" s="39"/>
      <c r="AO951" s="39"/>
      <c r="AP951" s="709">
        <f ca="1">IF($J$12="",0,IF(A951&lt;=$Y$3,IF(R950+SUM($M$126:M951)&gt;$Z$22,R950*10%,IF(R950+SUM($M$126:M951)&lt;=$Z$22,$Z$22-R950-SUM($M$126:M951))),0))</f>
        <v>0</v>
      </c>
      <c r="AQ951" s="319">
        <f t="shared" ca="1" si="1153"/>
        <v>0</v>
      </c>
      <c r="AR951" s="319">
        <f ca="1">IF($J$12="",0,IF(U950&lt;0,0,IF(A951&lt;=$Y$3,IF(U950+SUM($M$126:M951)&gt;$Z$22,U950*10%,IF(U950+SUM($M$126:M951)&lt;=$Z$22,$AR$125-U950-SUM($M$126:M951))),0)))</f>
        <v>0</v>
      </c>
      <c r="AS951" s="39">
        <f t="shared" ca="1" si="1154"/>
        <v>0</v>
      </c>
      <c r="AT951" s="723">
        <f t="shared" ca="1" si="1123"/>
        <v>0</v>
      </c>
      <c r="AU951" s="321">
        <f t="shared" ca="1" si="1124"/>
        <v>0</v>
      </c>
      <c r="AV951" s="320">
        <f t="shared" ca="1" si="1125"/>
        <v>0</v>
      </c>
      <c r="AW951" s="320">
        <f t="shared" ca="1" si="1126"/>
        <v>0</v>
      </c>
      <c r="AX951" s="321">
        <f t="shared" ca="1" si="1127"/>
        <v>0</v>
      </c>
      <c r="AY951" s="321">
        <f t="shared" ca="1" si="1155"/>
        <v>0</v>
      </c>
      <c r="AZ951" s="724">
        <f t="shared" ca="1" si="1128"/>
        <v>0</v>
      </c>
      <c r="BA951" s="1259">
        <f t="shared" si="1156"/>
        <v>0</v>
      </c>
      <c r="BB951" s="1250"/>
      <c r="BC951" s="715">
        <f t="shared" si="1129"/>
        <v>0</v>
      </c>
      <c r="BD951" s="715">
        <f t="shared" si="1130"/>
        <v>0</v>
      </c>
      <c r="BE951" s="716">
        <f t="shared" si="1131"/>
        <v>0</v>
      </c>
      <c r="BF951" s="716">
        <f t="shared" si="1157"/>
        <v>0</v>
      </c>
      <c r="BG951" s="732">
        <f t="shared" si="1132"/>
        <v>0</v>
      </c>
      <c r="BH951" s="39"/>
      <c r="BI951" s="39"/>
      <c r="BJ951" s="39"/>
      <c r="BK951" s="39"/>
      <c r="BL951" s="39"/>
      <c r="BM951" s="30"/>
      <c r="BN951" s="422">
        <f t="shared" ca="1" si="1133"/>
        <v>0</v>
      </c>
      <c r="BO951" s="422">
        <f t="shared" ca="1" si="1134"/>
        <v>0</v>
      </c>
      <c r="BP951" s="422">
        <f t="shared" ca="1" si="1135"/>
        <v>0</v>
      </c>
      <c r="BQ951" s="422">
        <f t="shared" ca="1" si="1136"/>
        <v>0</v>
      </c>
      <c r="BR951" s="422">
        <f t="shared" ca="1" si="1158"/>
        <v>0</v>
      </c>
      <c r="BS951" s="422">
        <f t="shared" ca="1" si="1137"/>
        <v>0</v>
      </c>
      <c r="BT951" s="422">
        <f t="shared" si="1138"/>
        <v>0</v>
      </c>
      <c r="BU951" s="422">
        <f t="shared" si="1139"/>
        <v>0</v>
      </c>
      <c r="BV951" s="422">
        <f t="shared" si="1140"/>
        <v>0</v>
      </c>
      <c r="BW951" s="422">
        <f t="shared" si="1141"/>
        <v>0</v>
      </c>
      <c r="BX951" s="422">
        <f t="shared" si="1159"/>
        <v>0</v>
      </c>
      <c r="BY951" s="422">
        <f t="shared" si="1142"/>
        <v>0</v>
      </c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1">
        <f t="shared" si="1160"/>
        <v>65</v>
      </c>
      <c r="DX951" s="448">
        <f t="shared" si="1143"/>
        <v>827</v>
      </c>
      <c r="DY951" s="521">
        <f t="shared" si="1161"/>
        <v>0</v>
      </c>
      <c r="DZ951" s="522">
        <f t="shared" si="1162"/>
        <v>0</v>
      </c>
      <c r="EA951" s="521">
        <f t="shared" si="1163"/>
        <v>0</v>
      </c>
      <c r="EB951" s="522"/>
      <c r="EC951" s="419"/>
      <c r="ED951" s="522"/>
      <c r="EE951" s="39"/>
      <c r="EF951" s="448">
        <f t="shared" si="1164"/>
        <v>827</v>
      </c>
      <c r="EG951" s="408">
        <f t="shared" si="1177"/>
        <v>0.03</v>
      </c>
      <c r="EH951" s="408">
        <f t="shared" si="1177"/>
        <v>0.03</v>
      </c>
      <c r="EI951" s="408">
        <f t="shared" si="1177"/>
        <v>0.03</v>
      </c>
      <c r="EJ951" s="408">
        <f t="shared" si="1177"/>
        <v>0.03</v>
      </c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  <c r="FR951" s="39"/>
      <c r="FS951" s="39"/>
      <c r="FT951" s="39"/>
      <c r="FU951" s="39"/>
      <c r="FV951" s="39"/>
      <c r="FW951" s="39"/>
      <c r="FX951" s="39"/>
      <c r="FY951" s="39"/>
      <c r="FZ951" s="39"/>
      <c r="GA951" s="39"/>
      <c r="GB951" s="39"/>
      <c r="GC951" s="39"/>
      <c r="GD951" s="39"/>
      <c r="GE951" s="39"/>
      <c r="GF951" s="39"/>
      <c r="GG951" s="39"/>
      <c r="GH951" s="39"/>
      <c r="GI951" s="39"/>
      <c r="GJ951" s="39"/>
      <c r="GK951" s="39"/>
      <c r="GL951" s="39"/>
      <c r="GM951" s="39"/>
      <c r="GN951" s="39"/>
      <c r="GO951" s="39"/>
      <c r="GP951" s="39"/>
      <c r="GQ951" s="39"/>
      <c r="GR951" s="39"/>
      <c r="GS951" s="39"/>
      <c r="GT951" s="39"/>
      <c r="GU951" s="39"/>
      <c r="GV951" s="39"/>
      <c r="GW951" s="39"/>
      <c r="GX951" s="39"/>
      <c r="GY951" s="39"/>
      <c r="GZ951" s="39"/>
      <c r="HA951" s="39"/>
      <c r="HB951" s="39"/>
      <c r="HC951" s="39"/>
      <c r="HD951" s="39"/>
      <c r="HE951" s="39"/>
      <c r="HF951" s="39"/>
      <c r="HG951" s="39"/>
      <c r="HH951" s="39"/>
      <c r="HI951" s="39"/>
      <c r="HJ951" s="39"/>
      <c r="HK951" s="39"/>
      <c r="HL951" s="39"/>
      <c r="HM951" s="39"/>
      <c r="HN951" s="39"/>
      <c r="HO951" s="39"/>
      <c r="HP951" s="39"/>
      <c r="HQ951" s="39"/>
      <c r="HR951" s="39"/>
      <c r="HS951" s="39"/>
      <c r="HT951" s="39"/>
    </row>
    <row r="952" spans="1:228" ht="12.75" hidden="1" customHeight="1" x14ac:dyDescent="0.2">
      <c r="A952" s="31">
        <f t="shared" si="1144"/>
        <v>69</v>
      </c>
      <c r="B952" s="31"/>
      <c r="C952" s="31"/>
      <c r="D952" s="32">
        <f t="shared" si="1145"/>
        <v>828</v>
      </c>
      <c r="E952" s="33">
        <f t="shared" ca="1" si="1108"/>
        <v>0</v>
      </c>
      <c r="F952" s="33">
        <f t="shared" ca="1" si="1109"/>
        <v>0</v>
      </c>
      <c r="G952" s="33">
        <f t="shared" ca="1" si="1110"/>
        <v>0</v>
      </c>
      <c r="H952" s="33">
        <v>0</v>
      </c>
      <c r="I952" s="33">
        <v>0</v>
      </c>
      <c r="J952" s="33">
        <f t="shared" ca="1" si="1166"/>
        <v>0</v>
      </c>
      <c r="K952" s="33">
        <f t="shared" ca="1" si="1111"/>
        <v>0</v>
      </c>
      <c r="L952" s="33"/>
      <c r="M952" s="832">
        <v>0</v>
      </c>
      <c r="N952" s="33">
        <f>IF(M952&gt;0,#REF!,0)</f>
        <v>0</v>
      </c>
      <c r="O952" s="33">
        <f t="shared" ca="1" si="1112"/>
        <v>0</v>
      </c>
      <c r="P952" s="833">
        <f t="shared" ca="1" si="1146"/>
        <v>0</v>
      </c>
      <c r="Q952" s="834">
        <f t="shared" ca="1" si="1147"/>
        <v>0</v>
      </c>
      <c r="R952" s="835">
        <f t="shared" ca="1" si="1148"/>
        <v>0</v>
      </c>
      <c r="S952" s="836">
        <f t="shared" ca="1" si="1149"/>
        <v>0</v>
      </c>
      <c r="T952" s="34">
        <f t="shared" ca="1" si="1113"/>
        <v>0</v>
      </c>
      <c r="U952" s="835">
        <f t="shared" ca="1" si="1150"/>
        <v>0</v>
      </c>
      <c r="V952" s="34">
        <f t="shared" si="1174"/>
        <v>0</v>
      </c>
      <c r="W952" s="553">
        <f t="shared" si="1175"/>
        <v>0</v>
      </c>
      <c r="X952" s="42">
        <f t="shared" si="1151"/>
        <v>0.03</v>
      </c>
      <c r="Y952" s="43">
        <f t="shared" si="1114"/>
        <v>2.4662697723036864E-3</v>
      </c>
      <c r="Z952" s="45">
        <f t="shared" si="1178"/>
        <v>0.03</v>
      </c>
      <c r="AA952" s="43">
        <f t="shared" si="1115"/>
        <v>2.4662697723036864E-3</v>
      </c>
      <c r="AB952" s="35">
        <f t="shared" si="1176"/>
        <v>0.16</v>
      </c>
      <c r="AC952" s="35">
        <f t="shared" ca="1" si="1176"/>
        <v>0.15470777428049154</v>
      </c>
      <c r="AD952" s="317">
        <f t="shared" ca="1" si="1176"/>
        <v>0.15470777428049154</v>
      </c>
      <c r="AE952" s="39"/>
      <c r="AF952" s="318">
        <f t="shared" si="1167"/>
        <v>0</v>
      </c>
      <c r="AG952" s="405">
        <f t="shared" ca="1" si="1117"/>
        <v>0</v>
      </c>
      <c r="AH952" s="318">
        <f t="shared" si="1168"/>
        <v>0</v>
      </c>
      <c r="AI952" s="405">
        <f t="shared" ca="1" si="1119"/>
        <v>0</v>
      </c>
      <c r="AJ952" s="318">
        <f t="shared" si="1169"/>
        <v>0</v>
      </c>
      <c r="AK952" s="405">
        <f t="shared" ca="1" si="1121"/>
        <v>0</v>
      </c>
      <c r="AL952" s="35">
        <v>0</v>
      </c>
      <c r="AM952" s="36">
        <f t="shared" ca="1" si="1122"/>
        <v>0</v>
      </c>
      <c r="AN952" s="39"/>
      <c r="AO952" s="39"/>
      <c r="AP952" s="710">
        <f ca="1">IF($J$12="",0,IF(A952&lt;=$Y$3,IF(R951+SUM($M$126:M952)&gt;$Z$22,R951*10%,IF(R951+SUM($M$126:M952)&lt;=$Z$22,$Z$22-R951-SUM($M$126:M952))),0))</f>
        <v>0</v>
      </c>
      <c r="AQ952" s="711">
        <f t="shared" ca="1" si="1153"/>
        <v>0</v>
      </c>
      <c r="AR952" s="711">
        <f ca="1">IF($J$12="",0,IF(U951&lt;0,0,IF(A952&lt;=$Y$3,IF(U951+SUM($M$126:M952)&gt;$Z$22,U951*10%,IF(U951+SUM($M$126:M952)&lt;=$Z$22,$AR$125-U951-SUM($M$126:M952))),0)))</f>
        <v>0</v>
      </c>
      <c r="AS952" s="717">
        <f t="shared" ca="1" si="1154"/>
        <v>0</v>
      </c>
      <c r="AT952" s="725">
        <f t="shared" ca="1" si="1123"/>
        <v>0</v>
      </c>
      <c r="AU952" s="726">
        <f t="shared" ca="1" si="1124"/>
        <v>0</v>
      </c>
      <c r="AV952" s="727">
        <f t="shared" ca="1" si="1125"/>
        <v>0</v>
      </c>
      <c r="AW952" s="727">
        <f t="shared" ca="1" si="1126"/>
        <v>0</v>
      </c>
      <c r="AX952" s="726">
        <f t="shared" ca="1" si="1127"/>
        <v>0</v>
      </c>
      <c r="AY952" s="726">
        <f t="shared" ca="1" si="1155"/>
        <v>0</v>
      </c>
      <c r="AZ952" s="728">
        <f t="shared" ca="1" si="1128"/>
        <v>0</v>
      </c>
      <c r="BA952" s="1260">
        <f t="shared" si="1156"/>
        <v>0</v>
      </c>
      <c r="BB952" s="1251"/>
      <c r="BC952" s="733">
        <f t="shared" si="1129"/>
        <v>0</v>
      </c>
      <c r="BD952" s="733">
        <f t="shared" si="1130"/>
        <v>0</v>
      </c>
      <c r="BE952" s="734">
        <f t="shared" si="1131"/>
        <v>0</v>
      </c>
      <c r="BF952" s="734">
        <f t="shared" si="1157"/>
        <v>0</v>
      </c>
      <c r="BG952" s="735">
        <f t="shared" si="1132"/>
        <v>0</v>
      </c>
      <c r="BH952" s="39"/>
      <c r="BI952" s="39"/>
      <c r="BJ952" s="39"/>
      <c r="BK952" s="39"/>
      <c r="BL952" s="39"/>
      <c r="BM952" s="30"/>
      <c r="BN952" s="423">
        <f t="shared" ca="1" si="1133"/>
        <v>0</v>
      </c>
      <c r="BO952" s="423">
        <f t="shared" ca="1" si="1134"/>
        <v>0</v>
      </c>
      <c r="BP952" s="423">
        <f t="shared" ca="1" si="1135"/>
        <v>0</v>
      </c>
      <c r="BQ952" s="423">
        <f t="shared" ca="1" si="1136"/>
        <v>0</v>
      </c>
      <c r="BR952" s="423">
        <f t="shared" ca="1" si="1158"/>
        <v>0</v>
      </c>
      <c r="BS952" s="423">
        <f t="shared" ca="1" si="1137"/>
        <v>0</v>
      </c>
      <c r="BT952" s="423">
        <f t="shared" si="1138"/>
        <v>0</v>
      </c>
      <c r="BU952" s="423">
        <f t="shared" si="1139"/>
        <v>0</v>
      </c>
      <c r="BV952" s="423">
        <f t="shared" si="1140"/>
        <v>0</v>
      </c>
      <c r="BW952" s="423">
        <f t="shared" si="1141"/>
        <v>0</v>
      </c>
      <c r="BX952" s="423">
        <f t="shared" si="1159"/>
        <v>0</v>
      </c>
      <c r="BY952" s="423">
        <f t="shared" si="1142"/>
        <v>0</v>
      </c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1">
        <f t="shared" si="1160"/>
        <v>65</v>
      </c>
      <c r="DX952" s="448">
        <f t="shared" si="1143"/>
        <v>828</v>
      </c>
      <c r="DY952" s="521">
        <f t="shared" si="1161"/>
        <v>0</v>
      </c>
      <c r="DZ952" s="522">
        <f t="shared" si="1162"/>
        <v>0</v>
      </c>
      <c r="EA952" s="521">
        <f t="shared" si="1163"/>
        <v>0</v>
      </c>
      <c r="EB952" s="522"/>
      <c r="EC952" s="419"/>
      <c r="ED952" s="522"/>
      <c r="EE952" s="39"/>
      <c r="EF952" s="448">
        <f t="shared" si="1164"/>
        <v>828</v>
      </c>
      <c r="EG952" s="408">
        <f t="shared" si="1177"/>
        <v>0.03</v>
      </c>
      <c r="EH952" s="408">
        <f t="shared" si="1177"/>
        <v>0.03</v>
      </c>
      <c r="EI952" s="408">
        <f t="shared" si="1177"/>
        <v>0.03</v>
      </c>
      <c r="EJ952" s="408">
        <f t="shared" si="1177"/>
        <v>0.03</v>
      </c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  <c r="FR952" s="39"/>
      <c r="FS952" s="39"/>
      <c r="FT952" s="39"/>
      <c r="FU952" s="39"/>
      <c r="FV952" s="39"/>
      <c r="FW952" s="39"/>
      <c r="FX952" s="39"/>
      <c r="FY952" s="39"/>
      <c r="FZ952" s="39"/>
      <c r="GA952" s="39"/>
      <c r="GB952" s="39"/>
      <c r="GC952" s="39"/>
      <c r="GD952" s="39"/>
      <c r="GE952" s="39"/>
      <c r="GF952" s="39"/>
      <c r="GG952" s="39"/>
      <c r="GH952" s="39"/>
      <c r="GI952" s="39"/>
      <c r="GJ952" s="39"/>
      <c r="GK952" s="39"/>
      <c r="GL952" s="39"/>
      <c r="GM952" s="39"/>
      <c r="GN952" s="39"/>
      <c r="GO952" s="39"/>
      <c r="GP952" s="39"/>
      <c r="GQ952" s="39"/>
      <c r="GR952" s="39"/>
      <c r="GS952" s="39"/>
      <c r="GT952" s="39"/>
      <c r="GU952" s="39"/>
      <c r="GV952" s="39"/>
      <c r="GW952" s="39"/>
      <c r="GX952" s="39"/>
      <c r="GY952" s="39"/>
      <c r="GZ952" s="39"/>
      <c r="HA952" s="39"/>
      <c r="HB952" s="39"/>
      <c r="HC952" s="39"/>
      <c r="HD952" s="39"/>
      <c r="HE952" s="39"/>
      <c r="HF952" s="39"/>
      <c r="HG952" s="39"/>
      <c r="HH952" s="39"/>
      <c r="HI952" s="39"/>
      <c r="HJ952" s="39"/>
      <c r="HK952" s="39"/>
      <c r="HL952" s="39"/>
      <c r="HM952" s="39"/>
      <c r="HN952" s="39"/>
      <c r="HO952" s="39"/>
      <c r="HP952" s="39"/>
      <c r="HQ952" s="39"/>
      <c r="HR952" s="39"/>
      <c r="HS952" s="39"/>
      <c r="HT952" s="39"/>
    </row>
    <row r="953" spans="1:228" ht="12.75" hidden="1" customHeight="1" x14ac:dyDescent="0.2">
      <c r="A953" s="31">
        <f>A952+1</f>
        <v>70</v>
      </c>
      <c r="B953" s="31"/>
      <c r="C953" s="31">
        <v>30</v>
      </c>
      <c r="D953" s="32">
        <f t="shared" si="1145"/>
        <v>829</v>
      </c>
      <c r="E953" s="33">
        <f t="shared" ca="1" si="1108"/>
        <v>0</v>
      </c>
      <c r="F953" s="33">
        <f t="shared" ca="1" si="1109"/>
        <v>0</v>
      </c>
      <c r="G953" s="33">
        <f t="shared" ca="1" si="1110"/>
        <v>0</v>
      </c>
      <c r="H953" s="33">
        <v>0</v>
      </c>
      <c r="I953" s="33">
        <v>0</v>
      </c>
      <c r="J953" s="33">
        <f t="shared" ca="1" si="1166"/>
        <v>0</v>
      </c>
      <c r="K953" s="33">
        <f t="shared" ca="1" si="1111"/>
        <v>0</v>
      </c>
      <c r="L953" s="33"/>
      <c r="M953" s="832">
        <v>0</v>
      </c>
      <c r="N953" s="33">
        <f>IF(M953&gt;0,#REF!,0)</f>
        <v>0</v>
      </c>
      <c r="O953" s="33">
        <f t="shared" ca="1" si="1112"/>
        <v>0</v>
      </c>
      <c r="P953" s="833">
        <f t="shared" ca="1" si="1146"/>
        <v>0</v>
      </c>
      <c r="Q953" s="834">
        <f t="shared" ca="1" si="1147"/>
        <v>0</v>
      </c>
      <c r="R953" s="835">
        <f t="shared" ca="1" si="1148"/>
        <v>0</v>
      </c>
      <c r="S953" s="836">
        <f t="shared" ca="1" si="1149"/>
        <v>0</v>
      </c>
      <c r="T953" s="34">
        <f t="shared" ca="1" si="1113"/>
        <v>0</v>
      </c>
      <c r="U953" s="835">
        <f t="shared" ca="1" si="1150"/>
        <v>0</v>
      </c>
      <c r="V953" s="34">
        <f t="shared" si="1174"/>
        <v>0</v>
      </c>
      <c r="W953" s="553">
        <f t="shared" si="1175"/>
        <v>0</v>
      </c>
      <c r="X953" s="42">
        <f t="shared" si="1151"/>
        <v>0.03</v>
      </c>
      <c r="Y953" s="43">
        <f t="shared" si="1114"/>
        <v>2.4662697723036864E-3</v>
      </c>
      <c r="Z953" s="45">
        <f t="shared" si="1178"/>
        <v>0.03</v>
      </c>
      <c r="AA953" s="43">
        <f t="shared" si="1115"/>
        <v>2.4662697723036864E-3</v>
      </c>
      <c r="AB953" s="35">
        <f t="shared" si="1176"/>
        <v>0.16</v>
      </c>
      <c r="AC953" s="35">
        <f t="shared" ca="1" si="1176"/>
        <v>0.15470777428049154</v>
      </c>
      <c r="AD953" s="317">
        <f t="shared" ca="1" si="1176"/>
        <v>0.15470777428049154</v>
      </c>
      <c r="AE953" s="39"/>
      <c r="AF953" s="318">
        <f t="shared" si="1167"/>
        <v>0</v>
      </c>
      <c r="AG953" s="405">
        <f t="shared" ca="1" si="1117"/>
        <v>0</v>
      </c>
      <c r="AH953" s="318">
        <f t="shared" si="1168"/>
        <v>0</v>
      </c>
      <c r="AI953" s="405">
        <f t="shared" ca="1" si="1119"/>
        <v>0</v>
      </c>
      <c r="AJ953" s="318">
        <f t="shared" si="1169"/>
        <v>0</v>
      </c>
      <c r="AK953" s="405">
        <f t="shared" ca="1" si="1121"/>
        <v>0</v>
      </c>
      <c r="AL953" s="35">
        <v>0</v>
      </c>
      <c r="AM953" s="36">
        <f t="shared" ca="1" si="1122"/>
        <v>0</v>
      </c>
      <c r="AN953" s="39"/>
      <c r="AO953" s="39"/>
      <c r="AP953" s="709">
        <f ca="1">IF($J$12="",0,IF(A953&lt;=$Y$3,IF(R952+SUM($M$126:M953)&gt;$Z$22,R952*10%,IF(R952+SUM($M$126:M953)&lt;=$Z$22,$Z$22-R952-SUM($M$126:M953))),0))</f>
        <v>0</v>
      </c>
      <c r="AQ953" s="319">
        <f t="shared" ca="1" si="1153"/>
        <v>0</v>
      </c>
      <c r="AR953" s="319">
        <f ca="1">IF($J$12="",0,IF(U952&lt;0,0,IF(A953&lt;=$Y$3,IF(U952+SUM($M$126:M953)&gt;$Z$22,U952*10%,IF(U952+SUM($M$126:M953)&lt;=$Z$22,$AR$125-U952-SUM($M$126:M953))),0)))</f>
        <v>0</v>
      </c>
      <c r="AS953" s="39">
        <f t="shared" ca="1" si="1154"/>
        <v>0</v>
      </c>
      <c r="AT953" s="723">
        <f t="shared" ca="1" si="1123"/>
        <v>0</v>
      </c>
      <c r="AU953" s="321">
        <f t="shared" ca="1" si="1124"/>
        <v>0</v>
      </c>
      <c r="AV953" s="320">
        <f t="shared" ca="1" si="1125"/>
        <v>0</v>
      </c>
      <c r="AW953" s="320">
        <f t="shared" ca="1" si="1126"/>
        <v>0</v>
      </c>
      <c r="AX953" s="321">
        <f t="shared" ca="1" si="1127"/>
        <v>0</v>
      </c>
      <c r="AY953" s="321">
        <f t="shared" ca="1" si="1155"/>
        <v>0</v>
      </c>
      <c r="AZ953" s="724">
        <f t="shared" ca="1" si="1128"/>
        <v>0</v>
      </c>
      <c r="BA953" s="1259">
        <f t="shared" si="1156"/>
        <v>0</v>
      </c>
      <c r="BB953" s="1250"/>
      <c r="BC953" s="715">
        <f t="shared" si="1129"/>
        <v>0</v>
      </c>
      <c r="BD953" s="715">
        <f t="shared" si="1130"/>
        <v>0</v>
      </c>
      <c r="BE953" s="716">
        <f t="shared" si="1131"/>
        <v>0</v>
      </c>
      <c r="BF953" s="716">
        <f t="shared" si="1157"/>
        <v>0</v>
      </c>
      <c r="BG953" s="732">
        <f t="shared" si="1132"/>
        <v>0</v>
      </c>
      <c r="BH953" s="39"/>
      <c r="BI953" s="39"/>
      <c r="BJ953" s="39"/>
      <c r="BK953" s="39"/>
      <c r="BL953" s="39"/>
      <c r="BM953" s="30"/>
      <c r="BN953" s="422">
        <f t="shared" ca="1" si="1133"/>
        <v>0</v>
      </c>
      <c r="BO953" s="422">
        <f t="shared" ca="1" si="1134"/>
        <v>0</v>
      </c>
      <c r="BP953" s="422">
        <f t="shared" ca="1" si="1135"/>
        <v>0</v>
      </c>
      <c r="BQ953" s="422">
        <f t="shared" ca="1" si="1136"/>
        <v>0</v>
      </c>
      <c r="BR953" s="422">
        <f t="shared" ca="1" si="1158"/>
        <v>0</v>
      </c>
      <c r="BS953" s="422">
        <f t="shared" ca="1" si="1137"/>
        <v>0</v>
      </c>
      <c r="BT953" s="422">
        <f t="shared" si="1138"/>
        <v>0</v>
      </c>
      <c r="BU953" s="422">
        <f t="shared" si="1139"/>
        <v>0</v>
      </c>
      <c r="BV953" s="422">
        <f t="shared" si="1140"/>
        <v>0</v>
      </c>
      <c r="BW953" s="422">
        <f t="shared" si="1141"/>
        <v>0</v>
      </c>
      <c r="BX953" s="422">
        <f t="shared" si="1159"/>
        <v>0</v>
      </c>
      <c r="BY953" s="422">
        <f t="shared" si="1142"/>
        <v>0</v>
      </c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1">
        <f t="shared" si="1160"/>
        <v>65</v>
      </c>
      <c r="DX953" s="448">
        <f t="shared" si="1143"/>
        <v>829</v>
      </c>
      <c r="DY953" s="521">
        <f t="shared" si="1161"/>
        <v>0</v>
      </c>
      <c r="DZ953" s="522">
        <f t="shared" si="1162"/>
        <v>0</v>
      </c>
      <c r="EA953" s="521">
        <f t="shared" si="1163"/>
        <v>0</v>
      </c>
      <c r="EB953" s="522"/>
      <c r="EC953" s="419"/>
      <c r="ED953" s="522"/>
      <c r="EE953" s="39"/>
      <c r="EF953" s="448">
        <f t="shared" si="1164"/>
        <v>829</v>
      </c>
      <c r="EG953" s="408">
        <f t="shared" si="1177"/>
        <v>0.03</v>
      </c>
      <c r="EH953" s="408">
        <f t="shared" si="1177"/>
        <v>0.03</v>
      </c>
      <c r="EI953" s="408">
        <f t="shared" si="1177"/>
        <v>0.03</v>
      </c>
      <c r="EJ953" s="408">
        <f t="shared" si="1177"/>
        <v>0.03</v>
      </c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  <c r="FR953" s="39"/>
      <c r="FS953" s="39"/>
      <c r="FT953" s="39"/>
      <c r="FU953" s="39"/>
      <c r="FV953" s="39"/>
      <c r="FW953" s="39"/>
      <c r="FX953" s="39"/>
      <c r="FY953" s="39"/>
      <c r="FZ953" s="39"/>
      <c r="GA953" s="39"/>
      <c r="GB953" s="39"/>
      <c r="GC953" s="39"/>
      <c r="GD953" s="39"/>
      <c r="GE953" s="39"/>
      <c r="GF953" s="39"/>
      <c r="GG953" s="39"/>
      <c r="GH953" s="39"/>
      <c r="GI953" s="39"/>
      <c r="GJ953" s="39"/>
      <c r="GK953" s="39"/>
      <c r="GL953" s="39"/>
      <c r="GM953" s="39"/>
      <c r="GN953" s="39"/>
      <c r="GO953" s="39"/>
      <c r="GP953" s="39"/>
      <c r="GQ953" s="39"/>
      <c r="GR953" s="39"/>
      <c r="GS953" s="39"/>
      <c r="GT953" s="39"/>
      <c r="GU953" s="39"/>
      <c r="GV953" s="39"/>
      <c r="GW953" s="39"/>
      <c r="GX953" s="39"/>
      <c r="GY953" s="39"/>
      <c r="GZ953" s="39"/>
      <c r="HA953" s="39"/>
      <c r="HB953" s="39"/>
      <c r="HC953" s="39"/>
      <c r="HD953" s="39"/>
      <c r="HE953" s="39"/>
      <c r="HF953" s="39"/>
      <c r="HG953" s="39"/>
      <c r="HH953" s="39"/>
      <c r="HI953" s="39"/>
      <c r="HJ953" s="39"/>
      <c r="HK953" s="39"/>
      <c r="HL953" s="39"/>
      <c r="HM953" s="39"/>
      <c r="HN953" s="39"/>
      <c r="HO953" s="39"/>
      <c r="HP953" s="39"/>
      <c r="HQ953" s="39"/>
      <c r="HR953" s="39"/>
      <c r="HS953" s="39"/>
      <c r="HT953" s="39"/>
    </row>
    <row r="954" spans="1:228" ht="12.75" hidden="1" customHeight="1" x14ac:dyDescent="0.2">
      <c r="A954" s="31">
        <f t="shared" si="1144"/>
        <v>70</v>
      </c>
      <c r="B954" s="31"/>
      <c r="C954" s="31"/>
      <c r="D954" s="32">
        <f t="shared" si="1145"/>
        <v>830</v>
      </c>
      <c r="E954" s="33">
        <f t="shared" ca="1" si="1108"/>
        <v>0</v>
      </c>
      <c r="F954" s="33">
        <f t="shared" ca="1" si="1109"/>
        <v>0</v>
      </c>
      <c r="G954" s="33">
        <f t="shared" ca="1" si="1110"/>
        <v>0</v>
      </c>
      <c r="H954" s="33">
        <v>0</v>
      </c>
      <c r="I954" s="33">
        <v>0</v>
      </c>
      <c r="J954" s="33">
        <f t="shared" ca="1" si="1166"/>
        <v>0</v>
      </c>
      <c r="K954" s="33">
        <f t="shared" ca="1" si="1111"/>
        <v>0</v>
      </c>
      <c r="L954" s="33"/>
      <c r="M954" s="832">
        <v>0</v>
      </c>
      <c r="N954" s="33">
        <f>IF(M954&gt;0,#REF!,0)</f>
        <v>0</v>
      </c>
      <c r="O954" s="33">
        <f t="shared" ca="1" si="1112"/>
        <v>0</v>
      </c>
      <c r="P954" s="833">
        <f t="shared" ca="1" si="1146"/>
        <v>0</v>
      </c>
      <c r="Q954" s="834">
        <f t="shared" ca="1" si="1147"/>
        <v>0</v>
      </c>
      <c r="R954" s="835">
        <f t="shared" ca="1" si="1148"/>
        <v>0</v>
      </c>
      <c r="S954" s="836">
        <f t="shared" ca="1" si="1149"/>
        <v>0</v>
      </c>
      <c r="T954" s="34">
        <f t="shared" ca="1" si="1113"/>
        <v>0</v>
      </c>
      <c r="U954" s="835">
        <f t="shared" ca="1" si="1150"/>
        <v>0</v>
      </c>
      <c r="V954" s="34">
        <f t="shared" si="1174"/>
        <v>0</v>
      </c>
      <c r="W954" s="553">
        <f t="shared" si="1175"/>
        <v>0</v>
      </c>
      <c r="X954" s="42">
        <f t="shared" si="1151"/>
        <v>0.03</v>
      </c>
      <c r="Y954" s="43">
        <f t="shared" si="1114"/>
        <v>2.4662697723036864E-3</v>
      </c>
      <c r="Z954" s="45">
        <f t="shared" si="1178"/>
        <v>0.03</v>
      </c>
      <c r="AA954" s="43">
        <f t="shared" si="1115"/>
        <v>2.4662697723036864E-3</v>
      </c>
      <c r="AB954" s="35">
        <f t="shared" si="1176"/>
        <v>0.16</v>
      </c>
      <c r="AC954" s="35">
        <f t="shared" ca="1" si="1176"/>
        <v>0.15470777428049154</v>
      </c>
      <c r="AD954" s="317">
        <f t="shared" ca="1" si="1176"/>
        <v>0.15470777428049154</v>
      </c>
      <c r="AE954" s="39"/>
      <c r="AF954" s="318">
        <f t="shared" si="1167"/>
        <v>0</v>
      </c>
      <c r="AG954" s="405">
        <f t="shared" ca="1" si="1117"/>
        <v>0</v>
      </c>
      <c r="AH954" s="318">
        <f t="shared" si="1168"/>
        <v>0</v>
      </c>
      <c r="AI954" s="405">
        <f t="shared" ca="1" si="1119"/>
        <v>0</v>
      </c>
      <c r="AJ954" s="318">
        <f t="shared" si="1169"/>
        <v>0</v>
      </c>
      <c r="AK954" s="405">
        <f t="shared" ca="1" si="1121"/>
        <v>0</v>
      </c>
      <c r="AL954" s="35">
        <v>0</v>
      </c>
      <c r="AM954" s="36">
        <f t="shared" ca="1" si="1122"/>
        <v>0</v>
      </c>
      <c r="AN954" s="39"/>
      <c r="AO954" s="39"/>
      <c r="AP954" s="709">
        <f ca="1">IF($J$12="",0,IF(A954&lt;=$Y$3,IF(R953+SUM($M$126:M954)&gt;$Z$22,R953*10%,IF(R953+SUM($M$126:M954)&lt;=$Z$22,$Z$22-R953-SUM($M$126:M954))),0))</f>
        <v>0</v>
      </c>
      <c r="AQ954" s="319">
        <f t="shared" ca="1" si="1153"/>
        <v>0</v>
      </c>
      <c r="AR954" s="319">
        <f ca="1">IF($J$12="",0,IF(U953&lt;0,0,IF(A954&lt;=$Y$3,IF(U953+SUM($M$126:M954)&gt;$Z$22,U953*10%,IF(U953+SUM($M$126:M954)&lt;=$Z$22,$AR$125-U953-SUM($M$126:M954))),0)))</f>
        <v>0</v>
      </c>
      <c r="AS954" s="39">
        <f t="shared" ca="1" si="1154"/>
        <v>0</v>
      </c>
      <c r="AT954" s="723">
        <f t="shared" ca="1" si="1123"/>
        <v>0</v>
      </c>
      <c r="AU954" s="321">
        <f t="shared" ca="1" si="1124"/>
        <v>0</v>
      </c>
      <c r="AV954" s="320">
        <f t="shared" ca="1" si="1125"/>
        <v>0</v>
      </c>
      <c r="AW954" s="320">
        <f t="shared" ca="1" si="1126"/>
        <v>0</v>
      </c>
      <c r="AX954" s="321">
        <f t="shared" ca="1" si="1127"/>
        <v>0</v>
      </c>
      <c r="AY954" s="321">
        <f t="shared" ca="1" si="1155"/>
        <v>0</v>
      </c>
      <c r="AZ954" s="724">
        <f t="shared" ca="1" si="1128"/>
        <v>0</v>
      </c>
      <c r="BA954" s="1259">
        <f t="shared" si="1156"/>
        <v>0</v>
      </c>
      <c r="BB954" s="1250"/>
      <c r="BC954" s="715">
        <f t="shared" si="1129"/>
        <v>0</v>
      </c>
      <c r="BD954" s="715">
        <f t="shared" si="1130"/>
        <v>0</v>
      </c>
      <c r="BE954" s="716">
        <f t="shared" si="1131"/>
        <v>0</v>
      </c>
      <c r="BF954" s="716">
        <f t="shared" si="1157"/>
        <v>0</v>
      </c>
      <c r="BG954" s="732">
        <f t="shared" si="1132"/>
        <v>0</v>
      </c>
      <c r="BH954" s="39"/>
      <c r="BI954" s="39"/>
      <c r="BJ954" s="39"/>
      <c r="BK954" s="39"/>
      <c r="BL954" s="39"/>
      <c r="BM954" s="30"/>
      <c r="BN954" s="422">
        <f t="shared" ca="1" si="1133"/>
        <v>0</v>
      </c>
      <c r="BO954" s="422">
        <f t="shared" ca="1" si="1134"/>
        <v>0</v>
      </c>
      <c r="BP954" s="422">
        <f t="shared" ca="1" si="1135"/>
        <v>0</v>
      </c>
      <c r="BQ954" s="422">
        <f t="shared" ca="1" si="1136"/>
        <v>0</v>
      </c>
      <c r="BR954" s="422">
        <f t="shared" ca="1" si="1158"/>
        <v>0</v>
      </c>
      <c r="BS954" s="422">
        <f t="shared" ca="1" si="1137"/>
        <v>0</v>
      </c>
      <c r="BT954" s="422">
        <f t="shared" si="1138"/>
        <v>0</v>
      </c>
      <c r="BU954" s="422">
        <f t="shared" si="1139"/>
        <v>0</v>
      </c>
      <c r="BV954" s="422">
        <f t="shared" si="1140"/>
        <v>0</v>
      </c>
      <c r="BW954" s="422">
        <f t="shared" si="1141"/>
        <v>0</v>
      </c>
      <c r="BX954" s="422">
        <f t="shared" si="1159"/>
        <v>0</v>
      </c>
      <c r="BY954" s="422">
        <f t="shared" si="1142"/>
        <v>0</v>
      </c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1">
        <f t="shared" si="1160"/>
        <v>65</v>
      </c>
      <c r="DX954" s="448">
        <f t="shared" si="1143"/>
        <v>830</v>
      </c>
      <c r="DY954" s="521">
        <f t="shared" si="1161"/>
        <v>0</v>
      </c>
      <c r="DZ954" s="522">
        <f t="shared" si="1162"/>
        <v>0</v>
      </c>
      <c r="EA954" s="521">
        <f t="shared" si="1163"/>
        <v>0</v>
      </c>
      <c r="EB954" s="522"/>
      <c r="EC954" s="419"/>
      <c r="ED954" s="522"/>
      <c r="EE954" s="39"/>
      <c r="EF954" s="448">
        <f t="shared" si="1164"/>
        <v>830</v>
      </c>
      <c r="EG954" s="408">
        <f t="shared" si="1177"/>
        <v>0.03</v>
      </c>
      <c r="EH954" s="408">
        <f t="shared" si="1177"/>
        <v>0.03</v>
      </c>
      <c r="EI954" s="408">
        <f t="shared" si="1177"/>
        <v>0.03</v>
      </c>
      <c r="EJ954" s="408">
        <f t="shared" si="1177"/>
        <v>0.03</v>
      </c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  <c r="FR954" s="39"/>
      <c r="FS954" s="39"/>
      <c r="FT954" s="39"/>
      <c r="FU954" s="39"/>
      <c r="FV954" s="39"/>
      <c r="FW954" s="39"/>
      <c r="FX954" s="39"/>
      <c r="FY954" s="39"/>
      <c r="FZ954" s="39"/>
      <c r="GA954" s="39"/>
      <c r="GB954" s="39"/>
      <c r="GC954" s="39"/>
      <c r="GD954" s="39"/>
      <c r="GE954" s="39"/>
      <c r="GF954" s="39"/>
      <c r="GG954" s="39"/>
      <c r="GH954" s="39"/>
      <c r="GI954" s="39"/>
      <c r="GJ954" s="39"/>
      <c r="GK954" s="39"/>
      <c r="GL954" s="39"/>
      <c r="GM954" s="39"/>
      <c r="GN954" s="39"/>
      <c r="GO954" s="39"/>
      <c r="GP954" s="39"/>
      <c r="GQ954" s="39"/>
      <c r="GR954" s="39"/>
      <c r="GS954" s="39"/>
      <c r="GT954" s="39"/>
      <c r="GU954" s="39"/>
      <c r="GV954" s="39"/>
      <c r="GW954" s="39"/>
      <c r="GX954" s="39"/>
      <c r="GY954" s="39"/>
      <c r="GZ954" s="39"/>
      <c r="HA954" s="39"/>
      <c r="HB954" s="39"/>
      <c r="HC954" s="39"/>
      <c r="HD954" s="39"/>
      <c r="HE954" s="39"/>
      <c r="HF954" s="39"/>
      <c r="HG954" s="39"/>
      <c r="HH954" s="39"/>
      <c r="HI954" s="39"/>
      <c r="HJ954" s="39"/>
      <c r="HK954" s="39"/>
      <c r="HL954" s="39"/>
      <c r="HM954" s="39"/>
      <c r="HN954" s="39"/>
      <c r="HO954" s="39"/>
      <c r="HP954" s="39"/>
      <c r="HQ954" s="39"/>
      <c r="HR954" s="39"/>
      <c r="HS954" s="39"/>
      <c r="HT954" s="39"/>
    </row>
    <row r="955" spans="1:228" ht="12.75" hidden="1" customHeight="1" x14ac:dyDescent="0.2">
      <c r="A955" s="31">
        <f t="shared" si="1144"/>
        <v>70</v>
      </c>
      <c r="B955" s="31"/>
      <c r="C955" s="31"/>
      <c r="D955" s="32">
        <f t="shared" si="1145"/>
        <v>831</v>
      </c>
      <c r="E955" s="33">
        <f t="shared" ca="1" si="1108"/>
        <v>0</v>
      </c>
      <c r="F955" s="33">
        <f t="shared" ca="1" si="1109"/>
        <v>0</v>
      </c>
      <c r="G955" s="33">
        <f t="shared" ca="1" si="1110"/>
        <v>0</v>
      </c>
      <c r="H955" s="33">
        <v>0</v>
      </c>
      <c r="I955" s="33">
        <v>0</v>
      </c>
      <c r="J955" s="33">
        <f t="shared" ca="1" si="1166"/>
        <v>0</v>
      </c>
      <c r="K955" s="33">
        <f t="shared" ca="1" si="1111"/>
        <v>0</v>
      </c>
      <c r="L955" s="33"/>
      <c r="M955" s="832">
        <v>0</v>
      </c>
      <c r="N955" s="33">
        <f>IF(M955&gt;0,#REF!,0)</f>
        <v>0</v>
      </c>
      <c r="O955" s="33">
        <f t="shared" ca="1" si="1112"/>
        <v>0</v>
      </c>
      <c r="P955" s="833">
        <f t="shared" ca="1" si="1146"/>
        <v>0</v>
      </c>
      <c r="Q955" s="834">
        <f t="shared" ca="1" si="1147"/>
        <v>0</v>
      </c>
      <c r="R955" s="835">
        <f t="shared" ca="1" si="1148"/>
        <v>0</v>
      </c>
      <c r="S955" s="836">
        <f t="shared" ca="1" si="1149"/>
        <v>0</v>
      </c>
      <c r="T955" s="34">
        <f t="shared" ca="1" si="1113"/>
        <v>0</v>
      </c>
      <c r="U955" s="835">
        <f t="shared" ca="1" si="1150"/>
        <v>0</v>
      </c>
      <c r="V955" s="34">
        <f t="shared" si="1174"/>
        <v>0</v>
      </c>
      <c r="W955" s="553">
        <f t="shared" si="1175"/>
        <v>0</v>
      </c>
      <c r="X955" s="42">
        <f t="shared" si="1151"/>
        <v>0.03</v>
      </c>
      <c r="Y955" s="43">
        <f t="shared" si="1114"/>
        <v>2.4662697723036864E-3</v>
      </c>
      <c r="Z955" s="45">
        <f t="shared" si="1178"/>
        <v>0.03</v>
      </c>
      <c r="AA955" s="43">
        <f t="shared" si="1115"/>
        <v>2.4662697723036864E-3</v>
      </c>
      <c r="AB955" s="35">
        <f t="shared" si="1176"/>
        <v>0.16</v>
      </c>
      <c r="AC955" s="35">
        <f t="shared" ca="1" si="1176"/>
        <v>0.15470777428049154</v>
      </c>
      <c r="AD955" s="317">
        <f t="shared" ca="1" si="1176"/>
        <v>0.15470777428049154</v>
      </c>
      <c r="AE955" s="39"/>
      <c r="AF955" s="318">
        <f t="shared" si="1167"/>
        <v>0</v>
      </c>
      <c r="AG955" s="405">
        <f t="shared" ca="1" si="1117"/>
        <v>0</v>
      </c>
      <c r="AH955" s="318">
        <f t="shared" si="1168"/>
        <v>0</v>
      </c>
      <c r="AI955" s="405">
        <f t="shared" ca="1" si="1119"/>
        <v>0</v>
      </c>
      <c r="AJ955" s="318">
        <f t="shared" si="1169"/>
        <v>0</v>
      </c>
      <c r="AK955" s="405">
        <f t="shared" ca="1" si="1121"/>
        <v>0</v>
      </c>
      <c r="AL955" s="35">
        <v>0</v>
      </c>
      <c r="AM955" s="36">
        <f t="shared" ca="1" si="1122"/>
        <v>0</v>
      </c>
      <c r="AN955" s="39"/>
      <c r="AO955" s="39"/>
      <c r="AP955" s="709">
        <f ca="1">IF($J$12="",0,IF(A955&lt;=$Y$3,IF(R954+SUM($M$126:M955)&gt;$Z$22,R954*10%,IF(R954+SUM($M$126:M955)&lt;=$Z$22,$Z$22-R954-SUM($M$126:M955))),0))</f>
        <v>0</v>
      </c>
      <c r="AQ955" s="319">
        <f t="shared" ca="1" si="1153"/>
        <v>0</v>
      </c>
      <c r="AR955" s="319">
        <f ca="1">IF($J$12="",0,IF(U954&lt;0,0,IF(A955&lt;=$Y$3,IF(U954+SUM($M$126:M955)&gt;$Z$22,U954*10%,IF(U954+SUM($M$126:M955)&lt;=$Z$22,$AR$125-U954-SUM($M$126:M955))),0)))</f>
        <v>0</v>
      </c>
      <c r="AS955" s="39">
        <f t="shared" ca="1" si="1154"/>
        <v>0</v>
      </c>
      <c r="AT955" s="723">
        <f t="shared" ca="1" si="1123"/>
        <v>0</v>
      </c>
      <c r="AU955" s="321">
        <f t="shared" ca="1" si="1124"/>
        <v>0</v>
      </c>
      <c r="AV955" s="320">
        <f t="shared" ca="1" si="1125"/>
        <v>0</v>
      </c>
      <c r="AW955" s="320">
        <f t="shared" ca="1" si="1126"/>
        <v>0</v>
      </c>
      <c r="AX955" s="321">
        <f t="shared" ca="1" si="1127"/>
        <v>0</v>
      </c>
      <c r="AY955" s="321">
        <f t="shared" ca="1" si="1155"/>
        <v>0</v>
      </c>
      <c r="AZ955" s="724">
        <f t="shared" ca="1" si="1128"/>
        <v>0</v>
      </c>
      <c r="BA955" s="1259">
        <f t="shared" si="1156"/>
        <v>0</v>
      </c>
      <c r="BB955" s="1250"/>
      <c r="BC955" s="715">
        <f t="shared" si="1129"/>
        <v>0</v>
      </c>
      <c r="BD955" s="715">
        <f t="shared" si="1130"/>
        <v>0</v>
      </c>
      <c r="BE955" s="716">
        <f t="shared" si="1131"/>
        <v>0</v>
      </c>
      <c r="BF955" s="716">
        <f t="shared" si="1157"/>
        <v>0</v>
      </c>
      <c r="BG955" s="732">
        <f t="shared" si="1132"/>
        <v>0</v>
      </c>
      <c r="BH955" s="39"/>
      <c r="BI955" s="39"/>
      <c r="BJ955" s="39"/>
      <c r="BK955" s="39"/>
      <c r="BL955" s="39"/>
      <c r="BM955" s="30"/>
      <c r="BN955" s="422">
        <f t="shared" ca="1" si="1133"/>
        <v>0</v>
      </c>
      <c r="BO955" s="422">
        <f t="shared" ca="1" si="1134"/>
        <v>0</v>
      </c>
      <c r="BP955" s="422">
        <f t="shared" ca="1" si="1135"/>
        <v>0</v>
      </c>
      <c r="BQ955" s="422">
        <f t="shared" ca="1" si="1136"/>
        <v>0</v>
      </c>
      <c r="BR955" s="422">
        <f t="shared" ca="1" si="1158"/>
        <v>0</v>
      </c>
      <c r="BS955" s="422">
        <f t="shared" ca="1" si="1137"/>
        <v>0</v>
      </c>
      <c r="BT955" s="422">
        <f t="shared" si="1138"/>
        <v>0</v>
      </c>
      <c r="BU955" s="422">
        <f t="shared" si="1139"/>
        <v>0</v>
      </c>
      <c r="BV955" s="422">
        <f t="shared" si="1140"/>
        <v>0</v>
      </c>
      <c r="BW955" s="422">
        <f t="shared" si="1141"/>
        <v>0</v>
      </c>
      <c r="BX955" s="422">
        <f t="shared" si="1159"/>
        <v>0</v>
      </c>
      <c r="BY955" s="422">
        <f t="shared" si="1142"/>
        <v>0</v>
      </c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1">
        <f t="shared" si="1160"/>
        <v>65</v>
      </c>
      <c r="DX955" s="448">
        <f t="shared" si="1143"/>
        <v>831</v>
      </c>
      <c r="DY955" s="521">
        <f t="shared" si="1161"/>
        <v>0</v>
      </c>
      <c r="DZ955" s="522">
        <f t="shared" si="1162"/>
        <v>0</v>
      </c>
      <c r="EA955" s="521">
        <f t="shared" si="1163"/>
        <v>0</v>
      </c>
      <c r="EB955" s="522"/>
      <c r="EC955" s="419"/>
      <c r="ED955" s="522"/>
      <c r="EE955" s="39"/>
      <c r="EF955" s="448">
        <f t="shared" si="1164"/>
        <v>831</v>
      </c>
      <c r="EG955" s="408">
        <f t="shared" si="1177"/>
        <v>0.03</v>
      </c>
      <c r="EH955" s="408">
        <f t="shared" si="1177"/>
        <v>0.03</v>
      </c>
      <c r="EI955" s="408">
        <f t="shared" si="1177"/>
        <v>0.03</v>
      </c>
      <c r="EJ955" s="408">
        <f t="shared" si="1177"/>
        <v>0.03</v>
      </c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  <c r="FR955" s="39"/>
      <c r="FS955" s="39"/>
      <c r="FT955" s="39"/>
      <c r="FU955" s="39"/>
      <c r="FV955" s="39"/>
      <c r="FW955" s="39"/>
      <c r="FX955" s="39"/>
      <c r="FY955" s="39"/>
      <c r="FZ955" s="39"/>
      <c r="GA955" s="39"/>
      <c r="GB955" s="39"/>
      <c r="GC955" s="39"/>
      <c r="GD955" s="39"/>
      <c r="GE955" s="39"/>
      <c r="GF955" s="39"/>
      <c r="GG955" s="39"/>
      <c r="GH955" s="39"/>
      <c r="GI955" s="39"/>
      <c r="GJ955" s="39"/>
      <c r="GK955" s="39"/>
      <c r="GL955" s="39"/>
      <c r="GM955" s="39"/>
      <c r="GN955" s="39"/>
      <c r="GO955" s="39"/>
      <c r="GP955" s="39"/>
      <c r="GQ955" s="39"/>
      <c r="GR955" s="39"/>
      <c r="GS955" s="39"/>
      <c r="GT955" s="39"/>
      <c r="GU955" s="39"/>
      <c r="GV955" s="39"/>
      <c r="GW955" s="39"/>
      <c r="GX955" s="39"/>
      <c r="GY955" s="39"/>
      <c r="GZ955" s="39"/>
      <c r="HA955" s="39"/>
      <c r="HB955" s="39"/>
      <c r="HC955" s="39"/>
      <c r="HD955" s="39"/>
      <c r="HE955" s="39"/>
      <c r="HF955" s="39"/>
      <c r="HG955" s="39"/>
      <c r="HH955" s="39"/>
      <c r="HI955" s="39"/>
      <c r="HJ955" s="39"/>
      <c r="HK955" s="39"/>
      <c r="HL955" s="39"/>
      <c r="HM955" s="39"/>
      <c r="HN955" s="39"/>
      <c r="HO955" s="39"/>
      <c r="HP955" s="39"/>
      <c r="HQ955" s="39"/>
      <c r="HR955" s="39"/>
      <c r="HS955" s="39"/>
      <c r="HT955" s="39"/>
    </row>
    <row r="956" spans="1:228" ht="12.75" hidden="1" customHeight="1" x14ac:dyDescent="0.2">
      <c r="A956" s="31">
        <f t="shared" si="1144"/>
        <v>70</v>
      </c>
      <c r="B956" s="31"/>
      <c r="C956" s="31"/>
      <c r="D956" s="32">
        <f t="shared" si="1145"/>
        <v>832</v>
      </c>
      <c r="E956" s="33">
        <f t="shared" ca="1" si="1108"/>
        <v>0</v>
      </c>
      <c r="F956" s="33">
        <f t="shared" ca="1" si="1109"/>
        <v>0</v>
      </c>
      <c r="G956" s="33">
        <f t="shared" ca="1" si="1110"/>
        <v>0</v>
      </c>
      <c r="H956" s="33">
        <v>0</v>
      </c>
      <c r="I956" s="33">
        <v>0</v>
      </c>
      <c r="J956" s="33">
        <f t="shared" ca="1" si="1166"/>
        <v>0</v>
      </c>
      <c r="K956" s="33">
        <f t="shared" ca="1" si="1111"/>
        <v>0</v>
      </c>
      <c r="L956" s="33"/>
      <c r="M956" s="832">
        <v>0</v>
      </c>
      <c r="N956" s="33">
        <f>IF(M956&gt;0,#REF!,0)</f>
        <v>0</v>
      </c>
      <c r="O956" s="33">
        <f t="shared" ca="1" si="1112"/>
        <v>0</v>
      </c>
      <c r="P956" s="833">
        <f t="shared" ca="1" si="1146"/>
        <v>0</v>
      </c>
      <c r="Q956" s="834">
        <f t="shared" ca="1" si="1147"/>
        <v>0</v>
      </c>
      <c r="R956" s="835">
        <f t="shared" ca="1" si="1148"/>
        <v>0</v>
      </c>
      <c r="S956" s="836">
        <f t="shared" ca="1" si="1149"/>
        <v>0</v>
      </c>
      <c r="T956" s="34">
        <f t="shared" ca="1" si="1113"/>
        <v>0</v>
      </c>
      <c r="U956" s="835">
        <f t="shared" ca="1" si="1150"/>
        <v>0</v>
      </c>
      <c r="V956" s="34">
        <f t="shared" si="1174"/>
        <v>0</v>
      </c>
      <c r="W956" s="553">
        <f t="shared" si="1175"/>
        <v>0</v>
      </c>
      <c r="X956" s="42">
        <f t="shared" si="1151"/>
        <v>0.03</v>
      </c>
      <c r="Y956" s="43">
        <f t="shared" si="1114"/>
        <v>2.4662697723036864E-3</v>
      </c>
      <c r="Z956" s="45">
        <f t="shared" si="1178"/>
        <v>0.03</v>
      </c>
      <c r="AA956" s="43">
        <f t="shared" si="1115"/>
        <v>2.4662697723036864E-3</v>
      </c>
      <c r="AB956" s="35">
        <f t="shared" si="1176"/>
        <v>0.16</v>
      </c>
      <c r="AC956" s="35">
        <f t="shared" ca="1" si="1176"/>
        <v>0.15470777428049154</v>
      </c>
      <c r="AD956" s="317">
        <f t="shared" ca="1" si="1176"/>
        <v>0.15470777428049154</v>
      </c>
      <c r="AE956" s="39"/>
      <c r="AF956" s="318">
        <f t="shared" si="1167"/>
        <v>0</v>
      </c>
      <c r="AG956" s="405">
        <f t="shared" ca="1" si="1117"/>
        <v>0</v>
      </c>
      <c r="AH956" s="318">
        <f t="shared" si="1168"/>
        <v>0</v>
      </c>
      <c r="AI956" s="405">
        <f t="shared" ca="1" si="1119"/>
        <v>0</v>
      </c>
      <c r="AJ956" s="318">
        <f t="shared" si="1169"/>
        <v>0</v>
      </c>
      <c r="AK956" s="405">
        <f t="shared" ca="1" si="1121"/>
        <v>0</v>
      </c>
      <c r="AL956" s="35">
        <v>0</v>
      </c>
      <c r="AM956" s="36">
        <f t="shared" ca="1" si="1122"/>
        <v>0</v>
      </c>
      <c r="AN956" s="39"/>
      <c r="AO956" s="39"/>
      <c r="AP956" s="709">
        <f ca="1">IF($J$12="",0,IF(A956&lt;=$Y$3,IF(R955+SUM($M$126:M956)&gt;$Z$22,R955*10%,IF(R955+SUM($M$126:M956)&lt;=$Z$22,$Z$22-R955-SUM($M$126:M956))),0))</f>
        <v>0</v>
      </c>
      <c r="AQ956" s="319">
        <f t="shared" ca="1" si="1153"/>
        <v>0</v>
      </c>
      <c r="AR956" s="319">
        <f ca="1">IF($J$12="",0,IF(U955&lt;0,0,IF(A956&lt;=$Y$3,IF(U955+SUM($M$126:M956)&gt;$Z$22,U955*10%,IF(U955+SUM($M$126:M956)&lt;=$Z$22,$AR$125-U955-SUM($M$126:M956))),0)))</f>
        <v>0</v>
      </c>
      <c r="AS956" s="39">
        <f t="shared" ca="1" si="1154"/>
        <v>0</v>
      </c>
      <c r="AT956" s="723">
        <f t="shared" ca="1" si="1123"/>
        <v>0</v>
      </c>
      <c r="AU956" s="321">
        <f t="shared" ca="1" si="1124"/>
        <v>0</v>
      </c>
      <c r="AV956" s="320">
        <f t="shared" ca="1" si="1125"/>
        <v>0</v>
      </c>
      <c r="AW956" s="320">
        <f t="shared" ca="1" si="1126"/>
        <v>0</v>
      </c>
      <c r="AX956" s="321">
        <f t="shared" ca="1" si="1127"/>
        <v>0</v>
      </c>
      <c r="AY956" s="321">
        <f t="shared" ca="1" si="1155"/>
        <v>0</v>
      </c>
      <c r="AZ956" s="724">
        <f t="shared" ca="1" si="1128"/>
        <v>0</v>
      </c>
      <c r="BA956" s="1259">
        <f t="shared" si="1156"/>
        <v>0</v>
      </c>
      <c r="BB956" s="1250"/>
      <c r="BC956" s="715">
        <f t="shared" si="1129"/>
        <v>0</v>
      </c>
      <c r="BD956" s="715">
        <f t="shared" si="1130"/>
        <v>0</v>
      </c>
      <c r="BE956" s="716">
        <f t="shared" si="1131"/>
        <v>0</v>
      </c>
      <c r="BF956" s="716">
        <f t="shared" si="1157"/>
        <v>0</v>
      </c>
      <c r="BG956" s="732">
        <f t="shared" si="1132"/>
        <v>0</v>
      </c>
      <c r="BH956" s="39"/>
      <c r="BI956" s="39"/>
      <c r="BJ956" s="39"/>
      <c r="BK956" s="39"/>
      <c r="BL956" s="39"/>
      <c r="BM956" s="30"/>
      <c r="BN956" s="422">
        <f t="shared" ca="1" si="1133"/>
        <v>0</v>
      </c>
      <c r="BO956" s="422">
        <f t="shared" ca="1" si="1134"/>
        <v>0</v>
      </c>
      <c r="BP956" s="422">
        <f t="shared" ca="1" si="1135"/>
        <v>0</v>
      </c>
      <c r="BQ956" s="422">
        <f t="shared" ca="1" si="1136"/>
        <v>0</v>
      </c>
      <c r="BR956" s="422">
        <f t="shared" ca="1" si="1158"/>
        <v>0</v>
      </c>
      <c r="BS956" s="422">
        <f t="shared" ca="1" si="1137"/>
        <v>0</v>
      </c>
      <c r="BT956" s="422">
        <f t="shared" si="1138"/>
        <v>0</v>
      </c>
      <c r="BU956" s="422">
        <f t="shared" si="1139"/>
        <v>0</v>
      </c>
      <c r="BV956" s="422">
        <f t="shared" si="1140"/>
        <v>0</v>
      </c>
      <c r="BW956" s="422">
        <f t="shared" si="1141"/>
        <v>0</v>
      </c>
      <c r="BX956" s="422">
        <f t="shared" si="1159"/>
        <v>0</v>
      </c>
      <c r="BY956" s="422">
        <f t="shared" si="1142"/>
        <v>0</v>
      </c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1">
        <f t="shared" si="1160"/>
        <v>65</v>
      </c>
      <c r="DX956" s="448">
        <f t="shared" si="1143"/>
        <v>832</v>
      </c>
      <c r="DY956" s="521">
        <f t="shared" si="1161"/>
        <v>0</v>
      </c>
      <c r="DZ956" s="522">
        <f t="shared" si="1162"/>
        <v>0</v>
      </c>
      <c r="EA956" s="521">
        <f t="shared" si="1163"/>
        <v>0</v>
      </c>
      <c r="EB956" s="522"/>
      <c r="EC956" s="419"/>
      <c r="ED956" s="522"/>
      <c r="EE956" s="39"/>
      <c r="EF956" s="448">
        <f t="shared" si="1164"/>
        <v>832</v>
      </c>
      <c r="EG956" s="408">
        <f t="shared" si="1177"/>
        <v>0.03</v>
      </c>
      <c r="EH956" s="408">
        <f t="shared" si="1177"/>
        <v>0.03</v>
      </c>
      <c r="EI956" s="408">
        <f t="shared" si="1177"/>
        <v>0.03</v>
      </c>
      <c r="EJ956" s="408">
        <f t="shared" si="1177"/>
        <v>0.03</v>
      </c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  <c r="FR956" s="39"/>
      <c r="FS956" s="39"/>
      <c r="FT956" s="39"/>
      <c r="FU956" s="39"/>
      <c r="FV956" s="39"/>
      <c r="FW956" s="39"/>
      <c r="FX956" s="39"/>
      <c r="FY956" s="39"/>
      <c r="FZ956" s="39"/>
      <c r="GA956" s="39"/>
      <c r="GB956" s="39"/>
      <c r="GC956" s="39"/>
      <c r="GD956" s="39"/>
      <c r="GE956" s="39"/>
      <c r="GF956" s="39"/>
      <c r="GG956" s="39"/>
      <c r="GH956" s="39"/>
      <c r="GI956" s="39"/>
      <c r="GJ956" s="39"/>
      <c r="GK956" s="39"/>
      <c r="GL956" s="39"/>
      <c r="GM956" s="39"/>
      <c r="GN956" s="39"/>
      <c r="GO956" s="39"/>
      <c r="GP956" s="39"/>
      <c r="GQ956" s="39"/>
      <c r="GR956" s="39"/>
      <c r="GS956" s="39"/>
      <c r="GT956" s="39"/>
      <c r="GU956" s="39"/>
      <c r="GV956" s="39"/>
      <c r="GW956" s="39"/>
      <c r="GX956" s="39"/>
      <c r="GY956" s="39"/>
      <c r="GZ956" s="39"/>
      <c r="HA956" s="39"/>
      <c r="HB956" s="39"/>
      <c r="HC956" s="39"/>
      <c r="HD956" s="39"/>
      <c r="HE956" s="39"/>
      <c r="HF956" s="39"/>
      <c r="HG956" s="39"/>
      <c r="HH956" s="39"/>
      <c r="HI956" s="39"/>
      <c r="HJ956" s="39"/>
      <c r="HK956" s="39"/>
      <c r="HL956" s="39"/>
      <c r="HM956" s="39"/>
      <c r="HN956" s="39"/>
      <c r="HO956" s="39"/>
      <c r="HP956" s="39"/>
      <c r="HQ956" s="39"/>
      <c r="HR956" s="39"/>
      <c r="HS956" s="39"/>
      <c r="HT956" s="39"/>
    </row>
    <row r="957" spans="1:228" ht="12.75" hidden="1" customHeight="1" x14ac:dyDescent="0.2">
      <c r="A957" s="31">
        <f t="shared" si="1144"/>
        <v>70</v>
      </c>
      <c r="B957" s="31"/>
      <c r="C957" s="31"/>
      <c r="D957" s="32">
        <f t="shared" si="1145"/>
        <v>833</v>
      </c>
      <c r="E957" s="33">
        <f t="shared" ref="E957:E964" ca="1" si="1179">IF(A957&gt;$Y$4,0,IF(MOD(D957-$D$125,$N$1073)=0,$Y$6,0))</f>
        <v>0</v>
      </c>
      <c r="F957" s="33">
        <f t="shared" ref="F957:F964" ca="1" si="1180">IF(E957&gt;0,$AA$1082,0)</f>
        <v>0</v>
      </c>
      <c r="G957" s="33">
        <f t="shared" ref="G957:G964" ca="1" si="1181">IF((E957+H957)/(1+AB957)&gt;F957,(E957+H957)/(1+AB957)-F957,0)</f>
        <v>0</v>
      </c>
      <c r="H957" s="33">
        <v>0</v>
      </c>
      <c r="I957" s="33">
        <v>0</v>
      </c>
      <c r="J957" s="33">
        <f t="shared" ca="1" si="1166"/>
        <v>0</v>
      </c>
      <c r="K957" s="33">
        <f t="shared" ref="K957:K964" ca="1" si="1182">ROUND($E957/(1+AB957)*AC957+(H957/(1+AB957)*AD957)+(I957/(1+AB957)*AD957),2)</f>
        <v>0</v>
      </c>
      <c r="L957" s="33"/>
      <c r="M957" s="832">
        <v>0</v>
      </c>
      <c r="N957" s="33">
        <f>IF(M957&gt;0,#REF!,0)</f>
        <v>0</v>
      </c>
      <c r="O957" s="33">
        <f t="shared" ref="O957:O964" ca="1" si="1183">ROUND((E957+H957+I957)/(1+$AB957)-SUM(K957:N957),2)</f>
        <v>0</v>
      </c>
      <c r="P957" s="833">
        <f t="shared" ca="1" si="1146"/>
        <v>0</v>
      </c>
      <c r="Q957" s="834">
        <f t="shared" ca="1" si="1147"/>
        <v>0</v>
      </c>
      <c r="R957" s="835">
        <f t="shared" ca="1" si="1148"/>
        <v>0</v>
      </c>
      <c r="S957" s="836">
        <f t="shared" ca="1" si="1149"/>
        <v>0</v>
      </c>
      <c r="T957" s="34">
        <f t="shared" ref="T957:T964" ca="1" si="1184">AM957</f>
        <v>0</v>
      </c>
      <c r="U957" s="835">
        <f t="shared" ca="1" si="1150"/>
        <v>0</v>
      </c>
      <c r="V957" s="34">
        <f t="shared" si="1174"/>
        <v>0</v>
      </c>
      <c r="W957" s="553">
        <f t="shared" si="1175"/>
        <v>0</v>
      </c>
      <c r="X957" s="42">
        <f t="shared" si="1151"/>
        <v>0.03</v>
      </c>
      <c r="Y957" s="43">
        <f t="shared" ref="Y957:Y964" si="1185">(1+X957)^(1/12)-1</f>
        <v>2.4662697723036864E-3</v>
      </c>
      <c r="Z957" s="45">
        <f t="shared" si="1178"/>
        <v>0.03</v>
      </c>
      <c r="AA957" s="43">
        <f t="shared" ref="AA957:AA964" si="1186">(1+Z957)^(1/12)-1</f>
        <v>2.4662697723036864E-3</v>
      </c>
      <c r="AB957" s="35">
        <f t="shared" si="1176"/>
        <v>0.16</v>
      </c>
      <c r="AC957" s="35">
        <f t="shared" ca="1" si="1176"/>
        <v>0.15470777428049154</v>
      </c>
      <c r="AD957" s="317">
        <f t="shared" ca="1" si="1176"/>
        <v>0.15470777428049154</v>
      </c>
      <c r="AE957" s="39"/>
      <c r="AF957" s="318">
        <f t="shared" si="1167"/>
        <v>0</v>
      </c>
      <c r="AG957" s="405">
        <f t="shared" ref="AG957:AG964" ca="1" si="1187">(($F957*AF957))/(1+$AB957)</f>
        <v>0</v>
      </c>
      <c r="AH957" s="318">
        <f t="shared" si="1168"/>
        <v>0</v>
      </c>
      <c r="AI957" s="405">
        <f t="shared" ref="AI957:AI964" ca="1" si="1188">(($F957*AH957))/(1+$AB957)</f>
        <v>0</v>
      </c>
      <c r="AJ957" s="318">
        <f t="shared" si="1169"/>
        <v>0</v>
      </c>
      <c r="AK957" s="405">
        <f t="shared" ref="AK957:AK964" ca="1" si="1189">(($F957*AJ957))/(1+$AB957)</f>
        <v>0</v>
      </c>
      <c r="AL957" s="35">
        <v>0</v>
      </c>
      <c r="AM957" s="36">
        <f t="shared" ref="AM957:AM964" ca="1" si="1190">SUM(BN957:BY957)*(1-AL957)+J957</f>
        <v>0</v>
      </c>
      <c r="AN957" s="39"/>
      <c r="AO957" s="39"/>
      <c r="AP957" s="709">
        <f ca="1">IF($J$12="",0,IF(A957&lt;=$Y$3,IF(R956+SUM($M$126:M957)&gt;$Z$22,R956*10%,IF(R956+SUM($M$126:M957)&lt;=$Z$22,$Z$22-R956-SUM($M$126:M957))),0))</f>
        <v>0</v>
      </c>
      <c r="AQ957" s="319">
        <f t="shared" ca="1" si="1153"/>
        <v>0</v>
      </c>
      <c r="AR957" s="319">
        <f ca="1">IF($J$12="",0,IF(U956&lt;0,0,IF(A957&lt;=$Y$3,IF(U956+SUM($M$126:M957)&gt;$Z$22,U956*10%,IF(U956+SUM($M$126:M957)&lt;=$Z$22,$AR$125-U956-SUM($M$126:M957))),0)))</f>
        <v>0</v>
      </c>
      <c r="AS957" s="39">
        <f t="shared" ca="1" si="1154"/>
        <v>0</v>
      </c>
      <c r="AT957" s="723">
        <f t="shared" ref="AT957:AT964" ca="1" si="1191">IF($G$1061="A",AP957,IF($G$1061="B",AQ957))</f>
        <v>0</v>
      </c>
      <c r="AU957" s="321">
        <f t="shared" ref="AU957:AU964" ca="1" si="1192">IF($G$1061="A",AR957,IF($G$1061="B",AS957))</f>
        <v>0</v>
      </c>
      <c r="AV957" s="320">
        <f t="shared" ref="AV957:AV964" ca="1" si="1193">IF($A957&lt;=$Z$14,$Z$23,0)</f>
        <v>0</v>
      </c>
      <c r="AW957" s="320">
        <f t="shared" ref="AW957:AW964" ca="1" si="1194">IF($A957&lt;=$Z$15,$Z$24,0)</f>
        <v>0</v>
      </c>
      <c r="AX957" s="321">
        <f t="shared" ref="AX957:AX964" ca="1" si="1195">IF($A957&lt;=$Z$16,$Z$25,0)</f>
        <v>0</v>
      </c>
      <c r="AY957" s="321">
        <f t="shared" ca="1" si="1155"/>
        <v>0</v>
      </c>
      <c r="AZ957" s="724">
        <f t="shared" ref="AZ957:AZ964" ca="1" si="1196">IF($A957&lt;=$Z$17,$Z$26,0)</f>
        <v>0</v>
      </c>
      <c r="BA957" s="1259">
        <f t="shared" si="1156"/>
        <v>0</v>
      </c>
      <c r="BB957" s="1250"/>
      <c r="BC957" s="715">
        <f t="shared" ref="BC957:BC964" si="1197">IF($A957&lt;=$AA$14,$AA$23,0)</f>
        <v>0</v>
      </c>
      <c r="BD957" s="715">
        <f t="shared" ref="BD957:BD964" si="1198">IF($A957&lt;=$AA$15,$AA$24,0)</f>
        <v>0</v>
      </c>
      <c r="BE957" s="716">
        <f t="shared" ref="BE957:BE964" si="1199">IF($A957&lt;=$AA$16,$AA$25,0)</f>
        <v>0</v>
      </c>
      <c r="BF957" s="716">
        <f t="shared" si="1157"/>
        <v>0</v>
      </c>
      <c r="BG957" s="732">
        <f t="shared" ref="BG957:BG964" si="1200">IF($A957&lt;=$AA$17,$AA$26,0)</f>
        <v>0</v>
      </c>
      <c r="BH957" s="39"/>
      <c r="BI957" s="39"/>
      <c r="BJ957" s="39"/>
      <c r="BK957" s="39"/>
      <c r="BL957" s="39"/>
      <c r="BM957" s="30"/>
      <c r="BN957" s="422">
        <f t="shared" ref="BN957:BN964" ca="1" si="1201">IF($J$12="",0,IF($J$12+$A957-1&gt;99,0,IF(AU957&gt;0,VLOOKUP($J$12+$A957-1,$EW$126:$FA$225,$H$1076,FALSE)*(1+$F$20)*AU957/1000,0)/12))</f>
        <v>0</v>
      </c>
      <c r="BO957" s="422">
        <f t="shared" ref="BO957:BO964" ca="1" si="1202">IF($J$12="",0,IF(AV957&gt;0,(VLOOKUP($J$12+$A957-1,$GI$126:$GM$225,$H$1076,FALSE)*(1+$F$21))*AV957/1000,0)/12)</f>
        <v>0</v>
      </c>
      <c r="BP957" s="422">
        <f t="shared" ref="BP957:BP964" ca="1" si="1203">IF($J$12="",0,IF(AW957&gt;0,VLOOKUP($J$12+$A957-1,$FI$126:$FM$225,$H$1076,FALSE)*(1+$F$22)*AW957/1000,0)/12)</f>
        <v>0</v>
      </c>
      <c r="BQ957" s="422">
        <f t="shared" ref="BQ957:BQ964" ca="1" si="1204">IF($J$12="",0,IF($J$12+$A957-1&gt;65,0,IF(AX957&gt;0,VLOOKUP($J$12+$A957-1,$FU$126:$FY$225,$H$1076,FALSE)*(1+$F$23)*AX957/1000,0)/12))</f>
        <v>0</v>
      </c>
      <c r="BR957" s="422">
        <f t="shared" ca="1" si="1158"/>
        <v>0</v>
      </c>
      <c r="BS957" s="422">
        <f t="shared" ref="BS957:BS964" ca="1" si="1205">IF($J$12="",0,IF(AZ957&gt;0,VLOOKUP($J$12+$A957-1,$GA$126:$GE$225,$H$1076,FALSE)*(1+$F$24)*AZ957/1000,0)/12)</f>
        <v>0</v>
      </c>
      <c r="BT957" s="422">
        <f t="shared" ref="BT957:BT964" si="1206">IF($J$13="",0,IF($J$13+$A957-1&gt;99,0,IF(BA957&gt;0,VLOOKUP($J$13+$A957-1,$EW$126:$FA$225,$H$1077,FALSE)*(1+$H$20)*BA957/1000,0)/12))</f>
        <v>0</v>
      </c>
      <c r="BU957" s="422">
        <f t="shared" ref="BU957:BU964" si="1207">IF($J$13="",0,IF(BC957&gt;0,(VLOOKUP($J$13+$A957-1,$GI$126:$GM$225,$H$1077,FALSE)*(1+$F$21))*BC957/1000,0)/12)</f>
        <v>0</v>
      </c>
      <c r="BV957" s="422">
        <f t="shared" ref="BV957:BV964" si="1208">IF($J$13="",0,IF(BD957&gt;0,VLOOKUP($J$12+$A957-1,$FI$126:$FM$225,$H$1077,FALSE)*(1+$F$22)*BD957/1000,0)/12)</f>
        <v>0</v>
      </c>
      <c r="BW957" s="422">
        <f t="shared" ref="BW957:BW964" si="1209">IF($J$13="",0,IF($J$13+$A957-1&gt;65,0,IF(BE957&gt;0,VLOOKUP($J$13+$A957-1,$FU$126:$FY$225,$H$1077,FALSE)*(1+$F$23)*BE957/1000,0)/12))</f>
        <v>0</v>
      </c>
      <c r="BX957" s="422">
        <f t="shared" si="1159"/>
        <v>0</v>
      </c>
      <c r="BY957" s="422">
        <f t="shared" ref="BY957:BY964" si="1210">IF($J$13="",0,IF(BG957&gt;0,VLOOKUP($J$13+$A957-1,$GA$126:$GE$225,$H$1077,FALSE)*(1+$F$24)*BG957/1000,0)/12)</f>
        <v>0</v>
      </c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1">
        <f t="shared" si="1160"/>
        <v>65</v>
      </c>
      <c r="DX957" s="448">
        <f t="shared" ref="DX957:DX964" si="1211">D957</f>
        <v>833</v>
      </c>
      <c r="DY957" s="521">
        <f t="shared" si="1161"/>
        <v>0</v>
      </c>
      <c r="DZ957" s="522">
        <f t="shared" si="1162"/>
        <v>0</v>
      </c>
      <c r="EA957" s="521">
        <f t="shared" si="1163"/>
        <v>0</v>
      </c>
      <c r="EB957" s="522"/>
      <c r="EC957" s="419"/>
      <c r="ED957" s="522"/>
      <c r="EE957" s="39"/>
      <c r="EF957" s="448">
        <f t="shared" si="1164"/>
        <v>833</v>
      </c>
      <c r="EG957" s="408">
        <f t="shared" si="1177"/>
        <v>0.03</v>
      </c>
      <c r="EH957" s="408">
        <f t="shared" si="1177"/>
        <v>0.03</v>
      </c>
      <c r="EI957" s="408">
        <f t="shared" si="1177"/>
        <v>0.03</v>
      </c>
      <c r="EJ957" s="408">
        <f t="shared" si="1177"/>
        <v>0.03</v>
      </c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  <c r="FQ957" s="39"/>
      <c r="FR957" s="39"/>
      <c r="FS957" s="39"/>
      <c r="FT957" s="39"/>
      <c r="FU957" s="39"/>
      <c r="FV957" s="39"/>
      <c r="FW957" s="39"/>
      <c r="FX957" s="39"/>
      <c r="FY957" s="39"/>
      <c r="FZ957" s="39"/>
      <c r="GA957" s="39"/>
      <c r="GB957" s="39"/>
      <c r="GC957" s="39"/>
      <c r="GD957" s="39"/>
      <c r="GE957" s="39"/>
      <c r="GF957" s="39"/>
      <c r="GG957" s="39"/>
      <c r="GH957" s="39"/>
      <c r="GI957" s="39"/>
      <c r="GJ957" s="39"/>
      <c r="GK957" s="39"/>
      <c r="GL957" s="39"/>
      <c r="GM957" s="39"/>
      <c r="GN957" s="39"/>
      <c r="GO957" s="39"/>
      <c r="GP957" s="39"/>
      <c r="GQ957" s="39"/>
      <c r="GR957" s="39"/>
      <c r="GS957" s="39"/>
      <c r="GT957" s="39"/>
      <c r="GU957" s="39"/>
      <c r="GV957" s="39"/>
      <c r="GW957" s="39"/>
      <c r="GX957" s="39"/>
      <c r="GY957" s="39"/>
      <c r="GZ957" s="39"/>
      <c r="HA957" s="39"/>
      <c r="HB957" s="39"/>
      <c r="HC957" s="39"/>
      <c r="HD957" s="39"/>
      <c r="HE957" s="39"/>
      <c r="HF957" s="39"/>
      <c r="HG957" s="39"/>
      <c r="HH957" s="39"/>
      <c r="HI957" s="39"/>
      <c r="HJ957" s="39"/>
      <c r="HK957" s="39"/>
      <c r="HL957" s="39"/>
      <c r="HM957" s="39"/>
      <c r="HN957" s="39"/>
      <c r="HO957" s="39"/>
      <c r="HP957" s="39"/>
      <c r="HQ957" s="39"/>
      <c r="HR957" s="39"/>
      <c r="HS957" s="39"/>
      <c r="HT957" s="39"/>
    </row>
    <row r="958" spans="1:228" ht="12.75" hidden="1" customHeight="1" x14ac:dyDescent="0.2">
      <c r="A958" s="31">
        <f t="shared" ref="A958:A964" si="1212">A957</f>
        <v>70</v>
      </c>
      <c r="B958" s="31"/>
      <c r="C958" s="31"/>
      <c r="D958" s="32">
        <f t="shared" ref="D958:D964" si="1213">D957+1</f>
        <v>834</v>
      </c>
      <c r="E958" s="33">
        <f t="shared" ca="1" si="1179"/>
        <v>0</v>
      </c>
      <c r="F958" s="33">
        <f t="shared" ca="1" si="1180"/>
        <v>0</v>
      </c>
      <c r="G958" s="33">
        <f t="shared" ca="1" si="1181"/>
        <v>0</v>
      </c>
      <c r="H958" s="33">
        <v>0</v>
      </c>
      <c r="I958" s="33">
        <v>0</v>
      </c>
      <c r="J958" s="33">
        <f t="shared" ca="1" si="1166"/>
        <v>0</v>
      </c>
      <c r="K958" s="33">
        <f t="shared" ca="1" si="1182"/>
        <v>0</v>
      </c>
      <c r="L958" s="33"/>
      <c r="M958" s="832">
        <v>0</v>
      </c>
      <c r="N958" s="33">
        <f>IF(M958&gt;0,#REF!,0)</f>
        <v>0</v>
      </c>
      <c r="O958" s="33">
        <f t="shared" ca="1" si="1183"/>
        <v>0</v>
      </c>
      <c r="P958" s="833">
        <f t="shared" ref="P958:P964" ca="1" si="1214">IF(A958&gt;$Y$3,0,IF((O958+R957)*Y958&gt;0,ROUND(O958*Y958+R957*Y958,2),0))</f>
        <v>0</v>
      </c>
      <c r="Q958" s="834">
        <f t="shared" ref="Q958:Q964" ca="1" si="1215">T958</f>
        <v>0</v>
      </c>
      <c r="R958" s="835">
        <f t="shared" ref="R958:R964" ca="1" si="1216">IF(A958&gt;$Y$3,0,IF((R957+O958+P958-Q958)&gt;0,(R957+P958+O958-Q958),0))</f>
        <v>0</v>
      </c>
      <c r="S958" s="836">
        <f t="shared" ref="S958:S964" ca="1" si="1217">IF(A958&gt;$Y$3,0,IF((O958+U957)*AA958&gt;0,ROUND((O958+U957)*AA958,2),0))</f>
        <v>0</v>
      </c>
      <c r="T958" s="34">
        <f t="shared" ca="1" si="1184"/>
        <v>0</v>
      </c>
      <c r="U958" s="835">
        <f t="shared" ref="U958:U964" ca="1" si="1218">IF(A958&gt;$Y$3,0,IF(U957+O958+S958-T958&gt;0,U957+O958+S958-T958,0))</f>
        <v>0</v>
      </c>
      <c r="V958" s="34">
        <f t="shared" si="1174"/>
        <v>0</v>
      </c>
      <c r="W958" s="553">
        <f t="shared" si="1175"/>
        <v>0</v>
      </c>
      <c r="X958" s="42">
        <f t="shared" ref="X958:X964" si="1219">X957</f>
        <v>0.03</v>
      </c>
      <c r="Y958" s="43">
        <f t="shared" si="1185"/>
        <v>2.4662697723036864E-3</v>
      </c>
      <c r="Z958" s="45">
        <f t="shared" si="1178"/>
        <v>0.03</v>
      </c>
      <c r="AA958" s="43">
        <f t="shared" si="1186"/>
        <v>2.4662697723036864E-3</v>
      </c>
      <c r="AB958" s="35">
        <f t="shared" ref="AB958:AD964" si="1220">AB957</f>
        <v>0.16</v>
      </c>
      <c r="AC958" s="35">
        <f t="shared" ca="1" si="1220"/>
        <v>0.15470777428049154</v>
      </c>
      <c r="AD958" s="317">
        <f t="shared" ca="1" si="1220"/>
        <v>0.15470777428049154</v>
      </c>
      <c r="AE958" s="39"/>
      <c r="AF958" s="318">
        <f t="shared" si="1167"/>
        <v>0</v>
      </c>
      <c r="AG958" s="405">
        <f t="shared" ca="1" si="1187"/>
        <v>0</v>
      </c>
      <c r="AH958" s="318">
        <f t="shared" si="1168"/>
        <v>0</v>
      </c>
      <c r="AI958" s="405">
        <f t="shared" ca="1" si="1188"/>
        <v>0</v>
      </c>
      <c r="AJ958" s="318">
        <f t="shared" si="1169"/>
        <v>0</v>
      </c>
      <c r="AK958" s="405">
        <f t="shared" ca="1" si="1189"/>
        <v>0</v>
      </c>
      <c r="AL958" s="35">
        <v>0</v>
      </c>
      <c r="AM958" s="36">
        <f t="shared" ca="1" si="1190"/>
        <v>0</v>
      </c>
      <c r="AN958" s="39"/>
      <c r="AO958" s="39"/>
      <c r="AP958" s="709">
        <f ca="1">IF($J$12="",0,IF(A958&lt;=$Y$3,IF(R957+SUM($M$126:M958)&gt;$Z$22,R957*10%,IF(R957+SUM($M$126:M958)&lt;=$Z$22,$Z$22-R957-SUM($M$126:M958))),0))</f>
        <v>0</v>
      </c>
      <c r="AQ958" s="319">
        <f t="shared" ref="AQ958:AQ964" ca="1" si="1221">IF($J$12="",0,IF(A958&lt;=$Y$3,$Z$22,0))</f>
        <v>0</v>
      </c>
      <c r="AR958" s="319">
        <f ca="1">IF($J$12="",0,IF(U957&lt;0,0,IF(A958&lt;=$Y$3,IF(U957+SUM($M$126:M958)&gt;$Z$22,U957*10%,IF(U957+SUM($M$126:M958)&lt;=$Z$22,$AR$125-U957-SUM($M$126:M958))),0)))</f>
        <v>0</v>
      </c>
      <c r="AS958" s="39">
        <f t="shared" ref="AS958:AS964" ca="1" si="1222">IF($J$12="",0,IF(U957&lt;0,0,IF(A958&lt;=$Y$3,$Z$22,0)))</f>
        <v>0</v>
      </c>
      <c r="AT958" s="723">
        <f t="shared" ca="1" si="1191"/>
        <v>0</v>
      </c>
      <c r="AU958" s="321">
        <f t="shared" ca="1" si="1192"/>
        <v>0</v>
      </c>
      <c r="AV958" s="320">
        <f t="shared" ca="1" si="1193"/>
        <v>0</v>
      </c>
      <c r="AW958" s="320">
        <f t="shared" ca="1" si="1194"/>
        <v>0</v>
      </c>
      <c r="AX958" s="321">
        <f t="shared" ca="1" si="1195"/>
        <v>0</v>
      </c>
      <c r="AY958" s="321">
        <f t="shared" ref="AY958:AY964" ca="1" si="1223">IF($E$23&gt;0,0,HLOOKUP($A958,$E$1016:$CA$1033,17,FALSE))</f>
        <v>0</v>
      </c>
      <c r="AZ958" s="724">
        <f t="shared" ca="1" si="1196"/>
        <v>0</v>
      </c>
      <c r="BA958" s="1259">
        <f t="shared" ref="BA958:BA964" si="1224">IF($A958&lt;=$AA$13,BA957,0)</f>
        <v>0</v>
      </c>
      <c r="BB958" s="1250"/>
      <c r="BC958" s="715">
        <f t="shared" si="1197"/>
        <v>0</v>
      </c>
      <c r="BD958" s="715">
        <f t="shared" si="1198"/>
        <v>0</v>
      </c>
      <c r="BE958" s="716">
        <f t="shared" si="1199"/>
        <v>0</v>
      </c>
      <c r="BF958" s="716">
        <f t="shared" ref="BF958:BF964" si="1225">IF($G$23&gt;0,0,HLOOKUP($A958,$E$1016:$CA$1033,18,FALSE))</f>
        <v>0</v>
      </c>
      <c r="BG958" s="732">
        <f t="shared" si="1200"/>
        <v>0</v>
      </c>
      <c r="BH958" s="39"/>
      <c r="BI958" s="39"/>
      <c r="BJ958" s="39"/>
      <c r="BK958" s="39"/>
      <c r="BL958" s="39"/>
      <c r="BM958" s="30"/>
      <c r="BN958" s="422">
        <f t="shared" ca="1" si="1201"/>
        <v>0</v>
      </c>
      <c r="BO958" s="422">
        <f t="shared" ca="1" si="1202"/>
        <v>0</v>
      </c>
      <c r="BP958" s="422">
        <f t="shared" ca="1" si="1203"/>
        <v>0</v>
      </c>
      <c r="BQ958" s="422">
        <f t="shared" ca="1" si="1204"/>
        <v>0</v>
      </c>
      <c r="BR958" s="422">
        <f t="shared" ref="BR958:BR964" ca="1" si="1226">IF(AY958&gt;0,VLOOKUP($J$12+$A958-1,$FO$126:$FS$225,$H$1076,FALSE)*(1+$Y$33)*AY958/1000,0)/12</f>
        <v>0</v>
      </c>
      <c r="BS958" s="422">
        <f t="shared" ca="1" si="1205"/>
        <v>0</v>
      </c>
      <c r="BT958" s="422">
        <f t="shared" si="1206"/>
        <v>0</v>
      </c>
      <c r="BU958" s="422">
        <f t="shared" si="1207"/>
        <v>0</v>
      </c>
      <c r="BV958" s="422">
        <f t="shared" si="1208"/>
        <v>0</v>
      </c>
      <c r="BW958" s="422">
        <f t="shared" si="1209"/>
        <v>0</v>
      </c>
      <c r="BX958" s="422">
        <f t="shared" ref="BX958:BX964" si="1227">IF(BF958&gt;0,VLOOKUP($J$13+$A958-1,$FO$126:$FS$225,$H$1077,FALSE)*(1+$Y$33)*BF958/1000,0)/12</f>
        <v>0</v>
      </c>
      <c r="BY958" s="422">
        <f t="shared" si="1210"/>
        <v>0</v>
      </c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1">
        <f t="shared" ref="DW958:DW964" si="1228">DW957</f>
        <v>65</v>
      </c>
      <c r="DX958" s="448">
        <f t="shared" si="1211"/>
        <v>834</v>
      </c>
      <c r="DY958" s="521">
        <f t="shared" ref="DY958:DY964" si="1229">VLOOKUP($DW958,$AG$1054:$AN$1153,2,FALSE)</f>
        <v>0</v>
      </c>
      <c r="DZ958" s="522">
        <f t="shared" ref="DZ958:DZ964" si="1230">VLOOKUP($DW958,$AG$1054:$AN$1153,3,FALSE)</f>
        <v>0</v>
      </c>
      <c r="EA958" s="521">
        <f t="shared" ref="EA958:EA964" si="1231">VLOOKUP($DW958,$AG$1054:$AN$1153,4,FALSE)</f>
        <v>0</v>
      </c>
      <c r="EB958" s="522"/>
      <c r="EC958" s="419"/>
      <c r="ED958" s="522"/>
      <c r="EE958" s="39"/>
      <c r="EF958" s="448">
        <f t="shared" ref="EF958:EF964" si="1232">D958</f>
        <v>834</v>
      </c>
      <c r="EG958" s="408">
        <f t="shared" si="1177"/>
        <v>0.03</v>
      </c>
      <c r="EH958" s="408">
        <f t="shared" si="1177"/>
        <v>0.03</v>
      </c>
      <c r="EI958" s="408">
        <f t="shared" si="1177"/>
        <v>0.03</v>
      </c>
      <c r="EJ958" s="408">
        <f t="shared" si="1177"/>
        <v>0.03</v>
      </c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  <c r="FQ958" s="39"/>
      <c r="FR958" s="39"/>
      <c r="FS958" s="39"/>
      <c r="FT958" s="39"/>
      <c r="FU958" s="39"/>
      <c r="FV958" s="39"/>
      <c r="FW958" s="39"/>
      <c r="FX958" s="39"/>
      <c r="FY958" s="39"/>
      <c r="FZ958" s="39"/>
      <c r="GA958" s="39"/>
      <c r="GB958" s="39"/>
      <c r="GC958" s="39"/>
      <c r="GD958" s="39"/>
      <c r="GE958" s="39"/>
      <c r="GF958" s="39"/>
      <c r="GG958" s="39"/>
      <c r="GH958" s="39"/>
      <c r="GI958" s="39"/>
      <c r="GJ958" s="39"/>
      <c r="GK958" s="39"/>
      <c r="GL958" s="39"/>
      <c r="GM958" s="39"/>
      <c r="GN958" s="39"/>
      <c r="GO958" s="39"/>
      <c r="GP958" s="39"/>
      <c r="GQ958" s="39"/>
      <c r="GR958" s="39"/>
      <c r="GS958" s="39"/>
      <c r="GT958" s="39"/>
      <c r="GU958" s="39"/>
      <c r="GV958" s="39"/>
      <c r="GW958" s="39"/>
      <c r="GX958" s="39"/>
      <c r="GY958" s="39"/>
      <c r="GZ958" s="39"/>
      <c r="HA958" s="39"/>
      <c r="HB958" s="39"/>
      <c r="HC958" s="39"/>
      <c r="HD958" s="39"/>
      <c r="HE958" s="39"/>
      <c r="HF958" s="39"/>
      <c r="HG958" s="39"/>
      <c r="HH958" s="39"/>
      <c r="HI958" s="39"/>
      <c r="HJ958" s="39"/>
      <c r="HK958" s="39"/>
      <c r="HL958" s="39"/>
      <c r="HM958" s="39"/>
      <c r="HN958" s="39"/>
      <c r="HO958" s="39"/>
      <c r="HP958" s="39"/>
      <c r="HQ958" s="39"/>
      <c r="HR958" s="39"/>
      <c r="HS958" s="39"/>
      <c r="HT958" s="39"/>
    </row>
    <row r="959" spans="1:228" ht="12.75" hidden="1" customHeight="1" x14ac:dyDescent="0.2">
      <c r="A959" s="31">
        <f t="shared" si="1212"/>
        <v>70</v>
      </c>
      <c r="B959" s="31"/>
      <c r="C959" s="31"/>
      <c r="D959" s="32">
        <f t="shared" si="1213"/>
        <v>835</v>
      </c>
      <c r="E959" s="33">
        <f t="shared" ca="1" si="1179"/>
        <v>0</v>
      </c>
      <c r="F959" s="33">
        <f t="shared" ca="1" si="1180"/>
        <v>0</v>
      </c>
      <c r="G959" s="33">
        <f t="shared" ca="1" si="1181"/>
        <v>0</v>
      </c>
      <c r="H959" s="33">
        <v>0</v>
      </c>
      <c r="I959" s="33">
        <v>0</v>
      </c>
      <c r="J959" s="33">
        <f t="shared" ca="1" si="1166"/>
        <v>0</v>
      </c>
      <c r="K959" s="33">
        <f t="shared" ca="1" si="1182"/>
        <v>0</v>
      </c>
      <c r="L959" s="33"/>
      <c r="M959" s="832">
        <v>0</v>
      </c>
      <c r="N959" s="33">
        <f>IF(M959&gt;0,#REF!,0)</f>
        <v>0</v>
      </c>
      <c r="O959" s="33">
        <f t="shared" ca="1" si="1183"/>
        <v>0</v>
      </c>
      <c r="P959" s="833">
        <f t="shared" ca="1" si="1214"/>
        <v>0</v>
      </c>
      <c r="Q959" s="834">
        <f t="shared" ca="1" si="1215"/>
        <v>0</v>
      </c>
      <c r="R959" s="835">
        <f t="shared" ca="1" si="1216"/>
        <v>0</v>
      </c>
      <c r="S959" s="836">
        <f t="shared" ca="1" si="1217"/>
        <v>0</v>
      </c>
      <c r="T959" s="34">
        <f t="shared" ca="1" si="1184"/>
        <v>0</v>
      </c>
      <c r="U959" s="835">
        <f t="shared" ca="1" si="1218"/>
        <v>0</v>
      </c>
      <c r="V959" s="34">
        <f t="shared" si="1174"/>
        <v>0</v>
      </c>
      <c r="W959" s="553">
        <f t="shared" si="1175"/>
        <v>0</v>
      </c>
      <c r="X959" s="42">
        <f t="shared" si="1219"/>
        <v>0.03</v>
      </c>
      <c r="Y959" s="43">
        <f t="shared" si="1185"/>
        <v>2.4662697723036864E-3</v>
      </c>
      <c r="Z959" s="45">
        <f t="shared" si="1178"/>
        <v>0.03</v>
      </c>
      <c r="AA959" s="43">
        <f t="shared" si="1186"/>
        <v>2.4662697723036864E-3</v>
      </c>
      <c r="AB959" s="35">
        <f t="shared" si="1220"/>
        <v>0.16</v>
      </c>
      <c r="AC959" s="35">
        <f t="shared" ca="1" si="1220"/>
        <v>0.15470777428049154</v>
      </c>
      <c r="AD959" s="317">
        <f t="shared" ca="1" si="1220"/>
        <v>0.15470777428049154</v>
      </c>
      <c r="AE959" s="39"/>
      <c r="AF959" s="318">
        <f t="shared" si="1167"/>
        <v>0</v>
      </c>
      <c r="AG959" s="405">
        <f t="shared" ca="1" si="1187"/>
        <v>0</v>
      </c>
      <c r="AH959" s="318">
        <f t="shared" si="1168"/>
        <v>0</v>
      </c>
      <c r="AI959" s="405">
        <f t="shared" ca="1" si="1188"/>
        <v>0</v>
      </c>
      <c r="AJ959" s="318">
        <f t="shared" si="1169"/>
        <v>0</v>
      </c>
      <c r="AK959" s="405">
        <f t="shared" ca="1" si="1189"/>
        <v>0</v>
      </c>
      <c r="AL959" s="35">
        <v>0</v>
      </c>
      <c r="AM959" s="36">
        <f t="shared" ca="1" si="1190"/>
        <v>0</v>
      </c>
      <c r="AN959" s="39"/>
      <c r="AO959" s="39"/>
      <c r="AP959" s="709">
        <f ca="1">IF($J$12="",0,IF(A959&lt;=$Y$3,IF(R958+SUM($M$126:M959)&gt;$Z$22,R958*10%,IF(R958+SUM($M$126:M959)&lt;=$Z$22,$Z$22-R958-SUM($M$126:M959))),0))</f>
        <v>0</v>
      </c>
      <c r="AQ959" s="319">
        <f t="shared" ca="1" si="1221"/>
        <v>0</v>
      </c>
      <c r="AR959" s="319">
        <f ca="1">IF($J$12="",0,IF(U958&lt;0,0,IF(A959&lt;=$Y$3,IF(U958+SUM($M$126:M959)&gt;$Z$22,U958*10%,IF(U958+SUM($M$126:M959)&lt;=$Z$22,$AR$125-U958-SUM($M$126:M959))),0)))</f>
        <v>0</v>
      </c>
      <c r="AS959" s="39">
        <f t="shared" ca="1" si="1222"/>
        <v>0</v>
      </c>
      <c r="AT959" s="723">
        <f t="shared" ca="1" si="1191"/>
        <v>0</v>
      </c>
      <c r="AU959" s="321">
        <f t="shared" ca="1" si="1192"/>
        <v>0</v>
      </c>
      <c r="AV959" s="320">
        <f t="shared" ca="1" si="1193"/>
        <v>0</v>
      </c>
      <c r="AW959" s="320">
        <f t="shared" ca="1" si="1194"/>
        <v>0</v>
      </c>
      <c r="AX959" s="321">
        <f t="shared" ca="1" si="1195"/>
        <v>0</v>
      </c>
      <c r="AY959" s="321">
        <f t="shared" ca="1" si="1223"/>
        <v>0</v>
      </c>
      <c r="AZ959" s="724">
        <f t="shared" ca="1" si="1196"/>
        <v>0</v>
      </c>
      <c r="BA959" s="1259">
        <f t="shared" si="1224"/>
        <v>0</v>
      </c>
      <c r="BB959" s="1250"/>
      <c r="BC959" s="715">
        <f t="shared" si="1197"/>
        <v>0</v>
      </c>
      <c r="BD959" s="715">
        <f t="shared" si="1198"/>
        <v>0</v>
      </c>
      <c r="BE959" s="716">
        <f t="shared" si="1199"/>
        <v>0</v>
      </c>
      <c r="BF959" s="716">
        <f t="shared" si="1225"/>
        <v>0</v>
      </c>
      <c r="BG959" s="732">
        <f t="shared" si="1200"/>
        <v>0</v>
      </c>
      <c r="BH959" s="39"/>
      <c r="BI959" s="39"/>
      <c r="BJ959" s="39"/>
      <c r="BK959" s="39"/>
      <c r="BL959" s="39"/>
      <c r="BM959" s="30"/>
      <c r="BN959" s="422">
        <f t="shared" ca="1" si="1201"/>
        <v>0</v>
      </c>
      <c r="BO959" s="422">
        <f t="shared" ca="1" si="1202"/>
        <v>0</v>
      </c>
      <c r="BP959" s="422">
        <f t="shared" ca="1" si="1203"/>
        <v>0</v>
      </c>
      <c r="BQ959" s="422">
        <f t="shared" ca="1" si="1204"/>
        <v>0</v>
      </c>
      <c r="BR959" s="422">
        <f t="shared" ca="1" si="1226"/>
        <v>0</v>
      </c>
      <c r="BS959" s="422">
        <f t="shared" ca="1" si="1205"/>
        <v>0</v>
      </c>
      <c r="BT959" s="422">
        <f t="shared" si="1206"/>
        <v>0</v>
      </c>
      <c r="BU959" s="422">
        <f t="shared" si="1207"/>
        <v>0</v>
      </c>
      <c r="BV959" s="422">
        <f t="shared" si="1208"/>
        <v>0</v>
      </c>
      <c r="BW959" s="422">
        <f t="shared" si="1209"/>
        <v>0</v>
      </c>
      <c r="BX959" s="422">
        <f t="shared" si="1227"/>
        <v>0</v>
      </c>
      <c r="BY959" s="422">
        <f t="shared" si="1210"/>
        <v>0</v>
      </c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1">
        <f t="shared" si="1228"/>
        <v>65</v>
      </c>
      <c r="DX959" s="448">
        <f t="shared" si="1211"/>
        <v>835</v>
      </c>
      <c r="DY959" s="521">
        <f t="shared" si="1229"/>
        <v>0</v>
      </c>
      <c r="DZ959" s="522">
        <f t="shared" si="1230"/>
        <v>0</v>
      </c>
      <c r="EA959" s="521">
        <f t="shared" si="1231"/>
        <v>0</v>
      </c>
      <c r="EB959" s="522"/>
      <c r="EC959" s="419"/>
      <c r="ED959" s="522"/>
      <c r="EE959" s="39"/>
      <c r="EF959" s="448">
        <f t="shared" si="1232"/>
        <v>835</v>
      </c>
      <c r="EG959" s="408">
        <f t="shared" ref="EG959:EJ964" si="1233">EG958</f>
        <v>0.03</v>
      </c>
      <c r="EH959" s="408">
        <f t="shared" si="1233"/>
        <v>0.03</v>
      </c>
      <c r="EI959" s="408">
        <f t="shared" si="1233"/>
        <v>0.03</v>
      </c>
      <c r="EJ959" s="408">
        <f t="shared" si="1233"/>
        <v>0.03</v>
      </c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  <c r="FQ959" s="39"/>
      <c r="FR959" s="39"/>
      <c r="FS959" s="39"/>
      <c r="FT959" s="39"/>
      <c r="FU959" s="39"/>
      <c r="FV959" s="39"/>
      <c r="FW959" s="39"/>
      <c r="FX959" s="39"/>
      <c r="FY959" s="39"/>
      <c r="FZ959" s="39"/>
      <c r="GA959" s="39"/>
      <c r="GB959" s="39"/>
      <c r="GC959" s="39"/>
      <c r="GD959" s="39"/>
      <c r="GE959" s="39"/>
      <c r="GF959" s="39"/>
      <c r="GG959" s="39"/>
      <c r="GH959" s="39"/>
      <c r="GI959" s="39"/>
      <c r="GJ959" s="39"/>
      <c r="GK959" s="39"/>
      <c r="GL959" s="39"/>
      <c r="GM959" s="39"/>
      <c r="GN959" s="39"/>
      <c r="GO959" s="39"/>
      <c r="GP959" s="39"/>
      <c r="GQ959" s="39"/>
      <c r="GR959" s="39"/>
      <c r="GS959" s="39"/>
      <c r="GT959" s="39"/>
      <c r="GU959" s="39"/>
      <c r="GV959" s="39"/>
      <c r="GW959" s="39"/>
      <c r="GX959" s="39"/>
      <c r="GY959" s="39"/>
      <c r="GZ959" s="39"/>
      <c r="HA959" s="39"/>
      <c r="HB959" s="39"/>
      <c r="HC959" s="39"/>
      <c r="HD959" s="39"/>
      <c r="HE959" s="39"/>
      <c r="HF959" s="39"/>
      <c r="HG959" s="39"/>
      <c r="HH959" s="39"/>
      <c r="HI959" s="39"/>
      <c r="HJ959" s="39"/>
      <c r="HK959" s="39"/>
      <c r="HL959" s="39"/>
      <c r="HM959" s="39"/>
      <c r="HN959" s="39"/>
      <c r="HO959" s="39"/>
      <c r="HP959" s="39"/>
      <c r="HQ959" s="39"/>
      <c r="HR959" s="39"/>
      <c r="HS959" s="39"/>
      <c r="HT959" s="39"/>
    </row>
    <row r="960" spans="1:228" ht="12.75" hidden="1" customHeight="1" x14ac:dyDescent="0.2">
      <c r="A960" s="31">
        <f t="shared" si="1212"/>
        <v>70</v>
      </c>
      <c r="B960" s="31"/>
      <c r="C960" s="31"/>
      <c r="D960" s="32">
        <f t="shared" si="1213"/>
        <v>836</v>
      </c>
      <c r="E960" s="33">
        <f t="shared" ca="1" si="1179"/>
        <v>0</v>
      </c>
      <c r="F960" s="33">
        <f t="shared" ca="1" si="1180"/>
        <v>0</v>
      </c>
      <c r="G960" s="33">
        <f t="shared" ca="1" si="1181"/>
        <v>0</v>
      </c>
      <c r="H960" s="33">
        <v>0</v>
      </c>
      <c r="I960" s="33">
        <v>0</v>
      </c>
      <c r="J960" s="33">
        <f t="shared" ca="1" si="1166"/>
        <v>0</v>
      </c>
      <c r="K960" s="33">
        <f t="shared" ca="1" si="1182"/>
        <v>0</v>
      </c>
      <c r="L960" s="33"/>
      <c r="M960" s="832">
        <v>0</v>
      </c>
      <c r="N960" s="33">
        <f>IF(M960&gt;0,#REF!,0)</f>
        <v>0</v>
      </c>
      <c r="O960" s="33">
        <f t="shared" ca="1" si="1183"/>
        <v>0</v>
      </c>
      <c r="P960" s="833">
        <f t="shared" ca="1" si="1214"/>
        <v>0</v>
      </c>
      <c r="Q960" s="834">
        <f t="shared" ca="1" si="1215"/>
        <v>0</v>
      </c>
      <c r="R960" s="835">
        <f t="shared" ca="1" si="1216"/>
        <v>0</v>
      </c>
      <c r="S960" s="836">
        <f t="shared" ca="1" si="1217"/>
        <v>0</v>
      </c>
      <c r="T960" s="34">
        <f t="shared" ca="1" si="1184"/>
        <v>0</v>
      </c>
      <c r="U960" s="835">
        <f t="shared" ca="1" si="1218"/>
        <v>0</v>
      </c>
      <c r="V960" s="34">
        <f t="shared" si="1174"/>
        <v>0</v>
      </c>
      <c r="W960" s="553">
        <f t="shared" si="1175"/>
        <v>0</v>
      </c>
      <c r="X960" s="42">
        <f t="shared" si="1219"/>
        <v>0.03</v>
      </c>
      <c r="Y960" s="43">
        <f t="shared" si="1185"/>
        <v>2.4662697723036864E-3</v>
      </c>
      <c r="Z960" s="45">
        <f t="shared" si="1178"/>
        <v>0.03</v>
      </c>
      <c r="AA960" s="43">
        <f t="shared" si="1186"/>
        <v>2.4662697723036864E-3</v>
      </c>
      <c r="AB960" s="35">
        <f t="shared" si="1220"/>
        <v>0.16</v>
      </c>
      <c r="AC960" s="35">
        <f t="shared" ca="1" si="1220"/>
        <v>0.15470777428049154</v>
      </c>
      <c r="AD960" s="317">
        <f t="shared" ca="1" si="1220"/>
        <v>0.15470777428049154</v>
      </c>
      <c r="AE960" s="39"/>
      <c r="AF960" s="318">
        <f t="shared" si="1167"/>
        <v>0</v>
      </c>
      <c r="AG960" s="405">
        <f t="shared" ca="1" si="1187"/>
        <v>0</v>
      </c>
      <c r="AH960" s="318">
        <f t="shared" si="1168"/>
        <v>0</v>
      </c>
      <c r="AI960" s="405">
        <f t="shared" ca="1" si="1188"/>
        <v>0</v>
      </c>
      <c r="AJ960" s="318">
        <f t="shared" si="1169"/>
        <v>0</v>
      </c>
      <c r="AK960" s="405">
        <f t="shared" ca="1" si="1189"/>
        <v>0</v>
      </c>
      <c r="AL960" s="35">
        <v>0</v>
      </c>
      <c r="AM960" s="36">
        <f t="shared" ca="1" si="1190"/>
        <v>0</v>
      </c>
      <c r="AN960" s="39"/>
      <c r="AO960" s="39"/>
      <c r="AP960" s="709">
        <f ca="1">IF($J$12="",0,IF(A960&lt;=$Y$3,IF(R959+SUM($M$126:M960)&gt;$Z$22,R959*10%,IF(R959+SUM($M$126:M960)&lt;=$Z$22,$Z$22-R959-SUM($M$126:M960))),0))</f>
        <v>0</v>
      </c>
      <c r="AQ960" s="319">
        <f t="shared" ca="1" si="1221"/>
        <v>0</v>
      </c>
      <c r="AR960" s="319">
        <f ca="1">IF($J$12="",0,IF(U959&lt;0,0,IF(A960&lt;=$Y$3,IF(U959+SUM($M$126:M960)&gt;$Z$22,U959*10%,IF(U959+SUM($M$126:M960)&lt;=$Z$22,$AR$125-U959-SUM($M$126:M960))),0)))</f>
        <v>0</v>
      </c>
      <c r="AS960" s="39">
        <f t="shared" ca="1" si="1222"/>
        <v>0</v>
      </c>
      <c r="AT960" s="723">
        <f t="shared" ca="1" si="1191"/>
        <v>0</v>
      </c>
      <c r="AU960" s="321">
        <f t="shared" ca="1" si="1192"/>
        <v>0</v>
      </c>
      <c r="AV960" s="320">
        <f t="shared" ca="1" si="1193"/>
        <v>0</v>
      </c>
      <c r="AW960" s="320">
        <f t="shared" ca="1" si="1194"/>
        <v>0</v>
      </c>
      <c r="AX960" s="321">
        <f t="shared" ca="1" si="1195"/>
        <v>0</v>
      </c>
      <c r="AY960" s="321">
        <f t="shared" ca="1" si="1223"/>
        <v>0</v>
      </c>
      <c r="AZ960" s="724">
        <f t="shared" ca="1" si="1196"/>
        <v>0</v>
      </c>
      <c r="BA960" s="1259">
        <f t="shared" si="1224"/>
        <v>0</v>
      </c>
      <c r="BB960" s="1250"/>
      <c r="BC960" s="715">
        <f t="shared" si="1197"/>
        <v>0</v>
      </c>
      <c r="BD960" s="715">
        <f t="shared" si="1198"/>
        <v>0</v>
      </c>
      <c r="BE960" s="716">
        <f t="shared" si="1199"/>
        <v>0</v>
      </c>
      <c r="BF960" s="716">
        <f t="shared" si="1225"/>
        <v>0</v>
      </c>
      <c r="BG960" s="732">
        <f t="shared" si="1200"/>
        <v>0</v>
      </c>
      <c r="BH960" s="39"/>
      <c r="BI960" s="39"/>
      <c r="BJ960" s="39"/>
      <c r="BK960" s="39"/>
      <c r="BL960" s="39"/>
      <c r="BM960" s="30"/>
      <c r="BN960" s="422">
        <f t="shared" ca="1" si="1201"/>
        <v>0</v>
      </c>
      <c r="BO960" s="422">
        <f t="shared" ca="1" si="1202"/>
        <v>0</v>
      </c>
      <c r="BP960" s="422">
        <f t="shared" ca="1" si="1203"/>
        <v>0</v>
      </c>
      <c r="BQ960" s="422">
        <f t="shared" ca="1" si="1204"/>
        <v>0</v>
      </c>
      <c r="BR960" s="422">
        <f t="shared" ca="1" si="1226"/>
        <v>0</v>
      </c>
      <c r="BS960" s="422">
        <f t="shared" ca="1" si="1205"/>
        <v>0</v>
      </c>
      <c r="BT960" s="422">
        <f t="shared" si="1206"/>
        <v>0</v>
      </c>
      <c r="BU960" s="422">
        <f t="shared" si="1207"/>
        <v>0</v>
      </c>
      <c r="BV960" s="422">
        <f t="shared" si="1208"/>
        <v>0</v>
      </c>
      <c r="BW960" s="422">
        <f t="shared" si="1209"/>
        <v>0</v>
      </c>
      <c r="BX960" s="422">
        <f t="shared" si="1227"/>
        <v>0</v>
      </c>
      <c r="BY960" s="422">
        <f t="shared" si="1210"/>
        <v>0</v>
      </c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1">
        <f t="shared" si="1228"/>
        <v>65</v>
      </c>
      <c r="DX960" s="448">
        <f t="shared" si="1211"/>
        <v>836</v>
      </c>
      <c r="DY960" s="521">
        <f t="shared" si="1229"/>
        <v>0</v>
      </c>
      <c r="DZ960" s="522">
        <f t="shared" si="1230"/>
        <v>0</v>
      </c>
      <c r="EA960" s="521">
        <f t="shared" si="1231"/>
        <v>0</v>
      </c>
      <c r="EB960" s="522"/>
      <c r="EC960" s="419"/>
      <c r="ED960" s="522"/>
      <c r="EE960" s="39"/>
      <c r="EF960" s="448">
        <f t="shared" si="1232"/>
        <v>836</v>
      </c>
      <c r="EG960" s="408">
        <f t="shared" si="1233"/>
        <v>0.03</v>
      </c>
      <c r="EH960" s="408">
        <f t="shared" si="1233"/>
        <v>0.03</v>
      </c>
      <c r="EI960" s="408">
        <f t="shared" si="1233"/>
        <v>0.03</v>
      </c>
      <c r="EJ960" s="408">
        <f t="shared" si="1233"/>
        <v>0.03</v>
      </c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  <c r="FQ960" s="39"/>
      <c r="FR960" s="39"/>
      <c r="FS960" s="39"/>
      <c r="FT960" s="39"/>
      <c r="FU960" s="39"/>
      <c r="FV960" s="39"/>
      <c r="FW960" s="39"/>
      <c r="FX960" s="39"/>
      <c r="FY960" s="39"/>
      <c r="FZ960" s="39"/>
      <c r="GA960" s="39"/>
      <c r="GB960" s="39"/>
      <c r="GC960" s="39"/>
      <c r="GD960" s="39"/>
      <c r="GE960" s="39"/>
      <c r="GF960" s="39"/>
      <c r="GG960" s="39"/>
      <c r="GH960" s="39"/>
      <c r="GI960" s="39"/>
      <c r="GJ960" s="39"/>
      <c r="GK960" s="39"/>
      <c r="GL960" s="39"/>
      <c r="GM960" s="39"/>
      <c r="GN960" s="39"/>
      <c r="GO960" s="39"/>
      <c r="GP960" s="39"/>
      <c r="GQ960" s="39"/>
      <c r="GR960" s="39"/>
      <c r="GS960" s="39"/>
      <c r="GT960" s="39"/>
      <c r="GU960" s="39"/>
      <c r="GV960" s="39"/>
      <c r="GW960" s="39"/>
      <c r="GX960" s="39"/>
      <c r="GY960" s="39"/>
      <c r="GZ960" s="39"/>
      <c r="HA960" s="39"/>
      <c r="HB960" s="39"/>
      <c r="HC960" s="39"/>
      <c r="HD960" s="39"/>
      <c r="HE960" s="39"/>
      <c r="HF960" s="39"/>
      <c r="HG960" s="39"/>
      <c r="HH960" s="39"/>
      <c r="HI960" s="39"/>
      <c r="HJ960" s="39"/>
      <c r="HK960" s="39"/>
      <c r="HL960" s="39"/>
      <c r="HM960" s="39"/>
      <c r="HN960" s="39"/>
      <c r="HO960" s="39"/>
      <c r="HP960" s="39"/>
      <c r="HQ960" s="39"/>
      <c r="HR960" s="39"/>
      <c r="HS960" s="39"/>
      <c r="HT960" s="39"/>
    </row>
    <row r="961" spans="1:228" ht="12.75" hidden="1" customHeight="1" x14ac:dyDescent="0.2">
      <c r="A961" s="31">
        <f t="shared" si="1212"/>
        <v>70</v>
      </c>
      <c r="B961" s="31"/>
      <c r="C961" s="31"/>
      <c r="D961" s="32">
        <f t="shared" si="1213"/>
        <v>837</v>
      </c>
      <c r="E961" s="33">
        <f t="shared" ca="1" si="1179"/>
        <v>0</v>
      </c>
      <c r="F961" s="33">
        <f t="shared" ca="1" si="1180"/>
        <v>0</v>
      </c>
      <c r="G961" s="33">
        <f t="shared" ca="1" si="1181"/>
        <v>0</v>
      </c>
      <c r="H961" s="33">
        <v>0</v>
      </c>
      <c r="I961" s="33">
        <v>0</v>
      </c>
      <c r="J961" s="33">
        <f t="shared" ca="1" si="1166"/>
        <v>0</v>
      </c>
      <c r="K961" s="33">
        <f t="shared" ca="1" si="1182"/>
        <v>0</v>
      </c>
      <c r="L961" s="33"/>
      <c r="M961" s="832">
        <v>0</v>
      </c>
      <c r="N961" s="33">
        <f>IF(M961&gt;0,#REF!,0)</f>
        <v>0</v>
      </c>
      <c r="O961" s="33">
        <f t="shared" ca="1" si="1183"/>
        <v>0</v>
      </c>
      <c r="P961" s="833">
        <f t="shared" ca="1" si="1214"/>
        <v>0</v>
      </c>
      <c r="Q961" s="834">
        <f t="shared" ca="1" si="1215"/>
        <v>0</v>
      </c>
      <c r="R961" s="835">
        <f t="shared" ca="1" si="1216"/>
        <v>0</v>
      </c>
      <c r="S961" s="836">
        <f t="shared" ca="1" si="1217"/>
        <v>0</v>
      </c>
      <c r="T961" s="34">
        <f t="shared" ca="1" si="1184"/>
        <v>0</v>
      </c>
      <c r="U961" s="835">
        <f t="shared" ca="1" si="1218"/>
        <v>0</v>
      </c>
      <c r="V961" s="34">
        <f t="shared" si="1174"/>
        <v>0</v>
      </c>
      <c r="W961" s="553">
        <f t="shared" si="1175"/>
        <v>0</v>
      </c>
      <c r="X961" s="42">
        <f t="shared" si="1219"/>
        <v>0.03</v>
      </c>
      <c r="Y961" s="43">
        <f t="shared" si="1185"/>
        <v>2.4662697723036864E-3</v>
      </c>
      <c r="Z961" s="45">
        <f t="shared" si="1178"/>
        <v>0.03</v>
      </c>
      <c r="AA961" s="43">
        <f t="shared" si="1186"/>
        <v>2.4662697723036864E-3</v>
      </c>
      <c r="AB961" s="35">
        <f t="shared" si="1220"/>
        <v>0.16</v>
      </c>
      <c r="AC961" s="35">
        <f t="shared" ca="1" si="1220"/>
        <v>0.15470777428049154</v>
      </c>
      <c r="AD961" s="317">
        <f t="shared" ca="1" si="1220"/>
        <v>0.15470777428049154</v>
      </c>
      <c r="AE961" s="39"/>
      <c r="AF961" s="318">
        <f t="shared" si="1167"/>
        <v>0</v>
      </c>
      <c r="AG961" s="405">
        <f t="shared" ca="1" si="1187"/>
        <v>0</v>
      </c>
      <c r="AH961" s="318">
        <f t="shared" si="1168"/>
        <v>0</v>
      </c>
      <c r="AI961" s="405">
        <f t="shared" ca="1" si="1188"/>
        <v>0</v>
      </c>
      <c r="AJ961" s="318">
        <f t="shared" si="1169"/>
        <v>0</v>
      </c>
      <c r="AK961" s="405">
        <f t="shared" ca="1" si="1189"/>
        <v>0</v>
      </c>
      <c r="AL961" s="35">
        <v>0</v>
      </c>
      <c r="AM961" s="36">
        <f t="shared" ca="1" si="1190"/>
        <v>0</v>
      </c>
      <c r="AN961" s="39"/>
      <c r="AO961" s="39"/>
      <c r="AP961" s="709">
        <f ca="1">IF($J$12="",0,IF(A961&lt;=$Y$3,IF(R960+SUM($M$126:M961)&gt;$Z$22,R960*10%,IF(R960+SUM($M$126:M961)&lt;=$Z$22,$Z$22-R960-SUM($M$126:M961))),0))</f>
        <v>0</v>
      </c>
      <c r="AQ961" s="319">
        <f t="shared" ca="1" si="1221"/>
        <v>0</v>
      </c>
      <c r="AR961" s="319">
        <f ca="1">IF($J$12="",0,IF(U960&lt;0,0,IF(A961&lt;=$Y$3,IF(U960+SUM($M$126:M961)&gt;$Z$22,U960*10%,IF(U960+SUM($M$126:M961)&lt;=$Z$22,$AR$125-U960-SUM($M$126:M961))),0)))</f>
        <v>0</v>
      </c>
      <c r="AS961" s="39">
        <f t="shared" ca="1" si="1222"/>
        <v>0</v>
      </c>
      <c r="AT961" s="723">
        <f t="shared" ca="1" si="1191"/>
        <v>0</v>
      </c>
      <c r="AU961" s="321">
        <f t="shared" ca="1" si="1192"/>
        <v>0</v>
      </c>
      <c r="AV961" s="320">
        <f t="shared" ca="1" si="1193"/>
        <v>0</v>
      </c>
      <c r="AW961" s="320">
        <f t="shared" ca="1" si="1194"/>
        <v>0</v>
      </c>
      <c r="AX961" s="321">
        <f t="shared" ca="1" si="1195"/>
        <v>0</v>
      </c>
      <c r="AY961" s="321">
        <f t="shared" ca="1" si="1223"/>
        <v>0</v>
      </c>
      <c r="AZ961" s="724">
        <f t="shared" ca="1" si="1196"/>
        <v>0</v>
      </c>
      <c r="BA961" s="1259">
        <f t="shared" si="1224"/>
        <v>0</v>
      </c>
      <c r="BB961" s="1250"/>
      <c r="BC961" s="715">
        <f t="shared" si="1197"/>
        <v>0</v>
      </c>
      <c r="BD961" s="715">
        <f t="shared" si="1198"/>
        <v>0</v>
      </c>
      <c r="BE961" s="716">
        <f t="shared" si="1199"/>
        <v>0</v>
      </c>
      <c r="BF961" s="716">
        <f t="shared" si="1225"/>
        <v>0</v>
      </c>
      <c r="BG961" s="732">
        <f t="shared" si="1200"/>
        <v>0</v>
      </c>
      <c r="BH961" s="39"/>
      <c r="BI961" s="39"/>
      <c r="BJ961" s="39"/>
      <c r="BK961" s="39"/>
      <c r="BL961" s="39"/>
      <c r="BM961" s="30"/>
      <c r="BN961" s="422">
        <f t="shared" ca="1" si="1201"/>
        <v>0</v>
      </c>
      <c r="BO961" s="422">
        <f t="shared" ca="1" si="1202"/>
        <v>0</v>
      </c>
      <c r="BP961" s="422">
        <f t="shared" ca="1" si="1203"/>
        <v>0</v>
      </c>
      <c r="BQ961" s="422">
        <f t="shared" ca="1" si="1204"/>
        <v>0</v>
      </c>
      <c r="BR961" s="422">
        <f t="shared" ca="1" si="1226"/>
        <v>0</v>
      </c>
      <c r="BS961" s="422">
        <f t="shared" ca="1" si="1205"/>
        <v>0</v>
      </c>
      <c r="BT961" s="422">
        <f t="shared" si="1206"/>
        <v>0</v>
      </c>
      <c r="BU961" s="422">
        <f t="shared" si="1207"/>
        <v>0</v>
      </c>
      <c r="BV961" s="422">
        <f t="shared" si="1208"/>
        <v>0</v>
      </c>
      <c r="BW961" s="422">
        <f t="shared" si="1209"/>
        <v>0</v>
      </c>
      <c r="BX961" s="422">
        <f t="shared" si="1227"/>
        <v>0</v>
      </c>
      <c r="BY961" s="422">
        <f t="shared" si="1210"/>
        <v>0</v>
      </c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1">
        <f t="shared" si="1228"/>
        <v>65</v>
      </c>
      <c r="DX961" s="448">
        <f t="shared" si="1211"/>
        <v>837</v>
      </c>
      <c r="DY961" s="521">
        <f t="shared" si="1229"/>
        <v>0</v>
      </c>
      <c r="DZ961" s="522">
        <f t="shared" si="1230"/>
        <v>0</v>
      </c>
      <c r="EA961" s="521">
        <f t="shared" si="1231"/>
        <v>0</v>
      </c>
      <c r="EB961" s="522"/>
      <c r="EC961" s="419"/>
      <c r="ED961" s="522"/>
      <c r="EE961" s="39"/>
      <c r="EF961" s="448">
        <f t="shared" si="1232"/>
        <v>837</v>
      </c>
      <c r="EG961" s="408">
        <f t="shared" si="1233"/>
        <v>0.03</v>
      </c>
      <c r="EH961" s="408">
        <f t="shared" si="1233"/>
        <v>0.03</v>
      </c>
      <c r="EI961" s="408">
        <f t="shared" si="1233"/>
        <v>0.03</v>
      </c>
      <c r="EJ961" s="408">
        <f t="shared" si="1233"/>
        <v>0.03</v>
      </c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  <c r="FQ961" s="39"/>
      <c r="FR961" s="39"/>
      <c r="FS961" s="39"/>
      <c r="FT961" s="39"/>
      <c r="FU961" s="39"/>
      <c r="FV961" s="39"/>
      <c r="FW961" s="39"/>
      <c r="FX961" s="39"/>
      <c r="FY961" s="39"/>
      <c r="FZ961" s="39"/>
      <c r="GA961" s="39"/>
      <c r="GB961" s="39"/>
      <c r="GC961" s="39"/>
      <c r="GD961" s="39"/>
      <c r="GE961" s="39"/>
      <c r="GF961" s="39"/>
      <c r="GG961" s="39"/>
      <c r="GH961" s="39"/>
      <c r="GI961" s="39"/>
      <c r="GJ961" s="39"/>
      <c r="GK961" s="39"/>
      <c r="GL961" s="39"/>
      <c r="GM961" s="39"/>
      <c r="GN961" s="39"/>
      <c r="GO961" s="39"/>
      <c r="GP961" s="39"/>
      <c r="GQ961" s="39"/>
      <c r="GR961" s="39"/>
      <c r="GS961" s="39"/>
      <c r="GT961" s="39"/>
      <c r="GU961" s="39"/>
      <c r="GV961" s="39"/>
      <c r="GW961" s="39"/>
      <c r="GX961" s="39"/>
      <c r="GY961" s="39"/>
      <c r="GZ961" s="39"/>
      <c r="HA961" s="39"/>
      <c r="HB961" s="39"/>
      <c r="HC961" s="39"/>
      <c r="HD961" s="39"/>
      <c r="HE961" s="39"/>
      <c r="HF961" s="39"/>
      <c r="HG961" s="39"/>
      <c r="HH961" s="39"/>
      <c r="HI961" s="39"/>
      <c r="HJ961" s="39"/>
      <c r="HK961" s="39"/>
      <c r="HL961" s="39"/>
      <c r="HM961" s="39"/>
      <c r="HN961" s="39"/>
      <c r="HO961" s="39"/>
      <c r="HP961" s="39"/>
      <c r="HQ961" s="39"/>
      <c r="HR961" s="39"/>
      <c r="HS961" s="39"/>
      <c r="HT961" s="39"/>
    </row>
    <row r="962" spans="1:228" ht="12.75" hidden="1" customHeight="1" x14ac:dyDescent="0.2">
      <c r="A962" s="31">
        <f t="shared" si="1212"/>
        <v>70</v>
      </c>
      <c r="B962" s="31"/>
      <c r="C962" s="31"/>
      <c r="D962" s="32">
        <f t="shared" si="1213"/>
        <v>838</v>
      </c>
      <c r="E962" s="33">
        <f t="shared" ca="1" si="1179"/>
        <v>0</v>
      </c>
      <c r="F962" s="33">
        <f t="shared" ca="1" si="1180"/>
        <v>0</v>
      </c>
      <c r="G962" s="33">
        <f t="shared" ca="1" si="1181"/>
        <v>0</v>
      </c>
      <c r="H962" s="33">
        <v>0</v>
      </c>
      <c r="I962" s="33">
        <v>0</v>
      </c>
      <c r="J962" s="33">
        <f t="shared" ca="1" si="1166"/>
        <v>0</v>
      </c>
      <c r="K962" s="33">
        <f t="shared" ca="1" si="1182"/>
        <v>0</v>
      </c>
      <c r="L962" s="33"/>
      <c r="M962" s="832">
        <v>0</v>
      </c>
      <c r="N962" s="33">
        <f>IF(M962&gt;0,#REF!,0)</f>
        <v>0</v>
      </c>
      <c r="O962" s="33">
        <f t="shared" ca="1" si="1183"/>
        <v>0</v>
      </c>
      <c r="P962" s="833">
        <f t="shared" ca="1" si="1214"/>
        <v>0</v>
      </c>
      <c r="Q962" s="834">
        <f t="shared" ca="1" si="1215"/>
        <v>0</v>
      </c>
      <c r="R962" s="835">
        <f t="shared" ca="1" si="1216"/>
        <v>0</v>
      </c>
      <c r="S962" s="836">
        <f t="shared" ca="1" si="1217"/>
        <v>0</v>
      </c>
      <c r="T962" s="34">
        <f t="shared" ca="1" si="1184"/>
        <v>0</v>
      </c>
      <c r="U962" s="835">
        <f t="shared" ca="1" si="1218"/>
        <v>0</v>
      </c>
      <c r="V962" s="34">
        <f t="shared" si="1174"/>
        <v>0</v>
      </c>
      <c r="W962" s="553">
        <f t="shared" si="1175"/>
        <v>0</v>
      </c>
      <c r="X962" s="42">
        <f t="shared" si="1219"/>
        <v>0.03</v>
      </c>
      <c r="Y962" s="43">
        <f t="shared" si="1185"/>
        <v>2.4662697723036864E-3</v>
      </c>
      <c r="Z962" s="45">
        <f t="shared" si="1178"/>
        <v>0.03</v>
      </c>
      <c r="AA962" s="43">
        <f t="shared" si="1186"/>
        <v>2.4662697723036864E-3</v>
      </c>
      <c r="AB962" s="35">
        <f t="shared" si="1220"/>
        <v>0.16</v>
      </c>
      <c r="AC962" s="35">
        <f t="shared" ca="1" si="1220"/>
        <v>0.15470777428049154</v>
      </c>
      <c r="AD962" s="317">
        <f t="shared" ca="1" si="1220"/>
        <v>0.15470777428049154</v>
      </c>
      <c r="AE962" s="39"/>
      <c r="AF962" s="318">
        <f t="shared" si="1167"/>
        <v>0</v>
      </c>
      <c r="AG962" s="405">
        <f t="shared" ca="1" si="1187"/>
        <v>0</v>
      </c>
      <c r="AH962" s="318">
        <f t="shared" si="1168"/>
        <v>0</v>
      </c>
      <c r="AI962" s="405">
        <f t="shared" ca="1" si="1188"/>
        <v>0</v>
      </c>
      <c r="AJ962" s="318">
        <f t="shared" si="1169"/>
        <v>0</v>
      </c>
      <c r="AK962" s="405">
        <f t="shared" ca="1" si="1189"/>
        <v>0</v>
      </c>
      <c r="AL962" s="35">
        <v>0</v>
      </c>
      <c r="AM962" s="36">
        <f t="shared" ca="1" si="1190"/>
        <v>0</v>
      </c>
      <c r="AN962" s="39"/>
      <c r="AO962" s="39"/>
      <c r="AP962" s="709">
        <f ca="1">IF($J$12="",0,IF(A962&lt;=$Y$3,IF(R961+SUM($M$126:M962)&gt;$Z$22,R961*10%,IF(R961+SUM($M$126:M962)&lt;=$Z$22,$Z$22-R961-SUM($M$126:M962))),0))</f>
        <v>0</v>
      </c>
      <c r="AQ962" s="319">
        <f t="shared" ca="1" si="1221"/>
        <v>0</v>
      </c>
      <c r="AR962" s="319">
        <f ca="1">IF($J$12="",0,IF(U961&lt;0,0,IF(A962&lt;=$Y$3,IF(U961+SUM($M$126:M962)&gt;$Z$22,U961*10%,IF(U961+SUM($M$126:M962)&lt;=$Z$22,$AR$125-U961-SUM($M$126:M962))),0)))</f>
        <v>0</v>
      </c>
      <c r="AS962" s="39">
        <f t="shared" ca="1" si="1222"/>
        <v>0</v>
      </c>
      <c r="AT962" s="723">
        <f t="shared" ca="1" si="1191"/>
        <v>0</v>
      </c>
      <c r="AU962" s="321">
        <f t="shared" ca="1" si="1192"/>
        <v>0</v>
      </c>
      <c r="AV962" s="320">
        <f t="shared" ca="1" si="1193"/>
        <v>0</v>
      </c>
      <c r="AW962" s="320">
        <f t="shared" ca="1" si="1194"/>
        <v>0</v>
      </c>
      <c r="AX962" s="321">
        <f t="shared" ca="1" si="1195"/>
        <v>0</v>
      </c>
      <c r="AY962" s="321">
        <f t="shared" ca="1" si="1223"/>
        <v>0</v>
      </c>
      <c r="AZ962" s="724">
        <f t="shared" ca="1" si="1196"/>
        <v>0</v>
      </c>
      <c r="BA962" s="1259">
        <f t="shared" si="1224"/>
        <v>0</v>
      </c>
      <c r="BB962" s="1250"/>
      <c r="BC962" s="715">
        <f t="shared" si="1197"/>
        <v>0</v>
      </c>
      <c r="BD962" s="715">
        <f t="shared" si="1198"/>
        <v>0</v>
      </c>
      <c r="BE962" s="716">
        <f t="shared" si="1199"/>
        <v>0</v>
      </c>
      <c r="BF962" s="716">
        <f t="shared" si="1225"/>
        <v>0</v>
      </c>
      <c r="BG962" s="732">
        <f t="shared" si="1200"/>
        <v>0</v>
      </c>
      <c r="BH962" s="39"/>
      <c r="BI962" s="39"/>
      <c r="BJ962" s="39"/>
      <c r="BK962" s="39"/>
      <c r="BL962" s="39"/>
      <c r="BM962" s="30"/>
      <c r="BN962" s="422">
        <f t="shared" ca="1" si="1201"/>
        <v>0</v>
      </c>
      <c r="BO962" s="422">
        <f t="shared" ca="1" si="1202"/>
        <v>0</v>
      </c>
      <c r="BP962" s="422">
        <f t="shared" ca="1" si="1203"/>
        <v>0</v>
      </c>
      <c r="BQ962" s="422">
        <f t="shared" ca="1" si="1204"/>
        <v>0</v>
      </c>
      <c r="BR962" s="422">
        <f t="shared" ca="1" si="1226"/>
        <v>0</v>
      </c>
      <c r="BS962" s="422">
        <f t="shared" ca="1" si="1205"/>
        <v>0</v>
      </c>
      <c r="BT962" s="422">
        <f t="shared" si="1206"/>
        <v>0</v>
      </c>
      <c r="BU962" s="422">
        <f t="shared" si="1207"/>
        <v>0</v>
      </c>
      <c r="BV962" s="422">
        <f t="shared" si="1208"/>
        <v>0</v>
      </c>
      <c r="BW962" s="422">
        <f t="shared" si="1209"/>
        <v>0</v>
      </c>
      <c r="BX962" s="422">
        <f t="shared" si="1227"/>
        <v>0</v>
      </c>
      <c r="BY962" s="422">
        <f t="shared" si="1210"/>
        <v>0</v>
      </c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1">
        <f t="shared" si="1228"/>
        <v>65</v>
      </c>
      <c r="DX962" s="448">
        <f t="shared" si="1211"/>
        <v>838</v>
      </c>
      <c r="DY962" s="521">
        <f t="shared" si="1229"/>
        <v>0</v>
      </c>
      <c r="DZ962" s="522">
        <f t="shared" si="1230"/>
        <v>0</v>
      </c>
      <c r="EA962" s="521">
        <f t="shared" si="1231"/>
        <v>0</v>
      </c>
      <c r="EB962" s="522"/>
      <c r="EC962" s="419"/>
      <c r="ED962" s="522"/>
      <c r="EE962" s="39"/>
      <c r="EF962" s="448">
        <f t="shared" si="1232"/>
        <v>838</v>
      </c>
      <c r="EG962" s="408">
        <f t="shared" si="1233"/>
        <v>0.03</v>
      </c>
      <c r="EH962" s="408">
        <f t="shared" si="1233"/>
        <v>0.03</v>
      </c>
      <c r="EI962" s="408">
        <f t="shared" si="1233"/>
        <v>0.03</v>
      </c>
      <c r="EJ962" s="408">
        <f t="shared" si="1233"/>
        <v>0.03</v>
      </c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  <c r="FQ962" s="39"/>
      <c r="FR962" s="39"/>
      <c r="FS962" s="39"/>
      <c r="FT962" s="39"/>
      <c r="FU962" s="39"/>
      <c r="FV962" s="39"/>
      <c r="FW962" s="39"/>
      <c r="FX962" s="39"/>
      <c r="FY962" s="39"/>
      <c r="FZ962" s="39"/>
      <c r="GA962" s="39"/>
      <c r="GB962" s="39"/>
      <c r="GC962" s="39"/>
      <c r="GD962" s="39"/>
      <c r="GE962" s="39"/>
      <c r="GF962" s="39"/>
      <c r="GG962" s="39"/>
      <c r="GH962" s="39"/>
      <c r="GI962" s="39"/>
      <c r="GJ962" s="39"/>
      <c r="GK962" s="39"/>
      <c r="GL962" s="39"/>
      <c r="GM962" s="39"/>
      <c r="GN962" s="39"/>
      <c r="GO962" s="39"/>
      <c r="GP962" s="39"/>
      <c r="GQ962" s="39"/>
      <c r="GR962" s="39"/>
      <c r="GS962" s="39"/>
      <c r="GT962" s="39"/>
      <c r="GU962" s="39"/>
      <c r="GV962" s="39"/>
      <c r="GW962" s="39"/>
      <c r="GX962" s="39"/>
      <c r="GY962" s="39"/>
      <c r="GZ962" s="39"/>
      <c r="HA962" s="39"/>
      <c r="HB962" s="39"/>
      <c r="HC962" s="39"/>
      <c r="HD962" s="39"/>
      <c r="HE962" s="39"/>
      <c r="HF962" s="39"/>
      <c r="HG962" s="39"/>
      <c r="HH962" s="39"/>
      <c r="HI962" s="39"/>
      <c r="HJ962" s="39"/>
      <c r="HK962" s="39"/>
      <c r="HL962" s="39"/>
      <c r="HM962" s="39"/>
      <c r="HN962" s="39"/>
      <c r="HO962" s="39"/>
      <c r="HP962" s="39"/>
      <c r="HQ962" s="39"/>
      <c r="HR962" s="39"/>
      <c r="HS962" s="39"/>
      <c r="HT962" s="39"/>
    </row>
    <row r="963" spans="1:228" ht="12.75" hidden="1" customHeight="1" x14ac:dyDescent="0.2">
      <c r="A963" s="31">
        <f t="shared" si="1212"/>
        <v>70</v>
      </c>
      <c r="B963" s="31"/>
      <c r="C963" s="31"/>
      <c r="D963" s="32">
        <f t="shared" si="1213"/>
        <v>839</v>
      </c>
      <c r="E963" s="33">
        <f t="shared" ca="1" si="1179"/>
        <v>0</v>
      </c>
      <c r="F963" s="33">
        <f t="shared" ca="1" si="1180"/>
        <v>0</v>
      </c>
      <c r="G963" s="33">
        <f t="shared" ca="1" si="1181"/>
        <v>0</v>
      </c>
      <c r="H963" s="33">
        <v>0</v>
      </c>
      <c r="I963" s="33">
        <v>0</v>
      </c>
      <c r="J963" s="33">
        <f t="shared" ca="1" si="1166"/>
        <v>0</v>
      </c>
      <c r="K963" s="33">
        <f t="shared" ca="1" si="1182"/>
        <v>0</v>
      </c>
      <c r="L963" s="33"/>
      <c r="M963" s="832">
        <v>0</v>
      </c>
      <c r="N963" s="33">
        <f>IF(M963&gt;0,#REF!,0)</f>
        <v>0</v>
      </c>
      <c r="O963" s="33">
        <f t="shared" ca="1" si="1183"/>
        <v>0</v>
      </c>
      <c r="P963" s="833">
        <f t="shared" ca="1" si="1214"/>
        <v>0</v>
      </c>
      <c r="Q963" s="834">
        <f t="shared" ca="1" si="1215"/>
        <v>0</v>
      </c>
      <c r="R963" s="835">
        <f t="shared" ca="1" si="1216"/>
        <v>0</v>
      </c>
      <c r="S963" s="836">
        <f t="shared" ca="1" si="1217"/>
        <v>0</v>
      </c>
      <c r="T963" s="34">
        <f t="shared" ca="1" si="1184"/>
        <v>0</v>
      </c>
      <c r="U963" s="835">
        <f t="shared" ca="1" si="1218"/>
        <v>0</v>
      </c>
      <c r="V963" s="34">
        <f t="shared" si="1174"/>
        <v>0</v>
      </c>
      <c r="W963" s="553">
        <f t="shared" si="1175"/>
        <v>0</v>
      </c>
      <c r="X963" s="42">
        <f t="shared" si="1219"/>
        <v>0.03</v>
      </c>
      <c r="Y963" s="43">
        <f t="shared" si="1185"/>
        <v>2.4662697723036864E-3</v>
      </c>
      <c r="Z963" s="45">
        <f t="shared" si="1178"/>
        <v>0.03</v>
      </c>
      <c r="AA963" s="43">
        <f t="shared" si="1186"/>
        <v>2.4662697723036864E-3</v>
      </c>
      <c r="AB963" s="35">
        <f t="shared" si="1220"/>
        <v>0.16</v>
      </c>
      <c r="AC963" s="35">
        <f t="shared" ca="1" si="1220"/>
        <v>0.15470777428049154</v>
      </c>
      <c r="AD963" s="317">
        <f t="shared" ca="1" si="1220"/>
        <v>0.15470777428049154</v>
      </c>
      <c r="AE963" s="39"/>
      <c r="AF963" s="318">
        <f t="shared" si="1167"/>
        <v>0</v>
      </c>
      <c r="AG963" s="405">
        <f t="shared" ca="1" si="1187"/>
        <v>0</v>
      </c>
      <c r="AH963" s="318">
        <f t="shared" si="1168"/>
        <v>0</v>
      </c>
      <c r="AI963" s="405">
        <f t="shared" ca="1" si="1188"/>
        <v>0</v>
      </c>
      <c r="AJ963" s="318">
        <f t="shared" si="1169"/>
        <v>0</v>
      </c>
      <c r="AK963" s="405">
        <f t="shared" ca="1" si="1189"/>
        <v>0</v>
      </c>
      <c r="AL963" s="35">
        <v>0</v>
      </c>
      <c r="AM963" s="36">
        <f t="shared" ca="1" si="1190"/>
        <v>0</v>
      </c>
      <c r="AN963" s="39"/>
      <c r="AO963" s="39"/>
      <c r="AP963" s="709">
        <f ca="1">IF($J$12="",0,IF(A963&lt;=$Y$3,IF(R962+SUM($M$126:M963)&gt;$Z$22,R962*10%,IF(R962+SUM($M$126:M963)&lt;=$Z$22,$Z$22-R962-SUM($M$126:M963))),0))</f>
        <v>0</v>
      </c>
      <c r="AQ963" s="319">
        <f t="shared" ca="1" si="1221"/>
        <v>0</v>
      </c>
      <c r="AR963" s="319">
        <f ca="1">IF($J$12="",0,IF(U962&lt;0,0,IF(A963&lt;=$Y$3,IF(U962+SUM($M$126:M963)&gt;$Z$22,U962*10%,IF(U962+SUM($M$126:M963)&lt;=$Z$22,$AR$125-U962-SUM($M$126:M963))),0)))</f>
        <v>0</v>
      </c>
      <c r="AS963" s="39">
        <f t="shared" ca="1" si="1222"/>
        <v>0</v>
      </c>
      <c r="AT963" s="723">
        <f t="shared" ca="1" si="1191"/>
        <v>0</v>
      </c>
      <c r="AU963" s="321">
        <f t="shared" ca="1" si="1192"/>
        <v>0</v>
      </c>
      <c r="AV963" s="320">
        <f t="shared" ca="1" si="1193"/>
        <v>0</v>
      </c>
      <c r="AW963" s="320">
        <f t="shared" ca="1" si="1194"/>
        <v>0</v>
      </c>
      <c r="AX963" s="321">
        <f t="shared" ca="1" si="1195"/>
        <v>0</v>
      </c>
      <c r="AY963" s="321">
        <f t="shared" ca="1" si="1223"/>
        <v>0</v>
      </c>
      <c r="AZ963" s="724">
        <f t="shared" ca="1" si="1196"/>
        <v>0</v>
      </c>
      <c r="BA963" s="1259">
        <f t="shared" si="1224"/>
        <v>0</v>
      </c>
      <c r="BB963" s="1250"/>
      <c r="BC963" s="715">
        <f t="shared" si="1197"/>
        <v>0</v>
      </c>
      <c r="BD963" s="715">
        <f t="shared" si="1198"/>
        <v>0</v>
      </c>
      <c r="BE963" s="716">
        <f t="shared" si="1199"/>
        <v>0</v>
      </c>
      <c r="BF963" s="716">
        <f t="shared" si="1225"/>
        <v>0</v>
      </c>
      <c r="BG963" s="732">
        <f t="shared" si="1200"/>
        <v>0</v>
      </c>
      <c r="BH963" s="39"/>
      <c r="BI963" s="39"/>
      <c r="BJ963" s="39"/>
      <c r="BK963" s="39"/>
      <c r="BL963" s="39"/>
      <c r="BM963" s="30"/>
      <c r="BN963" s="422">
        <f t="shared" ca="1" si="1201"/>
        <v>0</v>
      </c>
      <c r="BO963" s="422">
        <f t="shared" ca="1" si="1202"/>
        <v>0</v>
      </c>
      <c r="BP963" s="422">
        <f t="shared" ca="1" si="1203"/>
        <v>0</v>
      </c>
      <c r="BQ963" s="422">
        <f t="shared" ca="1" si="1204"/>
        <v>0</v>
      </c>
      <c r="BR963" s="422">
        <f t="shared" ca="1" si="1226"/>
        <v>0</v>
      </c>
      <c r="BS963" s="422">
        <f t="shared" ca="1" si="1205"/>
        <v>0</v>
      </c>
      <c r="BT963" s="422">
        <f t="shared" si="1206"/>
        <v>0</v>
      </c>
      <c r="BU963" s="422">
        <f t="shared" si="1207"/>
        <v>0</v>
      </c>
      <c r="BV963" s="422">
        <f t="shared" si="1208"/>
        <v>0</v>
      </c>
      <c r="BW963" s="422">
        <f t="shared" si="1209"/>
        <v>0</v>
      </c>
      <c r="BX963" s="422">
        <f t="shared" si="1227"/>
        <v>0</v>
      </c>
      <c r="BY963" s="422">
        <f t="shared" si="1210"/>
        <v>0</v>
      </c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1">
        <f t="shared" si="1228"/>
        <v>65</v>
      </c>
      <c r="DX963" s="448">
        <f t="shared" si="1211"/>
        <v>839</v>
      </c>
      <c r="DY963" s="521">
        <f t="shared" si="1229"/>
        <v>0</v>
      </c>
      <c r="DZ963" s="522">
        <f t="shared" si="1230"/>
        <v>0</v>
      </c>
      <c r="EA963" s="521">
        <f t="shared" si="1231"/>
        <v>0</v>
      </c>
      <c r="EB963" s="522"/>
      <c r="EC963" s="419"/>
      <c r="ED963" s="522"/>
      <c r="EE963" s="39"/>
      <c r="EF963" s="448">
        <f t="shared" si="1232"/>
        <v>839</v>
      </c>
      <c r="EG963" s="408">
        <f t="shared" si="1233"/>
        <v>0.03</v>
      </c>
      <c r="EH963" s="408">
        <f t="shared" si="1233"/>
        <v>0.03</v>
      </c>
      <c r="EI963" s="408">
        <f t="shared" si="1233"/>
        <v>0.03</v>
      </c>
      <c r="EJ963" s="408">
        <f t="shared" si="1233"/>
        <v>0.03</v>
      </c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  <c r="FQ963" s="39"/>
      <c r="FR963" s="39"/>
      <c r="FS963" s="39"/>
      <c r="FT963" s="39"/>
      <c r="FU963" s="39"/>
      <c r="FV963" s="39"/>
      <c r="FW963" s="39"/>
      <c r="FX963" s="39"/>
      <c r="FY963" s="39"/>
      <c r="FZ963" s="39"/>
      <c r="GA963" s="39"/>
      <c r="GB963" s="39"/>
      <c r="GC963" s="39"/>
      <c r="GD963" s="39"/>
      <c r="GE963" s="39"/>
      <c r="GF963" s="39"/>
      <c r="GG963" s="39"/>
      <c r="GH963" s="39"/>
      <c r="GI963" s="39"/>
      <c r="GJ963" s="39"/>
      <c r="GK963" s="39"/>
      <c r="GL963" s="39"/>
      <c r="GM963" s="39"/>
      <c r="GN963" s="39"/>
      <c r="GO963" s="39"/>
      <c r="GP963" s="39"/>
      <c r="GQ963" s="39"/>
      <c r="GR963" s="39"/>
      <c r="GS963" s="39"/>
      <c r="GT963" s="39"/>
      <c r="GU963" s="39"/>
      <c r="GV963" s="39"/>
      <c r="GW963" s="39"/>
      <c r="GX963" s="39"/>
      <c r="GY963" s="39"/>
      <c r="GZ963" s="39"/>
      <c r="HA963" s="39"/>
      <c r="HB963" s="39"/>
      <c r="HC963" s="39"/>
      <c r="HD963" s="39"/>
      <c r="HE963" s="39"/>
      <c r="HF963" s="39"/>
      <c r="HG963" s="39"/>
      <c r="HH963" s="39"/>
      <c r="HI963" s="39"/>
      <c r="HJ963" s="39"/>
      <c r="HK963" s="39"/>
      <c r="HL963" s="39"/>
      <c r="HM963" s="39"/>
      <c r="HN963" s="39"/>
      <c r="HO963" s="39"/>
      <c r="HP963" s="39"/>
      <c r="HQ963" s="39"/>
      <c r="HR963" s="39"/>
      <c r="HS963" s="39"/>
      <c r="HT963" s="39"/>
    </row>
    <row r="964" spans="1:228" ht="12.75" hidden="1" customHeight="1" x14ac:dyDescent="0.2">
      <c r="A964" s="31">
        <f t="shared" si="1212"/>
        <v>70</v>
      </c>
      <c r="B964" s="31"/>
      <c r="C964" s="31"/>
      <c r="D964" s="32">
        <f t="shared" si="1213"/>
        <v>840</v>
      </c>
      <c r="E964" s="33">
        <f t="shared" ca="1" si="1179"/>
        <v>0</v>
      </c>
      <c r="F964" s="33">
        <f t="shared" ca="1" si="1180"/>
        <v>0</v>
      </c>
      <c r="G964" s="33">
        <f t="shared" ca="1" si="1181"/>
        <v>0</v>
      </c>
      <c r="H964" s="33">
        <v>0</v>
      </c>
      <c r="I964" s="33">
        <v>0</v>
      </c>
      <c r="J964" s="33">
        <f t="shared" ca="1" si="1166"/>
        <v>0</v>
      </c>
      <c r="K964" s="33">
        <f t="shared" ca="1" si="1182"/>
        <v>0</v>
      </c>
      <c r="L964" s="33"/>
      <c r="M964" s="837">
        <v>0</v>
      </c>
      <c r="N964" s="838">
        <f>IF(M964&gt;0,#REF!,0)</f>
        <v>0</v>
      </c>
      <c r="O964" s="838">
        <f t="shared" ca="1" si="1183"/>
        <v>0</v>
      </c>
      <c r="P964" s="839">
        <f t="shared" ca="1" si="1214"/>
        <v>0</v>
      </c>
      <c r="Q964" s="840">
        <f t="shared" ca="1" si="1215"/>
        <v>0</v>
      </c>
      <c r="R964" s="841">
        <f t="shared" ca="1" si="1216"/>
        <v>0</v>
      </c>
      <c r="S964" s="842">
        <f t="shared" ca="1" si="1217"/>
        <v>0</v>
      </c>
      <c r="T964" s="843">
        <f t="shared" ca="1" si="1184"/>
        <v>0</v>
      </c>
      <c r="U964" s="841">
        <f t="shared" ca="1" si="1218"/>
        <v>0</v>
      </c>
      <c r="V964" s="843">
        <f t="shared" si="1174"/>
        <v>0</v>
      </c>
      <c r="W964" s="844">
        <f t="shared" si="1175"/>
        <v>0</v>
      </c>
      <c r="X964" s="46">
        <f t="shared" si="1219"/>
        <v>0.03</v>
      </c>
      <c r="Y964" s="47">
        <f t="shared" si="1185"/>
        <v>2.4662697723036864E-3</v>
      </c>
      <c r="Z964" s="48">
        <f t="shared" si="1178"/>
        <v>0.03</v>
      </c>
      <c r="AA964" s="47">
        <f t="shared" si="1186"/>
        <v>2.4662697723036864E-3</v>
      </c>
      <c r="AB964" s="41">
        <f t="shared" si="1220"/>
        <v>0.16</v>
      </c>
      <c r="AC964" s="41">
        <f t="shared" ca="1" si="1220"/>
        <v>0.15470777428049154</v>
      </c>
      <c r="AD964" s="322">
        <f t="shared" ca="1" si="1220"/>
        <v>0.15470777428049154</v>
      </c>
      <c r="AE964" s="819"/>
      <c r="AF964" s="323">
        <f t="shared" si="1167"/>
        <v>0</v>
      </c>
      <c r="AG964" s="368">
        <f t="shared" ca="1" si="1187"/>
        <v>0</v>
      </c>
      <c r="AH964" s="323">
        <f t="shared" si="1168"/>
        <v>0</v>
      </c>
      <c r="AI964" s="368">
        <f t="shared" ca="1" si="1188"/>
        <v>0</v>
      </c>
      <c r="AJ964" s="323">
        <f t="shared" si="1169"/>
        <v>0</v>
      </c>
      <c r="AK964" s="368">
        <f t="shared" ca="1" si="1189"/>
        <v>0</v>
      </c>
      <c r="AL964" s="41">
        <v>0</v>
      </c>
      <c r="AM964" s="37">
        <f t="shared" ca="1" si="1190"/>
        <v>0</v>
      </c>
      <c r="AN964" s="39"/>
      <c r="AO964" s="39"/>
      <c r="AP964" s="710">
        <f ca="1">IF($J$12="",0,IF(A964&lt;=$Y$3,IF(R963+SUM($M$126:M964)&gt;$Z$22,R963*10%,IF(R963+SUM($M$126:M964)&lt;=$Z$22,$Z$22-R963-SUM($M$126:M964))),0))</f>
        <v>0</v>
      </c>
      <c r="AQ964" s="711">
        <f t="shared" ca="1" si="1221"/>
        <v>0</v>
      </c>
      <c r="AR964" s="711">
        <f ca="1">IF($J$12="",0,IF(U963&lt;0,0,IF(A964&lt;=$Y$3,IF(U963+SUM($M$126:M964)&gt;$Z$22,U963*10%,IF(U963+SUM($M$126:M964)&lt;=$Z$22,$AR$125-U963-SUM($M$126:M964))),0)))</f>
        <v>0</v>
      </c>
      <c r="AS964" s="717">
        <f t="shared" ca="1" si="1222"/>
        <v>0</v>
      </c>
      <c r="AT964" s="725">
        <f t="shared" ca="1" si="1191"/>
        <v>0</v>
      </c>
      <c r="AU964" s="726">
        <f t="shared" ca="1" si="1192"/>
        <v>0</v>
      </c>
      <c r="AV964" s="727">
        <f t="shared" ca="1" si="1193"/>
        <v>0</v>
      </c>
      <c r="AW964" s="727">
        <f t="shared" ca="1" si="1194"/>
        <v>0</v>
      </c>
      <c r="AX964" s="726">
        <f t="shared" ca="1" si="1195"/>
        <v>0</v>
      </c>
      <c r="AY964" s="726">
        <f t="shared" ca="1" si="1223"/>
        <v>0</v>
      </c>
      <c r="AZ964" s="728">
        <f t="shared" ca="1" si="1196"/>
        <v>0</v>
      </c>
      <c r="BA964" s="1260">
        <f t="shared" si="1224"/>
        <v>0</v>
      </c>
      <c r="BB964" s="1251"/>
      <c r="BC964" s="733">
        <f t="shared" si="1197"/>
        <v>0</v>
      </c>
      <c r="BD964" s="733">
        <f t="shared" si="1198"/>
        <v>0</v>
      </c>
      <c r="BE964" s="734">
        <f t="shared" si="1199"/>
        <v>0</v>
      </c>
      <c r="BF964" s="734">
        <f t="shared" si="1225"/>
        <v>0</v>
      </c>
      <c r="BG964" s="735">
        <f t="shared" si="1200"/>
        <v>0</v>
      </c>
      <c r="BH964" s="39"/>
      <c r="BI964" s="39"/>
      <c r="BJ964" s="39"/>
      <c r="BK964" s="39"/>
      <c r="BL964" s="39"/>
      <c r="BM964" s="30"/>
      <c r="BN964" s="423">
        <f t="shared" ca="1" si="1201"/>
        <v>0</v>
      </c>
      <c r="BO964" s="423">
        <f t="shared" ca="1" si="1202"/>
        <v>0</v>
      </c>
      <c r="BP964" s="423">
        <f t="shared" ca="1" si="1203"/>
        <v>0</v>
      </c>
      <c r="BQ964" s="423">
        <f t="shared" ca="1" si="1204"/>
        <v>0</v>
      </c>
      <c r="BR964" s="423">
        <f t="shared" ca="1" si="1226"/>
        <v>0</v>
      </c>
      <c r="BS964" s="423">
        <f t="shared" ca="1" si="1205"/>
        <v>0</v>
      </c>
      <c r="BT964" s="423">
        <f t="shared" si="1206"/>
        <v>0</v>
      </c>
      <c r="BU964" s="423">
        <f t="shared" si="1207"/>
        <v>0</v>
      </c>
      <c r="BV964" s="423">
        <f t="shared" si="1208"/>
        <v>0</v>
      </c>
      <c r="BW964" s="423">
        <f t="shared" si="1209"/>
        <v>0</v>
      </c>
      <c r="BX964" s="423">
        <f t="shared" si="1227"/>
        <v>0</v>
      </c>
      <c r="BY964" s="423">
        <f t="shared" si="1210"/>
        <v>0</v>
      </c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1">
        <f t="shared" si="1228"/>
        <v>65</v>
      </c>
      <c r="DX964" s="448">
        <f t="shared" si="1211"/>
        <v>840</v>
      </c>
      <c r="DY964" s="521">
        <f t="shared" si="1229"/>
        <v>0</v>
      </c>
      <c r="DZ964" s="522">
        <f t="shared" si="1230"/>
        <v>0</v>
      </c>
      <c r="EA964" s="521">
        <f t="shared" si="1231"/>
        <v>0</v>
      </c>
      <c r="EB964" s="522"/>
      <c r="EC964" s="419"/>
      <c r="ED964" s="522"/>
      <c r="EE964" s="39"/>
      <c r="EF964" s="448">
        <f t="shared" si="1232"/>
        <v>840</v>
      </c>
      <c r="EG964" s="408">
        <f t="shared" si="1233"/>
        <v>0.03</v>
      </c>
      <c r="EH964" s="408">
        <f t="shared" si="1233"/>
        <v>0.03</v>
      </c>
      <c r="EI964" s="408">
        <f t="shared" si="1233"/>
        <v>0.03</v>
      </c>
      <c r="EJ964" s="408">
        <f t="shared" si="1233"/>
        <v>0.03</v>
      </c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  <c r="FQ964" s="39"/>
      <c r="FR964" s="39"/>
      <c r="FS964" s="39"/>
      <c r="FT964" s="39"/>
      <c r="FU964" s="39"/>
      <c r="FV964" s="39"/>
      <c r="FW964" s="39"/>
      <c r="FX964" s="39"/>
      <c r="FY964" s="39"/>
      <c r="FZ964" s="39"/>
      <c r="GA964" s="39"/>
      <c r="GB964" s="39"/>
      <c r="GC964" s="39"/>
      <c r="GD964" s="39"/>
      <c r="GE964" s="39"/>
      <c r="GF964" s="39"/>
      <c r="GG964" s="39"/>
      <c r="GH964" s="39"/>
      <c r="GI964" s="39"/>
      <c r="GJ964" s="39"/>
      <c r="GK964" s="39"/>
      <c r="GL964" s="39"/>
      <c r="GM964" s="39"/>
      <c r="GN964" s="39"/>
      <c r="GO964" s="39"/>
      <c r="GP964" s="39"/>
      <c r="GQ964" s="39"/>
      <c r="GR964" s="39"/>
      <c r="GS964" s="39"/>
      <c r="GT964" s="39"/>
      <c r="GU964" s="39"/>
      <c r="GV964" s="39"/>
      <c r="GW964" s="39"/>
      <c r="GX964" s="39"/>
      <c r="GY964" s="39"/>
      <c r="GZ964" s="39"/>
      <c r="HA964" s="39"/>
      <c r="HB964" s="39"/>
      <c r="HC964" s="39"/>
      <c r="HD964" s="39"/>
      <c r="HE964" s="39"/>
      <c r="HF964" s="39"/>
      <c r="HG964" s="39"/>
      <c r="HH964" s="39"/>
      <c r="HI964" s="39"/>
      <c r="HJ964" s="39"/>
      <c r="HK964" s="39"/>
      <c r="HL964" s="39"/>
      <c r="HM964" s="39"/>
      <c r="HN964" s="39"/>
      <c r="HO964" s="39"/>
      <c r="HP964" s="39"/>
      <c r="HQ964" s="39"/>
      <c r="HR964" s="39"/>
      <c r="HS964" s="39"/>
      <c r="HT964" s="39"/>
    </row>
    <row r="965" spans="1:228" ht="12.75" hidden="1" customHeight="1" x14ac:dyDescent="0.2">
      <c r="A965" s="31"/>
      <c r="B965" s="31"/>
      <c r="C965" s="31"/>
      <c r="D965" s="32"/>
      <c r="E965" s="33"/>
      <c r="F965" s="33"/>
      <c r="G965" s="33"/>
      <c r="H965" s="33"/>
      <c r="I965" s="33"/>
      <c r="J965" s="33"/>
      <c r="K965" s="33"/>
      <c r="L965" s="33"/>
      <c r="M965" s="39"/>
      <c r="N965" s="33"/>
      <c r="O965" s="39"/>
      <c r="P965" s="33"/>
      <c r="Q965" s="524"/>
      <c r="R965" s="524"/>
      <c r="S965" s="524"/>
      <c r="T965" s="524"/>
      <c r="U965" s="524"/>
      <c r="V965" s="33"/>
      <c r="W965" s="33"/>
      <c r="X965" s="33"/>
      <c r="Y965" s="33"/>
      <c r="Z965" s="325"/>
      <c r="AA965" s="324"/>
      <c r="AB965" s="325"/>
      <c r="AC965" s="324"/>
      <c r="AD965" s="326"/>
      <c r="AE965" s="324"/>
      <c r="AF965" s="326"/>
      <c r="AG965" s="35"/>
      <c r="AH965" s="35"/>
      <c r="AI965" s="35"/>
      <c r="AJ965" s="35"/>
      <c r="AK965" s="35"/>
      <c r="AL965" s="35"/>
      <c r="AM965" s="35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1242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  <c r="FQ965" s="39"/>
      <c r="FR965" s="39"/>
      <c r="FS965" s="39"/>
      <c r="FT965" s="39"/>
      <c r="FU965" s="39"/>
      <c r="FV965" s="39"/>
      <c r="FW965" s="39"/>
      <c r="FX965" s="39"/>
      <c r="FY965" s="39"/>
      <c r="FZ965" s="39"/>
      <c r="GA965" s="39"/>
      <c r="GB965" s="39"/>
      <c r="GC965" s="39"/>
      <c r="GD965" s="39"/>
      <c r="GE965" s="39"/>
      <c r="GF965" s="39"/>
      <c r="GG965" s="39"/>
      <c r="GH965" s="39"/>
      <c r="GI965" s="39"/>
      <c r="GJ965" s="39"/>
      <c r="GK965" s="39"/>
      <c r="GL965" s="39"/>
      <c r="GM965" s="39"/>
      <c r="GN965" s="39"/>
      <c r="GO965" s="39"/>
      <c r="GP965" s="39"/>
      <c r="GQ965" s="39"/>
      <c r="GR965" s="39"/>
      <c r="GS965" s="39"/>
      <c r="GT965" s="39"/>
      <c r="GU965" s="39"/>
      <c r="GV965" s="39"/>
      <c r="GW965" s="39"/>
      <c r="GX965" s="39"/>
      <c r="GY965" s="39"/>
      <c r="GZ965" s="39"/>
      <c r="HA965" s="39"/>
      <c r="HB965" s="39"/>
      <c r="HC965" s="39"/>
      <c r="HD965" s="39"/>
      <c r="HE965" s="39"/>
      <c r="HF965" s="39"/>
      <c r="HG965" s="39"/>
      <c r="HH965" s="39"/>
      <c r="HI965" s="39"/>
      <c r="HJ965" s="39"/>
      <c r="HK965" s="39"/>
      <c r="HL965" s="39"/>
      <c r="HM965" s="39"/>
      <c r="HN965" s="39"/>
      <c r="HO965" s="39"/>
      <c r="HP965" s="39"/>
      <c r="HQ965" s="39"/>
      <c r="HR965" s="39"/>
      <c r="HS965" s="39"/>
      <c r="HT965" s="39"/>
    </row>
    <row r="966" spans="1:228" ht="12.75" hidden="1" customHeight="1" x14ac:dyDescent="0.2">
      <c r="A966" s="31"/>
      <c r="B966" s="31"/>
      <c r="C966" s="31"/>
      <c r="D966" s="32"/>
      <c r="E966" s="33"/>
      <c r="F966" s="33"/>
      <c r="G966" s="33"/>
      <c r="H966" s="33"/>
      <c r="I966" s="33"/>
      <c r="J966" s="33"/>
      <c r="K966" s="33"/>
      <c r="L966" s="33"/>
      <c r="M966" s="39"/>
      <c r="N966" s="33"/>
      <c r="O966" s="39"/>
      <c r="P966" s="33"/>
      <c r="Q966" s="524"/>
      <c r="R966" s="524"/>
      <c r="S966" s="524"/>
      <c r="T966" s="524"/>
      <c r="U966" s="524"/>
      <c r="V966" s="33"/>
      <c r="W966" s="33"/>
      <c r="X966" s="33"/>
      <c r="Y966" s="33"/>
      <c r="Z966" s="325"/>
      <c r="AA966" s="324"/>
      <c r="AB966" s="325"/>
      <c r="AC966" s="324"/>
      <c r="AD966" s="326"/>
      <c r="AE966" s="324"/>
      <c r="AF966" s="326"/>
      <c r="AG966" s="35"/>
      <c r="AH966" s="35"/>
      <c r="AI966" s="35"/>
      <c r="AJ966" s="35"/>
      <c r="AK966" s="35"/>
      <c r="AL966" s="35"/>
      <c r="AM966" s="35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1242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  <c r="FQ966" s="39"/>
      <c r="FR966" s="39"/>
      <c r="FS966" s="39"/>
      <c r="FT966" s="39"/>
      <c r="FU966" s="39"/>
      <c r="FV966" s="39"/>
      <c r="FW966" s="39"/>
      <c r="FX966" s="39"/>
      <c r="FY966" s="39"/>
      <c r="FZ966" s="39"/>
      <c r="GA966" s="39"/>
      <c r="GB966" s="39"/>
      <c r="GC966" s="39"/>
      <c r="GD966" s="39"/>
      <c r="GE966" s="39"/>
      <c r="GF966" s="39"/>
      <c r="GG966" s="39"/>
      <c r="GH966" s="39"/>
      <c r="GI966" s="39"/>
      <c r="GJ966" s="39"/>
      <c r="GK966" s="39"/>
      <c r="GL966" s="39"/>
      <c r="GM966" s="39"/>
      <c r="GN966" s="39"/>
      <c r="GO966" s="39"/>
      <c r="GP966" s="39"/>
      <c r="GQ966" s="39"/>
      <c r="GR966" s="39"/>
      <c r="GS966" s="39"/>
      <c r="GT966" s="39"/>
      <c r="GU966" s="39"/>
      <c r="GV966" s="39"/>
      <c r="GW966" s="39"/>
      <c r="GX966" s="39"/>
      <c r="GY966" s="39"/>
      <c r="GZ966" s="39"/>
      <c r="HA966" s="39"/>
      <c r="HB966" s="39"/>
      <c r="HC966" s="39"/>
      <c r="HD966" s="39"/>
      <c r="HE966" s="39"/>
      <c r="HF966" s="39"/>
      <c r="HG966" s="39"/>
      <c r="HH966" s="39"/>
      <c r="HI966" s="39"/>
      <c r="HJ966" s="39"/>
      <c r="HK966" s="39"/>
      <c r="HL966" s="39"/>
      <c r="HM966" s="39"/>
      <c r="HN966" s="39"/>
      <c r="HO966" s="39"/>
      <c r="HP966" s="39"/>
      <c r="HQ966" s="39"/>
      <c r="HR966" s="39"/>
      <c r="HS966" s="39"/>
      <c r="HT966" s="39"/>
    </row>
    <row r="967" spans="1:228" ht="12.75" hidden="1" customHeight="1" x14ac:dyDescent="0.2">
      <c r="A967" s="31"/>
      <c r="B967" s="31"/>
      <c r="C967" s="31"/>
      <c r="D967" s="32"/>
      <c r="E967" s="33"/>
      <c r="F967" s="33"/>
      <c r="G967" s="33"/>
      <c r="H967" s="33"/>
      <c r="I967" s="33"/>
      <c r="J967" s="33"/>
      <c r="K967" s="33"/>
      <c r="L967" s="33"/>
      <c r="M967" s="39"/>
      <c r="N967" s="33"/>
      <c r="O967" s="39"/>
      <c r="P967" s="33"/>
      <c r="Q967" s="524"/>
      <c r="R967" s="524"/>
      <c r="S967" s="524"/>
      <c r="T967" s="524"/>
      <c r="U967" s="524"/>
      <c r="V967" s="33"/>
      <c r="W967" s="33"/>
      <c r="X967" s="33"/>
      <c r="Y967" s="33"/>
      <c r="Z967" s="325"/>
      <c r="AA967" s="324"/>
      <c r="AB967" s="325"/>
      <c r="AC967" s="324"/>
      <c r="AD967" s="326"/>
      <c r="AE967" s="324"/>
      <c r="AF967" s="326"/>
      <c r="AG967" s="35"/>
      <c r="AH967" s="35"/>
      <c r="AI967" s="35"/>
      <c r="AJ967" s="35"/>
      <c r="AK967" s="35"/>
      <c r="AL967" s="35"/>
      <c r="AM967" s="35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1242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  <c r="FQ967" s="39"/>
      <c r="FR967" s="39"/>
      <c r="FS967" s="39"/>
      <c r="FT967" s="39"/>
      <c r="FU967" s="39"/>
      <c r="FV967" s="39"/>
      <c r="FW967" s="39"/>
      <c r="FX967" s="39"/>
      <c r="FY967" s="39"/>
      <c r="FZ967" s="39"/>
      <c r="GA967" s="39"/>
      <c r="GB967" s="39"/>
      <c r="GC967" s="39"/>
      <c r="GD967" s="39"/>
      <c r="GE967" s="39"/>
      <c r="GF967" s="39"/>
      <c r="GG967" s="39"/>
      <c r="GH967" s="39"/>
      <c r="GI967" s="39"/>
      <c r="GJ967" s="39"/>
      <c r="GK967" s="39"/>
      <c r="GL967" s="39"/>
      <c r="GM967" s="39"/>
      <c r="GN967" s="39"/>
      <c r="GO967" s="39"/>
      <c r="GP967" s="39"/>
      <c r="GQ967" s="39"/>
      <c r="GR967" s="39"/>
      <c r="GS967" s="39"/>
      <c r="GT967" s="39"/>
      <c r="GU967" s="39"/>
      <c r="GV967" s="39"/>
      <c r="GW967" s="39"/>
      <c r="GX967" s="39"/>
      <c r="GY967" s="39"/>
      <c r="GZ967" s="39"/>
      <c r="HA967" s="39"/>
      <c r="HB967" s="39"/>
      <c r="HC967" s="39"/>
      <c r="HD967" s="39"/>
      <c r="HE967" s="39"/>
      <c r="HF967" s="39"/>
      <c r="HG967" s="39"/>
      <c r="HH967" s="39"/>
      <c r="HI967" s="39"/>
      <c r="HJ967" s="39"/>
      <c r="HK967" s="39"/>
      <c r="HL967" s="39"/>
      <c r="HM967" s="39"/>
      <c r="HN967" s="39"/>
      <c r="HO967" s="39"/>
      <c r="HP967" s="39"/>
      <c r="HQ967" s="39"/>
      <c r="HR967" s="39"/>
      <c r="HS967" s="39"/>
      <c r="HT967" s="39"/>
    </row>
    <row r="968" spans="1:228" ht="12.75" hidden="1" customHeight="1" x14ac:dyDescent="0.2">
      <c r="A968" s="31"/>
      <c r="B968" s="31"/>
      <c r="C968" s="31"/>
      <c r="D968" s="32"/>
      <c r="E968" s="33"/>
      <c r="F968" s="33"/>
      <c r="G968" s="33"/>
      <c r="H968" s="33"/>
      <c r="I968" s="33"/>
      <c r="J968" s="33"/>
      <c r="K968" s="33"/>
      <c r="L968" s="33"/>
      <c r="M968" s="39"/>
      <c r="N968" s="33"/>
      <c r="O968" s="39"/>
      <c r="P968" s="33"/>
      <c r="Q968" s="524"/>
      <c r="R968" s="524"/>
      <c r="S968" s="524"/>
      <c r="T968" s="524"/>
      <c r="U968" s="524"/>
      <c r="V968" s="33"/>
      <c r="W968" s="33"/>
      <c r="X968" s="33"/>
      <c r="Y968" s="33"/>
      <c r="Z968" s="325"/>
      <c r="AA968" s="324"/>
      <c r="AB968" s="325"/>
      <c r="AC968" s="324"/>
      <c r="AD968" s="326"/>
      <c r="AE968" s="324"/>
      <c r="AF968" s="326"/>
      <c r="AG968" s="35"/>
      <c r="AH968" s="35"/>
      <c r="AI968" s="35"/>
      <c r="AJ968" s="35"/>
      <c r="AK968" s="35"/>
      <c r="AL968" s="35"/>
      <c r="AM968" s="35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1242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  <c r="FQ968" s="39"/>
      <c r="FR968" s="39"/>
      <c r="FS968" s="39"/>
      <c r="FT968" s="39"/>
      <c r="FU968" s="39"/>
      <c r="FV968" s="39"/>
      <c r="FW968" s="39"/>
      <c r="FX968" s="39"/>
      <c r="FY968" s="39"/>
      <c r="FZ968" s="39"/>
      <c r="GA968" s="39"/>
      <c r="GB968" s="39"/>
      <c r="GC968" s="39"/>
      <c r="GD968" s="39"/>
      <c r="GE968" s="39"/>
      <c r="GF968" s="39"/>
      <c r="GG968" s="39"/>
      <c r="GH968" s="39"/>
      <c r="GI968" s="39"/>
      <c r="GJ968" s="39"/>
      <c r="GK968" s="39"/>
      <c r="GL968" s="39"/>
      <c r="GM968" s="39"/>
      <c r="GN968" s="39"/>
      <c r="GO968" s="39"/>
      <c r="GP968" s="39"/>
      <c r="GQ968" s="39"/>
      <c r="GR968" s="39"/>
      <c r="GS968" s="39"/>
      <c r="GT968" s="39"/>
      <c r="GU968" s="39"/>
      <c r="GV968" s="39"/>
      <c r="GW968" s="39"/>
      <c r="GX968" s="39"/>
      <c r="GY968" s="39"/>
      <c r="GZ968" s="39"/>
      <c r="HA968" s="39"/>
      <c r="HB968" s="39"/>
      <c r="HC968" s="39"/>
      <c r="HD968" s="39"/>
      <c r="HE968" s="39"/>
      <c r="HF968" s="39"/>
      <c r="HG968" s="39"/>
      <c r="HH968" s="39"/>
      <c r="HI968" s="39"/>
      <c r="HJ968" s="39"/>
      <c r="HK968" s="39"/>
      <c r="HL968" s="39"/>
      <c r="HM968" s="39"/>
      <c r="HN968" s="39"/>
      <c r="HO968" s="39"/>
      <c r="HP968" s="39"/>
      <c r="HQ968" s="39"/>
      <c r="HR968" s="39"/>
      <c r="HS968" s="39"/>
      <c r="HT968" s="39"/>
    </row>
    <row r="969" spans="1:228" ht="12.75" hidden="1" customHeight="1" x14ac:dyDescent="0.2">
      <c r="A969" s="31"/>
      <c r="B969" s="31"/>
      <c r="C969" s="31"/>
      <c r="D969" s="32"/>
      <c r="E969" s="33"/>
      <c r="F969" s="33"/>
      <c r="G969" s="33"/>
      <c r="H969" s="33"/>
      <c r="I969" s="33"/>
      <c r="J969" s="33"/>
      <c r="K969" s="33"/>
      <c r="L969" s="33"/>
      <c r="M969" s="39"/>
      <c r="N969" s="33"/>
      <c r="O969" s="39"/>
      <c r="P969" s="33"/>
      <c r="Q969" s="524"/>
      <c r="R969" s="524"/>
      <c r="S969" s="524"/>
      <c r="T969" s="524"/>
      <c r="U969" s="524"/>
      <c r="V969" s="33"/>
      <c r="W969" s="33"/>
      <c r="X969" s="33"/>
      <c r="Y969" s="33"/>
      <c r="Z969" s="325"/>
      <c r="AA969" s="324"/>
      <c r="AB969" s="325"/>
      <c r="AC969" s="324"/>
      <c r="AD969" s="326"/>
      <c r="AE969" s="324"/>
      <c r="AF969" s="326"/>
      <c r="AG969" s="35"/>
      <c r="AH969" s="35"/>
      <c r="AI969" s="35"/>
      <c r="AJ969" s="35"/>
      <c r="AK969" s="35"/>
      <c r="AL969" s="35"/>
      <c r="AM969" s="35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1242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  <c r="FQ969" s="39"/>
      <c r="FR969" s="39"/>
      <c r="FS969" s="39"/>
      <c r="FT969" s="39"/>
      <c r="FU969" s="39"/>
      <c r="FV969" s="39"/>
      <c r="FW969" s="39"/>
      <c r="FX969" s="39"/>
      <c r="FY969" s="39"/>
      <c r="FZ969" s="39"/>
      <c r="GA969" s="39"/>
      <c r="GB969" s="39"/>
      <c r="GC969" s="39"/>
      <c r="GD969" s="39"/>
      <c r="GE969" s="39"/>
      <c r="GF969" s="39"/>
      <c r="GG969" s="39"/>
      <c r="GH969" s="39"/>
      <c r="GI969" s="39"/>
      <c r="GJ969" s="39"/>
      <c r="GK969" s="39"/>
      <c r="GL969" s="39"/>
      <c r="GM969" s="39"/>
      <c r="GN969" s="39"/>
      <c r="GO969" s="39"/>
      <c r="GP969" s="39"/>
      <c r="GQ969" s="39"/>
      <c r="GR969" s="39"/>
      <c r="GS969" s="39"/>
      <c r="GT969" s="39"/>
      <c r="GU969" s="39"/>
      <c r="GV969" s="39"/>
      <c r="GW969" s="39"/>
      <c r="GX969" s="39"/>
      <c r="GY969" s="39"/>
      <c r="GZ969" s="39"/>
      <c r="HA969" s="39"/>
      <c r="HB969" s="39"/>
      <c r="HC969" s="39"/>
      <c r="HD969" s="39"/>
      <c r="HE969" s="39"/>
      <c r="HF969" s="39"/>
      <c r="HG969" s="39"/>
      <c r="HH969" s="39"/>
      <c r="HI969" s="39"/>
      <c r="HJ969" s="39"/>
      <c r="HK969" s="39"/>
      <c r="HL969" s="39"/>
      <c r="HM969" s="39"/>
      <c r="HN969" s="39"/>
      <c r="HO969" s="39"/>
      <c r="HP969" s="39"/>
      <c r="HQ969" s="39"/>
      <c r="HR969" s="39"/>
      <c r="HS969" s="39"/>
      <c r="HT969" s="39"/>
    </row>
    <row r="970" spans="1:228" ht="12.75" hidden="1" customHeight="1" x14ac:dyDescent="0.2">
      <c r="A970" s="31"/>
      <c r="B970" s="31"/>
      <c r="C970" s="31"/>
      <c r="D970" s="32"/>
      <c r="E970" s="33"/>
      <c r="F970" s="33"/>
      <c r="G970" s="33"/>
      <c r="H970" s="33"/>
      <c r="I970" s="33"/>
      <c r="J970" s="33"/>
      <c r="K970" s="33"/>
      <c r="L970" s="33"/>
      <c r="M970" s="39"/>
      <c r="N970" s="33"/>
      <c r="O970" s="39"/>
      <c r="P970" s="33"/>
      <c r="Q970" s="524"/>
      <c r="R970" s="524"/>
      <c r="S970" s="524"/>
      <c r="T970" s="524"/>
      <c r="U970" s="524"/>
      <c r="V970" s="33"/>
      <c r="W970" s="33"/>
      <c r="X970" s="33"/>
      <c r="Y970" s="33"/>
      <c r="Z970" s="325"/>
      <c r="AA970" s="324"/>
      <c r="AB970" s="325"/>
      <c r="AC970" s="324"/>
      <c r="AD970" s="326"/>
      <c r="AE970" s="324"/>
      <c r="AF970" s="326"/>
      <c r="AG970" s="35"/>
      <c r="AH970" s="35"/>
      <c r="AI970" s="35"/>
      <c r="AJ970" s="35"/>
      <c r="AK970" s="35"/>
      <c r="AL970" s="35"/>
      <c r="AM970" s="35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1242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  <c r="FQ970" s="39"/>
      <c r="FR970" s="39"/>
      <c r="FS970" s="39"/>
      <c r="FT970" s="39"/>
      <c r="FU970" s="39"/>
      <c r="FV970" s="39"/>
      <c r="FW970" s="39"/>
      <c r="FX970" s="39"/>
      <c r="FY970" s="39"/>
      <c r="FZ970" s="39"/>
      <c r="GA970" s="39"/>
      <c r="GB970" s="39"/>
      <c r="GC970" s="39"/>
      <c r="GD970" s="39"/>
      <c r="GE970" s="39"/>
      <c r="GF970" s="39"/>
      <c r="GG970" s="39"/>
      <c r="GH970" s="39"/>
      <c r="GI970" s="39"/>
      <c r="GJ970" s="39"/>
      <c r="GK970" s="39"/>
      <c r="GL970" s="39"/>
      <c r="GM970" s="39"/>
      <c r="GN970" s="39"/>
      <c r="GO970" s="39"/>
      <c r="GP970" s="39"/>
      <c r="GQ970" s="39"/>
      <c r="GR970" s="39"/>
      <c r="GS970" s="39"/>
      <c r="GT970" s="39"/>
      <c r="GU970" s="39"/>
      <c r="GV970" s="39"/>
      <c r="GW970" s="39"/>
      <c r="GX970" s="39"/>
      <c r="GY970" s="39"/>
      <c r="GZ970" s="39"/>
      <c r="HA970" s="39"/>
      <c r="HB970" s="39"/>
      <c r="HC970" s="39"/>
      <c r="HD970" s="39"/>
      <c r="HE970" s="39"/>
      <c r="HF970" s="39"/>
      <c r="HG970" s="39"/>
      <c r="HH970" s="39"/>
      <c r="HI970" s="39"/>
      <c r="HJ970" s="39"/>
      <c r="HK970" s="39"/>
      <c r="HL970" s="39"/>
      <c r="HM970" s="39"/>
      <c r="HN970" s="39"/>
      <c r="HO970" s="39"/>
      <c r="HP970" s="39"/>
      <c r="HQ970" s="39"/>
      <c r="HR970" s="39"/>
      <c r="HS970" s="39"/>
      <c r="HT970" s="39"/>
    </row>
    <row r="971" spans="1:228" ht="12.75" hidden="1" customHeight="1" x14ac:dyDescent="0.2">
      <c r="A971" s="31"/>
      <c r="B971" s="31"/>
      <c r="C971" s="31"/>
      <c r="D971" s="32"/>
      <c r="E971" s="33"/>
      <c r="F971" s="33"/>
      <c r="G971" s="33"/>
      <c r="H971" s="33"/>
      <c r="I971" s="33"/>
      <c r="J971" s="33"/>
      <c r="K971" s="33"/>
      <c r="L971" s="33"/>
      <c r="M971" s="39"/>
      <c r="N971" s="33"/>
      <c r="O971" s="39"/>
      <c r="P971" s="33"/>
      <c r="Q971" s="524"/>
      <c r="R971" s="524"/>
      <c r="S971" s="524"/>
      <c r="T971" s="524"/>
      <c r="U971" s="524"/>
      <c r="V971" s="33"/>
      <c r="W971" s="33"/>
      <c r="X971" s="33"/>
      <c r="Y971" s="33"/>
      <c r="Z971" s="325"/>
      <c r="AA971" s="324"/>
      <c r="AB971" s="325"/>
      <c r="AC971" s="324"/>
      <c r="AD971" s="326"/>
      <c r="AE971" s="324"/>
      <c r="AF971" s="326"/>
      <c r="AG971" s="35"/>
      <c r="AH971" s="35"/>
      <c r="AI971" s="35"/>
      <c r="AJ971" s="35"/>
      <c r="AK971" s="35"/>
      <c r="AL971" s="35"/>
      <c r="AM971" s="35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1242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  <c r="FQ971" s="39"/>
      <c r="FR971" s="39"/>
      <c r="FS971" s="39"/>
      <c r="FT971" s="39"/>
      <c r="FU971" s="39"/>
      <c r="FV971" s="39"/>
      <c r="FW971" s="39"/>
      <c r="FX971" s="39"/>
      <c r="FY971" s="39"/>
      <c r="FZ971" s="39"/>
      <c r="GA971" s="39"/>
      <c r="GB971" s="39"/>
      <c r="GC971" s="39"/>
      <c r="GD971" s="39"/>
      <c r="GE971" s="39"/>
      <c r="GF971" s="39"/>
      <c r="GG971" s="39"/>
      <c r="GH971" s="39"/>
      <c r="GI971" s="39"/>
      <c r="GJ971" s="39"/>
      <c r="GK971" s="39"/>
      <c r="GL971" s="39"/>
      <c r="GM971" s="39"/>
      <c r="GN971" s="39"/>
      <c r="GO971" s="39"/>
      <c r="GP971" s="39"/>
      <c r="GQ971" s="39"/>
      <c r="GR971" s="39"/>
      <c r="GS971" s="39"/>
      <c r="GT971" s="39"/>
      <c r="GU971" s="39"/>
      <c r="GV971" s="39"/>
      <c r="GW971" s="39"/>
      <c r="GX971" s="39"/>
      <c r="GY971" s="39"/>
      <c r="GZ971" s="39"/>
      <c r="HA971" s="39"/>
      <c r="HB971" s="39"/>
      <c r="HC971" s="39"/>
      <c r="HD971" s="39"/>
      <c r="HE971" s="39"/>
      <c r="HF971" s="39"/>
      <c r="HG971" s="39"/>
      <c r="HH971" s="39"/>
      <c r="HI971" s="39"/>
      <c r="HJ971" s="39"/>
      <c r="HK971" s="39"/>
      <c r="HL971" s="39"/>
      <c r="HM971" s="39"/>
      <c r="HN971" s="39"/>
      <c r="HO971" s="39"/>
      <c r="HP971" s="39"/>
      <c r="HQ971" s="39"/>
      <c r="HR971" s="39"/>
      <c r="HS971" s="39"/>
      <c r="HT971" s="39"/>
    </row>
    <row r="972" spans="1:228" ht="12.75" hidden="1" customHeight="1" x14ac:dyDescent="0.2">
      <c r="A972" s="31"/>
      <c r="B972" s="31"/>
      <c r="C972" s="31"/>
      <c r="D972" s="32"/>
      <c r="E972" s="33"/>
      <c r="F972" s="33"/>
      <c r="G972" s="33"/>
      <c r="H972" s="33"/>
      <c r="I972" s="33"/>
      <c r="J972" s="33"/>
      <c r="K972" s="33"/>
      <c r="L972" s="33"/>
      <c r="M972" s="39"/>
      <c r="N972" s="33"/>
      <c r="O972" s="39"/>
      <c r="P972" s="33"/>
      <c r="Q972" s="524"/>
      <c r="R972" s="524"/>
      <c r="S972" s="524"/>
      <c r="T972" s="524"/>
      <c r="U972" s="524"/>
      <c r="V972" s="33"/>
      <c r="W972" s="33"/>
      <c r="X972" s="33"/>
      <c r="Y972" s="33"/>
      <c r="Z972" s="325"/>
      <c r="AA972" s="324"/>
      <c r="AB972" s="325"/>
      <c r="AC972" s="324"/>
      <c r="AD972" s="326"/>
      <c r="AE972" s="324"/>
      <c r="AF972" s="326"/>
      <c r="AG972" s="35"/>
      <c r="AH972" s="35"/>
      <c r="AI972" s="35"/>
      <c r="AJ972" s="35"/>
      <c r="AK972" s="35"/>
      <c r="AL972" s="35"/>
      <c r="AM972" s="35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1242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  <c r="FQ972" s="39"/>
      <c r="FR972" s="39"/>
      <c r="FS972" s="39"/>
      <c r="FT972" s="39"/>
      <c r="FU972" s="39"/>
      <c r="FV972" s="39"/>
      <c r="FW972" s="39"/>
      <c r="FX972" s="39"/>
      <c r="FY972" s="39"/>
      <c r="FZ972" s="39"/>
      <c r="GA972" s="39"/>
      <c r="GB972" s="39"/>
      <c r="GC972" s="39"/>
      <c r="GD972" s="39"/>
      <c r="GE972" s="39"/>
      <c r="GF972" s="39"/>
      <c r="GG972" s="39"/>
      <c r="GH972" s="39"/>
      <c r="GI972" s="39"/>
      <c r="GJ972" s="39"/>
      <c r="GK972" s="39"/>
      <c r="GL972" s="39"/>
      <c r="GM972" s="39"/>
      <c r="GN972" s="39"/>
      <c r="GO972" s="39"/>
      <c r="GP972" s="39"/>
      <c r="GQ972" s="39"/>
      <c r="GR972" s="39"/>
      <c r="GS972" s="39"/>
      <c r="GT972" s="39"/>
      <c r="GU972" s="39"/>
      <c r="GV972" s="39"/>
      <c r="GW972" s="39"/>
      <c r="GX972" s="39"/>
      <c r="GY972" s="39"/>
      <c r="GZ972" s="39"/>
      <c r="HA972" s="39"/>
      <c r="HB972" s="39"/>
      <c r="HC972" s="39"/>
      <c r="HD972" s="39"/>
      <c r="HE972" s="39"/>
      <c r="HF972" s="39"/>
      <c r="HG972" s="39"/>
      <c r="HH972" s="39"/>
      <c r="HI972" s="39"/>
      <c r="HJ972" s="39"/>
      <c r="HK972" s="39"/>
      <c r="HL972" s="39"/>
      <c r="HM972" s="39"/>
      <c r="HN972" s="39"/>
      <c r="HO972" s="39"/>
      <c r="HP972" s="39"/>
      <c r="HQ972" s="39"/>
      <c r="HR972" s="39"/>
      <c r="HS972" s="39"/>
      <c r="HT972" s="39"/>
    </row>
    <row r="973" spans="1:228" ht="12.75" hidden="1" customHeight="1" x14ac:dyDescent="0.2">
      <c r="A973" s="31"/>
      <c r="B973" s="31"/>
      <c r="C973" s="31"/>
      <c r="D973" s="32"/>
      <c r="E973" s="33"/>
      <c r="F973" s="33"/>
      <c r="G973" s="33"/>
      <c r="H973" s="33"/>
      <c r="I973" s="33"/>
      <c r="J973" s="33"/>
      <c r="K973" s="33"/>
      <c r="L973" s="33"/>
      <c r="M973" s="39"/>
      <c r="N973" s="33"/>
      <c r="O973" s="39"/>
      <c r="P973" s="33"/>
      <c r="Q973" s="524"/>
      <c r="R973" s="524"/>
      <c r="S973" s="524"/>
      <c r="T973" s="524"/>
      <c r="U973" s="524"/>
      <c r="V973" s="33"/>
      <c r="W973" s="33"/>
      <c r="X973" s="33"/>
      <c r="Y973" s="33"/>
      <c r="Z973" s="325"/>
      <c r="AA973" s="324"/>
      <c r="AB973" s="325"/>
      <c r="AC973" s="324"/>
      <c r="AD973" s="326"/>
      <c r="AE973" s="324"/>
      <c r="AF973" s="326"/>
      <c r="AG973" s="35"/>
      <c r="AH973" s="35"/>
      <c r="AI973" s="35"/>
      <c r="AJ973" s="35"/>
      <c r="AK973" s="35"/>
      <c r="AL973" s="35"/>
      <c r="AM973" s="35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1242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</row>
    <row r="974" spans="1:228" ht="12.75" hidden="1" customHeight="1" x14ac:dyDescent="0.2">
      <c r="A974" s="31"/>
      <c r="B974" s="31"/>
      <c r="C974" s="31"/>
      <c r="D974" s="32"/>
      <c r="E974" s="33"/>
      <c r="F974" s="33"/>
      <c r="G974" s="33"/>
      <c r="H974" s="33"/>
      <c r="I974" s="33"/>
      <c r="J974" s="33"/>
      <c r="K974" s="33"/>
      <c r="L974" s="33"/>
      <c r="M974" s="39"/>
      <c r="N974" s="33"/>
      <c r="O974" s="39"/>
      <c r="P974" s="33"/>
      <c r="Q974" s="524"/>
      <c r="R974" s="524"/>
      <c r="S974" s="524"/>
      <c r="T974" s="524"/>
      <c r="U974" s="524"/>
      <c r="V974" s="33"/>
      <c r="W974" s="33"/>
      <c r="X974" s="33"/>
      <c r="Y974" s="33"/>
      <c r="Z974" s="325"/>
      <c r="AA974" s="324"/>
      <c r="AB974" s="325"/>
      <c r="AC974" s="324"/>
      <c r="AD974" s="326"/>
      <c r="AE974" s="324"/>
      <c r="AF974" s="326"/>
      <c r="AG974" s="35"/>
      <c r="AH974" s="35"/>
      <c r="AI974" s="35"/>
      <c r="AJ974" s="35"/>
      <c r="AK974" s="35"/>
      <c r="AL974" s="35"/>
      <c r="AM974" s="35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1242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</row>
    <row r="975" spans="1:228" ht="12.75" hidden="1" customHeight="1" x14ac:dyDescent="0.2">
      <c r="A975" s="31"/>
      <c r="B975" s="31"/>
      <c r="C975" s="31"/>
      <c r="D975" s="32"/>
      <c r="E975" s="33"/>
      <c r="F975" s="33"/>
      <c r="G975" s="33"/>
      <c r="H975" s="33"/>
      <c r="I975" s="33"/>
      <c r="J975" s="33"/>
      <c r="K975" s="33"/>
      <c r="L975" s="33"/>
      <c r="M975" s="39"/>
      <c r="N975" s="33"/>
      <c r="O975" s="39"/>
      <c r="P975" s="33"/>
      <c r="Q975" s="524"/>
      <c r="R975" s="524"/>
      <c r="S975" s="524"/>
      <c r="T975" s="524"/>
      <c r="U975" s="524"/>
      <c r="V975" s="33"/>
      <c r="W975" s="33"/>
      <c r="X975" s="33"/>
      <c r="Y975" s="33"/>
      <c r="Z975" s="325"/>
      <c r="AA975" s="324"/>
      <c r="AB975" s="325"/>
      <c r="AC975" s="324"/>
      <c r="AD975" s="326"/>
      <c r="AE975" s="324"/>
      <c r="AF975" s="326"/>
      <c r="AG975" s="35"/>
      <c r="AH975" s="35"/>
      <c r="AI975" s="35"/>
      <c r="AJ975" s="35"/>
      <c r="AK975" s="35"/>
      <c r="AL975" s="35"/>
      <c r="AM975" s="35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1242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</row>
    <row r="976" spans="1:228" ht="12.75" hidden="1" customHeight="1" x14ac:dyDescent="0.2">
      <c r="A976" s="31"/>
      <c r="B976" s="31"/>
      <c r="C976" s="31"/>
      <c r="D976" s="32"/>
      <c r="E976" s="33"/>
      <c r="F976" s="33"/>
      <c r="G976" s="33"/>
      <c r="H976" s="33"/>
      <c r="I976" s="33"/>
      <c r="J976" s="33"/>
      <c r="K976" s="33"/>
      <c r="L976" s="33"/>
      <c r="M976" s="39"/>
      <c r="N976" s="33"/>
      <c r="O976" s="39"/>
      <c r="P976" s="33"/>
      <c r="Q976" s="524"/>
      <c r="R976" s="524"/>
      <c r="S976" s="524"/>
      <c r="T976" s="524"/>
      <c r="U976" s="524"/>
      <c r="V976" s="33"/>
      <c r="W976" s="33"/>
      <c r="X976" s="33"/>
      <c r="Y976" s="33"/>
      <c r="Z976" s="325"/>
      <c r="AA976" s="324"/>
      <c r="AB976" s="325"/>
      <c r="AC976" s="324"/>
      <c r="AD976" s="326"/>
      <c r="AE976" s="324"/>
      <c r="AF976" s="326"/>
      <c r="AG976" s="35"/>
      <c r="AH976" s="35"/>
      <c r="AI976" s="35"/>
      <c r="AJ976" s="35"/>
      <c r="AK976" s="35"/>
      <c r="AL976" s="35"/>
      <c r="AM976" s="35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1242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  <c r="CI976" s="39"/>
      <c r="CJ976" s="39"/>
      <c r="CK976" s="39"/>
      <c r="CL976" s="39"/>
      <c r="CM976" s="39"/>
      <c r="CN976" s="39"/>
      <c r="CO976" s="39"/>
      <c r="CP976" s="39"/>
      <c r="CQ976" s="39"/>
      <c r="CR976" s="39"/>
      <c r="CS976" s="39"/>
      <c r="CT976" s="39"/>
      <c r="CU976" s="39"/>
      <c r="CV976" s="39"/>
      <c r="CW976" s="39"/>
      <c r="CX976" s="39"/>
      <c r="CY976" s="39"/>
      <c r="CZ976" s="39"/>
      <c r="DA976" s="39"/>
      <c r="DB976" s="39"/>
      <c r="DC976" s="39"/>
      <c r="DD976" s="39"/>
      <c r="DE976" s="39"/>
      <c r="DF976" s="39"/>
      <c r="DG976" s="39"/>
      <c r="DH976" s="39"/>
      <c r="DI976" s="39"/>
      <c r="DJ976" s="39"/>
      <c r="DK976" s="39"/>
      <c r="DL976" s="39"/>
      <c r="DM976" s="39"/>
      <c r="DN976" s="39"/>
      <c r="DO976" s="39"/>
      <c r="DP976" s="39"/>
      <c r="DQ976" s="39"/>
      <c r="DR976" s="39"/>
      <c r="DS976" s="39"/>
      <c r="DT976" s="39"/>
      <c r="DU976" s="39"/>
      <c r="DV976" s="39"/>
      <c r="DW976" s="39"/>
      <c r="DX976" s="39"/>
      <c r="DY976" s="39"/>
      <c r="DZ976" s="39"/>
      <c r="EA976" s="39"/>
      <c r="EB976" s="39"/>
      <c r="EC976" s="39"/>
      <c r="ED976" s="39"/>
      <c r="EE976" s="39"/>
      <c r="EF976" s="39"/>
      <c r="EG976" s="39"/>
      <c r="EH976" s="39"/>
      <c r="EI976" s="39"/>
      <c r="EJ976" s="39"/>
      <c r="EK976" s="39"/>
      <c r="EL976" s="39"/>
      <c r="EM976" s="39"/>
      <c r="EN976" s="39"/>
      <c r="EO976" s="39"/>
      <c r="EP976" s="39"/>
      <c r="EQ976" s="39"/>
      <c r="ER976" s="39"/>
      <c r="ES976" s="39"/>
      <c r="ET976" s="39"/>
      <c r="EU976" s="39"/>
      <c r="EV976" s="39"/>
      <c r="EW976" s="39"/>
      <c r="EX976" s="39"/>
      <c r="EY976" s="39"/>
      <c r="EZ976" s="39"/>
      <c r="FA976" s="39"/>
      <c r="FB976" s="39"/>
      <c r="FC976" s="39"/>
      <c r="FD976" s="39"/>
      <c r="FE976" s="39"/>
      <c r="FF976" s="39"/>
      <c r="FG976" s="39"/>
      <c r="FH976" s="39"/>
      <c r="FI976" s="39"/>
      <c r="FJ976" s="39"/>
      <c r="FK976" s="39"/>
      <c r="FL976" s="39"/>
      <c r="FM976" s="39"/>
      <c r="FN976" s="39"/>
      <c r="FO976" s="39"/>
      <c r="FP976" s="39"/>
      <c r="FQ976" s="39"/>
      <c r="FR976" s="39"/>
      <c r="FS976" s="39"/>
      <c r="FT976" s="39"/>
      <c r="FU976" s="39"/>
      <c r="FV976" s="39"/>
      <c r="FW976" s="39"/>
      <c r="FX976" s="39"/>
      <c r="FY976" s="39"/>
      <c r="FZ976" s="39"/>
      <c r="GA976" s="39"/>
      <c r="GB976" s="39"/>
      <c r="GC976" s="39"/>
      <c r="GD976" s="39"/>
      <c r="GE976" s="39"/>
      <c r="GF976" s="39"/>
      <c r="GG976" s="39"/>
      <c r="GH976" s="39"/>
      <c r="GI976" s="39"/>
      <c r="GJ976" s="39"/>
      <c r="GK976" s="39"/>
      <c r="GL976" s="39"/>
      <c r="GM976" s="39"/>
      <c r="GN976" s="39"/>
      <c r="GO976" s="39"/>
      <c r="GP976" s="39"/>
      <c r="GQ976" s="39"/>
      <c r="GR976" s="39"/>
      <c r="GS976" s="39"/>
      <c r="GT976" s="39"/>
      <c r="GU976" s="39"/>
      <c r="GV976" s="39"/>
      <c r="GW976" s="39"/>
      <c r="GX976" s="39"/>
      <c r="GY976" s="39"/>
      <c r="GZ976" s="39"/>
      <c r="HA976" s="39"/>
      <c r="HB976" s="39"/>
      <c r="HC976" s="39"/>
      <c r="HD976" s="39"/>
      <c r="HE976" s="39"/>
      <c r="HF976" s="39"/>
      <c r="HG976" s="39"/>
      <c r="HH976" s="39"/>
      <c r="HI976" s="39"/>
      <c r="HJ976" s="39"/>
      <c r="HK976" s="39"/>
      <c r="HL976" s="39"/>
      <c r="HM976" s="39"/>
      <c r="HN976" s="39"/>
      <c r="HO976" s="39"/>
      <c r="HP976" s="39"/>
      <c r="HQ976" s="39"/>
      <c r="HR976" s="39"/>
      <c r="HS976" s="39"/>
      <c r="HT976" s="39"/>
    </row>
    <row r="977" spans="1:228" ht="12.75" hidden="1" customHeight="1" x14ac:dyDescent="0.2">
      <c r="A977" s="31"/>
      <c r="B977" s="31"/>
      <c r="C977" s="31"/>
      <c r="D977" s="32"/>
      <c r="E977" s="33"/>
      <c r="F977" s="33"/>
      <c r="G977" s="33"/>
      <c r="H977" s="33"/>
      <c r="I977" s="33"/>
      <c r="J977" s="33"/>
      <c r="K977" s="33"/>
      <c r="L977" s="33"/>
      <c r="M977" s="39"/>
      <c r="N977" s="33"/>
      <c r="O977" s="39"/>
      <c r="P977" s="33"/>
      <c r="Q977" s="524"/>
      <c r="R977" s="524"/>
      <c r="S977" s="524"/>
      <c r="T977" s="524"/>
      <c r="U977" s="524"/>
      <c r="V977" s="33"/>
      <c r="W977" s="33"/>
      <c r="X977" s="33"/>
      <c r="Y977" s="33"/>
      <c r="Z977" s="325"/>
      <c r="AA977" s="324"/>
      <c r="AB977" s="325"/>
      <c r="AC977" s="324"/>
      <c r="AD977" s="326"/>
      <c r="AE977" s="324"/>
      <c r="AF977" s="326"/>
      <c r="AG977" s="35"/>
      <c r="AH977" s="35"/>
      <c r="AI977" s="35"/>
      <c r="AJ977" s="35"/>
      <c r="AK977" s="35"/>
      <c r="AL977" s="35"/>
      <c r="AM977" s="35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1242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/>
      <c r="BP977" s="39"/>
      <c r="BQ977" s="39"/>
      <c r="BR977" s="39"/>
      <c r="BS977" s="39"/>
      <c r="BT977" s="39"/>
      <c r="BU977" s="39"/>
      <c r="BV977" s="39"/>
      <c r="BW977" s="39"/>
      <c r="BX977" s="39"/>
      <c r="BY977" s="39"/>
      <c r="BZ977" s="39"/>
      <c r="CA977" s="39"/>
      <c r="CB977" s="39"/>
      <c r="CC977" s="39"/>
      <c r="CD977" s="39"/>
      <c r="CE977" s="39"/>
      <c r="CF977" s="39"/>
      <c r="CG977" s="39"/>
      <c r="CH977" s="39"/>
      <c r="CI977" s="39"/>
      <c r="CJ977" s="39"/>
      <c r="CK977" s="39"/>
      <c r="CL977" s="39"/>
      <c r="CM977" s="39"/>
      <c r="CN977" s="39"/>
      <c r="CO977" s="39"/>
      <c r="CP977" s="39"/>
      <c r="CQ977" s="39"/>
      <c r="CR977" s="39"/>
      <c r="CS977" s="39"/>
      <c r="CT977" s="39"/>
      <c r="CU977" s="39"/>
      <c r="CV977" s="39"/>
      <c r="CW977" s="39"/>
      <c r="CX977" s="39"/>
      <c r="CY977" s="39"/>
      <c r="CZ977" s="39"/>
      <c r="DA977" s="39"/>
      <c r="DB977" s="39"/>
      <c r="DC977" s="39"/>
      <c r="DD977" s="39"/>
      <c r="DE977" s="39"/>
      <c r="DF977" s="39"/>
      <c r="DG977" s="39"/>
      <c r="DH977" s="39"/>
      <c r="DI977" s="39"/>
      <c r="DJ977" s="39"/>
      <c r="DK977" s="39"/>
      <c r="DL977" s="39"/>
      <c r="DM977" s="39"/>
      <c r="DN977" s="39"/>
      <c r="DO977" s="39"/>
      <c r="DP977" s="39"/>
      <c r="DQ977" s="39"/>
      <c r="DR977" s="39"/>
      <c r="DS977" s="39"/>
      <c r="DT977" s="39"/>
      <c r="DU977" s="39"/>
      <c r="DV977" s="39"/>
      <c r="DW977" s="39"/>
      <c r="DX977" s="39"/>
      <c r="DY977" s="39"/>
      <c r="DZ977" s="39"/>
      <c r="EA977" s="39"/>
      <c r="EB977" s="39"/>
      <c r="EC977" s="39"/>
      <c r="ED977" s="39"/>
      <c r="EE977" s="39"/>
      <c r="EF977" s="39"/>
      <c r="EG977" s="39"/>
      <c r="EH977" s="39"/>
      <c r="EI977" s="39"/>
      <c r="EJ977" s="39"/>
      <c r="EK977" s="39"/>
      <c r="EL977" s="39"/>
      <c r="EM977" s="39"/>
      <c r="EN977" s="39"/>
      <c r="EO977" s="39"/>
      <c r="EP977" s="39"/>
      <c r="EQ977" s="39"/>
      <c r="ER977" s="39"/>
      <c r="ES977" s="39"/>
      <c r="ET977" s="39"/>
      <c r="EU977" s="39"/>
      <c r="EV977" s="39"/>
      <c r="EW977" s="39"/>
      <c r="EX977" s="39"/>
      <c r="EY977" s="39"/>
      <c r="EZ977" s="39"/>
      <c r="FA977" s="39"/>
      <c r="FB977" s="39"/>
      <c r="FC977" s="39"/>
      <c r="FD977" s="39"/>
      <c r="FE977" s="39"/>
      <c r="FF977" s="39"/>
      <c r="FG977" s="39"/>
      <c r="FH977" s="39"/>
      <c r="FI977" s="39"/>
      <c r="FJ977" s="39"/>
      <c r="FK977" s="39"/>
      <c r="FL977" s="39"/>
      <c r="FM977" s="39"/>
      <c r="FN977" s="39"/>
      <c r="FO977" s="39"/>
      <c r="FP977" s="39"/>
      <c r="FQ977" s="39"/>
      <c r="FR977" s="39"/>
      <c r="FS977" s="39"/>
      <c r="FT977" s="39"/>
      <c r="FU977" s="39"/>
      <c r="FV977" s="39"/>
      <c r="FW977" s="39"/>
      <c r="FX977" s="39"/>
      <c r="FY977" s="39"/>
      <c r="FZ977" s="39"/>
      <c r="GA977" s="39"/>
      <c r="GB977" s="39"/>
      <c r="GC977" s="39"/>
      <c r="GD977" s="39"/>
      <c r="GE977" s="39"/>
      <c r="GF977" s="39"/>
      <c r="GG977" s="39"/>
      <c r="GH977" s="39"/>
      <c r="GI977" s="39"/>
      <c r="GJ977" s="39"/>
      <c r="GK977" s="39"/>
      <c r="GL977" s="39"/>
      <c r="GM977" s="39"/>
      <c r="GN977" s="39"/>
      <c r="GO977" s="39"/>
      <c r="GP977" s="39"/>
      <c r="GQ977" s="39"/>
      <c r="GR977" s="39"/>
      <c r="GS977" s="39"/>
      <c r="GT977" s="39"/>
      <c r="GU977" s="39"/>
      <c r="GV977" s="39"/>
      <c r="GW977" s="39"/>
      <c r="GX977" s="39"/>
      <c r="GY977" s="39"/>
      <c r="GZ977" s="39"/>
      <c r="HA977" s="39"/>
      <c r="HB977" s="39"/>
      <c r="HC977" s="39"/>
      <c r="HD977" s="39"/>
      <c r="HE977" s="39"/>
      <c r="HF977" s="39"/>
      <c r="HG977" s="39"/>
      <c r="HH977" s="39"/>
      <c r="HI977" s="39"/>
      <c r="HJ977" s="39"/>
      <c r="HK977" s="39"/>
      <c r="HL977" s="39"/>
      <c r="HM977" s="39"/>
      <c r="HN977" s="39"/>
      <c r="HO977" s="39"/>
      <c r="HP977" s="39"/>
      <c r="HQ977" s="39"/>
      <c r="HR977" s="39"/>
      <c r="HS977" s="39"/>
      <c r="HT977" s="39"/>
    </row>
    <row r="978" spans="1:228" ht="12.75" hidden="1" customHeight="1" x14ac:dyDescent="0.2">
      <c r="A978" s="31"/>
      <c r="B978" s="31"/>
      <c r="C978" s="31"/>
      <c r="D978" s="32"/>
      <c r="E978" s="33"/>
      <c r="F978" s="33"/>
      <c r="G978" s="33"/>
      <c r="H978" s="33"/>
      <c r="I978" s="33"/>
      <c r="J978" s="33"/>
      <c r="K978" s="33"/>
      <c r="L978" s="33"/>
      <c r="M978" s="39"/>
      <c r="N978" s="33"/>
      <c r="O978" s="39"/>
      <c r="P978" s="33"/>
      <c r="Q978" s="524"/>
      <c r="R978" s="524"/>
      <c r="S978" s="524"/>
      <c r="T978" s="524"/>
      <c r="U978" s="524"/>
      <c r="V978" s="33"/>
      <c r="W978" s="33"/>
      <c r="X978" s="33"/>
      <c r="Y978" s="33"/>
      <c r="Z978" s="325"/>
      <c r="AA978" s="324"/>
      <c r="AB978" s="325"/>
      <c r="AC978" s="324"/>
      <c r="AD978" s="326"/>
      <c r="AE978" s="324"/>
      <c r="AF978" s="326"/>
      <c r="AG978" s="35"/>
      <c r="AH978" s="35"/>
      <c r="AI978" s="35"/>
      <c r="AJ978" s="35"/>
      <c r="AK978" s="35"/>
      <c r="AL978" s="35"/>
      <c r="AM978" s="35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1242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  <c r="FT978" s="39"/>
      <c r="FU978" s="39"/>
      <c r="FV978" s="39"/>
      <c r="FW978" s="39"/>
      <c r="FX978" s="39"/>
      <c r="FY978" s="39"/>
      <c r="FZ978" s="39"/>
      <c r="GA978" s="39"/>
      <c r="GB978" s="39"/>
      <c r="GC978" s="39"/>
      <c r="GD978" s="39"/>
      <c r="GE978" s="39"/>
      <c r="GF978" s="39"/>
      <c r="GG978" s="39"/>
      <c r="GH978" s="39"/>
      <c r="GI978" s="39"/>
      <c r="GJ978" s="39"/>
      <c r="GK978" s="39"/>
      <c r="GL978" s="39"/>
      <c r="GM978" s="39"/>
      <c r="GN978" s="39"/>
      <c r="GO978" s="39"/>
      <c r="GP978" s="39"/>
      <c r="GQ978" s="39"/>
      <c r="GR978" s="39"/>
      <c r="GS978" s="39"/>
      <c r="GT978" s="39"/>
      <c r="GU978" s="39"/>
      <c r="GV978" s="39"/>
      <c r="GW978" s="39"/>
      <c r="GX978" s="39"/>
      <c r="GY978" s="39"/>
      <c r="GZ978" s="39"/>
      <c r="HA978" s="39"/>
      <c r="HB978" s="39"/>
      <c r="HC978" s="39"/>
      <c r="HD978" s="39"/>
      <c r="HE978" s="39"/>
      <c r="HF978" s="39"/>
      <c r="HG978" s="39"/>
      <c r="HH978" s="39"/>
      <c r="HI978" s="39"/>
      <c r="HJ978" s="39"/>
      <c r="HK978" s="39"/>
      <c r="HL978" s="39"/>
      <c r="HM978" s="39"/>
      <c r="HN978" s="39"/>
      <c r="HO978" s="39"/>
      <c r="HP978" s="39"/>
      <c r="HQ978" s="39"/>
      <c r="HR978" s="39"/>
      <c r="HS978" s="39"/>
      <c r="HT978" s="39"/>
    </row>
    <row r="979" spans="1:228" ht="12.75" hidden="1" customHeight="1" x14ac:dyDescent="0.2">
      <c r="A979" s="31"/>
      <c r="B979" s="31"/>
      <c r="C979" s="31"/>
      <c r="D979" s="32"/>
      <c r="E979" s="33"/>
      <c r="F979" s="33"/>
      <c r="G979" s="33"/>
      <c r="H979" s="33"/>
      <c r="I979" s="33"/>
      <c r="J979" s="33"/>
      <c r="K979" s="33"/>
      <c r="L979" s="33"/>
      <c r="M979" s="39"/>
      <c r="N979" s="33"/>
      <c r="O979" s="39"/>
      <c r="P979" s="33"/>
      <c r="Q979" s="524"/>
      <c r="R979" s="524"/>
      <c r="S979" s="524"/>
      <c r="T979" s="524"/>
      <c r="U979" s="524"/>
      <c r="V979" s="33"/>
      <c r="W979" s="33"/>
      <c r="X979" s="33"/>
      <c r="Y979" s="33"/>
      <c r="Z979" s="325"/>
      <c r="AA979" s="324"/>
      <c r="AB979" s="325"/>
      <c r="AC979" s="324"/>
      <c r="AD979" s="326"/>
      <c r="AE979" s="324"/>
      <c r="AF979" s="326"/>
      <c r="AG979" s="35"/>
      <c r="AH979" s="35"/>
      <c r="AI979" s="35"/>
      <c r="AJ979" s="35"/>
      <c r="AK979" s="35"/>
      <c r="AL979" s="35"/>
      <c r="AM979" s="35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1242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/>
      <c r="BP979" s="39"/>
      <c r="BQ979" s="39"/>
      <c r="BR979" s="39"/>
      <c r="BS979" s="39"/>
      <c r="BT979" s="39"/>
      <c r="BU979" s="39"/>
      <c r="BV979" s="39"/>
      <c r="BW979" s="39"/>
      <c r="BX979" s="39"/>
      <c r="BY979" s="39"/>
      <c r="BZ979" s="39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  <c r="DJ979" s="39"/>
      <c r="DK979" s="39"/>
      <c r="DL979" s="39"/>
      <c r="DM979" s="39"/>
      <c r="DN979" s="39"/>
      <c r="DO979" s="39"/>
      <c r="DP979" s="39"/>
      <c r="DQ979" s="39"/>
      <c r="DR979" s="39"/>
      <c r="DS979" s="39"/>
      <c r="DT979" s="39"/>
      <c r="DU979" s="39"/>
      <c r="DV979" s="39"/>
      <c r="DW979" s="39"/>
      <c r="DX979" s="39"/>
      <c r="DY979" s="39"/>
      <c r="DZ979" s="39"/>
      <c r="EA979" s="39"/>
      <c r="EB979" s="39"/>
      <c r="EC979" s="39"/>
      <c r="ED979" s="39"/>
      <c r="EE979" s="39"/>
      <c r="EF979" s="39"/>
      <c r="EG979" s="39"/>
      <c r="EH979" s="39"/>
      <c r="EI979" s="39"/>
      <c r="EJ979" s="39"/>
      <c r="EK979" s="39"/>
      <c r="EL979" s="39"/>
      <c r="EM979" s="39"/>
      <c r="EN979" s="39"/>
      <c r="EO979" s="39"/>
      <c r="EP979" s="39"/>
      <c r="EQ979" s="39"/>
      <c r="ER979" s="39"/>
      <c r="ES979" s="39"/>
      <c r="ET979" s="39"/>
      <c r="EU979" s="39"/>
      <c r="EV979" s="39"/>
      <c r="EW979" s="39"/>
      <c r="EX979" s="39"/>
      <c r="EY979" s="39"/>
      <c r="EZ979" s="39"/>
      <c r="FA979" s="39"/>
      <c r="FB979" s="39"/>
      <c r="FC979" s="39"/>
      <c r="FD979" s="39"/>
      <c r="FE979" s="39"/>
      <c r="FF979" s="39"/>
      <c r="FG979" s="39"/>
      <c r="FH979" s="39"/>
      <c r="FI979" s="39"/>
      <c r="FJ979" s="39"/>
      <c r="FK979" s="39"/>
      <c r="FL979" s="39"/>
      <c r="FM979" s="39"/>
      <c r="FN979" s="39"/>
      <c r="FO979" s="39"/>
      <c r="FP979" s="39"/>
      <c r="FQ979" s="39"/>
      <c r="FR979" s="39"/>
      <c r="FS979" s="39"/>
      <c r="FT979" s="39"/>
      <c r="FU979" s="39"/>
      <c r="FV979" s="39"/>
      <c r="FW979" s="39"/>
      <c r="FX979" s="39"/>
      <c r="FY979" s="39"/>
      <c r="FZ979" s="39"/>
      <c r="GA979" s="39"/>
      <c r="GB979" s="39"/>
      <c r="GC979" s="39"/>
      <c r="GD979" s="39"/>
      <c r="GE979" s="39"/>
      <c r="GF979" s="39"/>
      <c r="GG979" s="39"/>
      <c r="GH979" s="39"/>
      <c r="GI979" s="39"/>
      <c r="GJ979" s="39"/>
      <c r="GK979" s="39"/>
      <c r="GL979" s="39"/>
      <c r="GM979" s="39"/>
      <c r="GN979" s="39"/>
      <c r="GO979" s="39"/>
      <c r="GP979" s="39"/>
      <c r="GQ979" s="39"/>
      <c r="GR979" s="39"/>
      <c r="GS979" s="39"/>
      <c r="GT979" s="39"/>
      <c r="GU979" s="39"/>
      <c r="GV979" s="39"/>
      <c r="GW979" s="39"/>
      <c r="GX979" s="39"/>
      <c r="GY979" s="39"/>
      <c r="GZ979" s="39"/>
      <c r="HA979" s="39"/>
      <c r="HB979" s="39"/>
      <c r="HC979" s="39"/>
      <c r="HD979" s="39"/>
      <c r="HE979" s="39"/>
      <c r="HF979" s="39"/>
      <c r="HG979" s="39"/>
      <c r="HH979" s="39"/>
      <c r="HI979" s="39"/>
      <c r="HJ979" s="39"/>
      <c r="HK979" s="39"/>
      <c r="HL979" s="39"/>
      <c r="HM979" s="39"/>
      <c r="HN979" s="39"/>
      <c r="HO979" s="39"/>
      <c r="HP979" s="39"/>
      <c r="HQ979" s="39"/>
      <c r="HR979" s="39"/>
      <c r="HS979" s="39"/>
      <c r="HT979" s="39"/>
    </row>
    <row r="980" spans="1:228" ht="12.75" hidden="1" customHeight="1" x14ac:dyDescent="0.2">
      <c r="A980" s="31"/>
      <c r="B980" s="31"/>
      <c r="C980" s="31"/>
      <c r="D980" s="32"/>
      <c r="E980" s="33"/>
      <c r="F980" s="33"/>
      <c r="G980" s="33"/>
      <c r="H980" s="33"/>
      <c r="I980" s="33"/>
      <c r="J980" s="33"/>
      <c r="K980" s="33"/>
      <c r="L980" s="33"/>
      <c r="M980" s="39"/>
      <c r="N980" s="33"/>
      <c r="O980" s="39"/>
      <c r="P980" s="33"/>
      <c r="Q980" s="524"/>
      <c r="R980" s="524"/>
      <c r="S980" s="524"/>
      <c r="T980" s="524"/>
      <c r="U980" s="524"/>
      <c r="V980" s="33"/>
      <c r="W980" s="33"/>
      <c r="X980" s="33"/>
      <c r="Y980" s="33"/>
      <c r="Z980" s="325"/>
      <c r="AA980" s="324"/>
      <c r="AB980" s="325"/>
      <c r="AC980" s="324"/>
      <c r="AD980" s="326"/>
      <c r="AE980" s="324"/>
      <c r="AF980" s="326"/>
      <c r="AG980" s="35"/>
      <c r="AH980" s="35"/>
      <c r="AI980" s="35"/>
      <c r="AJ980" s="35"/>
      <c r="AK980" s="35"/>
      <c r="AL980" s="35"/>
      <c r="AM980" s="35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1242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  <c r="FR980" s="39"/>
      <c r="FS980" s="39"/>
      <c r="FT980" s="39"/>
      <c r="FU980" s="39"/>
      <c r="FV980" s="39"/>
      <c r="FW980" s="39"/>
      <c r="FX980" s="39"/>
      <c r="FY980" s="39"/>
      <c r="FZ980" s="39"/>
      <c r="GA980" s="39"/>
      <c r="GB980" s="39"/>
      <c r="GC980" s="39"/>
      <c r="GD980" s="39"/>
      <c r="GE980" s="39"/>
      <c r="GF980" s="39"/>
      <c r="GG980" s="39"/>
      <c r="GH980" s="39"/>
      <c r="GI980" s="39"/>
      <c r="GJ980" s="39"/>
      <c r="GK980" s="39"/>
      <c r="GL980" s="39"/>
      <c r="GM980" s="39"/>
      <c r="GN980" s="39"/>
      <c r="GO980" s="39"/>
      <c r="GP980" s="39"/>
      <c r="GQ980" s="39"/>
      <c r="GR980" s="39"/>
      <c r="GS980" s="39"/>
      <c r="GT980" s="39"/>
      <c r="GU980" s="39"/>
      <c r="GV980" s="39"/>
      <c r="GW980" s="39"/>
      <c r="GX980" s="39"/>
      <c r="GY980" s="39"/>
      <c r="GZ980" s="39"/>
      <c r="HA980" s="39"/>
      <c r="HB980" s="39"/>
      <c r="HC980" s="39"/>
      <c r="HD980" s="39"/>
      <c r="HE980" s="39"/>
      <c r="HF980" s="39"/>
      <c r="HG980" s="39"/>
      <c r="HH980" s="39"/>
      <c r="HI980" s="39"/>
      <c r="HJ980" s="39"/>
      <c r="HK980" s="39"/>
      <c r="HL980" s="39"/>
      <c r="HM980" s="39"/>
      <c r="HN980" s="39"/>
      <c r="HO980" s="39"/>
      <c r="HP980" s="39"/>
      <c r="HQ980" s="39"/>
      <c r="HR980" s="39"/>
      <c r="HS980" s="39"/>
      <c r="HT980" s="39"/>
    </row>
    <row r="981" spans="1:228" ht="12.75" hidden="1" customHeight="1" x14ac:dyDescent="0.2">
      <c r="A981" s="31"/>
      <c r="B981" s="31"/>
      <c r="C981" s="31"/>
      <c r="D981" s="32"/>
      <c r="E981" s="33"/>
      <c r="F981" s="33"/>
      <c r="G981" s="33"/>
      <c r="H981" s="33"/>
      <c r="I981" s="33"/>
      <c r="J981" s="33"/>
      <c r="K981" s="33"/>
      <c r="L981" s="33"/>
      <c r="M981" s="39"/>
      <c r="N981" s="33"/>
      <c r="O981" s="39"/>
      <c r="P981" s="33"/>
      <c r="Q981" s="524"/>
      <c r="R981" s="524"/>
      <c r="S981" s="524"/>
      <c r="T981" s="524"/>
      <c r="U981" s="524"/>
      <c r="V981" s="33"/>
      <c r="W981" s="33"/>
      <c r="X981" s="33"/>
      <c r="Y981" s="33"/>
      <c r="Z981" s="325"/>
      <c r="AA981" s="324"/>
      <c r="AB981" s="325"/>
      <c r="AC981" s="324"/>
      <c r="AD981" s="326"/>
      <c r="AE981" s="324"/>
      <c r="AF981" s="326"/>
      <c r="AG981" s="35"/>
      <c r="AH981" s="35"/>
      <c r="AI981" s="35"/>
      <c r="AJ981" s="35"/>
      <c r="AK981" s="35"/>
      <c r="AL981" s="35"/>
      <c r="AM981" s="35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1242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/>
      <c r="BP981" s="39"/>
      <c r="BQ981" s="39"/>
      <c r="BR981" s="39"/>
      <c r="BS981" s="39"/>
      <c r="BT981" s="39"/>
      <c r="BU981" s="39"/>
      <c r="BV981" s="39"/>
      <c r="BW981" s="39"/>
      <c r="BX981" s="39"/>
      <c r="BY981" s="39"/>
      <c r="BZ981" s="39"/>
      <c r="CA981" s="39"/>
      <c r="CB981" s="39"/>
      <c r="CC981" s="39"/>
      <c r="CD981" s="39"/>
      <c r="CE981" s="39"/>
      <c r="CF981" s="39"/>
      <c r="CG981" s="39"/>
      <c r="CH981" s="39"/>
      <c r="CI981" s="39"/>
      <c r="CJ981" s="39"/>
      <c r="CK981" s="39"/>
      <c r="CL981" s="39"/>
      <c r="CM981" s="39"/>
      <c r="CN981" s="39"/>
      <c r="CO981" s="39"/>
      <c r="CP981" s="39"/>
      <c r="CQ981" s="39"/>
      <c r="CR981" s="39"/>
      <c r="CS981" s="39"/>
      <c r="CT981" s="39"/>
      <c r="CU981" s="39"/>
      <c r="CV981" s="39"/>
      <c r="CW981" s="39"/>
      <c r="CX981" s="39"/>
      <c r="CY981" s="39"/>
      <c r="CZ981" s="39"/>
      <c r="DA981" s="39"/>
      <c r="DB981" s="39"/>
      <c r="DC981" s="39"/>
      <c r="DD981" s="39"/>
      <c r="DE981" s="39"/>
      <c r="DF981" s="39"/>
      <c r="DG981" s="39"/>
      <c r="DH981" s="39"/>
      <c r="DI981" s="39"/>
      <c r="DJ981" s="39"/>
      <c r="DK981" s="39"/>
      <c r="DL981" s="39"/>
      <c r="DM981" s="39"/>
      <c r="DN981" s="39"/>
      <c r="DO981" s="39"/>
      <c r="DP981" s="39"/>
      <c r="DQ981" s="39"/>
      <c r="DR981" s="39"/>
      <c r="DS981" s="39"/>
      <c r="DT981" s="39"/>
      <c r="DU981" s="39"/>
      <c r="DV981" s="39"/>
      <c r="DW981" s="39"/>
      <c r="DX981" s="39"/>
      <c r="DY981" s="39"/>
      <c r="DZ981" s="39"/>
      <c r="EA981" s="39"/>
      <c r="EB981" s="39"/>
      <c r="EC981" s="39"/>
      <c r="ED981" s="39"/>
      <c r="EE981" s="39"/>
      <c r="EF981" s="39"/>
      <c r="EG981" s="39"/>
      <c r="EH981" s="39"/>
      <c r="EI981" s="39"/>
      <c r="EJ981" s="39"/>
      <c r="EK981" s="39"/>
      <c r="EL981" s="39"/>
      <c r="EM981" s="39"/>
      <c r="EN981" s="39"/>
      <c r="EO981" s="39"/>
      <c r="EP981" s="39"/>
      <c r="EQ981" s="39"/>
      <c r="ER981" s="39"/>
      <c r="ES981" s="39"/>
      <c r="ET981" s="39"/>
      <c r="EU981" s="39"/>
      <c r="EV981" s="39"/>
      <c r="EW981" s="39"/>
      <c r="EX981" s="39"/>
      <c r="EY981" s="39"/>
      <c r="EZ981" s="39"/>
      <c r="FA981" s="39"/>
      <c r="FB981" s="39"/>
      <c r="FC981" s="39"/>
      <c r="FD981" s="39"/>
      <c r="FE981" s="39"/>
      <c r="FF981" s="39"/>
      <c r="FG981" s="39"/>
      <c r="FH981" s="39"/>
      <c r="FI981" s="39"/>
      <c r="FJ981" s="39"/>
      <c r="FK981" s="39"/>
      <c r="FL981" s="39"/>
      <c r="FM981" s="39"/>
      <c r="FN981" s="39"/>
      <c r="FO981" s="39"/>
      <c r="FP981" s="39"/>
      <c r="FQ981" s="39"/>
      <c r="FR981" s="39"/>
      <c r="FS981" s="39"/>
      <c r="FT981" s="39"/>
      <c r="FU981" s="39"/>
      <c r="FV981" s="39"/>
      <c r="FW981" s="39"/>
      <c r="FX981" s="39"/>
      <c r="FY981" s="39"/>
      <c r="FZ981" s="39"/>
      <c r="GA981" s="39"/>
      <c r="GB981" s="39"/>
      <c r="GC981" s="39"/>
      <c r="GD981" s="39"/>
      <c r="GE981" s="39"/>
      <c r="GF981" s="39"/>
      <c r="GG981" s="39"/>
      <c r="GH981" s="39"/>
      <c r="GI981" s="39"/>
      <c r="GJ981" s="39"/>
      <c r="GK981" s="39"/>
      <c r="GL981" s="39"/>
      <c r="GM981" s="39"/>
      <c r="GN981" s="39"/>
      <c r="GO981" s="39"/>
      <c r="GP981" s="39"/>
      <c r="GQ981" s="39"/>
      <c r="GR981" s="39"/>
      <c r="GS981" s="39"/>
      <c r="GT981" s="39"/>
      <c r="GU981" s="39"/>
      <c r="GV981" s="39"/>
      <c r="GW981" s="39"/>
      <c r="GX981" s="39"/>
      <c r="GY981" s="39"/>
      <c r="GZ981" s="39"/>
      <c r="HA981" s="39"/>
      <c r="HB981" s="39"/>
      <c r="HC981" s="39"/>
      <c r="HD981" s="39"/>
      <c r="HE981" s="39"/>
      <c r="HF981" s="39"/>
      <c r="HG981" s="39"/>
      <c r="HH981" s="39"/>
      <c r="HI981" s="39"/>
      <c r="HJ981" s="39"/>
      <c r="HK981" s="39"/>
      <c r="HL981" s="39"/>
      <c r="HM981" s="39"/>
      <c r="HN981" s="39"/>
      <c r="HO981" s="39"/>
      <c r="HP981" s="39"/>
      <c r="HQ981" s="39"/>
      <c r="HR981" s="39"/>
      <c r="HS981" s="39"/>
      <c r="HT981" s="39"/>
    </row>
    <row r="982" spans="1:228" ht="12.75" hidden="1" customHeight="1" x14ac:dyDescent="0.2">
      <c r="A982" s="31"/>
      <c r="B982" s="31"/>
      <c r="C982" s="31"/>
      <c r="D982" s="32"/>
      <c r="E982" s="33"/>
      <c r="F982" s="33"/>
      <c r="G982" s="33"/>
      <c r="H982" s="33"/>
      <c r="I982" s="33"/>
      <c r="J982" s="33"/>
      <c r="K982" s="33"/>
      <c r="L982" s="33"/>
      <c r="M982" s="39"/>
      <c r="N982" s="33"/>
      <c r="O982" s="39"/>
      <c r="P982" s="33"/>
      <c r="Q982" s="524"/>
      <c r="R982" s="524"/>
      <c r="S982" s="524"/>
      <c r="T982" s="524"/>
      <c r="U982" s="524"/>
      <c r="V982" s="33"/>
      <c r="W982" s="33"/>
      <c r="X982" s="33"/>
      <c r="Y982" s="33"/>
      <c r="Z982" s="325"/>
      <c r="AA982" s="324"/>
      <c r="AB982" s="325"/>
      <c r="AC982" s="324"/>
      <c r="AD982" s="326"/>
      <c r="AE982" s="324"/>
      <c r="AF982" s="326"/>
      <c r="AG982" s="35"/>
      <c r="AH982" s="35"/>
      <c r="AI982" s="35"/>
      <c r="AJ982" s="35"/>
      <c r="AK982" s="35"/>
      <c r="AL982" s="35"/>
      <c r="AM982" s="35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1242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  <c r="FR982" s="39"/>
      <c r="FS982" s="39"/>
      <c r="FT982" s="39"/>
      <c r="FU982" s="39"/>
      <c r="FV982" s="39"/>
      <c r="FW982" s="39"/>
      <c r="FX982" s="39"/>
      <c r="FY982" s="39"/>
      <c r="FZ982" s="39"/>
      <c r="GA982" s="39"/>
      <c r="GB982" s="39"/>
      <c r="GC982" s="39"/>
      <c r="GD982" s="39"/>
      <c r="GE982" s="39"/>
      <c r="GF982" s="39"/>
      <c r="GG982" s="39"/>
      <c r="GH982" s="39"/>
      <c r="GI982" s="39"/>
      <c r="GJ982" s="39"/>
      <c r="GK982" s="39"/>
      <c r="GL982" s="39"/>
      <c r="GM982" s="39"/>
      <c r="GN982" s="39"/>
      <c r="GO982" s="39"/>
      <c r="GP982" s="39"/>
      <c r="GQ982" s="39"/>
      <c r="GR982" s="39"/>
      <c r="GS982" s="39"/>
      <c r="GT982" s="39"/>
      <c r="GU982" s="39"/>
      <c r="GV982" s="39"/>
      <c r="GW982" s="39"/>
      <c r="GX982" s="39"/>
      <c r="GY982" s="39"/>
      <c r="GZ982" s="39"/>
      <c r="HA982" s="39"/>
      <c r="HB982" s="39"/>
      <c r="HC982" s="39"/>
      <c r="HD982" s="39"/>
      <c r="HE982" s="39"/>
      <c r="HF982" s="39"/>
      <c r="HG982" s="39"/>
      <c r="HH982" s="39"/>
      <c r="HI982" s="39"/>
      <c r="HJ982" s="39"/>
      <c r="HK982" s="39"/>
      <c r="HL982" s="39"/>
      <c r="HM982" s="39"/>
      <c r="HN982" s="39"/>
      <c r="HO982" s="39"/>
      <c r="HP982" s="39"/>
      <c r="HQ982" s="39"/>
      <c r="HR982" s="39"/>
      <c r="HS982" s="39"/>
      <c r="HT982" s="39"/>
    </row>
    <row r="983" spans="1:228" ht="12.75" hidden="1" customHeight="1" x14ac:dyDescent="0.2">
      <c r="A983" s="31"/>
      <c r="B983" s="31"/>
      <c r="C983" s="31"/>
      <c r="D983" s="32"/>
      <c r="E983" s="33"/>
      <c r="F983" s="33"/>
      <c r="G983" s="33"/>
      <c r="H983" s="33"/>
      <c r="I983" s="33"/>
      <c r="J983" s="33"/>
      <c r="K983" s="33"/>
      <c r="L983" s="33"/>
      <c r="M983" s="39"/>
      <c r="N983" s="33"/>
      <c r="O983" s="39"/>
      <c r="P983" s="33"/>
      <c r="Q983" s="524"/>
      <c r="R983" s="524"/>
      <c r="S983" s="524"/>
      <c r="T983" s="524"/>
      <c r="U983" s="524"/>
      <c r="V983" s="33"/>
      <c r="W983" s="33"/>
      <c r="X983" s="33"/>
      <c r="Y983" s="33"/>
      <c r="Z983" s="325"/>
      <c r="AA983" s="324"/>
      <c r="AB983" s="325"/>
      <c r="AC983" s="324"/>
      <c r="AD983" s="326"/>
      <c r="AE983" s="324"/>
      <c r="AF983" s="326"/>
      <c r="AG983" s="35"/>
      <c r="AH983" s="35"/>
      <c r="AI983" s="35"/>
      <c r="AJ983" s="35"/>
      <c r="AK983" s="35"/>
      <c r="AL983" s="35"/>
      <c r="AM983" s="35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1242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  <c r="FR983" s="39"/>
      <c r="FS983" s="39"/>
      <c r="FT983" s="39"/>
      <c r="FU983" s="39"/>
      <c r="FV983" s="39"/>
      <c r="FW983" s="39"/>
      <c r="FX983" s="39"/>
      <c r="FY983" s="39"/>
      <c r="FZ983" s="39"/>
      <c r="GA983" s="39"/>
      <c r="GB983" s="39"/>
      <c r="GC983" s="39"/>
      <c r="GD983" s="39"/>
      <c r="GE983" s="39"/>
      <c r="GF983" s="39"/>
      <c r="GG983" s="39"/>
      <c r="GH983" s="39"/>
      <c r="GI983" s="39"/>
      <c r="GJ983" s="39"/>
      <c r="GK983" s="39"/>
      <c r="GL983" s="39"/>
      <c r="GM983" s="39"/>
      <c r="GN983" s="39"/>
      <c r="GO983" s="39"/>
      <c r="GP983" s="39"/>
      <c r="GQ983" s="39"/>
      <c r="GR983" s="39"/>
      <c r="GS983" s="39"/>
      <c r="GT983" s="39"/>
      <c r="GU983" s="39"/>
      <c r="GV983" s="39"/>
      <c r="GW983" s="39"/>
      <c r="GX983" s="39"/>
      <c r="GY983" s="39"/>
      <c r="GZ983" s="39"/>
      <c r="HA983" s="39"/>
      <c r="HB983" s="39"/>
      <c r="HC983" s="39"/>
      <c r="HD983" s="39"/>
      <c r="HE983" s="39"/>
      <c r="HF983" s="39"/>
      <c r="HG983" s="39"/>
      <c r="HH983" s="39"/>
      <c r="HI983" s="39"/>
      <c r="HJ983" s="39"/>
      <c r="HK983" s="39"/>
      <c r="HL983" s="39"/>
      <c r="HM983" s="39"/>
      <c r="HN983" s="39"/>
      <c r="HO983" s="39"/>
      <c r="HP983" s="39"/>
      <c r="HQ983" s="39"/>
      <c r="HR983" s="39"/>
      <c r="HS983" s="39"/>
      <c r="HT983" s="39"/>
    </row>
    <row r="984" spans="1:228" ht="12.75" hidden="1" customHeight="1" x14ac:dyDescent="0.2">
      <c r="A984" s="31"/>
      <c r="B984" s="31"/>
      <c r="C984" s="31"/>
      <c r="D984" s="32"/>
      <c r="E984" s="33"/>
      <c r="F984" s="33"/>
      <c r="G984" s="33"/>
      <c r="H984" s="33"/>
      <c r="I984" s="33"/>
      <c r="J984" s="33"/>
      <c r="K984" s="33"/>
      <c r="L984" s="33"/>
      <c r="M984" s="39"/>
      <c r="N984" s="33"/>
      <c r="O984" s="39"/>
      <c r="P984" s="33"/>
      <c r="Q984" s="524"/>
      <c r="R984" s="524"/>
      <c r="S984" s="524"/>
      <c r="T984" s="524"/>
      <c r="U984" s="524"/>
      <c r="V984" s="33"/>
      <c r="W984" s="33"/>
      <c r="X984" s="33"/>
      <c r="Y984" s="33"/>
      <c r="Z984" s="325"/>
      <c r="AA984" s="324"/>
      <c r="AB984" s="325"/>
      <c r="AC984" s="324"/>
      <c r="AD984" s="326"/>
      <c r="AE984" s="324"/>
      <c r="AF984" s="326"/>
      <c r="AG984" s="35"/>
      <c r="AH984" s="35"/>
      <c r="AI984" s="35"/>
      <c r="AJ984" s="35"/>
      <c r="AK984" s="35"/>
      <c r="AL984" s="35"/>
      <c r="AM984" s="35"/>
      <c r="AN984" s="39"/>
      <c r="AO984" s="39"/>
      <c r="AP984" s="39"/>
      <c r="AQ984" s="327" t="s">
        <v>185</v>
      </c>
      <c r="AR984" s="39"/>
      <c r="AS984" s="39"/>
      <c r="AT984" s="39"/>
      <c r="AU984" s="39"/>
      <c r="AV984" s="39"/>
      <c r="AW984" s="39"/>
      <c r="AX984" s="39"/>
      <c r="AY984" s="39"/>
      <c r="AZ984" s="39"/>
      <c r="BA984" s="1242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  <c r="FR984" s="39"/>
      <c r="FS984" s="39"/>
      <c r="FT984" s="39"/>
      <c r="FU984" s="39"/>
      <c r="FV984" s="39"/>
      <c r="FW984" s="39"/>
      <c r="FX984" s="39"/>
      <c r="FY984" s="39"/>
      <c r="FZ984" s="39"/>
      <c r="GA984" s="39"/>
      <c r="GB984" s="39"/>
      <c r="GC984" s="39"/>
      <c r="GD984" s="39"/>
      <c r="GE984" s="39"/>
      <c r="GF984" s="39"/>
      <c r="GG984" s="39"/>
      <c r="GH984" s="39"/>
      <c r="GI984" s="39"/>
      <c r="GJ984" s="39"/>
      <c r="GK984" s="39"/>
      <c r="GL984" s="39"/>
      <c r="GM984" s="39"/>
      <c r="GN984" s="39"/>
      <c r="GO984" s="39"/>
      <c r="GP984" s="39"/>
      <c r="GQ984" s="39"/>
      <c r="GR984" s="39"/>
      <c r="GS984" s="39"/>
      <c r="GT984" s="39"/>
      <c r="GU984" s="39"/>
      <c r="GV984" s="39"/>
      <c r="GW984" s="39"/>
      <c r="GX984" s="39"/>
      <c r="GY984" s="39"/>
      <c r="GZ984" s="39"/>
      <c r="HA984" s="39"/>
      <c r="HB984" s="39"/>
      <c r="HC984" s="39"/>
      <c r="HD984" s="39"/>
      <c r="HE984" s="39"/>
      <c r="HF984" s="39"/>
      <c r="HG984" s="39"/>
      <c r="HH984" s="39"/>
      <c r="HI984" s="39"/>
      <c r="HJ984" s="39"/>
      <c r="HK984" s="39"/>
      <c r="HL984" s="39"/>
      <c r="HM984" s="39"/>
      <c r="HN984" s="39"/>
      <c r="HO984" s="39"/>
      <c r="HP984" s="39"/>
      <c r="HQ984" s="39"/>
      <c r="HR984" s="39"/>
      <c r="HS984" s="39"/>
      <c r="HT984" s="39"/>
    </row>
    <row r="985" spans="1:228" ht="12.75" hidden="1" customHeight="1" x14ac:dyDescent="0.2">
      <c r="A985" s="31"/>
      <c r="B985" s="31"/>
      <c r="C985" s="31"/>
      <c r="D985" s="32"/>
      <c r="E985" s="33"/>
      <c r="F985" s="33"/>
      <c r="G985" s="33"/>
      <c r="H985" s="33"/>
      <c r="I985" s="33"/>
      <c r="J985" s="33"/>
      <c r="K985" s="33"/>
      <c r="L985" s="33"/>
      <c r="M985" s="39"/>
      <c r="N985" s="33"/>
      <c r="O985" s="39"/>
      <c r="P985" s="33"/>
      <c r="Q985" s="524"/>
      <c r="R985" s="524"/>
      <c r="S985" s="524"/>
      <c r="T985" s="524"/>
      <c r="U985" s="524"/>
      <c r="V985" s="33"/>
      <c r="W985" s="33"/>
      <c r="X985" s="33"/>
      <c r="Y985" s="33"/>
      <c r="Z985" s="325"/>
      <c r="AA985" s="324"/>
      <c r="AB985" s="325"/>
      <c r="AC985" s="324"/>
      <c r="AD985" s="326"/>
      <c r="AE985" s="324"/>
      <c r="AF985" s="326"/>
      <c r="AG985" s="35"/>
      <c r="AH985" s="35"/>
      <c r="AI985" s="35"/>
      <c r="AJ985" s="35"/>
      <c r="AK985" s="35"/>
      <c r="AL985" s="35"/>
      <c r="AM985" s="35"/>
      <c r="AN985" s="39"/>
      <c r="AO985" s="39"/>
      <c r="AP985" s="39"/>
      <c r="AQ985" s="328"/>
      <c r="AR985" s="329"/>
      <c r="AS985" s="330" t="s">
        <v>41</v>
      </c>
      <c r="AT985" s="330"/>
      <c r="AU985" s="331"/>
      <c r="AV985" s="556" t="s">
        <v>42</v>
      </c>
      <c r="AW985" s="331"/>
      <c r="AX985" s="331"/>
      <c r="AY985" s="331" t="s">
        <v>9</v>
      </c>
      <c r="AZ985" s="39"/>
      <c r="BA985" s="1242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  <c r="FR985" s="39"/>
      <c r="FS985" s="39"/>
      <c r="FT985" s="39"/>
      <c r="FU985" s="39"/>
      <c r="FV985" s="39"/>
      <c r="FW985" s="39"/>
      <c r="FX985" s="39"/>
      <c r="FY985" s="39"/>
      <c r="FZ985" s="39"/>
      <c r="GA985" s="39"/>
      <c r="GB985" s="39"/>
      <c r="GC985" s="39"/>
      <c r="GD985" s="39"/>
      <c r="GE985" s="39"/>
      <c r="GF985" s="39"/>
      <c r="GG985" s="39"/>
      <c r="GH985" s="39"/>
      <c r="GI985" s="39"/>
      <c r="GJ985" s="39"/>
      <c r="GK985" s="39"/>
      <c r="GL985" s="39"/>
      <c r="GM985" s="39"/>
      <c r="GN985" s="39"/>
      <c r="GO985" s="39"/>
      <c r="GP985" s="39"/>
      <c r="GQ985" s="39"/>
      <c r="GR985" s="39"/>
      <c r="GS985" s="39"/>
      <c r="GT985" s="39"/>
      <c r="GU985" s="39"/>
      <c r="GV985" s="39"/>
      <c r="GW985" s="39"/>
      <c r="GX985" s="39"/>
      <c r="GY985" s="39"/>
      <c r="GZ985" s="39"/>
      <c r="HA985" s="39"/>
      <c r="HB985" s="39"/>
      <c r="HC985" s="39"/>
      <c r="HD985" s="39"/>
      <c r="HE985" s="39"/>
      <c r="HF985" s="39"/>
      <c r="HG985" s="39"/>
      <c r="HH985" s="39"/>
      <c r="HI985" s="39"/>
      <c r="HJ985" s="39"/>
      <c r="HK985" s="39"/>
      <c r="HL985" s="39"/>
      <c r="HM985" s="39"/>
      <c r="HN985" s="39"/>
      <c r="HO985" s="39"/>
      <c r="HP985" s="39"/>
      <c r="HQ985" s="39"/>
      <c r="HR985" s="39"/>
      <c r="HS985" s="39"/>
      <c r="HT985" s="39"/>
    </row>
    <row r="986" spans="1:228" ht="12.75" hidden="1" customHeight="1" x14ac:dyDescent="0.25">
      <c r="A986" s="31"/>
      <c r="B986" s="31"/>
      <c r="C986" s="31"/>
      <c r="D986" s="32"/>
      <c r="E986" s="33"/>
      <c r="F986" s="33"/>
      <c r="G986" s="33"/>
      <c r="H986" s="33"/>
      <c r="I986" s="33"/>
      <c r="J986" s="33"/>
      <c r="K986" s="33"/>
      <c r="L986" s="33"/>
      <c r="M986" s="39"/>
      <c r="N986" s="33"/>
      <c r="O986" s="39"/>
      <c r="P986" s="33"/>
      <c r="Q986" s="524"/>
      <c r="R986" s="524"/>
      <c r="S986" s="524"/>
      <c r="T986" s="524"/>
      <c r="U986" s="524"/>
      <c r="V986" s="33"/>
      <c r="W986" s="33"/>
      <c r="X986" s="33"/>
      <c r="Y986" s="33"/>
      <c r="Z986" s="325"/>
      <c r="AA986" s="324"/>
      <c r="AB986" s="325"/>
      <c r="AC986" s="324"/>
      <c r="AD986" s="326"/>
      <c r="AE986" s="324"/>
      <c r="AF986" s="326"/>
      <c r="AG986" s="35"/>
      <c r="AH986" s="35"/>
      <c r="AI986" s="35"/>
      <c r="AJ986" s="35"/>
      <c r="AK986" s="35"/>
      <c r="AL986" s="35"/>
      <c r="AM986" s="35"/>
      <c r="AN986" s="39"/>
      <c r="AO986" s="39"/>
      <c r="AP986" s="39"/>
      <c r="AQ986" s="332" t="s">
        <v>186</v>
      </c>
      <c r="AR986" s="333"/>
      <c r="AS986" s="334" t="s">
        <v>48</v>
      </c>
      <c r="AT986" s="335" t="s">
        <v>49</v>
      </c>
      <c r="AU986" s="335" t="s">
        <v>187</v>
      </c>
      <c r="AV986" s="335" t="s">
        <v>48</v>
      </c>
      <c r="AW986" s="335" t="s">
        <v>49</v>
      </c>
      <c r="AX986" s="335" t="s">
        <v>188</v>
      </c>
      <c r="AY986" s="335"/>
      <c r="AZ986" s="39"/>
      <c r="BA986" s="1242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/>
      <c r="BP986" s="39"/>
      <c r="BQ986" s="39"/>
      <c r="BR986" s="39"/>
      <c r="BS986" s="39"/>
      <c r="BT986" s="39"/>
      <c r="BU986" s="39"/>
      <c r="BV986" s="39"/>
      <c r="BW986" s="39"/>
      <c r="BX986" s="39"/>
      <c r="BY986" s="39"/>
      <c r="BZ986" s="39"/>
      <c r="CA986" s="39"/>
      <c r="CB986" s="39"/>
      <c r="CC986" s="39"/>
      <c r="CD986" s="39"/>
      <c r="CE986" s="39"/>
      <c r="CF986" s="39"/>
      <c r="CG986" s="39"/>
      <c r="CH986" s="39"/>
      <c r="CI986" s="39"/>
      <c r="CJ986" s="39"/>
      <c r="CK986" s="39"/>
      <c r="CL986" s="39"/>
      <c r="CM986" s="39"/>
      <c r="CN986" s="39"/>
      <c r="CO986" s="39"/>
      <c r="CP986" s="39"/>
      <c r="CQ986" s="39"/>
      <c r="CR986" s="39"/>
      <c r="CS986" s="39"/>
      <c r="CT986" s="39"/>
      <c r="CU986" s="39"/>
      <c r="CV986" s="39"/>
      <c r="CW986" s="39"/>
      <c r="CX986" s="39"/>
      <c r="CY986" s="39"/>
      <c r="CZ986" s="39"/>
      <c r="DA986" s="39"/>
      <c r="DB986" s="39"/>
      <c r="DC986" s="39"/>
      <c r="DD986" s="39"/>
      <c r="DE986" s="39"/>
      <c r="DF986" s="39"/>
      <c r="DG986" s="39"/>
      <c r="DH986" s="39"/>
      <c r="DI986" s="39"/>
      <c r="DJ986" s="39"/>
      <c r="DK986" s="39"/>
      <c r="DL986" s="39"/>
      <c r="DM986" s="39"/>
      <c r="DN986" s="39"/>
      <c r="DO986" s="39"/>
      <c r="DP986" s="39"/>
      <c r="DQ986" s="39"/>
      <c r="DR986" s="39"/>
      <c r="DS986" s="39"/>
      <c r="DT986" s="39"/>
      <c r="DU986" s="39"/>
      <c r="DV986" s="39"/>
      <c r="DW986" s="39"/>
      <c r="DX986" s="39"/>
      <c r="DY986" s="39"/>
      <c r="DZ986" s="39"/>
      <c r="EA986" s="39"/>
      <c r="EB986" s="39"/>
      <c r="EC986" s="39"/>
      <c r="ED986" s="39"/>
      <c r="EE986" s="39"/>
      <c r="EF986" s="39"/>
      <c r="EG986" s="39"/>
      <c r="EH986" s="39"/>
      <c r="EI986" s="39"/>
      <c r="EJ986" s="39"/>
      <c r="EK986" s="39"/>
      <c r="EL986" s="39"/>
      <c r="EM986" s="39"/>
      <c r="EN986" s="39"/>
      <c r="EO986" s="39"/>
      <c r="EP986" s="39"/>
      <c r="EQ986" s="39"/>
      <c r="ER986" s="39"/>
      <c r="ES986" s="39"/>
      <c r="ET986" s="39"/>
      <c r="EU986" s="39"/>
      <c r="EV986" s="39"/>
      <c r="EW986" s="39"/>
      <c r="EX986" s="39"/>
      <c r="EY986" s="39"/>
      <c r="EZ986" s="39"/>
      <c r="FA986" s="39"/>
      <c r="FB986" s="39"/>
      <c r="FC986" s="39"/>
      <c r="FD986" s="39"/>
      <c r="FE986" s="39"/>
      <c r="FF986" s="39"/>
      <c r="FG986" s="39"/>
      <c r="FH986" s="39"/>
      <c r="FI986" s="39"/>
      <c r="FJ986" s="39"/>
      <c r="FK986" s="39"/>
      <c r="FL986" s="39"/>
      <c r="FM986" s="39"/>
      <c r="FN986" s="39"/>
      <c r="FO986" s="39"/>
      <c r="FP986" s="39"/>
      <c r="FQ986" s="39"/>
      <c r="FR986" s="39"/>
      <c r="FS986" s="39"/>
      <c r="FT986" s="39"/>
      <c r="FU986" s="39"/>
      <c r="FV986" s="39"/>
      <c r="FW986" s="39"/>
      <c r="FX986" s="39"/>
      <c r="FY986" s="39"/>
      <c r="FZ986" s="39"/>
      <c r="GA986" s="39"/>
      <c r="GB986" s="39"/>
      <c r="GC986" s="39"/>
      <c r="GD986" s="39"/>
      <c r="GE986" s="39"/>
      <c r="GF986" s="39"/>
      <c r="GG986" s="39"/>
      <c r="GH986" s="39"/>
      <c r="GI986" s="39"/>
      <c r="GJ986" s="39"/>
      <c r="GK986" s="39"/>
      <c r="GL986" s="39"/>
      <c r="GM986" s="39"/>
      <c r="GN986" s="39"/>
      <c r="GO986" s="39"/>
      <c r="GP986" s="39"/>
      <c r="GQ986" s="39"/>
      <c r="GR986" s="39"/>
      <c r="GS986" s="39"/>
      <c r="GT986" s="39"/>
      <c r="GU986" s="39"/>
      <c r="GV986" s="39"/>
      <c r="GW986" s="39"/>
      <c r="GX986" s="39"/>
      <c r="GY986" s="39"/>
      <c r="GZ986" s="39"/>
      <c r="HA986" s="39"/>
      <c r="HB986" s="39"/>
      <c r="HC986" s="39"/>
      <c r="HD986" s="39"/>
      <c r="HE986" s="39"/>
      <c r="HF986" s="39"/>
      <c r="HG986" s="39"/>
      <c r="HH986" s="39"/>
      <c r="HI986" s="39"/>
      <c r="HJ986" s="39"/>
      <c r="HK986" s="39"/>
      <c r="HL986" s="39"/>
      <c r="HM986" s="39"/>
      <c r="HN986" s="39"/>
      <c r="HO986" s="39"/>
      <c r="HP986" s="39"/>
      <c r="HQ986" s="39"/>
      <c r="HR986" s="39"/>
      <c r="HS986" s="39"/>
      <c r="HT986" s="39"/>
    </row>
    <row r="987" spans="1:228" ht="12.75" hidden="1" customHeight="1" x14ac:dyDescent="0.25">
      <c r="A987" s="31"/>
      <c r="B987" s="31"/>
      <c r="C987" s="31"/>
      <c r="D987" s="32"/>
      <c r="E987" s="33"/>
      <c r="F987" s="33"/>
      <c r="G987" s="33"/>
      <c r="H987" s="33"/>
      <c r="I987" s="33"/>
      <c r="J987" s="33"/>
      <c r="K987" s="33"/>
      <c r="L987" s="33"/>
      <c r="M987" s="39"/>
      <c r="N987" s="33"/>
      <c r="O987" s="39"/>
      <c r="P987" s="33"/>
      <c r="Q987" s="524"/>
      <c r="R987" s="524"/>
      <c r="S987" s="524"/>
      <c r="T987" s="524"/>
      <c r="U987" s="524"/>
      <c r="V987" s="33"/>
      <c r="W987" s="33"/>
      <c r="X987" s="33"/>
      <c r="Y987" s="33"/>
      <c r="Z987" s="325"/>
      <c r="AA987" s="324"/>
      <c r="AB987" s="325"/>
      <c r="AC987" s="324"/>
      <c r="AD987" s="326"/>
      <c r="AE987" s="324"/>
      <c r="AF987" s="326"/>
      <c r="AG987" s="35"/>
      <c r="AH987" s="35"/>
      <c r="AI987" s="35"/>
      <c r="AJ987" s="35"/>
      <c r="AK987" s="35"/>
      <c r="AL987" s="35"/>
      <c r="AM987" s="35"/>
      <c r="AN987" s="39"/>
      <c r="AO987" s="336"/>
      <c r="AP987" s="39"/>
      <c r="AQ987" s="337" t="s">
        <v>55</v>
      </c>
      <c r="AR987" s="338"/>
      <c r="AS987" s="339">
        <v>50000</v>
      </c>
      <c r="AT987" s="340">
        <v>2000000</v>
      </c>
      <c r="AU987" s="341">
        <v>0</v>
      </c>
      <c r="AV987" s="338">
        <v>18</v>
      </c>
      <c r="AW987" s="557">
        <v>70</v>
      </c>
      <c r="AX987" s="558">
        <v>99</v>
      </c>
      <c r="AY987" s="558"/>
      <c r="AZ987" s="39"/>
      <c r="BA987" s="1242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  <c r="FR987" s="39"/>
      <c r="FS987" s="39"/>
      <c r="FT987" s="39"/>
      <c r="FU987" s="39"/>
      <c r="FV987" s="39"/>
      <c r="FW987" s="39"/>
      <c r="FX987" s="39"/>
      <c r="FY987" s="39"/>
      <c r="FZ987" s="39"/>
      <c r="GA987" s="39"/>
      <c r="GB987" s="39"/>
      <c r="GC987" s="39"/>
      <c r="GD987" s="39"/>
      <c r="GE987" s="39"/>
      <c r="GF987" s="39"/>
      <c r="GG987" s="39"/>
      <c r="GH987" s="39"/>
      <c r="GI987" s="39"/>
      <c r="GJ987" s="39"/>
      <c r="GK987" s="39"/>
      <c r="GL987" s="39"/>
      <c r="GM987" s="39"/>
      <c r="GN987" s="39"/>
      <c r="GO987" s="39"/>
      <c r="GP987" s="39"/>
      <c r="GQ987" s="39"/>
      <c r="GR987" s="39"/>
      <c r="GS987" s="39"/>
      <c r="GT987" s="39"/>
      <c r="GU987" s="39"/>
      <c r="GV987" s="39"/>
      <c r="GW987" s="39"/>
      <c r="GX987" s="39"/>
      <c r="GY987" s="39"/>
      <c r="GZ987" s="39"/>
      <c r="HA987" s="39"/>
      <c r="HB987" s="39"/>
      <c r="HC987" s="39"/>
      <c r="HD987" s="39"/>
      <c r="HE987" s="39"/>
      <c r="HF987" s="39"/>
      <c r="HG987" s="39"/>
      <c r="HH987" s="39"/>
      <c r="HI987" s="39"/>
      <c r="HJ987" s="39"/>
      <c r="HK987" s="39"/>
      <c r="HL987" s="39"/>
      <c r="HM987" s="39"/>
      <c r="HN987" s="39"/>
      <c r="HO987" s="39"/>
      <c r="HP987" s="39"/>
      <c r="HQ987" s="39"/>
      <c r="HR987" s="39"/>
      <c r="HS987" s="39"/>
      <c r="HT987" s="39"/>
    </row>
    <row r="988" spans="1:228" ht="12.75" hidden="1" customHeight="1" x14ac:dyDescent="0.25">
      <c r="A988" s="31"/>
      <c r="B988" s="31"/>
      <c r="C988" s="31"/>
      <c r="D988" s="32"/>
      <c r="E988" s="33"/>
      <c r="F988" s="33"/>
      <c r="G988" s="33"/>
      <c r="H988" s="33"/>
      <c r="I988" s="33"/>
      <c r="J988" s="33"/>
      <c r="K988" s="33"/>
      <c r="L988" s="33"/>
      <c r="M988" s="39"/>
      <c r="N988" s="33"/>
      <c r="O988" s="39"/>
      <c r="P988" s="33"/>
      <c r="Q988" s="524"/>
      <c r="R988" s="524"/>
      <c r="S988" s="524"/>
      <c r="T988" s="524"/>
      <c r="U988" s="524"/>
      <c r="V988" s="33"/>
      <c r="W988" s="33"/>
      <c r="X988" s="33"/>
      <c r="Y988" s="33"/>
      <c r="Z988" s="325"/>
      <c r="AA988" s="324"/>
      <c r="AB988" s="325"/>
      <c r="AC988" s="324"/>
      <c r="AD988" s="326"/>
      <c r="AE988" s="324"/>
      <c r="AF988" s="326"/>
      <c r="AG988" s="35"/>
      <c r="AH988" s="35"/>
      <c r="AI988" s="35"/>
      <c r="AJ988" s="35"/>
      <c r="AK988" s="35"/>
      <c r="AL988" s="35"/>
      <c r="AM988" s="35"/>
      <c r="AN988" s="39"/>
      <c r="AO988" s="336"/>
      <c r="AP988" s="39"/>
      <c r="AQ988" s="337" t="s">
        <v>57</v>
      </c>
      <c r="AR988" s="338"/>
      <c r="AS988" s="342">
        <v>50000</v>
      </c>
      <c r="AT988" s="342">
        <v>1000000</v>
      </c>
      <c r="AU988" s="343">
        <v>0</v>
      </c>
      <c r="AV988" s="338">
        <v>18</v>
      </c>
      <c r="AW988" s="559">
        <v>60</v>
      </c>
      <c r="AX988" s="558">
        <v>65</v>
      </c>
      <c r="AY988" s="558"/>
      <c r="AZ988" s="39"/>
      <c r="BA988" s="1242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  <c r="FR988" s="39"/>
      <c r="FS988" s="39"/>
      <c r="FT988" s="39"/>
      <c r="FU988" s="39"/>
      <c r="FV988" s="39"/>
      <c r="FW988" s="39"/>
      <c r="FX988" s="39"/>
      <c r="FY988" s="39"/>
      <c r="FZ988" s="39"/>
      <c r="GA988" s="39"/>
      <c r="GB988" s="39"/>
      <c r="GC988" s="39"/>
      <c r="GD988" s="39"/>
      <c r="GE988" s="39"/>
      <c r="GF988" s="39"/>
      <c r="GG988" s="39"/>
      <c r="GH988" s="39"/>
      <c r="GI988" s="39"/>
      <c r="GJ988" s="39"/>
      <c r="GK988" s="39"/>
      <c r="GL988" s="39"/>
      <c r="GM988" s="39"/>
      <c r="GN988" s="39"/>
      <c r="GO988" s="39"/>
      <c r="GP988" s="39"/>
      <c r="GQ988" s="39"/>
      <c r="GR988" s="39"/>
      <c r="GS988" s="39"/>
      <c r="GT988" s="39"/>
      <c r="GU988" s="39"/>
      <c r="GV988" s="39"/>
      <c r="GW988" s="39"/>
      <c r="GX988" s="39"/>
      <c r="GY988" s="39"/>
      <c r="GZ988" s="39"/>
      <c r="HA988" s="39"/>
      <c r="HB988" s="39"/>
      <c r="HC988" s="39"/>
      <c r="HD988" s="39"/>
      <c r="HE988" s="39"/>
      <c r="HF988" s="39"/>
      <c r="HG988" s="39"/>
      <c r="HH988" s="39"/>
      <c r="HI988" s="39"/>
      <c r="HJ988" s="39"/>
      <c r="HK988" s="39"/>
      <c r="HL988" s="39"/>
      <c r="HM988" s="39"/>
      <c r="HN988" s="39"/>
      <c r="HO988" s="39"/>
      <c r="HP988" s="39"/>
      <c r="HQ988" s="39"/>
      <c r="HR988" s="39"/>
      <c r="HS988" s="39"/>
      <c r="HT988" s="39"/>
    </row>
    <row r="989" spans="1:228" ht="12.75" hidden="1" customHeight="1" x14ac:dyDescent="0.25">
      <c r="A989" s="31"/>
      <c r="B989" s="31"/>
      <c r="C989" s="31"/>
      <c r="D989" s="32"/>
      <c r="E989" s="33"/>
      <c r="F989" s="33"/>
      <c r="G989" s="33"/>
      <c r="H989" s="33"/>
      <c r="I989" s="33"/>
      <c r="J989" s="33"/>
      <c r="K989" s="33"/>
      <c r="L989" s="33"/>
      <c r="M989" s="39"/>
      <c r="N989" s="33"/>
      <c r="O989" s="39"/>
      <c r="P989" s="33"/>
      <c r="Q989" s="524"/>
      <c r="R989" s="524"/>
      <c r="S989" s="524"/>
      <c r="T989" s="524"/>
      <c r="U989" s="524"/>
      <c r="V989" s="33"/>
      <c r="W989" s="33"/>
      <c r="X989" s="33"/>
      <c r="Y989" s="33"/>
      <c r="Z989" s="325"/>
      <c r="AA989" s="324"/>
      <c r="AB989" s="325"/>
      <c r="AC989" s="324"/>
      <c r="AD989" s="326"/>
      <c r="AE989" s="324"/>
      <c r="AF989" s="326"/>
      <c r="AG989" s="35"/>
      <c r="AH989" s="35"/>
      <c r="AI989" s="35"/>
      <c r="AJ989" s="35"/>
      <c r="AK989" s="35"/>
      <c r="AL989" s="35"/>
      <c r="AM989" s="35"/>
      <c r="AN989" s="39"/>
      <c r="AO989" s="336"/>
      <c r="AP989" s="39"/>
      <c r="AQ989" s="337" t="s">
        <v>189</v>
      </c>
      <c r="AR989" s="338"/>
      <c r="AS989" s="342">
        <f>AS987</f>
        <v>50000</v>
      </c>
      <c r="AT989" s="344">
        <f>AT987</f>
        <v>2000000</v>
      </c>
      <c r="AU989" s="345">
        <v>0</v>
      </c>
      <c r="AV989" s="338">
        <v>18</v>
      </c>
      <c r="AW989" s="559">
        <v>60</v>
      </c>
      <c r="AX989" s="558">
        <v>65</v>
      </c>
      <c r="AY989" s="558"/>
      <c r="AZ989" s="39"/>
      <c r="BA989" s="1242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  <c r="FR989" s="39"/>
      <c r="FS989" s="39"/>
      <c r="FT989" s="39"/>
      <c r="FU989" s="39"/>
      <c r="FV989" s="39"/>
      <c r="FW989" s="39"/>
      <c r="FX989" s="39"/>
      <c r="FY989" s="39"/>
      <c r="FZ989" s="39"/>
      <c r="GA989" s="39"/>
      <c r="GB989" s="39"/>
      <c r="GC989" s="39"/>
      <c r="GD989" s="39"/>
      <c r="GE989" s="39"/>
      <c r="GF989" s="39"/>
      <c r="GG989" s="39"/>
      <c r="GH989" s="39"/>
      <c r="GI989" s="39"/>
      <c r="GJ989" s="39"/>
      <c r="GK989" s="39"/>
      <c r="GL989" s="39"/>
      <c r="GM989" s="39"/>
      <c r="GN989" s="39"/>
      <c r="GO989" s="39"/>
      <c r="GP989" s="39"/>
      <c r="GQ989" s="39"/>
      <c r="GR989" s="39"/>
      <c r="GS989" s="39"/>
      <c r="GT989" s="39"/>
      <c r="GU989" s="39"/>
      <c r="GV989" s="39"/>
      <c r="GW989" s="39"/>
      <c r="GX989" s="39"/>
      <c r="GY989" s="39"/>
      <c r="GZ989" s="39"/>
      <c r="HA989" s="39"/>
      <c r="HB989" s="39"/>
      <c r="HC989" s="39"/>
      <c r="HD989" s="39"/>
      <c r="HE989" s="39"/>
      <c r="HF989" s="39"/>
      <c r="HG989" s="39"/>
      <c r="HH989" s="39"/>
      <c r="HI989" s="39"/>
      <c r="HJ989" s="39"/>
      <c r="HK989" s="39"/>
      <c r="HL989" s="39"/>
      <c r="HM989" s="39"/>
      <c r="HN989" s="39"/>
      <c r="HO989" s="39"/>
      <c r="HP989" s="39"/>
      <c r="HQ989" s="39"/>
      <c r="HR989" s="39"/>
      <c r="HS989" s="39"/>
      <c r="HT989" s="39"/>
    </row>
    <row r="990" spans="1:228" ht="12.75" hidden="1" customHeight="1" x14ac:dyDescent="0.25">
      <c r="A990" s="31"/>
      <c r="B990" s="31"/>
      <c r="C990" s="31"/>
      <c r="D990" s="32"/>
      <c r="E990" s="33"/>
      <c r="F990" s="33"/>
      <c r="G990" s="33"/>
      <c r="H990" s="33"/>
      <c r="I990" s="33"/>
      <c r="J990" s="33"/>
      <c r="K990" s="33"/>
      <c r="L990" s="33"/>
      <c r="M990" s="39"/>
      <c r="N990" s="33"/>
      <c r="O990" s="39"/>
      <c r="P990" s="33"/>
      <c r="Q990" s="524"/>
      <c r="R990" s="524"/>
      <c r="S990" s="524"/>
      <c r="T990" s="524"/>
      <c r="U990" s="524"/>
      <c r="V990" s="33"/>
      <c r="W990" s="33"/>
      <c r="X990" s="33"/>
      <c r="Y990" s="33"/>
      <c r="Z990" s="325"/>
      <c r="AA990" s="324"/>
      <c r="AB990" s="325"/>
      <c r="AC990" s="324"/>
      <c r="AD990" s="326"/>
      <c r="AE990" s="324"/>
      <c r="AF990" s="326"/>
      <c r="AG990" s="35"/>
      <c r="AH990" s="35"/>
      <c r="AI990" s="35"/>
      <c r="AJ990" s="35"/>
      <c r="AK990" s="35"/>
      <c r="AL990" s="35"/>
      <c r="AM990" s="35"/>
      <c r="AN990" s="39"/>
      <c r="AO990" s="336"/>
      <c r="AP990" s="39"/>
      <c r="AQ990" s="337" t="s">
        <v>190</v>
      </c>
      <c r="AR990" s="39"/>
      <c r="AS990" s="342">
        <f>AS987</f>
        <v>50000</v>
      </c>
      <c r="AT990" s="342">
        <v>1000000</v>
      </c>
      <c r="AU990" s="345">
        <v>0</v>
      </c>
      <c r="AV990" s="338">
        <v>18</v>
      </c>
      <c r="AW990" s="559">
        <v>60</v>
      </c>
      <c r="AX990" s="558">
        <v>65</v>
      </c>
      <c r="AY990" s="558"/>
      <c r="AZ990" s="39"/>
      <c r="BA990" s="1242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  <c r="FR990" s="39"/>
      <c r="FS990" s="39"/>
      <c r="FT990" s="39"/>
      <c r="FU990" s="39"/>
      <c r="FV990" s="39"/>
      <c r="FW990" s="39"/>
      <c r="FX990" s="39"/>
      <c r="FY990" s="39"/>
      <c r="FZ990" s="39"/>
      <c r="GA990" s="39"/>
      <c r="GB990" s="39"/>
      <c r="GC990" s="39"/>
      <c r="GD990" s="39"/>
      <c r="GE990" s="39"/>
      <c r="GF990" s="39"/>
      <c r="GG990" s="39"/>
      <c r="GH990" s="39"/>
      <c r="GI990" s="39"/>
      <c r="GJ990" s="39"/>
      <c r="GK990" s="39"/>
      <c r="GL990" s="39"/>
      <c r="GM990" s="39"/>
      <c r="GN990" s="39"/>
      <c r="GO990" s="39"/>
      <c r="GP990" s="39"/>
      <c r="GQ990" s="39"/>
      <c r="GR990" s="39"/>
      <c r="GS990" s="39"/>
      <c r="GT990" s="39"/>
      <c r="GU990" s="39"/>
      <c r="GV990" s="39"/>
      <c r="GW990" s="39"/>
      <c r="GX990" s="39"/>
      <c r="GY990" s="39"/>
      <c r="GZ990" s="39"/>
      <c r="HA990" s="39"/>
      <c r="HB990" s="39"/>
      <c r="HC990" s="39"/>
      <c r="HD990" s="39"/>
      <c r="HE990" s="39"/>
      <c r="HF990" s="39"/>
      <c r="HG990" s="39"/>
      <c r="HH990" s="39"/>
      <c r="HI990" s="39"/>
      <c r="HJ990" s="39"/>
      <c r="HK990" s="39"/>
      <c r="HL990" s="39"/>
      <c r="HM990" s="39"/>
      <c r="HN990" s="39"/>
      <c r="HO990" s="39"/>
      <c r="HP990" s="39"/>
      <c r="HQ990" s="39"/>
      <c r="HR990" s="39"/>
      <c r="HS990" s="39"/>
      <c r="HT990" s="39"/>
    </row>
    <row r="991" spans="1:228" ht="12.75" hidden="1" customHeight="1" x14ac:dyDescent="0.25">
      <c r="A991" s="31"/>
      <c r="B991" s="31"/>
      <c r="C991" s="31"/>
      <c r="D991" s="32"/>
      <c r="E991" s="33"/>
      <c r="F991" s="33"/>
      <c r="G991" s="33"/>
      <c r="H991" s="33"/>
      <c r="I991" s="33"/>
      <c r="J991" s="33"/>
      <c r="K991" s="33"/>
      <c r="L991" s="33"/>
      <c r="M991" s="39"/>
      <c r="N991" s="33"/>
      <c r="O991" s="39"/>
      <c r="P991" s="33"/>
      <c r="Q991" s="524"/>
      <c r="R991" s="524"/>
      <c r="S991" s="524"/>
      <c r="T991" s="524"/>
      <c r="U991" s="524"/>
      <c r="V991" s="33"/>
      <c r="W991" s="33"/>
      <c r="X991" s="33"/>
      <c r="Y991" s="33"/>
      <c r="Z991" s="325"/>
      <c r="AA991" s="324"/>
      <c r="AB991" s="325"/>
      <c r="AC991" s="324"/>
      <c r="AD991" s="326"/>
      <c r="AE991" s="324"/>
      <c r="AF991" s="326"/>
      <c r="AG991" s="35"/>
      <c r="AH991" s="35"/>
      <c r="AI991" s="35"/>
      <c r="AJ991" s="35"/>
      <c r="AK991" s="35"/>
      <c r="AL991" s="35"/>
      <c r="AM991" s="35"/>
      <c r="AN991" s="39"/>
      <c r="AO991" s="336"/>
      <c r="AP991" s="39"/>
      <c r="AQ991" s="337" t="s">
        <v>191</v>
      </c>
      <c r="AR991" s="338"/>
      <c r="AS991" s="342">
        <v>100</v>
      </c>
      <c r="AT991" s="344">
        <v>3000</v>
      </c>
      <c r="AU991" s="345">
        <v>0</v>
      </c>
      <c r="AV991" s="338">
        <v>18</v>
      </c>
      <c r="AW991" s="559">
        <v>60</v>
      </c>
      <c r="AX991" s="558">
        <v>65</v>
      </c>
      <c r="AY991" s="558"/>
      <c r="AZ991" s="39"/>
      <c r="BA991" s="1261"/>
      <c r="BB991" s="560"/>
      <c r="BC991" s="560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  <c r="FR991" s="39"/>
      <c r="FS991" s="39"/>
      <c r="FT991" s="39"/>
      <c r="FU991" s="39"/>
      <c r="FV991" s="39"/>
      <c r="FW991" s="39"/>
      <c r="FX991" s="39"/>
      <c r="FY991" s="39"/>
      <c r="FZ991" s="39"/>
      <c r="GA991" s="39"/>
      <c r="GB991" s="39"/>
      <c r="GC991" s="39"/>
      <c r="GD991" s="39"/>
      <c r="GE991" s="39"/>
      <c r="GF991" s="39"/>
      <c r="GG991" s="39"/>
      <c r="GH991" s="39"/>
      <c r="GI991" s="39"/>
      <c r="GJ991" s="39"/>
      <c r="GK991" s="39"/>
      <c r="GL991" s="39"/>
      <c r="GM991" s="39"/>
      <c r="GN991" s="39"/>
      <c r="GO991" s="39"/>
      <c r="GP991" s="39"/>
      <c r="GQ991" s="39"/>
      <c r="GR991" s="39"/>
      <c r="GS991" s="39"/>
      <c r="GT991" s="39"/>
      <c r="GU991" s="39"/>
      <c r="GV991" s="39"/>
      <c r="GW991" s="39"/>
      <c r="GX991" s="39"/>
      <c r="GY991" s="39"/>
      <c r="GZ991" s="39"/>
      <c r="HA991" s="39"/>
      <c r="HB991" s="39"/>
      <c r="HC991" s="39"/>
      <c r="HD991" s="39"/>
      <c r="HE991" s="39"/>
      <c r="HF991" s="39"/>
      <c r="HG991" s="39"/>
      <c r="HH991" s="39"/>
      <c r="HI991" s="39"/>
      <c r="HJ991" s="39"/>
      <c r="HK991" s="39"/>
      <c r="HL991" s="39"/>
      <c r="HM991" s="39"/>
      <c r="HN991" s="39"/>
      <c r="HO991" s="39"/>
      <c r="HP991" s="39"/>
      <c r="HQ991" s="39"/>
      <c r="HR991" s="39"/>
      <c r="HS991" s="39"/>
      <c r="HT991" s="39"/>
    </row>
    <row r="992" spans="1:228" ht="12.75" hidden="1" customHeight="1" x14ac:dyDescent="0.25">
      <c r="A992" s="31"/>
      <c r="B992" s="31"/>
      <c r="C992" s="31"/>
      <c r="D992" s="32"/>
      <c r="E992" s="33"/>
      <c r="F992" s="33"/>
      <c r="G992" s="33"/>
      <c r="H992" s="33"/>
      <c r="I992" s="33"/>
      <c r="J992" s="33"/>
      <c r="K992" s="33"/>
      <c r="L992" s="33"/>
      <c r="M992" s="39"/>
      <c r="N992" s="33"/>
      <c r="O992" s="39"/>
      <c r="P992" s="33"/>
      <c r="Q992" s="524"/>
      <c r="R992" s="524"/>
      <c r="S992" s="524"/>
      <c r="T992" s="524"/>
      <c r="U992" s="524"/>
      <c r="V992" s="33"/>
      <c r="W992" s="33"/>
      <c r="X992" s="33"/>
      <c r="Y992" s="33"/>
      <c r="Z992" s="325"/>
      <c r="AA992" s="324"/>
      <c r="AB992" s="325"/>
      <c r="AC992" s="324"/>
      <c r="AD992" s="326"/>
      <c r="AE992" s="324"/>
      <c r="AF992" s="326"/>
      <c r="AG992" s="35"/>
      <c r="AH992" s="35"/>
      <c r="AI992" s="35"/>
      <c r="AJ992" s="35"/>
      <c r="AK992" s="35"/>
      <c r="AL992" s="35"/>
      <c r="AM992" s="35"/>
      <c r="AN992" s="39"/>
      <c r="AO992" s="336"/>
      <c r="AP992" s="39"/>
      <c r="AQ992" s="346" t="s">
        <v>192</v>
      </c>
      <c r="AR992" s="347"/>
      <c r="AS992" s="348">
        <v>50000</v>
      </c>
      <c r="AT992" s="349">
        <v>250000</v>
      </c>
      <c r="AU992" s="350">
        <v>0</v>
      </c>
      <c r="AV992" s="561">
        <v>18</v>
      </c>
      <c r="AW992" s="562">
        <v>60</v>
      </c>
      <c r="AX992" s="563">
        <v>65</v>
      </c>
      <c r="AY992" s="563"/>
      <c r="AZ992" s="39"/>
      <c r="BA992" s="1242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  <c r="FR992" s="39"/>
      <c r="FS992" s="39"/>
      <c r="FT992" s="39"/>
      <c r="FU992" s="39"/>
      <c r="FV992" s="39"/>
      <c r="FW992" s="39"/>
      <c r="FX992" s="39"/>
      <c r="FY992" s="39"/>
      <c r="FZ992" s="39"/>
      <c r="GA992" s="39"/>
      <c r="GB992" s="39"/>
      <c r="GC992" s="39"/>
      <c r="GD992" s="39"/>
      <c r="GE992" s="39"/>
      <c r="GF992" s="39"/>
      <c r="GG992" s="39"/>
      <c r="GH992" s="39"/>
      <c r="GI992" s="39"/>
      <c r="GJ992" s="39"/>
      <c r="GK992" s="39"/>
      <c r="GL992" s="39"/>
      <c r="GM992" s="39"/>
      <c r="GN992" s="39"/>
      <c r="GO992" s="39"/>
      <c r="GP992" s="39"/>
      <c r="GQ992" s="39"/>
      <c r="GR992" s="39"/>
      <c r="GS992" s="39"/>
      <c r="GT992" s="39"/>
      <c r="GU992" s="39"/>
      <c r="GV992" s="39"/>
      <c r="GW992" s="39"/>
      <c r="GX992" s="39"/>
      <c r="GY992" s="39"/>
      <c r="GZ992" s="39"/>
      <c r="HA992" s="39"/>
      <c r="HB992" s="39"/>
      <c r="HC992" s="39"/>
      <c r="HD992" s="39"/>
      <c r="HE992" s="39"/>
      <c r="HF992" s="39"/>
      <c r="HG992" s="39"/>
      <c r="HH992" s="39"/>
      <c r="HI992" s="39"/>
      <c r="HJ992" s="39"/>
      <c r="HK992" s="39"/>
      <c r="HL992" s="39"/>
      <c r="HM992" s="39"/>
      <c r="HN992" s="39"/>
      <c r="HO992" s="39"/>
      <c r="HP992" s="39"/>
      <c r="HQ992" s="39"/>
      <c r="HR992" s="39"/>
      <c r="HS992" s="39"/>
      <c r="HT992" s="39"/>
    </row>
    <row r="993" spans="1:228" ht="12.75" hidden="1" customHeight="1" x14ac:dyDescent="0.25">
      <c r="A993" s="31"/>
      <c r="B993" s="31"/>
      <c r="C993" s="31"/>
      <c r="D993" s="32"/>
      <c r="E993" s="33"/>
      <c r="F993" s="33"/>
      <c r="G993" s="33"/>
      <c r="H993" s="33"/>
      <c r="I993" s="33"/>
      <c r="J993" s="33"/>
      <c r="K993" s="33"/>
      <c r="L993" s="33"/>
      <c r="M993" s="39"/>
      <c r="N993" s="33"/>
      <c r="O993" s="39"/>
      <c r="P993" s="33"/>
      <c r="Q993" s="524"/>
      <c r="R993" s="524"/>
      <c r="S993" s="524"/>
      <c r="T993" s="524"/>
      <c r="U993" s="524"/>
      <c r="V993" s="33"/>
      <c r="W993" s="33"/>
      <c r="X993" s="33"/>
      <c r="Y993" s="33"/>
      <c r="Z993" s="325"/>
      <c r="AA993" s="324"/>
      <c r="AB993" s="325"/>
      <c r="AC993" s="324"/>
      <c r="AD993" s="326"/>
      <c r="AE993" s="324"/>
      <c r="AF993" s="326"/>
      <c r="AG993" s="35"/>
      <c r="AH993" s="35"/>
      <c r="AI993" s="35"/>
      <c r="AJ993" s="35"/>
      <c r="AK993" s="35"/>
      <c r="AL993" s="35"/>
      <c r="AM993" s="35"/>
      <c r="AN993" s="39"/>
      <c r="AO993" s="39"/>
      <c r="AP993" s="39"/>
      <c r="AQ993" s="351"/>
      <c r="AR993" s="39"/>
      <c r="AS993" s="39"/>
      <c r="AT993" s="39"/>
      <c r="AU993" s="39"/>
      <c r="AV993" s="39"/>
      <c r="AW993" s="39"/>
      <c r="AX993" s="39"/>
      <c r="AY993" s="39"/>
      <c r="AZ993" s="39"/>
      <c r="BA993" s="1242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  <c r="FR993" s="39"/>
      <c r="FS993" s="39"/>
      <c r="FT993" s="39"/>
      <c r="FU993" s="39"/>
      <c r="FV993" s="39"/>
      <c r="FW993" s="39"/>
      <c r="FX993" s="39"/>
      <c r="FY993" s="39"/>
      <c r="FZ993" s="39"/>
      <c r="GA993" s="39"/>
      <c r="GB993" s="39"/>
      <c r="GC993" s="39"/>
      <c r="GD993" s="39"/>
      <c r="GE993" s="39"/>
      <c r="GF993" s="39"/>
      <c r="GG993" s="39"/>
      <c r="GH993" s="39"/>
      <c r="GI993" s="39"/>
      <c r="GJ993" s="39"/>
      <c r="GK993" s="39"/>
      <c r="GL993" s="39"/>
      <c r="GM993" s="39"/>
      <c r="GN993" s="39"/>
      <c r="GO993" s="39"/>
      <c r="GP993" s="39"/>
      <c r="GQ993" s="39"/>
      <c r="GR993" s="39"/>
      <c r="GS993" s="39"/>
      <c r="GT993" s="39"/>
      <c r="GU993" s="39"/>
      <c r="GV993" s="39"/>
      <c r="GW993" s="39"/>
      <c r="GX993" s="39"/>
      <c r="GY993" s="39"/>
      <c r="GZ993" s="39"/>
      <c r="HA993" s="39"/>
      <c r="HB993" s="39"/>
      <c r="HC993" s="39"/>
      <c r="HD993" s="39"/>
      <c r="HE993" s="39"/>
      <c r="HF993" s="39"/>
      <c r="HG993" s="39"/>
      <c r="HH993" s="39"/>
      <c r="HI993" s="39"/>
      <c r="HJ993" s="39"/>
      <c r="HK993" s="39"/>
      <c r="HL993" s="39"/>
      <c r="HM993" s="39"/>
      <c r="HN993" s="39"/>
      <c r="HO993" s="39"/>
      <c r="HP993" s="39"/>
      <c r="HQ993" s="39"/>
      <c r="HR993" s="39"/>
      <c r="HS993" s="39"/>
      <c r="HT993" s="39"/>
    </row>
    <row r="994" spans="1:228" ht="12.75" hidden="1" customHeight="1" x14ac:dyDescent="0.2">
      <c r="A994" s="31"/>
      <c r="B994" s="31"/>
      <c r="C994" s="31"/>
      <c r="D994" s="32"/>
      <c r="E994" s="33"/>
      <c r="F994" s="33"/>
      <c r="G994" s="33"/>
      <c r="H994" s="33"/>
      <c r="I994" s="33"/>
      <c r="J994" s="33"/>
      <c r="K994" s="33"/>
      <c r="L994" s="33"/>
      <c r="M994" s="39"/>
      <c r="N994" s="33"/>
      <c r="O994" s="39"/>
      <c r="P994" s="33"/>
      <c r="Q994" s="524"/>
      <c r="R994" s="524"/>
      <c r="S994" s="524"/>
      <c r="T994" s="524"/>
      <c r="U994" s="524"/>
      <c r="V994" s="33"/>
      <c r="W994" s="33"/>
      <c r="X994" s="33"/>
      <c r="Y994" s="33"/>
      <c r="Z994" s="325"/>
      <c r="AA994" s="324"/>
      <c r="AB994" s="325"/>
      <c r="AC994" s="324"/>
      <c r="AD994" s="326"/>
      <c r="AE994" s="324"/>
      <c r="AF994" s="326"/>
      <c r="AG994" s="35"/>
      <c r="AH994" s="35"/>
      <c r="AI994" s="35"/>
      <c r="AJ994" s="35"/>
      <c r="AK994" s="35"/>
      <c r="AL994" s="35"/>
      <c r="AM994" s="35"/>
      <c r="AN994" s="39"/>
      <c r="AO994" s="39"/>
      <c r="AP994" s="39"/>
      <c r="AQ994" s="327" t="s">
        <v>193</v>
      </c>
      <c r="AR994" s="242"/>
      <c r="AS994" s="242"/>
      <c r="AT994" s="242"/>
      <c r="AU994" s="242"/>
      <c r="AV994" s="242"/>
      <c r="AW994" s="242"/>
      <c r="AX994" s="39"/>
      <c r="AY994" s="39"/>
      <c r="AZ994" s="39"/>
      <c r="BA994" s="1242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  <c r="FR994" s="39"/>
      <c r="FS994" s="39"/>
      <c r="FT994" s="39"/>
      <c r="FU994" s="39"/>
      <c r="FV994" s="39"/>
      <c r="FW994" s="39"/>
      <c r="FX994" s="39"/>
      <c r="FY994" s="39"/>
      <c r="FZ994" s="39"/>
      <c r="GA994" s="39"/>
      <c r="GB994" s="39"/>
      <c r="GC994" s="39"/>
      <c r="GD994" s="39"/>
      <c r="GE994" s="39"/>
      <c r="GF994" s="39"/>
      <c r="GG994" s="39"/>
      <c r="GH994" s="39"/>
      <c r="GI994" s="39"/>
      <c r="GJ994" s="39"/>
      <c r="GK994" s="39"/>
      <c r="GL994" s="39"/>
      <c r="GM994" s="39"/>
      <c r="GN994" s="39"/>
      <c r="GO994" s="39"/>
      <c r="GP994" s="39"/>
      <c r="GQ994" s="39"/>
      <c r="GR994" s="39"/>
      <c r="GS994" s="39"/>
      <c r="GT994" s="39"/>
      <c r="GU994" s="39"/>
      <c r="GV994" s="39"/>
      <c r="GW994" s="39"/>
      <c r="GX994" s="39"/>
      <c r="GY994" s="39"/>
      <c r="GZ994" s="39"/>
      <c r="HA994" s="39"/>
      <c r="HB994" s="39"/>
      <c r="HC994" s="39"/>
      <c r="HD994" s="39"/>
      <c r="HE994" s="39"/>
      <c r="HF994" s="39"/>
      <c r="HG994" s="39"/>
      <c r="HH994" s="39"/>
      <c r="HI994" s="39"/>
      <c r="HJ994" s="39"/>
      <c r="HK994" s="39"/>
      <c r="HL994" s="39"/>
      <c r="HM994" s="39"/>
      <c r="HN994" s="39"/>
      <c r="HO994" s="39"/>
      <c r="HP994" s="39"/>
      <c r="HQ994" s="39"/>
      <c r="HR994" s="39"/>
      <c r="HS994" s="39"/>
      <c r="HT994" s="39"/>
    </row>
    <row r="995" spans="1:228" ht="12.75" hidden="1" customHeight="1" x14ac:dyDescent="0.2">
      <c r="A995" s="31"/>
      <c r="B995" s="31"/>
      <c r="C995" s="31"/>
      <c r="D995" s="32"/>
      <c r="E995" s="33"/>
      <c r="F995" s="33"/>
      <c r="G995" s="33"/>
      <c r="H995" s="33"/>
      <c r="I995" s="33"/>
      <c r="J995" s="33"/>
      <c r="K995" s="33"/>
      <c r="L995" s="33"/>
      <c r="M995" s="39"/>
      <c r="N995" s="33"/>
      <c r="O995" s="39"/>
      <c r="P995" s="33"/>
      <c r="Q995" s="524"/>
      <c r="R995" s="524"/>
      <c r="S995" s="524"/>
      <c r="T995" s="524"/>
      <c r="U995" s="524"/>
      <c r="V995" s="33"/>
      <c r="W995" s="33"/>
      <c r="X995" s="33"/>
      <c r="Y995" s="33"/>
      <c r="Z995" s="325"/>
      <c r="AA995" s="324"/>
      <c r="AB995" s="325"/>
      <c r="AC995" s="324"/>
      <c r="AD995" s="326"/>
      <c r="AE995" s="324"/>
      <c r="AF995" s="326"/>
      <c r="AG995" s="35"/>
      <c r="AH995" s="35"/>
      <c r="AI995" s="35"/>
      <c r="AJ995" s="35"/>
      <c r="AK995" s="35"/>
      <c r="AL995" s="35"/>
      <c r="AM995" s="35"/>
      <c r="AN995" s="39"/>
      <c r="AO995" s="39"/>
      <c r="AP995" s="39"/>
      <c r="AQ995" s="38" t="s">
        <v>194</v>
      </c>
      <c r="AR995" s="39"/>
      <c r="AS995" s="39"/>
      <c r="AT995" s="39"/>
      <c r="AU995" s="39"/>
      <c r="AV995" s="39"/>
      <c r="AW995" s="39"/>
      <c r="AX995" s="39"/>
      <c r="AY995" s="39"/>
      <c r="AZ995" s="39"/>
      <c r="BA995" s="1242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  <c r="FR995" s="39"/>
      <c r="FS995" s="39"/>
      <c r="FT995" s="39"/>
      <c r="FU995" s="39"/>
      <c r="FV995" s="39"/>
      <c r="FW995" s="39"/>
      <c r="FX995" s="39"/>
      <c r="FY995" s="39"/>
      <c r="FZ995" s="39"/>
      <c r="GA995" s="39"/>
      <c r="GB995" s="39"/>
      <c r="GC995" s="39"/>
      <c r="GD995" s="39"/>
      <c r="GE995" s="39"/>
      <c r="GF995" s="39"/>
      <c r="GG995" s="39"/>
      <c r="GH995" s="39"/>
      <c r="GI995" s="39"/>
      <c r="GJ995" s="39"/>
      <c r="GK995" s="39"/>
      <c r="GL995" s="39"/>
      <c r="GM995" s="39"/>
      <c r="GN995" s="39"/>
      <c r="GO995" s="39"/>
      <c r="GP995" s="39"/>
      <c r="GQ995" s="39"/>
      <c r="GR995" s="39"/>
      <c r="GS995" s="39"/>
      <c r="GT995" s="39"/>
      <c r="GU995" s="39"/>
      <c r="GV995" s="39"/>
      <c r="GW995" s="39"/>
      <c r="GX995" s="39"/>
      <c r="GY995" s="39"/>
      <c r="GZ995" s="39"/>
      <c r="HA995" s="39"/>
      <c r="HB995" s="39"/>
      <c r="HC995" s="39"/>
      <c r="HD995" s="39"/>
      <c r="HE995" s="39"/>
      <c r="HF995" s="39"/>
      <c r="HG995" s="39"/>
      <c r="HH995" s="39"/>
      <c r="HI995" s="39"/>
      <c r="HJ995" s="39"/>
      <c r="HK995" s="39"/>
      <c r="HL995" s="39"/>
      <c r="HM995" s="39"/>
      <c r="HN995" s="39"/>
      <c r="HO995" s="39"/>
      <c r="HP995" s="39"/>
      <c r="HQ995" s="39"/>
      <c r="HR995" s="39"/>
      <c r="HS995" s="39"/>
      <c r="HT995" s="39"/>
    </row>
    <row r="996" spans="1:228" ht="12.75" hidden="1" customHeight="1" x14ac:dyDescent="0.2">
      <c r="A996" s="31"/>
      <c r="B996" s="31"/>
      <c r="C996" s="31"/>
      <c r="D996" s="32"/>
      <c r="E996" s="33"/>
      <c r="F996" s="33"/>
      <c r="G996" s="33"/>
      <c r="H996" s="33"/>
      <c r="I996" s="33"/>
      <c r="J996" s="33"/>
      <c r="K996" s="33"/>
      <c r="L996" s="33"/>
      <c r="M996" s="39"/>
      <c r="N996" s="33"/>
      <c r="O996" s="39"/>
      <c r="P996" s="33"/>
      <c r="Q996" s="524"/>
      <c r="R996" s="524"/>
      <c r="S996" s="524"/>
      <c r="T996" s="524"/>
      <c r="U996" s="524"/>
      <c r="V996" s="33"/>
      <c r="W996" s="33"/>
      <c r="X996" s="33"/>
      <c r="Y996" s="33"/>
      <c r="Z996" s="325"/>
      <c r="AA996" s="324"/>
      <c r="AB996" s="325"/>
      <c r="AC996" s="324"/>
      <c r="AD996" s="326"/>
      <c r="AE996" s="324"/>
      <c r="AF996" s="326"/>
      <c r="AG996" s="35"/>
      <c r="AH996" s="35"/>
      <c r="AI996" s="35"/>
      <c r="AJ996" s="35"/>
      <c r="AK996" s="35"/>
      <c r="AL996" s="35"/>
      <c r="AM996" s="35"/>
      <c r="AN996" s="39"/>
      <c r="AO996" s="39"/>
      <c r="AP996" s="39"/>
      <c r="AQ996" s="40" t="s">
        <v>195</v>
      </c>
      <c r="AR996" s="39"/>
      <c r="AS996" s="39"/>
      <c r="AT996" s="39"/>
      <c r="AU996" s="39"/>
      <c r="AV996" s="39"/>
      <c r="AW996" s="39"/>
      <c r="AX996" s="39"/>
      <c r="AY996" s="39"/>
      <c r="AZ996" s="39"/>
      <c r="BA996" s="1242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  <c r="FR996" s="39"/>
      <c r="FS996" s="39"/>
      <c r="FT996" s="39"/>
      <c r="FU996" s="39"/>
      <c r="FV996" s="39"/>
      <c r="FW996" s="39"/>
      <c r="FX996" s="39"/>
      <c r="FY996" s="39"/>
      <c r="FZ996" s="39"/>
      <c r="GA996" s="39"/>
      <c r="GB996" s="39"/>
      <c r="GC996" s="39"/>
      <c r="GD996" s="39"/>
      <c r="GE996" s="39"/>
      <c r="GF996" s="39"/>
      <c r="GG996" s="39"/>
      <c r="GH996" s="39"/>
      <c r="GI996" s="39"/>
      <c r="GJ996" s="39"/>
      <c r="GK996" s="39"/>
      <c r="GL996" s="39"/>
      <c r="GM996" s="39"/>
      <c r="GN996" s="39"/>
      <c r="GO996" s="39"/>
      <c r="GP996" s="39"/>
      <c r="GQ996" s="39"/>
      <c r="GR996" s="39"/>
      <c r="GS996" s="39"/>
      <c r="GT996" s="39"/>
      <c r="GU996" s="39"/>
      <c r="GV996" s="39"/>
      <c r="GW996" s="39"/>
      <c r="GX996" s="39"/>
      <c r="GY996" s="39"/>
      <c r="GZ996" s="39"/>
      <c r="HA996" s="39"/>
      <c r="HB996" s="39"/>
      <c r="HC996" s="39"/>
      <c r="HD996" s="39"/>
      <c r="HE996" s="39"/>
      <c r="HF996" s="39"/>
      <c r="HG996" s="39"/>
      <c r="HH996" s="39"/>
      <c r="HI996" s="39"/>
      <c r="HJ996" s="39"/>
      <c r="HK996" s="39"/>
      <c r="HL996" s="39"/>
      <c r="HM996" s="39"/>
      <c r="HN996" s="39"/>
      <c r="HO996" s="39"/>
      <c r="HP996" s="39"/>
      <c r="HQ996" s="39"/>
      <c r="HR996" s="39"/>
      <c r="HS996" s="39"/>
      <c r="HT996" s="39"/>
    </row>
    <row r="997" spans="1:228" ht="12.75" hidden="1" customHeight="1" x14ac:dyDescent="0.2">
      <c r="A997" s="31"/>
      <c r="B997" s="31"/>
      <c r="C997" s="31"/>
      <c r="D997" s="32"/>
      <c r="E997" s="33"/>
      <c r="F997" s="33"/>
      <c r="G997" s="33"/>
      <c r="H997" s="33"/>
      <c r="I997" s="33"/>
      <c r="J997" s="33"/>
      <c r="K997" s="33"/>
      <c r="L997" s="33"/>
      <c r="M997" s="39"/>
      <c r="N997" s="33"/>
      <c r="O997" s="39"/>
      <c r="P997" s="33"/>
      <c r="Q997" s="524"/>
      <c r="R997" s="524"/>
      <c r="S997" s="524"/>
      <c r="T997" s="524"/>
      <c r="U997" s="524"/>
      <c r="V997" s="33"/>
      <c r="W997" s="33"/>
      <c r="X997" s="33"/>
      <c r="Y997" s="33"/>
      <c r="Z997" s="325"/>
      <c r="AA997" s="324"/>
      <c r="AB997" s="325"/>
      <c r="AC997" s="324"/>
      <c r="AD997" s="326"/>
      <c r="AE997" s="324"/>
      <c r="AF997" s="326"/>
      <c r="AG997" s="35"/>
      <c r="AH997" s="35"/>
      <c r="AI997" s="35"/>
      <c r="AJ997" s="35"/>
      <c r="AK997" s="35"/>
      <c r="AL997" s="35"/>
      <c r="AM997" s="35"/>
      <c r="AN997" s="39"/>
      <c r="AO997" s="39"/>
      <c r="AP997" s="39"/>
      <c r="AQ997" s="40" t="s">
        <v>196</v>
      </c>
      <c r="AR997" s="39"/>
      <c r="AS997" s="39"/>
      <c r="AT997" s="39"/>
      <c r="AU997" s="39"/>
      <c r="AV997" s="39"/>
      <c r="AW997" s="39"/>
      <c r="AX997" s="39"/>
      <c r="AY997" s="39"/>
      <c r="AZ997" s="39"/>
      <c r="BA997" s="1242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  <c r="FR997" s="39"/>
      <c r="FS997" s="39"/>
      <c r="FT997" s="39"/>
      <c r="FU997" s="39"/>
      <c r="FV997" s="39"/>
      <c r="FW997" s="39"/>
      <c r="FX997" s="39"/>
      <c r="FY997" s="39"/>
      <c r="FZ997" s="39"/>
      <c r="GA997" s="39"/>
      <c r="GB997" s="39"/>
      <c r="GC997" s="39"/>
      <c r="GD997" s="39"/>
      <c r="GE997" s="39"/>
      <c r="GF997" s="39"/>
      <c r="GG997" s="39"/>
      <c r="GH997" s="39"/>
      <c r="GI997" s="39"/>
      <c r="GJ997" s="39"/>
      <c r="GK997" s="39"/>
      <c r="GL997" s="39"/>
      <c r="GM997" s="39"/>
      <c r="GN997" s="39"/>
      <c r="GO997" s="39"/>
      <c r="GP997" s="39"/>
      <c r="GQ997" s="39"/>
      <c r="GR997" s="39"/>
      <c r="GS997" s="39"/>
      <c r="GT997" s="39"/>
      <c r="GU997" s="39"/>
      <c r="GV997" s="39"/>
      <c r="GW997" s="39"/>
      <c r="GX997" s="39"/>
      <c r="GY997" s="39"/>
      <c r="GZ997" s="39"/>
      <c r="HA997" s="39"/>
      <c r="HB997" s="39"/>
      <c r="HC997" s="39"/>
      <c r="HD997" s="39"/>
      <c r="HE997" s="39"/>
      <c r="HF997" s="39"/>
      <c r="HG997" s="39"/>
      <c r="HH997" s="39"/>
      <c r="HI997" s="39"/>
      <c r="HJ997" s="39"/>
      <c r="HK997" s="39"/>
      <c r="HL997" s="39"/>
      <c r="HM997" s="39"/>
      <c r="HN997" s="39"/>
      <c r="HO997" s="39"/>
      <c r="HP997" s="39"/>
      <c r="HQ997" s="39"/>
      <c r="HR997" s="39"/>
      <c r="HS997" s="39"/>
      <c r="HT997" s="39"/>
    </row>
    <row r="998" spans="1:228" ht="12.75" hidden="1" customHeight="1" x14ac:dyDescent="0.2">
      <c r="A998" s="31"/>
      <c r="B998" s="31"/>
      <c r="C998" s="31"/>
      <c r="D998" s="32"/>
      <c r="E998" s="33"/>
      <c r="F998" s="33"/>
      <c r="G998" s="33"/>
      <c r="H998" s="33"/>
      <c r="I998" s="33"/>
      <c r="J998" s="33"/>
      <c r="K998" s="33"/>
      <c r="L998" s="33"/>
      <c r="M998" s="39"/>
      <c r="N998" s="33"/>
      <c r="O998" s="39"/>
      <c r="P998" s="33"/>
      <c r="Q998" s="524"/>
      <c r="R998" s="524"/>
      <c r="S998" s="524"/>
      <c r="T998" s="524"/>
      <c r="U998" s="524"/>
      <c r="V998" s="33"/>
      <c r="W998" s="33"/>
      <c r="X998" s="33"/>
      <c r="Y998" s="33"/>
      <c r="Z998" s="325"/>
      <c r="AA998" s="324"/>
      <c r="AB998" s="325"/>
      <c r="AC998" s="324"/>
      <c r="AD998" s="326"/>
      <c r="AE998" s="324"/>
      <c r="AF998" s="326"/>
      <c r="AG998" s="35"/>
      <c r="AH998" s="35"/>
      <c r="AI998" s="35"/>
      <c r="AJ998" s="35"/>
      <c r="AK998" s="35"/>
      <c r="AL998" s="35"/>
      <c r="AM998" s="35"/>
      <c r="AN998" s="39"/>
      <c r="AO998" s="39"/>
      <c r="AP998" s="39"/>
      <c r="AQ998" s="38" t="s">
        <v>197</v>
      </c>
      <c r="AR998" s="39"/>
      <c r="AS998" s="39"/>
      <c r="AT998" s="39"/>
      <c r="AU998" s="39"/>
      <c r="AV998" s="39"/>
      <c r="AW998" s="39"/>
      <c r="AX998" s="39"/>
      <c r="AY998" s="39"/>
      <c r="AZ998" s="39"/>
      <c r="BA998" s="1242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  <c r="FR998" s="39"/>
      <c r="FS998" s="39"/>
      <c r="FT998" s="39"/>
      <c r="FU998" s="39"/>
      <c r="FV998" s="39"/>
      <c r="FW998" s="39"/>
      <c r="FX998" s="39"/>
      <c r="FY998" s="39"/>
      <c r="FZ998" s="39"/>
      <c r="GA998" s="39"/>
      <c r="GB998" s="39"/>
      <c r="GC998" s="39"/>
      <c r="GD998" s="39"/>
      <c r="GE998" s="39"/>
      <c r="GF998" s="39"/>
      <c r="GG998" s="39"/>
      <c r="GH998" s="39"/>
      <c r="GI998" s="39"/>
      <c r="GJ998" s="39"/>
      <c r="GK998" s="39"/>
      <c r="GL998" s="39"/>
      <c r="GM998" s="39"/>
      <c r="GN998" s="39"/>
      <c r="GO998" s="39"/>
      <c r="GP998" s="39"/>
      <c r="GQ998" s="39"/>
      <c r="GR998" s="39"/>
      <c r="GS998" s="39"/>
      <c r="GT998" s="39"/>
      <c r="GU998" s="39"/>
      <c r="GV998" s="39"/>
      <c r="GW998" s="39"/>
      <c r="GX998" s="39"/>
      <c r="GY998" s="39"/>
      <c r="GZ998" s="39"/>
      <c r="HA998" s="39"/>
      <c r="HB998" s="39"/>
      <c r="HC998" s="39"/>
      <c r="HD998" s="39"/>
      <c r="HE998" s="39"/>
      <c r="HF998" s="39"/>
      <c r="HG998" s="39"/>
      <c r="HH998" s="39"/>
      <c r="HI998" s="39"/>
      <c r="HJ998" s="39"/>
      <c r="HK998" s="39"/>
      <c r="HL998" s="39"/>
      <c r="HM998" s="39"/>
      <c r="HN998" s="39"/>
      <c r="HO998" s="39"/>
      <c r="HP998" s="39"/>
      <c r="HQ998" s="39"/>
      <c r="HR998" s="39"/>
      <c r="HS998" s="39"/>
      <c r="HT998" s="39"/>
    </row>
    <row r="999" spans="1:228" ht="12.75" hidden="1" customHeight="1" x14ac:dyDescent="0.2">
      <c r="A999" s="31"/>
      <c r="B999" s="31"/>
      <c r="C999" s="31"/>
      <c r="D999" s="32"/>
      <c r="E999" s="33"/>
      <c r="F999" s="33"/>
      <c r="G999" s="33"/>
      <c r="H999" s="33"/>
      <c r="I999" s="33"/>
      <c r="J999" s="33"/>
      <c r="K999" s="33"/>
      <c r="L999" s="33"/>
      <c r="M999" s="39"/>
      <c r="N999" s="33"/>
      <c r="O999" s="39"/>
      <c r="P999" s="33"/>
      <c r="Q999" s="524"/>
      <c r="R999" s="524"/>
      <c r="S999" s="524"/>
      <c r="T999" s="524"/>
      <c r="U999" s="524"/>
      <c r="V999" s="33"/>
      <c r="W999" s="33"/>
      <c r="X999" s="33"/>
      <c r="Y999" s="33"/>
      <c r="Z999" s="325"/>
      <c r="AA999" s="324"/>
      <c r="AB999" s="325"/>
      <c r="AC999" s="324"/>
      <c r="AD999" s="326"/>
      <c r="AE999" s="324"/>
      <c r="AF999" s="326"/>
      <c r="AG999" s="35"/>
      <c r="AH999" s="35"/>
      <c r="AI999" s="35"/>
      <c r="AJ999" s="35"/>
      <c r="AK999" s="35"/>
      <c r="AL999" s="35"/>
      <c r="AM999" s="35"/>
      <c r="AN999" s="39"/>
      <c r="AO999" s="39"/>
      <c r="AP999" s="39"/>
      <c r="AQ999" s="38" t="s">
        <v>198</v>
      </c>
      <c r="AR999" s="39"/>
      <c r="AS999" s="39"/>
      <c r="AT999" s="39"/>
      <c r="AU999" s="39"/>
      <c r="AV999" s="39"/>
      <c r="AW999" s="39"/>
      <c r="AX999" s="39"/>
      <c r="AY999" s="39"/>
      <c r="AZ999" s="39"/>
      <c r="BA999" s="1242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  <c r="FR999" s="39"/>
      <c r="FS999" s="39"/>
      <c r="FT999" s="39"/>
      <c r="FU999" s="39"/>
      <c r="FV999" s="39"/>
      <c r="FW999" s="39"/>
      <c r="FX999" s="39"/>
      <c r="FY999" s="39"/>
      <c r="FZ999" s="39"/>
      <c r="GA999" s="39"/>
      <c r="GB999" s="39"/>
      <c r="GC999" s="39"/>
      <c r="GD999" s="39"/>
      <c r="GE999" s="39"/>
      <c r="GF999" s="39"/>
      <c r="GG999" s="39"/>
      <c r="GH999" s="39"/>
      <c r="GI999" s="39"/>
      <c r="GJ999" s="39"/>
      <c r="GK999" s="39"/>
      <c r="GL999" s="39"/>
      <c r="GM999" s="39"/>
      <c r="GN999" s="39"/>
      <c r="GO999" s="39"/>
      <c r="GP999" s="39"/>
      <c r="GQ999" s="39"/>
      <c r="GR999" s="39"/>
      <c r="GS999" s="39"/>
      <c r="GT999" s="39"/>
      <c r="GU999" s="39"/>
      <c r="GV999" s="39"/>
      <c r="GW999" s="39"/>
      <c r="GX999" s="39"/>
      <c r="GY999" s="39"/>
      <c r="GZ999" s="39"/>
      <c r="HA999" s="39"/>
      <c r="HB999" s="39"/>
      <c r="HC999" s="39"/>
      <c r="HD999" s="39"/>
      <c r="HE999" s="39"/>
      <c r="HF999" s="39"/>
      <c r="HG999" s="39"/>
      <c r="HH999" s="39"/>
      <c r="HI999" s="39"/>
      <c r="HJ999" s="39"/>
      <c r="HK999" s="39"/>
      <c r="HL999" s="39"/>
      <c r="HM999" s="39"/>
      <c r="HN999" s="39"/>
      <c r="HO999" s="39"/>
      <c r="HP999" s="39"/>
      <c r="HQ999" s="39"/>
      <c r="HR999" s="39"/>
      <c r="HS999" s="39"/>
      <c r="HT999" s="39"/>
    </row>
    <row r="1000" spans="1:228" ht="12.75" hidden="1" customHeight="1" x14ac:dyDescent="0.2">
      <c r="A1000" s="31"/>
      <c r="B1000" s="31"/>
      <c r="C1000" s="31"/>
      <c r="D1000" s="32"/>
      <c r="E1000" s="33"/>
      <c r="F1000" s="33"/>
      <c r="G1000" s="33"/>
      <c r="H1000" s="33"/>
      <c r="I1000" s="33"/>
      <c r="J1000" s="33"/>
      <c r="K1000" s="33"/>
      <c r="L1000" s="33"/>
      <c r="M1000" s="39"/>
      <c r="N1000" s="33"/>
      <c r="O1000" s="39"/>
      <c r="P1000" s="33"/>
      <c r="Q1000" s="524"/>
      <c r="R1000" s="524"/>
      <c r="S1000" s="524"/>
      <c r="T1000" s="524"/>
      <c r="U1000" s="524"/>
      <c r="V1000" s="33"/>
      <c r="W1000" s="33"/>
      <c r="X1000" s="33"/>
      <c r="Y1000" s="33"/>
      <c r="Z1000" s="325"/>
      <c r="AA1000" s="324"/>
      <c r="AB1000" s="325"/>
      <c r="AC1000" s="324"/>
      <c r="AD1000" s="326"/>
      <c r="AE1000" s="324"/>
      <c r="AF1000" s="326"/>
      <c r="AG1000" s="35"/>
      <c r="AH1000" s="35"/>
      <c r="AI1000" s="35"/>
      <c r="AJ1000" s="35"/>
      <c r="AK1000" s="35"/>
      <c r="AL1000" s="35"/>
      <c r="AM1000" s="35"/>
      <c r="AN1000" s="39"/>
      <c r="AO1000" s="39"/>
      <c r="AP1000" s="39"/>
      <c r="AQ1000" s="40" t="s">
        <v>199</v>
      </c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1242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  <c r="FR1000" s="39"/>
      <c r="FS1000" s="39"/>
      <c r="FT1000" s="39"/>
      <c r="FU1000" s="39"/>
      <c r="FV1000" s="39"/>
      <c r="FW1000" s="39"/>
      <c r="FX1000" s="39"/>
      <c r="FY1000" s="39"/>
      <c r="FZ1000" s="39"/>
      <c r="GA1000" s="39"/>
      <c r="GB1000" s="39"/>
      <c r="GC1000" s="39"/>
      <c r="GD1000" s="39"/>
      <c r="GE1000" s="39"/>
      <c r="GF1000" s="39"/>
      <c r="GG1000" s="39"/>
      <c r="GH1000" s="39"/>
      <c r="GI1000" s="39"/>
      <c r="GJ1000" s="39"/>
      <c r="GK1000" s="39"/>
      <c r="GL1000" s="39"/>
      <c r="GM1000" s="39"/>
      <c r="GN1000" s="39"/>
      <c r="GO1000" s="39"/>
      <c r="GP1000" s="39"/>
      <c r="GQ1000" s="39"/>
      <c r="GR1000" s="39"/>
      <c r="GS1000" s="39"/>
      <c r="GT1000" s="39"/>
      <c r="GU1000" s="39"/>
      <c r="GV1000" s="39"/>
      <c r="GW1000" s="39"/>
      <c r="GX1000" s="39"/>
      <c r="GY1000" s="39"/>
      <c r="GZ1000" s="39"/>
      <c r="HA1000" s="39"/>
      <c r="HB1000" s="39"/>
      <c r="HC1000" s="39"/>
      <c r="HD1000" s="39"/>
      <c r="HE1000" s="39"/>
      <c r="HF1000" s="39"/>
      <c r="HG1000" s="39"/>
      <c r="HH1000" s="39"/>
      <c r="HI1000" s="39"/>
      <c r="HJ1000" s="39"/>
      <c r="HK1000" s="39"/>
      <c r="HL1000" s="39"/>
      <c r="HM1000" s="39"/>
      <c r="HN1000" s="39"/>
      <c r="HO1000" s="39"/>
      <c r="HP1000" s="39"/>
      <c r="HQ1000" s="39"/>
      <c r="HR1000" s="39"/>
      <c r="HS1000" s="39"/>
      <c r="HT1000" s="39"/>
    </row>
    <row r="1001" spans="1:228" ht="12.75" hidden="1" customHeight="1" x14ac:dyDescent="0.2">
      <c r="A1001" s="31"/>
      <c r="B1001" s="31"/>
      <c r="C1001" s="31"/>
      <c r="D1001" s="32"/>
      <c r="E1001" s="33"/>
      <c r="F1001" s="33"/>
      <c r="G1001" s="33"/>
      <c r="H1001" s="33"/>
      <c r="I1001" s="33"/>
      <c r="J1001" s="33"/>
      <c r="K1001" s="33"/>
      <c r="L1001" s="33"/>
      <c r="M1001" s="39"/>
      <c r="N1001" s="33"/>
      <c r="O1001" s="39"/>
      <c r="P1001" s="33"/>
      <c r="Q1001" s="524"/>
      <c r="R1001" s="524"/>
      <c r="S1001" s="524"/>
      <c r="T1001" s="524"/>
      <c r="U1001" s="524"/>
      <c r="V1001" s="33"/>
      <c r="W1001" s="33"/>
      <c r="X1001" s="33"/>
      <c r="Y1001" s="33"/>
      <c r="Z1001" s="325"/>
      <c r="AA1001" s="324"/>
      <c r="AB1001" s="325"/>
      <c r="AC1001" s="324"/>
      <c r="AD1001" s="326"/>
      <c r="AE1001" s="324"/>
      <c r="AF1001" s="326"/>
      <c r="AG1001" s="35"/>
      <c r="AH1001" s="35"/>
      <c r="AI1001" s="35"/>
      <c r="AJ1001" s="35"/>
      <c r="AK1001" s="35"/>
      <c r="AL1001" s="35"/>
      <c r="AM1001" s="35"/>
      <c r="AN1001" s="39"/>
      <c r="AO1001" s="39"/>
      <c r="AP1001" s="39"/>
      <c r="AQ1001" s="40" t="s">
        <v>200</v>
      </c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1242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/>
      <c r="BP1001" s="39"/>
      <c r="BQ1001" s="39"/>
      <c r="BR1001" s="39"/>
      <c r="BS1001" s="39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39"/>
      <c r="CD1001" s="39"/>
      <c r="CE1001" s="39"/>
      <c r="CF1001" s="39"/>
      <c r="CG1001" s="39"/>
      <c r="CH1001" s="39"/>
      <c r="CI1001" s="39"/>
      <c r="CJ1001" s="39"/>
      <c r="CK1001" s="39"/>
      <c r="CL1001" s="39"/>
      <c r="CM1001" s="39"/>
      <c r="CN1001" s="39"/>
      <c r="CO1001" s="39"/>
      <c r="CP1001" s="39"/>
      <c r="CQ1001" s="39"/>
      <c r="CR1001" s="39"/>
      <c r="CS1001" s="39"/>
      <c r="CT1001" s="39"/>
      <c r="CU1001" s="39"/>
      <c r="CV1001" s="39"/>
      <c r="CW1001" s="39"/>
      <c r="CX1001" s="39"/>
      <c r="CY1001" s="39"/>
      <c r="CZ1001" s="39"/>
      <c r="DA1001" s="39"/>
      <c r="DB1001" s="39"/>
      <c r="DC1001" s="39"/>
      <c r="DD1001" s="39"/>
      <c r="DE1001" s="39"/>
      <c r="DF1001" s="39"/>
      <c r="DG1001" s="39"/>
      <c r="DH1001" s="39"/>
      <c r="DI1001" s="39"/>
      <c r="DJ1001" s="39"/>
      <c r="DK1001" s="39"/>
      <c r="DL1001" s="39"/>
      <c r="DM1001" s="39"/>
      <c r="DN1001" s="39"/>
      <c r="DO1001" s="39"/>
      <c r="DP1001" s="39"/>
      <c r="DQ1001" s="39"/>
      <c r="DR1001" s="39"/>
      <c r="DS1001" s="39"/>
      <c r="DT1001" s="39"/>
      <c r="DU1001" s="39"/>
      <c r="DV1001" s="39"/>
      <c r="DW1001" s="39"/>
      <c r="DX1001" s="39"/>
      <c r="DY1001" s="39"/>
      <c r="DZ1001" s="39"/>
      <c r="EA1001" s="39"/>
      <c r="EB1001" s="39"/>
      <c r="EC1001" s="39"/>
      <c r="ED1001" s="39"/>
      <c r="EE1001" s="39"/>
      <c r="EF1001" s="39"/>
      <c r="EG1001" s="39"/>
      <c r="EH1001" s="39"/>
      <c r="EI1001" s="39"/>
      <c r="EJ1001" s="39"/>
      <c r="EK1001" s="39"/>
      <c r="EL1001" s="39"/>
      <c r="EM1001" s="39"/>
      <c r="EN1001" s="39"/>
      <c r="EO1001" s="39"/>
      <c r="EP1001" s="39"/>
      <c r="EQ1001" s="39"/>
      <c r="ER1001" s="39"/>
      <c r="ES1001" s="39"/>
      <c r="ET1001" s="39"/>
      <c r="EU1001" s="39"/>
      <c r="EV1001" s="39"/>
      <c r="EW1001" s="39"/>
      <c r="EX1001" s="39"/>
      <c r="EY1001" s="39"/>
      <c r="EZ1001" s="39"/>
      <c r="FA1001" s="39"/>
      <c r="FB1001" s="39"/>
      <c r="FC1001" s="39"/>
      <c r="FD1001" s="39"/>
      <c r="FE1001" s="39"/>
      <c r="FF1001" s="39"/>
      <c r="FG1001" s="39"/>
      <c r="FH1001" s="39"/>
      <c r="FI1001" s="39"/>
      <c r="FJ1001" s="39"/>
      <c r="FK1001" s="39"/>
      <c r="FL1001" s="39"/>
      <c r="FM1001" s="39"/>
      <c r="FN1001" s="39"/>
      <c r="FO1001" s="39"/>
      <c r="FP1001" s="39"/>
      <c r="FQ1001" s="39"/>
      <c r="FR1001" s="39"/>
      <c r="FS1001" s="39"/>
      <c r="FT1001" s="39"/>
      <c r="FU1001" s="39"/>
      <c r="FV1001" s="39"/>
      <c r="FW1001" s="39"/>
      <c r="FX1001" s="39"/>
      <c r="FY1001" s="39"/>
      <c r="FZ1001" s="39"/>
      <c r="GA1001" s="39"/>
      <c r="GB1001" s="39"/>
      <c r="GC1001" s="39"/>
      <c r="GD1001" s="39"/>
      <c r="GE1001" s="39"/>
      <c r="GF1001" s="39"/>
      <c r="GG1001" s="39"/>
      <c r="GH1001" s="39"/>
      <c r="GI1001" s="39"/>
      <c r="GJ1001" s="39"/>
      <c r="GK1001" s="39"/>
      <c r="GL1001" s="39"/>
      <c r="GM1001" s="39"/>
      <c r="GN1001" s="39"/>
      <c r="GO1001" s="39"/>
      <c r="GP1001" s="39"/>
      <c r="GQ1001" s="39"/>
      <c r="GR1001" s="39"/>
      <c r="GS1001" s="39"/>
      <c r="GT1001" s="39"/>
      <c r="GU1001" s="39"/>
      <c r="GV1001" s="39"/>
      <c r="GW1001" s="39"/>
      <c r="GX1001" s="39"/>
      <c r="GY1001" s="39"/>
      <c r="GZ1001" s="39"/>
      <c r="HA1001" s="39"/>
      <c r="HB1001" s="39"/>
      <c r="HC1001" s="39"/>
      <c r="HD1001" s="39"/>
      <c r="HE1001" s="39"/>
      <c r="HF1001" s="39"/>
      <c r="HG1001" s="39"/>
      <c r="HH1001" s="39"/>
      <c r="HI1001" s="39"/>
      <c r="HJ1001" s="39"/>
      <c r="HK1001" s="39"/>
      <c r="HL1001" s="39"/>
      <c r="HM1001" s="39"/>
      <c r="HN1001" s="39"/>
      <c r="HO1001" s="39"/>
      <c r="HP1001" s="39"/>
      <c r="HQ1001" s="39"/>
      <c r="HR1001" s="39"/>
      <c r="HS1001" s="39"/>
      <c r="HT1001" s="39"/>
    </row>
    <row r="1002" spans="1:228" ht="12.75" hidden="1" customHeight="1" x14ac:dyDescent="0.2">
      <c r="A1002" s="31"/>
      <c r="B1002" s="31"/>
      <c r="C1002" s="31"/>
      <c r="D1002" s="32"/>
      <c r="E1002" s="33"/>
      <c r="F1002" s="33"/>
      <c r="G1002" s="33"/>
      <c r="H1002" s="33"/>
      <c r="I1002" s="33"/>
      <c r="J1002" s="33"/>
      <c r="K1002" s="33"/>
      <c r="L1002" s="33"/>
      <c r="M1002" s="39"/>
      <c r="N1002" s="33"/>
      <c r="O1002" s="39"/>
      <c r="P1002" s="33"/>
      <c r="Q1002" s="524"/>
      <c r="R1002" s="524"/>
      <c r="S1002" s="524"/>
      <c r="T1002" s="524"/>
      <c r="U1002" s="524"/>
      <c r="V1002" s="33"/>
      <c r="W1002" s="33"/>
      <c r="X1002" s="33"/>
      <c r="Y1002" s="33"/>
      <c r="Z1002" s="325"/>
      <c r="AA1002" s="324"/>
      <c r="AB1002" s="325"/>
      <c r="AC1002" s="324"/>
      <c r="AD1002" s="326"/>
      <c r="AE1002" s="324"/>
      <c r="AF1002" s="326"/>
      <c r="AG1002" s="35"/>
      <c r="AH1002" s="35"/>
      <c r="AI1002" s="35"/>
      <c r="AJ1002" s="35"/>
      <c r="AK1002" s="35"/>
      <c r="AL1002" s="35"/>
      <c r="AM1002" s="35"/>
      <c r="AN1002" s="39"/>
      <c r="AO1002" s="39"/>
      <c r="AP1002" s="39"/>
      <c r="AQ1002" s="38" t="s">
        <v>201</v>
      </c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1242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/>
      <c r="BP1002" s="39"/>
      <c r="BQ1002" s="39"/>
      <c r="BR1002" s="39"/>
      <c r="BS1002" s="39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39"/>
      <c r="CD1002" s="39"/>
      <c r="CE1002" s="39"/>
      <c r="CF1002" s="39"/>
      <c r="CG1002" s="39"/>
      <c r="CH1002" s="39"/>
      <c r="CI1002" s="39"/>
      <c r="CJ1002" s="39"/>
      <c r="CK1002" s="39"/>
      <c r="CL1002" s="39"/>
      <c r="CM1002" s="39"/>
      <c r="CN1002" s="39"/>
      <c r="CO1002" s="39"/>
      <c r="CP1002" s="39"/>
      <c r="CQ1002" s="39"/>
      <c r="CR1002" s="39"/>
      <c r="CS1002" s="39"/>
      <c r="CT1002" s="39"/>
      <c r="CU1002" s="39"/>
      <c r="CV1002" s="39"/>
      <c r="CW1002" s="39"/>
      <c r="CX1002" s="39"/>
      <c r="CY1002" s="39"/>
      <c r="CZ1002" s="39"/>
      <c r="DA1002" s="39"/>
      <c r="DB1002" s="39"/>
      <c r="DC1002" s="39"/>
      <c r="DD1002" s="39"/>
      <c r="DE1002" s="39"/>
      <c r="DF1002" s="39"/>
      <c r="DG1002" s="39"/>
      <c r="DH1002" s="39"/>
      <c r="DI1002" s="39"/>
      <c r="DJ1002" s="39"/>
      <c r="DK1002" s="39"/>
      <c r="DL1002" s="39"/>
      <c r="DM1002" s="39"/>
      <c r="DN1002" s="39"/>
      <c r="DO1002" s="39"/>
      <c r="DP1002" s="39"/>
      <c r="DQ1002" s="39"/>
      <c r="DR1002" s="39"/>
      <c r="DS1002" s="39"/>
      <c r="DT1002" s="39"/>
      <c r="DU1002" s="39"/>
      <c r="DV1002" s="39"/>
      <c r="DW1002" s="39"/>
      <c r="DX1002" s="39"/>
      <c r="DY1002" s="39"/>
      <c r="DZ1002" s="39"/>
      <c r="EA1002" s="39"/>
      <c r="EB1002" s="39"/>
      <c r="EC1002" s="39"/>
      <c r="ED1002" s="39"/>
      <c r="EE1002" s="39"/>
      <c r="EF1002" s="39"/>
      <c r="EG1002" s="39"/>
      <c r="EH1002" s="39"/>
      <c r="EI1002" s="39"/>
      <c r="EJ1002" s="39"/>
      <c r="EK1002" s="39"/>
      <c r="EL1002" s="39"/>
      <c r="EM1002" s="39"/>
      <c r="EN1002" s="39"/>
      <c r="EO1002" s="39"/>
      <c r="EP1002" s="39"/>
      <c r="EQ1002" s="39"/>
      <c r="ER1002" s="39"/>
      <c r="ES1002" s="39"/>
      <c r="ET1002" s="39"/>
      <c r="EU1002" s="39"/>
      <c r="EV1002" s="39"/>
      <c r="EW1002" s="39"/>
      <c r="EX1002" s="39"/>
      <c r="EY1002" s="39"/>
      <c r="EZ1002" s="39"/>
      <c r="FA1002" s="39"/>
      <c r="FB1002" s="39"/>
      <c r="FC1002" s="39"/>
      <c r="FD1002" s="39"/>
      <c r="FE1002" s="39"/>
      <c r="FF1002" s="39"/>
      <c r="FG1002" s="39"/>
      <c r="FH1002" s="39"/>
      <c r="FI1002" s="39"/>
      <c r="FJ1002" s="39"/>
      <c r="FK1002" s="39"/>
      <c r="FL1002" s="39"/>
      <c r="FM1002" s="39"/>
      <c r="FN1002" s="39"/>
      <c r="FO1002" s="39"/>
      <c r="FP1002" s="39"/>
      <c r="FQ1002" s="39"/>
      <c r="FR1002" s="39"/>
      <c r="FS1002" s="39"/>
      <c r="FT1002" s="39"/>
      <c r="FU1002" s="39"/>
      <c r="FV1002" s="39"/>
      <c r="FW1002" s="39"/>
      <c r="FX1002" s="39"/>
      <c r="FY1002" s="39"/>
      <c r="FZ1002" s="39"/>
      <c r="GA1002" s="39"/>
      <c r="GB1002" s="39"/>
      <c r="GC1002" s="39"/>
      <c r="GD1002" s="39"/>
      <c r="GE1002" s="39"/>
      <c r="GF1002" s="39"/>
      <c r="GG1002" s="39"/>
      <c r="GH1002" s="39"/>
      <c r="GI1002" s="39"/>
      <c r="GJ1002" s="39"/>
      <c r="GK1002" s="39"/>
      <c r="GL1002" s="39"/>
      <c r="GM1002" s="39"/>
      <c r="GN1002" s="39"/>
      <c r="GO1002" s="39"/>
      <c r="GP1002" s="39"/>
      <c r="GQ1002" s="39"/>
      <c r="GR1002" s="39"/>
      <c r="GS1002" s="39"/>
      <c r="GT1002" s="39"/>
      <c r="GU1002" s="39"/>
      <c r="GV1002" s="39"/>
      <c r="GW1002" s="39"/>
      <c r="GX1002" s="39"/>
      <c r="GY1002" s="39"/>
      <c r="GZ1002" s="39"/>
      <c r="HA1002" s="39"/>
      <c r="HB1002" s="39"/>
      <c r="HC1002" s="39"/>
      <c r="HD1002" s="39"/>
      <c r="HE1002" s="39"/>
      <c r="HF1002" s="39"/>
      <c r="HG1002" s="39"/>
      <c r="HH1002" s="39"/>
      <c r="HI1002" s="39"/>
      <c r="HJ1002" s="39"/>
      <c r="HK1002" s="39"/>
      <c r="HL1002" s="39"/>
      <c r="HM1002" s="39"/>
      <c r="HN1002" s="39"/>
      <c r="HO1002" s="39"/>
      <c r="HP1002" s="39"/>
      <c r="HQ1002" s="39"/>
      <c r="HR1002" s="39"/>
      <c r="HS1002" s="39"/>
      <c r="HT1002" s="39"/>
    </row>
    <row r="1003" spans="1:228" ht="12.75" hidden="1" customHeight="1" x14ac:dyDescent="0.2">
      <c r="A1003" s="31"/>
      <c r="B1003" s="31"/>
      <c r="C1003" s="31"/>
      <c r="D1003" s="32"/>
      <c r="E1003" s="33"/>
      <c r="F1003" s="33"/>
      <c r="G1003" s="33"/>
      <c r="H1003" s="33"/>
      <c r="I1003" s="33"/>
      <c r="J1003" s="33"/>
      <c r="K1003" s="33"/>
      <c r="L1003" s="33"/>
      <c r="M1003" s="39"/>
      <c r="N1003" s="33"/>
      <c r="O1003" s="39"/>
      <c r="P1003" s="33"/>
      <c r="Q1003" s="524"/>
      <c r="R1003" s="524"/>
      <c r="S1003" s="524"/>
      <c r="T1003" s="524"/>
      <c r="U1003" s="524"/>
      <c r="V1003" s="33"/>
      <c r="W1003" s="33"/>
      <c r="X1003" s="33"/>
      <c r="Y1003" s="33"/>
      <c r="Z1003" s="325"/>
      <c r="AA1003" s="324"/>
      <c r="AB1003" s="325"/>
      <c r="AC1003" s="324"/>
      <c r="AD1003" s="326"/>
      <c r="AE1003" s="324"/>
      <c r="AF1003" s="326"/>
      <c r="AG1003" s="35"/>
      <c r="AH1003" s="35"/>
      <c r="AI1003" s="35"/>
      <c r="AJ1003" s="35"/>
      <c r="AK1003" s="35"/>
      <c r="AL1003" s="35"/>
      <c r="AM1003" s="35"/>
      <c r="AN1003" s="39"/>
      <c r="AO1003" s="39"/>
      <c r="AP1003" s="39"/>
      <c r="AQ1003" s="38" t="s">
        <v>202</v>
      </c>
      <c r="AR1003" s="39"/>
      <c r="AS1003" s="39"/>
      <c r="AT1003" s="39"/>
      <c r="AU1003" s="39"/>
      <c r="AV1003" s="39"/>
      <c r="AW1003" s="39"/>
      <c r="AX1003" s="39" t="s">
        <v>9</v>
      </c>
      <c r="AY1003" s="39"/>
      <c r="AZ1003" s="39"/>
      <c r="BA1003" s="1242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/>
      <c r="BP1003" s="39"/>
      <c r="BQ1003" s="39"/>
      <c r="BR1003" s="39"/>
      <c r="BS1003" s="39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39"/>
      <c r="CD1003" s="39"/>
      <c r="CE1003" s="39"/>
      <c r="CF1003" s="39"/>
      <c r="CG1003" s="39"/>
      <c r="CH1003" s="39"/>
      <c r="CI1003" s="39"/>
      <c r="CJ1003" s="39"/>
      <c r="CK1003" s="39"/>
      <c r="CL1003" s="39"/>
      <c r="CM1003" s="39"/>
      <c r="CN1003" s="39"/>
      <c r="CO1003" s="39"/>
      <c r="CP1003" s="39"/>
      <c r="CQ1003" s="39"/>
      <c r="CR1003" s="39"/>
      <c r="CS1003" s="39"/>
      <c r="CT1003" s="39"/>
      <c r="CU1003" s="39"/>
      <c r="CV1003" s="39"/>
      <c r="CW1003" s="39"/>
      <c r="CX1003" s="39"/>
      <c r="CY1003" s="39"/>
      <c r="CZ1003" s="39"/>
      <c r="DA1003" s="39"/>
      <c r="DB1003" s="39"/>
      <c r="DC1003" s="39"/>
      <c r="DD1003" s="39"/>
      <c r="DE1003" s="39"/>
      <c r="DF1003" s="39"/>
      <c r="DG1003" s="39"/>
      <c r="DH1003" s="39"/>
      <c r="DI1003" s="39"/>
      <c r="DJ1003" s="39"/>
      <c r="DK1003" s="39"/>
      <c r="DL1003" s="39"/>
      <c r="DM1003" s="39"/>
      <c r="DN1003" s="39"/>
      <c r="DO1003" s="39"/>
      <c r="DP1003" s="39"/>
      <c r="DQ1003" s="39"/>
      <c r="DR1003" s="39"/>
      <c r="DS1003" s="39"/>
      <c r="DT1003" s="39"/>
      <c r="DU1003" s="39"/>
      <c r="DV1003" s="39"/>
      <c r="DW1003" s="39"/>
      <c r="DX1003" s="39"/>
      <c r="DY1003" s="39"/>
      <c r="DZ1003" s="39"/>
      <c r="EA1003" s="39"/>
      <c r="EB1003" s="39"/>
      <c r="EC1003" s="39"/>
      <c r="ED1003" s="39"/>
      <c r="EE1003" s="39"/>
      <c r="EF1003" s="39"/>
      <c r="EG1003" s="39"/>
      <c r="EH1003" s="39"/>
      <c r="EI1003" s="39"/>
      <c r="EJ1003" s="39"/>
      <c r="EK1003" s="39"/>
      <c r="EL1003" s="39"/>
      <c r="EM1003" s="39"/>
      <c r="EN1003" s="39"/>
      <c r="EO1003" s="39"/>
      <c r="EP1003" s="39"/>
      <c r="EQ1003" s="39"/>
      <c r="ER1003" s="39"/>
      <c r="ES1003" s="39"/>
      <c r="ET1003" s="39"/>
      <c r="EU1003" s="39"/>
      <c r="EV1003" s="39"/>
      <c r="EW1003" s="39"/>
      <c r="EX1003" s="39"/>
      <c r="EY1003" s="39"/>
      <c r="EZ1003" s="39"/>
      <c r="FA1003" s="39"/>
      <c r="FB1003" s="39"/>
      <c r="FC1003" s="39"/>
      <c r="FD1003" s="39"/>
      <c r="FE1003" s="39"/>
      <c r="FF1003" s="39"/>
      <c r="FG1003" s="39"/>
      <c r="FH1003" s="39"/>
      <c r="FI1003" s="39"/>
      <c r="FJ1003" s="39"/>
      <c r="FK1003" s="39"/>
      <c r="FL1003" s="39"/>
      <c r="FM1003" s="39"/>
      <c r="FN1003" s="39"/>
      <c r="FO1003" s="39"/>
      <c r="FP1003" s="39"/>
      <c r="FQ1003" s="39"/>
      <c r="FR1003" s="39"/>
      <c r="FS1003" s="39"/>
      <c r="FT1003" s="39"/>
      <c r="FU1003" s="39"/>
      <c r="FV1003" s="39"/>
      <c r="FW1003" s="39"/>
      <c r="FX1003" s="39"/>
      <c r="FY1003" s="39"/>
      <c r="FZ1003" s="39"/>
      <c r="GA1003" s="39"/>
      <c r="GB1003" s="39"/>
      <c r="GC1003" s="39"/>
      <c r="GD1003" s="39"/>
      <c r="GE1003" s="39"/>
      <c r="GF1003" s="39"/>
      <c r="GG1003" s="39"/>
      <c r="GH1003" s="39"/>
      <c r="GI1003" s="39"/>
      <c r="GJ1003" s="39"/>
      <c r="GK1003" s="39"/>
      <c r="GL1003" s="39"/>
      <c r="GM1003" s="39"/>
      <c r="GN1003" s="39"/>
      <c r="GO1003" s="39"/>
      <c r="GP1003" s="39"/>
      <c r="GQ1003" s="39"/>
      <c r="GR1003" s="39"/>
      <c r="GS1003" s="39"/>
      <c r="GT1003" s="39"/>
      <c r="GU1003" s="39"/>
      <c r="GV1003" s="39"/>
      <c r="GW1003" s="39"/>
      <c r="GX1003" s="39"/>
      <c r="GY1003" s="39"/>
      <c r="GZ1003" s="39"/>
      <c r="HA1003" s="39"/>
      <c r="HB1003" s="39"/>
      <c r="HC1003" s="39"/>
      <c r="HD1003" s="39"/>
      <c r="HE1003" s="39"/>
      <c r="HF1003" s="39"/>
      <c r="HG1003" s="39"/>
      <c r="HH1003" s="39"/>
      <c r="HI1003" s="39"/>
      <c r="HJ1003" s="39"/>
      <c r="HK1003" s="39"/>
      <c r="HL1003" s="39"/>
      <c r="HM1003" s="39"/>
      <c r="HN1003" s="39"/>
      <c r="HO1003" s="39"/>
      <c r="HP1003" s="39"/>
      <c r="HQ1003" s="39"/>
      <c r="HR1003" s="39"/>
      <c r="HS1003" s="39"/>
      <c r="HT1003" s="39"/>
    </row>
    <row r="1004" spans="1:228" ht="12.75" hidden="1" customHeight="1" x14ac:dyDescent="0.2">
      <c r="A1004" s="31"/>
      <c r="B1004" s="31"/>
      <c r="C1004" s="31"/>
      <c r="D1004" s="32"/>
      <c r="E1004" s="33"/>
      <c r="F1004" s="33"/>
      <c r="G1004" s="33"/>
      <c r="H1004" s="33"/>
      <c r="I1004" s="33"/>
      <c r="J1004" s="33"/>
      <c r="K1004" s="33"/>
      <c r="L1004" s="33"/>
      <c r="M1004" s="39"/>
      <c r="N1004" s="33"/>
      <c r="O1004" s="39"/>
      <c r="P1004" s="33"/>
      <c r="Q1004" s="524"/>
      <c r="R1004" s="524"/>
      <c r="S1004" s="524"/>
      <c r="T1004" s="524"/>
      <c r="U1004" s="524"/>
      <c r="V1004" s="33"/>
      <c r="W1004" s="33"/>
      <c r="X1004" s="33"/>
      <c r="Y1004" s="33"/>
      <c r="Z1004" s="325"/>
      <c r="AA1004" s="324"/>
      <c r="AB1004" s="325"/>
      <c r="AC1004" s="324"/>
      <c r="AD1004" s="326"/>
      <c r="AE1004" s="324"/>
      <c r="AF1004" s="326"/>
      <c r="AG1004" s="35"/>
      <c r="AH1004" s="35"/>
      <c r="AI1004" s="35"/>
      <c r="AJ1004" s="35"/>
      <c r="AK1004" s="35"/>
      <c r="AL1004" s="35"/>
      <c r="AM1004" s="35"/>
      <c r="AN1004" s="39"/>
      <c r="AO1004" s="39"/>
      <c r="AP1004" s="39"/>
      <c r="AQ1004" s="38" t="s">
        <v>203</v>
      </c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1242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/>
      <c r="BP1004" s="39"/>
      <c r="BQ1004" s="39"/>
      <c r="BR1004" s="39"/>
      <c r="BS1004" s="39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39"/>
      <c r="CD1004" s="39"/>
      <c r="CE1004" s="39"/>
      <c r="CF1004" s="39"/>
      <c r="CG1004" s="39"/>
      <c r="CH1004" s="39"/>
      <c r="CI1004" s="39"/>
      <c r="CJ1004" s="39"/>
      <c r="CK1004" s="39"/>
      <c r="CL1004" s="39"/>
      <c r="CM1004" s="39"/>
      <c r="CN1004" s="39"/>
      <c r="CO1004" s="39"/>
      <c r="CP1004" s="39"/>
      <c r="CQ1004" s="39"/>
      <c r="CR1004" s="39"/>
      <c r="CS1004" s="39"/>
      <c r="CT1004" s="39"/>
      <c r="CU1004" s="39"/>
      <c r="CV1004" s="39"/>
      <c r="CW1004" s="39"/>
      <c r="CX1004" s="39"/>
      <c r="CY1004" s="39"/>
      <c r="CZ1004" s="39"/>
      <c r="DA1004" s="39"/>
      <c r="DB1004" s="39"/>
      <c r="DC1004" s="39"/>
      <c r="DD1004" s="39"/>
      <c r="DE1004" s="39"/>
      <c r="DF1004" s="39"/>
      <c r="DG1004" s="39"/>
      <c r="DH1004" s="39"/>
      <c r="DI1004" s="39"/>
      <c r="DJ1004" s="39"/>
      <c r="DK1004" s="39"/>
      <c r="DL1004" s="39"/>
      <c r="DM1004" s="39"/>
      <c r="DN1004" s="39"/>
      <c r="DO1004" s="39"/>
      <c r="DP1004" s="39"/>
      <c r="DQ1004" s="39"/>
      <c r="DR1004" s="39"/>
      <c r="DS1004" s="39"/>
      <c r="DT1004" s="39"/>
      <c r="DU1004" s="39"/>
      <c r="DV1004" s="39"/>
      <c r="DW1004" s="39"/>
      <c r="DX1004" s="39"/>
      <c r="DY1004" s="39"/>
      <c r="DZ1004" s="39"/>
      <c r="EA1004" s="39"/>
      <c r="EB1004" s="39"/>
      <c r="EC1004" s="39"/>
      <c r="ED1004" s="39"/>
      <c r="EE1004" s="39"/>
      <c r="EF1004" s="39"/>
      <c r="EG1004" s="39"/>
      <c r="EH1004" s="39"/>
      <c r="EI1004" s="39"/>
      <c r="EJ1004" s="39"/>
      <c r="EK1004" s="39"/>
      <c r="EL1004" s="39"/>
      <c r="EM1004" s="39"/>
      <c r="EN1004" s="39"/>
      <c r="EO1004" s="39"/>
      <c r="EP1004" s="39"/>
      <c r="EQ1004" s="39"/>
      <c r="ER1004" s="39"/>
      <c r="ES1004" s="39"/>
      <c r="ET1004" s="39"/>
      <c r="EU1004" s="39"/>
      <c r="EV1004" s="39"/>
      <c r="EW1004" s="39"/>
      <c r="EX1004" s="39"/>
      <c r="EY1004" s="39"/>
      <c r="EZ1004" s="39"/>
      <c r="FA1004" s="39"/>
      <c r="FB1004" s="39"/>
      <c r="FC1004" s="39"/>
      <c r="FD1004" s="39"/>
      <c r="FE1004" s="39"/>
      <c r="FF1004" s="39"/>
      <c r="FG1004" s="39"/>
      <c r="FH1004" s="39"/>
      <c r="FI1004" s="39"/>
      <c r="FJ1004" s="39"/>
      <c r="FK1004" s="39"/>
      <c r="FL1004" s="39"/>
      <c r="FM1004" s="39"/>
      <c r="FN1004" s="39"/>
      <c r="FO1004" s="39"/>
      <c r="FP1004" s="39"/>
      <c r="FQ1004" s="39"/>
      <c r="FR1004" s="39"/>
      <c r="FS1004" s="39"/>
      <c r="FT1004" s="39"/>
      <c r="FU1004" s="39"/>
      <c r="FV1004" s="39"/>
      <c r="FW1004" s="39"/>
      <c r="FX1004" s="39"/>
      <c r="FY1004" s="39"/>
      <c r="FZ1004" s="39"/>
      <c r="GA1004" s="39"/>
      <c r="GB1004" s="39"/>
      <c r="GC1004" s="39"/>
      <c r="GD1004" s="39"/>
      <c r="GE1004" s="39"/>
      <c r="GF1004" s="39"/>
      <c r="GG1004" s="39"/>
      <c r="GH1004" s="39"/>
      <c r="GI1004" s="39"/>
      <c r="GJ1004" s="39"/>
      <c r="GK1004" s="39"/>
      <c r="GL1004" s="39"/>
      <c r="GM1004" s="39"/>
      <c r="GN1004" s="39"/>
      <c r="GO1004" s="39"/>
      <c r="GP1004" s="39"/>
      <c r="GQ1004" s="39"/>
      <c r="GR1004" s="39"/>
      <c r="GS1004" s="39"/>
      <c r="GT1004" s="39"/>
      <c r="GU1004" s="39"/>
      <c r="GV1004" s="39"/>
      <c r="GW1004" s="39"/>
      <c r="GX1004" s="39"/>
      <c r="GY1004" s="39"/>
      <c r="GZ1004" s="39"/>
      <c r="HA1004" s="39"/>
      <c r="HB1004" s="39"/>
      <c r="HC1004" s="39"/>
      <c r="HD1004" s="39"/>
      <c r="HE1004" s="39"/>
      <c r="HF1004" s="39"/>
      <c r="HG1004" s="39"/>
      <c r="HH1004" s="39"/>
      <c r="HI1004" s="39"/>
      <c r="HJ1004" s="39"/>
      <c r="HK1004" s="39"/>
      <c r="HL1004" s="39"/>
      <c r="HM1004" s="39"/>
      <c r="HN1004" s="39"/>
      <c r="HO1004" s="39"/>
      <c r="HP1004" s="39"/>
      <c r="HQ1004" s="39"/>
      <c r="HR1004" s="39"/>
      <c r="HS1004" s="39"/>
      <c r="HT1004" s="39"/>
    </row>
    <row r="1005" spans="1:228" ht="12.75" hidden="1" customHeight="1" x14ac:dyDescent="0.2">
      <c r="A1005" s="31"/>
      <c r="B1005" s="31"/>
      <c r="C1005" s="31"/>
      <c r="D1005" s="32"/>
      <c r="E1005" s="33"/>
      <c r="F1005" s="33"/>
      <c r="G1005" s="33"/>
      <c r="H1005" s="33"/>
      <c r="I1005" s="33"/>
      <c r="J1005" s="33"/>
      <c r="K1005" s="33"/>
      <c r="L1005" s="33"/>
      <c r="M1005" s="39"/>
      <c r="N1005" s="33"/>
      <c r="O1005" s="39"/>
      <c r="P1005" s="33"/>
      <c r="Q1005" s="524"/>
      <c r="R1005" s="524"/>
      <c r="S1005" s="524"/>
      <c r="T1005" s="524"/>
      <c r="U1005" s="524"/>
      <c r="V1005" s="33"/>
      <c r="W1005" s="33"/>
      <c r="X1005" s="33"/>
      <c r="Y1005" s="33"/>
      <c r="Z1005" s="325"/>
      <c r="AA1005" s="324"/>
      <c r="AB1005" s="325"/>
      <c r="AC1005" s="324"/>
      <c r="AD1005" s="326"/>
      <c r="AE1005" s="324"/>
      <c r="AF1005" s="326"/>
      <c r="AG1005" s="35"/>
      <c r="AH1005" s="35"/>
      <c r="AI1005" s="35"/>
      <c r="AJ1005" s="35"/>
      <c r="AK1005" s="35"/>
      <c r="AL1005" s="35"/>
      <c r="AM1005" s="35"/>
      <c r="AN1005" s="39"/>
      <c r="AO1005" s="39"/>
      <c r="AP1005" s="39"/>
      <c r="AQ1005" s="38" t="s">
        <v>204</v>
      </c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1242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/>
      <c r="BP1005" s="39"/>
      <c r="BQ1005" s="39"/>
      <c r="BR1005" s="39"/>
      <c r="BS1005" s="39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39"/>
      <c r="CD1005" s="39"/>
      <c r="CE1005" s="39"/>
      <c r="CF1005" s="39"/>
      <c r="CG1005" s="39"/>
      <c r="CH1005" s="39"/>
      <c r="CI1005" s="39"/>
      <c r="CJ1005" s="39"/>
      <c r="CK1005" s="39"/>
      <c r="CL1005" s="39"/>
      <c r="CM1005" s="39"/>
      <c r="CN1005" s="39"/>
      <c r="CO1005" s="39"/>
      <c r="CP1005" s="39"/>
      <c r="CQ1005" s="39"/>
      <c r="CR1005" s="39"/>
      <c r="CS1005" s="39"/>
      <c r="CT1005" s="39"/>
      <c r="CU1005" s="39"/>
      <c r="CV1005" s="39"/>
      <c r="CW1005" s="39"/>
      <c r="CX1005" s="39"/>
      <c r="CY1005" s="39"/>
      <c r="CZ1005" s="39"/>
      <c r="DA1005" s="39"/>
      <c r="DB1005" s="39"/>
      <c r="DC1005" s="39"/>
      <c r="DD1005" s="39"/>
      <c r="DE1005" s="39"/>
      <c r="DF1005" s="39"/>
      <c r="DG1005" s="39"/>
      <c r="DH1005" s="39"/>
      <c r="DI1005" s="39"/>
      <c r="DJ1005" s="39"/>
      <c r="DK1005" s="39"/>
      <c r="DL1005" s="39"/>
      <c r="DM1005" s="39"/>
      <c r="DN1005" s="39"/>
      <c r="DO1005" s="39"/>
      <c r="DP1005" s="39"/>
      <c r="DQ1005" s="39"/>
      <c r="DR1005" s="39"/>
      <c r="DS1005" s="39"/>
      <c r="DT1005" s="39"/>
      <c r="DU1005" s="39"/>
      <c r="DV1005" s="39"/>
      <c r="DW1005" s="39"/>
      <c r="DX1005" s="39"/>
      <c r="DY1005" s="39"/>
      <c r="DZ1005" s="39"/>
      <c r="EA1005" s="39"/>
      <c r="EB1005" s="39"/>
      <c r="EC1005" s="39"/>
      <c r="ED1005" s="39"/>
      <c r="EE1005" s="39"/>
      <c r="EF1005" s="39"/>
      <c r="EG1005" s="39"/>
      <c r="EH1005" s="39"/>
      <c r="EI1005" s="39"/>
      <c r="EJ1005" s="39"/>
      <c r="EK1005" s="39"/>
      <c r="EL1005" s="39"/>
      <c r="EM1005" s="39"/>
      <c r="EN1005" s="39"/>
      <c r="EO1005" s="39"/>
      <c r="EP1005" s="39"/>
      <c r="EQ1005" s="39"/>
      <c r="ER1005" s="39"/>
      <c r="ES1005" s="39"/>
      <c r="ET1005" s="39"/>
      <c r="EU1005" s="39"/>
      <c r="EV1005" s="39"/>
      <c r="EW1005" s="39"/>
      <c r="EX1005" s="39"/>
      <c r="EY1005" s="39"/>
      <c r="EZ1005" s="39"/>
      <c r="FA1005" s="39"/>
      <c r="FB1005" s="39"/>
      <c r="FC1005" s="39"/>
      <c r="FD1005" s="39"/>
      <c r="FE1005" s="39"/>
      <c r="FF1005" s="39"/>
      <c r="FG1005" s="39"/>
      <c r="FH1005" s="39"/>
      <c r="FI1005" s="39"/>
      <c r="FJ1005" s="39"/>
      <c r="FK1005" s="39"/>
      <c r="FL1005" s="39"/>
      <c r="FM1005" s="39"/>
      <c r="FN1005" s="39"/>
      <c r="FO1005" s="39"/>
      <c r="FP1005" s="39"/>
      <c r="FQ1005" s="39"/>
      <c r="FR1005" s="39"/>
      <c r="FS1005" s="39"/>
      <c r="FT1005" s="39"/>
      <c r="FU1005" s="39"/>
      <c r="FV1005" s="39"/>
      <c r="FW1005" s="39"/>
      <c r="FX1005" s="39"/>
      <c r="FY1005" s="39"/>
      <c r="FZ1005" s="39"/>
      <c r="GA1005" s="39"/>
      <c r="GB1005" s="39"/>
      <c r="GC1005" s="39"/>
      <c r="GD1005" s="39"/>
      <c r="GE1005" s="39"/>
      <c r="GF1005" s="39"/>
      <c r="GG1005" s="39"/>
      <c r="GH1005" s="39"/>
      <c r="GI1005" s="39"/>
      <c r="GJ1005" s="39"/>
      <c r="GK1005" s="39"/>
      <c r="GL1005" s="39"/>
      <c r="GM1005" s="39"/>
      <c r="GN1005" s="39"/>
      <c r="GO1005" s="39"/>
      <c r="GP1005" s="39"/>
      <c r="GQ1005" s="39"/>
      <c r="GR1005" s="39"/>
      <c r="GS1005" s="39"/>
      <c r="GT1005" s="39"/>
      <c r="GU1005" s="39"/>
      <c r="GV1005" s="39"/>
      <c r="GW1005" s="39"/>
      <c r="GX1005" s="39"/>
      <c r="GY1005" s="39"/>
      <c r="GZ1005" s="39"/>
      <c r="HA1005" s="39"/>
      <c r="HB1005" s="39"/>
      <c r="HC1005" s="39"/>
      <c r="HD1005" s="39"/>
      <c r="HE1005" s="39"/>
      <c r="HF1005" s="39"/>
      <c r="HG1005" s="39"/>
      <c r="HH1005" s="39"/>
      <c r="HI1005" s="39"/>
      <c r="HJ1005" s="39"/>
      <c r="HK1005" s="39"/>
      <c r="HL1005" s="39"/>
      <c r="HM1005" s="39"/>
      <c r="HN1005" s="39"/>
      <c r="HO1005" s="39"/>
      <c r="HP1005" s="39"/>
      <c r="HQ1005" s="39"/>
      <c r="HR1005" s="39"/>
      <c r="HS1005" s="39"/>
      <c r="HT1005" s="39"/>
    </row>
    <row r="1006" spans="1:228" ht="12.75" hidden="1" customHeight="1" x14ac:dyDescent="0.2">
      <c r="A1006" s="31"/>
      <c r="B1006" s="31"/>
      <c r="C1006" s="31"/>
      <c r="D1006" s="32"/>
      <c r="E1006" s="33"/>
      <c r="F1006" s="33"/>
      <c r="G1006" s="33"/>
      <c r="H1006" s="33"/>
      <c r="I1006" s="33"/>
      <c r="J1006" s="33"/>
      <c r="K1006" s="33"/>
      <c r="L1006" s="33"/>
      <c r="M1006" s="39"/>
      <c r="N1006" s="33"/>
      <c r="O1006" s="39"/>
      <c r="P1006" s="33"/>
      <c r="Q1006" s="524"/>
      <c r="R1006" s="524"/>
      <c r="S1006" s="524"/>
      <c r="T1006" s="524"/>
      <c r="U1006" s="524"/>
      <c r="V1006" s="33"/>
      <c r="W1006" s="33"/>
      <c r="X1006" s="33"/>
      <c r="Y1006" s="33"/>
      <c r="Z1006" s="325"/>
      <c r="AA1006" s="324"/>
      <c r="AB1006" s="325"/>
      <c r="AC1006" s="324"/>
      <c r="AD1006" s="326"/>
      <c r="AE1006" s="324"/>
      <c r="AF1006" s="326"/>
      <c r="AG1006" s="35"/>
      <c r="AH1006" s="35"/>
      <c r="AI1006" s="35"/>
      <c r="AJ1006" s="35"/>
      <c r="AK1006" s="35"/>
      <c r="AL1006" s="35"/>
      <c r="AM1006" s="35"/>
      <c r="AN1006" s="39"/>
      <c r="AO1006" s="39"/>
      <c r="AP1006" s="39"/>
      <c r="AQ1006" s="38" t="s">
        <v>205</v>
      </c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1242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/>
      <c r="BP1006" s="39"/>
      <c r="BQ1006" s="39"/>
      <c r="BR1006" s="39"/>
      <c r="BS1006" s="39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39"/>
      <c r="CD1006" s="39"/>
      <c r="CE1006" s="39"/>
      <c r="CF1006" s="39"/>
      <c r="CG1006" s="39"/>
      <c r="CH1006" s="39"/>
      <c r="CI1006" s="39"/>
      <c r="CJ1006" s="39"/>
      <c r="CK1006" s="39"/>
      <c r="CL1006" s="39"/>
      <c r="CM1006" s="39"/>
      <c r="CN1006" s="39"/>
      <c r="CO1006" s="39"/>
      <c r="CP1006" s="39"/>
      <c r="CQ1006" s="39"/>
      <c r="CR1006" s="39"/>
      <c r="CS1006" s="39"/>
      <c r="CT1006" s="39"/>
      <c r="CU1006" s="39"/>
      <c r="CV1006" s="39"/>
      <c r="CW1006" s="39"/>
      <c r="CX1006" s="39"/>
      <c r="CY1006" s="39"/>
      <c r="CZ1006" s="39"/>
      <c r="DA1006" s="39"/>
      <c r="DB1006" s="39"/>
      <c r="DC1006" s="39"/>
      <c r="DD1006" s="39"/>
      <c r="DE1006" s="39"/>
      <c r="DF1006" s="39"/>
      <c r="DG1006" s="39"/>
      <c r="DH1006" s="39"/>
      <c r="DI1006" s="39"/>
      <c r="DJ1006" s="39"/>
      <c r="DK1006" s="39"/>
      <c r="DL1006" s="39"/>
      <c r="DM1006" s="39"/>
      <c r="DN1006" s="39"/>
      <c r="DO1006" s="39"/>
      <c r="DP1006" s="39"/>
      <c r="DQ1006" s="39"/>
      <c r="DR1006" s="39"/>
      <c r="DS1006" s="39"/>
      <c r="DT1006" s="39"/>
      <c r="DU1006" s="39"/>
      <c r="DV1006" s="39"/>
      <c r="DW1006" s="39"/>
      <c r="DX1006" s="39"/>
      <c r="DY1006" s="39"/>
      <c r="DZ1006" s="39"/>
      <c r="EA1006" s="39"/>
      <c r="EB1006" s="39"/>
      <c r="EC1006" s="39"/>
      <c r="ED1006" s="39"/>
      <c r="EE1006" s="39"/>
      <c r="EF1006" s="39"/>
      <c r="EG1006" s="39"/>
      <c r="EH1006" s="39"/>
      <c r="EI1006" s="39"/>
      <c r="EJ1006" s="39"/>
      <c r="EK1006" s="39"/>
      <c r="EL1006" s="39"/>
      <c r="EM1006" s="39"/>
      <c r="EN1006" s="39"/>
      <c r="EO1006" s="39"/>
      <c r="EP1006" s="39"/>
      <c r="EQ1006" s="39"/>
      <c r="ER1006" s="39"/>
      <c r="ES1006" s="39"/>
      <c r="ET1006" s="39"/>
      <c r="EU1006" s="39"/>
      <c r="EV1006" s="39"/>
      <c r="EW1006" s="39"/>
      <c r="EX1006" s="39"/>
      <c r="EY1006" s="39"/>
      <c r="EZ1006" s="39"/>
      <c r="FA1006" s="39"/>
      <c r="FB1006" s="39"/>
      <c r="FC1006" s="39"/>
      <c r="FD1006" s="39"/>
      <c r="FE1006" s="39"/>
      <c r="FF1006" s="39"/>
      <c r="FG1006" s="39"/>
      <c r="FH1006" s="39"/>
      <c r="FI1006" s="39"/>
      <c r="FJ1006" s="39"/>
      <c r="FK1006" s="39"/>
      <c r="FL1006" s="39"/>
      <c r="FM1006" s="39"/>
      <c r="FN1006" s="39"/>
      <c r="FO1006" s="39"/>
      <c r="FP1006" s="39"/>
      <c r="FQ1006" s="39"/>
      <c r="FR1006" s="39"/>
      <c r="FS1006" s="39"/>
      <c r="FT1006" s="39"/>
      <c r="FU1006" s="39"/>
      <c r="FV1006" s="39"/>
      <c r="FW1006" s="39"/>
      <c r="FX1006" s="39"/>
      <c r="FY1006" s="39"/>
      <c r="FZ1006" s="39"/>
      <c r="GA1006" s="39"/>
      <c r="GB1006" s="39"/>
      <c r="GC1006" s="39"/>
      <c r="GD1006" s="39"/>
      <c r="GE1006" s="39"/>
      <c r="GF1006" s="39"/>
      <c r="GG1006" s="39"/>
      <c r="GH1006" s="39"/>
      <c r="GI1006" s="39"/>
      <c r="GJ1006" s="39"/>
      <c r="GK1006" s="39"/>
      <c r="GL1006" s="39"/>
      <c r="GM1006" s="39"/>
      <c r="GN1006" s="39"/>
      <c r="GO1006" s="39"/>
      <c r="GP1006" s="39"/>
      <c r="GQ1006" s="39"/>
      <c r="GR1006" s="39"/>
      <c r="GS1006" s="39"/>
      <c r="GT1006" s="39"/>
      <c r="GU1006" s="39"/>
      <c r="GV1006" s="39"/>
      <c r="GW1006" s="39"/>
      <c r="GX1006" s="39"/>
      <c r="GY1006" s="39"/>
      <c r="GZ1006" s="39"/>
      <c r="HA1006" s="39"/>
      <c r="HB1006" s="39"/>
      <c r="HC1006" s="39"/>
      <c r="HD1006" s="39"/>
      <c r="HE1006" s="39"/>
      <c r="HF1006" s="39"/>
      <c r="HG1006" s="39"/>
      <c r="HH1006" s="39"/>
      <c r="HI1006" s="39"/>
      <c r="HJ1006" s="39"/>
      <c r="HK1006" s="39"/>
      <c r="HL1006" s="39"/>
      <c r="HM1006" s="39"/>
      <c r="HN1006" s="39"/>
      <c r="HO1006" s="39"/>
      <c r="HP1006" s="39"/>
      <c r="HQ1006" s="39"/>
      <c r="HR1006" s="39"/>
      <c r="HS1006" s="39"/>
      <c r="HT1006" s="39"/>
    </row>
    <row r="1007" spans="1:228" ht="12.75" hidden="1" customHeight="1" x14ac:dyDescent="0.2">
      <c r="A1007" s="31"/>
      <c r="B1007" s="31"/>
      <c r="C1007" s="31"/>
      <c r="D1007" s="32"/>
      <c r="E1007" s="33"/>
      <c r="F1007" s="33"/>
      <c r="G1007" s="33"/>
      <c r="H1007" s="33"/>
      <c r="I1007" s="33"/>
      <c r="J1007" s="33"/>
      <c r="K1007" s="33"/>
      <c r="L1007" s="33"/>
      <c r="M1007" s="39"/>
      <c r="N1007" s="33"/>
      <c r="O1007" s="39"/>
      <c r="P1007" s="33"/>
      <c r="Q1007" s="524"/>
      <c r="R1007" s="524"/>
      <c r="S1007" s="524"/>
      <c r="T1007" s="524"/>
      <c r="U1007" s="524"/>
      <c r="V1007" s="33"/>
      <c r="W1007" s="33"/>
      <c r="X1007" s="33"/>
      <c r="Y1007" s="33"/>
      <c r="Z1007" s="325"/>
      <c r="AA1007" s="324"/>
      <c r="AB1007" s="325"/>
      <c r="AC1007" s="324"/>
      <c r="AD1007" s="326"/>
      <c r="AE1007" s="324"/>
      <c r="AF1007" s="326"/>
      <c r="AG1007" s="35"/>
      <c r="AH1007" s="35"/>
      <c r="AI1007" s="35"/>
      <c r="AJ1007" s="35"/>
      <c r="AK1007" s="35"/>
      <c r="AL1007" s="35"/>
      <c r="AM1007" s="35"/>
      <c r="AN1007" s="39"/>
      <c r="AO1007" s="39"/>
      <c r="AP1007" s="39"/>
      <c r="AQ1007" s="38" t="s">
        <v>206</v>
      </c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1242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/>
      <c r="BP1007" s="39"/>
      <c r="BQ1007" s="39"/>
      <c r="BR1007" s="39"/>
      <c r="BS1007" s="39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39"/>
      <c r="CD1007" s="39"/>
      <c r="CE1007" s="39"/>
      <c r="CF1007" s="39"/>
      <c r="CG1007" s="39"/>
      <c r="CH1007" s="39"/>
      <c r="CI1007" s="39"/>
      <c r="CJ1007" s="39"/>
      <c r="CK1007" s="39"/>
      <c r="CL1007" s="39"/>
      <c r="CM1007" s="39"/>
      <c r="CN1007" s="39"/>
      <c r="CO1007" s="39"/>
      <c r="CP1007" s="39"/>
      <c r="CQ1007" s="39"/>
      <c r="CR1007" s="39"/>
      <c r="CS1007" s="39"/>
      <c r="CT1007" s="39"/>
      <c r="CU1007" s="39"/>
      <c r="CV1007" s="39"/>
      <c r="CW1007" s="39"/>
      <c r="CX1007" s="39"/>
      <c r="CY1007" s="39"/>
      <c r="CZ1007" s="39"/>
      <c r="DA1007" s="39"/>
      <c r="DB1007" s="39"/>
      <c r="DC1007" s="39"/>
      <c r="DD1007" s="39"/>
      <c r="DE1007" s="39"/>
      <c r="DF1007" s="39"/>
      <c r="DG1007" s="39"/>
      <c r="DH1007" s="39"/>
      <c r="DI1007" s="39"/>
      <c r="DJ1007" s="39"/>
      <c r="DK1007" s="39"/>
      <c r="DL1007" s="39"/>
      <c r="DM1007" s="39"/>
      <c r="DN1007" s="39"/>
      <c r="DO1007" s="39"/>
      <c r="DP1007" s="39"/>
      <c r="DQ1007" s="39"/>
      <c r="DR1007" s="39"/>
      <c r="DS1007" s="39"/>
      <c r="DT1007" s="39"/>
      <c r="DU1007" s="39"/>
      <c r="DV1007" s="39"/>
      <c r="DW1007" s="39"/>
      <c r="DX1007" s="39"/>
      <c r="DY1007" s="39"/>
      <c r="DZ1007" s="39"/>
      <c r="EA1007" s="39"/>
      <c r="EB1007" s="39"/>
      <c r="EC1007" s="39"/>
      <c r="ED1007" s="39"/>
      <c r="EE1007" s="39"/>
      <c r="EF1007" s="39"/>
      <c r="EG1007" s="39"/>
      <c r="EH1007" s="39"/>
      <c r="EI1007" s="39"/>
      <c r="EJ1007" s="39"/>
      <c r="EK1007" s="39"/>
      <c r="EL1007" s="39"/>
      <c r="EM1007" s="39"/>
      <c r="EN1007" s="39"/>
      <c r="EO1007" s="39"/>
      <c r="EP1007" s="39"/>
      <c r="EQ1007" s="39"/>
      <c r="ER1007" s="39"/>
      <c r="ES1007" s="39"/>
      <c r="ET1007" s="39"/>
      <c r="EU1007" s="39"/>
      <c r="EV1007" s="39"/>
      <c r="EW1007" s="39"/>
      <c r="EX1007" s="39"/>
      <c r="EY1007" s="39"/>
      <c r="EZ1007" s="39"/>
      <c r="FA1007" s="39"/>
      <c r="FB1007" s="39"/>
      <c r="FC1007" s="39"/>
      <c r="FD1007" s="39"/>
      <c r="FE1007" s="39"/>
      <c r="FF1007" s="39"/>
      <c r="FG1007" s="39"/>
      <c r="FH1007" s="39"/>
      <c r="FI1007" s="39"/>
      <c r="FJ1007" s="39"/>
      <c r="FK1007" s="39"/>
      <c r="FL1007" s="39"/>
      <c r="FM1007" s="39"/>
      <c r="FN1007" s="39"/>
      <c r="FO1007" s="39"/>
      <c r="FP1007" s="39"/>
      <c r="FQ1007" s="39"/>
      <c r="FR1007" s="39"/>
      <c r="FS1007" s="39"/>
      <c r="FT1007" s="39"/>
      <c r="FU1007" s="39"/>
      <c r="FV1007" s="39"/>
      <c r="FW1007" s="39"/>
      <c r="FX1007" s="39"/>
      <c r="FY1007" s="39"/>
      <c r="FZ1007" s="39"/>
      <c r="GA1007" s="39"/>
      <c r="GB1007" s="39"/>
      <c r="GC1007" s="39"/>
      <c r="GD1007" s="39"/>
      <c r="GE1007" s="39"/>
      <c r="GF1007" s="39"/>
      <c r="GG1007" s="39"/>
      <c r="GH1007" s="39"/>
      <c r="GI1007" s="39"/>
      <c r="GJ1007" s="39"/>
      <c r="GK1007" s="39"/>
      <c r="GL1007" s="39"/>
      <c r="GM1007" s="39"/>
      <c r="GN1007" s="39"/>
      <c r="GO1007" s="39"/>
      <c r="GP1007" s="39"/>
      <c r="GQ1007" s="39"/>
      <c r="GR1007" s="39"/>
      <c r="GS1007" s="39"/>
      <c r="GT1007" s="39"/>
      <c r="GU1007" s="39"/>
      <c r="GV1007" s="39"/>
      <c r="GW1007" s="39"/>
      <c r="GX1007" s="39"/>
      <c r="GY1007" s="39"/>
      <c r="GZ1007" s="39"/>
      <c r="HA1007" s="39"/>
      <c r="HB1007" s="39"/>
      <c r="HC1007" s="39"/>
      <c r="HD1007" s="39"/>
      <c r="HE1007" s="39"/>
      <c r="HF1007" s="39"/>
      <c r="HG1007" s="39"/>
      <c r="HH1007" s="39"/>
      <c r="HI1007" s="39"/>
      <c r="HJ1007" s="39"/>
      <c r="HK1007" s="39"/>
      <c r="HL1007" s="39"/>
      <c r="HM1007" s="39"/>
      <c r="HN1007" s="39"/>
      <c r="HO1007" s="39"/>
      <c r="HP1007" s="39"/>
      <c r="HQ1007" s="39"/>
      <c r="HR1007" s="39"/>
      <c r="HS1007" s="39"/>
      <c r="HT1007" s="39"/>
    </row>
    <row r="1008" spans="1:228" ht="12.75" hidden="1" customHeight="1" x14ac:dyDescent="0.2">
      <c r="A1008" s="31"/>
      <c r="B1008" s="31"/>
      <c r="C1008" s="31"/>
      <c r="D1008" s="32"/>
      <c r="E1008" s="33"/>
      <c r="F1008" s="33"/>
      <c r="G1008" s="33"/>
      <c r="H1008" s="33"/>
      <c r="I1008" s="33"/>
      <c r="J1008" s="33"/>
      <c r="K1008" s="33"/>
      <c r="L1008" s="33"/>
      <c r="M1008" s="39"/>
      <c r="N1008" s="33"/>
      <c r="O1008" s="39"/>
      <c r="P1008" s="33"/>
      <c r="Q1008" s="524"/>
      <c r="R1008" s="524"/>
      <c r="S1008" s="524"/>
      <c r="T1008" s="524"/>
      <c r="U1008" s="524"/>
      <c r="V1008" s="33"/>
      <c r="W1008" s="33"/>
      <c r="X1008" s="33"/>
      <c r="Y1008" s="33"/>
      <c r="Z1008" s="325"/>
      <c r="AA1008" s="324"/>
      <c r="AB1008" s="325"/>
      <c r="AC1008" s="324"/>
      <c r="AD1008" s="326"/>
      <c r="AE1008" s="324"/>
      <c r="AF1008" s="326"/>
      <c r="AG1008" s="35"/>
      <c r="AH1008" s="35"/>
      <c r="AI1008" s="35"/>
      <c r="AJ1008" s="35"/>
      <c r="AK1008" s="35"/>
      <c r="AL1008" s="35"/>
      <c r="AM1008" s="35"/>
      <c r="AN1008" s="39"/>
      <c r="AO1008" s="39"/>
      <c r="AP1008" s="39"/>
      <c r="AQ1008" s="38" t="s">
        <v>207</v>
      </c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1242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/>
      <c r="BP1008" s="39"/>
      <c r="BQ1008" s="39"/>
      <c r="BR1008" s="39"/>
      <c r="BS1008" s="39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39"/>
      <c r="CD1008" s="39"/>
      <c r="CE1008" s="39"/>
      <c r="CF1008" s="39"/>
      <c r="CG1008" s="39"/>
      <c r="CH1008" s="39"/>
      <c r="CI1008" s="39"/>
      <c r="CJ1008" s="39"/>
      <c r="CK1008" s="39"/>
      <c r="CL1008" s="39"/>
      <c r="CM1008" s="39"/>
      <c r="CN1008" s="39"/>
      <c r="CO1008" s="39"/>
      <c r="CP1008" s="39"/>
      <c r="CQ1008" s="39"/>
      <c r="CR1008" s="39"/>
      <c r="CS1008" s="39"/>
      <c r="CT1008" s="39"/>
      <c r="CU1008" s="39"/>
      <c r="CV1008" s="39"/>
      <c r="CW1008" s="39"/>
      <c r="CX1008" s="39"/>
      <c r="CY1008" s="39"/>
      <c r="CZ1008" s="39"/>
      <c r="DA1008" s="39"/>
      <c r="DB1008" s="39"/>
      <c r="DC1008" s="39"/>
      <c r="DD1008" s="39"/>
      <c r="DE1008" s="39"/>
      <c r="DF1008" s="39"/>
      <c r="DG1008" s="39"/>
      <c r="DH1008" s="39"/>
      <c r="DI1008" s="39"/>
      <c r="DJ1008" s="39"/>
      <c r="DK1008" s="39"/>
      <c r="DL1008" s="39"/>
      <c r="DM1008" s="39"/>
      <c r="DN1008" s="39"/>
      <c r="DO1008" s="39"/>
      <c r="DP1008" s="39"/>
      <c r="DQ1008" s="39"/>
      <c r="DR1008" s="39"/>
      <c r="DS1008" s="39"/>
      <c r="DT1008" s="39"/>
      <c r="DU1008" s="39"/>
      <c r="DV1008" s="39"/>
      <c r="DW1008" s="39"/>
      <c r="DX1008" s="39"/>
      <c r="DY1008" s="39"/>
      <c r="DZ1008" s="39"/>
      <c r="EA1008" s="39"/>
      <c r="EB1008" s="39"/>
      <c r="EC1008" s="39"/>
      <c r="ED1008" s="39"/>
      <c r="EE1008" s="39"/>
      <c r="EF1008" s="39"/>
      <c r="EG1008" s="39"/>
      <c r="EH1008" s="39"/>
      <c r="EI1008" s="39"/>
      <c r="EJ1008" s="39"/>
      <c r="EK1008" s="39"/>
      <c r="EL1008" s="39"/>
      <c r="EM1008" s="39"/>
      <c r="EN1008" s="39"/>
      <c r="EO1008" s="39"/>
      <c r="EP1008" s="39"/>
      <c r="EQ1008" s="39"/>
      <c r="ER1008" s="39"/>
      <c r="ES1008" s="39"/>
      <c r="ET1008" s="39"/>
      <c r="EU1008" s="39"/>
      <c r="EV1008" s="39"/>
      <c r="EW1008" s="39"/>
      <c r="EX1008" s="39"/>
      <c r="EY1008" s="39"/>
      <c r="EZ1008" s="39"/>
      <c r="FA1008" s="39"/>
      <c r="FB1008" s="39"/>
      <c r="FC1008" s="39"/>
      <c r="FD1008" s="39"/>
      <c r="FE1008" s="39"/>
      <c r="FF1008" s="39"/>
      <c r="FG1008" s="39"/>
      <c r="FH1008" s="39"/>
      <c r="FI1008" s="39"/>
      <c r="FJ1008" s="39"/>
      <c r="FK1008" s="39"/>
      <c r="FL1008" s="39"/>
      <c r="FM1008" s="39"/>
      <c r="FN1008" s="39"/>
      <c r="FO1008" s="39"/>
      <c r="FP1008" s="39"/>
      <c r="FQ1008" s="39"/>
      <c r="FR1008" s="39"/>
      <c r="FS1008" s="39"/>
      <c r="FT1008" s="39"/>
      <c r="FU1008" s="39"/>
      <c r="FV1008" s="39"/>
      <c r="FW1008" s="39"/>
      <c r="FX1008" s="39"/>
      <c r="FY1008" s="39"/>
      <c r="FZ1008" s="39"/>
      <c r="GA1008" s="39"/>
      <c r="GB1008" s="39"/>
      <c r="GC1008" s="39"/>
      <c r="GD1008" s="39"/>
      <c r="GE1008" s="39"/>
      <c r="GF1008" s="39"/>
      <c r="GG1008" s="39"/>
      <c r="GH1008" s="39"/>
      <c r="GI1008" s="39"/>
      <c r="GJ1008" s="39"/>
      <c r="GK1008" s="39"/>
      <c r="GL1008" s="39"/>
      <c r="GM1008" s="39"/>
      <c r="GN1008" s="39"/>
      <c r="GO1008" s="39"/>
      <c r="GP1008" s="39"/>
      <c r="GQ1008" s="39"/>
      <c r="GR1008" s="39"/>
      <c r="GS1008" s="39"/>
      <c r="GT1008" s="39"/>
      <c r="GU1008" s="39"/>
      <c r="GV1008" s="39"/>
      <c r="GW1008" s="39"/>
      <c r="GX1008" s="39"/>
      <c r="GY1008" s="39"/>
      <c r="GZ1008" s="39"/>
      <c r="HA1008" s="39"/>
      <c r="HB1008" s="39"/>
      <c r="HC1008" s="39"/>
      <c r="HD1008" s="39"/>
      <c r="HE1008" s="39"/>
      <c r="HF1008" s="39"/>
      <c r="HG1008" s="39"/>
      <c r="HH1008" s="39"/>
      <c r="HI1008" s="39"/>
      <c r="HJ1008" s="39"/>
      <c r="HK1008" s="39"/>
      <c r="HL1008" s="39"/>
      <c r="HM1008" s="39"/>
      <c r="HN1008" s="39"/>
      <c r="HO1008" s="39"/>
      <c r="HP1008" s="39"/>
      <c r="HQ1008" s="39"/>
      <c r="HR1008" s="39"/>
      <c r="HS1008" s="39"/>
      <c r="HT1008" s="39"/>
    </row>
    <row r="1009" spans="1:228" ht="12.75" hidden="1" customHeight="1" x14ac:dyDescent="0.2">
      <c r="A1009" s="31"/>
      <c r="B1009" s="31"/>
      <c r="C1009" s="31"/>
      <c r="D1009" s="32"/>
      <c r="E1009" s="33"/>
      <c r="F1009" s="33"/>
      <c r="G1009" s="33"/>
      <c r="H1009" s="33"/>
      <c r="I1009" s="33"/>
      <c r="J1009" s="33"/>
      <c r="K1009" s="33"/>
      <c r="L1009" s="33"/>
      <c r="M1009" s="39"/>
      <c r="N1009" s="33"/>
      <c r="O1009" s="39"/>
      <c r="P1009" s="33"/>
      <c r="Q1009" s="524"/>
      <c r="R1009" s="524"/>
      <c r="S1009" s="524"/>
      <c r="T1009" s="524"/>
      <c r="U1009" s="524"/>
      <c r="V1009" s="33"/>
      <c r="W1009" s="33"/>
      <c r="X1009" s="33"/>
      <c r="Y1009" s="33"/>
      <c r="Z1009" s="325"/>
      <c r="AA1009" s="324"/>
      <c r="AB1009" s="325"/>
      <c r="AC1009" s="324"/>
      <c r="AD1009" s="326"/>
      <c r="AE1009" s="324"/>
      <c r="AF1009" s="326"/>
      <c r="AG1009" s="35"/>
      <c r="AH1009" s="35"/>
      <c r="AI1009" s="35"/>
      <c r="AJ1009" s="35"/>
      <c r="AK1009" s="35"/>
      <c r="AL1009" s="35"/>
      <c r="AM1009" s="35"/>
      <c r="AN1009" s="39"/>
      <c r="AO1009" s="39"/>
      <c r="AP1009" s="39"/>
      <c r="AQ1009" s="40" t="s">
        <v>208</v>
      </c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1242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/>
      <c r="BP1009" s="39"/>
      <c r="BQ1009" s="39"/>
      <c r="BR1009" s="39"/>
      <c r="BS1009" s="39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39"/>
      <c r="CD1009" s="39"/>
      <c r="CE1009" s="39"/>
      <c r="CF1009" s="39"/>
      <c r="CG1009" s="39"/>
      <c r="CH1009" s="39"/>
      <c r="CI1009" s="39"/>
      <c r="CJ1009" s="39"/>
      <c r="CK1009" s="39"/>
      <c r="CL1009" s="39"/>
      <c r="CM1009" s="39"/>
      <c r="CN1009" s="39"/>
      <c r="CO1009" s="39"/>
      <c r="CP1009" s="39"/>
      <c r="CQ1009" s="39"/>
      <c r="CR1009" s="39"/>
      <c r="CS1009" s="39"/>
      <c r="CT1009" s="39"/>
      <c r="CU1009" s="39"/>
      <c r="CV1009" s="39"/>
      <c r="CW1009" s="39"/>
      <c r="CX1009" s="39"/>
      <c r="CY1009" s="39"/>
      <c r="CZ1009" s="39"/>
      <c r="DA1009" s="39"/>
      <c r="DB1009" s="39"/>
      <c r="DC1009" s="39"/>
      <c r="DD1009" s="39"/>
      <c r="DE1009" s="39"/>
      <c r="DF1009" s="39"/>
      <c r="DG1009" s="39"/>
      <c r="DH1009" s="39"/>
      <c r="DI1009" s="39"/>
      <c r="DJ1009" s="39"/>
      <c r="DK1009" s="39"/>
      <c r="DL1009" s="39"/>
      <c r="DM1009" s="39"/>
      <c r="DN1009" s="39"/>
      <c r="DO1009" s="39"/>
      <c r="DP1009" s="39"/>
      <c r="DQ1009" s="39"/>
      <c r="DR1009" s="39"/>
      <c r="DS1009" s="39"/>
      <c r="DT1009" s="39"/>
      <c r="DU1009" s="39"/>
      <c r="DV1009" s="39"/>
      <c r="DW1009" s="39"/>
      <c r="DX1009" s="39"/>
      <c r="DY1009" s="39"/>
      <c r="DZ1009" s="39"/>
      <c r="EA1009" s="39"/>
      <c r="EB1009" s="39"/>
      <c r="EC1009" s="39"/>
      <c r="ED1009" s="39"/>
      <c r="EE1009" s="39"/>
      <c r="EF1009" s="39"/>
      <c r="EG1009" s="39"/>
      <c r="EH1009" s="39"/>
      <c r="EI1009" s="39"/>
      <c r="EJ1009" s="39"/>
      <c r="EK1009" s="39"/>
      <c r="EL1009" s="39"/>
      <c r="EM1009" s="39"/>
      <c r="EN1009" s="39"/>
      <c r="EO1009" s="39"/>
      <c r="EP1009" s="39"/>
      <c r="EQ1009" s="39"/>
      <c r="ER1009" s="39"/>
      <c r="ES1009" s="39"/>
      <c r="ET1009" s="39"/>
      <c r="EU1009" s="39"/>
      <c r="EV1009" s="39"/>
      <c r="EW1009" s="39"/>
      <c r="EX1009" s="39"/>
      <c r="EY1009" s="39"/>
      <c r="EZ1009" s="39"/>
      <c r="FA1009" s="39"/>
      <c r="FB1009" s="39"/>
      <c r="FC1009" s="39"/>
      <c r="FD1009" s="39"/>
      <c r="FE1009" s="39"/>
      <c r="FF1009" s="39"/>
      <c r="FG1009" s="39"/>
      <c r="FH1009" s="39"/>
      <c r="FI1009" s="39"/>
      <c r="FJ1009" s="39"/>
      <c r="FK1009" s="39"/>
      <c r="FL1009" s="39"/>
      <c r="FM1009" s="39"/>
      <c r="FN1009" s="39"/>
      <c r="FO1009" s="39"/>
      <c r="FP1009" s="39"/>
      <c r="FQ1009" s="39"/>
      <c r="FR1009" s="39"/>
      <c r="FS1009" s="39"/>
      <c r="FT1009" s="39"/>
      <c r="FU1009" s="39"/>
      <c r="FV1009" s="39"/>
      <c r="FW1009" s="39"/>
      <c r="FX1009" s="39"/>
      <c r="FY1009" s="39"/>
      <c r="FZ1009" s="39"/>
      <c r="GA1009" s="39"/>
      <c r="GB1009" s="39"/>
      <c r="GC1009" s="39"/>
      <c r="GD1009" s="39"/>
      <c r="GE1009" s="39"/>
      <c r="GF1009" s="39"/>
      <c r="GG1009" s="39"/>
      <c r="GH1009" s="39"/>
      <c r="GI1009" s="39"/>
      <c r="GJ1009" s="39"/>
      <c r="GK1009" s="39"/>
      <c r="GL1009" s="39"/>
      <c r="GM1009" s="39"/>
      <c r="GN1009" s="39"/>
      <c r="GO1009" s="39"/>
      <c r="GP1009" s="39"/>
      <c r="GQ1009" s="39"/>
      <c r="GR1009" s="39"/>
      <c r="GS1009" s="39"/>
      <c r="GT1009" s="39"/>
      <c r="GU1009" s="39"/>
      <c r="GV1009" s="39"/>
      <c r="GW1009" s="39"/>
      <c r="GX1009" s="39"/>
      <c r="GY1009" s="39"/>
      <c r="GZ1009" s="39"/>
      <c r="HA1009" s="39"/>
      <c r="HB1009" s="39"/>
      <c r="HC1009" s="39"/>
      <c r="HD1009" s="39"/>
      <c r="HE1009" s="39"/>
      <c r="HF1009" s="39"/>
      <c r="HG1009" s="39"/>
      <c r="HH1009" s="39"/>
      <c r="HI1009" s="39"/>
      <c r="HJ1009" s="39"/>
      <c r="HK1009" s="39"/>
      <c r="HL1009" s="39"/>
      <c r="HM1009" s="39"/>
      <c r="HN1009" s="39"/>
      <c r="HO1009" s="39"/>
      <c r="HP1009" s="39"/>
      <c r="HQ1009" s="39"/>
      <c r="HR1009" s="39"/>
      <c r="HS1009" s="39"/>
      <c r="HT1009" s="39"/>
    </row>
    <row r="1010" spans="1:228" ht="12.75" hidden="1" customHeight="1" x14ac:dyDescent="0.2">
      <c r="A1010" s="31"/>
      <c r="B1010" s="31"/>
      <c r="C1010" s="31"/>
      <c r="D1010" s="32"/>
      <c r="E1010" s="33"/>
      <c r="F1010" s="33"/>
      <c r="G1010" s="33"/>
      <c r="H1010" s="33"/>
      <c r="I1010" s="33"/>
      <c r="J1010" s="33"/>
      <c r="K1010" s="33"/>
      <c r="L1010" s="33"/>
      <c r="M1010" s="39"/>
      <c r="N1010" s="33"/>
      <c r="O1010" s="39"/>
      <c r="P1010" s="33"/>
      <c r="Q1010" s="524"/>
      <c r="R1010" s="524"/>
      <c r="S1010" s="524"/>
      <c r="T1010" s="524"/>
      <c r="U1010" s="524"/>
      <c r="V1010" s="33"/>
      <c r="W1010" s="33"/>
      <c r="X1010" s="33"/>
      <c r="Y1010" s="33"/>
      <c r="Z1010" s="325"/>
      <c r="AA1010" s="324"/>
      <c r="AB1010" s="325"/>
      <c r="AC1010" s="324"/>
      <c r="AD1010" s="326"/>
      <c r="AE1010" s="324"/>
      <c r="AF1010" s="326"/>
      <c r="AG1010" s="35"/>
      <c r="AH1010" s="35"/>
      <c r="AI1010" s="35"/>
      <c r="AJ1010" s="35"/>
      <c r="AK1010" s="35"/>
      <c r="AL1010" s="35"/>
      <c r="AM1010" s="35"/>
      <c r="AN1010" s="39"/>
      <c r="AO1010" s="39"/>
      <c r="AP1010" s="39"/>
      <c r="AQ1010" s="40" t="s">
        <v>209</v>
      </c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1242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/>
      <c r="BP1010" s="39"/>
      <c r="BQ1010" s="39"/>
      <c r="BR1010" s="39"/>
      <c r="BS1010" s="39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39"/>
      <c r="CD1010" s="39"/>
      <c r="CE1010" s="39"/>
      <c r="CF1010" s="39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39"/>
      <c r="CR1010" s="39"/>
      <c r="CS1010" s="39"/>
      <c r="CT1010" s="39"/>
      <c r="CU1010" s="39"/>
      <c r="CV1010" s="39"/>
      <c r="CW1010" s="39"/>
      <c r="CX1010" s="39"/>
      <c r="CY1010" s="39"/>
      <c r="CZ1010" s="39"/>
      <c r="DA1010" s="39"/>
      <c r="DB1010" s="39"/>
      <c r="DC1010" s="39"/>
      <c r="DD1010" s="39"/>
      <c r="DE1010" s="39"/>
      <c r="DF1010" s="39"/>
      <c r="DG1010" s="39"/>
      <c r="DH1010" s="39"/>
      <c r="DI1010" s="39"/>
      <c r="DJ1010" s="39"/>
      <c r="DK1010" s="39"/>
      <c r="DL1010" s="39"/>
      <c r="DM1010" s="39"/>
      <c r="DN1010" s="39"/>
      <c r="DO1010" s="39"/>
      <c r="DP1010" s="39"/>
      <c r="DQ1010" s="39"/>
      <c r="DR1010" s="39"/>
      <c r="DS1010" s="39"/>
      <c r="DT1010" s="39"/>
      <c r="DU1010" s="39"/>
      <c r="DV1010" s="39"/>
      <c r="DW1010" s="39"/>
      <c r="DX1010" s="39"/>
      <c r="DY1010" s="39"/>
      <c r="DZ1010" s="39"/>
      <c r="EA1010" s="39"/>
      <c r="EB1010" s="39"/>
      <c r="EC1010" s="39"/>
      <c r="ED1010" s="39"/>
      <c r="EE1010" s="39"/>
      <c r="EF1010" s="39"/>
      <c r="EG1010" s="39"/>
      <c r="EH1010" s="39"/>
      <c r="EI1010" s="39"/>
      <c r="EJ1010" s="39"/>
      <c r="EK1010" s="39"/>
      <c r="EL1010" s="39"/>
      <c r="EM1010" s="39"/>
      <c r="EN1010" s="39"/>
      <c r="EO1010" s="39"/>
      <c r="EP1010" s="39"/>
      <c r="EQ1010" s="39"/>
      <c r="ER1010" s="39"/>
      <c r="ES1010" s="39"/>
      <c r="ET1010" s="39"/>
      <c r="EU1010" s="39"/>
      <c r="EV1010" s="39"/>
      <c r="EW1010" s="39"/>
      <c r="EX1010" s="39"/>
      <c r="EY1010" s="39"/>
      <c r="EZ1010" s="39"/>
      <c r="FA1010" s="39"/>
      <c r="FB1010" s="39"/>
      <c r="FC1010" s="39"/>
      <c r="FD1010" s="39"/>
      <c r="FE1010" s="39"/>
      <c r="FF1010" s="39"/>
      <c r="FG1010" s="39"/>
      <c r="FH1010" s="39"/>
      <c r="FI1010" s="39"/>
      <c r="FJ1010" s="39"/>
      <c r="FK1010" s="39"/>
      <c r="FL1010" s="39"/>
      <c r="FM1010" s="39"/>
      <c r="FN1010" s="39"/>
      <c r="FO1010" s="39"/>
      <c r="FP1010" s="39"/>
      <c r="FQ1010" s="39"/>
      <c r="FR1010" s="39"/>
      <c r="FS1010" s="39"/>
      <c r="FT1010" s="39"/>
      <c r="FU1010" s="39"/>
      <c r="FV1010" s="39"/>
      <c r="FW1010" s="39"/>
      <c r="FX1010" s="39"/>
      <c r="FY1010" s="39"/>
      <c r="FZ1010" s="39"/>
      <c r="GA1010" s="39"/>
      <c r="GB1010" s="39"/>
      <c r="GC1010" s="39"/>
      <c r="GD1010" s="39"/>
      <c r="GE1010" s="39"/>
      <c r="GF1010" s="39"/>
      <c r="GG1010" s="39"/>
      <c r="GH1010" s="39"/>
      <c r="GI1010" s="39"/>
      <c r="GJ1010" s="39"/>
      <c r="GK1010" s="39"/>
      <c r="GL1010" s="39"/>
      <c r="GM1010" s="39"/>
      <c r="GN1010" s="39"/>
      <c r="GO1010" s="39"/>
      <c r="GP1010" s="39"/>
      <c r="GQ1010" s="39"/>
      <c r="GR1010" s="39"/>
      <c r="GS1010" s="39"/>
      <c r="GT1010" s="39"/>
      <c r="GU1010" s="39"/>
      <c r="GV1010" s="39"/>
      <c r="GW1010" s="39"/>
      <c r="GX1010" s="39"/>
      <c r="GY1010" s="39"/>
      <c r="GZ1010" s="39"/>
      <c r="HA1010" s="39"/>
      <c r="HB1010" s="39"/>
      <c r="HC1010" s="39"/>
      <c r="HD1010" s="39"/>
      <c r="HE1010" s="39"/>
      <c r="HF1010" s="39"/>
      <c r="HG1010" s="39"/>
      <c r="HH1010" s="39"/>
      <c r="HI1010" s="39"/>
      <c r="HJ1010" s="39"/>
      <c r="HK1010" s="39"/>
      <c r="HL1010" s="39"/>
      <c r="HM1010" s="39"/>
      <c r="HN1010" s="39"/>
      <c r="HO1010" s="39"/>
      <c r="HP1010" s="39"/>
      <c r="HQ1010" s="39"/>
      <c r="HR1010" s="39"/>
      <c r="HS1010" s="39"/>
      <c r="HT1010" s="39"/>
    </row>
    <row r="1011" spans="1:228" ht="12.75" hidden="1" customHeight="1" x14ac:dyDescent="0.2">
      <c r="A1011" s="31"/>
      <c r="B1011" s="31"/>
      <c r="C1011" s="31"/>
      <c r="D1011" s="32"/>
      <c r="E1011" s="33"/>
      <c r="F1011" s="33"/>
      <c r="G1011" s="33"/>
      <c r="H1011" s="33"/>
      <c r="I1011" s="33"/>
      <c r="J1011" s="33"/>
      <c r="K1011" s="33"/>
      <c r="L1011" s="33"/>
      <c r="M1011" s="39"/>
      <c r="N1011" s="33"/>
      <c r="O1011" s="39"/>
      <c r="P1011" s="33"/>
      <c r="Q1011" s="524"/>
      <c r="R1011" s="524"/>
      <c r="S1011" s="524"/>
      <c r="T1011" s="524"/>
      <c r="U1011" s="524"/>
      <c r="V1011" s="33"/>
      <c r="W1011" s="33"/>
      <c r="X1011" s="33"/>
      <c r="Y1011" s="33"/>
      <c r="Z1011" s="325"/>
      <c r="AA1011" s="324"/>
      <c r="AB1011" s="325"/>
      <c r="AC1011" s="324"/>
      <c r="AD1011" s="326"/>
      <c r="AE1011" s="324"/>
      <c r="AF1011" s="326"/>
      <c r="AG1011" s="35"/>
      <c r="AH1011" s="35"/>
      <c r="AI1011" s="35"/>
      <c r="AJ1011" s="35"/>
      <c r="AK1011" s="35"/>
      <c r="AL1011" s="35"/>
      <c r="AM1011" s="35"/>
      <c r="AN1011" s="39"/>
      <c r="AO1011" s="39"/>
      <c r="AP1011" s="39"/>
      <c r="AQ1011" s="31"/>
      <c r="AR1011" s="39"/>
      <c r="AS1011" s="39"/>
      <c r="AT1011" s="39"/>
      <c r="AU1011" s="39"/>
      <c r="AV1011" s="39"/>
      <c r="AW1011" s="39"/>
      <c r="AX1011" s="242"/>
      <c r="AY1011" s="564"/>
      <c r="AZ1011" s="564"/>
      <c r="BA1011" s="1262"/>
      <c r="BB1011" s="564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/>
      <c r="BP1011" s="39"/>
      <c r="BQ1011" s="39"/>
      <c r="BR1011" s="39"/>
      <c r="BS1011" s="39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39"/>
      <c r="CD1011" s="39"/>
      <c r="CE1011" s="39"/>
      <c r="CF1011" s="39"/>
      <c r="CG1011" s="39"/>
      <c r="CH1011" s="39"/>
      <c r="CI1011" s="39"/>
      <c r="CJ1011" s="39"/>
      <c r="CK1011" s="39"/>
      <c r="CL1011" s="39"/>
      <c r="CM1011" s="39"/>
      <c r="CN1011" s="39"/>
      <c r="CO1011" s="39"/>
      <c r="CP1011" s="39"/>
      <c r="CQ1011" s="39"/>
      <c r="CR1011" s="39"/>
      <c r="CS1011" s="39"/>
      <c r="CT1011" s="39"/>
      <c r="CU1011" s="39"/>
      <c r="CV1011" s="39"/>
      <c r="CW1011" s="39"/>
      <c r="CX1011" s="39"/>
      <c r="CY1011" s="39"/>
      <c r="CZ1011" s="39"/>
      <c r="DA1011" s="39"/>
      <c r="DB1011" s="39"/>
      <c r="DC1011" s="39"/>
      <c r="DD1011" s="39"/>
      <c r="DE1011" s="39"/>
      <c r="DF1011" s="39"/>
      <c r="DG1011" s="39"/>
      <c r="DH1011" s="39"/>
      <c r="DI1011" s="39"/>
      <c r="DJ1011" s="39"/>
      <c r="DK1011" s="39"/>
      <c r="DL1011" s="39"/>
      <c r="DM1011" s="39"/>
      <c r="DN1011" s="39"/>
      <c r="DO1011" s="39"/>
      <c r="DP1011" s="39"/>
      <c r="DQ1011" s="39"/>
      <c r="DR1011" s="39"/>
      <c r="DS1011" s="39"/>
      <c r="DT1011" s="39"/>
      <c r="DU1011" s="39"/>
      <c r="DV1011" s="39"/>
      <c r="DW1011" s="39"/>
      <c r="DX1011" s="39"/>
      <c r="DY1011" s="39"/>
      <c r="DZ1011" s="39"/>
      <c r="EA1011" s="39"/>
      <c r="EB1011" s="39"/>
      <c r="EC1011" s="39"/>
      <c r="ED1011" s="39"/>
      <c r="EE1011" s="39"/>
      <c r="EF1011" s="39"/>
      <c r="EG1011" s="39"/>
      <c r="EH1011" s="39"/>
      <c r="EI1011" s="39"/>
      <c r="EJ1011" s="39"/>
      <c r="EK1011" s="39"/>
      <c r="EL1011" s="39"/>
      <c r="EM1011" s="39"/>
      <c r="EN1011" s="39"/>
      <c r="EO1011" s="39"/>
      <c r="EP1011" s="39"/>
      <c r="EQ1011" s="39"/>
      <c r="ER1011" s="39"/>
      <c r="ES1011" s="39"/>
      <c r="ET1011" s="39"/>
      <c r="EU1011" s="39"/>
      <c r="EV1011" s="39"/>
      <c r="EW1011" s="39"/>
      <c r="EX1011" s="39"/>
      <c r="EY1011" s="39"/>
      <c r="EZ1011" s="39"/>
      <c r="FA1011" s="39"/>
      <c r="FB1011" s="39"/>
      <c r="FC1011" s="39"/>
      <c r="FD1011" s="39"/>
      <c r="FE1011" s="39"/>
      <c r="FF1011" s="39"/>
      <c r="FG1011" s="39"/>
      <c r="FH1011" s="39"/>
      <c r="FI1011" s="39"/>
      <c r="FJ1011" s="39"/>
      <c r="FK1011" s="39"/>
      <c r="FL1011" s="39"/>
      <c r="FM1011" s="39"/>
      <c r="FN1011" s="39"/>
      <c r="FO1011" s="39"/>
      <c r="FP1011" s="39"/>
      <c r="FQ1011" s="39"/>
      <c r="FR1011" s="39"/>
      <c r="FS1011" s="39"/>
      <c r="FT1011" s="39"/>
      <c r="FU1011" s="39"/>
      <c r="FV1011" s="39"/>
      <c r="FW1011" s="39"/>
      <c r="FX1011" s="39"/>
      <c r="FY1011" s="39"/>
      <c r="FZ1011" s="39"/>
      <c r="GA1011" s="39"/>
      <c r="GB1011" s="39"/>
      <c r="GC1011" s="39"/>
      <c r="GD1011" s="39"/>
      <c r="GE1011" s="39"/>
      <c r="GF1011" s="39"/>
      <c r="GG1011" s="39"/>
      <c r="GH1011" s="39"/>
      <c r="GI1011" s="39"/>
      <c r="GJ1011" s="39"/>
      <c r="GK1011" s="39"/>
      <c r="GL1011" s="39"/>
      <c r="GM1011" s="39"/>
      <c r="GN1011" s="39"/>
      <c r="GO1011" s="39"/>
      <c r="GP1011" s="39"/>
      <c r="GQ1011" s="39"/>
      <c r="GR1011" s="39"/>
      <c r="GS1011" s="39"/>
      <c r="GT1011" s="39"/>
      <c r="GU1011" s="39"/>
      <c r="GV1011" s="39"/>
      <c r="GW1011" s="39"/>
      <c r="GX1011" s="39"/>
      <c r="GY1011" s="39"/>
      <c r="GZ1011" s="39"/>
      <c r="HA1011" s="39"/>
      <c r="HB1011" s="39"/>
      <c r="HC1011" s="39"/>
      <c r="HD1011" s="39"/>
      <c r="HE1011" s="39"/>
      <c r="HF1011" s="39"/>
      <c r="HG1011" s="39"/>
      <c r="HH1011" s="39"/>
      <c r="HI1011" s="39"/>
      <c r="HJ1011" s="39"/>
      <c r="HK1011" s="39"/>
      <c r="HL1011" s="39"/>
      <c r="HM1011" s="39"/>
      <c r="HN1011" s="39"/>
      <c r="HO1011" s="39"/>
      <c r="HP1011" s="39"/>
      <c r="HQ1011" s="39"/>
      <c r="HR1011" s="39"/>
      <c r="HS1011" s="39"/>
      <c r="HT1011" s="39"/>
    </row>
    <row r="1012" spans="1:228" ht="12.75" hidden="1" customHeight="1" x14ac:dyDescent="0.2">
      <c r="A1012" s="31"/>
      <c r="B1012" s="31"/>
      <c r="C1012" s="31"/>
      <c r="D1012" s="32"/>
      <c r="E1012" s="33"/>
      <c r="F1012" s="33"/>
      <c r="G1012" s="33"/>
      <c r="H1012" s="33"/>
      <c r="I1012" s="33"/>
      <c r="J1012" s="33"/>
      <c r="K1012" s="33"/>
      <c r="L1012" s="33"/>
      <c r="M1012" s="39"/>
      <c r="N1012" s="33"/>
      <c r="O1012" s="39"/>
      <c r="P1012" s="33"/>
      <c r="Q1012" s="524"/>
      <c r="R1012" s="524"/>
      <c r="S1012" s="524"/>
      <c r="T1012" s="524"/>
      <c r="U1012" s="524"/>
      <c r="V1012" s="33"/>
      <c r="W1012" s="33"/>
      <c r="X1012" s="33"/>
      <c r="Y1012" s="33"/>
      <c r="Z1012" s="325"/>
      <c r="AA1012" s="324"/>
      <c r="AB1012" s="325"/>
      <c r="AC1012" s="324"/>
      <c r="AD1012" s="326"/>
      <c r="AE1012" s="324"/>
      <c r="AF1012" s="326"/>
      <c r="AG1012" s="35"/>
      <c r="AH1012" s="35"/>
      <c r="AI1012" s="35"/>
      <c r="AJ1012" s="35"/>
      <c r="AK1012" s="35"/>
      <c r="AL1012" s="35"/>
      <c r="AM1012" s="35"/>
      <c r="AN1012" s="39"/>
      <c r="AO1012" s="39"/>
      <c r="AP1012" s="39"/>
      <c r="AQ1012" s="31"/>
      <c r="AR1012" s="39"/>
      <c r="AS1012" s="39"/>
      <c r="AT1012" s="39"/>
      <c r="AU1012" s="39"/>
      <c r="AV1012" s="39"/>
      <c r="AW1012" s="39"/>
      <c r="AX1012" s="31"/>
      <c r="AY1012" s="565"/>
      <c r="AZ1012" s="565"/>
      <c r="BA1012" s="1263"/>
      <c r="BB1012" s="565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39"/>
      <c r="CR1012" s="39"/>
      <c r="CS1012" s="39"/>
      <c r="CT1012" s="39"/>
      <c r="CU1012" s="39"/>
      <c r="CV1012" s="39"/>
      <c r="CW1012" s="39"/>
      <c r="CX1012" s="39"/>
      <c r="CY1012" s="39"/>
      <c r="CZ1012" s="39"/>
      <c r="DA1012" s="39"/>
      <c r="DB1012" s="39"/>
      <c r="DC1012" s="39"/>
      <c r="DD1012" s="39"/>
      <c r="DE1012" s="39"/>
      <c r="DF1012" s="39"/>
      <c r="DG1012" s="39"/>
      <c r="DH1012" s="39"/>
      <c r="DI1012" s="39"/>
      <c r="DJ1012" s="39"/>
      <c r="DK1012" s="39"/>
      <c r="DL1012" s="39"/>
      <c r="DM1012" s="39"/>
      <c r="DN1012" s="39"/>
      <c r="DO1012" s="39"/>
      <c r="DP1012" s="39"/>
      <c r="DQ1012" s="39"/>
      <c r="DR1012" s="39"/>
      <c r="DS1012" s="39"/>
      <c r="DT1012" s="39"/>
      <c r="DU1012" s="39"/>
      <c r="DV1012" s="39"/>
      <c r="DW1012" s="39"/>
      <c r="DX1012" s="39"/>
      <c r="DY1012" s="39"/>
      <c r="DZ1012" s="39"/>
      <c r="EA1012" s="39"/>
      <c r="EB1012" s="39"/>
      <c r="EC1012" s="39"/>
      <c r="ED1012" s="39"/>
      <c r="EE1012" s="39"/>
      <c r="EF1012" s="39"/>
      <c r="EG1012" s="39"/>
      <c r="EH1012" s="39"/>
      <c r="EI1012" s="39"/>
      <c r="EJ1012" s="39"/>
      <c r="EK1012" s="39"/>
      <c r="EL1012" s="39"/>
      <c r="EM1012" s="39"/>
      <c r="EN1012" s="39"/>
      <c r="EO1012" s="39"/>
      <c r="EP1012" s="39"/>
      <c r="EQ1012" s="39"/>
      <c r="ER1012" s="39"/>
      <c r="ES1012" s="39"/>
      <c r="ET1012" s="39"/>
      <c r="EU1012" s="39"/>
      <c r="EV1012" s="39"/>
      <c r="EW1012" s="39"/>
      <c r="EX1012" s="39"/>
      <c r="EY1012" s="39"/>
      <c r="EZ1012" s="39"/>
      <c r="FA1012" s="39"/>
      <c r="FB1012" s="39"/>
      <c r="FC1012" s="39"/>
      <c r="FD1012" s="39"/>
      <c r="FE1012" s="39"/>
      <c r="FF1012" s="39"/>
      <c r="FG1012" s="39"/>
      <c r="FH1012" s="39"/>
      <c r="FI1012" s="39"/>
      <c r="FJ1012" s="39"/>
      <c r="FK1012" s="39"/>
      <c r="FL1012" s="39"/>
      <c r="FM1012" s="39"/>
      <c r="FN1012" s="39"/>
      <c r="FO1012" s="39"/>
      <c r="FP1012" s="39"/>
      <c r="FQ1012" s="39"/>
      <c r="FR1012" s="39"/>
      <c r="FS1012" s="39"/>
      <c r="FT1012" s="39"/>
      <c r="FU1012" s="39"/>
      <c r="FV1012" s="39"/>
      <c r="FW1012" s="39"/>
      <c r="FX1012" s="39"/>
      <c r="FY1012" s="39"/>
      <c r="FZ1012" s="39"/>
      <c r="GA1012" s="39"/>
      <c r="GB1012" s="39"/>
      <c r="GC1012" s="39"/>
      <c r="GD1012" s="39"/>
      <c r="GE1012" s="39"/>
      <c r="GF1012" s="39"/>
      <c r="GG1012" s="39"/>
      <c r="GH1012" s="39"/>
      <c r="GI1012" s="39"/>
      <c r="GJ1012" s="39"/>
      <c r="GK1012" s="39"/>
      <c r="GL1012" s="39"/>
      <c r="GM1012" s="39"/>
      <c r="GN1012" s="39"/>
      <c r="GO1012" s="39"/>
      <c r="GP1012" s="39"/>
      <c r="GQ1012" s="39"/>
      <c r="GR1012" s="39"/>
      <c r="GS1012" s="39"/>
      <c r="GT1012" s="39"/>
      <c r="GU1012" s="39"/>
      <c r="GV1012" s="39"/>
      <c r="GW1012" s="39"/>
      <c r="GX1012" s="39"/>
      <c r="GY1012" s="39"/>
      <c r="GZ1012" s="39"/>
      <c r="HA1012" s="39"/>
      <c r="HB1012" s="39"/>
      <c r="HC1012" s="39"/>
      <c r="HD1012" s="39"/>
      <c r="HE1012" s="39"/>
      <c r="HF1012" s="39"/>
      <c r="HG1012" s="39"/>
      <c r="HH1012" s="39"/>
      <c r="HI1012" s="39"/>
      <c r="HJ1012" s="39"/>
      <c r="HK1012" s="39"/>
      <c r="HL1012" s="39"/>
      <c r="HM1012" s="39"/>
      <c r="HN1012" s="39"/>
      <c r="HO1012" s="39"/>
      <c r="HP1012" s="39"/>
      <c r="HQ1012" s="39"/>
      <c r="HR1012" s="39"/>
      <c r="HS1012" s="39"/>
      <c r="HT1012" s="39"/>
    </row>
    <row r="1013" spans="1:228" ht="12.75" hidden="1" customHeight="1" x14ac:dyDescent="0.2">
      <c r="A1013" s="31"/>
      <c r="B1013" s="31"/>
      <c r="C1013" s="31"/>
      <c r="D1013" s="32"/>
      <c r="E1013" s="33"/>
      <c r="F1013" s="33"/>
      <c r="G1013" s="33"/>
      <c r="H1013" s="33"/>
      <c r="I1013" s="33"/>
      <c r="J1013" s="33"/>
      <c r="K1013" s="33"/>
      <c r="L1013" s="33"/>
      <c r="M1013" s="39"/>
      <c r="N1013" s="33"/>
      <c r="O1013" s="39"/>
      <c r="P1013" s="33"/>
      <c r="Q1013" s="524"/>
      <c r="R1013" s="524"/>
      <c r="S1013" s="524"/>
      <c r="T1013" s="524"/>
      <c r="U1013" s="524"/>
      <c r="V1013" s="33"/>
      <c r="W1013" s="33"/>
      <c r="X1013" s="33"/>
      <c r="Y1013" s="33"/>
      <c r="Z1013" s="325"/>
      <c r="AA1013" s="324"/>
      <c r="AB1013" s="325"/>
      <c r="AC1013" s="324"/>
      <c r="AD1013" s="326"/>
      <c r="AE1013" s="324"/>
      <c r="AF1013" s="326"/>
      <c r="AG1013" s="35"/>
      <c r="AH1013" s="35"/>
      <c r="AI1013" s="35"/>
      <c r="AJ1013" s="35"/>
      <c r="AK1013" s="35"/>
      <c r="AL1013" s="35"/>
      <c r="AM1013" s="35"/>
      <c r="AN1013" s="39"/>
      <c r="AO1013" s="39"/>
      <c r="AP1013" s="39"/>
      <c r="AQ1013" s="31"/>
      <c r="AR1013" s="39"/>
      <c r="AS1013" s="39"/>
      <c r="AT1013" s="39"/>
      <c r="AU1013" s="39"/>
      <c r="AV1013" s="39"/>
      <c r="AW1013" s="39"/>
      <c r="AX1013" s="31"/>
      <c r="AY1013" s="565"/>
      <c r="AZ1013" s="565"/>
      <c r="BA1013" s="1263"/>
      <c r="BB1013" s="565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/>
      <c r="BP1013" s="39"/>
      <c r="BQ1013" s="39"/>
      <c r="BR1013" s="39"/>
      <c r="BS1013" s="39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39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39"/>
      <c r="CR1013" s="39"/>
      <c r="CS1013" s="39"/>
      <c r="CT1013" s="39"/>
      <c r="CU1013" s="39"/>
      <c r="CV1013" s="39"/>
      <c r="CW1013" s="39"/>
      <c r="CX1013" s="39"/>
      <c r="CY1013" s="39"/>
      <c r="CZ1013" s="39"/>
      <c r="DA1013" s="39"/>
      <c r="DB1013" s="39"/>
      <c r="DC1013" s="39"/>
      <c r="DD1013" s="39"/>
      <c r="DE1013" s="39"/>
      <c r="DF1013" s="39"/>
      <c r="DG1013" s="39"/>
      <c r="DH1013" s="39"/>
      <c r="DI1013" s="39"/>
      <c r="DJ1013" s="39"/>
      <c r="DK1013" s="39"/>
      <c r="DL1013" s="39"/>
      <c r="DM1013" s="39"/>
      <c r="DN1013" s="39"/>
      <c r="DO1013" s="39"/>
      <c r="DP1013" s="39"/>
      <c r="DQ1013" s="39"/>
      <c r="DR1013" s="39"/>
      <c r="DS1013" s="39"/>
      <c r="DT1013" s="39"/>
      <c r="DU1013" s="39"/>
      <c r="DV1013" s="39"/>
      <c r="DW1013" s="39"/>
      <c r="DX1013" s="39"/>
      <c r="DY1013" s="39"/>
      <c r="DZ1013" s="39"/>
      <c r="EA1013" s="39"/>
      <c r="EB1013" s="39"/>
      <c r="EC1013" s="39"/>
      <c r="ED1013" s="39"/>
      <c r="EE1013" s="39"/>
      <c r="EF1013" s="39"/>
      <c r="EG1013" s="39"/>
      <c r="EH1013" s="39"/>
      <c r="EI1013" s="39"/>
      <c r="EJ1013" s="39"/>
      <c r="EK1013" s="39"/>
      <c r="EL1013" s="39"/>
      <c r="EM1013" s="39"/>
      <c r="EN1013" s="39"/>
      <c r="EO1013" s="39"/>
      <c r="EP1013" s="39"/>
      <c r="EQ1013" s="39"/>
      <c r="ER1013" s="39"/>
      <c r="ES1013" s="39"/>
      <c r="ET1013" s="39"/>
      <c r="EU1013" s="39"/>
      <c r="EV1013" s="39"/>
      <c r="EW1013" s="39"/>
      <c r="EX1013" s="39"/>
      <c r="EY1013" s="39"/>
      <c r="EZ1013" s="39"/>
      <c r="FA1013" s="39"/>
      <c r="FB1013" s="39"/>
      <c r="FC1013" s="39"/>
      <c r="FD1013" s="39"/>
      <c r="FE1013" s="39"/>
      <c r="FF1013" s="39"/>
      <c r="FG1013" s="39"/>
      <c r="FH1013" s="39"/>
      <c r="FI1013" s="39"/>
      <c r="FJ1013" s="39"/>
      <c r="FK1013" s="39"/>
      <c r="FL1013" s="39"/>
      <c r="FM1013" s="39"/>
      <c r="FN1013" s="39"/>
      <c r="FO1013" s="39"/>
      <c r="FP1013" s="39"/>
      <c r="FQ1013" s="39"/>
      <c r="FR1013" s="39"/>
      <c r="FS1013" s="39"/>
      <c r="FT1013" s="39"/>
      <c r="FU1013" s="39"/>
      <c r="FV1013" s="39"/>
      <c r="FW1013" s="39"/>
      <c r="FX1013" s="39"/>
      <c r="FY1013" s="39"/>
      <c r="FZ1013" s="39"/>
      <c r="GA1013" s="39"/>
      <c r="GB1013" s="39"/>
      <c r="GC1013" s="39"/>
      <c r="GD1013" s="39"/>
      <c r="GE1013" s="39"/>
      <c r="GF1013" s="39"/>
      <c r="GG1013" s="39"/>
      <c r="GH1013" s="39"/>
      <c r="GI1013" s="39"/>
      <c r="GJ1013" s="39"/>
      <c r="GK1013" s="39"/>
      <c r="GL1013" s="39"/>
      <c r="GM1013" s="39"/>
      <c r="GN1013" s="39"/>
      <c r="GO1013" s="39"/>
      <c r="GP1013" s="39"/>
      <c r="GQ1013" s="39"/>
      <c r="GR1013" s="39"/>
      <c r="GS1013" s="39"/>
      <c r="GT1013" s="39"/>
      <c r="GU1013" s="39"/>
      <c r="GV1013" s="39"/>
      <c r="GW1013" s="39"/>
      <c r="GX1013" s="39"/>
      <c r="GY1013" s="39"/>
      <c r="GZ1013" s="39"/>
      <c r="HA1013" s="39"/>
      <c r="HB1013" s="39"/>
      <c r="HC1013" s="39"/>
      <c r="HD1013" s="39"/>
      <c r="HE1013" s="39"/>
      <c r="HF1013" s="39"/>
      <c r="HG1013" s="39"/>
      <c r="HH1013" s="39"/>
      <c r="HI1013" s="39"/>
      <c r="HJ1013" s="39"/>
      <c r="HK1013" s="39"/>
      <c r="HL1013" s="39"/>
      <c r="HM1013" s="39"/>
      <c r="HN1013" s="39"/>
      <c r="HO1013" s="39"/>
      <c r="HP1013" s="39"/>
      <c r="HQ1013" s="39"/>
      <c r="HR1013" s="39"/>
      <c r="HS1013" s="39"/>
      <c r="HT1013" s="39"/>
    </row>
    <row r="1014" spans="1:228" ht="12.75" hidden="1" customHeight="1" x14ac:dyDescent="0.2">
      <c r="A1014" s="31"/>
      <c r="B1014" s="31"/>
      <c r="C1014" s="31"/>
      <c r="D1014" s="32"/>
      <c r="E1014" s="33"/>
      <c r="F1014" s="33"/>
      <c r="G1014" s="33"/>
      <c r="H1014" s="33"/>
      <c r="I1014" s="33"/>
      <c r="J1014" s="33"/>
      <c r="K1014" s="33"/>
      <c r="L1014" s="33"/>
      <c r="M1014" s="39"/>
      <c r="N1014" s="33"/>
      <c r="O1014" s="39"/>
      <c r="P1014" s="33"/>
      <c r="Q1014" s="524"/>
      <c r="R1014" s="524"/>
      <c r="S1014" s="524"/>
      <c r="T1014" s="524"/>
      <c r="U1014" s="524"/>
      <c r="V1014" s="33"/>
      <c r="W1014" s="33"/>
      <c r="X1014" s="33"/>
      <c r="Y1014" s="33"/>
      <c r="Z1014" s="325"/>
      <c r="AA1014" s="324"/>
      <c r="AB1014" s="325"/>
      <c r="AC1014" s="324"/>
      <c r="AD1014" s="326"/>
      <c r="AE1014" s="324"/>
      <c r="AF1014" s="326"/>
      <c r="AG1014" s="35"/>
      <c r="AH1014" s="35"/>
      <c r="AI1014" s="35"/>
      <c r="AJ1014" s="35"/>
      <c r="AK1014" s="35"/>
      <c r="AL1014" s="35"/>
      <c r="AM1014" s="35"/>
      <c r="AN1014" s="39"/>
      <c r="AO1014" s="39"/>
      <c r="AP1014" s="39"/>
      <c r="AQ1014" s="31"/>
      <c r="AR1014" s="39"/>
      <c r="AS1014" s="39"/>
      <c r="AT1014" s="39"/>
      <c r="AU1014" s="39"/>
      <c r="AV1014" s="39"/>
      <c r="AW1014" s="39"/>
      <c r="AX1014" s="31"/>
      <c r="AY1014" s="565"/>
      <c r="AZ1014" s="565"/>
      <c r="BA1014" s="1263"/>
      <c r="BB1014" s="565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/>
      <c r="BP1014" s="39"/>
      <c r="BQ1014" s="39"/>
      <c r="BR1014" s="39"/>
      <c r="BS1014" s="39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39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39"/>
      <c r="CR1014" s="39"/>
      <c r="CS1014" s="39"/>
      <c r="CT1014" s="39"/>
      <c r="CU1014" s="39"/>
      <c r="CV1014" s="39"/>
      <c r="CW1014" s="39"/>
      <c r="CX1014" s="39"/>
      <c r="CY1014" s="39"/>
      <c r="CZ1014" s="39"/>
      <c r="DA1014" s="39"/>
      <c r="DB1014" s="39"/>
      <c r="DC1014" s="39"/>
      <c r="DD1014" s="39"/>
      <c r="DE1014" s="39"/>
      <c r="DF1014" s="39"/>
      <c r="DG1014" s="39"/>
      <c r="DH1014" s="39"/>
      <c r="DI1014" s="39"/>
      <c r="DJ1014" s="39"/>
      <c r="DK1014" s="39"/>
      <c r="DL1014" s="39"/>
      <c r="DM1014" s="39"/>
      <c r="DN1014" s="39"/>
      <c r="DO1014" s="39"/>
      <c r="DP1014" s="39"/>
      <c r="DQ1014" s="39"/>
      <c r="DR1014" s="39"/>
      <c r="DS1014" s="39"/>
      <c r="DT1014" s="39"/>
      <c r="DU1014" s="39"/>
      <c r="DV1014" s="39"/>
      <c r="DW1014" s="39"/>
      <c r="DX1014" s="39"/>
      <c r="DY1014" s="39"/>
      <c r="DZ1014" s="39"/>
      <c r="EA1014" s="39"/>
      <c r="EB1014" s="39"/>
      <c r="EC1014" s="39"/>
      <c r="ED1014" s="39"/>
      <c r="EE1014" s="39"/>
      <c r="EF1014" s="39"/>
      <c r="EG1014" s="39"/>
      <c r="EH1014" s="39"/>
      <c r="EI1014" s="39"/>
      <c r="EJ1014" s="39"/>
      <c r="EK1014" s="39"/>
      <c r="EL1014" s="39"/>
      <c r="EM1014" s="39"/>
      <c r="EN1014" s="39"/>
      <c r="EO1014" s="39"/>
      <c r="EP1014" s="39"/>
      <c r="EQ1014" s="39"/>
      <c r="ER1014" s="39"/>
      <c r="ES1014" s="39"/>
      <c r="ET1014" s="39"/>
      <c r="EU1014" s="39"/>
      <c r="EV1014" s="39"/>
      <c r="EW1014" s="39"/>
      <c r="EX1014" s="39"/>
      <c r="EY1014" s="39"/>
      <c r="EZ1014" s="39"/>
      <c r="FA1014" s="39"/>
      <c r="FB1014" s="39"/>
      <c r="FC1014" s="39"/>
      <c r="FD1014" s="39"/>
      <c r="FE1014" s="39"/>
      <c r="FF1014" s="39"/>
      <c r="FG1014" s="39"/>
      <c r="FH1014" s="39"/>
      <c r="FI1014" s="39"/>
      <c r="FJ1014" s="39"/>
      <c r="FK1014" s="39"/>
      <c r="FL1014" s="39"/>
      <c r="FM1014" s="39"/>
      <c r="FN1014" s="39"/>
      <c r="FO1014" s="39"/>
      <c r="FP1014" s="39"/>
      <c r="FQ1014" s="39"/>
      <c r="FR1014" s="39"/>
      <c r="FS1014" s="39"/>
      <c r="FT1014" s="39"/>
      <c r="FU1014" s="39"/>
      <c r="FV1014" s="39"/>
      <c r="FW1014" s="39"/>
      <c r="FX1014" s="39"/>
      <c r="FY1014" s="39"/>
      <c r="FZ1014" s="39"/>
      <c r="GA1014" s="39"/>
      <c r="GB1014" s="39"/>
      <c r="GC1014" s="39"/>
      <c r="GD1014" s="39"/>
      <c r="GE1014" s="39"/>
      <c r="GF1014" s="39"/>
      <c r="GG1014" s="39"/>
      <c r="GH1014" s="39"/>
      <c r="GI1014" s="39"/>
      <c r="GJ1014" s="39"/>
      <c r="GK1014" s="39"/>
      <c r="GL1014" s="39"/>
      <c r="GM1014" s="39"/>
      <c r="GN1014" s="39"/>
      <c r="GO1014" s="39"/>
      <c r="GP1014" s="39"/>
      <c r="GQ1014" s="39"/>
      <c r="GR1014" s="39"/>
      <c r="GS1014" s="39"/>
      <c r="GT1014" s="39"/>
      <c r="GU1014" s="39"/>
      <c r="GV1014" s="39"/>
      <c r="GW1014" s="39"/>
      <c r="GX1014" s="39"/>
      <c r="GY1014" s="39"/>
      <c r="GZ1014" s="39"/>
      <c r="HA1014" s="39"/>
      <c r="HB1014" s="39"/>
      <c r="HC1014" s="39"/>
      <c r="HD1014" s="39"/>
      <c r="HE1014" s="39"/>
      <c r="HF1014" s="39"/>
      <c r="HG1014" s="39"/>
      <c r="HH1014" s="39"/>
      <c r="HI1014" s="39"/>
      <c r="HJ1014" s="39"/>
      <c r="HK1014" s="39"/>
      <c r="HL1014" s="39"/>
      <c r="HM1014" s="39"/>
      <c r="HN1014" s="39"/>
      <c r="HO1014" s="39"/>
      <c r="HP1014" s="39"/>
      <c r="HQ1014" s="39"/>
      <c r="HR1014" s="39"/>
      <c r="HS1014" s="39"/>
      <c r="HT1014" s="39"/>
    </row>
    <row r="1015" spans="1:228" ht="12.75" hidden="1" customHeight="1" x14ac:dyDescent="0.25">
      <c r="A1015" s="39"/>
      <c r="B1015" s="39"/>
      <c r="C1015" s="566" t="s">
        <v>210</v>
      </c>
      <c r="D1015" s="567"/>
      <c r="E1015" s="845"/>
      <c r="F1015" s="845"/>
      <c r="G1015" s="39"/>
      <c r="H1015" s="236"/>
      <c r="I1015" s="353"/>
      <c r="J1015" s="352"/>
      <c r="K1015" s="39"/>
      <c r="L1015" s="39"/>
      <c r="M1015" s="236"/>
      <c r="N1015" s="353"/>
      <c r="O1015" s="352"/>
      <c r="P1015" s="39"/>
      <c r="Q1015" s="236"/>
      <c r="R1015" s="353"/>
      <c r="S1015" s="352"/>
      <c r="T1015" s="31"/>
      <c r="U1015" s="236"/>
      <c r="V1015" s="353"/>
      <c r="W1015" s="352"/>
      <c r="X1015" s="39"/>
      <c r="Y1015" s="236"/>
      <c r="Z1015" s="353"/>
      <c r="AA1015" s="352"/>
      <c r="AB1015" s="39"/>
      <c r="AC1015" s="236"/>
      <c r="AD1015" s="353"/>
      <c r="AE1015" s="352"/>
      <c r="AF1015" s="39"/>
      <c r="AG1015" s="236"/>
      <c r="AH1015" s="353"/>
      <c r="AI1015" s="352"/>
      <c r="AJ1015" s="39"/>
      <c r="AK1015" s="39"/>
      <c r="AL1015" s="353"/>
      <c r="AM1015" s="352"/>
      <c r="AN1015" s="39"/>
      <c r="AO1015" s="236"/>
      <c r="AP1015" s="353"/>
      <c r="AQ1015" s="353"/>
      <c r="AR1015" s="353"/>
      <c r="AS1015" s="353"/>
      <c r="AT1015" s="353"/>
      <c r="AU1015" s="352"/>
      <c r="AV1015" s="39"/>
      <c r="AW1015" s="236"/>
      <c r="AX1015" s="353"/>
      <c r="AY1015" s="352"/>
      <c r="AZ1015" s="39"/>
      <c r="BA1015" s="1264"/>
      <c r="BB1015" s="236"/>
      <c r="BC1015" s="353"/>
      <c r="BD1015" s="352"/>
      <c r="BE1015" s="39"/>
      <c r="BF1015" s="236"/>
      <c r="BG1015" s="353"/>
      <c r="BH1015" s="352"/>
      <c r="BI1015" s="39"/>
      <c r="BJ1015" s="236"/>
      <c r="BK1015" s="353"/>
      <c r="BL1015" s="352"/>
      <c r="BM1015" s="39"/>
      <c r="BN1015" s="236"/>
      <c r="BO1015" s="353"/>
      <c r="BP1015" s="352"/>
      <c r="BQ1015" s="39"/>
      <c r="BR1015" s="236"/>
      <c r="BS1015" s="353"/>
      <c r="BT1015" s="352"/>
      <c r="BU1015" s="39"/>
      <c r="BV1015" s="236"/>
      <c r="BW1015" s="353"/>
      <c r="BX1015" s="352"/>
      <c r="BY1015" s="39"/>
      <c r="BZ1015" s="236"/>
      <c r="CA1015" s="353"/>
      <c r="CB1015" s="39"/>
      <c r="CC1015" s="39"/>
      <c r="CD1015" s="39"/>
      <c r="CE1015" s="39"/>
      <c r="CF1015" s="39"/>
      <c r="CG1015" s="39"/>
      <c r="CH1015" s="39"/>
      <c r="CI1015" s="39"/>
      <c r="CJ1015" s="39"/>
      <c r="CK1015" s="39"/>
      <c r="CL1015" s="39"/>
      <c r="CM1015" s="39"/>
      <c r="CN1015" s="39"/>
      <c r="CO1015" s="39"/>
      <c r="CP1015" s="39"/>
      <c r="CQ1015" s="39"/>
      <c r="CR1015" s="39"/>
      <c r="CS1015" s="39"/>
      <c r="CT1015" s="39"/>
      <c r="CU1015" s="39"/>
      <c r="CV1015" s="39"/>
      <c r="CW1015" s="39"/>
      <c r="CX1015" s="39"/>
      <c r="CY1015" s="39"/>
      <c r="CZ1015" s="39"/>
      <c r="DA1015" s="39"/>
      <c r="DB1015" s="39"/>
      <c r="DC1015" s="39"/>
      <c r="DD1015" s="39"/>
      <c r="DE1015" s="39"/>
      <c r="DF1015" s="39"/>
      <c r="DG1015" s="39"/>
      <c r="DH1015" s="39"/>
      <c r="DI1015" s="39"/>
      <c r="DJ1015" s="39"/>
      <c r="DK1015" s="39"/>
      <c r="DL1015" s="39"/>
      <c r="DM1015" s="39"/>
      <c r="DN1015" s="39"/>
      <c r="DO1015" s="39"/>
      <c r="DP1015" s="39"/>
      <c r="DQ1015" s="39"/>
      <c r="DR1015" s="39"/>
      <c r="DS1015" s="39"/>
      <c r="DT1015" s="39"/>
      <c r="DU1015" s="39"/>
      <c r="DV1015" s="39"/>
      <c r="DW1015" s="39"/>
      <c r="DX1015" s="39"/>
      <c r="DY1015" s="39"/>
      <c r="DZ1015" s="39"/>
      <c r="EA1015" s="39"/>
      <c r="EB1015" s="39"/>
      <c r="EC1015" s="39"/>
      <c r="ED1015" s="39"/>
      <c r="EE1015" s="39"/>
      <c r="EF1015" s="39"/>
      <c r="EG1015" s="39"/>
      <c r="EH1015" s="39"/>
      <c r="EI1015" s="39"/>
      <c r="EJ1015" s="39"/>
      <c r="EK1015" s="39"/>
      <c r="EL1015" s="39"/>
      <c r="EM1015" s="39"/>
      <c r="EN1015" s="39"/>
      <c r="EO1015" s="39"/>
      <c r="EP1015" s="39"/>
      <c r="EQ1015" s="39"/>
      <c r="ER1015" s="39"/>
      <c r="ES1015" s="39"/>
      <c r="ET1015" s="39"/>
      <c r="EU1015" s="39"/>
      <c r="EV1015" s="39"/>
      <c r="EW1015" s="39"/>
      <c r="EX1015" s="39"/>
      <c r="EY1015" s="39"/>
      <c r="EZ1015" s="39"/>
      <c r="FA1015" s="39"/>
      <c r="FB1015" s="39"/>
      <c r="FC1015" s="39"/>
      <c r="FD1015" s="39"/>
      <c r="FE1015" s="39"/>
      <c r="FF1015" s="39"/>
      <c r="FG1015" s="39"/>
      <c r="FH1015" s="39"/>
      <c r="FI1015" s="39"/>
      <c r="FJ1015" s="39"/>
      <c r="FK1015" s="39"/>
      <c r="FL1015" s="39"/>
      <c r="FM1015" s="39"/>
      <c r="FN1015" s="39"/>
      <c r="FO1015" s="39"/>
      <c r="FP1015" s="39"/>
      <c r="FQ1015" s="39"/>
      <c r="FR1015" s="39"/>
      <c r="FS1015" s="39"/>
      <c r="FT1015" s="39"/>
      <c r="FU1015" s="39"/>
      <c r="FV1015" s="39"/>
      <c r="FW1015" s="39"/>
      <c r="FX1015" s="39"/>
      <c r="FY1015" s="39"/>
      <c r="FZ1015" s="39"/>
      <c r="GA1015" s="39"/>
      <c r="GB1015" s="39"/>
      <c r="GC1015" s="39"/>
      <c r="GD1015" s="39"/>
      <c r="GE1015" s="39"/>
      <c r="GF1015" s="39"/>
      <c r="GG1015" s="39"/>
      <c r="GH1015" s="39"/>
      <c r="GI1015" s="39"/>
      <c r="GJ1015" s="39"/>
      <c r="GK1015" s="39"/>
      <c r="GL1015" s="39"/>
      <c r="GM1015" s="39"/>
      <c r="GN1015" s="39"/>
      <c r="GO1015" s="39"/>
      <c r="GP1015" s="39"/>
      <c r="GQ1015" s="39"/>
      <c r="GR1015" s="39"/>
      <c r="GS1015" s="39"/>
      <c r="GT1015" s="39"/>
      <c r="GU1015" s="39"/>
      <c r="GV1015" s="39"/>
      <c r="GW1015" s="39"/>
      <c r="GX1015" s="39"/>
      <c r="GY1015" s="39"/>
      <c r="GZ1015" s="39"/>
      <c r="HA1015" s="39"/>
      <c r="HB1015" s="39"/>
      <c r="HC1015" s="39"/>
      <c r="HD1015" s="39"/>
      <c r="HE1015" s="39"/>
      <c r="HF1015" s="39"/>
      <c r="HG1015" s="39"/>
      <c r="HH1015" s="39"/>
      <c r="HI1015" s="39"/>
      <c r="HJ1015" s="39"/>
      <c r="HK1015" s="39"/>
      <c r="HL1015" s="39"/>
      <c r="HM1015" s="39"/>
      <c r="HN1015" s="39"/>
      <c r="HO1015" s="39"/>
      <c r="HP1015" s="39"/>
      <c r="HQ1015" s="39"/>
      <c r="HR1015" s="39"/>
      <c r="HS1015" s="39"/>
      <c r="HT1015" s="39"/>
    </row>
    <row r="1016" spans="1:228" ht="12.75" hidden="1" customHeight="1" x14ac:dyDescent="0.25">
      <c r="A1016" s="39"/>
      <c r="B1016" s="39"/>
      <c r="C1016" s="568" t="s">
        <v>211</v>
      </c>
      <c r="D1016" s="569"/>
      <c r="E1016" s="847">
        <v>1</v>
      </c>
      <c r="F1016" s="847">
        <v>2</v>
      </c>
      <c r="G1016" s="847">
        <v>3</v>
      </c>
      <c r="H1016" s="847">
        <v>4</v>
      </c>
      <c r="I1016" s="847">
        <v>5</v>
      </c>
      <c r="J1016" s="847">
        <v>6</v>
      </c>
      <c r="K1016" s="847">
        <v>7</v>
      </c>
      <c r="L1016" s="847"/>
      <c r="M1016" s="847">
        <v>8</v>
      </c>
      <c r="N1016" s="847">
        <v>9</v>
      </c>
      <c r="O1016" s="847">
        <v>10</v>
      </c>
      <c r="P1016" s="847">
        <v>11</v>
      </c>
      <c r="Q1016" s="847">
        <v>12</v>
      </c>
      <c r="R1016" s="847">
        <v>13</v>
      </c>
      <c r="S1016" s="847">
        <v>14</v>
      </c>
      <c r="T1016" s="847">
        <v>15</v>
      </c>
      <c r="U1016" s="847">
        <v>16</v>
      </c>
      <c r="V1016" s="847">
        <v>17</v>
      </c>
      <c r="W1016" s="847">
        <v>18</v>
      </c>
      <c r="X1016" s="847">
        <v>19</v>
      </c>
      <c r="Y1016" s="847">
        <v>20</v>
      </c>
      <c r="Z1016" s="847">
        <v>21</v>
      </c>
      <c r="AA1016" s="847">
        <v>22</v>
      </c>
      <c r="AB1016" s="847">
        <v>23</v>
      </c>
      <c r="AC1016" s="847">
        <v>24</v>
      </c>
      <c r="AD1016" s="847">
        <v>25</v>
      </c>
      <c r="AE1016" s="847">
        <v>26</v>
      </c>
      <c r="AF1016" s="847">
        <v>27</v>
      </c>
      <c r="AG1016" s="847">
        <v>28</v>
      </c>
      <c r="AH1016" s="847">
        <v>29</v>
      </c>
      <c r="AI1016" s="847">
        <v>30</v>
      </c>
      <c r="AJ1016" s="847">
        <v>31</v>
      </c>
      <c r="AK1016" s="847">
        <v>32</v>
      </c>
      <c r="AL1016" s="847">
        <v>33</v>
      </c>
      <c r="AM1016" s="847">
        <v>34</v>
      </c>
      <c r="AN1016" s="847">
        <v>35</v>
      </c>
      <c r="AO1016" s="847">
        <v>36</v>
      </c>
      <c r="AP1016" s="847">
        <v>37</v>
      </c>
      <c r="AQ1016" s="847">
        <v>38</v>
      </c>
      <c r="AR1016" s="847">
        <v>39</v>
      </c>
      <c r="AS1016" s="847">
        <v>40</v>
      </c>
      <c r="AT1016" s="847">
        <v>41</v>
      </c>
      <c r="AU1016" s="847">
        <v>42</v>
      </c>
      <c r="AV1016" s="847">
        <v>43</v>
      </c>
      <c r="AW1016" s="847">
        <v>44</v>
      </c>
      <c r="AX1016" s="847">
        <v>45</v>
      </c>
      <c r="AY1016" s="847">
        <v>46</v>
      </c>
      <c r="AZ1016" s="847">
        <v>47</v>
      </c>
      <c r="BA1016" s="1265">
        <v>48</v>
      </c>
      <c r="BB1016" s="847"/>
      <c r="BC1016" s="847">
        <v>49</v>
      </c>
      <c r="BD1016" s="847">
        <v>50</v>
      </c>
      <c r="BE1016" s="847">
        <v>51</v>
      </c>
      <c r="BF1016" s="847">
        <v>52</v>
      </c>
      <c r="BG1016" s="847">
        <v>53</v>
      </c>
      <c r="BH1016" s="847">
        <v>54</v>
      </c>
      <c r="BI1016" s="847">
        <v>55</v>
      </c>
      <c r="BJ1016" s="847">
        <v>56</v>
      </c>
      <c r="BK1016" s="847">
        <v>57</v>
      </c>
      <c r="BL1016" s="847">
        <v>58</v>
      </c>
      <c r="BM1016" s="847">
        <v>59</v>
      </c>
      <c r="BN1016" s="847">
        <v>60</v>
      </c>
      <c r="BO1016" s="847">
        <v>61</v>
      </c>
      <c r="BP1016" s="847">
        <v>62</v>
      </c>
      <c r="BQ1016" s="847">
        <v>63</v>
      </c>
      <c r="BR1016" s="847">
        <v>64</v>
      </c>
      <c r="BS1016" s="847">
        <v>65</v>
      </c>
      <c r="BT1016" s="847">
        <v>66</v>
      </c>
      <c r="BU1016" s="847">
        <v>67</v>
      </c>
      <c r="BV1016" s="847">
        <v>68</v>
      </c>
      <c r="BW1016" s="847">
        <v>69</v>
      </c>
      <c r="BX1016" s="847">
        <v>70</v>
      </c>
      <c r="BY1016" s="847">
        <v>71</v>
      </c>
      <c r="BZ1016" s="847">
        <v>72</v>
      </c>
      <c r="CA1016" s="847">
        <v>73</v>
      </c>
      <c r="CB1016" s="39"/>
      <c r="CC1016" s="39"/>
      <c r="CD1016" s="39"/>
      <c r="CE1016" s="39"/>
      <c r="CF1016" s="39"/>
      <c r="CG1016" s="39"/>
      <c r="CH1016" s="39"/>
      <c r="CI1016" s="39"/>
      <c r="CJ1016" s="39"/>
      <c r="CK1016" s="39"/>
      <c r="CL1016" s="39"/>
      <c r="CM1016" s="39"/>
      <c r="CN1016" s="39"/>
      <c r="CO1016" s="39"/>
      <c r="CP1016" s="39"/>
      <c r="CQ1016" s="39"/>
      <c r="CR1016" s="39"/>
      <c r="CS1016" s="39"/>
      <c r="CT1016" s="39"/>
      <c r="CU1016" s="39"/>
      <c r="CV1016" s="39"/>
      <c r="CW1016" s="39"/>
      <c r="CX1016" s="39"/>
      <c r="CY1016" s="39"/>
      <c r="CZ1016" s="39"/>
      <c r="DA1016" s="39"/>
      <c r="DB1016" s="39"/>
      <c r="DC1016" s="39"/>
      <c r="DD1016" s="39"/>
      <c r="DE1016" s="39"/>
      <c r="DF1016" s="39"/>
      <c r="DG1016" s="39"/>
      <c r="DH1016" s="39"/>
      <c r="DI1016" s="39"/>
      <c r="DJ1016" s="39"/>
      <c r="DK1016" s="39"/>
      <c r="DL1016" s="39"/>
      <c r="DM1016" s="39"/>
      <c r="DN1016" s="39"/>
      <c r="DO1016" s="39"/>
      <c r="DP1016" s="39"/>
      <c r="DQ1016" s="39"/>
      <c r="DR1016" s="39"/>
      <c r="DS1016" s="39"/>
      <c r="DT1016" s="39"/>
      <c r="DU1016" s="39"/>
      <c r="DV1016" s="39"/>
      <c r="DW1016" s="39"/>
      <c r="DX1016" s="39"/>
      <c r="DY1016" s="39"/>
      <c r="DZ1016" s="39"/>
      <c r="EA1016" s="39"/>
      <c r="EB1016" s="39"/>
      <c r="EC1016" s="39"/>
      <c r="ED1016" s="39"/>
      <c r="EE1016" s="39"/>
      <c r="EF1016" s="39"/>
      <c r="EG1016" s="39"/>
      <c r="EH1016" s="39"/>
      <c r="EI1016" s="39"/>
      <c r="EJ1016" s="39"/>
      <c r="EK1016" s="39"/>
      <c r="EL1016" s="39"/>
      <c r="EM1016" s="39"/>
      <c r="EN1016" s="39"/>
      <c r="EO1016" s="39"/>
      <c r="EP1016" s="39"/>
      <c r="EQ1016" s="39"/>
      <c r="ER1016" s="39"/>
      <c r="ES1016" s="39"/>
      <c r="ET1016" s="39"/>
      <c r="EU1016" s="39"/>
      <c r="EV1016" s="39"/>
      <c r="EW1016" s="39"/>
      <c r="EX1016" s="39"/>
      <c r="EY1016" s="39"/>
      <c r="EZ1016" s="39"/>
      <c r="FA1016" s="39"/>
      <c r="FB1016" s="39"/>
      <c r="FC1016" s="39"/>
      <c r="FD1016" s="39"/>
      <c r="FE1016" s="39"/>
      <c r="FF1016" s="39"/>
      <c r="FG1016" s="39"/>
      <c r="FH1016" s="39"/>
      <c r="FI1016" s="39"/>
      <c r="FJ1016" s="39"/>
      <c r="FK1016" s="39"/>
      <c r="FL1016" s="39"/>
      <c r="FM1016" s="39"/>
      <c r="FN1016" s="39"/>
      <c r="FO1016" s="39"/>
      <c r="FP1016" s="39"/>
      <c r="FQ1016" s="39"/>
      <c r="FR1016" s="39"/>
      <c r="FS1016" s="39"/>
      <c r="FT1016" s="39"/>
      <c r="FU1016" s="39"/>
      <c r="FV1016" s="39"/>
      <c r="FW1016" s="39"/>
      <c r="FX1016" s="39"/>
      <c r="FY1016" s="39"/>
      <c r="FZ1016" s="39"/>
      <c r="GA1016" s="39"/>
      <c r="GB1016" s="39"/>
      <c r="GC1016" s="39"/>
      <c r="GD1016" s="39"/>
      <c r="GE1016" s="39"/>
      <c r="GF1016" s="39"/>
      <c r="GG1016" s="39"/>
      <c r="GH1016" s="39"/>
      <c r="GI1016" s="39"/>
      <c r="GJ1016" s="39"/>
      <c r="GK1016" s="39"/>
      <c r="GL1016" s="39"/>
      <c r="GM1016" s="39"/>
      <c r="GN1016" s="39"/>
      <c r="GO1016" s="39"/>
      <c r="GP1016" s="39"/>
      <c r="GQ1016" s="39"/>
      <c r="GR1016" s="39"/>
      <c r="GS1016" s="39"/>
      <c r="GT1016" s="39"/>
      <c r="GU1016" s="39"/>
      <c r="GV1016" s="39"/>
      <c r="GW1016" s="39"/>
      <c r="GX1016" s="39"/>
      <c r="GY1016" s="39"/>
      <c r="GZ1016" s="39"/>
      <c r="HA1016" s="39"/>
      <c r="HB1016" s="39"/>
      <c r="HC1016" s="39"/>
      <c r="HD1016" s="39"/>
      <c r="HE1016" s="39"/>
      <c r="HF1016" s="39"/>
      <c r="HG1016" s="39"/>
      <c r="HH1016" s="39"/>
      <c r="HI1016" s="39"/>
      <c r="HJ1016" s="39"/>
      <c r="HK1016" s="39"/>
      <c r="HL1016" s="39"/>
      <c r="HM1016" s="39"/>
      <c r="HN1016" s="39"/>
      <c r="HO1016" s="39"/>
      <c r="HP1016" s="39"/>
      <c r="HQ1016" s="39"/>
      <c r="HR1016" s="39"/>
      <c r="HS1016" s="39"/>
      <c r="HT1016" s="39"/>
    </row>
    <row r="1017" spans="1:228" ht="12.75" hidden="1" customHeight="1" x14ac:dyDescent="0.2">
      <c r="A1017" s="39"/>
      <c r="B1017" s="39"/>
      <c r="C1017" s="52" t="s">
        <v>212</v>
      </c>
      <c r="D1017" s="570"/>
      <c r="E1017" s="846">
        <f ca="1">IF(J12+C17&gt;=65,65-J12,C17)</f>
        <v>20</v>
      </c>
      <c r="F1017" s="846">
        <f ca="1">E1017-1</f>
        <v>19</v>
      </c>
      <c r="G1017" s="846">
        <f t="shared" ref="G1017:T1017" ca="1" si="1234">F1017-1</f>
        <v>18</v>
      </c>
      <c r="H1017" s="846">
        <f t="shared" ca="1" si="1234"/>
        <v>17</v>
      </c>
      <c r="I1017" s="846">
        <f t="shared" ca="1" si="1234"/>
        <v>16</v>
      </c>
      <c r="J1017" s="846">
        <f t="shared" ca="1" si="1234"/>
        <v>15</v>
      </c>
      <c r="K1017" s="846">
        <f ca="1">J1017-1</f>
        <v>14</v>
      </c>
      <c r="L1017" s="846"/>
      <c r="M1017" s="846">
        <f ca="1">K1017-1</f>
        <v>13</v>
      </c>
      <c r="N1017" s="846">
        <f t="shared" ca="1" si="1234"/>
        <v>12</v>
      </c>
      <c r="O1017" s="846">
        <f t="shared" ca="1" si="1234"/>
        <v>11</v>
      </c>
      <c r="P1017" s="846">
        <f t="shared" ca="1" si="1234"/>
        <v>10</v>
      </c>
      <c r="Q1017" s="846">
        <f t="shared" ca="1" si="1234"/>
        <v>9</v>
      </c>
      <c r="R1017" s="846">
        <f t="shared" ca="1" si="1234"/>
        <v>8</v>
      </c>
      <c r="S1017" s="846">
        <f t="shared" ca="1" si="1234"/>
        <v>7</v>
      </c>
      <c r="T1017" s="846">
        <f t="shared" ca="1" si="1234"/>
        <v>6</v>
      </c>
      <c r="U1017" s="846">
        <f ca="1">T1017-1</f>
        <v>5</v>
      </c>
      <c r="V1017" s="846">
        <f ca="1">U1017-1</f>
        <v>4</v>
      </c>
      <c r="W1017" s="846">
        <f ca="1">V1017-1</f>
        <v>3</v>
      </c>
      <c r="X1017" s="846">
        <f ca="1">W1017-1</f>
        <v>2</v>
      </c>
      <c r="Y1017" s="846">
        <f ca="1">X1017-1</f>
        <v>1</v>
      </c>
      <c r="Z1017" s="846">
        <f t="shared" ref="Z1017:AG1017" ca="1" si="1235">Y1017-1</f>
        <v>0</v>
      </c>
      <c r="AA1017" s="846">
        <f t="shared" ca="1" si="1235"/>
        <v>-1</v>
      </c>
      <c r="AB1017" s="846">
        <f t="shared" ca="1" si="1235"/>
        <v>-2</v>
      </c>
      <c r="AC1017" s="846">
        <f t="shared" ca="1" si="1235"/>
        <v>-3</v>
      </c>
      <c r="AD1017" s="846">
        <f t="shared" ca="1" si="1235"/>
        <v>-4</v>
      </c>
      <c r="AE1017" s="846">
        <f t="shared" ca="1" si="1235"/>
        <v>-5</v>
      </c>
      <c r="AF1017" s="846">
        <f t="shared" ca="1" si="1235"/>
        <v>-6</v>
      </c>
      <c r="AG1017" s="846">
        <f t="shared" ca="1" si="1235"/>
        <v>-7</v>
      </c>
      <c r="AH1017" s="846">
        <f ca="1">AG1017-1</f>
        <v>-8</v>
      </c>
      <c r="AI1017" s="846">
        <f ca="1">AH1017-1</f>
        <v>-9</v>
      </c>
      <c r="AJ1017" s="846">
        <f t="shared" ref="AJ1017:AZ1017" ca="1" si="1236">AI1017-1</f>
        <v>-10</v>
      </c>
      <c r="AK1017" s="846">
        <f t="shared" ca="1" si="1236"/>
        <v>-11</v>
      </c>
      <c r="AL1017" s="846">
        <f t="shared" ca="1" si="1236"/>
        <v>-12</v>
      </c>
      <c r="AM1017" s="846">
        <f t="shared" ca="1" si="1236"/>
        <v>-13</v>
      </c>
      <c r="AN1017" s="846">
        <f t="shared" ca="1" si="1236"/>
        <v>-14</v>
      </c>
      <c r="AO1017" s="846">
        <f t="shared" ca="1" si="1236"/>
        <v>-15</v>
      </c>
      <c r="AP1017" s="846">
        <f t="shared" ca="1" si="1236"/>
        <v>-16</v>
      </c>
      <c r="AQ1017" s="846">
        <f t="shared" ca="1" si="1236"/>
        <v>-17</v>
      </c>
      <c r="AR1017" s="846">
        <f t="shared" ca="1" si="1236"/>
        <v>-18</v>
      </c>
      <c r="AS1017" s="846">
        <f ca="1">AR1017-1</f>
        <v>-19</v>
      </c>
      <c r="AT1017" s="846">
        <f t="shared" ca="1" si="1236"/>
        <v>-20</v>
      </c>
      <c r="AU1017" s="846">
        <f t="shared" ca="1" si="1236"/>
        <v>-21</v>
      </c>
      <c r="AV1017" s="846">
        <f t="shared" ca="1" si="1236"/>
        <v>-22</v>
      </c>
      <c r="AW1017" s="846">
        <f t="shared" ca="1" si="1236"/>
        <v>-23</v>
      </c>
      <c r="AX1017" s="846">
        <f t="shared" ca="1" si="1236"/>
        <v>-24</v>
      </c>
      <c r="AY1017" s="846">
        <f t="shared" ca="1" si="1236"/>
        <v>-25</v>
      </c>
      <c r="AZ1017" s="846">
        <f t="shared" ca="1" si="1236"/>
        <v>-26</v>
      </c>
      <c r="BA1017" s="1266">
        <f ca="1">AZ1017-1</f>
        <v>-27</v>
      </c>
      <c r="BB1017" s="846"/>
      <c r="BC1017" s="846">
        <f ca="1">BA1017-1</f>
        <v>-28</v>
      </c>
      <c r="BD1017" s="846">
        <f ca="1">BC1017-1</f>
        <v>-29</v>
      </c>
      <c r="BE1017" s="846">
        <f t="shared" ref="BE1017:CA1017" ca="1" si="1237">BD1017-1</f>
        <v>-30</v>
      </c>
      <c r="BF1017" s="846">
        <f t="shared" ca="1" si="1237"/>
        <v>-31</v>
      </c>
      <c r="BG1017" s="846">
        <f t="shared" ca="1" si="1237"/>
        <v>-32</v>
      </c>
      <c r="BH1017" s="846">
        <f ca="1">BG1017-1</f>
        <v>-33</v>
      </c>
      <c r="BI1017" s="846">
        <f ca="1">BH1017-1</f>
        <v>-34</v>
      </c>
      <c r="BJ1017" s="846">
        <f t="shared" ca="1" si="1237"/>
        <v>-35</v>
      </c>
      <c r="BK1017" s="846">
        <f t="shared" ca="1" si="1237"/>
        <v>-36</v>
      </c>
      <c r="BL1017" s="846">
        <f t="shared" ca="1" si="1237"/>
        <v>-37</v>
      </c>
      <c r="BM1017" s="846">
        <f t="shared" ca="1" si="1237"/>
        <v>-38</v>
      </c>
      <c r="BN1017" s="846">
        <f t="shared" ca="1" si="1237"/>
        <v>-39</v>
      </c>
      <c r="BO1017" s="846">
        <f t="shared" ca="1" si="1237"/>
        <v>-40</v>
      </c>
      <c r="BP1017" s="846">
        <f t="shared" ca="1" si="1237"/>
        <v>-41</v>
      </c>
      <c r="BQ1017" s="846">
        <f t="shared" ca="1" si="1237"/>
        <v>-42</v>
      </c>
      <c r="BR1017" s="846">
        <f ca="1">BQ1017-1</f>
        <v>-43</v>
      </c>
      <c r="BS1017" s="846">
        <f ca="1">BR1017-1</f>
        <v>-44</v>
      </c>
      <c r="BT1017" s="846">
        <f ca="1">BS1017-1</f>
        <v>-45</v>
      </c>
      <c r="BU1017" s="846">
        <f t="shared" ca="1" si="1237"/>
        <v>-46</v>
      </c>
      <c r="BV1017" s="846">
        <f t="shared" ca="1" si="1237"/>
        <v>-47</v>
      </c>
      <c r="BW1017" s="846">
        <f t="shared" ca="1" si="1237"/>
        <v>-48</v>
      </c>
      <c r="BX1017" s="846">
        <f t="shared" ca="1" si="1237"/>
        <v>-49</v>
      </c>
      <c r="BY1017" s="846">
        <f t="shared" ca="1" si="1237"/>
        <v>-50</v>
      </c>
      <c r="BZ1017" s="846">
        <f t="shared" ca="1" si="1237"/>
        <v>-51</v>
      </c>
      <c r="CA1017" s="846">
        <f t="shared" ca="1" si="1237"/>
        <v>-52</v>
      </c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  <c r="FT1017" s="39"/>
      <c r="FU1017" s="39"/>
      <c r="FV1017" s="39"/>
      <c r="FW1017" s="39"/>
      <c r="FX1017" s="39"/>
      <c r="FY1017" s="39"/>
      <c r="FZ1017" s="39"/>
      <c r="GA1017" s="39"/>
      <c r="GB1017" s="39"/>
      <c r="GC1017" s="39"/>
      <c r="GD1017" s="39"/>
      <c r="GE1017" s="39"/>
      <c r="GF1017" s="39"/>
      <c r="GG1017" s="39"/>
      <c r="GH1017" s="39"/>
      <c r="GI1017" s="39"/>
      <c r="GJ1017" s="39"/>
      <c r="GK1017" s="39"/>
      <c r="GL1017" s="39"/>
      <c r="GM1017" s="39"/>
      <c r="GN1017" s="39"/>
      <c r="GO1017" s="39"/>
      <c r="GP1017" s="39"/>
      <c r="GQ1017" s="39"/>
      <c r="GR1017" s="39"/>
      <c r="GS1017" s="39"/>
      <c r="GT1017" s="39"/>
      <c r="GU1017" s="39"/>
      <c r="GV1017" s="39"/>
      <c r="GW1017" s="39"/>
      <c r="GX1017" s="39"/>
      <c r="GY1017" s="39"/>
      <c r="GZ1017" s="39"/>
      <c r="HA1017" s="39"/>
      <c r="HB1017" s="39"/>
      <c r="HC1017" s="39"/>
      <c r="HD1017" s="39"/>
      <c r="HE1017" s="39"/>
      <c r="HF1017" s="39"/>
      <c r="HG1017" s="39"/>
      <c r="HH1017" s="39"/>
      <c r="HI1017" s="39"/>
      <c r="HJ1017" s="39"/>
      <c r="HK1017" s="39"/>
      <c r="HL1017" s="39"/>
      <c r="HM1017" s="39"/>
      <c r="HN1017" s="39"/>
      <c r="HO1017" s="39"/>
      <c r="HP1017" s="39"/>
      <c r="HQ1017" s="39"/>
      <c r="HR1017" s="39"/>
      <c r="HS1017" s="39"/>
      <c r="HT1017" s="39"/>
    </row>
    <row r="1018" spans="1:228" ht="12.75" hidden="1" customHeight="1" x14ac:dyDescent="0.2">
      <c r="A1018" s="39"/>
      <c r="B1018" s="39"/>
      <c r="C1018" s="571" t="s">
        <v>213</v>
      </c>
      <c r="D1018" s="572"/>
      <c r="E1018" s="354">
        <v>12</v>
      </c>
      <c r="F1018" s="354">
        <f t="shared" ref="F1018:K1018" si="1238">$E$1018</f>
        <v>12</v>
      </c>
      <c r="G1018" s="354">
        <f t="shared" si="1238"/>
        <v>12</v>
      </c>
      <c r="H1018" s="354">
        <f t="shared" si="1238"/>
        <v>12</v>
      </c>
      <c r="I1018" s="354">
        <f t="shared" si="1238"/>
        <v>12</v>
      </c>
      <c r="J1018" s="354">
        <f t="shared" si="1238"/>
        <v>12</v>
      </c>
      <c r="K1018" s="354">
        <f t="shared" si="1238"/>
        <v>12</v>
      </c>
      <c r="L1018" s="354"/>
      <c r="M1018" s="354">
        <f t="shared" ref="M1018:BY1018" si="1239">$E$1018</f>
        <v>12</v>
      </c>
      <c r="N1018" s="354">
        <f t="shared" si="1239"/>
        <v>12</v>
      </c>
      <c r="O1018" s="354">
        <f t="shared" si="1239"/>
        <v>12</v>
      </c>
      <c r="P1018" s="354">
        <f t="shared" si="1239"/>
        <v>12</v>
      </c>
      <c r="Q1018" s="354">
        <f t="shared" si="1239"/>
        <v>12</v>
      </c>
      <c r="R1018" s="354">
        <f t="shared" si="1239"/>
        <v>12</v>
      </c>
      <c r="S1018" s="354">
        <f t="shared" si="1239"/>
        <v>12</v>
      </c>
      <c r="T1018" s="354">
        <f t="shared" si="1239"/>
        <v>12</v>
      </c>
      <c r="U1018" s="354">
        <f t="shared" si="1239"/>
        <v>12</v>
      </c>
      <c r="V1018" s="354">
        <f t="shared" si="1239"/>
        <v>12</v>
      </c>
      <c r="W1018" s="354">
        <f t="shared" si="1239"/>
        <v>12</v>
      </c>
      <c r="X1018" s="354">
        <f t="shared" si="1239"/>
        <v>12</v>
      </c>
      <c r="Y1018" s="354">
        <f t="shared" si="1239"/>
        <v>12</v>
      </c>
      <c r="Z1018" s="354">
        <f t="shared" si="1239"/>
        <v>12</v>
      </c>
      <c r="AA1018" s="354">
        <f t="shared" si="1239"/>
        <v>12</v>
      </c>
      <c r="AB1018" s="354">
        <f t="shared" si="1239"/>
        <v>12</v>
      </c>
      <c r="AC1018" s="354">
        <f t="shared" si="1239"/>
        <v>12</v>
      </c>
      <c r="AD1018" s="354">
        <f t="shared" si="1239"/>
        <v>12</v>
      </c>
      <c r="AE1018" s="354">
        <f t="shared" si="1239"/>
        <v>12</v>
      </c>
      <c r="AF1018" s="354">
        <f t="shared" si="1239"/>
        <v>12</v>
      </c>
      <c r="AG1018" s="354">
        <f t="shared" si="1239"/>
        <v>12</v>
      </c>
      <c r="AH1018" s="354">
        <f t="shared" si="1239"/>
        <v>12</v>
      </c>
      <c r="AI1018" s="354">
        <f t="shared" si="1239"/>
        <v>12</v>
      </c>
      <c r="AJ1018" s="354">
        <f t="shared" si="1239"/>
        <v>12</v>
      </c>
      <c r="AK1018" s="354">
        <f t="shared" si="1239"/>
        <v>12</v>
      </c>
      <c r="AL1018" s="354">
        <f t="shared" si="1239"/>
        <v>12</v>
      </c>
      <c r="AM1018" s="354">
        <f t="shared" si="1239"/>
        <v>12</v>
      </c>
      <c r="AN1018" s="354">
        <f t="shared" si="1239"/>
        <v>12</v>
      </c>
      <c r="AO1018" s="354">
        <f t="shared" si="1239"/>
        <v>12</v>
      </c>
      <c r="AP1018" s="354">
        <f t="shared" si="1239"/>
        <v>12</v>
      </c>
      <c r="AQ1018" s="354">
        <f t="shared" si="1239"/>
        <v>12</v>
      </c>
      <c r="AR1018" s="354">
        <f t="shared" si="1239"/>
        <v>12</v>
      </c>
      <c r="AS1018" s="354">
        <f t="shared" si="1239"/>
        <v>12</v>
      </c>
      <c r="AT1018" s="354">
        <f t="shared" si="1239"/>
        <v>12</v>
      </c>
      <c r="AU1018" s="354">
        <f t="shared" si="1239"/>
        <v>12</v>
      </c>
      <c r="AV1018" s="354">
        <f t="shared" si="1239"/>
        <v>12</v>
      </c>
      <c r="AW1018" s="354">
        <f t="shared" si="1239"/>
        <v>12</v>
      </c>
      <c r="AX1018" s="354">
        <f t="shared" si="1239"/>
        <v>12</v>
      </c>
      <c r="AY1018" s="354">
        <f t="shared" si="1239"/>
        <v>12</v>
      </c>
      <c r="AZ1018" s="354">
        <f t="shared" si="1239"/>
        <v>12</v>
      </c>
      <c r="BA1018" s="1267">
        <f t="shared" si="1239"/>
        <v>12</v>
      </c>
      <c r="BB1018" s="354"/>
      <c r="BC1018" s="354">
        <f t="shared" si="1239"/>
        <v>12</v>
      </c>
      <c r="BD1018" s="354">
        <f t="shared" si="1239"/>
        <v>12</v>
      </c>
      <c r="BE1018" s="354">
        <f t="shared" si="1239"/>
        <v>12</v>
      </c>
      <c r="BF1018" s="354">
        <f t="shared" si="1239"/>
        <v>12</v>
      </c>
      <c r="BG1018" s="354">
        <f t="shared" si="1239"/>
        <v>12</v>
      </c>
      <c r="BH1018" s="354">
        <f t="shared" si="1239"/>
        <v>12</v>
      </c>
      <c r="BI1018" s="354">
        <f t="shared" si="1239"/>
        <v>12</v>
      </c>
      <c r="BJ1018" s="354">
        <f t="shared" si="1239"/>
        <v>12</v>
      </c>
      <c r="BK1018" s="354">
        <f t="shared" si="1239"/>
        <v>12</v>
      </c>
      <c r="BL1018" s="354">
        <f t="shared" si="1239"/>
        <v>12</v>
      </c>
      <c r="BM1018" s="354">
        <f t="shared" si="1239"/>
        <v>12</v>
      </c>
      <c r="BN1018" s="354">
        <f t="shared" si="1239"/>
        <v>12</v>
      </c>
      <c r="BO1018" s="354">
        <f t="shared" si="1239"/>
        <v>12</v>
      </c>
      <c r="BP1018" s="354">
        <f t="shared" si="1239"/>
        <v>12</v>
      </c>
      <c r="BQ1018" s="354">
        <f t="shared" si="1239"/>
        <v>12</v>
      </c>
      <c r="BR1018" s="354">
        <f t="shared" si="1239"/>
        <v>12</v>
      </c>
      <c r="BS1018" s="354">
        <f t="shared" si="1239"/>
        <v>12</v>
      </c>
      <c r="BT1018" s="354">
        <f t="shared" si="1239"/>
        <v>12</v>
      </c>
      <c r="BU1018" s="354">
        <f t="shared" si="1239"/>
        <v>12</v>
      </c>
      <c r="BV1018" s="354">
        <f t="shared" si="1239"/>
        <v>12</v>
      </c>
      <c r="BW1018" s="354">
        <f t="shared" si="1239"/>
        <v>12</v>
      </c>
      <c r="BX1018" s="354">
        <f t="shared" si="1239"/>
        <v>12</v>
      </c>
      <c r="BY1018" s="354">
        <f t="shared" si="1239"/>
        <v>12</v>
      </c>
      <c r="BZ1018" s="354">
        <f t="shared" ref="BZ1018:CA1018" si="1240">$E$1018</f>
        <v>12</v>
      </c>
      <c r="CA1018" s="354">
        <f t="shared" si="1240"/>
        <v>12</v>
      </c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  <c r="DJ1018" s="39"/>
      <c r="DK1018" s="39"/>
      <c r="DL1018" s="39"/>
      <c r="DM1018" s="39"/>
      <c r="DN1018" s="39"/>
      <c r="DO1018" s="39"/>
      <c r="DP1018" s="39"/>
      <c r="DQ1018" s="39"/>
      <c r="DR1018" s="39"/>
      <c r="DS1018" s="39"/>
      <c r="DT1018" s="39"/>
      <c r="DU1018" s="39"/>
      <c r="DV1018" s="39"/>
      <c r="DW1018" s="39"/>
      <c r="DX1018" s="39"/>
      <c r="DY1018" s="39"/>
      <c r="DZ1018" s="39"/>
      <c r="EA1018" s="39"/>
      <c r="EB1018" s="39"/>
      <c r="EC1018" s="39"/>
      <c r="ED1018" s="39"/>
      <c r="EE1018" s="39"/>
      <c r="EF1018" s="39"/>
      <c r="EG1018" s="39"/>
      <c r="EH1018" s="39"/>
      <c r="EI1018" s="39"/>
      <c r="EJ1018" s="39"/>
      <c r="EK1018" s="39"/>
      <c r="EL1018" s="39"/>
      <c r="EM1018" s="39"/>
      <c r="EN1018" s="39"/>
      <c r="EO1018" s="39"/>
      <c r="EP1018" s="39"/>
      <c r="EQ1018" s="39"/>
      <c r="ER1018" s="39"/>
      <c r="ES1018" s="39"/>
      <c r="ET1018" s="39"/>
      <c r="EU1018" s="39"/>
      <c r="EV1018" s="39"/>
      <c r="EW1018" s="39"/>
      <c r="EX1018" s="39"/>
      <c r="EY1018" s="39"/>
      <c r="EZ1018" s="39"/>
      <c r="FA1018" s="39"/>
      <c r="FB1018" s="39"/>
      <c r="FC1018" s="39"/>
      <c r="FD1018" s="39"/>
      <c r="FE1018" s="39"/>
      <c r="FF1018" s="39"/>
      <c r="FG1018" s="39"/>
      <c r="FH1018" s="39"/>
      <c r="FI1018" s="39"/>
      <c r="FJ1018" s="39"/>
      <c r="FK1018" s="39"/>
      <c r="FL1018" s="39"/>
      <c r="FM1018" s="39"/>
      <c r="FN1018" s="39"/>
      <c r="FO1018" s="39"/>
      <c r="FP1018" s="39"/>
      <c r="FQ1018" s="39"/>
      <c r="FR1018" s="39"/>
      <c r="FS1018" s="39"/>
      <c r="FT1018" s="39"/>
      <c r="FU1018" s="39"/>
      <c r="FV1018" s="39"/>
      <c r="FW1018" s="39"/>
      <c r="FX1018" s="39"/>
      <c r="FY1018" s="39"/>
      <c r="FZ1018" s="39"/>
      <c r="GA1018" s="39"/>
      <c r="GB1018" s="39"/>
      <c r="GC1018" s="39"/>
      <c r="GD1018" s="39"/>
      <c r="GE1018" s="39"/>
      <c r="GF1018" s="39"/>
      <c r="GG1018" s="39"/>
      <c r="GH1018" s="39"/>
      <c r="GI1018" s="39"/>
      <c r="GJ1018" s="39"/>
      <c r="GK1018" s="39"/>
      <c r="GL1018" s="39"/>
      <c r="GM1018" s="39"/>
      <c r="GN1018" s="39"/>
      <c r="GO1018" s="39"/>
      <c r="GP1018" s="39"/>
      <c r="GQ1018" s="39"/>
      <c r="GR1018" s="39"/>
      <c r="GS1018" s="39"/>
      <c r="GT1018" s="39"/>
      <c r="GU1018" s="39"/>
      <c r="GV1018" s="39"/>
      <c r="GW1018" s="39"/>
      <c r="GX1018" s="39"/>
      <c r="GY1018" s="39"/>
      <c r="GZ1018" s="39"/>
      <c r="HA1018" s="39"/>
      <c r="HB1018" s="39"/>
      <c r="HC1018" s="39"/>
      <c r="HD1018" s="39"/>
      <c r="HE1018" s="39"/>
      <c r="HF1018" s="39"/>
      <c r="HG1018" s="39"/>
      <c r="HH1018" s="39"/>
      <c r="HI1018" s="39"/>
      <c r="HJ1018" s="39"/>
      <c r="HK1018" s="39"/>
      <c r="HL1018" s="39"/>
      <c r="HM1018" s="39"/>
      <c r="HN1018" s="39"/>
      <c r="HO1018" s="39"/>
      <c r="HP1018" s="39"/>
      <c r="HQ1018" s="39"/>
      <c r="HR1018" s="39"/>
      <c r="HS1018" s="39"/>
      <c r="HT1018" s="39"/>
    </row>
    <row r="1019" spans="1:228" ht="12.75" hidden="1" customHeight="1" x14ac:dyDescent="0.2">
      <c r="A1019" s="39"/>
      <c r="B1019" s="39"/>
      <c r="C1019" s="571" t="s">
        <v>214</v>
      </c>
      <c r="D1019" s="572"/>
      <c r="E1019" s="355">
        <v>0</v>
      </c>
      <c r="F1019" s="355">
        <f t="shared" ref="F1019:K1019" si="1241">$E$1019</f>
        <v>0</v>
      </c>
      <c r="G1019" s="355">
        <f t="shared" si="1241"/>
        <v>0</v>
      </c>
      <c r="H1019" s="355">
        <f t="shared" si="1241"/>
        <v>0</v>
      </c>
      <c r="I1019" s="355">
        <f t="shared" si="1241"/>
        <v>0</v>
      </c>
      <c r="J1019" s="355">
        <f t="shared" si="1241"/>
        <v>0</v>
      </c>
      <c r="K1019" s="355">
        <f t="shared" si="1241"/>
        <v>0</v>
      </c>
      <c r="L1019" s="355"/>
      <c r="M1019" s="355">
        <f t="shared" ref="M1019:BY1019" si="1242">$E$1019</f>
        <v>0</v>
      </c>
      <c r="N1019" s="355">
        <f t="shared" si="1242"/>
        <v>0</v>
      </c>
      <c r="O1019" s="355">
        <f t="shared" si="1242"/>
        <v>0</v>
      </c>
      <c r="P1019" s="355">
        <f t="shared" si="1242"/>
        <v>0</v>
      </c>
      <c r="Q1019" s="355">
        <f t="shared" si="1242"/>
        <v>0</v>
      </c>
      <c r="R1019" s="355">
        <f t="shared" si="1242"/>
        <v>0</v>
      </c>
      <c r="S1019" s="355">
        <f t="shared" si="1242"/>
        <v>0</v>
      </c>
      <c r="T1019" s="355">
        <f t="shared" si="1242"/>
        <v>0</v>
      </c>
      <c r="U1019" s="355">
        <f t="shared" si="1242"/>
        <v>0</v>
      </c>
      <c r="V1019" s="355">
        <f t="shared" si="1242"/>
        <v>0</v>
      </c>
      <c r="W1019" s="355">
        <f t="shared" si="1242"/>
        <v>0</v>
      </c>
      <c r="X1019" s="355">
        <f t="shared" si="1242"/>
        <v>0</v>
      </c>
      <c r="Y1019" s="355">
        <f t="shared" si="1242"/>
        <v>0</v>
      </c>
      <c r="Z1019" s="355">
        <f t="shared" si="1242"/>
        <v>0</v>
      </c>
      <c r="AA1019" s="355">
        <f t="shared" si="1242"/>
        <v>0</v>
      </c>
      <c r="AB1019" s="355">
        <f t="shared" si="1242"/>
        <v>0</v>
      </c>
      <c r="AC1019" s="355">
        <f t="shared" si="1242"/>
        <v>0</v>
      </c>
      <c r="AD1019" s="355">
        <f t="shared" si="1242"/>
        <v>0</v>
      </c>
      <c r="AE1019" s="355">
        <f t="shared" si="1242"/>
        <v>0</v>
      </c>
      <c r="AF1019" s="355">
        <f t="shared" si="1242"/>
        <v>0</v>
      </c>
      <c r="AG1019" s="355">
        <f t="shared" si="1242"/>
        <v>0</v>
      </c>
      <c r="AH1019" s="355">
        <f t="shared" si="1242"/>
        <v>0</v>
      </c>
      <c r="AI1019" s="355">
        <f t="shared" si="1242"/>
        <v>0</v>
      </c>
      <c r="AJ1019" s="355">
        <f t="shared" si="1242"/>
        <v>0</v>
      </c>
      <c r="AK1019" s="355">
        <f t="shared" si="1242"/>
        <v>0</v>
      </c>
      <c r="AL1019" s="355">
        <f t="shared" si="1242"/>
        <v>0</v>
      </c>
      <c r="AM1019" s="355">
        <f t="shared" si="1242"/>
        <v>0</v>
      </c>
      <c r="AN1019" s="355">
        <f t="shared" si="1242"/>
        <v>0</v>
      </c>
      <c r="AO1019" s="355">
        <f t="shared" si="1242"/>
        <v>0</v>
      </c>
      <c r="AP1019" s="355">
        <f t="shared" si="1242"/>
        <v>0</v>
      </c>
      <c r="AQ1019" s="355">
        <f t="shared" si="1242"/>
        <v>0</v>
      </c>
      <c r="AR1019" s="355">
        <f t="shared" si="1242"/>
        <v>0</v>
      </c>
      <c r="AS1019" s="355">
        <f t="shared" si="1242"/>
        <v>0</v>
      </c>
      <c r="AT1019" s="355">
        <f t="shared" si="1242"/>
        <v>0</v>
      </c>
      <c r="AU1019" s="355">
        <f t="shared" si="1242"/>
        <v>0</v>
      </c>
      <c r="AV1019" s="355">
        <f t="shared" si="1242"/>
        <v>0</v>
      </c>
      <c r="AW1019" s="355">
        <f t="shared" si="1242"/>
        <v>0</v>
      </c>
      <c r="AX1019" s="355">
        <f t="shared" si="1242"/>
        <v>0</v>
      </c>
      <c r="AY1019" s="355">
        <f t="shared" si="1242"/>
        <v>0</v>
      </c>
      <c r="AZ1019" s="355">
        <f t="shared" si="1242"/>
        <v>0</v>
      </c>
      <c r="BA1019" s="1268">
        <f t="shared" si="1242"/>
        <v>0</v>
      </c>
      <c r="BB1019" s="355"/>
      <c r="BC1019" s="355">
        <f t="shared" si="1242"/>
        <v>0</v>
      </c>
      <c r="BD1019" s="355">
        <f t="shared" si="1242"/>
        <v>0</v>
      </c>
      <c r="BE1019" s="355">
        <f t="shared" si="1242"/>
        <v>0</v>
      </c>
      <c r="BF1019" s="355">
        <f t="shared" si="1242"/>
        <v>0</v>
      </c>
      <c r="BG1019" s="355">
        <f t="shared" si="1242"/>
        <v>0</v>
      </c>
      <c r="BH1019" s="355">
        <f t="shared" si="1242"/>
        <v>0</v>
      </c>
      <c r="BI1019" s="355">
        <f t="shared" si="1242"/>
        <v>0</v>
      </c>
      <c r="BJ1019" s="355">
        <f t="shared" si="1242"/>
        <v>0</v>
      </c>
      <c r="BK1019" s="355">
        <f t="shared" si="1242"/>
        <v>0</v>
      </c>
      <c r="BL1019" s="355">
        <f t="shared" si="1242"/>
        <v>0</v>
      </c>
      <c r="BM1019" s="355">
        <f t="shared" si="1242"/>
        <v>0</v>
      </c>
      <c r="BN1019" s="355">
        <f t="shared" si="1242"/>
        <v>0</v>
      </c>
      <c r="BO1019" s="355">
        <f t="shared" si="1242"/>
        <v>0</v>
      </c>
      <c r="BP1019" s="355">
        <f t="shared" si="1242"/>
        <v>0</v>
      </c>
      <c r="BQ1019" s="355">
        <f t="shared" si="1242"/>
        <v>0</v>
      </c>
      <c r="BR1019" s="355">
        <f t="shared" si="1242"/>
        <v>0</v>
      </c>
      <c r="BS1019" s="355">
        <f t="shared" si="1242"/>
        <v>0</v>
      </c>
      <c r="BT1019" s="355">
        <f t="shared" si="1242"/>
        <v>0</v>
      </c>
      <c r="BU1019" s="355">
        <f t="shared" si="1242"/>
        <v>0</v>
      </c>
      <c r="BV1019" s="355">
        <f t="shared" si="1242"/>
        <v>0</v>
      </c>
      <c r="BW1019" s="355">
        <f t="shared" si="1242"/>
        <v>0</v>
      </c>
      <c r="BX1019" s="355">
        <f t="shared" si="1242"/>
        <v>0</v>
      </c>
      <c r="BY1019" s="355">
        <f t="shared" si="1242"/>
        <v>0</v>
      </c>
      <c r="BZ1019" s="355">
        <f t="shared" ref="BZ1019:CA1019" si="1243">$E$1019</f>
        <v>0</v>
      </c>
      <c r="CA1019" s="355">
        <f t="shared" si="1243"/>
        <v>0</v>
      </c>
      <c r="CB1019" s="39"/>
      <c r="CC1019" s="39"/>
      <c r="CD1019" s="39"/>
      <c r="CE1019" s="39"/>
      <c r="CF1019" s="39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39"/>
      <c r="CR1019" s="39"/>
      <c r="CS1019" s="39"/>
      <c r="CT1019" s="39"/>
      <c r="CU1019" s="39"/>
      <c r="CV1019" s="39"/>
      <c r="CW1019" s="39"/>
      <c r="CX1019" s="39"/>
      <c r="CY1019" s="39"/>
      <c r="CZ1019" s="39"/>
      <c r="DA1019" s="39"/>
      <c r="DB1019" s="39"/>
      <c r="DC1019" s="39"/>
      <c r="DD1019" s="39"/>
      <c r="DE1019" s="39"/>
      <c r="DF1019" s="39"/>
      <c r="DG1019" s="39"/>
      <c r="DH1019" s="39"/>
      <c r="DI1019" s="39"/>
      <c r="DJ1019" s="39"/>
      <c r="DK1019" s="39"/>
      <c r="DL1019" s="39"/>
      <c r="DM1019" s="39"/>
      <c r="DN1019" s="39"/>
      <c r="DO1019" s="39"/>
      <c r="DP1019" s="39"/>
      <c r="DQ1019" s="39"/>
      <c r="DR1019" s="39"/>
      <c r="DS1019" s="39"/>
      <c r="DT1019" s="39"/>
      <c r="DU1019" s="39"/>
      <c r="DV1019" s="39"/>
      <c r="DW1019" s="39"/>
      <c r="DX1019" s="39"/>
      <c r="DY1019" s="39"/>
      <c r="DZ1019" s="39"/>
      <c r="EA1019" s="39"/>
      <c r="EB1019" s="39"/>
      <c r="EC1019" s="39"/>
      <c r="ED1019" s="39"/>
      <c r="EE1019" s="39"/>
      <c r="EF1019" s="39"/>
      <c r="EG1019" s="39"/>
      <c r="EH1019" s="39"/>
      <c r="EI1019" s="39"/>
      <c r="EJ1019" s="39"/>
      <c r="EK1019" s="39"/>
      <c r="EL1019" s="39"/>
      <c r="EM1019" s="39"/>
      <c r="EN1019" s="39"/>
      <c r="EO1019" s="39"/>
      <c r="EP1019" s="39"/>
      <c r="EQ1019" s="39"/>
      <c r="ER1019" s="39"/>
      <c r="ES1019" s="39"/>
      <c r="ET1019" s="39"/>
      <c r="EU1019" s="39"/>
      <c r="EV1019" s="39"/>
      <c r="EW1019" s="39"/>
      <c r="EX1019" s="39"/>
      <c r="EY1019" s="39"/>
      <c r="EZ1019" s="39"/>
      <c r="FA1019" s="39"/>
      <c r="FB1019" s="39"/>
      <c r="FC1019" s="39"/>
      <c r="FD1019" s="39"/>
      <c r="FE1019" s="39"/>
      <c r="FF1019" s="39"/>
      <c r="FG1019" s="39"/>
      <c r="FH1019" s="39"/>
      <c r="FI1019" s="39"/>
      <c r="FJ1019" s="39"/>
      <c r="FK1019" s="39"/>
      <c r="FL1019" s="39"/>
      <c r="FM1019" s="39"/>
      <c r="FN1019" s="39"/>
      <c r="FO1019" s="39"/>
      <c r="FP1019" s="39"/>
      <c r="FQ1019" s="39"/>
      <c r="FR1019" s="39"/>
      <c r="FS1019" s="39"/>
      <c r="FT1019" s="39"/>
      <c r="FU1019" s="39"/>
      <c r="FV1019" s="39"/>
      <c r="FW1019" s="39"/>
      <c r="FX1019" s="39"/>
      <c r="FY1019" s="39"/>
      <c r="FZ1019" s="39"/>
      <c r="GA1019" s="39"/>
      <c r="GB1019" s="39"/>
      <c r="GC1019" s="39"/>
      <c r="GD1019" s="39"/>
      <c r="GE1019" s="39"/>
      <c r="GF1019" s="39"/>
      <c r="GG1019" s="39"/>
      <c r="GH1019" s="39"/>
      <c r="GI1019" s="39"/>
      <c r="GJ1019" s="39"/>
      <c r="GK1019" s="39"/>
      <c r="GL1019" s="39"/>
      <c r="GM1019" s="39"/>
      <c r="GN1019" s="39"/>
      <c r="GO1019" s="39"/>
      <c r="GP1019" s="39"/>
      <c r="GQ1019" s="39"/>
      <c r="GR1019" s="39"/>
      <c r="GS1019" s="39"/>
      <c r="GT1019" s="39"/>
      <c r="GU1019" s="39"/>
      <c r="GV1019" s="39"/>
      <c r="GW1019" s="39"/>
      <c r="GX1019" s="39"/>
      <c r="GY1019" s="39"/>
      <c r="GZ1019" s="39"/>
      <c r="HA1019" s="39"/>
      <c r="HB1019" s="39"/>
      <c r="HC1019" s="39"/>
      <c r="HD1019" s="39"/>
      <c r="HE1019" s="39"/>
      <c r="HF1019" s="39"/>
      <c r="HG1019" s="39"/>
      <c r="HH1019" s="39"/>
      <c r="HI1019" s="39"/>
      <c r="HJ1019" s="39"/>
      <c r="HK1019" s="39"/>
      <c r="HL1019" s="39"/>
      <c r="HM1019" s="39"/>
      <c r="HN1019" s="39"/>
      <c r="HO1019" s="39"/>
      <c r="HP1019" s="39"/>
      <c r="HQ1019" s="39"/>
      <c r="HR1019" s="39"/>
      <c r="HS1019" s="39"/>
      <c r="HT1019" s="39"/>
    </row>
    <row r="1020" spans="1:228" ht="12.75" hidden="1" customHeight="1" x14ac:dyDescent="0.2">
      <c r="A1020" s="39"/>
      <c r="B1020" s="39"/>
      <c r="C1020" s="571" t="s">
        <v>215</v>
      </c>
      <c r="D1020" s="572"/>
      <c r="E1020" s="356">
        <f>X125</f>
        <v>0.03</v>
      </c>
      <c r="F1020" s="356">
        <f t="shared" ref="F1020:K1020" si="1244">$E$1020</f>
        <v>0.03</v>
      </c>
      <c r="G1020" s="356">
        <f t="shared" si="1244"/>
        <v>0.03</v>
      </c>
      <c r="H1020" s="356">
        <f t="shared" si="1244"/>
        <v>0.03</v>
      </c>
      <c r="I1020" s="356">
        <f t="shared" si="1244"/>
        <v>0.03</v>
      </c>
      <c r="J1020" s="356">
        <f t="shared" si="1244"/>
        <v>0.03</v>
      </c>
      <c r="K1020" s="356">
        <f t="shared" si="1244"/>
        <v>0.03</v>
      </c>
      <c r="L1020" s="356"/>
      <c r="M1020" s="356">
        <f t="shared" ref="M1020:BY1020" si="1245">$E$1020</f>
        <v>0.03</v>
      </c>
      <c r="N1020" s="356">
        <f t="shared" si="1245"/>
        <v>0.03</v>
      </c>
      <c r="O1020" s="356">
        <f t="shared" si="1245"/>
        <v>0.03</v>
      </c>
      <c r="P1020" s="356">
        <f t="shared" si="1245"/>
        <v>0.03</v>
      </c>
      <c r="Q1020" s="356">
        <f t="shared" si="1245"/>
        <v>0.03</v>
      </c>
      <c r="R1020" s="356">
        <f t="shared" si="1245"/>
        <v>0.03</v>
      </c>
      <c r="S1020" s="356">
        <f t="shared" si="1245"/>
        <v>0.03</v>
      </c>
      <c r="T1020" s="356">
        <f t="shared" si="1245"/>
        <v>0.03</v>
      </c>
      <c r="U1020" s="356">
        <f t="shared" si="1245"/>
        <v>0.03</v>
      </c>
      <c r="V1020" s="356">
        <f t="shared" si="1245"/>
        <v>0.03</v>
      </c>
      <c r="W1020" s="356">
        <f t="shared" si="1245"/>
        <v>0.03</v>
      </c>
      <c r="X1020" s="356">
        <f t="shared" si="1245"/>
        <v>0.03</v>
      </c>
      <c r="Y1020" s="356">
        <f t="shared" si="1245"/>
        <v>0.03</v>
      </c>
      <c r="Z1020" s="356">
        <f t="shared" si="1245"/>
        <v>0.03</v>
      </c>
      <c r="AA1020" s="356">
        <f t="shared" si="1245"/>
        <v>0.03</v>
      </c>
      <c r="AB1020" s="356">
        <f t="shared" si="1245"/>
        <v>0.03</v>
      </c>
      <c r="AC1020" s="356">
        <f t="shared" si="1245"/>
        <v>0.03</v>
      </c>
      <c r="AD1020" s="356">
        <f t="shared" si="1245"/>
        <v>0.03</v>
      </c>
      <c r="AE1020" s="356">
        <f t="shared" si="1245"/>
        <v>0.03</v>
      </c>
      <c r="AF1020" s="356">
        <f t="shared" si="1245"/>
        <v>0.03</v>
      </c>
      <c r="AG1020" s="356">
        <f t="shared" si="1245"/>
        <v>0.03</v>
      </c>
      <c r="AH1020" s="356">
        <f t="shared" si="1245"/>
        <v>0.03</v>
      </c>
      <c r="AI1020" s="356">
        <f t="shared" si="1245"/>
        <v>0.03</v>
      </c>
      <c r="AJ1020" s="356">
        <f t="shared" si="1245"/>
        <v>0.03</v>
      </c>
      <c r="AK1020" s="356">
        <f t="shared" si="1245"/>
        <v>0.03</v>
      </c>
      <c r="AL1020" s="356">
        <f t="shared" si="1245"/>
        <v>0.03</v>
      </c>
      <c r="AM1020" s="356">
        <f t="shared" si="1245"/>
        <v>0.03</v>
      </c>
      <c r="AN1020" s="356">
        <f t="shared" si="1245"/>
        <v>0.03</v>
      </c>
      <c r="AO1020" s="356">
        <f t="shared" si="1245"/>
        <v>0.03</v>
      </c>
      <c r="AP1020" s="356">
        <f t="shared" si="1245"/>
        <v>0.03</v>
      </c>
      <c r="AQ1020" s="356">
        <f t="shared" si="1245"/>
        <v>0.03</v>
      </c>
      <c r="AR1020" s="356">
        <f t="shared" si="1245"/>
        <v>0.03</v>
      </c>
      <c r="AS1020" s="356">
        <f t="shared" si="1245"/>
        <v>0.03</v>
      </c>
      <c r="AT1020" s="356">
        <f t="shared" si="1245"/>
        <v>0.03</v>
      </c>
      <c r="AU1020" s="356">
        <f t="shared" si="1245"/>
        <v>0.03</v>
      </c>
      <c r="AV1020" s="356">
        <f t="shared" si="1245"/>
        <v>0.03</v>
      </c>
      <c r="AW1020" s="356">
        <f t="shared" si="1245"/>
        <v>0.03</v>
      </c>
      <c r="AX1020" s="356">
        <f t="shared" si="1245"/>
        <v>0.03</v>
      </c>
      <c r="AY1020" s="356">
        <f t="shared" si="1245"/>
        <v>0.03</v>
      </c>
      <c r="AZ1020" s="356">
        <f t="shared" si="1245"/>
        <v>0.03</v>
      </c>
      <c r="BA1020" s="1269">
        <f t="shared" si="1245"/>
        <v>0.03</v>
      </c>
      <c r="BB1020" s="356"/>
      <c r="BC1020" s="356">
        <f t="shared" si="1245"/>
        <v>0.03</v>
      </c>
      <c r="BD1020" s="356">
        <f t="shared" si="1245"/>
        <v>0.03</v>
      </c>
      <c r="BE1020" s="356">
        <f t="shared" si="1245"/>
        <v>0.03</v>
      </c>
      <c r="BF1020" s="356">
        <f t="shared" si="1245"/>
        <v>0.03</v>
      </c>
      <c r="BG1020" s="356">
        <f t="shared" si="1245"/>
        <v>0.03</v>
      </c>
      <c r="BH1020" s="356">
        <f t="shared" si="1245"/>
        <v>0.03</v>
      </c>
      <c r="BI1020" s="356">
        <f t="shared" si="1245"/>
        <v>0.03</v>
      </c>
      <c r="BJ1020" s="356">
        <f t="shared" si="1245"/>
        <v>0.03</v>
      </c>
      <c r="BK1020" s="356">
        <f t="shared" si="1245"/>
        <v>0.03</v>
      </c>
      <c r="BL1020" s="356">
        <f t="shared" si="1245"/>
        <v>0.03</v>
      </c>
      <c r="BM1020" s="356">
        <f t="shared" si="1245"/>
        <v>0.03</v>
      </c>
      <c r="BN1020" s="356">
        <f t="shared" si="1245"/>
        <v>0.03</v>
      </c>
      <c r="BO1020" s="356">
        <f t="shared" si="1245"/>
        <v>0.03</v>
      </c>
      <c r="BP1020" s="356">
        <f t="shared" si="1245"/>
        <v>0.03</v>
      </c>
      <c r="BQ1020" s="356">
        <f t="shared" si="1245"/>
        <v>0.03</v>
      </c>
      <c r="BR1020" s="356">
        <f t="shared" si="1245"/>
        <v>0.03</v>
      </c>
      <c r="BS1020" s="356">
        <f t="shared" si="1245"/>
        <v>0.03</v>
      </c>
      <c r="BT1020" s="356">
        <f t="shared" si="1245"/>
        <v>0.03</v>
      </c>
      <c r="BU1020" s="356">
        <f t="shared" si="1245"/>
        <v>0.03</v>
      </c>
      <c r="BV1020" s="356">
        <f t="shared" si="1245"/>
        <v>0.03</v>
      </c>
      <c r="BW1020" s="356">
        <f t="shared" si="1245"/>
        <v>0.03</v>
      </c>
      <c r="BX1020" s="356">
        <f t="shared" si="1245"/>
        <v>0.03</v>
      </c>
      <c r="BY1020" s="356">
        <f t="shared" si="1245"/>
        <v>0.03</v>
      </c>
      <c r="BZ1020" s="356">
        <f t="shared" ref="BZ1020:CA1020" si="1246">$E$1020</f>
        <v>0.03</v>
      </c>
      <c r="CA1020" s="356">
        <f t="shared" si="1246"/>
        <v>0.03</v>
      </c>
      <c r="CB1020" s="39"/>
      <c r="CC1020" s="39"/>
      <c r="CD1020" s="39"/>
      <c r="CE1020" s="39"/>
      <c r="CF1020" s="39"/>
      <c r="CG1020" s="39"/>
      <c r="CH1020" s="39"/>
      <c r="CI1020" s="39"/>
      <c r="CJ1020" s="39"/>
      <c r="CK1020" s="39"/>
      <c r="CL1020" s="39"/>
      <c r="CM1020" s="39"/>
      <c r="CN1020" s="39"/>
      <c r="CO1020" s="39"/>
      <c r="CP1020" s="39"/>
      <c r="CQ1020" s="39"/>
      <c r="CR1020" s="39"/>
      <c r="CS1020" s="39"/>
      <c r="CT1020" s="39"/>
      <c r="CU1020" s="39"/>
      <c r="CV1020" s="39"/>
      <c r="CW1020" s="39"/>
      <c r="CX1020" s="39"/>
      <c r="CY1020" s="39"/>
      <c r="CZ1020" s="39"/>
      <c r="DA1020" s="39"/>
      <c r="DB1020" s="39"/>
      <c r="DC1020" s="39"/>
      <c r="DD1020" s="39"/>
      <c r="DE1020" s="39"/>
      <c r="DF1020" s="39"/>
      <c r="DG1020" s="39"/>
      <c r="DH1020" s="39"/>
      <c r="DI1020" s="39"/>
      <c r="DJ1020" s="39"/>
      <c r="DK1020" s="39"/>
      <c r="DL1020" s="39"/>
      <c r="DM1020" s="39"/>
      <c r="DN1020" s="39"/>
      <c r="DO1020" s="39"/>
      <c r="DP1020" s="39"/>
      <c r="DQ1020" s="39"/>
      <c r="DR1020" s="39"/>
      <c r="DS1020" s="39"/>
      <c r="DT1020" s="39"/>
      <c r="DU1020" s="39"/>
      <c r="DV1020" s="39"/>
      <c r="DW1020" s="39"/>
      <c r="DX1020" s="39"/>
      <c r="DY1020" s="39"/>
      <c r="DZ1020" s="39"/>
      <c r="EA1020" s="39"/>
      <c r="EB1020" s="39"/>
      <c r="EC1020" s="39"/>
      <c r="ED1020" s="39"/>
      <c r="EE1020" s="39"/>
      <c r="EF1020" s="39"/>
      <c r="EG1020" s="39"/>
      <c r="EH1020" s="39"/>
      <c r="EI1020" s="39"/>
      <c r="EJ1020" s="39"/>
      <c r="EK1020" s="39"/>
      <c r="EL1020" s="39"/>
      <c r="EM1020" s="39"/>
      <c r="EN1020" s="39"/>
      <c r="EO1020" s="39"/>
      <c r="EP1020" s="39"/>
      <c r="EQ1020" s="39"/>
      <c r="ER1020" s="39"/>
      <c r="ES1020" s="39"/>
      <c r="ET1020" s="39"/>
      <c r="EU1020" s="39"/>
      <c r="EV1020" s="39"/>
      <c r="EW1020" s="39"/>
      <c r="EX1020" s="39"/>
      <c r="EY1020" s="39"/>
      <c r="EZ1020" s="39"/>
      <c r="FA1020" s="39"/>
      <c r="FB1020" s="39"/>
      <c r="FC1020" s="39"/>
      <c r="FD1020" s="39"/>
      <c r="FE1020" s="39"/>
      <c r="FF1020" s="39"/>
      <c r="FG1020" s="39"/>
      <c r="FH1020" s="39"/>
      <c r="FI1020" s="39"/>
      <c r="FJ1020" s="39"/>
      <c r="FK1020" s="39"/>
      <c r="FL1020" s="39"/>
      <c r="FM1020" s="39"/>
      <c r="FN1020" s="39"/>
      <c r="FO1020" s="39"/>
      <c r="FP1020" s="39"/>
      <c r="FQ1020" s="39"/>
      <c r="FR1020" s="39"/>
      <c r="FS1020" s="39"/>
      <c r="FT1020" s="39"/>
      <c r="FU1020" s="39"/>
      <c r="FV1020" s="39"/>
      <c r="FW1020" s="39"/>
      <c r="FX1020" s="39"/>
      <c r="FY1020" s="39"/>
      <c r="FZ1020" s="39"/>
      <c r="GA1020" s="39"/>
      <c r="GB1020" s="39"/>
      <c r="GC1020" s="39"/>
      <c r="GD1020" s="39"/>
      <c r="GE1020" s="39"/>
      <c r="GF1020" s="39"/>
      <c r="GG1020" s="39"/>
      <c r="GH1020" s="39"/>
      <c r="GI1020" s="39"/>
      <c r="GJ1020" s="39"/>
      <c r="GK1020" s="39"/>
      <c r="GL1020" s="39"/>
      <c r="GM1020" s="39"/>
      <c r="GN1020" s="39"/>
      <c r="GO1020" s="39"/>
      <c r="GP1020" s="39"/>
      <c r="GQ1020" s="39"/>
      <c r="GR1020" s="39"/>
      <c r="GS1020" s="39"/>
      <c r="GT1020" s="39"/>
      <c r="GU1020" s="39"/>
      <c r="GV1020" s="39"/>
      <c r="GW1020" s="39"/>
      <c r="GX1020" s="39"/>
      <c r="GY1020" s="39"/>
      <c r="GZ1020" s="39"/>
      <c r="HA1020" s="39"/>
      <c r="HB1020" s="39"/>
      <c r="HC1020" s="39"/>
      <c r="HD1020" s="39"/>
      <c r="HE1020" s="39"/>
      <c r="HF1020" s="39"/>
      <c r="HG1020" s="39"/>
      <c r="HH1020" s="39"/>
      <c r="HI1020" s="39"/>
      <c r="HJ1020" s="39"/>
      <c r="HK1020" s="39"/>
      <c r="HL1020" s="39"/>
      <c r="HM1020" s="39"/>
      <c r="HN1020" s="39"/>
      <c r="HO1020" s="39"/>
      <c r="HP1020" s="39"/>
      <c r="HQ1020" s="39"/>
      <c r="HR1020" s="39"/>
      <c r="HS1020" s="39"/>
      <c r="HT1020" s="39"/>
    </row>
    <row r="1021" spans="1:228" ht="12.75" hidden="1" customHeight="1" x14ac:dyDescent="0.2">
      <c r="A1021" s="39"/>
      <c r="B1021" s="39"/>
      <c r="C1021" s="571" t="s">
        <v>216</v>
      </c>
      <c r="D1021" s="572"/>
      <c r="E1021" s="357">
        <f>(1+E1020)^(1/E1018)-1</f>
        <v>2.4662697723036864E-3</v>
      </c>
      <c r="F1021" s="357">
        <f t="shared" ref="F1021:BR1021" si="1247">(1+F1020)^(1/F1018)-1</f>
        <v>2.4662697723036864E-3</v>
      </c>
      <c r="G1021" s="357">
        <f t="shared" si="1247"/>
        <v>2.4662697723036864E-3</v>
      </c>
      <c r="H1021" s="357">
        <f t="shared" si="1247"/>
        <v>2.4662697723036864E-3</v>
      </c>
      <c r="I1021" s="357">
        <f t="shared" si="1247"/>
        <v>2.4662697723036864E-3</v>
      </c>
      <c r="J1021" s="357">
        <f t="shared" si="1247"/>
        <v>2.4662697723036864E-3</v>
      </c>
      <c r="K1021" s="357">
        <f t="shared" si="1247"/>
        <v>2.4662697723036864E-3</v>
      </c>
      <c r="L1021" s="357"/>
      <c r="M1021" s="357">
        <f t="shared" si="1247"/>
        <v>2.4662697723036864E-3</v>
      </c>
      <c r="N1021" s="357">
        <f t="shared" si="1247"/>
        <v>2.4662697723036864E-3</v>
      </c>
      <c r="O1021" s="357">
        <f t="shared" si="1247"/>
        <v>2.4662697723036864E-3</v>
      </c>
      <c r="P1021" s="357">
        <f t="shared" si="1247"/>
        <v>2.4662697723036864E-3</v>
      </c>
      <c r="Q1021" s="357">
        <f t="shared" si="1247"/>
        <v>2.4662697723036864E-3</v>
      </c>
      <c r="R1021" s="357">
        <f t="shared" si="1247"/>
        <v>2.4662697723036864E-3</v>
      </c>
      <c r="S1021" s="357">
        <f t="shared" si="1247"/>
        <v>2.4662697723036864E-3</v>
      </c>
      <c r="T1021" s="357">
        <f t="shared" si="1247"/>
        <v>2.4662697723036864E-3</v>
      </c>
      <c r="U1021" s="357">
        <f t="shared" si="1247"/>
        <v>2.4662697723036864E-3</v>
      </c>
      <c r="V1021" s="357">
        <f t="shared" si="1247"/>
        <v>2.4662697723036864E-3</v>
      </c>
      <c r="W1021" s="357">
        <f t="shared" si="1247"/>
        <v>2.4662697723036864E-3</v>
      </c>
      <c r="X1021" s="357">
        <f t="shared" si="1247"/>
        <v>2.4662697723036864E-3</v>
      </c>
      <c r="Y1021" s="357">
        <f t="shared" si="1247"/>
        <v>2.4662697723036864E-3</v>
      </c>
      <c r="Z1021" s="357">
        <f t="shared" si="1247"/>
        <v>2.4662697723036864E-3</v>
      </c>
      <c r="AA1021" s="357">
        <f t="shared" si="1247"/>
        <v>2.4662697723036864E-3</v>
      </c>
      <c r="AB1021" s="357">
        <f t="shared" si="1247"/>
        <v>2.4662697723036864E-3</v>
      </c>
      <c r="AC1021" s="357">
        <f t="shared" si="1247"/>
        <v>2.4662697723036864E-3</v>
      </c>
      <c r="AD1021" s="357">
        <f t="shared" si="1247"/>
        <v>2.4662697723036864E-3</v>
      </c>
      <c r="AE1021" s="357">
        <f t="shared" si="1247"/>
        <v>2.4662697723036864E-3</v>
      </c>
      <c r="AF1021" s="357">
        <f t="shared" si="1247"/>
        <v>2.4662697723036864E-3</v>
      </c>
      <c r="AG1021" s="357">
        <f t="shared" si="1247"/>
        <v>2.4662697723036864E-3</v>
      </c>
      <c r="AH1021" s="357">
        <f t="shared" si="1247"/>
        <v>2.4662697723036864E-3</v>
      </c>
      <c r="AI1021" s="357">
        <f t="shared" si="1247"/>
        <v>2.4662697723036864E-3</v>
      </c>
      <c r="AJ1021" s="357">
        <f t="shared" si="1247"/>
        <v>2.4662697723036864E-3</v>
      </c>
      <c r="AK1021" s="357">
        <f t="shared" si="1247"/>
        <v>2.4662697723036864E-3</v>
      </c>
      <c r="AL1021" s="357">
        <f t="shared" si="1247"/>
        <v>2.4662697723036864E-3</v>
      </c>
      <c r="AM1021" s="357">
        <f t="shared" si="1247"/>
        <v>2.4662697723036864E-3</v>
      </c>
      <c r="AN1021" s="357">
        <f t="shared" si="1247"/>
        <v>2.4662697723036864E-3</v>
      </c>
      <c r="AO1021" s="357">
        <f t="shared" si="1247"/>
        <v>2.4662697723036864E-3</v>
      </c>
      <c r="AP1021" s="357">
        <f t="shared" si="1247"/>
        <v>2.4662697723036864E-3</v>
      </c>
      <c r="AQ1021" s="357">
        <f t="shared" si="1247"/>
        <v>2.4662697723036864E-3</v>
      </c>
      <c r="AR1021" s="357">
        <f t="shared" si="1247"/>
        <v>2.4662697723036864E-3</v>
      </c>
      <c r="AS1021" s="357">
        <f t="shared" si="1247"/>
        <v>2.4662697723036864E-3</v>
      </c>
      <c r="AT1021" s="357">
        <f t="shared" si="1247"/>
        <v>2.4662697723036864E-3</v>
      </c>
      <c r="AU1021" s="357">
        <f t="shared" si="1247"/>
        <v>2.4662697723036864E-3</v>
      </c>
      <c r="AV1021" s="357">
        <f t="shared" si="1247"/>
        <v>2.4662697723036864E-3</v>
      </c>
      <c r="AW1021" s="357">
        <f t="shared" si="1247"/>
        <v>2.4662697723036864E-3</v>
      </c>
      <c r="AX1021" s="357">
        <f t="shared" si="1247"/>
        <v>2.4662697723036864E-3</v>
      </c>
      <c r="AY1021" s="357">
        <f t="shared" si="1247"/>
        <v>2.4662697723036864E-3</v>
      </c>
      <c r="AZ1021" s="357">
        <f t="shared" si="1247"/>
        <v>2.4662697723036864E-3</v>
      </c>
      <c r="BA1021" s="1270">
        <f t="shared" si="1247"/>
        <v>2.4662697723036864E-3</v>
      </c>
      <c r="BB1021" s="357"/>
      <c r="BC1021" s="357">
        <f t="shared" si="1247"/>
        <v>2.4662697723036864E-3</v>
      </c>
      <c r="BD1021" s="357">
        <f t="shared" si="1247"/>
        <v>2.4662697723036864E-3</v>
      </c>
      <c r="BE1021" s="357">
        <f t="shared" si="1247"/>
        <v>2.4662697723036864E-3</v>
      </c>
      <c r="BF1021" s="357">
        <f t="shared" si="1247"/>
        <v>2.4662697723036864E-3</v>
      </c>
      <c r="BG1021" s="357">
        <f t="shared" si="1247"/>
        <v>2.4662697723036864E-3</v>
      </c>
      <c r="BH1021" s="357">
        <f t="shared" si="1247"/>
        <v>2.4662697723036864E-3</v>
      </c>
      <c r="BI1021" s="357">
        <f t="shared" si="1247"/>
        <v>2.4662697723036864E-3</v>
      </c>
      <c r="BJ1021" s="357">
        <f t="shared" si="1247"/>
        <v>2.4662697723036864E-3</v>
      </c>
      <c r="BK1021" s="357">
        <f t="shared" si="1247"/>
        <v>2.4662697723036864E-3</v>
      </c>
      <c r="BL1021" s="357">
        <f t="shared" si="1247"/>
        <v>2.4662697723036864E-3</v>
      </c>
      <c r="BM1021" s="357">
        <f t="shared" si="1247"/>
        <v>2.4662697723036864E-3</v>
      </c>
      <c r="BN1021" s="357">
        <f t="shared" si="1247"/>
        <v>2.4662697723036864E-3</v>
      </c>
      <c r="BO1021" s="357">
        <f t="shared" si="1247"/>
        <v>2.4662697723036864E-3</v>
      </c>
      <c r="BP1021" s="357">
        <f t="shared" si="1247"/>
        <v>2.4662697723036864E-3</v>
      </c>
      <c r="BQ1021" s="357">
        <f t="shared" si="1247"/>
        <v>2.4662697723036864E-3</v>
      </c>
      <c r="BR1021" s="357">
        <f t="shared" si="1247"/>
        <v>2.4662697723036864E-3</v>
      </c>
      <c r="BS1021" s="357">
        <f t="shared" ref="BS1021:CA1021" si="1248">(1+BS1020)^(1/BS1018)-1</f>
        <v>2.4662697723036864E-3</v>
      </c>
      <c r="BT1021" s="357">
        <f t="shared" si="1248"/>
        <v>2.4662697723036864E-3</v>
      </c>
      <c r="BU1021" s="357">
        <f t="shared" si="1248"/>
        <v>2.4662697723036864E-3</v>
      </c>
      <c r="BV1021" s="357">
        <f t="shared" si="1248"/>
        <v>2.4662697723036864E-3</v>
      </c>
      <c r="BW1021" s="357">
        <f t="shared" si="1248"/>
        <v>2.4662697723036864E-3</v>
      </c>
      <c r="BX1021" s="357">
        <f t="shared" si="1248"/>
        <v>2.4662697723036864E-3</v>
      </c>
      <c r="BY1021" s="357">
        <f t="shared" si="1248"/>
        <v>2.4662697723036864E-3</v>
      </c>
      <c r="BZ1021" s="357">
        <f t="shared" si="1248"/>
        <v>2.4662697723036864E-3</v>
      </c>
      <c r="CA1021" s="357">
        <f t="shared" si="1248"/>
        <v>2.4662697723036864E-3</v>
      </c>
      <c r="CB1021" s="39"/>
      <c r="CC1021" s="39"/>
      <c r="CD1021" s="39"/>
      <c r="CE1021" s="39"/>
      <c r="CF1021" s="39"/>
      <c r="CG1021" s="39"/>
      <c r="CH1021" s="39"/>
      <c r="CI1021" s="39"/>
      <c r="CJ1021" s="39"/>
      <c r="CK1021" s="39"/>
      <c r="CL1021" s="39"/>
      <c r="CM1021" s="39"/>
      <c r="CN1021" s="39"/>
      <c r="CO1021" s="39"/>
      <c r="CP1021" s="39"/>
      <c r="CQ1021" s="39"/>
      <c r="CR1021" s="39"/>
      <c r="CS1021" s="39"/>
      <c r="CT1021" s="39"/>
      <c r="CU1021" s="39"/>
      <c r="CV1021" s="39"/>
      <c r="CW1021" s="39"/>
      <c r="CX1021" s="39"/>
      <c r="CY1021" s="39"/>
      <c r="CZ1021" s="39"/>
      <c r="DA1021" s="39"/>
      <c r="DB1021" s="39"/>
      <c r="DC1021" s="39"/>
      <c r="DD1021" s="39"/>
      <c r="DE1021" s="39"/>
      <c r="DF1021" s="39"/>
      <c r="DG1021" s="39"/>
      <c r="DH1021" s="39"/>
      <c r="DI1021" s="39"/>
      <c r="DJ1021" s="39"/>
      <c r="DK1021" s="39"/>
      <c r="DL1021" s="39"/>
      <c r="DM1021" s="39"/>
      <c r="DN1021" s="39"/>
      <c r="DO1021" s="39"/>
      <c r="DP1021" s="39"/>
      <c r="DQ1021" s="39"/>
      <c r="DR1021" s="39"/>
      <c r="DS1021" s="39"/>
      <c r="DT1021" s="39"/>
      <c r="DU1021" s="39"/>
      <c r="DV1021" s="39"/>
      <c r="DW1021" s="39"/>
      <c r="DX1021" s="39"/>
      <c r="DY1021" s="39"/>
      <c r="DZ1021" s="39"/>
      <c r="EA1021" s="39"/>
      <c r="EB1021" s="39"/>
      <c r="EC1021" s="39"/>
      <c r="ED1021" s="39"/>
      <c r="EE1021" s="39"/>
      <c r="EF1021" s="39"/>
      <c r="EG1021" s="39"/>
      <c r="EH1021" s="39"/>
      <c r="EI1021" s="39"/>
      <c r="EJ1021" s="39"/>
      <c r="EK1021" s="39"/>
      <c r="EL1021" s="39"/>
      <c r="EM1021" s="39"/>
      <c r="EN1021" s="39"/>
      <c r="EO1021" s="39"/>
      <c r="EP1021" s="39"/>
      <c r="EQ1021" s="39"/>
      <c r="ER1021" s="39"/>
      <c r="ES1021" s="39"/>
      <c r="ET1021" s="39"/>
      <c r="EU1021" s="39"/>
      <c r="EV1021" s="39"/>
      <c r="EW1021" s="39"/>
      <c r="EX1021" s="39"/>
      <c r="EY1021" s="39"/>
      <c r="EZ1021" s="39"/>
      <c r="FA1021" s="39"/>
      <c r="FB1021" s="39"/>
      <c r="FC1021" s="39"/>
      <c r="FD1021" s="39"/>
      <c r="FE1021" s="39"/>
      <c r="FF1021" s="39"/>
      <c r="FG1021" s="39"/>
      <c r="FH1021" s="39"/>
      <c r="FI1021" s="39"/>
      <c r="FJ1021" s="39"/>
      <c r="FK1021" s="39"/>
      <c r="FL1021" s="39"/>
      <c r="FM1021" s="39"/>
      <c r="FN1021" s="39"/>
      <c r="FO1021" s="39"/>
      <c r="FP1021" s="39"/>
      <c r="FQ1021" s="39"/>
      <c r="FR1021" s="39"/>
      <c r="FS1021" s="39"/>
      <c r="FT1021" s="39"/>
      <c r="FU1021" s="39"/>
      <c r="FV1021" s="39"/>
      <c r="FW1021" s="39"/>
      <c r="FX1021" s="39"/>
      <c r="FY1021" s="39"/>
      <c r="FZ1021" s="39"/>
      <c r="GA1021" s="39"/>
      <c r="GB1021" s="39"/>
      <c r="GC1021" s="39"/>
      <c r="GD1021" s="39"/>
      <c r="GE1021" s="39"/>
      <c r="GF1021" s="39"/>
      <c r="GG1021" s="39"/>
      <c r="GH1021" s="39"/>
      <c r="GI1021" s="39"/>
      <c r="GJ1021" s="39"/>
      <c r="GK1021" s="39"/>
      <c r="GL1021" s="39"/>
      <c r="GM1021" s="39"/>
      <c r="GN1021" s="39"/>
      <c r="GO1021" s="39"/>
      <c r="GP1021" s="39"/>
      <c r="GQ1021" s="39"/>
      <c r="GR1021" s="39"/>
      <c r="GS1021" s="39"/>
      <c r="GT1021" s="39"/>
      <c r="GU1021" s="39"/>
      <c r="GV1021" s="39"/>
      <c r="GW1021" s="39"/>
      <c r="GX1021" s="39"/>
      <c r="GY1021" s="39"/>
      <c r="GZ1021" s="39"/>
      <c r="HA1021" s="39"/>
      <c r="HB1021" s="39"/>
      <c r="HC1021" s="39"/>
      <c r="HD1021" s="39"/>
      <c r="HE1021" s="39"/>
      <c r="HF1021" s="39"/>
      <c r="HG1021" s="39"/>
      <c r="HH1021" s="39"/>
      <c r="HI1021" s="39"/>
      <c r="HJ1021" s="39"/>
      <c r="HK1021" s="39"/>
      <c r="HL1021" s="39"/>
      <c r="HM1021" s="39"/>
      <c r="HN1021" s="39"/>
      <c r="HO1021" s="39"/>
      <c r="HP1021" s="39"/>
      <c r="HQ1021" s="39"/>
      <c r="HR1021" s="39"/>
      <c r="HS1021" s="39"/>
      <c r="HT1021" s="39"/>
    </row>
    <row r="1022" spans="1:228" ht="12.75" hidden="1" customHeight="1" x14ac:dyDescent="0.2">
      <c r="A1022" s="39"/>
      <c r="B1022" s="39"/>
      <c r="C1022" s="573" t="s">
        <v>217</v>
      </c>
      <c r="D1022" s="572"/>
      <c r="E1022" s="358">
        <f>1/(1+E1020)</f>
        <v>0.970873786407767</v>
      </c>
      <c r="F1022" s="358">
        <f>1/(1+F1020)</f>
        <v>0.970873786407767</v>
      </c>
      <c r="G1022" s="358">
        <f>1/(1+G1020)</f>
        <v>0.970873786407767</v>
      </c>
      <c r="H1022" s="358">
        <f t="shared" ref="H1022:BC1022" si="1249">1/(1+H1020)</f>
        <v>0.970873786407767</v>
      </c>
      <c r="I1022" s="358">
        <f t="shared" si="1249"/>
        <v>0.970873786407767</v>
      </c>
      <c r="J1022" s="358">
        <f t="shared" si="1249"/>
        <v>0.970873786407767</v>
      </c>
      <c r="K1022" s="358">
        <f t="shared" si="1249"/>
        <v>0.970873786407767</v>
      </c>
      <c r="L1022" s="358"/>
      <c r="M1022" s="358">
        <f t="shared" si="1249"/>
        <v>0.970873786407767</v>
      </c>
      <c r="N1022" s="358">
        <f t="shared" si="1249"/>
        <v>0.970873786407767</v>
      </c>
      <c r="O1022" s="358">
        <f t="shared" si="1249"/>
        <v>0.970873786407767</v>
      </c>
      <c r="P1022" s="358">
        <f t="shared" si="1249"/>
        <v>0.970873786407767</v>
      </c>
      <c r="Q1022" s="358">
        <f t="shared" si="1249"/>
        <v>0.970873786407767</v>
      </c>
      <c r="R1022" s="358">
        <f t="shared" si="1249"/>
        <v>0.970873786407767</v>
      </c>
      <c r="S1022" s="358">
        <f t="shared" si="1249"/>
        <v>0.970873786407767</v>
      </c>
      <c r="T1022" s="358">
        <f t="shared" si="1249"/>
        <v>0.970873786407767</v>
      </c>
      <c r="U1022" s="358">
        <f t="shared" si="1249"/>
        <v>0.970873786407767</v>
      </c>
      <c r="V1022" s="358">
        <f t="shared" si="1249"/>
        <v>0.970873786407767</v>
      </c>
      <c r="W1022" s="358">
        <f t="shared" si="1249"/>
        <v>0.970873786407767</v>
      </c>
      <c r="X1022" s="358">
        <f t="shared" si="1249"/>
        <v>0.970873786407767</v>
      </c>
      <c r="Y1022" s="358">
        <f t="shared" si="1249"/>
        <v>0.970873786407767</v>
      </c>
      <c r="Z1022" s="358">
        <f t="shared" si="1249"/>
        <v>0.970873786407767</v>
      </c>
      <c r="AA1022" s="358">
        <f t="shared" si="1249"/>
        <v>0.970873786407767</v>
      </c>
      <c r="AB1022" s="358">
        <f t="shared" si="1249"/>
        <v>0.970873786407767</v>
      </c>
      <c r="AC1022" s="358">
        <f t="shared" si="1249"/>
        <v>0.970873786407767</v>
      </c>
      <c r="AD1022" s="358">
        <f t="shared" si="1249"/>
        <v>0.970873786407767</v>
      </c>
      <c r="AE1022" s="358">
        <f t="shared" si="1249"/>
        <v>0.970873786407767</v>
      </c>
      <c r="AF1022" s="358">
        <f t="shared" si="1249"/>
        <v>0.970873786407767</v>
      </c>
      <c r="AG1022" s="358">
        <f t="shared" si="1249"/>
        <v>0.970873786407767</v>
      </c>
      <c r="AH1022" s="358">
        <f t="shared" si="1249"/>
        <v>0.970873786407767</v>
      </c>
      <c r="AI1022" s="358">
        <f t="shared" si="1249"/>
        <v>0.970873786407767</v>
      </c>
      <c r="AJ1022" s="358">
        <f t="shared" si="1249"/>
        <v>0.970873786407767</v>
      </c>
      <c r="AK1022" s="358">
        <f t="shared" si="1249"/>
        <v>0.970873786407767</v>
      </c>
      <c r="AL1022" s="358">
        <f t="shared" si="1249"/>
        <v>0.970873786407767</v>
      </c>
      <c r="AM1022" s="358">
        <f t="shared" si="1249"/>
        <v>0.970873786407767</v>
      </c>
      <c r="AN1022" s="358">
        <f t="shared" si="1249"/>
        <v>0.970873786407767</v>
      </c>
      <c r="AO1022" s="358">
        <f t="shared" si="1249"/>
        <v>0.970873786407767</v>
      </c>
      <c r="AP1022" s="358">
        <f t="shared" si="1249"/>
        <v>0.970873786407767</v>
      </c>
      <c r="AQ1022" s="358">
        <f t="shared" si="1249"/>
        <v>0.970873786407767</v>
      </c>
      <c r="AR1022" s="358">
        <f t="shared" si="1249"/>
        <v>0.970873786407767</v>
      </c>
      <c r="AS1022" s="358">
        <f>1/(1+AS1020)</f>
        <v>0.970873786407767</v>
      </c>
      <c r="AT1022" s="358">
        <f t="shared" si="1249"/>
        <v>0.970873786407767</v>
      </c>
      <c r="AU1022" s="358">
        <f t="shared" si="1249"/>
        <v>0.970873786407767</v>
      </c>
      <c r="AV1022" s="358">
        <f t="shared" si="1249"/>
        <v>0.970873786407767</v>
      </c>
      <c r="AW1022" s="358">
        <f t="shared" si="1249"/>
        <v>0.970873786407767</v>
      </c>
      <c r="AX1022" s="358">
        <f t="shared" si="1249"/>
        <v>0.970873786407767</v>
      </c>
      <c r="AY1022" s="358">
        <f t="shared" si="1249"/>
        <v>0.970873786407767</v>
      </c>
      <c r="AZ1022" s="358">
        <f t="shared" si="1249"/>
        <v>0.970873786407767</v>
      </c>
      <c r="BA1022" s="1271">
        <f t="shared" si="1249"/>
        <v>0.970873786407767</v>
      </c>
      <c r="BB1022" s="358"/>
      <c r="BC1022" s="358">
        <f t="shared" si="1249"/>
        <v>0.970873786407767</v>
      </c>
      <c r="BD1022" s="358">
        <f>1/(1+BD1020)</f>
        <v>0.970873786407767</v>
      </c>
      <c r="BE1022" s="358">
        <f t="shared" ref="BE1022:CA1022" si="1250">1/(1+BE1020)</f>
        <v>0.970873786407767</v>
      </c>
      <c r="BF1022" s="358">
        <f t="shared" si="1250"/>
        <v>0.970873786407767</v>
      </c>
      <c r="BG1022" s="358">
        <f t="shared" si="1250"/>
        <v>0.970873786407767</v>
      </c>
      <c r="BH1022" s="358">
        <f t="shared" si="1250"/>
        <v>0.970873786407767</v>
      </c>
      <c r="BI1022" s="358">
        <f t="shared" si="1250"/>
        <v>0.970873786407767</v>
      </c>
      <c r="BJ1022" s="358">
        <f t="shared" si="1250"/>
        <v>0.970873786407767</v>
      </c>
      <c r="BK1022" s="358">
        <f t="shared" si="1250"/>
        <v>0.970873786407767</v>
      </c>
      <c r="BL1022" s="358">
        <f t="shared" si="1250"/>
        <v>0.970873786407767</v>
      </c>
      <c r="BM1022" s="358">
        <f t="shared" si="1250"/>
        <v>0.970873786407767</v>
      </c>
      <c r="BN1022" s="358">
        <f t="shared" si="1250"/>
        <v>0.970873786407767</v>
      </c>
      <c r="BO1022" s="358">
        <f t="shared" si="1250"/>
        <v>0.970873786407767</v>
      </c>
      <c r="BP1022" s="358">
        <f t="shared" si="1250"/>
        <v>0.970873786407767</v>
      </c>
      <c r="BQ1022" s="358">
        <f t="shared" si="1250"/>
        <v>0.970873786407767</v>
      </c>
      <c r="BR1022" s="358">
        <f t="shared" si="1250"/>
        <v>0.970873786407767</v>
      </c>
      <c r="BS1022" s="358">
        <f t="shared" si="1250"/>
        <v>0.970873786407767</v>
      </c>
      <c r="BT1022" s="358">
        <f t="shared" si="1250"/>
        <v>0.970873786407767</v>
      </c>
      <c r="BU1022" s="358">
        <f t="shared" si="1250"/>
        <v>0.970873786407767</v>
      </c>
      <c r="BV1022" s="358">
        <f t="shared" si="1250"/>
        <v>0.970873786407767</v>
      </c>
      <c r="BW1022" s="358">
        <f t="shared" si="1250"/>
        <v>0.970873786407767</v>
      </c>
      <c r="BX1022" s="358">
        <f t="shared" si="1250"/>
        <v>0.970873786407767</v>
      </c>
      <c r="BY1022" s="358">
        <f t="shared" si="1250"/>
        <v>0.970873786407767</v>
      </c>
      <c r="BZ1022" s="358">
        <f t="shared" si="1250"/>
        <v>0.970873786407767</v>
      </c>
      <c r="CA1022" s="358">
        <f t="shared" si="1250"/>
        <v>0.970873786407767</v>
      </c>
      <c r="CB1022" s="39"/>
      <c r="CC1022" s="39"/>
      <c r="CD1022" s="39"/>
      <c r="CE1022" s="39"/>
      <c r="CF1022" s="39"/>
      <c r="CG1022" s="39"/>
      <c r="CH1022" s="39"/>
      <c r="CI1022" s="39"/>
      <c r="CJ1022" s="39"/>
      <c r="CK1022" s="39"/>
      <c r="CL1022" s="39"/>
      <c r="CM1022" s="39"/>
      <c r="CN1022" s="39"/>
      <c r="CO1022" s="39"/>
      <c r="CP1022" s="39"/>
      <c r="CQ1022" s="39"/>
      <c r="CR1022" s="39"/>
      <c r="CS1022" s="39"/>
      <c r="CT1022" s="39"/>
      <c r="CU1022" s="39"/>
      <c r="CV1022" s="39"/>
      <c r="CW1022" s="39"/>
      <c r="CX1022" s="39"/>
      <c r="CY1022" s="39"/>
      <c r="CZ1022" s="39"/>
      <c r="DA1022" s="39"/>
      <c r="DB1022" s="39"/>
      <c r="DC1022" s="39"/>
      <c r="DD1022" s="39"/>
      <c r="DE1022" s="39"/>
      <c r="DF1022" s="39"/>
      <c r="DG1022" s="39"/>
      <c r="DH1022" s="39"/>
      <c r="DI1022" s="39"/>
      <c r="DJ1022" s="39"/>
      <c r="DK1022" s="39"/>
      <c r="DL1022" s="39"/>
      <c r="DM1022" s="39"/>
      <c r="DN1022" s="39"/>
      <c r="DO1022" s="39"/>
      <c r="DP1022" s="39"/>
      <c r="DQ1022" s="39"/>
      <c r="DR1022" s="39"/>
      <c r="DS1022" s="39"/>
      <c r="DT1022" s="39"/>
      <c r="DU1022" s="39"/>
      <c r="DV1022" s="39"/>
      <c r="DW1022" s="39"/>
      <c r="DX1022" s="39"/>
      <c r="DY1022" s="39"/>
      <c r="DZ1022" s="39"/>
      <c r="EA1022" s="39"/>
      <c r="EB1022" s="39"/>
      <c r="EC1022" s="39"/>
      <c r="ED1022" s="39"/>
      <c r="EE1022" s="39"/>
      <c r="EF1022" s="39"/>
      <c r="EG1022" s="39"/>
      <c r="EH1022" s="39"/>
      <c r="EI1022" s="39"/>
      <c r="EJ1022" s="39"/>
      <c r="EK1022" s="39"/>
      <c r="EL1022" s="39"/>
      <c r="EM1022" s="39"/>
      <c r="EN1022" s="39"/>
      <c r="EO1022" s="39"/>
      <c r="EP1022" s="39"/>
      <c r="EQ1022" s="39"/>
      <c r="ER1022" s="39"/>
      <c r="ES1022" s="39"/>
      <c r="ET1022" s="39"/>
      <c r="EU1022" s="39"/>
      <c r="EV1022" s="39"/>
      <c r="EW1022" s="39"/>
      <c r="EX1022" s="39"/>
      <c r="EY1022" s="39"/>
      <c r="EZ1022" s="39"/>
      <c r="FA1022" s="39"/>
      <c r="FB1022" s="39"/>
      <c r="FC1022" s="39"/>
      <c r="FD1022" s="39"/>
      <c r="FE1022" s="39"/>
      <c r="FF1022" s="39"/>
      <c r="FG1022" s="39"/>
      <c r="FH1022" s="39"/>
      <c r="FI1022" s="39"/>
      <c r="FJ1022" s="39"/>
      <c r="FK1022" s="39"/>
      <c r="FL1022" s="39"/>
      <c r="FM1022" s="39"/>
      <c r="FN1022" s="39"/>
      <c r="FO1022" s="39"/>
      <c r="FP1022" s="39"/>
      <c r="FQ1022" s="39"/>
      <c r="FR1022" s="39"/>
      <c r="FS1022" s="39"/>
      <c r="FT1022" s="39"/>
      <c r="FU1022" s="39"/>
      <c r="FV1022" s="39"/>
      <c r="FW1022" s="39"/>
      <c r="FX1022" s="39"/>
      <c r="FY1022" s="39"/>
      <c r="FZ1022" s="39"/>
      <c r="GA1022" s="39"/>
      <c r="GB1022" s="39"/>
      <c r="GC1022" s="39"/>
      <c r="GD1022" s="39"/>
      <c r="GE1022" s="39"/>
      <c r="GF1022" s="39"/>
      <c r="GG1022" s="39"/>
      <c r="GH1022" s="39"/>
      <c r="GI1022" s="39"/>
      <c r="GJ1022" s="39"/>
      <c r="GK1022" s="39"/>
      <c r="GL1022" s="39"/>
      <c r="GM1022" s="39"/>
      <c r="GN1022" s="39"/>
      <c r="GO1022" s="39"/>
      <c r="GP1022" s="39"/>
      <c r="GQ1022" s="39"/>
      <c r="GR1022" s="39"/>
      <c r="GS1022" s="39"/>
      <c r="GT1022" s="39"/>
      <c r="GU1022" s="39"/>
      <c r="GV1022" s="39"/>
      <c r="GW1022" s="39"/>
      <c r="GX1022" s="39"/>
      <c r="GY1022" s="39"/>
      <c r="GZ1022" s="39"/>
      <c r="HA1022" s="39"/>
      <c r="HB1022" s="39"/>
      <c r="HC1022" s="39"/>
      <c r="HD1022" s="39"/>
      <c r="HE1022" s="39"/>
      <c r="HF1022" s="39"/>
      <c r="HG1022" s="39"/>
      <c r="HH1022" s="39"/>
      <c r="HI1022" s="39"/>
      <c r="HJ1022" s="39"/>
      <c r="HK1022" s="39"/>
      <c r="HL1022" s="39"/>
      <c r="HM1022" s="39"/>
      <c r="HN1022" s="39"/>
      <c r="HO1022" s="39"/>
      <c r="HP1022" s="39"/>
      <c r="HQ1022" s="39"/>
      <c r="HR1022" s="39"/>
      <c r="HS1022" s="39"/>
      <c r="HT1022" s="39"/>
    </row>
    <row r="1023" spans="1:228" ht="12.75" hidden="1" customHeight="1" x14ac:dyDescent="0.2">
      <c r="A1023" s="39"/>
      <c r="B1023" s="39"/>
      <c r="C1023" s="573" t="s">
        <v>218</v>
      </c>
      <c r="D1023" s="572"/>
      <c r="E1023" s="358">
        <f>1/((1+E1020)^(1/E1018))</f>
        <v>0.9975397977501389</v>
      </c>
      <c r="F1023" s="358">
        <f t="shared" ref="F1023:BR1023" si="1251">1/((1+F1020)^(1/F1018))</f>
        <v>0.9975397977501389</v>
      </c>
      <c r="G1023" s="358">
        <f t="shared" si="1251"/>
        <v>0.9975397977501389</v>
      </c>
      <c r="H1023" s="358">
        <f t="shared" si="1251"/>
        <v>0.9975397977501389</v>
      </c>
      <c r="I1023" s="358">
        <f t="shared" si="1251"/>
        <v>0.9975397977501389</v>
      </c>
      <c r="J1023" s="358">
        <f t="shared" si="1251"/>
        <v>0.9975397977501389</v>
      </c>
      <c r="K1023" s="358">
        <f t="shared" si="1251"/>
        <v>0.9975397977501389</v>
      </c>
      <c r="L1023" s="358"/>
      <c r="M1023" s="358">
        <f t="shared" si="1251"/>
        <v>0.9975397977501389</v>
      </c>
      <c r="N1023" s="358">
        <f t="shared" si="1251"/>
        <v>0.9975397977501389</v>
      </c>
      <c r="O1023" s="358">
        <f t="shared" si="1251"/>
        <v>0.9975397977501389</v>
      </c>
      <c r="P1023" s="358">
        <f t="shared" si="1251"/>
        <v>0.9975397977501389</v>
      </c>
      <c r="Q1023" s="358">
        <f t="shared" si="1251"/>
        <v>0.9975397977501389</v>
      </c>
      <c r="R1023" s="358">
        <f t="shared" si="1251"/>
        <v>0.9975397977501389</v>
      </c>
      <c r="S1023" s="358">
        <f t="shared" si="1251"/>
        <v>0.9975397977501389</v>
      </c>
      <c r="T1023" s="358">
        <f t="shared" si="1251"/>
        <v>0.9975397977501389</v>
      </c>
      <c r="U1023" s="358">
        <f t="shared" si="1251"/>
        <v>0.9975397977501389</v>
      </c>
      <c r="V1023" s="358">
        <f t="shared" si="1251"/>
        <v>0.9975397977501389</v>
      </c>
      <c r="W1023" s="358">
        <f t="shared" si="1251"/>
        <v>0.9975397977501389</v>
      </c>
      <c r="X1023" s="358">
        <f t="shared" si="1251"/>
        <v>0.9975397977501389</v>
      </c>
      <c r="Y1023" s="358">
        <f t="shared" si="1251"/>
        <v>0.9975397977501389</v>
      </c>
      <c r="Z1023" s="358">
        <f t="shared" si="1251"/>
        <v>0.9975397977501389</v>
      </c>
      <c r="AA1023" s="358">
        <f t="shared" si="1251"/>
        <v>0.9975397977501389</v>
      </c>
      <c r="AB1023" s="358">
        <f t="shared" si="1251"/>
        <v>0.9975397977501389</v>
      </c>
      <c r="AC1023" s="358">
        <f t="shared" si="1251"/>
        <v>0.9975397977501389</v>
      </c>
      <c r="AD1023" s="358">
        <f t="shared" si="1251"/>
        <v>0.9975397977501389</v>
      </c>
      <c r="AE1023" s="358">
        <f t="shared" si="1251"/>
        <v>0.9975397977501389</v>
      </c>
      <c r="AF1023" s="358">
        <f t="shared" si="1251"/>
        <v>0.9975397977501389</v>
      </c>
      <c r="AG1023" s="358">
        <f t="shared" si="1251"/>
        <v>0.9975397977501389</v>
      </c>
      <c r="AH1023" s="358">
        <f t="shared" si="1251"/>
        <v>0.9975397977501389</v>
      </c>
      <c r="AI1023" s="358">
        <f t="shared" si="1251"/>
        <v>0.9975397977501389</v>
      </c>
      <c r="AJ1023" s="358">
        <f t="shared" si="1251"/>
        <v>0.9975397977501389</v>
      </c>
      <c r="AK1023" s="358">
        <f t="shared" si="1251"/>
        <v>0.9975397977501389</v>
      </c>
      <c r="AL1023" s="358">
        <f t="shared" si="1251"/>
        <v>0.9975397977501389</v>
      </c>
      <c r="AM1023" s="358">
        <f t="shared" si="1251"/>
        <v>0.9975397977501389</v>
      </c>
      <c r="AN1023" s="358">
        <f t="shared" si="1251"/>
        <v>0.9975397977501389</v>
      </c>
      <c r="AO1023" s="358">
        <f t="shared" si="1251"/>
        <v>0.9975397977501389</v>
      </c>
      <c r="AP1023" s="358">
        <f t="shared" si="1251"/>
        <v>0.9975397977501389</v>
      </c>
      <c r="AQ1023" s="358">
        <f t="shared" si="1251"/>
        <v>0.9975397977501389</v>
      </c>
      <c r="AR1023" s="358">
        <f t="shared" si="1251"/>
        <v>0.9975397977501389</v>
      </c>
      <c r="AS1023" s="358">
        <f t="shared" si="1251"/>
        <v>0.9975397977501389</v>
      </c>
      <c r="AT1023" s="358">
        <f t="shared" si="1251"/>
        <v>0.9975397977501389</v>
      </c>
      <c r="AU1023" s="358">
        <f t="shared" si="1251"/>
        <v>0.9975397977501389</v>
      </c>
      <c r="AV1023" s="358">
        <f t="shared" si="1251"/>
        <v>0.9975397977501389</v>
      </c>
      <c r="AW1023" s="358">
        <f t="shared" si="1251"/>
        <v>0.9975397977501389</v>
      </c>
      <c r="AX1023" s="358">
        <f t="shared" si="1251"/>
        <v>0.9975397977501389</v>
      </c>
      <c r="AY1023" s="358">
        <f t="shared" si="1251"/>
        <v>0.9975397977501389</v>
      </c>
      <c r="AZ1023" s="358">
        <f t="shared" si="1251"/>
        <v>0.9975397977501389</v>
      </c>
      <c r="BA1023" s="1271">
        <f t="shared" si="1251"/>
        <v>0.9975397977501389</v>
      </c>
      <c r="BB1023" s="358"/>
      <c r="BC1023" s="358">
        <f t="shared" si="1251"/>
        <v>0.9975397977501389</v>
      </c>
      <c r="BD1023" s="358">
        <f t="shared" si="1251"/>
        <v>0.9975397977501389</v>
      </c>
      <c r="BE1023" s="358">
        <f t="shared" si="1251"/>
        <v>0.9975397977501389</v>
      </c>
      <c r="BF1023" s="358">
        <f t="shared" si="1251"/>
        <v>0.9975397977501389</v>
      </c>
      <c r="BG1023" s="358">
        <f t="shared" si="1251"/>
        <v>0.9975397977501389</v>
      </c>
      <c r="BH1023" s="358">
        <f t="shared" si="1251"/>
        <v>0.9975397977501389</v>
      </c>
      <c r="BI1023" s="358">
        <f t="shared" si="1251"/>
        <v>0.9975397977501389</v>
      </c>
      <c r="BJ1023" s="358">
        <f t="shared" si="1251"/>
        <v>0.9975397977501389</v>
      </c>
      <c r="BK1023" s="358">
        <f t="shared" si="1251"/>
        <v>0.9975397977501389</v>
      </c>
      <c r="BL1023" s="358">
        <f t="shared" si="1251"/>
        <v>0.9975397977501389</v>
      </c>
      <c r="BM1023" s="358">
        <f t="shared" si="1251"/>
        <v>0.9975397977501389</v>
      </c>
      <c r="BN1023" s="358">
        <f t="shared" si="1251"/>
        <v>0.9975397977501389</v>
      </c>
      <c r="BO1023" s="358">
        <f t="shared" si="1251"/>
        <v>0.9975397977501389</v>
      </c>
      <c r="BP1023" s="358">
        <f t="shared" si="1251"/>
        <v>0.9975397977501389</v>
      </c>
      <c r="BQ1023" s="358">
        <f t="shared" si="1251"/>
        <v>0.9975397977501389</v>
      </c>
      <c r="BR1023" s="358">
        <f t="shared" si="1251"/>
        <v>0.9975397977501389</v>
      </c>
      <c r="BS1023" s="358">
        <f t="shared" ref="BS1023:CA1023" si="1252">1/((1+BS1020)^(1/BS1018))</f>
        <v>0.9975397977501389</v>
      </c>
      <c r="BT1023" s="358">
        <f t="shared" si="1252"/>
        <v>0.9975397977501389</v>
      </c>
      <c r="BU1023" s="358">
        <f t="shared" si="1252"/>
        <v>0.9975397977501389</v>
      </c>
      <c r="BV1023" s="358">
        <f t="shared" si="1252"/>
        <v>0.9975397977501389</v>
      </c>
      <c r="BW1023" s="358">
        <f t="shared" si="1252"/>
        <v>0.9975397977501389</v>
      </c>
      <c r="BX1023" s="358">
        <f t="shared" si="1252"/>
        <v>0.9975397977501389</v>
      </c>
      <c r="BY1023" s="358">
        <f t="shared" si="1252"/>
        <v>0.9975397977501389</v>
      </c>
      <c r="BZ1023" s="358">
        <f t="shared" si="1252"/>
        <v>0.9975397977501389</v>
      </c>
      <c r="CA1023" s="358">
        <f t="shared" si="1252"/>
        <v>0.9975397977501389</v>
      </c>
      <c r="CB1023" s="39"/>
      <c r="CC1023" s="39"/>
      <c r="CD1023" s="39"/>
      <c r="CE1023" s="39"/>
      <c r="CF1023" s="39"/>
      <c r="CG1023" s="39"/>
      <c r="CH1023" s="39"/>
      <c r="CI1023" s="39"/>
      <c r="CJ1023" s="39"/>
      <c r="CK1023" s="39"/>
      <c r="CL1023" s="39"/>
      <c r="CM1023" s="39"/>
      <c r="CN1023" s="39"/>
      <c r="CO1023" s="39"/>
      <c r="CP1023" s="39"/>
      <c r="CQ1023" s="39"/>
      <c r="CR1023" s="39"/>
      <c r="CS1023" s="39"/>
      <c r="CT1023" s="39"/>
      <c r="CU1023" s="39"/>
      <c r="CV1023" s="39"/>
      <c r="CW1023" s="39"/>
      <c r="CX1023" s="39"/>
      <c r="CY1023" s="39"/>
      <c r="CZ1023" s="39"/>
      <c r="DA1023" s="39"/>
      <c r="DB1023" s="39"/>
      <c r="DC1023" s="39"/>
      <c r="DD1023" s="39"/>
      <c r="DE1023" s="39"/>
      <c r="DF1023" s="39"/>
      <c r="DG1023" s="39"/>
      <c r="DH1023" s="39"/>
      <c r="DI1023" s="39"/>
      <c r="DJ1023" s="39"/>
      <c r="DK1023" s="39"/>
      <c r="DL1023" s="39"/>
      <c r="DM1023" s="39"/>
      <c r="DN1023" s="39"/>
      <c r="DO1023" s="39"/>
      <c r="DP1023" s="39"/>
      <c r="DQ1023" s="39"/>
      <c r="DR1023" s="39"/>
      <c r="DS1023" s="39"/>
      <c r="DT1023" s="39"/>
      <c r="DU1023" s="39"/>
      <c r="DV1023" s="39"/>
      <c r="DW1023" s="39"/>
      <c r="DX1023" s="39"/>
      <c r="DY1023" s="39"/>
      <c r="DZ1023" s="39"/>
      <c r="EA1023" s="39"/>
      <c r="EB1023" s="39"/>
      <c r="EC1023" s="39"/>
      <c r="ED1023" s="39"/>
      <c r="EE1023" s="39"/>
      <c r="EF1023" s="39"/>
      <c r="EG1023" s="39"/>
      <c r="EH1023" s="39"/>
      <c r="EI1023" s="39"/>
      <c r="EJ1023" s="39"/>
      <c r="EK1023" s="39"/>
      <c r="EL1023" s="39"/>
      <c r="EM1023" s="39"/>
      <c r="EN1023" s="39"/>
      <c r="EO1023" s="39"/>
      <c r="EP1023" s="39"/>
      <c r="EQ1023" s="39"/>
      <c r="ER1023" s="39"/>
      <c r="ES1023" s="39"/>
      <c r="ET1023" s="39"/>
      <c r="EU1023" s="39"/>
      <c r="EV1023" s="39"/>
      <c r="EW1023" s="39"/>
      <c r="EX1023" s="39"/>
      <c r="EY1023" s="39"/>
      <c r="EZ1023" s="39"/>
      <c r="FA1023" s="39"/>
      <c r="FB1023" s="39"/>
      <c r="FC1023" s="39"/>
      <c r="FD1023" s="39"/>
      <c r="FE1023" s="39"/>
      <c r="FF1023" s="39"/>
      <c r="FG1023" s="39"/>
      <c r="FH1023" s="39"/>
      <c r="FI1023" s="39"/>
      <c r="FJ1023" s="39"/>
      <c r="FK1023" s="39"/>
      <c r="FL1023" s="39"/>
      <c r="FM1023" s="39"/>
      <c r="FN1023" s="39"/>
      <c r="FO1023" s="39"/>
      <c r="FP1023" s="39"/>
      <c r="FQ1023" s="39"/>
      <c r="FR1023" s="39"/>
      <c r="FS1023" s="39"/>
      <c r="FT1023" s="39"/>
      <c r="FU1023" s="39"/>
      <c r="FV1023" s="39"/>
      <c r="FW1023" s="39"/>
      <c r="FX1023" s="39"/>
      <c r="FY1023" s="39"/>
      <c r="FZ1023" s="39"/>
      <c r="GA1023" s="39"/>
      <c r="GB1023" s="39"/>
      <c r="GC1023" s="39"/>
      <c r="GD1023" s="39"/>
      <c r="GE1023" s="39"/>
      <c r="GF1023" s="39"/>
      <c r="GG1023" s="39"/>
      <c r="GH1023" s="39"/>
      <c r="GI1023" s="39"/>
      <c r="GJ1023" s="39"/>
      <c r="GK1023" s="39"/>
      <c r="GL1023" s="39"/>
      <c r="GM1023" s="39"/>
      <c r="GN1023" s="39"/>
      <c r="GO1023" s="39"/>
      <c r="GP1023" s="39"/>
      <c r="GQ1023" s="39"/>
      <c r="GR1023" s="39"/>
      <c r="GS1023" s="39"/>
      <c r="GT1023" s="39"/>
      <c r="GU1023" s="39"/>
      <c r="GV1023" s="39"/>
      <c r="GW1023" s="39"/>
      <c r="GX1023" s="39"/>
      <c r="GY1023" s="39"/>
      <c r="GZ1023" s="39"/>
      <c r="HA1023" s="39"/>
      <c r="HB1023" s="39"/>
      <c r="HC1023" s="39"/>
      <c r="HD1023" s="39"/>
      <c r="HE1023" s="39"/>
      <c r="HF1023" s="39"/>
      <c r="HG1023" s="39"/>
      <c r="HH1023" s="39"/>
      <c r="HI1023" s="39"/>
      <c r="HJ1023" s="39"/>
      <c r="HK1023" s="39"/>
      <c r="HL1023" s="39"/>
      <c r="HM1023" s="39"/>
      <c r="HN1023" s="39"/>
      <c r="HO1023" s="39"/>
      <c r="HP1023" s="39"/>
      <c r="HQ1023" s="39"/>
      <c r="HR1023" s="39"/>
      <c r="HS1023" s="39"/>
      <c r="HT1023" s="39"/>
    </row>
    <row r="1024" spans="1:228" ht="12.75" hidden="1" customHeight="1" x14ac:dyDescent="0.2">
      <c r="A1024" s="39"/>
      <c r="B1024" s="39"/>
      <c r="C1024" s="573" t="s">
        <v>219</v>
      </c>
      <c r="D1024" s="574"/>
      <c r="E1024" s="357">
        <f>(1-E1022)/(1-E1023)</f>
        <v>11.83895088051295</v>
      </c>
      <c r="F1024" s="357">
        <f>(1-F1022)/(1-F1023)</f>
        <v>11.83895088051295</v>
      </c>
      <c r="G1024" s="357">
        <f>(1-G1022)/(1-G1023)</f>
        <v>11.83895088051295</v>
      </c>
      <c r="H1024" s="357">
        <f t="shared" ref="H1024:BT1024" si="1253">(1-H1022)/(1-H1023)</f>
        <v>11.83895088051295</v>
      </c>
      <c r="I1024" s="357">
        <f t="shared" si="1253"/>
        <v>11.83895088051295</v>
      </c>
      <c r="J1024" s="357">
        <f t="shared" si="1253"/>
        <v>11.83895088051295</v>
      </c>
      <c r="K1024" s="357">
        <f t="shared" si="1253"/>
        <v>11.83895088051295</v>
      </c>
      <c r="L1024" s="357"/>
      <c r="M1024" s="357">
        <f t="shared" si="1253"/>
        <v>11.83895088051295</v>
      </c>
      <c r="N1024" s="357">
        <f t="shared" si="1253"/>
        <v>11.83895088051295</v>
      </c>
      <c r="O1024" s="357">
        <f t="shared" si="1253"/>
        <v>11.83895088051295</v>
      </c>
      <c r="P1024" s="357">
        <f t="shared" si="1253"/>
        <v>11.83895088051295</v>
      </c>
      <c r="Q1024" s="357">
        <f t="shared" si="1253"/>
        <v>11.83895088051295</v>
      </c>
      <c r="R1024" s="357">
        <f t="shared" si="1253"/>
        <v>11.83895088051295</v>
      </c>
      <c r="S1024" s="357">
        <f t="shared" si="1253"/>
        <v>11.83895088051295</v>
      </c>
      <c r="T1024" s="357">
        <f t="shared" si="1253"/>
        <v>11.83895088051295</v>
      </c>
      <c r="U1024" s="357">
        <f t="shared" si="1253"/>
        <v>11.83895088051295</v>
      </c>
      <c r="V1024" s="357">
        <f t="shared" si="1253"/>
        <v>11.83895088051295</v>
      </c>
      <c r="W1024" s="357">
        <f t="shared" si="1253"/>
        <v>11.83895088051295</v>
      </c>
      <c r="X1024" s="357">
        <f t="shared" si="1253"/>
        <v>11.83895088051295</v>
      </c>
      <c r="Y1024" s="357">
        <f t="shared" si="1253"/>
        <v>11.83895088051295</v>
      </c>
      <c r="Z1024" s="357">
        <f t="shared" si="1253"/>
        <v>11.83895088051295</v>
      </c>
      <c r="AA1024" s="357">
        <f t="shared" si="1253"/>
        <v>11.83895088051295</v>
      </c>
      <c r="AB1024" s="357">
        <f t="shared" si="1253"/>
        <v>11.83895088051295</v>
      </c>
      <c r="AC1024" s="357">
        <f t="shared" si="1253"/>
        <v>11.83895088051295</v>
      </c>
      <c r="AD1024" s="357">
        <f t="shared" si="1253"/>
        <v>11.83895088051295</v>
      </c>
      <c r="AE1024" s="357">
        <f t="shared" si="1253"/>
        <v>11.83895088051295</v>
      </c>
      <c r="AF1024" s="357">
        <f t="shared" si="1253"/>
        <v>11.83895088051295</v>
      </c>
      <c r="AG1024" s="357">
        <f t="shared" si="1253"/>
        <v>11.83895088051295</v>
      </c>
      <c r="AH1024" s="357">
        <f t="shared" si="1253"/>
        <v>11.83895088051295</v>
      </c>
      <c r="AI1024" s="357">
        <f t="shared" si="1253"/>
        <v>11.83895088051295</v>
      </c>
      <c r="AJ1024" s="357">
        <f t="shared" si="1253"/>
        <v>11.83895088051295</v>
      </c>
      <c r="AK1024" s="357">
        <f t="shared" si="1253"/>
        <v>11.83895088051295</v>
      </c>
      <c r="AL1024" s="357">
        <f t="shared" si="1253"/>
        <v>11.83895088051295</v>
      </c>
      <c r="AM1024" s="357">
        <f t="shared" si="1253"/>
        <v>11.83895088051295</v>
      </c>
      <c r="AN1024" s="357">
        <f t="shared" si="1253"/>
        <v>11.83895088051295</v>
      </c>
      <c r="AO1024" s="357">
        <f t="shared" si="1253"/>
        <v>11.83895088051295</v>
      </c>
      <c r="AP1024" s="357">
        <f t="shared" si="1253"/>
        <v>11.83895088051295</v>
      </c>
      <c r="AQ1024" s="357">
        <f t="shared" si="1253"/>
        <v>11.83895088051295</v>
      </c>
      <c r="AR1024" s="357">
        <f t="shared" si="1253"/>
        <v>11.83895088051295</v>
      </c>
      <c r="AS1024" s="357">
        <f t="shared" si="1253"/>
        <v>11.83895088051295</v>
      </c>
      <c r="AT1024" s="357">
        <f t="shared" si="1253"/>
        <v>11.83895088051295</v>
      </c>
      <c r="AU1024" s="357">
        <f t="shared" si="1253"/>
        <v>11.83895088051295</v>
      </c>
      <c r="AV1024" s="357">
        <f t="shared" si="1253"/>
        <v>11.83895088051295</v>
      </c>
      <c r="AW1024" s="357">
        <f t="shared" si="1253"/>
        <v>11.83895088051295</v>
      </c>
      <c r="AX1024" s="357">
        <f t="shared" si="1253"/>
        <v>11.83895088051295</v>
      </c>
      <c r="AY1024" s="357">
        <f t="shared" si="1253"/>
        <v>11.83895088051295</v>
      </c>
      <c r="AZ1024" s="357">
        <f t="shared" si="1253"/>
        <v>11.83895088051295</v>
      </c>
      <c r="BA1024" s="1270">
        <f t="shared" si="1253"/>
        <v>11.83895088051295</v>
      </c>
      <c r="BB1024" s="357"/>
      <c r="BC1024" s="357">
        <f t="shared" si="1253"/>
        <v>11.83895088051295</v>
      </c>
      <c r="BD1024" s="357">
        <f t="shared" si="1253"/>
        <v>11.83895088051295</v>
      </c>
      <c r="BE1024" s="357">
        <f t="shared" si="1253"/>
        <v>11.83895088051295</v>
      </c>
      <c r="BF1024" s="357">
        <f t="shared" si="1253"/>
        <v>11.83895088051295</v>
      </c>
      <c r="BG1024" s="357">
        <f t="shared" si="1253"/>
        <v>11.83895088051295</v>
      </c>
      <c r="BH1024" s="357">
        <f t="shared" si="1253"/>
        <v>11.83895088051295</v>
      </c>
      <c r="BI1024" s="357">
        <f t="shared" si="1253"/>
        <v>11.83895088051295</v>
      </c>
      <c r="BJ1024" s="357">
        <f t="shared" si="1253"/>
        <v>11.83895088051295</v>
      </c>
      <c r="BK1024" s="357">
        <f t="shared" si="1253"/>
        <v>11.83895088051295</v>
      </c>
      <c r="BL1024" s="357">
        <f t="shared" si="1253"/>
        <v>11.83895088051295</v>
      </c>
      <c r="BM1024" s="357">
        <f t="shared" si="1253"/>
        <v>11.83895088051295</v>
      </c>
      <c r="BN1024" s="357">
        <f t="shared" si="1253"/>
        <v>11.83895088051295</v>
      </c>
      <c r="BO1024" s="357">
        <f t="shared" si="1253"/>
        <v>11.83895088051295</v>
      </c>
      <c r="BP1024" s="357">
        <f t="shared" si="1253"/>
        <v>11.83895088051295</v>
      </c>
      <c r="BQ1024" s="357">
        <f t="shared" si="1253"/>
        <v>11.83895088051295</v>
      </c>
      <c r="BR1024" s="357">
        <f t="shared" si="1253"/>
        <v>11.83895088051295</v>
      </c>
      <c r="BS1024" s="357">
        <f t="shared" si="1253"/>
        <v>11.83895088051295</v>
      </c>
      <c r="BT1024" s="357">
        <f t="shared" si="1253"/>
        <v>11.83895088051295</v>
      </c>
      <c r="BU1024" s="357">
        <f t="shared" ref="BU1024:CA1024" si="1254">(1-BU1022)/(1-BU1023)</f>
        <v>11.83895088051295</v>
      </c>
      <c r="BV1024" s="357">
        <f t="shared" si="1254"/>
        <v>11.83895088051295</v>
      </c>
      <c r="BW1024" s="357">
        <f t="shared" si="1254"/>
        <v>11.83895088051295</v>
      </c>
      <c r="BX1024" s="357">
        <f t="shared" si="1254"/>
        <v>11.83895088051295</v>
      </c>
      <c r="BY1024" s="357">
        <f t="shared" si="1254"/>
        <v>11.83895088051295</v>
      </c>
      <c r="BZ1024" s="357">
        <f t="shared" si="1254"/>
        <v>11.83895088051295</v>
      </c>
      <c r="CA1024" s="357">
        <f t="shared" si="1254"/>
        <v>11.83895088051295</v>
      </c>
      <c r="CB1024" s="39"/>
      <c r="CC1024" s="39"/>
      <c r="CD1024" s="39"/>
      <c r="CE1024" s="39"/>
      <c r="CF1024" s="39"/>
      <c r="CG1024" s="39"/>
      <c r="CH1024" s="39"/>
      <c r="CI1024" s="39"/>
      <c r="CJ1024" s="39"/>
      <c r="CK1024" s="39"/>
      <c r="CL1024" s="39"/>
      <c r="CM1024" s="39"/>
      <c r="CN1024" s="39"/>
      <c r="CO1024" s="39"/>
      <c r="CP1024" s="39"/>
      <c r="CQ1024" s="39"/>
      <c r="CR1024" s="39"/>
      <c r="CS1024" s="39"/>
      <c r="CT1024" s="39"/>
      <c r="CU1024" s="39"/>
      <c r="CV1024" s="39"/>
      <c r="CW1024" s="39"/>
      <c r="CX1024" s="39"/>
      <c r="CY1024" s="39"/>
      <c r="CZ1024" s="39"/>
      <c r="DA1024" s="39"/>
      <c r="DB1024" s="39"/>
      <c r="DC1024" s="39"/>
      <c r="DD1024" s="39"/>
      <c r="DE1024" s="39"/>
      <c r="DF1024" s="39"/>
      <c r="DG1024" s="39"/>
      <c r="DH1024" s="39"/>
      <c r="DI1024" s="39"/>
      <c r="DJ1024" s="39"/>
      <c r="DK1024" s="39"/>
      <c r="DL1024" s="39"/>
      <c r="DM1024" s="39"/>
      <c r="DN1024" s="39"/>
      <c r="DO1024" s="39"/>
      <c r="DP1024" s="39"/>
      <c r="DQ1024" s="39"/>
      <c r="DR1024" s="39"/>
      <c r="DS1024" s="39"/>
      <c r="DT1024" s="39"/>
      <c r="DU1024" s="39"/>
      <c r="DV1024" s="39"/>
      <c r="DW1024" s="39"/>
      <c r="DX1024" s="39"/>
      <c r="DY1024" s="39"/>
      <c r="DZ1024" s="39"/>
      <c r="EA1024" s="39"/>
      <c r="EB1024" s="39"/>
      <c r="EC1024" s="39"/>
      <c r="ED1024" s="39"/>
      <c r="EE1024" s="39"/>
      <c r="EF1024" s="39"/>
      <c r="EG1024" s="39"/>
      <c r="EH1024" s="39"/>
      <c r="EI1024" s="39"/>
      <c r="EJ1024" s="39"/>
      <c r="EK1024" s="39"/>
      <c r="EL1024" s="39"/>
      <c r="EM1024" s="39"/>
      <c r="EN1024" s="39"/>
      <c r="EO1024" s="39"/>
      <c r="EP1024" s="39"/>
      <c r="EQ1024" s="39"/>
      <c r="ER1024" s="39"/>
      <c r="ES1024" s="39"/>
      <c r="ET1024" s="39"/>
      <c r="EU1024" s="39"/>
      <c r="EV1024" s="39"/>
      <c r="EW1024" s="39"/>
      <c r="EX1024" s="39"/>
      <c r="EY1024" s="39"/>
      <c r="EZ1024" s="39"/>
      <c r="FA1024" s="39"/>
      <c r="FB1024" s="39"/>
      <c r="FC1024" s="39"/>
      <c r="FD1024" s="39"/>
      <c r="FE1024" s="39"/>
      <c r="FF1024" s="39"/>
      <c r="FG1024" s="39"/>
      <c r="FH1024" s="39"/>
      <c r="FI1024" s="39"/>
      <c r="FJ1024" s="39"/>
      <c r="FK1024" s="39"/>
      <c r="FL1024" s="39"/>
      <c r="FM1024" s="39"/>
      <c r="FN1024" s="39"/>
      <c r="FO1024" s="39"/>
      <c r="FP1024" s="39"/>
      <c r="FQ1024" s="39"/>
      <c r="FR1024" s="39"/>
      <c r="FS1024" s="39"/>
      <c r="FT1024" s="39"/>
      <c r="FU1024" s="39"/>
      <c r="FV1024" s="39"/>
      <c r="FW1024" s="39"/>
      <c r="FX1024" s="39"/>
      <c r="FY1024" s="39"/>
      <c r="FZ1024" s="39"/>
      <c r="GA1024" s="39"/>
      <c r="GB1024" s="39"/>
      <c r="GC1024" s="39"/>
      <c r="GD1024" s="39"/>
      <c r="GE1024" s="39"/>
      <c r="GF1024" s="39"/>
      <c r="GG1024" s="39"/>
      <c r="GH1024" s="39"/>
      <c r="GI1024" s="39"/>
      <c r="GJ1024" s="39"/>
      <c r="GK1024" s="39"/>
      <c r="GL1024" s="39"/>
      <c r="GM1024" s="39"/>
      <c r="GN1024" s="39"/>
      <c r="GO1024" s="39"/>
      <c r="GP1024" s="39"/>
      <c r="GQ1024" s="39"/>
      <c r="GR1024" s="39"/>
      <c r="GS1024" s="39"/>
      <c r="GT1024" s="39"/>
      <c r="GU1024" s="39"/>
      <c r="GV1024" s="39"/>
      <c r="GW1024" s="39"/>
      <c r="GX1024" s="39"/>
      <c r="GY1024" s="39"/>
      <c r="GZ1024" s="39"/>
      <c r="HA1024" s="39"/>
      <c r="HB1024" s="39"/>
      <c r="HC1024" s="39"/>
      <c r="HD1024" s="39"/>
      <c r="HE1024" s="39"/>
      <c r="HF1024" s="39"/>
      <c r="HG1024" s="39"/>
      <c r="HH1024" s="39"/>
      <c r="HI1024" s="39"/>
      <c r="HJ1024" s="39"/>
      <c r="HK1024" s="39"/>
      <c r="HL1024" s="39"/>
      <c r="HM1024" s="39"/>
      <c r="HN1024" s="39"/>
      <c r="HO1024" s="39"/>
      <c r="HP1024" s="39"/>
      <c r="HQ1024" s="39"/>
      <c r="HR1024" s="39"/>
      <c r="HS1024" s="39"/>
      <c r="HT1024" s="39"/>
    </row>
    <row r="1025" spans="1:228" ht="12.75" hidden="1" customHeight="1" x14ac:dyDescent="0.2">
      <c r="A1025" s="39"/>
      <c r="B1025" s="39"/>
      <c r="C1025" s="573" t="s">
        <v>220</v>
      </c>
      <c r="D1025" s="572"/>
      <c r="E1025" s="358">
        <f ca="1">(1-((1+E1019)*E1022)^E1017)</f>
        <v>0.44632424581366525</v>
      </c>
      <c r="F1025" s="358">
        <f ca="1">(1-((1+F1019)*F1022)^F1017)</f>
        <v>0.42971397318807525</v>
      </c>
      <c r="G1025" s="358">
        <f ca="1">(1-((1+G1019)*G1022)^G1017)</f>
        <v>0.41260539238371752</v>
      </c>
      <c r="H1025" s="358">
        <f t="shared" ref="H1025:BC1025" ca="1" si="1255">(1-((1+H1019)*H1022)^H1017)</f>
        <v>0.39498355415522901</v>
      </c>
      <c r="I1025" s="358">
        <f t="shared" ca="1" si="1255"/>
        <v>0.37683306077988588</v>
      </c>
      <c r="J1025" s="358">
        <f t="shared" ca="1" si="1255"/>
        <v>0.35813805260328235</v>
      </c>
      <c r="K1025" s="358">
        <f t="shared" ca="1" si="1255"/>
        <v>0.33888219418138088</v>
      </c>
      <c r="L1025" s="358"/>
      <c r="M1025" s="358">
        <f t="shared" ca="1" si="1255"/>
        <v>0.3190486600068223</v>
      </c>
      <c r="N1025" s="358">
        <f t="shared" ca="1" si="1255"/>
        <v>0.29862011980702696</v>
      </c>
      <c r="O1025" s="358">
        <f t="shared" ca="1" si="1255"/>
        <v>0.27757872340123779</v>
      </c>
      <c r="P1025" s="358">
        <f t="shared" ca="1" si="1255"/>
        <v>0.25590608510327495</v>
      </c>
      <c r="Q1025" s="358">
        <f t="shared" ca="1" si="1255"/>
        <v>0.23358326765637316</v>
      </c>
      <c r="R1025" s="358">
        <f t="shared" ca="1" si="1255"/>
        <v>0.21059076568606439</v>
      </c>
      <c r="S1025" s="358">
        <f t="shared" ca="1" si="1255"/>
        <v>0.18690848865664622</v>
      </c>
      <c r="T1025" s="358">
        <f t="shared" ca="1" si="1255"/>
        <v>0.16251574331634566</v>
      </c>
      <c r="U1025" s="358">
        <f t="shared" ca="1" si="1255"/>
        <v>0.137391215615836</v>
      </c>
      <c r="V1025" s="358">
        <f t="shared" ca="1" si="1255"/>
        <v>0.11151295208431111</v>
      </c>
      <c r="W1025" s="358">
        <f t="shared" ca="1" si="1255"/>
        <v>8.4858340646840391E-2</v>
      </c>
      <c r="X1025" s="358">
        <f t="shared" ca="1" si="1255"/>
        <v>5.7404090866245649E-2</v>
      </c>
      <c r="Y1025" s="358">
        <f t="shared" ca="1" si="1255"/>
        <v>2.9126213592232997E-2</v>
      </c>
      <c r="Z1025" s="358">
        <f t="shared" ca="1" si="1255"/>
        <v>0</v>
      </c>
      <c r="AA1025" s="358">
        <f t="shared" ca="1" si="1255"/>
        <v>-3.0000000000000027E-2</v>
      </c>
      <c r="AB1025" s="358">
        <f t="shared" ca="1" si="1255"/>
        <v>-6.0899999999999954E-2</v>
      </c>
      <c r="AC1025" s="358">
        <f t="shared" ca="1" si="1255"/>
        <v>-9.2727000000000004E-2</v>
      </c>
      <c r="AD1025" s="358">
        <f t="shared" ca="1" si="1255"/>
        <v>-0.12550880999999992</v>
      </c>
      <c r="AE1025" s="358">
        <f t="shared" ca="1" si="1255"/>
        <v>-0.15927407430000007</v>
      </c>
      <c r="AF1025" s="358">
        <f t="shared" ca="1" si="1255"/>
        <v>-0.19405229652900013</v>
      </c>
      <c r="AG1025" s="358">
        <f t="shared" ca="1" si="1255"/>
        <v>-0.22987386542486998</v>
      </c>
      <c r="AH1025" s="358">
        <f t="shared" ca="1" si="1255"/>
        <v>-0.26677008138761615</v>
      </c>
      <c r="AI1025" s="358">
        <f t="shared" ca="1" si="1255"/>
        <v>-0.30477318382924468</v>
      </c>
      <c r="AJ1025" s="358">
        <f t="shared" ca="1" si="1255"/>
        <v>-0.343916379344122</v>
      </c>
      <c r="AK1025" s="358">
        <f t="shared" ca="1" si="1255"/>
        <v>-0.3842338707244457</v>
      </c>
      <c r="AL1025" s="358">
        <f t="shared" ca="1" si="1255"/>
        <v>-0.42576088684617908</v>
      </c>
      <c r="AM1025" s="358">
        <f t="shared" ca="1" si="1255"/>
        <v>-0.46853371345156436</v>
      </c>
      <c r="AN1025" s="358">
        <f t="shared" ca="1" si="1255"/>
        <v>-0.51258972485511123</v>
      </c>
      <c r="AO1025" s="358">
        <f t="shared" ca="1" si="1255"/>
        <v>-0.55796741660076443</v>
      </c>
      <c r="AP1025" s="358">
        <f t="shared" ca="1" si="1255"/>
        <v>-0.60470643909878774</v>
      </c>
      <c r="AQ1025" s="358">
        <f t="shared" ca="1" si="1255"/>
        <v>-0.65284763227175135</v>
      </c>
      <c r="AR1025" s="358">
        <f t="shared" ca="1" si="1255"/>
        <v>-0.7024330612399039</v>
      </c>
      <c r="AS1025" s="358">
        <f ca="1">(1-((1+AS1019)*AS1022)^AS1017)</f>
        <v>-0.75350605307710117</v>
      </c>
      <c r="AT1025" s="358">
        <f t="shared" ca="1" si="1255"/>
        <v>-0.80611123466941392</v>
      </c>
      <c r="AU1025" s="358">
        <f t="shared" ca="1" si="1255"/>
        <v>-0.8602945717094963</v>
      </c>
      <c r="AV1025" s="358">
        <f t="shared" ca="1" si="1255"/>
        <v>-0.91610340886078112</v>
      </c>
      <c r="AW1025" s="358">
        <f t="shared" ca="1" si="1255"/>
        <v>-0.97358651112660488</v>
      </c>
      <c r="AX1025" s="358">
        <f t="shared" ca="1" si="1255"/>
        <v>-1.0327941064604031</v>
      </c>
      <c r="AY1025" s="358">
        <f t="shared" ca="1" si="1255"/>
        <v>-1.0937779296542152</v>
      </c>
      <c r="AZ1025" s="358">
        <f t="shared" ca="1" si="1255"/>
        <v>-1.1565912675438419</v>
      </c>
      <c r="BA1025" s="1271">
        <f t="shared" ca="1" si="1255"/>
        <v>-1.2212890055701568</v>
      </c>
      <c r="BB1025" s="358"/>
      <c r="BC1025" s="358">
        <f t="shared" ca="1" si="1255"/>
        <v>-1.2879276757372615</v>
      </c>
      <c r="BD1025" s="358">
        <f ca="1">(1-((1+BD1019)*BD1022)^BD1017)</f>
        <v>-1.3565655060093791</v>
      </c>
      <c r="BE1025" s="358">
        <f t="shared" ref="BE1025:CA1025" ca="1" si="1256">(1-((1+BE1019)*BE1022)^BE1017)</f>
        <v>-1.4272624711896609</v>
      </c>
      <c r="BF1025" s="358">
        <f t="shared" ca="1" si="1256"/>
        <v>-1.5000803453253506</v>
      </c>
      <c r="BG1025" s="358">
        <f t="shared" ca="1" si="1256"/>
        <v>-1.575082755685111</v>
      </c>
      <c r="BH1025" s="358">
        <f t="shared" ca="1" si="1256"/>
        <v>-1.6523352383556649</v>
      </c>
      <c r="BI1025" s="358">
        <f t="shared" ca="1" si="1256"/>
        <v>-1.7319052955063348</v>
      </c>
      <c r="BJ1025" s="358">
        <f t="shared" ca="1" si="1256"/>
        <v>-1.8138624543715243</v>
      </c>
      <c r="BK1025" s="358">
        <f t="shared" ca="1" si="1256"/>
        <v>-1.8982783280026703</v>
      </c>
      <c r="BL1025" s="358">
        <f t="shared" ca="1" si="1256"/>
        <v>-1.9852266778427503</v>
      </c>
      <c r="BM1025" s="358">
        <f t="shared" ca="1" si="1256"/>
        <v>-2.0747834781780332</v>
      </c>
      <c r="BN1025" s="358">
        <f t="shared" ca="1" si="1256"/>
        <v>-2.1670269825233737</v>
      </c>
      <c r="BO1025" s="358">
        <f t="shared" ca="1" si="1256"/>
        <v>-2.2620377919990755</v>
      </c>
      <c r="BP1025" s="358">
        <f t="shared" ca="1" si="1256"/>
        <v>-2.3598989257590475</v>
      </c>
      <c r="BQ1025" s="358">
        <f t="shared" ca="1" si="1256"/>
        <v>-2.4606958935318195</v>
      </c>
      <c r="BR1025" s="358">
        <f t="shared" ca="1" si="1256"/>
        <v>-2.5645167703377738</v>
      </c>
      <c r="BS1025" s="358">
        <f t="shared" ca="1" si="1256"/>
        <v>-2.6714522734479065</v>
      </c>
      <c r="BT1025" s="358">
        <f t="shared" ca="1" si="1256"/>
        <v>-2.781595841651344</v>
      </c>
      <c r="BU1025" s="358">
        <f t="shared" ca="1" si="1256"/>
        <v>-2.8950437169008838</v>
      </c>
      <c r="BV1025" s="358">
        <f t="shared" ca="1" si="1256"/>
        <v>-3.0118950284079107</v>
      </c>
      <c r="BW1025" s="358">
        <f t="shared" ca="1" si="1256"/>
        <v>-3.1322518792601484</v>
      </c>
      <c r="BX1025" s="358">
        <f t="shared" ca="1" si="1256"/>
        <v>-3.256219435637953</v>
      </c>
      <c r="BY1025" s="358">
        <f t="shared" ca="1" si="1256"/>
        <v>-3.3839060187070915</v>
      </c>
      <c r="BZ1025" s="358">
        <f t="shared" ca="1" si="1256"/>
        <v>-3.5154231992683043</v>
      </c>
      <c r="CA1025" s="358">
        <f t="shared" ca="1" si="1256"/>
        <v>-3.6508858952463532</v>
      </c>
      <c r="CB1025" s="39"/>
      <c r="CC1025" s="39"/>
      <c r="CD1025" s="39"/>
      <c r="CE1025" s="39"/>
      <c r="CF1025" s="39"/>
      <c r="CG1025" s="39"/>
      <c r="CH1025" s="39"/>
      <c r="CI1025" s="39"/>
      <c r="CJ1025" s="39"/>
      <c r="CK1025" s="39"/>
      <c r="CL1025" s="39"/>
      <c r="CM1025" s="39"/>
      <c r="CN1025" s="39"/>
      <c r="CO1025" s="39"/>
      <c r="CP1025" s="39"/>
      <c r="CQ1025" s="39"/>
      <c r="CR1025" s="39"/>
      <c r="CS1025" s="39"/>
      <c r="CT1025" s="39"/>
      <c r="CU1025" s="39"/>
      <c r="CV1025" s="39"/>
      <c r="CW1025" s="39"/>
      <c r="CX1025" s="39"/>
      <c r="CY1025" s="39"/>
      <c r="CZ1025" s="39"/>
      <c r="DA1025" s="39"/>
      <c r="DB1025" s="39"/>
      <c r="DC1025" s="39"/>
      <c r="DD1025" s="39"/>
      <c r="DE1025" s="39"/>
      <c r="DF1025" s="39"/>
      <c r="DG1025" s="39"/>
      <c r="DH1025" s="39"/>
      <c r="DI1025" s="39"/>
      <c r="DJ1025" s="39"/>
      <c r="DK1025" s="39"/>
      <c r="DL1025" s="39"/>
      <c r="DM1025" s="39"/>
      <c r="DN1025" s="39"/>
      <c r="DO1025" s="39"/>
      <c r="DP1025" s="39"/>
      <c r="DQ1025" s="39"/>
      <c r="DR1025" s="39"/>
      <c r="DS1025" s="39"/>
      <c r="DT1025" s="39"/>
      <c r="DU1025" s="39"/>
      <c r="DV1025" s="39"/>
      <c r="DW1025" s="39"/>
      <c r="DX1025" s="39"/>
      <c r="DY1025" s="39"/>
      <c r="DZ1025" s="39"/>
      <c r="EA1025" s="39"/>
      <c r="EB1025" s="39"/>
      <c r="EC1025" s="39"/>
      <c r="ED1025" s="39"/>
      <c r="EE1025" s="39"/>
      <c r="EF1025" s="39"/>
      <c r="EG1025" s="39"/>
      <c r="EH1025" s="39"/>
      <c r="EI1025" s="39"/>
      <c r="EJ1025" s="39"/>
      <c r="EK1025" s="39"/>
      <c r="EL1025" s="39"/>
      <c r="EM1025" s="39"/>
      <c r="EN1025" s="39"/>
      <c r="EO1025" s="39"/>
      <c r="EP1025" s="39"/>
      <c r="EQ1025" s="39"/>
      <c r="ER1025" s="39"/>
      <c r="ES1025" s="39"/>
      <c r="ET1025" s="39"/>
      <c r="EU1025" s="39"/>
      <c r="EV1025" s="39"/>
      <c r="EW1025" s="39"/>
      <c r="EX1025" s="39"/>
      <c r="EY1025" s="39"/>
      <c r="EZ1025" s="39"/>
      <c r="FA1025" s="39"/>
      <c r="FB1025" s="39"/>
      <c r="FC1025" s="39"/>
      <c r="FD1025" s="39"/>
      <c r="FE1025" s="39"/>
      <c r="FF1025" s="39"/>
      <c r="FG1025" s="39"/>
      <c r="FH1025" s="39"/>
      <c r="FI1025" s="39"/>
      <c r="FJ1025" s="39"/>
      <c r="FK1025" s="39"/>
      <c r="FL1025" s="39"/>
      <c r="FM1025" s="39"/>
      <c r="FN1025" s="39"/>
      <c r="FO1025" s="39"/>
      <c r="FP1025" s="39"/>
      <c r="FQ1025" s="39"/>
      <c r="FR1025" s="39"/>
      <c r="FS1025" s="39"/>
      <c r="FT1025" s="39"/>
      <c r="FU1025" s="39"/>
      <c r="FV1025" s="39"/>
      <c r="FW1025" s="39"/>
      <c r="FX1025" s="39"/>
      <c r="FY1025" s="39"/>
      <c r="FZ1025" s="39"/>
      <c r="GA1025" s="39"/>
      <c r="GB1025" s="39"/>
      <c r="GC1025" s="39"/>
      <c r="GD1025" s="39"/>
      <c r="GE1025" s="39"/>
      <c r="GF1025" s="39"/>
      <c r="GG1025" s="39"/>
      <c r="GH1025" s="39"/>
      <c r="GI1025" s="39"/>
      <c r="GJ1025" s="39"/>
      <c r="GK1025" s="39"/>
      <c r="GL1025" s="39"/>
      <c r="GM1025" s="39"/>
      <c r="GN1025" s="39"/>
      <c r="GO1025" s="39"/>
      <c r="GP1025" s="39"/>
      <c r="GQ1025" s="39"/>
      <c r="GR1025" s="39"/>
      <c r="GS1025" s="39"/>
      <c r="GT1025" s="39"/>
      <c r="GU1025" s="39"/>
      <c r="GV1025" s="39"/>
      <c r="GW1025" s="39"/>
      <c r="GX1025" s="39"/>
      <c r="GY1025" s="39"/>
      <c r="GZ1025" s="39"/>
      <c r="HA1025" s="39"/>
      <c r="HB1025" s="39"/>
      <c r="HC1025" s="39"/>
      <c r="HD1025" s="39"/>
      <c r="HE1025" s="39"/>
      <c r="HF1025" s="39"/>
      <c r="HG1025" s="39"/>
      <c r="HH1025" s="39"/>
      <c r="HI1025" s="39"/>
      <c r="HJ1025" s="39"/>
      <c r="HK1025" s="39"/>
      <c r="HL1025" s="39"/>
      <c r="HM1025" s="39"/>
      <c r="HN1025" s="39"/>
      <c r="HO1025" s="39"/>
      <c r="HP1025" s="39"/>
      <c r="HQ1025" s="39"/>
      <c r="HR1025" s="39"/>
      <c r="HS1025" s="39"/>
      <c r="HT1025" s="39"/>
    </row>
    <row r="1026" spans="1:228" ht="12.75" hidden="1" customHeight="1" x14ac:dyDescent="0.2">
      <c r="A1026" s="39"/>
      <c r="B1026" s="39"/>
      <c r="C1026" s="573" t="s">
        <v>221</v>
      </c>
      <c r="D1026" s="572"/>
      <c r="E1026" s="358">
        <f>(1-((1+E1019)*E1022))</f>
        <v>2.9126213592232997E-2</v>
      </c>
      <c r="F1026" s="358">
        <f>(1-((1+F1019)*F1022))</f>
        <v>2.9126213592232997E-2</v>
      </c>
      <c r="G1026" s="358">
        <f>(1-((1+G1019)*G1022))</f>
        <v>2.9126213592232997E-2</v>
      </c>
      <c r="H1026" s="358">
        <f t="shared" ref="H1026:BC1026" si="1257">(1-((1+H1019)*H1022))</f>
        <v>2.9126213592232997E-2</v>
      </c>
      <c r="I1026" s="358">
        <f t="shared" si="1257"/>
        <v>2.9126213592232997E-2</v>
      </c>
      <c r="J1026" s="358">
        <f t="shared" si="1257"/>
        <v>2.9126213592232997E-2</v>
      </c>
      <c r="K1026" s="358">
        <f t="shared" si="1257"/>
        <v>2.9126213592232997E-2</v>
      </c>
      <c r="L1026" s="358"/>
      <c r="M1026" s="358">
        <f t="shared" si="1257"/>
        <v>2.9126213592232997E-2</v>
      </c>
      <c r="N1026" s="358">
        <f t="shared" si="1257"/>
        <v>2.9126213592232997E-2</v>
      </c>
      <c r="O1026" s="358">
        <f t="shared" si="1257"/>
        <v>2.9126213592232997E-2</v>
      </c>
      <c r="P1026" s="358">
        <f t="shared" si="1257"/>
        <v>2.9126213592232997E-2</v>
      </c>
      <c r="Q1026" s="358">
        <f t="shared" si="1257"/>
        <v>2.9126213592232997E-2</v>
      </c>
      <c r="R1026" s="358">
        <f t="shared" si="1257"/>
        <v>2.9126213592232997E-2</v>
      </c>
      <c r="S1026" s="358">
        <f t="shared" si="1257"/>
        <v>2.9126213592232997E-2</v>
      </c>
      <c r="T1026" s="358">
        <f t="shared" si="1257"/>
        <v>2.9126213592232997E-2</v>
      </c>
      <c r="U1026" s="358">
        <f t="shared" si="1257"/>
        <v>2.9126213592232997E-2</v>
      </c>
      <c r="V1026" s="358">
        <f t="shared" si="1257"/>
        <v>2.9126213592232997E-2</v>
      </c>
      <c r="W1026" s="358">
        <f t="shared" si="1257"/>
        <v>2.9126213592232997E-2</v>
      </c>
      <c r="X1026" s="358">
        <f t="shared" si="1257"/>
        <v>2.9126213592232997E-2</v>
      </c>
      <c r="Y1026" s="358">
        <f t="shared" si="1257"/>
        <v>2.9126213592232997E-2</v>
      </c>
      <c r="Z1026" s="358">
        <f t="shared" si="1257"/>
        <v>2.9126213592232997E-2</v>
      </c>
      <c r="AA1026" s="358">
        <f t="shared" si="1257"/>
        <v>2.9126213592232997E-2</v>
      </c>
      <c r="AB1026" s="358">
        <f t="shared" si="1257"/>
        <v>2.9126213592232997E-2</v>
      </c>
      <c r="AC1026" s="358">
        <f t="shared" si="1257"/>
        <v>2.9126213592232997E-2</v>
      </c>
      <c r="AD1026" s="358">
        <f t="shared" si="1257"/>
        <v>2.9126213592232997E-2</v>
      </c>
      <c r="AE1026" s="358">
        <f t="shared" si="1257"/>
        <v>2.9126213592232997E-2</v>
      </c>
      <c r="AF1026" s="358">
        <f t="shared" si="1257"/>
        <v>2.9126213592232997E-2</v>
      </c>
      <c r="AG1026" s="358">
        <f t="shared" si="1257"/>
        <v>2.9126213592232997E-2</v>
      </c>
      <c r="AH1026" s="358">
        <f t="shared" si="1257"/>
        <v>2.9126213592232997E-2</v>
      </c>
      <c r="AI1026" s="358">
        <f t="shared" si="1257"/>
        <v>2.9126213592232997E-2</v>
      </c>
      <c r="AJ1026" s="358">
        <f t="shared" si="1257"/>
        <v>2.9126213592232997E-2</v>
      </c>
      <c r="AK1026" s="358">
        <f t="shared" si="1257"/>
        <v>2.9126213592232997E-2</v>
      </c>
      <c r="AL1026" s="358">
        <f t="shared" si="1257"/>
        <v>2.9126213592232997E-2</v>
      </c>
      <c r="AM1026" s="358">
        <f t="shared" si="1257"/>
        <v>2.9126213592232997E-2</v>
      </c>
      <c r="AN1026" s="358">
        <f t="shared" si="1257"/>
        <v>2.9126213592232997E-2</v>
      </c>
      <c r="AO1026" s="358">
        <f t="shared" si="1257"/>
        <v>2.9126213592232997E-2</v>
      </c>
      <c r="AP1026" s="358">
        <f t="shared" si="1257"/>
        <v>2.9126213592232997E-2</v>
      </c>
      <c r="AQ1026" s="358">
        <f t="shared" si="1257"/>
        <v>2.9126213592232997E-2</v>
      </c>
      <c r="AR1026" s="358">
        <f t="shared" si="1257"/>
        <v>2.9126213592232997E-2</v>
      </c>
      <c r="AS1026" s="358">
        <f>(1-((1+AS1019)*AS1022))</f>
        <v>2.9126213592232997E-2</v>
      </c>
      <c r="AT1026" s="358">
        <f t="shared" si="1257"/>
        <v>2.9126213592232997E-2</v>
      </c>
      <c r="AU1026" s="358">
        <f t="shared" si="1257"/>
        <v>2.9126213592232997E-2</v>
      </c>
      <c r="AV1026" s="358">
        <f t="shared" si="1257"/>
        <v>2.9126213592232997E-2</v>
      </c>
      <c r="AW1026" s="358">
        <f t="shared" si="1257"/>
        <v>2.9126213592232997E-2</v>
      </c>
      <c r="AX1026" s="358">
        <f t="shared" si="1257"/>
        <v>2.9126213592232997E-2</v>
      </c>
      <c r="AY1026" s="358">
        <f t="shared" si="1257"/>
        <v>2.9126213592232997E-2</v>
      </c>
      <c r="AZ1026" s="358">
        <f t="shared" si="1257"/>
        <v>2.9126213592232997E-2</v>
      </c>
      <c r="BA1026" s="1271">
        <f t="shared" si="1257"/>
        <v>2.9126213592232997E-2</v>
      </c>
      <c r="BB1026" s="358"/>
      <c r="BC1026" s="358">
        <f t="shared" si="1257"/>
        <v>2.9126213592232997E-2</v>
      </c>
      <c r="BD1026" s="358">
        <f>(1-((1+BD1019)*BD1022))</f>
        <v>2.9126213592232997E-2</v>
      </c>
      <c r="BE1026" s="358">
        <f t="shared" ref="BE1026:CA1026" si="1258">(1-((1+BE1019)*BE1022))</f>
        <v>2.9126213592232997E-2</v>
      </c>
      <c r="BF1026" s="358">
        <f t="shared" si="1258"/>
        <v>2.9126213592232997E-2</v>
      </c>
      <c r="BG1026" s="358">
        <f t="shared" si="1258"/>
        <v>2.9126213592232997E-2</v>
      </c>
      <c r="BH1026" s="358">
        <f t="shared" si="1258"/>
        <v>2.9126213592232997E-2</v>
      </c>
      <c r="BI1026" s="358">
        <f t="shared" si="1258"/>
        <v>2.9126213592232997E-2</v>
      </c>
      <c r="BJ1026" s="358">
        <f t="shared" si="1258"/>
        <v>2.9126213592232997E-2</v>
      </c>
      <c r="BK1026" s="358">
        <f t="shared" si="1258"/>
        <v>2.9126213592232997E-2</v>
      </c>
      <c r="BL1026" s="358">
        <f t="shared" si="1258"/>
        <v>2.9126213592232997E-2</v>
      </c>
      <c r="BM1026" s="358">
        <f t="shared" si="1258"/>
        <v>2.9126213592232997E-2</v>
      </c>
      <c r="BN1026" s="358">
        <f t="shared" si="1258"/>
        <v>2.9126213592232997E-2</v>
      </c>
      <c r="BO1026" s="358">
        <f t="shared" si="1258"/>
        <v>2.9126213592232997E-2</v>
      </c>
      <c r="BP1026" s="358">
        <f t="shared" si="1258"/>
        <v>2.9126213592232997E-2</v>
      </c>
      <c r="BQ1026" s="358">
        <f t="shared" si="1258"/>
        <v>2.9126213592232997E-2</v>
      </c>
      <c r="BR1026" s="358">
        <f t="shared" si="1258"/>
        <v>2.9126213592232997E-2</v>
      </c>
      <c r="BS1026" s="358">
        <f t="shared" si="1258"/>
        <v>2.9126213592232997E-2</v>
      </c>
      <c r="BT1026" s="358">
        <f t="shared" si="1258"/>
        <v>2.9126213592232997E-2</v>
      </c>
      <c r="BU1026" s="358">
        <f t="shared" si="1258"/>
        <v>2.9126213592232997E-2</v>
      </c>
      <c r="BV1026" s="358">
        <f t="shared" si="1258"/>
        <v>2.9126213592232997E-2</v>
      </c>
      <c r="BW1026" s="358">
        <f t="shared" si="1258"/>
        <v>2.9126213592232997E-2</v>
      </c>
      <c r="BX1026" s="358">
        <f t="shared" si="1258"/>
        <v>2.9126213592232997E-2</v>
      </c>
      <c r="BY1026" s="358">
        <f t="shared" si="1258"/>
        <v>2.9126213592232997E-2</v>
      </c>
      <c r="BZ1026" s="358">
        <f t="shared" si="1258"/>
        <v>2.9126213592232997E-2</v>
      </c>
      <c r="CA1026" s="358">
        <f t="shared" si="1258"/>
        <v>2.9126213592232997E-2</v>
      </c>
      <c r="CB1026" s="39"/>
      <c r="CC1026" s="39"/>
      <c r="CD1026" s="39"/>
      <c r="CE1026" s="39"/>
      <c r="CF1026" s="39"/>
      <c r="CG1026" s="39"/>
      <c r="CH1026" s="39"/>
      <c r="CI1026" s="39"/>
      <c r="CJ1026" s="39"/>
      <c r="CK1026" s="39"/>
      <c r="CL1026" s="39"/>
      <c r="CM1026" s="39"/>
      <c r="CN1026" s="39"/>
      <c r="CO1026" s="39"/>
      <c r="CP1026" s="39"/>
      <c r="CQ1026" s="39"/>
      <c r="CR1026" s="39"/>
      <c r="CS1026" s="39"/>
      <c r="CT1026" s="39"/>
      <c r="CU1026" s="39"/>
      <c r="CV1026" s="39"/>
      <c r="CW1026" s="39"/>
      <c r="CX1026" s="39"/>
      <c r="CY1026" s="39"/>
      <c r="CZ1026" s="39"/>
      <c r="DA1026" s="39"/>
      <c r="DB1026" s="39"/>
      <c r="DC1026" s="39"/>
      <c r="DD1026" s="39"/>
      <c r="DE1026" s="39"/>
      <c r="DF1026" s="39"/>
      <c r="DG1026" s="39"/>
      <c r="DH1026" s="39"/>
      <c r="DI1026" s="39"/>
      <c r="DJ1026" s="39"/>
      <c r="DK1026" s="39"/>
      <c r="DL1026" s="39"/>
      <c r="DM1026" s="39"/>
      <c r="DN1026" s="39"/>
      <c r="DO1026" s="39"/>
      <c r="DP1026" s="39"/>
      <c r="DQ1026" s="39"/>
      <c r="DR1026" s="39"/>
      <c r="DS1026" s="39"/>
      <c r="DT1026" s="39"/>
      <c r="DU1026" s="39"/>
      <c r="DV1026" s="39"/>
      <c r="DW1026" s="39"/>
      <c r="DX1026" s="39"/>
      <c r="DY1026" s="39"/>
      <c r="DZ1026" s="39"/>
      <c r="EA1026" s="39"/>
      <c r="EB1026" s="39"/>
      <c r="EC1026" s="39"/>
      <c r="ED1026" s="39"/>
      <c r="EE1026" s="39"/>
      <c r="EF1026" s="39"/>
      <c r="EG1026" s="39"/>
      <c r="EH1026" s="39"/>
      <c r="EI1026" s="39"/>
      <c r="EJ1026" s="39"/>
      <c r="EK1026" s="39"/>
      <c r="EL1026" s="39"/>
      <c r="EM1026" s="39"/>
      <c r="EN1026" s="39"/>
      <c r="EO1026" s="39"/>
      <c r="EP1026" s="39"/>
      <c r="EQ1026" s="39"/>
      <c r="ER1026" s="39"/>
      <c r="ES1026" s="39"/>
      <c r="ET1026" s="39"/>
      <c r="EU1026" s="39"/>
      <c r="EV1026" s="39"/>
      <c r="EW1026" s="39"/>
      <c r="EX1026" s="39"/>
      <c r="EY1026" s="39"/>
      <c r="EZ1026" s="39"/>
      <c r="FA1026" s="39"/>
      <c r="FB1026" s="39"/>
      <c r="FC1026" s="39"/>
      <c r="FD1026" s="39"/>
      <c r="FE1026" s="39"/>
      <c r="FF1026" s="39"/>
      <c r="FG1026" s="39"/>
      <c r="FH1026" s="39"/>
      <c r="FI1026" s="39"/>
      <c r="FJ1026" s="39"/>
      <c r="FK1026" s="39"/>
      <c r="FL1026" s="39"/>
      <c r="FM1026" s="39"/>
      <c r="FN1026" s="39"/>
      <c r="FO1026" s="39"/>
      <c r="FP1026" s="39"/>
      <c r="FQ1026" s="39"/>
      <c r="FR1026" s="39"/>
      <c r="FS1026" s="39"/>
      <c r="FT1026" s="39"/>
      <c r="FU1026" s="39"/>
      <c r="FV1026" s="39"/>
      <c r="FW1026" s="39"/>
      <c r="FX1026" s="39"/>
      <c r="FY1026" s="39"/>
      <c r="FZ1026" s="39"/>
      <c r="GA1026" s="39"/>
      <c r="GB1026" s="39"/>
      <c r="GC1026" s="39"/>
      <c r="GD1026" s="39"/>
      <c r="GE1026" s="39"/>
      <c r="GF1026" s="39"/>
      <c r="GG1026" s="39"/>
      <c r="GH1026" s="39"/>
      <c r="GI1026" s="39"/>
      <c r="GJ1026" s="39"/>
      <c r="GK1026" s="39"/>
      <c r="GL1026" s="39"/>
      <c r="GM1026" s="39"/>
      <c r="GN1026" s="39"/>
      <c r="GO1026" s="39"/>
      <c r="GP1026" s="39"/>
      <c r="GQ1026" s="39"/>
      <c r="GR1026" s="39"/>
      <c r="GS1026" s="39"/>
      <c r="GT1026" s="39"/>
      <c r="GU1026" s="39"/>
      <c r="GV1026" s="39"/>
      <c r="GW1026" s="39"/>
      <c r="GX1026" s="39"/>
      <c r="GY1026" s="39"/>
      <c r="GZ1026" s="39"/>
      <c r="HA1026" s="39"/>
      <c r="HB1026" s="39"/>
      <c r="HC1026" s="39"/>
      <c r="HD1026" s="39"/>
      <c r="HE1026" s="39"/>
      <c r="HF1026" s="39"/>
      <c r="HG1026" s="39"/>
      <c r="HH1026" s="39"/>
      <c r="HI1026" s="39"/>
      <c r="HJ1026" s="39"/>
      <c r="HK1026" s="39"/>
      <c r="HL1026" s="39"/>
      <c r="HM1026" s="39"/>
      <c r="HN1026" s="39"/>
      <c r="HO1026" s="39"/>
      <c r="HP1026" s="39"/>
      <c r="HQ1026" s="39"/>
      <c r="HR1026" s="39"/>
      <c r="HS1026" s="39"/>
      <c r="HT1026" s="39"/>
    </row>
    <row r="1027" spans="1:228" ht="12.75" hidden="1" customHeight="1" x14ac:dyDescent="0.2">
      <c r="A1027" s="39"/>
      <c r="B1027" s="39"/>
      <c r="C1027" s="573" t="s">
        <v>222</v>
      </c>
      <c r="D1027" s="572"/>
      <c r="E1027" s="358">
        <f ca="1">E1025/E1026</f>
        <v>15.323799106269181</v>
      </c>
      <c r="F1027" s="358">
        <f ca="1">F1025/F1026</f>
        <v>14.753513079457257</v>
      </c>
      <c r="G1027" s="358">
        <f ca="1">G1025/G1026</f>
        <v>14.166118471840974</v>
      </c>
      <c r="H1027" s="358">
        <f t="shared" ref="H1027:BT1027" ca="1" si="1259">H1025/H1026</f>
        <v>13.561102025996203</v>
      </c>
      <c r="I1027" s="358">
        <f t="shared" ca="1" si="1259"/>
        <v>12.937935086776088</v>
      </c>
      <c r="J1027" s="358">
        <f t="shared" ca="1" si="1259"/>
        <v>12.296073139379367</v>
      </c>
      <c r="K1027" s="358">
        <f t="shared" ca="1" si="1259"/>
        <v>11.634955333560749</v>
      </c>
      <c r="L1027" s="358"/>
      <c r="M1027" s="358">
        <f t="shared" ca="1" si="1259"/>
        <v>10.954003993567571</v>
      </c>
      <c r="N1027" s="358">
        <f t="shared" ca="1" si="1259"/>
        <v>10.252624113374598</v>
      </c>
      <c r="O1027" s="358">
        <f t="shared" ca="1" si="1259"/>
        <v>9.5302028367758354</v>
      </c>
      <c r="P1027" s="358">
        <f t="shared" ca="1" si="1259"/>
        <v>8.7861089218791104</v>
      </c>
      <c r="Q1027" s="358">
        <f t="shared" ca="1" si="1259"/>
        <v>8.0196921895354816</v>
      </c>
      <c r="R1027" s="358">
        <f t="shared" ca="1" si="1259"/>
        <v>7.2302829552215471</v>
      </c>
      <c r="S1027" s="358">
        <f t="shared" ca="1" si="1259"/>
        <v>6.4171914438781901</v>
      </c>
      <c r="T1027" s="358">
        <f t="shared" ca="1" si="1259"/>
        <v>5.5797071871945372</v>
      </c>
      <c r="U1027" s="358">
        <f t="shared" ca="1" si="1259"/>
        <v>4.7170984028103717</v>
      </c>
      <c r="V1027" s="358">
        <f t="shared" ca="1" si="1259"/>
        <v>3.8286113548946834</v>
      </c>
      <c r="W1027" s="358">
        <f t="shared" ca="1" si="1259"/>
        <v>2.9134696955415214</v>
      </c>
      <c r="X1027" s="358">
        <f t="shared" ca="1" si="1259"/>
        <v>1.9708737864077681</v>
      </c>
      <c r="Y1027" s="358">
        <f t="shared" ca="1" si="1259"/>
        <v>1</v>
      </c>
      <c r="Z1027" s="358">
        <f t="shared" ca="1" si="1259"/>
        <v>0</v>
      </c>
      <c r="AA1027" s="358">
        <f t="shared" ca="1" si="1259"/>
        <v>-1.0300000000000014</v>
      </c>
      <c r="AB1027" s="358">
        <f t="shared" ca="1" si="1259"/>
        <v>-2.0908999999999995</v>
      </c>
      <c r="AC1027" s="358">
        <f t="shared" ca="1" si="1259"/>
        <v>-3.1836270000000018</v>
      </c>
      <c r="AD1027" s="358">
        <f t="shared" ca="1" si="1259"/>
        <v>-4.309135809999999</v>
      </c>
      <c r="AE1027" s="358">
        <f t="shared" ca="1" si="1259"/>
        <v>-5.4684098843000051</v>
      </c>
      <c r="AF1027" s="358">
        <f t="shared" ca="1" si="1259"/>
        <v>-6.6624621808290074</v>
      </c>
      <c r="AG1027" s="358">
        <f t="shared" ca="1" si="1259"/>
        <v>-7.892336046253873</v>
      </c>
      <c r="AH1027" s="358">
        <f t="shared" ca="1" si="1259"/>
        <v>-9.1591061276414916</v>
      </c>
      <c r="AI1027" s="358">
        <f t="shared" ca="1" si="1259"/>
        <v>-10.463879311470739</v>
      </c>
      <c r="AJ1027" s="358">
        <f t="shared" ca="1" si="1259"/>
        <v>-11.80779569081486</v>
      </c>
      <c r="AK1027" s="358">
        <f t="shared" ca="1" si="1259"/>
        <v>-13.192029561539309</v>
      </c>
      <c r="AL1027" s="358">
        <f t="shared" ca="1" si="1259"/>
        <v>-14.617790448385488</v>
      </c>
      <c r="AM1027" s="358">
        <f t="shared" ca="1" si="1259"/>
        <v>-16.086324161837052</v>
      </c>
      <c r="AN1027" s="358">
        <f t="shared" ca="1" si="1259"/>
        <v>-17.598913886692159</v>
      </c>
      <c r="AO1027" s="358">
        <f t="shared" ca="1" si="1259"/>
        <v>-19.15688130329292</v>
      </c>
      <c r="AP1027" s="358">
        <f t="shared" ca="1" si="1259"/>
        <v>-20.761587742391722</v>
      </c>
      <c r="AQ1027" s="358">
        <f t="shared" ca="1" si="1259"/>
        <v>-22.414435374663473</v>
      </c>
      <c r="AR1027" s="358">
        <f t="shared" ca="1" si="1259"/>
        <v>-24.116868435903378</v>
      </c>
      <c r="AS1027" s="358">
        <f t="shared" ca="1" si="1259"/>
        <v>-25.870374488980485</v>
      </c>
      <c r="AT1027" s="358">
        <f t="shared" ca="1" si="1259"/>
        <v>-27.67648572364989</v>
      </c>
      <c r="AU1027" s="358">
        <f t="shared" ca="1" si="1259"/>
        <v>-29.536780295359385</v>
      </c>
      <c r="AV1027" s="358">
        <f t="shared" ca="1" si="1259"/>
        <v>-31.452883704220167</v>
      </c>
      <c r="AW1027" s="358">
        <f t="shared" ca="1" si="1259"/>
        <v>-33.426470215346782</v>
      </c>
      <c r="AX1027" s="358">
        <f t="shared" ca="1" si="1259"/>
        <v>-35.45926432180719</v>
      </c>
      <c r="AY1027" s="358">
        <f t="shared" ca="1" si="1259"/>
        <v>-37.553042251461406</v>
      </c>
      <c r="AZ1027" s="358">
        <f t="shared" ca="1" si="1259"/>
        <v>-39.709633519005259</v>
      </c>
      <c r="BA1027" s="1271">
        <f t="shared" ca="1" si="1259"/>
        <v>-41.930922524575401</v>
      </c>
      <c r="BB1027" s="358"/>
      <c r="BC1027" s="358">
        <f t="shared" ca="1" si="1259"/>
        <v>-44.218850200312666</v>
      </c>
      <c r="BD1027" s="358">
        <f t="shared" ca="1" si="1259"/>
        <v>-46.575415706322033</v>
      </c>
      <c r="BE1027" s="358">
        <f t="shared" ca="1" si="1259"/>
        <v>-49.002678177511712</v>
      </c>
      <c r="BF1027" s="358">
        <f t="shared" ca="1" si="1259"/>
        <v>-51.502758522837063</v>
      </c>
      <c r="BG1027" s="358">
        <f t="shared" ca="1" si="1259"/>
        <v>-54.077841278522172</v>
      </c>
      <c r="BH1027" s="358">
        <f t="shared" ca="1" si="1259"/>
        <v>-56.730176516877854</v>
      </c>
      <c r="BI1027" s="358">
        <f t="shared" ca="1" si="1259"/>
        <v>-59.462081812384184</v>
      </c>
      <c r="BJ1027" s="358">
        <f t="shared" ca="1" si="1259"/>
        <v>-62.275944266755694</v>
      </c>
      <c r="BK1027" s="358">
        <f t="shared" ca="1" si="1259"/>
        <v>-65.174222594758376</v>
      </c>
      <c r="BL1027" s="358">
        <f t="shared" ca="1" si="1259"/>
        <v>-68.159449272601123</v>
      </c>
      <c r="BM1027" s="358">
        <f t="shared" ca="1" si="1259"/>
        <v>-71.234232750779171</v>
      </c>
      <c r="BN1027" s="358">
        <f t="shared" ca="1" si="1259"/>
        <v>-74.401259733302524</v>
      </c>
      <c r="BO1027" s="358">
        <f t="shared" ca="1" si="1259"/>
        <v>-77.66329752530163</v>
      </c>
      <c r="BP1027" s="358">
        <f t="shared" ca="1" si="1259"/>
        <v>-81.02319645106067</v>
      </c>
      <c r="BQ1027" s="358">
        <f t="shared" ca="1" si="1259"/>
        <v>-84.483892344592505</v>
      </c>
      <c r="BR1027" s="358">
        <f t="shared" ca="1" si="1259"/>
        <v>-88.04840911493028</v>
      </c>
      <c r="BS1027" s="358">
        <f t="shared" ca="1" si="1259"/>
        <v>-91.719861388378163</v>
      </c>
      <c r="BT1027" s="358">
        <f t="shared" ca="1" si="1259"/>
        <v>-95.501457230029516</v>
      </c>
      <c r="BU1027" s="358">
        <f t="shared" ref="BU1027:CA1027" ca="1" si="1260">BU1025/BU1026</f>
        <v>-99.396500946930388</v>
      </c>
      <c r="BV1027" s="358">
        <f t="shared" ca="1" si="1260"/>
        <v>-103.40839597533831</v>
      </c>
      <c r="BW1027" s="358">
        <f t="shared" ca="1" si="1260"/>
        <v>-107.54064785459848</v>
      </c>
      <c r="BX1027" s="358">
        <f t="shared" ca="1" si="1260"/>
        <v>-111.79686729023643</v>
      </c>
      <c r="BY1027" s="358">
        <f t="shared" ca="1" si="1260"/>
        <v>-116.18077330894353</v>
      </c>
      <c r="BZ1027" s="358">
        <f t="shared" ca="1" si="1260"/>
        <v>-120.69619650821183</v>
      </c>
      <c r="CA1027" s="358">
        <f t="shared" ca="1" si="1260"/>
        <v>-125.34708240345819</v>
      </c>
      <c r="CB1027" s="39"/>
      <c r="CC1027" s="39"/>
      <c r="CD1027" s="39"/>
      <c r="CE1027" s="39"/>
      <c r="CF1027" s="39"/>
      <c r="CG1027" s="39"/>
      <c r="CH1027" s="39"/>
      <c r="CI1027" s="39"/>
      <c r="CJ1027" s="39"/>
      <c r="CK1027" s="39"/>
      <c r="CL1027" s="39"/>
      <c r="CM1027" s="39"/>
      <c r="CN1027" s="39"/>
      <c r="CO1027" s="39"/>
      <c r="CP1027" s="39"/>
      <c r="CQ1027" s="39"/>
      <c r="CR1027" s="39"/>
      <c r="CS1027" s="39"/>
      <c r="CT1027" s="39"/>
      <c r="CU1027" s="39"/>
      <c r="CV1027" s="39"/>
      <c r="CW1027" s="39"/>
      <c r="CX1027" s="39"/>
      <c r="CY1027" s="39"/>
      <c r="CZ1027" s="39"/>
      <c r="DA1027" s="39"/>
      <c r="DB1027" s="39"/>
      <c r="DC1027" s="39"/>
      <c r="DD1027" s="39"/>
      <c r="DE1027" s="39"/>
      <c r="DF1027" s="39"/>
      <c r="DG1027" s="39"/>
      <c r="DH1027" s="39"/>
      <c r="DI1027" s="39"/>
      <c r="DJ1027" s="39"/>
      <c r="DK1027" s="39"/>
      <c r="DL1027" s="39"/>
      <c r="DM1027" s="39"/>
      <c r="DN1027" s="39"/>
      <c r="DO1027" s="39"/>
      <c r="DP1027" s="39"/>
      <c r="DQ1027" s="39"/>
      <c r="DR1027" s="39"/>
      <c r="DS1027" s="39"/>
      <c r="DT1027" s="39"/>
      <c r="DU1027" s="39"/>
      <c r="DV1027" s="39"/>
      <c r="DW1027" s="39"/>
      <c r="DX1027" s="39"/>
      <c r="DY1027" s="39"/>
      <c r="DZ1027" s="39"/>
      <c r="EA1027" s="39"/>
      <c r="EB1027" s="39"/>
      <c r="EC1027" s="39"/>
      <c r="ED1027" s="39"/>
      <c r="EE1027" s="39"/>
      <c r="EF1027" s="39"/>
      <c r="EG1027" s="39"/>
      <c r="EH1027" s="39"/>
      <c r="EI1027" s="39"/>
      <c r="EJ1027" s="39"/>
      <c r="EK1027" s="39"/>
      <c r="EL1027" s="39"/>
      <c r="EM1027" s="39"/>
      <c r="EN1027" s="39"/>
      <c r="EO1027" s="39"/>
      <c r="EP1027" s="39"/>
      <c r="EQ1027" s="39"/>
      <c r="ER1027" s="39"/>
      <c r="ES1027" s="39"/>
      <c r="ET1027" s="39"/>
      <c r="EU1027" s="39"/>
      <c r="EV1027" s="39"/>
      <c r="EW1027" s="39"/>
      <c r="EX1027" s="39"/>
      <c r="EY1027" s="39"/>
      <c r="EZ1027" s="39"/>
      <c r="FA1027" s="39"/>
      <c r="FB1027" s="39"/>
      <c r="FC1027" s="39"/>
      <c r="FD1027" s="39"/>
      <c r="FE1027" s="39"/>
      <c r="FF1027" s="39"/>
      <c r="FG1027" s="39"/>
      <c r="FH1027" s="39"/>
      <c r="FI1027" s="39"/>
      <c r="FJ1027" s="39"/>
      <c r="FK1027" s="39"/>
      <c r="FL1027" s="39"/>
      <c r="FM1027" s="39"/>
      <c r="FN1027" s="39"/>
      <c r="FO1027" s="39"/>
      <c r="FP1027" s="39"/>
      <c r="FQ1027" s="39"/>
      <c r="FR1027" s="39"/>
      <c r="FS1027" s="39"/>
      <c r="FT1027" s="39"/>
      <c r="FU1027" s="39"/>
      <c r="FV1027" s="39"/>
      <c r="FW1027" s="39"/>
      <c r="FX1027" s="39"/>
      <c r="FY1027" s="39"/>
      <c r="FZ1027" s="39"/>
      <c r="GA1027" s="39"/>
      <c r="GB1027" s="39"/>
      <c r="GC1027" s="39"/>
      <c r="GD1027" s="39"/>
      <c r="GE1027" s="39"/>
      <c r="GF1027" s="39"/>
      <c r="GG1027" s="39"/>
      <c r="GH1027" s="39"/>
      <c r="GI1027" s="39"/>
      <c r="GJ1027" s="39"/>
      <c r="GK1027" s="39"/>
      <c r="GL1027" s="39"/>
      <c r="GM1027" s="39"/>
      <c r="GN1027" s="39"/>
      <c r="GO1027" s="39"/>
      <c r="GP1027" s="39"/>
      <c r="GQ1027" s="39"/>
      <c r="GR1027" s="39"/>
      <c r="GS1027" s="39"/>
      <c r="GT1027" s="39"/>
      <c r="GU1027" s="39"/>
      <c r="GV1027" s="39"/>
      <c r="GW1027" s="39"/>
      <c r="GX1027" s="39"/>
      <c r="GY1027" s="39"/>
      <c r="GZ1027" s="39"/>
      <c r="HA1027" s="39"/>
      <c r="HB1027" s="39"/>
      <c r="HC1027" s="39"/>
      <c r="HD1027" s="39"/>
      <c r="HE1027" s="39"/>
      <c r="HF1027" s="39"/>
      <c r="HG1027" s="39"/>
      <c r="HH1027" s="39"/>
      <c r="HI1027" s="39"/>
      <c r="HJ1027" s="39"/>
      <c r="HK1027" s="39"/>
      <c r="HL1027" s="39"/>
      <c r="HM1027" s="39"/>
      <c r="HN1027" s="39"/>
      <c r="HO1027" s="39"/>
      <c r="HP1027" s="39"/>
      <c r="HQ1027" s="39"/>
      <c r="HR1027" s="39"/>
      <c r="HS1027" s="39"/>
      <c r="HT1027" s="39"/>
    </row>
    <row r="1028" spans="1:228" ht="12.75" hidden="1" customHeight="1" x14ac:dyDescent="0.2">
      <c r="A1028" s="39"/>
      <c r="B1028" s="39"/>
      <c r="C1028" s="575" t="s">
        <v>223</v>
      </c>
      <c r="D1028" s="572"/>
      <c r="E1028" s="359">
        <f ca="1">IF(E1017&gt;0,IF((E1020=E1019),E1024*E1017,E1024*E1027),0)</f>
        <v>181.41770492196909</v>
      </c>
      <c r="F1028" s="359">
        <f ca="1">IF(F1017&gt;0,IF((F1020=F1019),F1024*F1017,F1024*F1027),0)</f>
        <v>174.66611666269981</v>
      </c>
      <c r="G1028" s="359">
        <f ca="1">IF(G1017&gt;0,IF((G1020=G1019),G1024*G1017,G1024*G1027),0)</f>
        <v>167.71198075565246</v>
      </c>
      <c r="H1028" s="359">
        <f t="shared" ref="H1028:BT1028" ca="1" si="1261">IF(H1017&gt;0,IF((H1020=H1019),H1024*H1017,H1024*H1027),0)</f>
        <v>160.54922077139369</v>
      </c>
      <c r="I1028" s="359">
        <f t="shared" ca="1" si="1261"/>
        <v>153.17157798760715</v>
      </c>
      <c r="J1028" s="359">
        <f t="shared" ca="1" si="1261"/>
        <v>145.57260592030698</v>
      </c>
      <c r="K1028" s="359">
        <f t="shared" ca="1" si="1261"/>
        <v>137.74566469098787</v>
      </c>
      <c r="L1028" s="359"/>
      <c r="M1028" s="359">
        <f t="shared" ca="1" si="1261"/>
        <v>129.68391522478916</v>
      </c>
      <c r="N1028" s="359">
        <f t="shared" ca="1" si="1261"/>
        <v>121.3803132746045</v>
      </c>
      <c r="O1028" s="359">
        <f t="shared" ca="1" si="1261"/>
        <v>112.82760326591429</v>
      </c>
      <c r="P1028" s="359">
        <f t="shared" ca="1" si="1261"/>
        <v>104.01831195696339</v>
      </c>
      <c r="Q1028" s="359">
        <f t="shared" ca="1" si="1261"/>
        <v>94.944741908743921</v>
      </c>
      <c r="R1028" s="359">
        <f t="shared" ca="1" si="1261"/>
        <v>85.598964759077916</v>
      </c>
      <c r="S1028" s="359">
        <f t="shared" ca="1" si="1261"/>
        <v>75.972814294921875</v>
      </c>
      <c r="T1028" s="359">
        <f t="shared" ca="1" si="1261"/>
        <v>66.057879316841209</v>
      </c>
      <c r="U1028" s="359">
        <f t="shared" ca="1" si="1261"/>
        <v>55.84549628941808</v>
      </c>
      <c r="V1028" s="359">
        <f t="shared" ca="1" si="1261"/>
        <v>45.326741771172294</v>
      </c>
      <c r="W1028" s="359">
        <f t="shared" ca="1" si="1261"/>
        <v>34.492424617379093</v>
      </c>
      <c r="X1028" s="359">
        <f t="shared" ca="1" si="1261"/>
        <v>23.333077948972139</v>
      </c>
      <c r="Y1028" s="359">
        <f t="shared" ca="1" si="1261"/>
        <v>11.83895088051295</v>
      </c>
      <c r="Z1028" s="359">
        <f t="shared" ca="1" si="1261"/>
        <v>0</v>
      </c>
      <c r="AA1028" s="359">
        <f t="shared" ca="1" si="1261"/>
        <v>0</v>
      </c>
      <c r="AB1028" s="359">
        <f t="shared" ca="1" si="1261"/>
        <v>0</v>
      </c>
      <c r="AC1028" s="359">
        <f t="shared" ca="1" si="1261"/>
        <v>0</v>
      </c>
      <c r="AD1028" s="359">
        <f t="shared" ca="1" si="1261"/>
        <v>0</v>
      </c>
      <c r="AE1028" s="359">
        <f t="shared" ca="1" si="1261"/>
        <v>0</v>
      </c>
      <c r="AF1028" s="359">
        <f t="shared" ca="1" si="1261"/>
        <v>0</v>
      </c>
      <c r="AG1028" s="359">
        <f t="shared" ca="1" si="1261"/>
        <v>0</v>
      </c>
      <c r="AH1028" s="359">
        <f t="shared" ca="1" si="1261"/>
        <v>0</v>
      </c>
      <c r="AI1028" s="359">
        <f t="shared" ca="1" si="1261"/>
        <v>0</v>
      </c>
      <c r="AJ1028" s="359">
        <f t="shared" ca="1" si="1261"/>
        <v>0</v>
      </c>
      <c r="AK1028" s="359">
        <f t="shared" ca="1" si="1261"/>
        <v>0</v>
      </c>
      <c r="AL1028" s="359">
        <f t="shared" ca="1" si="1261"/>
        <v>0</v>
      </c>
      <c r="AM1028" s="359">
        <f t="shared" ca="1" si="1261"/>
        <v>0</v>
      </c>
      <c r="AN1028" s="359">
        <f t="shared" ca="1" si="1261"/>
        <v>0</v>
      </c>
      <c r="AO1028" s="359">
        <f t="shared" ca="1" si="1261"/>
        <v>0</v>
      </c>
      <c r="AP1028" s="359">
        <f t="shared" ca="1" si="1261"/>
        <v>0</v>
      </c>
      <c r="AQ1028" s="359">
        <f t="shared" ca="1" si="1261"/>
        <v>0</v>
      </c>
      <c r="AR1028" s="359">
        <f t="shared" ca="1" si="1261"/>
        <v>0</v>
      </c>
      <c r="AS1028" s="359">
        <f t="shared" ca="1" si="1261"/>
        <v>0</v>
      </c>
      <c r="AT1028" s="359">
        <f t="shared" ca="1" si="1261"/>
        <v>0</v>
      </c>
      <c r="AU1028" s="359">
        <f t="shared" ca="1" si="1261"/>
        <v>0</v>
      </c>
      <c r="AV1028" s="359">
        <f t="shared" ca="1" si="1261"/>
        <v>0</v>
      </c>
      <c r="AW1028" s="359">
        <f t="shared" ca="1" si="1261"/>
        <v>0</v>
      </c>
      <c r="AX1028" s="359">
        <f t="shared" ca="1" si="1261"/>
        <v>0</v>
      </c>
      <c r="AY1028" s="359">
        <f t="shared" ca="1" si="1261"/>
        <v>0</v>
      </c>
      <c r="AZ1028" s="359">
        <f t="shared" ca="1" si="1261"/>
        <v>0</v>
      </c>
      <c r="BA1028" s="1272">
        <f t="shared" ca="1" si="1261"/>
        <v>0</v>
      </c>
      <c r="BB1028" s="359"/>
      <c r="BC1028" s="359">
        <f t="shared" ca="1" si="1261"/>
        <v>0</v>
      </c>
      <c r="BD1028" s="359">
        <f t="shared" ca="1" si="1261"/>
        <v>0</v>
      </c>
      <c r="BE1028" s="359">
        <f t="shared" ca="1" si="1261"/>
        <v>0</v>
      </c>
      <c r="BF1028" s="359">
        <f t="shared" ca="1" si="1261"/>
        <v>0</v>
      </c>
      <c r="BG1028" s="359">
        <f t="shared" ca="1" si="1261"/>
        <v>0</v>
      </c>
      <c r="BH1028" s="359">
        <f t="shared" ca="1" si="1261"/>
        <v>0</v>
      </c>
      <c r="BI1028" s="359">
        <f t="shared" ca="1" si="1261"/>
        <v>0</v>
      </c>
      <c r="BJ1028" s="359">
        <f t="shared" ca="1" si="1261"/>
        <v>0</v>
      </c>
      <c r="BK1028" s="359">
        <f t="shared" ca="1" si="1261"/>
        <v>0</v>
      </c>
      <c r="BL1028" s="359">
        <f t="shared" ca="1" si="1261"/>
        <v>0</v>
      </c>
      <c r="BM1028" s="359">
        <f t="shared" ca="1" si="1261"/>
        <v>0</v>
      </c>
      <c r="BN1028" s="359">
        <f t="shared" ca="1" si="1261"/>
        <v>0</v>
      </c>
      <c r="BO1028" s="359">
        <f t="shared" ca="1" si="1261"/>
        <v>0</v>
      </c>
      <c r="BP1028" s="359">
        <f t="shared" ca="1" si="1261"/>
        <v>0</v>
      </c>
      <c r="BQ1028" s="359">
        <f t="shared" ca="1" si="1261"/>
        <v>0</v>
      </c>
      <c r="BR1028" s="359">
        <f t="shared" ca="1" si="1261"/>
        <v>0</v>
      </c>
      <c r="BS1028" s="359">
        <f t="shared" ca="1" si="1261"/>
        <v>0</v>
      </c>
      <c r="BT1028" s="359">
        <f t="shared" ca="1" si="1261"/>
        <v>0</v>
      </c>
      <c r="BU1028" s="359">
        <f t="shared" ref="BU1028:CA1028" ca="1" si="1262">IF(BU1017&gt;0,IF((BU1020=BU1019),BU1024*BU1017,BU1024*BU1027),0)</f>
        <v>0</v>
      </c>
      <c r="BV1028" s="359">
        <f t="shared" ca="1" si="1262"/>
        <v>0</v>
      </c>
      <c r="BW1028" s="359">
        <f t="shared" ca="1" si="1262"/>
        <v>0</v>
      </c>
      <c r="BX1028" s="359">
        <f t="shared" ca="1" si="1262"/>
        <v>0</v>
      </c>
      <c r="BY1028" s="359">
        <f t="shared" ca="1" si="1262"/>
        <v>0</v>
      </c>
      <c r="BZ1028" s="359">
        <f t="shared" ca="1" si="1262"/>
        <v>0</v>
      </c>
      <c r="CA1028" s="359">
        <f t="shared" ca="1" si="1262"/>
        <v>0</v>
      </c>
      <c r="CB1028" s="39"/>
      <c r="CC1028" s="39"/>
      <c r="CD1028" s="39"/>
      <c r="CE1028" s="39"/>
      <c r="CF1028" s="39"/>
      <c r="CG1028" s="39"/>
      <c r="CH1028" s="39"/>
      <c r="CI1028" s="39"/>
      <c r="CJ1028" s="39"/>
      <c r="CK1028" s="39"/>
      <c r="CL1028" s="39"/>
      <c r="CM1028" s="39"/>
      <c r="CN1028" s="39"/>
      <c r="CO1028" s="39"/>
      <c r="CP1028" s="39"/>
      <c r="CQ1028" s="39"/>
      <c r="CR1028" s="39"/>
      <c r="CS1028" s="39"/>
      <c r="CT1028" s="39"/>
      <c r="CU1028" s="39"/>
      <c r="CV1028" s="39"/>
      <c r="CW1028" s="39"/>
      <c r="CX1028" s="39"/>
      <c r="CY1028" s="39"/>
      <c r="CZ1028" s="39"/>
      <c r="DA1028" s="39"/>
      <c r="DB1028" s="39"/>
      <c r="DC1028" s="39"/>
      <c r="DD1028" s="39"/>
      <c r="DE1028" s="39"/>
      <c r="DF1028" s="39"/>
      <c r="DG1028" s="39"/>
      <c r="DH1028" s="39"/>
      <c r="DI1028" s="39"/>
      <c r="DJ1028" s="39"/>
      <c r="DK1028" s="39"/>
      <c r="DL1028" s="39"/>
      <c r="DM1028" s="39"/>
      <c r="DN1028" s="39"/>
      <c r="DO1028" s="39"/>
      <c r="DP1028" s="39"/>
      <c r="DQ1028" s="39"/>
      <c r="DR1028" s="39"/>
      <c r="DS1028" s="39"/>
      <c r="DT1028" s="39"/>
      <c r="DU1028" s="39"/>
      <c r="DV1028" s="39"/>
      <c r="DW1028" s="39"/>
      <c r="DX1028" s="39"/>
      <c r="DY1028" s="39"/>
      <c r="DZ1028" s="39"/>
      <c r="EA1028" s="39"/>
      <c r="EB1028" s="39"/>
      <c r="EC1028" s="39"/>
      <c r="ED1028" s="39"/>
      <c r="EE1028" s="39"/>
      <c r="EF1028" s="39"/>
      <c r="EG1028" s="39"/>
      <c r="EH1028" s="39"/>
      <c r="EI1028" s="39"/>
      <c r="EJ1028" s="39"/>
      <c r="EK1028" s="39"/>
      <c r="EL1028" s="39"/>
      <c r="EM1028" s="39"/>
      <c r="EN1028" s="39"/>
      <c r="EO1028" s="39"/>
      <c r="EP1028" s="39"/>
      <c r="EQ1028" s="39"/>
      <c r="ER1028" s="39"/>
      <c r="ES1028" s="39"/>
      <c r="ET1028" s="39"/>
      <c r="EU1028" s="39"/>
      <c r="EV1028" s="39"/>
      <c r="EW1028" s="39"/>
      <c r="EX1028" s="39"/>
      <c r="EY1028" s="39"/>
      <c r="EZ1028" s="39"/>
      <c r="FA1028" s="39"/>
      <c r="FB1028" s="39"/>
      <c r="FC1028" s="39"/>
      <c r="FD1028" s="39"/>
      <c r="FE1028" s="39"/>
      <c r="FF1028" s="39"/>
      <c r="FG1028" s="39"/>
      <c r="FH1028" s="39"/>
      <c r="FI1028" s="39"/>
      <c r="FJ1028" s="39"/>
      <c r="FK1028" s="39"/>
      <c r="FL1028" s="39"/>
      <c r="FM1028" s="39"/>
      <c r="FN1028" s="39"/>
      <c r="FO1028" s="39"/>
      <c r="FP1028" s="39"/>
      <c r="FQ1028" s="39"/>
      <c r="FR1028" s="39"/>
      <c r="FS1028" s="39"/>
      <c r="FT1028" s="39"/>
      <c r="FU1028" s="39"/>
      <c r="FV1028" s="39"/>
      <c r="FW1028" s="39"/>
      <c r="FX1028" s="39"/>
      <c r="FY1028" s="39"/>
      <c r="FZ1028" s="39"/>
      <c r="GA1028" s="39"/>
      <c r="GB1028" s="39"/>
      <c r="GC1028" s="39"/>
      <c r="GD1028" s="39"/>
      <c r="GE1028" s="39"/>
      <c r="GF1028" s="39"/>
      <c r="GG1028" s="39"/>
      <c r="GH1028" s="39"/>
      <c r="GI1028" s="39"/>
      <c r="GJ1028" s="39"/>
      <c r="GK1028" s="39"/>
      <c r="GL1028" s="39"/>
      <c r="GM1028" s="39"/>
      <c r="GN1028" s="39"/>
      <c r="GO1028" s="39"/>
      <c r="GP1028" s="39"/>
      <c r="GQ1028" s="39"/>
      <c r="GR1028" s="39"/>
      <c r="GS1028" s="39"/>
      <c r="GT1028" s="39"/>
      <c r="GU1028" s="39"/>
      <c r="GV1028" s="39"/>
      <c r="GW1028" s="39"/>
      <c r="GX1028" s="39"/>
      <c r="GY1028" s="39"/>
      <c r="GZ1028" s="39"/>
      <c r="HA1028" s="39"/>
      <c r="HB1028" s="39"/>
      <c r="HC1028" s="39"/>
      <c r="HD1028" s="39"/>
      <c r="HE1028" s="39"/>
      <c r="HF1028" s="39"/>
      <c r="HG1028" s="39"/>
      <c r="HH1028" s="39"/>
      <c r="HI1028" s="39"/>
      <c r="HJ1028" s="39"/>
      <c r="HK1028" s="39"/>
      <c r="HL1028" s="39"/>
      <c r="HM1028" s="39"/>
      <c r="HN1028" s="39"/>
      <c r="HO1028" s="39"/>
      <c r="HP1028" s="39"/>
      <c r="HQ1028" s="39"/>
      <c r="HR1028" s="39"/>
      <c r="HS1028" s="39"/>
      <c r="HT1028" s="39"/>
    </row>
    <row r="1029" spans="1:228" ht="12.75" hidden="1" customHeight="1" x14ac:dyDescent="0.2">
      <c r="A1029" s="39"/>
      <c r="B1029" s="39"/>
      <c r="C1029" s="575" t="s">
        <v>224</v>
      </c>
      <c r="D1029" s="33"/>
      <c r="E1029" s="359">
        <f>IF(E1018=12,0,IF(E1017&lt;=0,0,((1-((((1+E1019)*(1/(1+E1020))))^E1017))/(1-((1+E1019)*(1/(1+E1020)))))*(1/(1+E1020))*(1+(1+E1020)^(1/12)-1)))</f>
        <v>0</v>
      </c>
      <c r="F1029" s="359">
        <f t="shared" ref="F1029:BR1029" si="1263">IF(F1018=12,0,IF(F1017&lt;=0,0,((1-((((1+F1019)*(1/(1+F1020))))^F1017))/(1-((1+F1019)*(1/(1+F1020)))))*(1/(1+F1020))*(1+(1+F1020)^(1/12)-1)))</f>
        <v>0</v>
      </c>
      <c r="G1029" s="359">
        <f t="shared" si="1263"/>
        <v>0</v>
      </c>
      <c r="H1029" s="359">
        <f t="shared" si="1263"/>
        <v>0</v>
      </c>
      <c r="I1029" s="359">
        <f t="shared" si="1263"/>
        <v>0</v>
      </c>
      <c r="J1029" s="359">
        <f t="shared" si="1263"/>
        <v>0</v>
      </c>
      <c r="K1029" s="359">
        <f t="shared" si="1263"/>
        <v>0</v>
      </c>
      <c r="L1029" s="359"/>
      <c r="M1029" s="359">
        <f t="shared" si="1263"/>
        <v>0</v>
      </c>
      <c r="N1029" s="359">
        <f t="shared" si="1263"/>
        <v>0</v>
      </c>
      <c r="O1029" s="359">
        <f t="shared" si="1263"/>
        <v>0</v>
      </c>
      <c r="P1029" s="359">
        <f t="shared" si="1263"/>
        <v>0</v>
      </c>
      <c r="Q1029" s="359">
        <f t="shared" si="1263"/>
        <v>0</v>
      </c>
      <c r="R1029" s="359">
        <f t="shared" si="1263"/>
        <v>0</v>
      </c>
      <c r="S1029" s="359">
        <f t="shared" si="1263"/>
        <v>0</v>
      </c>
      <c r="T1029" s="359">
        <f t="shared" si="1263"/>
        <v>0</v>
      </c>
      <c r="U1029" s="359">
        <f t="shared" si="1263"/>
        <v>0</v>
      </c>
      <c r="V1029" s="359">
        <f t="shared" si="1263"/>
        <v>0</v>
      </c>
      <c r="W1029" s="359">
        <f t="shared" si="1263"/>
        <v>0</v>
      </c>
      <c r="X1029" s="359">
        <f t="shared" si="1263"/>
        <v>0</v>
      </c>
      <c r="Y1029" s="359">
        <f t="shared" si="1263"/>
        <v>0</v>
      </c>
      <c r="Z1029" s="359">
        <f t="shared" si="1263"/>
        <v>0</v>
      </c>
      <c r="AA1029" s="359">
        <f t="shared" si="1263"/>
        <v>0</v>
      </c>
      <c r="AB1029" s="359">
        <f t="shared" si="1263"/>
        <v>0</v>
      </c>
      <c r="AC1029" s="359">
        <f t="shared" si="1263"/>
        <v>0</v>
      </c>
      <c r="AD1029" s="359">
        <f t="shared" si="1263"/>
        <v>0</v>
      </c>
      <c r="AE1029" s="359">
        <f t="shared" si="1263"/>
        <v>0</v>
      </c>
      <c r="AF1029" s="359">
        <f t="shared" si="1263"/>
        <v>0</v>
      </c>
      <c r="AG1029" s="359">
        <f t="shared" si="1263"/>
        <v>0</v>
      </c>
      <c r="AH1029" s="359">
        <f t="shared" si="1263"/>
        <v>0</v>
      </c>
      <c r="AI1029" s="359">
        <f t="shared" si="1263"/>
        <v>0</v>
      </c>
      <c r="AJ1029" s="359">
        <f t="shared" si="1263"/>
        <v>0</v>
      </c>
      <c r="AK1029" s="359">
        <f t="shared" si="1263"/>
        <v>0</v>
      </c>
      <c r="AL1029" s="359">
        <f t="shared" si="1263"/>
        <v>0</v>
      </c>
      <c r="AM1029" s="359">
        <f t="shared" si="1263"/>
        <v>0</v>
      </c>
      <c r="AN1029" s="359">
        <f t="shared" si="1263"/>
        <v>0</v>
      </c>
      <c r="AO1029" s="359">
        <f t="shared" si="1263"/>
        <v>0</v>
      </c>
      <c r="AP1029" s="359">
        <f t="shared" si="1263"/>
        <v>0</v>
      </c>
      <c r="AQ1029" s="359">
        <f t="shared" si="1263"/>
        <v>0</v>
      </c>
      <c r="AR1029" s="359">
        <f t="shared" si="1263"/>
        <v>0</v>
      </c>
      <c r="AS1029" s="359">
        <f t="shared" si="1263"/>
        <v>0</v>
      </c>
      <c r="AT1029" s="359">
        <f t="shared" si="1263"/>
        <v>0</v>
      </c>
      <c r="AU1029" s="359">
        <f t="shared" si="1263"/>
        <v>0</v>
      </c>
      <c r="AV1029" s="359">
        <f t="shared" si="1263"/>
        <v>0</v>
      </c>
      <c r="AW1029" s="359">
        <f t="shared" si="1263"/>
        <v>0</v>
      </c>
      <c r="AX1029" s="359">
        <f t="shared" si="1263"/>
        <v>0</v>
      </c>
      <c r="AY1029" s="359">
        <f t="shared" si="1263"/>
        <v>0</v>
      </c>
      <c r="AZ1029" s="359">
        <f t="shared" si="1263"/>
        <v>0</v>
      </c>
      <c r="BA1029" s="1272">
        <f t="shared" si="1263"/>
        <v>0</v>
      </c>
      <c r="BB1029" s="359"/>
      <c r="BC1029" s="359">
        <f t="shared" si="1263"/>
        <v>0</v>
      </c>
      <c r="BD1029" s="359">
        <f t="shared" si="1263"/>
        <v>0</v>
      </c>
      <c r="BE1029" s="359">
        <f t="shared" si="1263"/>
        <v>0</v>
      </c>
      <c r="BF1029" s="359">
        <f t="shared" si="1263"/>
        <v>0</v>
      </c>
      <c r="BG1029" s="359">
        <f t="shared" si="1263"/>
        <v>0</v>
      </c>
      <c r="BH1029" s="359">
        <f t="shared" si="1263"/>
        <v>0</v>
      </c>
      <c r="BI1029" s="359">
        <f t="shared" si="1263"/>
        <v>0</v>
      </c>
      <c r="BJ1029" s="359">
        <f t="shared" si="1263"/>
        <v>0</v>
      </c>
      <c r="BK1029" s="359">
        <f t="shared" si="1263"/>
        <v>0</v>
      </c>
      <c r="BL1029" s="359">
        <f t="shared" si="1263"/>
        <v>0</v>
      </c>
      <c r="BM1029" s="359">
        <f t="shared" si="1263"/>
        <v>0</v>
      </c>
      <c r="BN1029" s="359">
        <f t="shared" si="1263"/>
        <v>0</v>
      </c>
      <c r="BO1029" s="359">
        <f t="shared" si="1263"/>
        <v>0</v>
      </c>
      <c r="BP1029" s="359">
        <f t="shared" si="1263"/>
        <v>0</v>
      </c>
      <c r="BQ1029" s="359">
        <f t="shared" si="1263"/>
        <v>0</v>
      </c>
      <c r="BR1029" s="359">
        <f t="shared" si="1263"/>
        <v>0</v>
      </c>
      <c r="BS1029" s="359">
        <f t="shared" ref="BS1029:CA1029" si="1264">IF(BS1018=12,0,IF(BS1017&lt;=0,0,((1-((((1+BS1019)*(1/(1+BS1020))))^BS1017))/(1-((1+BS1019)*(1/(1+BS1020)))))*(1/(1+BS1020))*(1+(1+BS1020)^(1/12)-1)))</f>
        <v>0</v>
      </c>
      <c r="BT1029" s="359">
        <f t="shared" si="1264"/>
        <v>0</v>
      </c>
      <c r="BU1029" s="359">
        <f t="shared" si="1264"/>
        <v>0</v>
      </c>
      <c r="BV1029" s="359">
        <f t="shared" si="1264"/>
        <v>0</v>
      </c>
      <c r="BW1029" s="359">
        <f t="shared" si="1264"/>
        <v>0</v>
      </c>
      <c r="BX1029" s="359">
        <f t="shared" si="1264"/>
        <v>0</v>
      </c>
      <c r="BY1029" s="359">
        <f t="shared" si="1264"/>
        <v>0</v>
      </c>
      <c r="BZ1029" s="359">
        <f t="shared" si="1264"/>
        <v>0</v>
      </c>
      <c r="CA1029" s="359">
        <f t="shared" si="1264"/>
        <v>0</v>
      </c>
      <c r="CB1029" s="39"/>
      <c r="CC1029" s="39"/>
      <c r="CD1029" s="39"/>
      <c r="CE1029" s="39"/>
      <c r="CF1029" s="39"/>
      <c r="CG1029" s="39"/>
      <c r="CH1029" s="39"/>
      <c r="CI1029" s="39"/>
      <c r="CJ1029" s="39"/>
      <c r="CK1029" s="39"/>
      <c r="CL1029" s="39"/>
      <c r="CM1029" s="39"/>
      <c r="CN1029" s="39"/>
      <c r="CO1029" s="39"/>
      <c r="CP1029" s="39"/>
      <c r="CQ1029" s="39"/>
      <c r="CR1029" s="39"/>
      <c r="CS1029" s="39"/>
      <c r="CT1029" s="39"/>
      <c r="CU1029" s="39"/>
      <c r="CV1029" s="39"/>
      <c r="CW1029" s="39"/>
      <c r="CX1029" s="39"/>
      <c r="CY1029" s="39"/>
      <c r="CZ1029" s="39"/>
      <c r="DA1029" s="39"/>
      <c r="DB1029" s="39"/>
      <c r="DC1029" s="39"/>
      <c r="DD1029" s="39"/>
      <c r="DE1029" s="39"/>
      <c r="DF1029" s="39"/>
      <c r="DG1029" s="39"/>
      <c r="DH1029" s="39"/>
      <c r="DI1029" s="39"/>
      <c r="DJ1029" s="39"/>
      <c r="DK1029" s="39"/>
      <c r="DL1029" s="39"/>
      <c r="DM1029" s="39"/>
      <c r="DN1029" s="39"/>
      <c r="DO1029" s="39"/>
      <c r="DP1029" s="39"/>
      <c r="DQ1029" s="39"/>
      <c r="DR1029" s="39"/>
      <c r="DS1029" s="39"/>
      <c r="DT1029" s="39"/>
      <c r="DU1029" s="39"/>
      <c r="DV1029" s="39"/>
      <c r="DW1029" s="39"/>
      <c r="DX1029" s="39"/>
      <c r="DY1029" s="39"/>
      <c r="DZ1029" s="39"/>
      <c r="EA1029" s="39"/>
      <c r="EB1029" s="39"/>
      <c r="EC1029" s="39"/>
      <c r="ED1029" s="39"/>
      <c r="EE1029" s="39"/>
      <c r="EF1029" s="39"/>
      <c r="EG1029" s="39"/>
      <c r="EH1029" s="39"/>
      <c r="EI1029" s="39"/>
      <c r="EJ1029" s="39"/>
      <c r="EK1029" s="39"/>
      <c r="EL1029" s="39"/>
      <c r="EM1029" s="39"/>
      <c r="EN1029" s="39"/>
      <c r="EO1029" s="39"/>
      <c r="EP1029" s="39"/>
      <c r="EQ1029" s="39"/>
      <c r="ER1029" s="39"/>
      <c r="ES1029" s="39"/>
      <c r="ET1029" s="39"/>
      <c r="EU1029" s="39"/>
      <c r="EV1029" s="39"/>
      <c r="EW1029" s="39"/>
      <c r="EX1029" s="39"/>
      <c r="EY1029" s="39"/>
      <c r="EZ1029" s="39"/>
      <c r="FA1029" s="39"/>
      <c r="FB1029" s="39"/>
      <c r="FC1029" s="39"/>
      <c r="FD1029" s="39"/>
      <c r="FE1029" s="39"/>
      <c r="FF1029" s="39"/>
      <c r="FG1029" s="39"/>
      <c r="FH1029" s="39"/>
      <c r="FI1029" s="39"/>
      <c r="FJ1029" s="39"/>
      <c r="FK1029" s="39"/>
      <c r="FL1029" s="39"/>
      <c r="FM1029" s="39"/>
      <c r="FN1029" s="39"/>
      <c r="FO1029" s="39"/>
      <c r="FP1029" s="39"/>
      <c r="FQ1029" s="39"/>
      <c r="FR1029" s="39"/>
      <c r="FS1029" s="39"/>
      <c r="FT1029" s="39"/>
      <c r="FU1029" s="39"/>
      <c r="FV1029" s="39"/>
      <c r="FW1029" s="39"/>
      <c r="FX1029" s="39"/>
      <c r="FY1029" s="39"/>
      <c r="FZ1029" s="39"/>
      <c r="GA1029" s="39"/>
      <c r="GB1029" s="39"/>
      <c r="GC1029" s="39"/>
      <c r="GD1029" s="39"/>
      <c r="GE1029" s="39"/>
      <c r="GF1029" s="39"/>
      <c r="GG1029" s="39"/>
      <c r="GH1029" s="39"/>
      <c r="GI1029" s="39"/>
      <c r="GJ1029" s="39"/>
      <c r="GK1029" s="39"/>
      <c r="GL1029" s="39"/>
      <c r="GM1029" s="39"/>
      <c r="GN1029" s="39"/>
      <c r="GO1029" s="39"/>
      <c r="GP1029" s="39"/>
      <c r="GQ1029" s="39"/>
      <c r="GR1029" s="39"/>
      <c r="GS1029" s="39"/>
      <c r="GT1029" s="39"/>
      <c r="GU1029" s="39"/>
      <c r="GV1029" s="39"/>
      <c r="GW1029" s="39"/>
      <c r="GX1029" s="39"/>
      <c r="GY1029" s="39"/>
      <c r="GZ1029" s="39"/>
      <c r="HA1029" s="39"/>
      <c r="HB1029" s="39"/>
      <c r="HC1029" s="39"/>
      <c r="HD1029" s="39"/>
      <c r="HE1029" s="39"/>
      <c r="HF1029" s="39"/>
      <c r="HG1029" s="39"/>
      <c r="HH1029" s="39"/>
      <c r="HI1029" s="39"/>
      <c r="HJ1029" s="39"/>
      <c r="HK1029" s="39"/>
      <c r="HL1029" s="39"/>
      <c r="HM1029" s="39"/>
      <c r="HN1029" s="39"/>
      <c r="HO1029" s="39"/>
      <c r="HP1029" s="39"/>
      <c r="HQ1029" s="39"/>
      <c r="HR1029" s="39"/>
      <c r="HS1029" s="39"/>
      <c r="HT1029" s="39"/>
    </row>
    <row r="1030" spans="1:228" ht="12.75" hidden="1" customHeight="1" x14ac:dyDescent="0.2">
      <c r="A1030" s="39"/>
      <c r="B1030" s="39"/>
      <c r="C1030" s="576" t="s">
        <v>225</v>
      </c>
      <c r="D1030" s="577"/>
      <c r="E1030" s="360">
        <f ca="1">E1028+E1029</f>
        <v>181.41770492196909</v>
      </c>
      <c r="F1030" s="360">
        <f t="shared" ref="F1030:BR1030" ca="1" si="1265">F1028+F1029</f>
        <v>174.66611666269981</v>
      </c>
      <c r="G1030" s="360">
        <f t="shared" ca="1" si="1265"/>
        <v>167.71198075565246</v>
      </c>
      <c r="H1030" s="360">
        <f t="shared" ca="1" si="1265"/>
        <v>160.54922077139369</v>
      </c>
      <c r="I1030" s="360">
        <f t="shared" ca="1" si="1265"/>
        <v>153.17157798760715</v>
      </c>
      <c r="J1030" s="360">
        <f t="shared" ca="1" si="1265"/>
        <v>145.57260592030698</v>
      </c>
      <c r="K1030" s="360">
        <f t="shared" ca="1" si="1265"/>
        <v>137.74566469098787</v>
      </c>
      <c r="L1030" s="360"/>
      <c r="M1030" s="360">
        <f t="shared" ca="1" si="1265"/>
        <v>129.68391522478916</v>
      </c>
      <c r="N1030" s="360">
        <f t="shared" ca="1" si="1265"/>
        <v>121.3803132746045</v>
      </c>
      <c r="O1030" s="360">
        <f t="shared" ca="1" si="1265"/>
        <v>112.82760326591429</v>
      </c>
      <c r="P1030" s="360">
        <f t="shared" ca="1" si="1265"/>
        <v>104.01831195696339</v>
      </c>
      <c r="Q1030" s="360">
        <f t="shared" ca="1" si="1265"/>
        <v>94.944741908743921</v>
      </c>
      <c r="R1030" s="360">
        <f t="shared" ca="1" si="1265"/>
        <v>85.598964759077916</v>
      </c>
      <c r="S1030" s="360">
        <f t="shared" ca="1" si="1265"/>
        <v>75.972814294921875</v>
      </c>
      <c r="T1030" s="360">
        <f t="shared" ca="1" si="1265"/>
        <v>66.057879316841209</v>
      </c>
      <c r="U1030" s="360">
        <f t="shared" ca="1" si="1265"/>
        <v>55.84549628941808</v>
      </c>
      <c r="V1030" s="360">
        <f t="shared" ca="1" si="1265"/>
        <v>45.326741771172294</v>
      </c>
      <c r="W1030" s="360">
        <f t="shared" ca="1" si="1265"/>
        <v>34.492424617379093</v>
      </c>
      <c r="X1030" s="360">
        <f t="shared" ca="1" si="1265"/>
        <v>23.333077948972139</v>
      </c>
      <c r="Y1030" s="360">
        <f t="shared" ca="1" si="1265"/>
        <v>11.83895088051295</v>
      </c>
      <c r="Z1030" s="360">
        <f t="shared" ca="1" si="1265"/>
        <v>0</v>
      </c>
      <c r="AA1030" s="360">
        <f t="shared" ca="1" si="1265"/>
        <v>0</v>
      </c>
      <c r="AB1030" s="360">
        <f t="shared" ca="1" si="1265"/>
        <v>0</v>
      </c>
      <c r="AC1030" s="360">
        <f t="shared" ca="1" si="1265"/>
        <v>0</v>
      </c>
      <c r="AD1030" s="360">
        <f t="shared" ca="1" si="1265"/>
        <v>0</v>
      </c>
      <c r="AE1030" s="360">
        <f t="shared" ca="1" si="1265"/>
        <v>0</v>
      </c>
      <c r="AF1030" s="360">
        <f t="shared" ca="1" si="1265"/>
        <v>0</v>
      </c>
      <c r="AG1030" s="360">
        <f t="shared" ca="1" si="1265"/>
        <v>0</v>
      </c>
      <c r="AH1030" s="360">
        <f t="shared" ca="1" si="1265"/>
        <v>0</v>
      </c>
      <c r="AI1030" s="360">
        <f t="shared" ca="1" si="1265"/>
        <v>0</v>
      </c>
      <c r="AJ1030" s="360">
        <f t="shared" ca="1" si="1265"/>
        <v>0</v>
      </c>
      <c r="AK1030" s="360">
        <f t="shared" ca="1" si="1265"/>
        <v>0</v>
      </c>
      <c r="AL1030" s="360">
        <f t="shared" ca="1" si="1265"/>
        <v>0</v>
      </c>
      <c r="AM1030" s="360">
        <f t="shared" ca="1" si="1265"/>
        <v>0</v>
      </c>
      <c r="AN1030" s="360">
        <f t="shared" ca="1" si="1265"/>
        <v>0</v>
      </c>
      <c r="AO1030" s="360">
        <f t="shared" ca="1" si="1265"/>
        <v>0</v>
      </c>
      <c r="AP1030" s="360">
        <f t="shared" ca="1" si="1265"/>
        <v>0</v>
      </c>
      <c r="AQ1030" s="360">
        <f t="shared" ca="1" si="1265"/>
        <v>0</v>
      </c>
      <c r="AR1030" s="360">
        <f t="shared" ca="1" si="1265"/>
        <v>0</v>
      </c>
      <c r="AS1030" s="360">
        <f t="shared" ca="1" si="1265"/>
        <v>0</v>
      </c>
      <c r="AT1030" s="360">
        <f t="shared" ca="1" si="1265"/>
        <v>0</v>
      </c>
      <c r="AU1030" s="360">
        <f t="shared" ca="1" si="1265"/>
        <v>0</v>
      </c>
      <c r="AV1030" s="360">
        <f t="shared" ca="1" si="1265"/>
        <v>0</v>
      </c>
      <c r="AW1030" s="360">
        <f t="shared" ca="1" si="1265"/>
        <v>0</v>
      </c>
      <c r="AX1030" s="360">
        <f t="shared" ca="1" si="1265"/>
        <v>0</v>
      </c>
      <c r="AY1030" s="360">
        <f t="shared" ca="1" si="1265"/>
        <v>0</v>
      </c>
      <c r="AZ1030" s="360">
        <f t="shared" ca="1" si="1265"/>
        <v>0</v>
      </c>
      <c r="BA1030" s="1273">
        <f t="shared" ca="1" si="1265"/>
        <v>0</v>
      </c>
      <c r="BB1030" s="360"/>
      <c r="BC1030" s="360">
        <f t="shared" ca="1" si="1265"/>
        <v>0</v>
      </c>
      <c r="BD1030" s="360">
        <f t="shared" ca="1" si="1265"/>
        <v>0</v>
      </c>
      <c r="BE1030" s="360">
        <f t="shared" ca="1" si="1265"/>
        <v>0</v>
      </c>
      <c r="BF1030" s="360">
        <f t="shared" ca="1" si="1265"/>
        <v>0</v>
      </c>
      <c r="BG1030" s="360">
        <f t="shared" ca="1" si="1265"/>
        <v>0</v>
      </c>
      <c r="BH1030" s="360">
        <f t="shared" ca="1" si="1265"/>
        <v>0</v>
      </c>
      <c r="BI1030" s="360">
        <f t="shared" ca="1" si="1265"/>
        <v>0</v>
      </c>
      <c r="BJ1030" s="360">
        <f t="shared" ca="1" si="1265"/>
        <v>0</v>
      </c>
      <c r="BK1030" s="360">
        <f t="shared" ca="1" si="1265"/>
        <v>0</v>
      </c>
      <c r="BL1030" s="360">
        <f t="shared" ca="1" si="1265"/>
        <v>0</v>
      </c>
      <c r="BM1030" s="360">
        <f t="shared" ca="1" si="1265"/>
        <v>0</v>
      </c>
      <c r="BN1030" s="360">
        <f t="shared" ca="1" si="1265"/>
        <v>0</v>
      </c>
      <c r="BO1030" s="360">
        <f t="shared" ca="1" si="1265"/>
        <v>0</v>
      </c>
      <c r="BP1030" s="360">
        <f t="shared" ca="1" si="1265"/>
        <v>0</v>
      </c>
      <c r="BQ1030" s="360">
        <f t="shared" ca="1" si="1265"/>
        <v>0</v>
      </c>
      <c r="BR1030" s="360">
        <f t="shared" ca="1" si="1265"/>
        <v>0</v>
      </c>
      <c r="BS1030" s="360">
        <f t="shared" ref="BS1030:CA1030" ca="1" si="1266">BS1028+BS1029</f>
        <v>0</v>
      </c>
      <c r="BT1030" s="360">
        <f t="shared" ca="1" si="1266"/>
        <v>0</v>
      </c>
      <c r="BU1030" s="360">
        <f t="shared" ca="1" si="1266"/>
        <v>0</v>
      </c>
      <c r="BV1030" s="360">
        <f t="shared" ca="1" si="1266"/>
        <v>0</v>
      </c>
      <c r="BW1030" s="360">
        <f t="shared" ca="1" si="1266"/>
        <v>0</v>
      </c>
      <c r="BX1030" s="360">
        <f t="shared" ca="1" si="1266"/>
        <v>0</v>
      </c>
      <c r="BY1030" s="360">
        <f t="shared" ca="1" si="1266"/>
        <v>0</v>
      </c>
      <c r="BZ1030" s="360">
        <f t="shared" ca="1" si="1266"/>
        <v>0</v>
      </c>
      <c r="CA1030" s="360">
        <f t="shared" ca="1" si="1266"/>
        <v>0</v>
      </c>
      <c r="CB1030" s="39"/>
      <c r="CC1030" s="39"/>
      <c r="CD1030" s="39"/>
      <c r="CE1030" s="39"/>
      <c r="CF1030" s="39"/>
      <c r="CG1030" s="39"/>
      <c r="CH1030" s="39"/>
      <c r="CI1030" s="39"/>
      <c r="CJ1030" s="39"/>
      <c r="CK1030" s="39"/>
      <c r="CL1030" s="39"/>
      <c r="CM1030" s="39"/>
      <c r="CN1030" s="39"/>
      <c r="CO1030" s="39"/>
      <c r="CP1030" s="39"/>
      <c r="CQ1030" s="39"/>
      <c r="CR1030" s="39"/>
      <c r="CS1030" s="39"/>
      <c r="CT1030" s="39"/>
      <c r="CU1030" s="39"/>
      <c r="CV1030" s="39"/>
      <c r="CW1030" s="39"/>
      <c r="CX1030" s="39"/>
      <c r="CY1030" s="39"/>
      <c r="CZ1030" s="39"/>
      <c r="DA1030" s="39"/>
      <c r="DB1030" s="39"/>
      <c r="DC1030" s="39"/>
      <c r="DD1030" s="39"/>
      <c r="DE1030" s="39"/>
      <c r="DF1030" s="39"/>
      <c r="DG1030" s="39"/>
      <c r="DH1030" s="39"/>
      <c r="DI1030" s="39"/>
      <c r="DJ1030" s="39"/>
      <c r="DK1030" s="39"/>
      <c r="DL1030" s="39"/>
      <c r="DM1030" s="39"/>
      <c r="DN1030" s="39"/>
      <c r="DO1030" s="39"/>
      <c r="DP1030" s="39"/>
      <c r="DQ1030" s="39"/>
      <c r="DR1030" s="39"/>
      <c r="DS1030" s="39"/>
      <c r="DT1030" s="39"/>
      <c r="DU1030" s="39"/>
      <c r="DV1030" s="39"/>
      <c r="DW1030" s="39"/>
      <c r="DX1030" s="39"/>
      <c r="DY1030" s="39"/>
      <c r="DZ1030" s="39"/>
      <c r="EA1030" s="39"/>
      <c r="EB1030" s="39"/>
      <c r="EC1030" s="39"/>
      <c r="ED1030" s="39"/>
      <c r="EE1030" s="39"/>
      <c r="EF1030" s="39"/>
      <c r="EG1030" s="39"/>
      <c r="EH1030" s="39"/>
      <c r="EI1030" s="39"/>
      <c r="EJ1030" s="39"/>
      <c r="EK1030" s="39"/>
      <c r="EL1030" s="39"/>
      <c r="EM1030" s="39"/>
      <c r="EN1030" s="39"/>
      <c r="EO1030" s="39"/>
      <c r="EP1030" s="39"/>
      <c r="EQ1030" s="39"/>
      <c r="ER1030" s="39"/>
      <c r="ES1030" s="39"/>
      <c r="ET1030" s="39"/>
      <c r="EU1030" s="39"/>
      <c r="EV1030" s="39"/>
      <c r="EW1030" s="39"/>
      <c r="EX1030" s="39"/>
      <c r="EY1030" s="39"/>
      <c r="EZ1030" s="39"/>
      <c r="FA1030" s="39"/>
      <c r="FB1030" s="39"/>
      <c r="FC1030" s="39"/>
      <c r="FD1030" s="39"/>
      <c r="FE1030" s="39"/>
      <c r="FF1030" s="39"/>
      <c r="FG1030" s="39"/>
      <c r="FH1030" s="39"/>
      <c r="FI1030" s="39"/>
      <c r="FJ1030" s="39"/>
      <c r="FK1030" s="39"/>
      <c r="FL1030" s="39"/>
      <c r="FM1030" s="39"/>
      <c r="FN1030" s="39"/>
      <c r="FO1030" s="39"/>
      <c r="FP1030" s="39"/>
      <c r="FQ1030" s="39"/>
      <c r="FR1030" s="39"/>
      <c r="FS1030" s="39"/>
      <c r="FT1030" s="39"/>
      <c r="FU1030" s="39"/>
      <c r="FV1030" s="39"/>
      <c r="FW1030" s="39"/>
      <c r="FX1030" s="39"/>
      <c r="FY1030" s="39"/>
      <c r="FZ1030" s="39"/>
      <c r="GA1030" s="39"/>
      <c r="GB1030" s="39"/>
      <c r="GC1030" s="39"/>
      <c r="GD1030" s="39"/>
      <c r="GE1030" s="39"/>
      <c r="GF1030" s="39"/>
      <c r="GG1030" s="39"/>
      <c r="GH1030" s="39"/>
      <c r="GI1030" s="39"/>
      <c r="GJ1030" s="39"/>
      <c r="GK1030" s="39"/>
      <c r="GL1030" s="39"/>
      <c r="GM1030" s="39"/>
      <c r="GN1030" s="39"/>
      <c r="GO1030" s="39"/>
      <c r="GP1030" s="39"/>
      <c r="GQ1030" s="39"/>
      <c r="GR1030" s="39"/>
      <c r="GS1030" s="39"/>
      <c r="GT1030" s="39"/>
      <c r="GU1030" s="39"/>
      <c r="GV1030" s="39"/>
      <c r="GW1030" s="39"/>
      <c r="GX1030" s="39"/>
      <c r="GY1030" s="39"/>
      <c r="GZ1030" s="39"/>
      <c r="HA1030" s="39"/>
      <c r="HB1030" s="39"/>
      <c r="HC1030" s="39"/>
      <c r="HD1030" s="39"/>
      <c r="HE1030" s="39"/>
      <c r="HF1030" s="39"/>
      <c r="HG1030" s="39"/>
      <c r="HH1030" s="39"/>
      <c r="HI1030" s="39"/>
      <c r="HJ1030" s="39"/>
      <c r="HK1030" s="39"/>
      <c r="HL1030" s="39"/>
      <c r="HM1030" s="39"/>
      <c r="HN1030" s="39"/>
      <c r="HO1030" s="39"/>
      <c r="HP1030" s="39"/>
      <c r="HQ1030" s="39"/>
      <c r="HR1030" s="39"/>
      <c r="HS1030" s="39"/>
      <c r="HT1030" s="39"/>
    </row>
    <row r="1031" spans="1:228" ht="12.75" hidden="1" customHeight="1" x14ac:dyDescent="0.2">
      <c r="A1031" s="39"/>
      <c r="B1031" s="39"/>
      <c r="C1031" s="813" t="s">
        <v>226</v>
      </c>
      <c r="D1031" s="814"/>
      <c r="E1031" s="814"/>
      <c r="F1031" s="814"/>
      <c r="G1031" s="814"/>
      <c r="H1031" s="814"/>
      <c r="I1031" s="814"/>
      <c r="J1031" s="814"/>
      <c r="K1031" s="814"/>
      <c r="L1031" s="814"/>
      <c r="M1031" s="814"/>
      <c r="N1031" s="814"/>
      <c r="O1031" s="814"/>
      <c r="P1031" s="814"/>
      <c r="Q1031" s="814"/>
      <c r="R1031" s="814"/>
      <c r="S1031" s="814"/>
      <c r="T1031" s="814"/>
      <c r="U1031" s="814"/>
      <c r="V1031" s="814"/>
      <c r="W1031" s="814"/>
      <c r="X1031" s="814"/>
      <c r="Y1031" s="814"/>
      <c r="Z1031" s="814"/>
      <c r="AA1031" s="814"/>
      <c r="AB1031" s="814"/>
      <c r="AC1031" s="814"/>
      <c r="AD1031" s="814"/>
      <c r="AE1031" s="814"/>
      <c r="AF1031" s="814"/>
      <c r="AG1031" s="814"/>
      <c r="AH1031" s="814"/>
      <c r="AI1031" s="814"/>
      <c r="AJ1031" s="814"/>
      <c r="AK1031" s="814"/>
      <c r="AL1031" s="814"/>
      <c r="AM1031" s="814"/>
      <c r="AN1031" s="814"/>
      <c r="AO1031" s="814"/>
      <c r="AP1031" s="814"/>
      <c r="AQ1031" s="814"/>
      <c r="AR1031" s="814"/>
      <c r="AS1031" s="814"/>
      <c r="AT1031" s="814"/>
      <c r="AU1031" s="814"/>
      <c r="AV1031" s="814"/>
      <c r="AW1031" s="814"/>
      <c r="AX1031" s="814"/>
      <c r="AY1031" s="814"/>
      <c r="AZ1031" s="814"/>
      <c r="BA1031" s="1243"/>
      <c r="BB1031" s="814"/>
      <c r="BC1031" s="814"/>
      <c r="BD1031" s="814"/>
      <c r="BE1031" s="814"/>
      <c r="BF1031" s="814"/>
      <c r="BG1031" s="814"/>
      <c r="BH1031" s="814"/>
      <c r="BI1031" s="814"/>
      <c r="BJ1031" s="814"/>
      <c r="BK1031" s="814"/>
      <c r="BL1031" s="814"/>
      <c r="BM1031" s="814"/>
      <c r="BN1031" s="814"/>
      <c r="BO1031" s="814"/>
      <c r="BP1031" s="814"/>
      <c r="BQ1031" s="814"/>
      <c r="BR1031" s="814"/>
      <c r="BS1031" s="814"/>
      <c r="BT1031" s="814"/>
      <c r="BU1031" s="814"/>
      <c r="BV1031" s="814"/>
      <c r="BW1031" s="814"/>
      <c r="BX1031" s="814"/>
      <c r="BY1031" s="814"/>
      <c r="BZ1031" s="814"/>
      <c r="CA1031" s="814"/>
      <c r="CB1031" s="39"/>
      <c r="CC1031" s="39"/>
      <c r="CD1031" s="39"/>
      <c r="CE1031" s="39"/>
      <c r="CF1031" s="39"/>
      <c r="CG1031" s="39"/>
      <c r="CH1031" s="39"/>
      <c r="CI1031" s="39"/>
      <c r="CJ1031" s="39"/>
      <c r="CK1031" s="39"/>
      <c r="CL1031" s="39"/>
      <c r="CM1031" s="39"/>
      <c r="CN1031" s="39"/>
      <c r="CO1031" s="39"/>
      <c r="CP1031" s="39"/>
      <c r="CQ1031" s="39"/>
      <c r="CR1031" s="39"/>
      <c r="CS1031" s="39"/>
      <c r="CT1031" s="39"/>
      <c r="CU1031" s="39"/>
      <c r="CV1031" s="39"/>
      <c r="CW1031" s="39"/>
      <c r="CX1031" s="39"/>
      <c r="CY1031" s="39"/>
      <c r="CZ1031" s="39"/>
      <c r="DA1031" s="39"/>
      <c r="DB1031" s="39"/>
      <c r="DC1031" s="39"/>
      <c r="DD1031" s="39"/>
      <c r="DE1031" s="39"/>
      <c r="DF1031" s="39"/>
      <c r="DG1031" s="39"/>
      <c r="DH1031" s="39"/>
      <c r="DI1031" s="39"/>
      <c r="DJ1031" s="39"/>
      <c r="DK1031" s="39"/>
      <c r="DL1031" s="39"/>
      <c r="DM1031" s="39"/>
      <c r="DN1031" s="39"/>
      <c r="DO1031" s="39"/>
      <c r="DP1031" s="39"/>
      <c r="DQ1031" s="39"/>
      <c r="DR1031" s="39"/>
      <c r="DS1031" s="39"/>
      <c r="DT1031" s="39"/>
      <c r="DU1031" s="39"/>
      <c r="DV1031" s="39"/>
      <c r="DW1031" s="39"/>
      <c r="DX1031" s="39"/>
      <c r="DY1031" s="39"/>
      <c r="DZ1031" s="39"/>
      <c r="EA1031" s="39"/>
      <c r="EB1031" s="39"/>
      <c r="EC1031" s="39"/>
      <c r="ED1031" s="39"/>
      <c r="EE1031" s="39"/>
      <c r="EF1031" s="39"/>
      <c r="EG1031" s="39"/>
      <c r="EH1031" s="39"/>
      <c r="EI1031" s="39"/>
      <c r="EJ1031" s="39"/>
      <c r="EK1031" s="39"/>
      <c r="EL1031" s="39"/>
      <c r="EM1031" s="39"/>
      <c r="EN1031" s="39"/>
      <c r="EO1031" s="39"/>
      <c r="EP1031" s="39"/>
      <c r="EQ1031" s="39"/>
      <c r="ER1031" s="39"/>
      <c r="ES1031" s="39"/>
      <c r="ET1031" s="39"/>
      <c r="EU1031" s="39"/>
      <c r="EV1031" s="39"/>
      <c r="EW1031" s="39"/>
      <c r="EX1031" s="39"/>
      <c r="EY1031" s="39"/>
      <c r="EZ1031" s="39"/>
      <c r="FA1031" s="39"/>
      <c r="FB1031" s="39"/>
      <c r="FC1031" s="39"/>
      <c r="FD1031" s="39"/>
      <c r="FE1031" s="39"/>
      <c r="FF1031" s="39"/>
      <c r="FG1031" s="39"/>
      <c r="FH1031" s="39"/>
      <c r="FI1031" s="39"/>
      <c r="FJ1031" s="39"/>
      <c r="FK1031" s="39"/>
      <c r="FL1031" s="39"/>
      <c r="FM1031" s="39"/>
      <c r="FN1031" s="39"/>
      <c r="FO1031" s="39"/>
      <c r="FP1031" s="39"/>
      <c r="FQ1031" s="39"/>
      <c r="FR1031" s="39"/>
      <c r="FS1031" s="39"/>
      <c r="FT1031" s="39"/>
      <c r="FU1031" s="39"/>
      <c r="FV1031" s="39"/>
      <c r="FW1031" s="39"/>
      <c r="FX1031" s="39"/>
      <c r="FY1031" s="39"/>
      <c r="FZ1031" s="39"/>
      <c r="GA1031" s="39"/>
      <c r="GB1031" s="39"/>
      <c r="GC1031" s="39"/>
      <c r="GD1031" s="39"/>
      <c r="GE1031" s="39"/>
      <c r="GF1031" s="39"/>
      <c r="GG1031" s="39"/>
      <c r="GH1031" s="39"/>
      <c r="GI1031" s="39"/>
      <c r="GJ1031" s="39"/>
      <c r="GK1031" s="39"/>
      <c r="GL1031" s="39"/>
      <c r="GM1031" s="39"/>
      <c r="GN1031" s="39"/>
      <c r="GO1031" s="39"/>
      <c r="GP1031" s="39"/>
      <c r="GQ1031" s="39"/>
      <c r="GR1031" s="39"/>
      <c r="GS1031" s="39"/>
      <c r="GT1031" s="39"/>
      <c r="GU1031" s="39"/>
      <c r="GV1031" s="39"/>
      <c r="GW1031" s="39"/>
      <c r="GX1031" s="39"/>
      <c r="GY1031" s="39"/>
      <c r="GZ1031" s="39"/>
      <c r="HA1031" s="39"/>
      <c r="HB1031" s="39"/>
      <c r="HC1031" s="39"/>
      <c r="HD1031" s="39"/>
      <c r="HE1031" s="39"/>
      <c r="HF1031" s="39"/>
      <c r="HG1031" s="39"/>
      <c r="HH1031" s="39"/>
      <c r="HI1031" s="39"/>
      <c r="HJ1031" s="39"/>
      <c r="HK1031" s="39"/>
      <c r="HL1031" s="39"/>
      <c r="HM1031" s="39"/>
      <c r="HN1031" s="39"/>
      <c r="HO1031" s="39"/>
      <c r="HP1031" s="39"/>
      <c r="HQ1031" s="39"/>
      <c r="HR1031" s="39"/>
      <c r="HS1031" s="39"/>
      <c r="HT1031" s="39"/>
    </row>
    <row r="1032" spans="1:228" ht="12.75" hidden="1" customHeight="1" x14ac:dyDescent="0.2">
      <c r="A1032" s="39"/>
      <c r="B1032" s="39"/>
      <c r="C1032" s="813" t="s">
        <v>227</v>
      </c>
      <c r="D1032" s="815"/>
      <c r="E1032" s="816">
        <f t="shared" ref="E1032:K1032" ca="1" si="1267">ROUNDUP(IF(E$1016&lt;=$Y$30,$Y$29*(HLOOKUP($Y30-E$1016+1,$E$1017:$BD$1030,14,FALSE))),0)</f>
        <v>0</v>
      </c>
      <c r="F1032" s="816">
        <f t="shared" ca="1" si="1267"/>
        <v>0</v>
      </c>
      <c r="G1032" s="816">
        <f t="shared" ca="1" si="1267"/>
        <v>0</v>
      </c>
      <c r="H1032" s="816">
        <f t="shared" ca="1" si="1267"/>
        <v>0</v>
      </c>
      <c r="I1032" s="816">
        <f t="shared" ca="1" si="1267"/>
        <v>0</v>
      </c>
      <c r="J1032" s="816">
        <f t="shared" ca="1" si="1267"/>
        <v>0</v>
      </c>
      <c r="K1032" s="816">
        <f t="shared" ca="1" si="1267"/>
        <v>0</v>
      </c>
      <c r="L1032" s="816"/>
      <c r="M1032" s="816">
        <f t="shared" ref="M1032:BA1032" ca="1" si="1268">ROUNDUP(IF(M$1016&lt;=$Y$30,$Y$29*(HLOOKUP($Y30-M$1016+1,$E$1017:$BD$1030,14,FALSE))),0)</f>
        <v>0</v>
      </c>
      <c r="N1032" s="816">
        <f t="shared" ca="1" si="1268"/>
        <v>0</v>
      </c>
      <c r="O1032" s="816">
        <f t="shared" ca="1" si="1268"/>
        <v>0</v>
      </c>
      <c r="P1032" s="816">
        <f t="shared" ca="1" si="1268"/>
        <v>0</v>
      </c>
      <c r="Q1032" s="816">
        <f t="shared" ca="1" si="1268"/>
        <v>0</v>
      </c>
      <c r="R1032" s="816">
        <f t="shared" ca="1" si="1268"/>
        <v>0</v>
      </c>
      <c r="S1032" s="816">
        <f t="shared" ca="1" si="1268"/>
        <v>0</v>
      </c>
      <c r="T1032" s="816">
        <f t="shared" ca="1" si="1268"/>
        <v>0</v>
      </c>
      <c r="U1032" s="816">
        <f t="shared" ca="1" si="1268"/>
        <v>0</v>
      </c>
      <c r="V1032" s="816">
        <f t="shared" ca="1" si="1268"/>
        <v>0</v>
      </c>
      <c r="W1032" s="816">
        <f t="shared" ca="1" si="1268"/>
        <v>0</v>
      </c>
      <c r="X1032" s="816">
        <f t="shared" ca="1" si="1268"/>
        <v>0</v>
      </c>
      <c r="Y1032" s="816">
        <f t="shared" ca="1" si="1268"/>
        <v>0</v>
      </c>
      <c r="Z1032" s="816">
        <f t="shared" ca="1" si="1268"/>
        <v>0</v>
      </c>
      <c r="AA1032" s="816">
        <f t="shared" ca="1" si="1268"/>
        <v>0</v>
      </c>
      <c r="AB1032" s="816">
        <f t="shared" ca="1" si="1268"/>
        <v>0</v>
      </c>
      <c r="AC1032" s="816">
        <f t="shared" ca="1" si="1268"/>
        <v>0</v>
      </c>
      <c r="AD1032" s="816">
        <f t="shared" ca="1" si="1268"/>
        <v>0</v>
      </c>
      <c r="AE1032" s="816">
        <f t="shared" ca="1" si="1268"/>
        <v>0</v>
      </c>
      <c r="AF1032" s="816">
        <f t="shared" ca="1" si="1268"/>
        <v>0</v>
      </c>
      <c r="AG1032" s="816">
        <f t="shared" ca="1" si="1268"/>
        <v>0</v>
      </c>
      <c r="AH1032" s="816">
        <f t="shared" ca="1" si="1268"/>
        <v>0</v>
      </c>
      <c r="AI1032" s="816">
        <f t="shared" ca="1" si="1268"/>
        <v>0</v>
      </c>
      <c r="AJ1032" s="816">
        <f t="shared" ca="1" si="1268"/>
        <v>0</v>
      </c>
      <c r="AK1032" s="816">
        <f t="shared" ca="1" si="1268"/>
        <v>0</v>
      </c>
      <c r="AL1032" s="816">
        <f t="shared" ca="1" si="1268"/>
        <v>0</v>
      </c>
      <c r="AM1032" s="816">
        <f t="shared" ca="1" si="1268"/>
        <v>0</v>
      </c>
      <c r="AN1032" s="816">
        <f t="shared" ca="1" si="1268"/>
        <v>0</v>
      </c>
      <c r="AO1032" s="816">
        <f t="shared" ca="1" si="1268"/>
        <v>0</v>
      </c>
      <c r="AP1032" s="816">
        <f t="shared" ca="1" si="1268"/>
        <v>0</v>
      </c>
      <c r="AQ1032" s="816">
        <f t="shared" ca="1" si="1268"/>
        <v>0</v>
      </c>
      <c r="AR1032" s="816">
        <f t="shared" ca="1" si="1268"/>
        <v>0</v>
      </c>
      <c r="AS1032" s="816">
        <f t="shared" ca="1" si="1268"/>
        <v>0</v>
      </c>
      <c r="AT1032" s="816">
        <f t="shared" ca="1" si="1268"/>
        <v>0</v>
      </c>
      <c r="AU1032" s="816">
        <f t="shared" ca="1" si="1268"/>
        <v>0</v>
      </c>
      <c r="AV1032" s="816">
        <f t="shared" ca="1" si="1268"/>
        <v>0</v>
      </c>
      <c r="AW1032" s="816">
        <f t="shared" ca="1" si="1268"/>
        <v>0</v>
      </c>
      <c r="AX1032" s="816">
        <f t="shared" ca="1" si="1268"/>
        <v>0</v>
      </c>
      <c r="AY1032" s="816">
        <f t="shared" ca="1" si="1268"/>
        <v>0</v>
      </c>
      <c r="AZ1032" s="816">
        <f t="shared" ca="1" si="1268"/>
        <v>0</v>
      </c>
      <c r="BA1032" s="1274">
        <f t="shared" ca="1" si="1268"/>
        <v>0</v>
      </c>
      <c r="BB1032" s="816"/>
      <c r="BC1032" s="816">
        <f t="shared" ref="BC1032:CA1032" ca="1" si="1269">ROUNDUP(IF(BC$1016&lt;=$Y$30,$Y$29*(HLOOKUP($Y30-BC$1016+1,$E$1017:$BD$1030,14,FALSE))),0)</f>
        <v>0</v>
      </c>
      <c r="BD1032" s="816">
        <f t="shared" ca="1" si="1269"/>
        <v>0</v>
      </c>
      <c r="BE1032" s="816">
        <f t="shared" ca="1" si="1269"/>
        <v>0</v>
      </c>
      <c r="BF1032" s="816">
        <f t="shared" ca="1" si="1269"/>
        <v>0</v>
      </c>
      <c r="BG1032" s="816">
        <f t="shared" ca="1" si="1269"/>
        <v>0</v>
      </c>
      <c r="BH1032" s="816">
        <f t="shared" ca="1" si="1269"/>
        <v>0</v>
      </c>
      <c r="BI1032" s="816">
        <f t="shared" ca="1" si="1269"/>
        <v>0</v>
      </c>
      <c r="BJ1032" s="816">
        <f t="shared" ca="1" si="1269"/>
        <v>0</v>
      </c>
      <c r="BK1032" s="816">
        <f t="shared" ca="1" si="1269"/>
        <v>0</v>
      </c>
      <c r="BL1032" s="816">
        <f t="shared" ca="1" si="1269"/>
        <v>0</v>
      </c>
      <c r="BM1032" s="816">
        <f t="shared" ca="1" si="1269"/>
        <v>0</v>
      </c>
      <c r="BN1032" s="816">
        <f t="shared" ca="1" si="1269"/>
        <v>0</v>
      </c>
      <c r="BO1032" s="816">
        <f t="shared" ca="1" si="1269"/>
        <v>0</v>
      </c>
      <c r="BP1032" s="816">
        <f t="shared" ca="1" si="1269"/>
        <v>0</v>
      </c>
      <c r="BQ1032" s="816">
        <f t="shared" ca="1" si="1269"/>
        <v>0</v>
      </c>
      <c r="BR1032" s="816">
        <f t="shared" ca="1" si="1269"/>
        <v>0</v>
      </c>
      <c r="BS1032" s="816">
        <f t="shared" ca="1" si="1269"/>
        <v>0</v>
      </c>
      <c r="BT1032" s="816">
        <f t="shared" ca="1" si="1269"/>
        <v>0</v>
      </c>
      <c r="BU1032" s="816">
        <f t="shared" ca="1" si="1269"/>
        <v>0</v>
      </c>
      <c r="BV1032" s="816">
        <f t="shared" ca="1" si="1269"/>
        <v>0</v>
      </c>
      <c r="BW1032" s="816">
        <f t="shared" ca="1" si="1269"/>
        <v>0</v>
      </c>
      <c r="BX1032" s="816">
        <f t="shared" ca="1" si="1269"/>
        <v>0</v>
      </c>
      <c r="BY1032" s="816">
        <f t="shared" ca="1" si="1269"/>
        <v>0</v>
      </c>
      <c r="BZ1032" s="816">
        <f t="shared" ca="1" si="1269"/>
        <v>0</v>
      </c>
      <c r="CA1032" s="816">
        <f t="shared" ca="1" si="1269"/>
        <v>0</v>
      </c>
      <c r="CB1032" s="39"/>
      <c r="CC1032" s="39"/>
      <c r="CD1032" s="39"/>
      <c r="CE1032" s="39"/>
      <c r="CF1032" s="39"/>
      <c r="CG1032" s="39"/>
      <c r="CH1032" s="39"/>
      <c r="CI1032" s="39"/>
      <c r="CJ1032" s="39"/>
      <c r="CK1032" s="39"/>
      <c r="CL1032" s="39"/>
      <c r="CM1032" s="39"/>
      <c r="CN1032" s="39"/>
      <c r="CO1032" s="39"/>
      <c r="CP1032" s="39"/>
      <c r="CQ1032" s="39"/>
      <c r="CR1032" s="39"/>
      <c r="CS1032" s="39"/>
      <c r="CT1032" s="39"/>
      <c r="CU1032" s="39"/>
      <c r="CV1032" s="39"/>
      <c r="CW1032" s="39"/>
      <c r="CX1032" s="39"/>
      <c r="CY1032" s="39"/>
      <c r="CZ1032" s="39"/>
      <c r="DA1032" s="39"/>
      <c r="DB1032" s="39"/>
      <c r="DC1032" s="39"/>
      <c r="DD1032" s="39"/>
      <c r="DE1032" s="39"/>
      <c r="DF1032" s="39"/>
      <c r="DG1032" s="39"/>
      <c r="DH1032" s="39"/>
      <c r="DI1032" s="39"/>
      <c r="DJ1032" s="39"/>
      <c r="DK1032" s="39"/>
      <c r="DL1032" s="39"/>
      <c r="DM1032" s="39"/>
      <c r="DN1032" s="39"/>
      <c r="DO1032" s="39"/>
      <c r="DP1032" s="39"/>
      <c r="DQ1032" s="39"/>
      <c r="DR1032" s="39"/>
      <c r="DS1032" s="39"/>
      <c r="DT1032" s="39"/>
      <c r="DU1032" s="39"/>
      <c r="DV1032" s="39"/>
      <c r="DW1032" s="39"/>
      <c r="DX1032" s="39"/>
      <c r="DY1032" s="39"/>
      <c r="DZ1032" s="39"/>
      <c r="EA1032" s="39"/>
      <c r="EB1032" s="39"/>
      <c r="EC1032" s="39"/>
      <c r="ED1032" s="39"/>
      <c r="EE1032" s="39"/>
      <c r="EF1032" s="39"/>
      <c r="EG1032" s="39"/>
      <c r="EH1032" s="39"/>
      <c r="EI1032" s="39"/>
      <c r="EJ1032" s="39"/>
      <c r="EK1032" s="39"/>
      <c r="EL1032" s="39"/>
      <c r="EM1032" s="39"/>
      <c r="EN1032" s="39"/>
      <c r="EO1032" s="39"/>
      <c r="EP1032" s="39"/>
      <c r="EQ1032" s="39"/>
      <c r="ER1032" s="39"/>
      <c r="ES1032" s="39"/>
      <c r="ET1032" s="39"/>
      <c r="EU1032" s="39"/>
      <c r="EV1032" s="39"/>
      <c r="EW1032" s="39"/>
      <c r="EX1032" s="39"/>
      <c r="EY1032" s="39"/>
      <c r="EZ1032" s="39"/>
      <c r="FA1032" s="39"/>
      <c r="FB1032" s="39"/>
      <c r="FC1032" s="39"/>
      <c r="FD1032" s="39"/>
      <c r="FE1032" s="39"/>
      <c r="FF1032" s="39"/>
      <c r="FG1032" s="39"/>
      <c r="FH1032" s="39"/>
      <c r="FI1032" s="39"/>
      <c r="FJ1032" s="39"/>
      <c r="FK1032" s="39"/>
      <c r="FL1032" s="39"/>
      <c r="FM1032" s="39"/>
      <c r="FN1032" s="39"/>
      <c r="FO1032" s="39"/>
      <c r="FP1032" s="39"/>
      <c r="FQ1032" s="39"/>
      <c r="FR1032" s="39"/>
      <c r="FS1032" s="39"/>
      <c r="FT1032" s="39"/>
      <c r="FU1032" s="39"/>
      <c r="FV1032" s="39"/>
      <c r="FW1032" s="39"/>
      <c r="FX1032" s="39"/>
      <c r="FY1032" s="39"/>
      <c r="FZ1032" s="39"/>
      <c r="GA1032" s="39"/>
      <c r="GB1032" s="39"/>
      <c r="GC1032" s="39"/>
      <c r="GD1032" s="39"/>
      <c r="GE1032" s="39"/>
      <c r="GF1032" s="39"/>
      <c r="GG1032" s="39"/>
      <c r="GH1032" s="39"/>
      <c r="GI1032" s="39"/>
      <c r="GJ1032" s="39"/>
      <c r="GK1032" s="39"/>
      <c r="GL1032" s="39"/>
      <c r="GM1032" s="39"/>
      <c r="GN1032" s="39"/>
      <c r="GO1032" s="39"/>
      <c r="GP1032" s="39"/>
      <c r="GQ1032" s="39"/>
      <c r="GR1032" s="39"/>
      <c r="GS1032" s="39"/>
      <c r="GT1032" s="39"/>
      <c r="GU1032" s="39"/>
      <c r="GV1032" s="39"/>
      <c r="GW1032" s="39"/>
      <c r="GX1032" s="39"/>
      <c r="GY1032" s="39"/>
      <c r="GZ1032" s="39"/>
      <c r="HA1032" s="39"/>
      <c r="HB1032" s="39"/>
      <c r="HC1032" s="39"/>
      <c r="HD1032" s="39"/>
      <c r="HE1032" s="39"/>
      <c r="HF1032" s="39"/>
      <c r="HG1032" s="39"/>
      <c r="HH1032" s="39"/>
      <c r="HI1032" s="39"/>
      <c r="HJ1032" s="39"/>
      <c r="HK1032" s="39"/>
      <c r="HL1032" s="39"/>
      <c r="HM1032" s="39"/>
      <c r="HN1032" s="39"/>
      <c r="HO1032" s="39"/>
      <c r="HP1032" s="39"/>
      <c r="HQ1032" s="39"/>
      <c r="HR1032" s="39"/>
      <c r="HS1032" s="39"/>
      <c r="HT1032" s="39"/>
    </row>
    <row r="1033" spans="1:228" ht="12.75" hidden="1" customHeight="1" x14ac:dyDescent="0.2">
      <c r="A1033" s="39"/>
      <c r="B1033" s="39"/>
      <c r="C1033" s="813" t="s">
        <v>228</v>
      </c>
      <c r="D1033" s="815"/>
      <c r="E1033" s="816">
        <f>ROUNDUP(IF(E$1016&lt;=$F$77,($BG$11*(1+#REF!)^(E$1016-1))*(HLOOKUP($F77-E$1016+1,$E$1017:$BD$1030,14,FALSE))),0)</f>
        <v>0</v>
      </c>
      <c r="F1033" s="816">
        <f>ROUNDUP(IF(F$1016&lt;=$F$77,($BG$11*(1+#REF!)^(F$1016-1))*(HLOOKUP($F77-F$1016+1,$E$1017:$BD$1030,14,FALSE))),0)</f>
        <v>0</v>
      </c>
      <c r="G1033" s="816">
        <f>ROUNDUP(IF(G$1016&lt;=$F$77,($BG$11*(1+#REF!)^(G$1016-1))*(HLOOKUP($F77-G$1016+1,$E$1017:$BD$1030,14,FALSE))),0)</f>
        <v>0</v>
      </c>
      <c r="H1033" s="816">
        <f>ROUNDUP(IF(H$1016&lt;=$F$77,($BG$11*(1+#REF!)^(H$1016-1))*(HLOOKUP($F77-H$1016+1,$E$1017:$BD$1030,14,FALSE))),0)</f>
        <v>0</v>
      </c>
      <c r="I1033" s="816">
        <f>ROUNDUP(IF(I$1016&lt;=$F$77,($BG$11*(1+#REF!)^(I$1016-1))*(HLOOKUP($F77-I$1016+1,$E$1017:$BD$1030,14,FALSE))),0)</f>
        <v>0</v>
      </c>
      <c r="J1033" s="816">
        <f>ROUNDUP(IF(J$1016&lt;=$F$77,($BG$11*(1+#REF!)^(J$1016-1))*(HLOOKUP($F77-J$1016+1,$E$1017:$BD$1030,14,FALSE))),0)</f>
        <v>0</v>
      </c>
      <c r="K1033" s="816">
        <f>ROUNDUP(IF(K$1016&lt;=$F$77,($BG$11*(1+#REF!)^(K$1016-1))*(HLOOKUP($F77-K$1016+1,$E$1017:$BD$1030,14,FALSE))),0)</f>
        <v>0</v>
      </c>
      <c r="L1033" s="816"/>
      <c r="M1033" s="816">
        <f>ROUNDUP(IF(M$1016&lt;=$F$77,($BG$11*(1+#REF!)^(M$1016-1))*(HLOOKUP($F77-M$1016+1,$E$1017:$BD$1030,14,FALSE))),0)</f>
        <v>0</v>
      </c>
      <c r="N1033" s="816">
        <f>ROUNDUP(IF(N$1016&lt;=$F$77,($BG$11*(1+#REF!)^(N$1016-1))*(HLOOKUP($F77-N$1016+1,$E$1017:$BD$1030,14,FALSE))),0)</f>
        <v>0</v>
      </c>
      <c r="O1033" s="816">
        <f>ROUNDUP(IF(O$1016&lt;=$F$77,($BG$11*(1+#REF!)^(O$1016-1))*(HLOOKUP($F77-O$1016+1,$E$1017:$BD$1030,14,FALSE))),0)</f>
        <v>0</v>
      </c>
      <c r="P1033" s="816">
        <f>ROUNDUP(IF(P$1016&lt;=$F$77,($BG$11*(1+#REF!)^(P$1016-1))*(HLOOKUP($F77-P$1016+1,$E$1017:$BD$1030,14,FALSE))),0)</f>
        <v>0</v>
      </c>
      <c r="Q1033" s="816">
        <f>ROUNDUP(IF(Q$1016&lt;=$F$77,($BG$11*(1+#REF!)^(Q$1016-1))*(HLOOKUP($F77-Q$1016+1,$E$1017:$BD$1030,14,FALSE))),0)</f>
        <v>0</v>
      </c>
      <c r="R1033" s="816">
        <f>ROUNDUP(IF(R$1016&lt;=$F$77,($BG$11*(1+#REF!)^(R$1016-1))*(HLOOKUP($F77-R$1016+1,$E$1017:$BD$1030,14,FALSE))),0)</f>
        <v>0</v>
      </c>
      <c r="S1033" s="816">
        <f>ROUNDUP(IF(S$1016&lt;=$F$77,($BG$11*(1+#REF!)^(S$1016-1))*(HLOOKUP($F77-S$1016+1,$E$1017:$BD$1030,14,FALSE))),0)</f>
        <v>0</v>
      </c>
      <c r="T1033" s="816">
        <f>ROUNDUP(IF(T$1016&lt;=$F$77,($BG$11*(1+#REF!)^(T$1016-1))*(HLOOKUP($F77-T$1016+1,$E$1017:$BD$1030,14,FALSE))),0)</f>
        <v>0</v>
      </c>
      <c r="U1033" s="816">
        <f>ROUNDUP(IF(U$1016&lt;=$F$77,($BG$11*(1+#REF!)^(U$1016-1))*(HLOOKUP($F77-U$1016+1,$E$1017:$BD$1030,14,FALSE))),0)</f>
        <v>0</v>
      </c>
      <c r="V1033" s="816">
        <f>ROUNDUP(IF(V$1016&lt;=$F$77,($BG$11*(1+#REF!)^(V$1016-1))*(HLOOKUP($F77-V$1016+1,$E$1017:$BD$1030,14,FALSE))),0)</f>
        <v>0</v>
      </c>
      <c r="W1033" s="816">
        <f>ROUNDUP(IF(W$1016&lt;=$F$77,($BG$11*(1+#REF!)^(W$1016-1))*(HLOOKUP($F77-W$1016+1,$E$1017:$BD$1030,14,FALSE))),0)</f>
        <v>0</v>
      </c>
      <c r="X1033" s="816">
        <f>ROUNDUP(IF(X$1016&lt;=$F$77,($BG$11*(1+#REF!)^(X$1016-1))*(HLOOKUP($F77-X$1016+1,$E$1017:$BD$1030,14,FALSE))),0)</f>
        <v>0</v>
      </c>
      <c r="Y1033" s="816">
        <f>ROUNDUP(IF(Y$1016&lt;=$F$77,($BG$11*(1+#REF!)^(Y$1016-1))*(HLOOKUP($F77-Y$1016+1,$E$1017:$BD$1030,14,FALSE))),0)</f>
        <v>0</v>
      </c>
      <c r="Z1033" s="816">
        <f>ROUNDUP(IF(Z$1016&lt;=$F$77,($BG$11*(1+#REF!)^(Z$1016-1))*(HLOOKUP($F77-Z$1016+1,$E$1017:$BD$1030,14,FALSE))),0)</f>
        <v>0</v>
      </c>
      <c r="AA1033" s="816">
        <f>ROUNDUP(IF(AA$1016&lt;=$F$77,($BG$11*(1+#REF!)^(AA$1016-1))*(HLOOKUP($F77-AA$1016+1,$E$1017:$BD$1030,14,FALSE))),0)</f>
        <v>0</v>
      </c>
      <c r="AB1033" s="816">
        <f>ROUNDUP(IF(AB$1016&lt;=$F$77,($BG$11*(1+#REF!)^(AB$1016-1))*(HLOOKUP($F77-AB$1016+1,$E$1017:$BD$1030,14,FALSE))),0)</f>
        <v>0</v>
      </c>
      <c r="AC1033" s="816">
        <f>ROUNDUP(IF(AC$1016&lt;=$F$77,($BG$11*(1+#REF!)^(AC$1016-1))*(HLOOKUP($F77-AC$1016+1,$E$1017:$BD$1030,14,FALSE))),0)</f>
        <v>0</v>
      </c>
      <c r="AD1033" s="816">
        <f>ROUNDUP(IF(AD$1016&lt;=$F$77,($BG$11*(1+#REF!)^(AD$1016-1))*(HLOOKUP($F77-AD$1016+1,$E$1017:$BD$1030,14,FALSE))),0)</f>
        <v>0</v>
      </c>
      <c r="AE1033" s="816">
        <f>ROUNDUP(IF(AE$1016&lt;=$F$77,($BG$11*(1+#REF!)^(AE$1016-1))*(HLOOKUP($F77-AE$1016+1,$E$1017:$BD$1030,14,FALSE))),0)</f>
        <v>0</v>
      </c>
      <c r="AF1033" s="816">
        <f>ROUNDUP(IF(AF$1016&lt;=$F$77,($BG$11*(1+#REF!)^(AF$1016-1))*(HLOOKUP($F77-AF$1016+1,$E$1017:$BD$1030,14,FALSE))),0)</f>
        <v>0</v>
      </c>
      <c r="AG1033" s="816">
        <f>ROUNDUP(IF(AG$1016&lt;=$F$77,($BG$11*(1+#REF!)^(AG$1016-1))*(HLOOKUP($F77-AG$1016+1,$E$1017:$BD$1030,14,FALSE))),0)</f>
        <v>0</v>
      </c>
      <c r="AH1033" s="816">
        <f>ROUNDUP(IF(AH$1016&lt;=$F$77,($BG$11*(1+#REF!)^(AH$1016-1))*(HLOOKUP($F77-AH$1016+1,$E$1017:$BD$1030,14,FALSE))),0)</f>
        <v>0</v>
      </c>
      <c r="AI1033" s="816">
        <f>ROUNDUP(IF(AI$1016&lt;=$F$77,($BG$11*(1+#REF!)^(AI$1016-1))*(HLOOKUP($F77-AI$1016+1,$E$1017:$BD$1030,14,FALSE))),0)</f>
        <v>0</v>
      </c>
      <c r="AJ1033" s="816">
        <f>ROUNDUP(IF(AJ$1016&lt;=$F$77,($BG$11*(1+#REF!)^(AJ$1016-1))*(HLOOKUP($F77-AJ$1016+1,$E$1017:$BD$1030,14,FALSE))),0)</f>
        <v>0</v>
      </c>
      <c r="AK1033" s="816">
        <f>ROUNDUP(IF(AK$1016&lt;=$F$77,($BG$11*(1+#REF!)^(AK$1016-1))*(HLOOKUP($F77-AK$1016+1,$E$1017:$BD$1030,14,FALSE))),0)</f>
        <v>0</v>
      </c>
      <c r="AL1033" s="816">
        <f>ROUNDUP(IF(AL$1016&lt;=$F$77,($BG$11*(1+#REF!)^(AL$1016-1))*(HLOOKUP($F77-AL$1016+1,$E$1017:$BD$1030,14,FALSE))),0)</f>
        <v>0</v>
      </c>
      <c r="AM1033" s="816">
        <f>ROUNDUP(IF(AM$1016&lt;=$F$77,($BG$11*(1+#REF!)^(AM$1016-1))*(HLOOKUP($F77-AM$1016+1,$E$1017:$BD$1030,14,FALSE))),0)</f>
        <v>0</v>
      </c>
      <c r="AN1033" s="816">
        <f>ROUNDUP(IF(AN$1016&lt;=$F$77,($BG$11*(1+#REF!)^(AN$1016-1))*(HLOOKUP($F77-AN$1016+1,$E$1017:$BD$1030,14,FALSE))),0)</f>
        <v>0</v>
      </c>
      <c r="AO1033" s="816">
        <f>ROUNDUP(IF(AO$1016&lt;=$F$77,($BG$11*(1+#REF!)^(AO$1016-1))*(HLOOKUP($F77-AO$1016+1,$E$1017:$BD$1030,14,FALSE))),0)</f>
        <v>0</v>
      </c>
      <c r="AP1033" s="816">
        <f>ROUNDUP(IF(AP$1016&lt;=$F$77,($BG$11*(1+#REF!)^(AP$1016-1))*(HLOOKUP($F77-AP$1016+1,$E$1017:$BD$1030,14,FALSE))),0)</f>
        <v>0</v>
      </c>
      <c r="AQ1033" s="816">
        <f>ROUNDUP(IF(AQ$1016&lt;=$F$77,($BG$11*(1+#REF!)^(AQ$1016-1))*(HLOOKUP($F77-AQ$1016+1,$E$1017:$BD$1030,14,FALSE))),0)</f>
        <v>0</v>
      </c>
      <c r="AR1033" s="816">
        <f>ROUNDUP(IF(AR$1016&lt;=$F$77,($BG$11*(1+#REF!)^(AR$1016-1))*(HLOOKUP($F77-AR$1016+1,$E$1017:$BD$1030,14,FALSE))),0)</f>
        <v>0</v>
      </c>
      <c r="AS1033" s="816">
        <f>ROUNDUP(IF(AS$1016&lt;=$F$77,($BG$11*(1+#REF!)^(AS$1016-1))*(HLOOKUP($F77-AS$1016+1,$E$1017:$BD$1030,14,FALSE))),0)</f>
        <v>0</v>
      </c>
      <c r="AT1033" s="816">
        <f>ROUNDUP(IF(AT$1016&lt;=$F$77,($BG$11*(1+#REF!)^(AT$1016-1))*(HLOOKUP($F77-AT$1016+1,$E$1017:$BD$1030,14,FALSE))),0)</f>
        <v>0</v>
      </c>
      <c r="AU1033" s="816">
        <f>ROUNDUP(IF(AU$1016&lt;=$F$77,($BG$11*(1+#REF!)^(AU$1016-1))*(HLOOKUP($F77-AU$1016+1,$E$1017:$BD$1030,14,FALSE))),0)</f>
        <v>0</v>
      </c>
      <c r="AV1033" s="816">
        <f>ROUNDUP(IF(AV$1016&lt;=$F$77,($BG$11*(1+#REF!)^(AV$1016-1))*(HLOOKUP($F77-AV$1016+1,$E$1017:$BD$1030,14,FALSE))),0)</f>
        <v>0</v>
      </c>
      <c r="AW1033" s="816">
        <f>ROUNDUP(IF(AW$1016&lt;=$F$77,($BG$11*(1+#REF!)^(AW$1016-1))*(HLOOKUP($F77-AW$1016+1,$E$1017:$BD$1030,14,FALSE))),0)</f>
        <v>0</v>
      </c>
      <c r="AX1033" s="816">
        <f>ROUNDUP(IF(AX$1016&lt;=$F$77,($BG$11*(1+#REF!)^(AX$1016-1))*(HLOOKUP($F77-AX$1016+1,$E$1017:$BD$1030,14,FALSE))),0)</f>
        <v>0</v>
      </c>
      <c r="AY1033" s="816">
        <f>ROUNDUP(IF(AY$1016&lt;=$F$77,($BG$11*(1+#REF!)^(AY$1016-1))*(HLOOKUP($F77-AY$1016+1,$E$1017:$BD$1030,14,FALSE))),0)</f>
        <v>0</v>
      </c>
      <c r="AZ1033" s="816">
        <f>ROUNDUP(IF(AZ$1016&lt;=$F$77,($BG$11*(1+#REF!)^(AZ$1016-1))*(HLOOKUP($F77-AZ$1016+1,$E$1017:$BD$1030,14,FALSE))),0)</f>
        <v>0</v>
      </c>
      <c r="BA1033" s="1274">
        <f>ROUNDUP(IF(BA$1016&lt;=$F$77,($BG$11*(1+#REF!)^(BA$1016-1))*(HLOOKUP($F77-BA$1016+1,$E$1017:$BD$1030,14,FALSE))),0)</f>
        <v>0</v>
      </c>
      <c r="BB1033" s="816"/>
      <c r="BC1033" s="816">
        <f>ROUNDUP(IF(BC$1016&lt;=$F$77,($BG$11*(1+#REF!)^(BC$1016-1))*(HLOOKUP($F77-BC$1016+1,$E$1017:$BD$1030,14,FALSE))),0)</f>
        <v>0</v>
      </c>
      <c r="BD1033" s="816">
        <f>ROUNDUP(IF(BD$1016&lt;=$F$77,($BG$11*(1+#REF!)^(BD$1016-1))*(HLOOKUP($F77-BD$1016+1,$E$1017:$BD$1030,14,FALSE))),0)</f>
        <v>0</v>
      </c>
      <c r="BE1033" s="816">
        <f>ROUNDUP(IF(BE$1016&lt;=$F$77,($BG$11*(1+#REF!)^(BE$1016-1))*(HLOOKUP($F77-BE$1016+1,$E$1017:$BD$1030,14,FALSE))),0)</f>
        <v>0</v>
      </c>
      <c r="BF1033" s="816">
        <f>ROUNDUP(IF(BF$1016&lt;=$F$77,($BG$11*(1+#REF!)^(BF$1016-1))*(HLOOKUP($F77-BF$1016+1,$E$1017:$BD$1030,14,FALSE))),0)</f>
        <v>0</v>
      </c>
      <c r="BG1033" s="816">
        <f>ROUNDUP(IF(BG$1016&lt;=$F$77,($BG$11*(1+#REF!)^(BG$1016-1))*(HLOOKUP($F77-BG$1016+1,$E$1017:$BD$1030,14,FALSE))),0)</f>
        <v>0</v>
      </c>
      <c r="BH1033" s="816">
        <f>ROUNDUP(IF(BH$1016&lt;=$F$77,($BG$11*(1+#REF!)^(BH$1016-1))*(HLOOKUP($F77-BH$1016+1,$E$1017:$BD$1030,14,FALSE))),0)</f>
        <v>0</v>
      </c>
      <c r="BI1033" s="816">
        <f>ROUNDUP(IF(BI$1016&lt;=$F$77,($BG$11*(1+#REF!)^(BI$1016-1))*(HLOOKUP($F77-BI$1016+1,$E$1017:$BD$1030,14,FALSE))),0)</f>
        <v>0</v>
      </c>
      <c r="BJ1033" s="816">
        <f>ROUNDUP(IF(BJ$1016&lt;=$F$77,($BG$11*(1+#REF!)^(BJ$1016-1))*(HLOOKUP($F77-BJ$1016+1,$E$1017:$BD$1030,14,FALSE))),0)</f>
        <v>0</v>
      </c>
      <c r="BK1033" s="816">
        <f>ROUNDUP(IF(BK$1016&lt;=$F$77,($BG$11*(1+#REF!)^(BK$1016-1))*(HLOOKUP($F77-BK$1016+1,$E$1017:$BD$1030,14,FALSE))),0)</f>
        <v>0</v>
      </c>
      <c r="BL1033" s="816">
        <f>ROUNDUP(IF(BL$1016&lt;=$F$77,($BG$11*(1+#REF!)^(BL$1016-1))*(HLOOKUP($F77-BL$1016+1,$E$1017:$BD$1030,14,FALSE))),0)</f>
        <v>0</v>
      </c>
      <c r="BM1033" s="816">
        <f>ROUNDUP(IF(BM$1016&lt;=$F$77,($BG$11*(1+#REF!)^(BM$1016-1))*(HLOOKUP($F77-BM$1016+1,$E$1017:$BD$1030,14,FALSE))),0)</f>
        <v>0</v>
      </c>
      <c r="BN1033" s="816">
        <f>ROUNDUP(IF(BN$1016&lt;=$F$77,($BG$11*(1+#REF!)^(BN$1016-1))*(HLOOKUP($F77-BN$1016+1,$E$1017:$BD$1030,14,FALSE))),0)</f>
        <v>0</v>
      </c>
      <c r="BO1033" s="816">
        <f>ROUNDUP(IF(BO$1016&lt;=$F$77,($BG$11*(1+#REF!)^(BO$1016-1))*(HLOOKUP($F77-BO$1016+1,$E$1017:$BD$1030,14,FALSE))),0)</f>
        <v>0</v>
      </c>
      <c r="BP1033" s="816">
        <f>ROUNDUP(IF(BP$1016&lt;=$F$77,($BG$11*(1+#REF!)^(BP$1016-1))*(HLOOKUP($F77-BP$1016+1,$E$1017:$BD$1030,14,FALSE))),0)</f>
        <v>0</v>
      </c>
      <c r="BQ1033" s="816">
        <f>ROUNDUP(IF(BQ$1016&lt;=$F$77,($BG$11*(1+#REF!)^(BQ$1016-1))*(HLOOKUP($F77-BQ$1016+1,$E$1017:$BD$1030,14,FALSE))),0)</f>
        <v>0</v>
      </c>
      <c r="BR1033" s="816">
        <f>ROUNDUP(IF(BR$1016&lt;=$F$77,($BG$11*(1+#REF!)^(BR$1016-1))*(HLOOKUP($F77-BR$1016+1,$E$1017:$BD$1030,14,FALSE))),0)</f>
        <v>0</v>
      </c>
      <c r="BS1033" s="816">
        <f>ROUNDUP(IF(BS$1016&lt;=$F$77,($BG$11*(1+#REF!)^(BS$1016-1))*(HLOOKUP($F77-BS$1016+1,$E$1017:$BD$1030,14,FALSE))),0)</f>
        <v>0</v>
      </c>
      <c r="BT1033" s="816">
        <f>ROUNDUP(IF(BT$1016&lt;=$F$77,($BG$11*(1+#REF!)^(BT$1016-1))*(HLOOKUP($F77-BT$1016+1,$E$1017:$BD$1030,14,FALSE))),0)</f>
        <v>0</v>
      </c>
      <c r="BU1033" s="816">
        <f>ROUNDUP(IF(BU$1016&lt;=$F$77,($BG$11*(1+#REF!)^(BU$1016-1))*(HLOOKUP($F77-BU$1016+1,$E$1017:$BD$1030,14,FALSE))),0)</f>
        <v>0</v>
      </c>
      <c r="BV1033" s="816">
        <f>ROUNDUP(IF(BV$1016&lt;=$F$77,($BG$11*(1+#REF!)^(BV$1016-1))*(HLOOKUP($F77-BV$1016+1,$E$1017:$BD$1030,14,FALSE))),0)</f>
        <v>0</v>
      </c>
      <c r="BW1033" s="816">
        <f>ROUNDUP(IF(BW$1016&lt;=$F$77,($BG$11*(1+#REF!)^(BW$1016-1))*(HLOOKUP($F77-BW$1016+1,$E$1017:$BD$1030,14,FALSE))),0)</f>
        <v>0</v>
      </c>
      <c r="BX1033" s="816">
        <f>ROUNDUP(IF(BX$1016&lt;=$F$77,($BG$11*(1+#REF!)^(BX$1016-1))*(HLOOKUP($F77-BX$1016+1,$E$1017:$BD$1030,14,FALSE))),0)</f>
        <v>0</v>
      </c>
      <c r="BY1033" s="816">
        <f>ROUNDUP(IF(BY$1016&lt;=$F$77,($BG$11*(1+#REF!)^(BY$1016-1))*(HLOOKUP($F77-BY$1016+1,$E$1017:$BD$1030,14,FALSE))),0)</f>
        <v>0</v>
      </c>
      <c r="BZ1033" s="816">
        <f>ROUNDUP(IF(BZ$1016&lt;=$F$77,($BG$11*(1+#REF!)^(BZ$1016-1))*(HLOOKUP($F77-BZ$1016+1,$E$1017:$BD$1030,14,FALSE))),0)</f>
        <v>0</v>
      </c>
      <c r="CA1033" s="816">
        <f>ROUNDUP(IF(CA$1016&lt;=$F$77,($BG$11*(1+#REF!)^(CA$1016-1))*(HLOOKUP($F77-CA$1016+1,$E$1017:$BD$1030,14,FALSE))),0)</f>
        <v>0</v>
      </c>
      <c r="CB1033" s="39"/>
      <c r="CC1033" s="39"/>
      <c r="CD1033" s="39"/>
      <c r="CE1033" s="39"/>
      <c r="CF1033" s="39"/>
      <c r="CG1033" s="39"/>
      <c r="CH1033" s="39"/>
      <c r="CI1033" s="39"/>
      <c r="CJ1033" s="39"/>
      <c r="CK1033" s="39"/>
      <c r="CL1033" s="39"/>
      <c r="CM1033" s="39"/>
      <c r="CN1033" s="39"/>
      <c r="CO1033" s="39"/>
      <c r="CP1033" s="39"/>
      <c r="CQ1033" s="39"/>
      <c r="CR1033" s="39"/>
      <c r="CS1033" s="39"/>
      <c r="CT1033" s="39"/>
      <c r="CU1033" s="39"/>
      <c r="CV1033" s="39"/>
      <c r="CW1033" s="39"/>
      <c r="CX1033" s="39"/>
      <c r="CY1033" s="39"/>
      <c r="CZ1033" s="39"/>
      <c r="DA1033" s="39"/>
      <c r="DB1033" s="39"/>
      <c r="DC1033" s="39"/>
      <c r="DD1033" s="39"/>
      <c r="DE1033" s="39"/>
      <c r="DF1033" s="39"/>
      <c r="DG1033" s="39"/>
      <c r="DH1033" s="39"/>
      <c r="DI1033" s="39"/>
      <c r="DJ1033" s="39"/>
      <c r="DK1033" s="39"/>
      <c r="DL1033" s="39"/>
      <c r="DM1033" s="39"/>
      <c r="DN1033" s="39"/>
      <c r="DO1033" s="39"/>
      <c r="DP1033" s="39"/>
      <c r="DQ1033" s="39"/>
      <c r="DR1033" s="39"/>
      <c r="DS1033" s="39"/>
      <c r="DT1033" s="39"/>
      <c r="DU1033" s="39"/>
      <c r="DV1033" s="39"/>
      <c r="DW1033" s="39"/>
      <c r="DX1033" s="39"/>
      <c r="DY1033" s="39"/>
      <c r="DZ1033" s="39"/>
      <c r="EA1033" s="39"/>
      <c r="EB1033" s="39"/>
      <c r="EC1033" s="39"/>
      <c r="ED1033" s="39"/>
      <c r="EE1033" s="39"/>
      <c r="EF1033" s="39"/>
      <c r="EG1033" s="39"/>
      <c r="EH1033" s="39"/>
      <c r="EI1033" s="39"/>
      <c r="EJ1033" s="39"/>
      <c r="EK1033" s="39"/>
      <c r="EL1033" s="39"/>
      <c r="EM1033" s="39"/>
      <c r="EN1033" s="39"/>
      <c r="EO1033" s="39"/>
      <c r="EP1033" s="39"/>
      <c r="EQ1033" s="39"/>
      <c r="ER1033" s="39"/>
      <c r="ES1033" s="39"/>
      <c r="ET1033" s="39"/>
      <c r="EU1033" s="39"/>
      <c r="EV1033" s="39"/>
      <c r="EW1033" s="39"/>
      <c r="EX1033" s="39"/>
      <c r="EY1033" s="39"/>
      <c r="EZ1033" s="39"/>
      <c r="FA1033" s="39"/>
      <c r="FB1033" s="39"/>
      <c r="FC1033" s="39"/>
      <c r="FD1033" s="39"/>
      <c r="FE1033" s="39"/>
      <c r="FF1033" s="39"/>
      <c r="FG1033" s="39"/>
      <c r="FH1033" s="39"/>
      <c r="FI1033" s="39"/>
      <c r="FJ1033" s="39"/>
      <c r="FK1033" s="39"/>
      <c r="FL1033" s="39"/>
      <c r="FM1033" s="39"/>
      <c r="FN1033" s="39"/>
      <c r="FO1033" s="39"/>
      <c r="FP1033" s="39"/>
      <c r="FQ1033" s="39"/>
      <c r="FR1033" s="39"/>
      <c r="FS1033" s="39"/>
      <c r="FT1033" s="39"/>
      <c r="FU1033" s="39"/>
      <c r="FV1033" s="39"/>
      <c r="FW1033" s="39"/>
      <c r="FX1033" s="39"/>
      <c r="FY1033" s="39"/>
      <c r="FZ1033" s="39"/>
      <c r="GA1033" s="39"/>
      <c r="GB1033" s="39"/>
      <c r="GC1033" s="39"/>
      <c r="GD1033" s="39"/>
      <c r="GE1033" s="39"/>
      <c r="GF1033" s="39"/>
      <c r="GG1033" s="39"/>
      <c r="GH1033" s="39"/>
      <c r="GI1033" s="39"/>
      <c r="GJ1033" s="39"/>
      <c r="GK1033" s="39"/>
      <c r="GL1033" s="39"/>
      <c r="GM1033" s="39"/>
      <c r="GN1033" s="39"/>
      <c r="GO1033" s="39"/>
      <c r="GP1033" s="39"/>
      <c r="GQ1033" s="39"/>
      <c r="GR1033" s="39"/>
      <c r="GS1033" s="39"/>
      <c r="GT1033" s="39"/>
      <c r="GU1033" s="39"/>
      <c r="GV1033" s="39"/>
      <c r="GW1033" s="39"/>
      <c r="GX1033" s="39"/>
      <c r="GY1033" s="39"/>
      <c r="GZ1033" s="39"/>
      <c r="HA1033" s="39"/>
      <c r="HB1033" s="39"/>
      <c r="HC1033" s="39"/>
      <c r="HD1033" s="39"/>
      <c r="HE1033" s="39"/>
      <c r="HF1033" s="39"/>
      <c r="HG1033" s="39"/>
      <c r="HH1033" s="39"/>
      <c r="HI1033" s="39"/>
      <c r="HJ1033" s="39"/>
      <c r="HK1033" s="39"/>
      <c r="HL1033" s="39"/>
      <c r="HM1033" s="39"/>
      <c r="HN1033" s="39"/>
      <c r="HO1033" s="39"/>
      <c r="HP1033" s="39"/>
      <c r="HQ1033" s="39"/>
      <c r="HR1033" s="39"/>
      <c r="HS1033" s="39"/>
      <c r="HT1033" s="39"/>
    </row>
    <row r="1034" spans="1:228" ht="12.75" hidden="1" customHeight="1" x14ac:dyDescent="0.25">
      <c r="A1034" s="39"/>
      <c r="B1034" s="39"/>
      <c r="C1034" s="578"/>
      <c r="D1034" s="246"/>
      <c r="E1034" s="361"/>
      <c r="F1034" s="361"/>
      <c r="G1034" s="361"/>
      <c r="H1034" s="361"/>
      <c r="I1034" s="361"/>
      <c r="J1034" s="361"/>
      <c r="K1034" s="361"/>
      <c r="L1034" s="361"/>
      <c r="M1034" s="361"/>
      <c r="N1034" s="361"/>
      <c r="O1034" s="361"/>
      <c r="P1034" s="361"/>
      <c r="Q1034" s="361"/>
      <c r="R1034" s="361"/>
      <c r="S1034" s="361"/>
      <c r="T1034" s="361"/>
      <c r="U1034" s="361"/>
      <c r="V1034" s="361"/>
      <c r="W1034" s="361"/>
      <c r="X1034" s="361"/>
      <c r="Y1034" s="361"/>
      <c r="Z1034" s="361"/>
      <c r="AA1034" s="361"/>
      <c r="AB1034" s="361"/>
      <c r="AC1034" s="361"/>
      <c r="AD1034" s="361"/>
      <c r="AE1034" s="361"/>
      <c r="AF1034" s="361"/>
      <c r="AG1034" s="361"/>
      <c r="AH1034" s="361"/>
      <c r="AI1034" s="361"/>
      <c r="AJ1034" s="361"/>
      <c r="AK1034" s="361"/>
      <c r="AL1034" s="361"/>
      <c r="AM1034" s="361"/>
      <c r="AN1034" s="361"/>
      <c r="AO1034" s="361"/>
      <c r="AP1034" s="361"/>
      <c r="AQ1034" s="361"/>
      <c r="AR1034" s="361"/>
      <c r="AS1034" s="361"/>
      <c r="AT1034" s="361"/>
      <c r="AU1034" s="361"/>
      <c r="AV1034" s="361"/>
      <c r="AW1034" s="361"/>
      <c r="AX1034" s="361"/>
      <c r="AY1034" s="361"/>
      <c r="AZ1034" s="361"/>
      <c r="BA1034" s="1274"/>
      <c r="BB1034" s="361"/>
      <c r="BC1034" s="361"/>
      <c r="BD1034" s="361"/>
      <c r="BE1034" s="361"/>
      <c r="BF1034" s="361"/>
      <c r="BG1034" s="361"/>
      <c r="BH1034" s="361"/>
      <c r="BI1034" s="361"/>
      <c r="BJ1034" s="361"/>
      <c r="BK1034" s="361"/>
      <c r="BL1034" s="361"/>
      <c r="BM1034" s="361"/>
      <c r="BN1034" s="361"/>
      <c r="BO1034" s="361"/>
      <c r="BP1034" s="361"/>
      <c r="BQ1034" s="361"/>
      <c r="BR1034" s="361"/>
      <c r="BS1034" s="361"/>
      <c r="BT1034" s="361"/>
      <c r="BU1034" s="361"/>
      <c r="BV1034" s="361"/>
      <c r="BW1034" s="361"/>
      <c r="BX1034" s="361"/>
      <c r="BY1034" s="361"/>
      <c r="BZ1034" s="361"/>
      <c r="CA1034" s="361"/>
      <c r="CB1034" s="39"/>
      <c r="CC1034" s="39"/>
      <c r="CD1034" s="39"/>
      <c r="CE1034" s="39"/>
      <c r="CF1034" s="39"/>
      <c r="CG1034" s="39"/>
      <c r="CH1034" s="39"/>
      <c r="CI1034" s="39"/>
      <c r="CJ1034" s="39"/>
      <c r="CK1034" s="39"/>
      <c r="CL1034" s="39"/>
      <c r="CM1034" s="39"/>
      <c r="CN1034" s="39"/>
      <c r="CO1034" s="39"/>
      <c r="CP1034" s="39"/>
      <c r="CQ1034" s="39"/>
      <c r="CR1034" s="39"/>
      <c r="CS1034" s="39"/>
      <c r="CT1034" s="39"/>
      <c r="CU1034" s="39"/>
      <c r="CV1034" s="39"/>
      <c r="CW1034" s="39"/>
      <c r="CX1034" s="39"/>
      <c r="CY1034" s="39"/>
      <c r="CZ1034" s="39"/>
      <c r="DA1034" s="39"/>
      <c r="DB1034" s="39"/>
      <c r="DC1034" s="39"/>
      <c r="DD1034" s="39"/>
      <c r="DE1034" s="39"/>
      <c r="DF1034" s="39"/>
      <c r="DG1034" s="39"/>
      <c r="DH1034" s="39"/>
      <c r="DI1034" s="39"/>
      <c r="DJ1034" s="39"/>
      <c r="DK1034" s="39"/>
      <c r="DL1034" s="39"/>
      <c r="DM1034" s="39"/>
      <c r="DN1034" s="39"/>
      <c r="DO1034" s="39"/>
      <c r="DP1034" s="39"/>
      <c r="DQ1034" s="39"/>
      <c r="DR1034" s="39"/>
      <c r="DS1034" s="39"/>
      <c r="DT1034" s="39"/>
      <c r="DU1034" s="39"/>
      <c r="DV1034" s="39"/>
      <c r="DW1034" s="39"/>
      <c r="DX1034" s="39"/>
      <c r="DY1034" s="39"/>
      <c r="DZ1034" s="39"/>
      <c r="EA1034" s="39"/>
      <c r="EB1034" s="39"/>
      <c r="EC1034" s="39"/>
      <c r="ED1034" s="39"/>
      <c r="EE1034" s="39"/>
      <c r="EF1034" s="39"/>
      <c r="EG1034" s="39"/>
      <c r="EH1034" s="39"/>
      <c r="EI1034" s="39"/>
      <c r="EJ1034" s="39"/>
      <c r="EK1034" s="39"/>
      <c r="EL1034" s="39"/>
      <c r="EM1034" s="39"/>
      <c r="EN1034" s="39"/>
      <c r="EO1034" s="39"/>
      <c r="EP1034" s="39"/>
      <c r="EQ1034" s="39"/>
      <c r="ER1034" s="39"/>
      <c r="ES1034" s="39"/>
      <c r="ET1034" s="39"/>
      <c r="EU1034" s="39"/>
      <c r="EV1034" s="39"/>
      <c r="EW1034" s="39"/>
      <c r="EX1034" s="39"/>
      <c r="EY1034" s="39"/>
      <c r="EZ1034" s="39"/>
      <c r="FA1034" s="39"/>
      <c r="FB1034" s="39"/>
      <c r="FC1034" s="39"/>
      <c r="FD1034" s="39"/>
      <c r="FE1034" s="39"/>
      <c r="FF1034" s="39"/>
      <c r="FG1034" s="39"/>
      <c r="FH1034" s="39"/>
      <c r="FI1034" s="39"/>
      <c r="FJ1034" s="39"/>
      <c r="FK1034" s="39"/>
      <c r="FL1034" s="39"/>
      <c r="FM1034" s="39"/>
      <c r="FN1034" s="39"/>
      <c r="FO1034" s="39"/>
      <c r="FP1034" s="39"/>
      <c r="FQ1034" s="39"/>
      <c r="FR1034" s="39"/>
      <c r="FS1034" s="39"/>
      <c r="FT1034" s="39"/>
      <c r="FU1034" s="39"/>
      <c r="FV1034" s="39"/>
      <c r="FW1034" s="39"/>
      <c r="FX1034" s="39"/>
      <c r="FY1034" s="39"/>
      <c r="FZ1034" s="39"/>
      <c r="GA1034" s="39"/>
      <c r="GB1034" s="39"/>
      <c r="GC1034" s="39"/>
      <c r="GD1034" s="39"/>
      <c r="GE1034" s="39"/>
      <c r="GF1034" s="39"/>
      <c r="GG1034" s="39"/>
      <c r="GH1034" s="39"/>
      <c r="GI1034" s="39"/>
      <c r="GJ1034" s="39"/>
      <c r="GK1034" s="39"/>
      <c r="GL1034" s="39"/>
      <c r="GM1034" s="39"/>
      <c r="GN1034" s="39"/>
      <c r="GO1034" s="39"/>
      <c r="GP1034" s="39"/>
      <c r="GQ1034" s="39"/>
      <c r="GR1034" s="39"/>
      <c r="GS1034" s="39"/>
      <c r="GT1034" s="39"/>
      <c r="GU1034" s="39"/>
      <c r="GV1034" s="39"/>
      <c r="GW1034" s="39"/>
      <c r="GX1034" s="39"/>
      <c r="GY1034" s="39"/>
      <c r="GZ1034" s="39"/>
      <c r="HA1034" s="39"/>
      <c r="HB1034" s="39"/>
      <c r="HC1034" s="39"/>
      <c r="HD1034" s="39"/>
      <c r="HE1034" s="39"/>
      <c r="HF1034" s="39"/>
      <c r="HG1034" s="39"/>
      <c r="HH1034" s="39"/>
      <c r="HI1034" s="39"/>
      <c r="HJ1034" s="39"/>
      <c r="HK1034" s="39"/>
      <c r="HL1034" s="39"/>
      <c r="HM1034" s="39"/>
      <c r="HN1034" s="39"/>
      <c r="HO1034" s="39"/>
      <c r="HP1034" s="39"/>
      <c r="HQ1034" s="39"/>
      <c r="HR1034" s="39"/>
      <c r="HS1034" s="39"/>
      <c r="HT1034" s="39"/>
    </row>
    <row r="1035" spans="1:228" ht="12.75" hidden="1" customHeight="1" x14ac:dyDescent="0.25">
      <c r="A1035" s="39"/>
      <c r="B1035" s="39"/>
      <c r="C1035" s="578"/>
      <c r="D1035" s="246"/>
      <c r="E1035" s="361"/>
      <c r="F1035" s="361"/>
      <c r="G1035" s="361"/>
      <c r="H1035" s="361"/>
      <c r="I1035" s="361"/>
      <c r="J1035" s="361"/>
      <c r="K1035" s="361"/>
      <c r="L1035" s="361"/>
      <c r="M1035" s="361"/>
      <c r="N1035" s="361"/>
      <c r="O1035" s="361"/>
      <c r="P1035" s="361"/>
      <c r="Q1035" s="361"/>
      <c r="R1035" s="361"/>
      <c r="S1035" s="361"/>
      <c r="T1035" s="361"/>
      <c r="U1035" s="361"/>
      <c r="V1035" s="361"/>
      <c r="W1035" s="361"/>
      <c r="X1035" s="361"/>
      <c r="Y1035" s="361"/>
      <c r="Z1035" s="361"/>
      <c r="AA1035" s="361"/>
      <c r="AB1035" s="361"/>
      <c r="AC1035" s="361"/>
      <c r="AD1035" s="361"/>
      <c r="AE1035" s="361"/>
      <c r="AF1035" s="361"/>
      <c r="AG1035" s="361"/>
      <c r="AH1035" s="361"/>
      <c r="AI1035" s="361"/>
      <c r="AJ1035" s="361"/>
      <c r="AK1035" s="361"/>
      <c r="AL1035" s="361"/>
      <c r="AM1035" s="361"/>
      <c r="AN1035" s="361"/>
      <c r="AO1035" s="361"/>
      <c r="AP1035" s="361"/>
      <c r="AQ1035" s="361"/>
      <c r="AR1035" s="361"/>
      <c r="AS1035" s="361"/>
      <c r="AT1035" s="361"/>
      <c r="AU1035" s="361"/>
      <c r="AV1035" s="361"/>
      <c r="AW1035" s="361"/>
      <c r="AX1035" s="361"/>
      <c r="AY1035" s="361"/>
      <c r="AZ1035" s="361"/>
      <c r="BA1035" s="1274"/>
      <c r="BB1035" s="361"/>
      <c r="BC1035" s="361"/>
      <c r="BD1035" s="361"/>
      <c r="BE1035" s="361"/>
      <c r="BF1035" s="361"/>
      <c r="BG1035" s="361"/>
      <c r="BH1035" s="361"/>
      <c r="BI1035" s="361"/>
      <c r="BJ1035" s="361"/>
      <c r="BK1035" s="361"/>
      <c r="BL1035" s="361"/>
      <c r="BM1035" s="361"/>
      <c r="BN1035" s="361"/>
      <c r="BO1035" s="361"/>
      <c r="BP1035" s="361"/>
      <c r="BQ1035" s="361"/>
      <c r="BR1035" s="361"/>
      <c r="BS1035" s="361"/>
      <c r="BT1035" s="361"/>
      <c r="BU1035" s="361"/>
      <c r="BV1035" s="361"/>
      <c r="BW1035" s="361"/>
      <c r="BX1035" s="361"/>
      <c r="BY1035" s="361"/>
      <c r="BZ1035" s="361"/>
      <c r="CA1035" s="361"/>
      <c r="CB1035" s="39"/>
      <c r="CC1035" s="39"/>
      <c r="CD1035" s="39"/>
      <c r="CE1035" s="39"/>
      <c r="CF1035" s="39"/>
      <c r="CG1035" s="39"/>
      <c r="CH1035" s="39"/>
      <c r="CI1035" s="39"/>
      <c r="CJ1035" s="39"/>
      <c r="CK1035" s="39"/>
      <c r="CL1035" s="39"/>
      <c r="CM1035" s="39"/>
      <c r="CN1035" s="39"/>
      <c r="CO1035" s="39"/>
      <c r="CP1035" s="39"/>
      <c r="CQ1035" s="39"/>
      <c r="CR1035" s="39"/>
      <c r="CS1035" s="39"/>
      <c r="CT1035" s="39"/>
      <c r="CU1035" s="39"/>
      <c r="CV1035" s="39"/>
      <c r="CW1035" s="39"/>
      <c r="CX1035" s="39"/>
      <c r="CY1035" s="39"/>
      <c r="CZ1035" s="39"/>
      <c r="DA1035" s="39"/>
      <c r="DB1035" s="39"/>
      <c r="DC1035" s="39"/>
      <c r="DD1035" s="39"/>
      <c r="DE1035" s="39"/>
      <c r="DF1035" s="39"/>
      <c r="DG1035" s="39"/>
      <c r="DH1035" s="39"/>
      <c r="DI1035" s="39"/>
      <c r="DJ1035" s="39"/>
      <c r="DK1035" s="39"/>
      <c r="DL1035" s="39"/>
      <c r="DM1035" s="39"/>
      <c r="DN1035" s="39"/>
      <c r="DO1035" s="39"/>
      <c r="DP1035" s="39"/>
      <c r="DQ1035" s="39"/>
      <c r="DR1035" s="39"/>
      <c r="DS1035" s="39"/>
      <c r="DT1035" s="39"/>
      <c r="DU1035" s="39"/>
      <c r="DV1035" s="39"/>
      <c r="DW1035" s="39"/>
      <c r="DX1035" s="39"/>
      <c r="DY1035" s="39"/>
      <c r="DZ1035" s="39"/>
      <c r="EA1035" s="39"/>
      <c r="EB1035" s="39"/>
      <c r="EC1035" s="39"/>
      <c r="ED1035" s="39"/>
      <c r="EE1035" s="39"/>
      <c r="EF1035" s="39"/>
      <c r="EG1035" s="39"/>
      <c r="EH1035" s="39"/>
      <c r="EI1035" s="39"/>
      <c r="EJ1035" s="39"/>
      <c r="EK1035" s="39"/>
      <c r="EL1035" s="39"/>
      <c r="EM1035" s="39"/>
      <c r="EN1035" s="39"/>
      <c r="EO1035" s="39"/>
      <c r="EP1035" s="39"/>
      <c r="EQ1035" s="39"/>
      <c r="ER1035" s="39"/>
      <c r="ES1035" s="39"/>
      <c r="ET1035" s="39"/>
      <c r="EU1035" s="39"/>
      <c r="EV1035" s="39"/>
      <c r="EW1035" s="39"/>
      <c r="EX1035" s="39"/>
      <c r="EY1035" s="39"/>
      <c r="EZ1035" s="39"/>
      <c r="FA1035" s="39"/>
      <c r="FB1035" s="39"/>
      <c r="FC1035" s="39"/>
      <c r="FD1035" s="39"/>
      <c r="FE1035" s="39"/>
      <c r="FF1035" s="39"/>
      <c r="FG1035" s="39"/>
      <c r="FH1035" s="39"/>
      <c r="FI1035" s="39"/>
      <c r="FJ1035" s="39"/>
      <c r="FK1035" s="39"/>
      <c r="FL1035" s="39"/>
      <c r="FM1035" s="39"/>
      <c r="FN1035" s="39"/>
      <c r="FO1035" s="39"/>
      <c r="FP1035" s="39"/>
      <c r="FQ1035" s="39"/>
      <c r="FR1035" s="39"/>
      <c r="FS1035" s="39"/>
      <c r="FT1035" s="39"/>
      <c r="FU1035" s="39"/>
      <c r="FV1035" s="39"/>
      <c r="FW1035" s="39"/>
      <c r="FX1035" s="39"/>
      <c r="FY1035" s="39"/>
      <c r="FZ1035" s="39"/>
      <c r="GA1035" s="39"/>
      <c r="GB1035" s="39"/>
      <c r="GC1035" s="39"/>
      <c r="GD1035" s="39"/>
      <c r="GE1035" s="39"/>
      <c r="GF1035" s="39"/>
      <c r="GG1035" s="39"/>
      <c r="GH1035" s="39"/>
      <c r="GI1035" s="39"/>
      <c r="GJ1035" s="39"/>
      <c r="GK1035" s="39"/>
      <c r="GL1035" s="39"/>
      <c r="GM1035" s="39"/>
      <c r="GN1035" s="39"/>
      <c r="GO1035" s="39"/>
      <c r="GP1035" s="39"/>
      <c r="GQ1035" s="39"/>
      <c r="GR1035" s="39"/>
      <c r="GS1035" s="39"/>
      <c r="GT1035" s="39"/>
      <c r="GU1035" s="39"/>
      <c r="GV1035" s="39"/>
      <c r="GW1035" s="39"/>
      <c r="GX1035" s="39"/>
      <c r="GY1035" s="39"/>
      <c r="GZ1035" s="39"/>
      <c r="HA1035" s="39"/>
      <c r="HB1035" s="39"/>
      <c r="HC1035" s="39"/>
      <c r="HD1035" s="39"/>
      <c r="HE1035" s="39"/>
      <c r="HF1035" s="39"/>
      <c r="HG1035" s="39"/>
      <c r="HH1035" s="39"/>
      <c r="HI1035" s="39"/>
      <c r="HJ1035" s="39"/>
      <c r="HK1035" s="39"/>
      <c r="HL1035" s="39"/>
      <c r="HM1035" s="39"/>
      <c r="HN1035" s="39"/>
      <c r="HO1035" s="39"/>
      <c r="HP1035" s="39"/>
      <c r="HQ1035" s="39"/>
      <c r="HR1035" s="39"/>
      <c r="HS1035" s="39"/>
      <c r="HT1035" s="39"/>
    </row>
    <row r="1036" spans="1:228" ht="12.75" hidden="1" customHeight="1" x14ac:dyDescent="0.25">
      <c r="A1036" s="39"/>
      <c r="B1036" s="39"/>
      <c r="C1036" s="578"/>
      <c r="D1036" s="246"/>
      <c r="E1036" s="361"/>
      <c r="F1036" s="361"/>
      <c r="G1036" s="361"/>
      <c r="H1036" s="361"/>
      <c r="I1036" s="361"/>
      <c r="J1036" s="361"/>
      <c r="K1036" s="361"/>
      <c r="L1036" s="361"/>
      <c r="M1036" s="361"/>
      <c r="N1036" s="361"/>
      <c r="O1036" s="361"/>
      <c r="P1036" s="361"/>
      <c r="Q1036" s="361"/>
      <c r="R1036" s="361"/>
      <c r="S1036" s="361"/>
      <c r="T1036" s="361"/>
      <c r="U1036" s="361"/>
      <c r="V1036" s="361"/>
      <c r="W1036" s="361"/>
      <c r="X1036" s="361"/>
      <c r="Y1036" s="361"/>
      <c r="Z1036" s="361"/>
      <c r="AA1036" s="361"/>
      <c r="AB1036" s="361"/>
      <c r="AC1036" s="361"/>
      <c r="AD1036" s="361"/>
      <c r="AE1036" s="361"/>
      <c r="AF1036" s="361"/>
      <c r="AG1036" s="361"/>
      <c r="AH1036" s="361"/>
      <c r="AI1036" s="361"/>
      <c r="AJ1036" s="361"/>
      <c r="AK1036" s="361"/>
      <c r="AL1036" s="361"/>
      <c r="AM1036" s="361"/>
      <c r="AN1036" s="361"/>
      <c r="AO1036" s="361"/>
      <c r="AP1036" s="361"/>
      <c r="AQ1036" s="361"/>
      <c r="AR1036" s="361"/>
      <c r="AS1036" s="361"/>
      <c r="AT1036" s="361"/>
      <c r="AU1036" s="361"/>
      <c r="AV1036" s="361"/>
      <c r="AW1036" s="361"/>
      <c r="AX1036" s="361"/>
      <c r="AY1036" s="361"/>
      <c r="AZ1036" s="361"/>
      <c r="BA1036" s="1274"/>
      <c r="BB1036" s="361"/>
      <c r="BC1036" s="361"/>
      <c r="BD1036" s="361"/>
      <c r="BE1036" s="361"/>
      <c r="BF1036" s="361"/>
      <c r="BG1036" s="361"/>
      <c r="BH1036" s="361"/>
      <c r="BI1036" s="361"/>
      <c r="BJ1036" s="361"/>
      <c r="BK1036" s="361"/>
      <c r="BL1036" s="361"/>
      <c r="BM1036" s="361"/>
      <c r="BN1036" s="361"/>
      <c r="BO1036" s="361"/>
      <c r="BP1036" s="361"/>
      <c r="BQ1036" s="361"/>
      <c r="BR1036" s="361"/>
      <c r="BS1036" s="361"/>
      <c r="BT1036" s="361"/>
      <c r="BU1036" s="361"/>
      <c r="BV1036" s="361"/>
      <c r="BW1036" s="361"/>
      <c r="BX1036" s="361"/>
      <c r="BY1036" s="361"/>
      <c r="BZ1036" s="361"/>
      <c r="CA1036" s="361"/>
      <c r="CB1036" s="39"/>
      <c r="CC1036" s="39"/>
      <c r="CD1036" s="39"/>
      <c r="CE1036" s="39"/>
      <c r="CF1036" s="39"/>
      <c r="CG1036" s="39"/>
      <c r="CH1036" s="39"/>
      <c r="CI1036" s="39"/>
      <c r="CJ1036" s="39"/>
      <c r="CK1036" s="39"/>
      <c r="CL1036" s="39"/>
      <c r="CM1036" s="39"/>
      <c r="CN1036" s="39"/>
      <c r="CO1036" s="39"/>
      <c r="CP1036" s="39"/>
      <c r="CQ1036" s="39"/>
      <c r="CR1036" s="39"/>
      <c r="CS1036" s="39"/>
      <c r="CT1036" s="39"/>
      <c r="CU1036" s="39"/>
      <c r="CV1036" s="39"/>
      <c r="CW1036" s="39"/>
      <c r="CX1036" s="39"/>
      <c r="CY1036" s="39"/>
      <c r="CZ1036" s="39"/>
      <c r="DA1036" s="39"/>
      <c r="DB1036" s="39"/>
      <c r="DC1036" s="39"/>
      <c r="DD1036" s="39"/>
      <c r="DE1036" s="39"/>
      <c r="DF1036" s="39"/>
      <c r="DG1036" s="39"/>
      <c r="DH1036" s="39"/>
      <c r="DI1036" s="39"/>
      <c r="DJ1036" s="39"/>
      <c r="DK1036" s="39"/>
      <c r="DL1036" s="39"/>
      <c r="DM1036" s="39"/>
      <c r="DN1036" s="39"/>
      <c r="DO1036" s="39"/>
      <c r="DP1036" s="39"/>
      <c r="DQ1036" s="39"/>
      <c r="DR1036" s="39"/>
      <c r="DS1036" s="39"/>
      <c r="DT1036" s="39"/>
      <c r="DU1036" s="39"/>
      <c r="DV1036" s="39"/>
      <c r="DW1036" s="39"/>
      <c r="DX1036" s="39"/>
      <c r="DY1036" s="39"/>
      <c r="DZ1036" s="39"/>
      <c r="EA1036" s="39"/>
      <c r="EB1036" s="39"/>
      <c r="EC1036" s="39"/>
      <c r="ED1036" s="39"/>
      <c r="EE1036" s="39"/>
      <c r="EF1036" s="39"/>
      <c r="EG1036" s="39"/>
      <c r="EH1036" s="39"/>
      <c r="EI1036" s="39"/>
      <c r="EJ1036" s="39"/>
      <c r="EK1036" s="39"/>
      <c r="EL1036" s="39"/>
      <c r="EM1036" s="39"/>
      <c r="EN1036" s="39"/>
      <c r="EO1036" s="39"/>
      <c r="EP1036" s="39"/>
      <c r="EQ1036" s="39"/>
      <c r="ER1036" s="39"/>
      <c r="ES1036" s="39"/>
      <c r="ET1036" s="39"/>
      <c r="EU1036" s="39"/>
      <c r="EV1036" s="39"/>
      <c r="EW1036" s="39"/>
      <c r="EX1036" s="39"/>
      <c r="EY1036" s="39"/>
      <c r="EZ1036" s="39"/>
      <c r="FA1036" s="39"/>
      <c r="FB1036" s="39"/>
      <c r="FC1036" s="39"/>
      <c r="FD1036" s="39"/>
      <c r="FE1036" s="39"/>
      <c r="FF1036" s="39"/>
      <c r="FG1036" s="39"/>
      <c r="FH1036" s="39"/>
      <c r="FI1036" s="39"/>
      <c r="FJ1036" s="39"/>
      <c r="FK1036" s="39"/>
      <c r="FL1036" s="39"/>
      <c r="FM1036" s="39"/>
      <c r="FN1036" s="39"/>
      <c r="FO1036" s="39"/>
      <c r="FP1036" s="39"/>
      <c r="FQ1036" s="39"/>
      <c r="FR1036" s="39"/>
      <c r="FS1036" s="39"/>
      <c r="FT1036" s="39"/>
      <c r="FU1036" s="39"/>
      <c r="FV1036" s="39"/>
      <c r="FW1036" s="39"/>
      <c r="FX1036" s="39"/>
      <c r="FY1036" s="39"/>
      <c r="FZ1036" s="39"/>
      <c r="GA1036" s="39"/>
      <c r="GB1036" s="39"/>
      <c r="GC1036" s="39"/>
      <c r="GD1036" s="39"/>
      <c r="GE1036" s="39"/>
      <c r="GF1036" s="39"/>
      <c r="GG1036" s="39"/>
      <c r="GH1036" s="39"/>
      <c r="GI1036" s="39"/>
      <c r="GJ1036" s="39"/>
      <c r="GK1036" s="39"/>
      <c r="GL1036" s="39"/>
      <c r="GM1036" s="39"/>
      <c r="GN1036" s="39"/>
      <c r="GO1036" s="39"/>
      <c r="GP1036" s="39"/>
      <c r="GQ1036" s="39"/>
      <c r="GR1036" s="39"/>
      <c r="GS1036" s="39"/>
      <c r="GT1036" s="39"/>
      <c r="GU1036" s="39"/>
      <c r="GV1036" s="39"/>
      <c r="GW1036" s="39"/>
      <c r="GX1036" s="39"/>
      <c r="GY1036" s="39"/>
      <c r="GZ1036" s="39"/>
      <c r="HA1036" s="39"/>
      <c r="HB1036" s="39"/>
      <c r="HC1036" s="39"/>
      <c r="HD1036" s="39"/>
      <c r="HE1036" s="39"/>
      <c r="HF1036" s="39"/>
      <c r="HG1036" s="39"/>
      <c r="HH1036" s="39"/>
      <c r="HI1036" s="39"/>
      <c r="HJ1036" s="39"/>
      <c r="HK1036" s="39"/>
      <c r="HL1036" s="39"/>
      <c r="HM1036" s="39"/>
      <c r="HN1036" s="39"/>
      <c r="HO1036" s="39"/>
      <c r="HP1036" s="39"/>
      <c r="HQ1036" s="39"/>
      <c r="HR1036" s="39"/>
      <c r="HS1036" s="39"/>
      <c r="HT1036" s="39"/>
    </row>
    <row r="1037" spans="1:228" ht="12.75" hidden="1" customHeight="1" x14ac:dyDescent="0.25">
      <c r="A1037" s="39"/>
      <c r="B1037" s="39"/>
      <c r="C1037" s="578"/>
      <c r="D1037" s="246"/>
      <c r="E1037" s="361"/>
      <c r="F1037" s="361"/>
      <c r="G1037" s="361"/>
      <c r="H1037" s="361"/>
      <c r="I1037" s="361"/>
      <c r="J1037" s="361"/>
      <c r="K1037" s="361"/>
      <c r="L1037" s="361"/>
      <c r="M1037" s="361"/>
      <c r="N1037" s="361"/>
      <c r="O1037" s="361"/>
      <c r="P1037" s="361"/>
      <c r="Q1037" s="361"/>
      <c r="R1037" s="361"/>
      <c r="S1037" s="361"/>
      <c r="T1037" s="361"/>
      <c r="U1037" s="361"/>
      <c r="V1037" s="361"/>
      <c r="W1037" s="361"/>
      <c r="X1037" s="361"/>
      <c r="Y1037" s="361"/>
      <c r="Z1037" s="361"/>
      <c r="AA1037" s="361"/>
      <c r="AB1037" s="361"/>
      <c r="AC1037" s="361"/>
      <c r="AD1037" s="361"/>
      <c r="AE1037" s="361"/>
      <c r="AF1037" s="361"/>
      <c r="AG1037" s="361"/>
      <c r="AH1037" s="361"/>
      <c r="AI1037" s="361"/>
      <c r="AJ1037" s="361"/>
      <c r="AK1037" s="361"/>
      <c r="AL1037" s="361"/>
      <c r="AM1037" s="361"/>
      <c r="AN1037" s="361"/>
      <c r="AO1037" s="361"/>
      <c r="AP1037" s="361"/>
      <c r="AQ1037" s="361"/>
      <c r="AR1037" s="361"/>
      <c r="AS1037" s="361"/>
      <c r="AT1037" s="361"/>
      <c r="AU1037" s="361"/>
      <c r="AV1037" s="361"/>
      <c r="AW1037" s="361"/>
      <c r="AX1037" s="361"/>
      <c r="AY1037" s="361"/>
      <c r="AZ1037" s="361"/>
      <c r="BA1037" s="1274"/>
      <c r="BB1037" s="361"/>
      <c r="BC1037" s="361"/>
      <c r="BD1037" s="361"/>
      <c r="BE1037" s="361"/>
      <c r="BF1037" s="361"/>
      <c r="BG1037" s="361"/>
      <c r="BH1037" s="361"/>
      <c r="BI1037" s="361"/>
      <c r="BJ1037" s="361"/>
      <c r="BK1037" s="361"/>
      <c r="BL1037" s="361"/>
      <c r="BM1037" s="361"/>
      <c r="BN1037" s="361"/>
      <c r="BO1037" s="361"/>
      <c r="BP1037" s="361"/>
      <c r="BQ1037" s="361"/>
      <c r="BR1037" s="361"/>
      <c r="BS1037" s="361"/>
      <c r="BT1037" s="361"/>
      <c r="BU1037" s="361"/>
      <c r="BV1037" s="361"/>
      <c r="BW1037" s="361"/>
      <c r="BX1037" s="361"/>
      <c r="BY1037" s="361"/>
      <c r="BZ1037" s="361"/>
      <c r="CA1037" s="361"/>
      <c r="CB1037" s="39"/>
      <c r="CC1037" s="39"/>
      <c r="CD1037" s="39"/>
      <c r="CE1037" s="39"/>
      <c r="CF1037" s="39"/>
      <c r="CG1037" s="39"/>
      <c r="CH1037" s="39"/>
      <c r="CI1037" s="39"/>
      <c r="CJ1037" s="39"/>
      <c r="CK1037" s="39"/>
      <c r="CL1037" s="39"/>
      <c r="CM1037" s="39"/>
      <c r="CN1037" s="39"/>
      <c r="CO1037" s="39"/>
      <c r="CP1037" s="39"/>
      <c r="CQ1037" s="39"/>
      <c r="CR1037" s="39"/>
      <c r="CS1037" s="39"/>
      <c r="CT1037" s="39"/>
      <c r="CU1037" s="39"/>
      <c r="CV1037" s="39"/>
      <c r="CW1037" s="39"/>
      <c r="CX1037" s="39"/>
      <c r="CY1037" s="39"/>
      <c r="CZ1037" s="39"/>
      <c r="DA1037" s="39"/>
      <c r="DB1037" s="39"/>
      <c r="DC1037" s="39"/>
      <c r="DD1037" s="39"/>
      <c r="DE1037" s="39"/>
      <c r="DF1037" s="39"/>
      <c r="DG1037" s="39"/>
      <c r="DH1037" s="39"/>
      <c r="DI1037" s="39"/>
      <c r="DJ1037" s="39"/>
      <c r="DK1037" s="39"/>
      <c r="DL1037" s="39"/>
      <c r="DM1037" s="39"/>
      <c r="DN1037" s="39"/>
      <c r="DO1037" s="39"/>
      <c r="DP1037" s="39"/>
      <c r="DQ1037" s="39"/>
      <c r="DR1037" s="39"/>
      <c r="DS1037" s="39"/>
      <c r="DT1037" s="39"/>
      <c r="DU1037" s="39"/>
      <c r="DV1037" s="39"/>
      <c r="DW1037" s="39"/>
      <c r="DX1037" s="39"/>
      <c r="DY1037" s="39"/>
      <c r="DZ1037" s="39"/>
      <c r="EA1037" s="39"/>
      <c r="EB1037" s="39"/>
      <c r="EC1037" s="39"/>
      <c r="ED1037" s="39"/>
      <c r="EE1037" s="39"/>
      <c r="EF1037" s="39"/>
      <c r="EG1037" s="39"/>
      <c r="EH1037" s="39"/>
      <c r="EI1037" s="39"/>
      <c r="EJ1037" s="39"/>
      <c r="EK1037" s="39"/>
      <c r="EL1037" s="39"/>
      <c r="EM1037" s="39"/>
      <c r="EN1037" s="39"/>
      <c r="EO1037" s="39"/>
      <c r="EP1037" s="39"/>
      <c r="EQ1037" s="39"/>
      <c r="ER1037" s="39"/>
      <c r="ES1037" s="39"/>
      <c r="ET1037" s="39"/>
      <c r="EU1037" s="39"/>
      <c r="EV1037" s="39"/>
      <c r="EW1037" s="39"/>
      <c r="EX1037" s="39"/>
      <c r="EY1037" s="39"/>
      <c r="EZ1037" s="39"/>
      <c r="FA1037" s="39"/>
      <c r="FB1037" s="39"/>
      <c r="FC1037" s="39"/>
      <c r="FD1037" s="39"/>
      <c r="FE1037" s="39"/>
      <c r="FF1037" s="39"/>
      <c r="FG1037" s="39"/>
      <c r="FH1037" s="39"/>
      <c r="FI1037" s="39"/>
      <c r="FJ1037" s="39"/>
      <c r="FK1037" s="39"/>
      <c r="FL1037" s="39"/>
      <c r="FM1037" s="39"/>
      <c r="FN1037" s="39"/>
      <c r="FO1037" s="39"/>
      <c r="FP1037" s="39"/>
      <c r="FQ1037" s="39"/>
      <c r="FR1037" s="39"/>
      <c r="FS1037" s="39"/>
      <c r="FT1037" s="39"/>
      <c r="FU1037" s="39"/>
      <c r="FV1037" s="39"/>
      <c r="FW1037" s="39"/>
      <c r="FX1037" s="39"/>
      <c r="FY1037" s="39"/>
      <c r="FZ1037" s="39"/>
      <c r="GA1037" s="39"/>
      <c r="GB1037" s="39"/>
      <c r="GC1037" s="39"/>
      <c r="GD1037" s="39"/>
      <c r="GE1037" s="39"/>
      <c r="GF1037" s="39"/>
      <c r="GG1037" s="39"/>
      <c r="GH1037" s="39"/>
      <c r="GI1037" s="39"/>
      <c r="GJ1037" s="39"/>
      <c r="GK1037" s="39"/>
      <c r="GL1037" s="39"/>
      <c r="GM1037" s="39"/>
      <c r="GN1037" s="39"/>
      <c r="GO1037" s="39"/>
      <c r="GP1037" s="39"/>
      <c r="GQ1037" s="39"/>
      <c r="GR1037" s="39"/>
      <c r="GS1037" s="39"/>
      <c r="GT1037" s="39"/>
      <c r="GU1037" s="39"/>
      <c r="GV1037" s="39"/>
      <c r="GW1037" s="39"/>
      <c r="GX1037" s="39"/>
      <c r="GY1037" s="39"/>
      <c r="GZ1037" s="39"/>
      <c r="HA1037" s="39"/>
      <c r="HB1037" s="39"/>
      <c r="HC1037" s="39"/>
      <c r="HD1037" s="39"/>
      <c r="HE1037" s="39"/>
      <c r="HF1037" s="39"/>
      <c r="HG1037" s="39"/>
      <c r="HH1037" s="39"/>
      <c r="HI1037" s="39"/>
      <c r="HJ1037" s="39"/>
      <c r="HK1037" s="39"/>
      <c r="HL1037" s="39"/>
      <c r="HM1037" s="39"/>
      <c r="HN1037" s="39"/>
      <c r="HO1037" s="39"/>
      <c r="HP1037" s="39"/>
      <c r="HQ1037" s="39"/>
      <c r="HR1037" s="39"/>
      <c r="HS1037" s="39"/>
      <c r="HT1037" s="39"/>
    </row>
    <row r="1038" spans="1:228" ht="12.75" hidden="1" customHeight="1" x14ac:dyDescent="0.25">
      <c r="A1038" s="39"/>
      <c r="B1038" s="39"/>
      <c r="C1038" s="578"/>
      <c r="D1038" s="246"/>
      <c r="E1038" s="361"/>
      <c r="F1038" s="361"/>
      <c r="G1038" s="361"/>
      <c r="H1038" s="361"/>
      <c r="I1038" s="361"/>
      <c r="J1038" s="361"/>
      <c r="K1038" s="361"/>
      <c r="L1038" s="361"/>
      <c r="M1038" s="361"/>
      <c r="N1038" s="361"/>
      <c r="O1038" s="361"/>
      <c r="P1038" s="361"/>
      <c r="Q1038" s="361"/>
      <c r="R1038" s="361"/>
      <c r="S1038" s="361"/>
      <c r="T1038" s="361"/>
      <c r="U1038" s="361"/>
      <c r="V1038" s="361"/>
      <c r="W1038" s="361"/>
      <c r="X1038" s="361"/>
      <c r="Y1038" s="361"/>
      <c r="Z1038" s="361"/>
      <c r="AA1038" s="361"/>
      <c r="AB1038" s="361"/>
      <c r="AC1038" s="361"/>
      <c r="AD1038" s="361"/>
      <c r="AE1038" s="361"/>
      <c r="AF1038" s="361"/>
      <c r="AG1038" s="361"/>
      <c r="AH1038" s="361"/>
      <c r="AI1038" s="361"/>
      <c r="AJ1038" s="361"/>
      <c r="AK1038" s="361"/>
      <c r="AL1038" s="361"/>
      <c r="AM1038" s="361"/>
      <c r="AN1038" s="361"/>
      <c r="AO1038" s="361"/>
      <c r="AP1038" s="361"/>
      <c r="AQ1038" s="361"/>
      <c r="AR1038" s="361"/>
      <c r="AS1038" s="361"/>
      <c r="AT1038" s="361"/>
      <c r="AU1038" s="361"/>
      <c r="AV1038" s="361"/>
      <c r="AW1038" s="361"/>
      <c r="AX1038" s="361"/>
      <c r="AY1038" s="361"/>
      <c r="AZ1038" s="361"/>
      <c r="BA1038" s="1274"/>
      <c r="BB1038" s="361"/>
      <c r="BC1038" s="361"/>
      <c r="BD1038" s="361"/>
      <c r="BE1038" s="361"/>
      <c r="BF1038" s="361"/>
      <c r="BG1038" s="361"/>
      <c r="BH1038" s="361"/>
      <c r="BI1038" s="361"/>
      <c r="BJ1038" s="361"/>
      <c r="BK1038" s="361"/>
      <c r="BL1038" s="361"/>
      <c r="BM1038" s="361"/>
      <c r="BN1038" s="361"/>
      <c r="BO1038" s="361"/>
      <c r="BP1038" s="361"/>
      <c r="BQ1038" s="361"/>
      <c r="BR1038" s="361"/>
      <c r="BS1038" s="361"/>
      <c r="BT1038" s="361"/>
      <c r="BU1038" s="361"/>
      <c r="BV1038" s="361"/>
      <c r="BW1038" s="361"/>
      <c r="BX1038" s="361"/>
      <c r="BY1038" s="361"/>
      <c r="BZ1038" s="361"/>
      <c r="CA1038" s="361"/>
      <c r="CB1038" s="39"/>
      <c r="CC1038" s="39"/>
      <c r="CD1038" s="39"/>
      <c r="CE1038" s="39"/>
      <c r="CF1038" s="39"/>
      <c r="CG1038" s="39"/>
      <c r="CH1038" s="39"/>
      <c r="CI1038" s="39"/>
      <c r="CJ1038" s="39"/>
      <c r="CK1038" s="39"/>
      <c r="CL1038" s="39"/>
      <c r="CM1038" s="39"/>
      <c r="CN1038" s="39"/>
      <c r="CO1038" s="39"/>
      <c r="CP1038" s="39"/>
      <c r="CQ1038" s="39"/>
      <c r="CR1038" s="39"/>
      <c r="CS1038" s="39"/>
      <c r="CT1038" s="39"/>
      <c r="CU1038" s="39"/>
      <c r="CV1038" s="39"/>
      <c r="CW1038" s="39"/>
      <c r="CX1038" s="39"/>
      <c r="CY1038" s="39"/>
      <c r="CZ1038" s="39"/>
      <c r="DA1038" s="39"/>
      <c r="DB1038" s="39"/>
      <c r="DC1038" s="39"/>
      <c r="DD1038" s="39"/>
      <c r="DE1038" s="39"/>
      <c r="DF1038" s="39"/>
      <c r="DG1038" s="39"/>
      <c r="DH1038" s="39"/>
      <c r="DI1038" s="39"/>
      <c r="DJ1038" s="39"/>
      <c r="DK1038" s="39"/>
      <c r="DL1038" s="39"/>
      <c r="DM1038" s="39"/>
      <c r="DN1038" s="39"/>
      <c r="DO1038" s="39"/>
      <c r="DP1038" s="39"/>
      <c r="DQ1038" s="39"/>
      <c r="DR1038" s="39"/>
      <c r="DS1038" s="39"/>
      <c r="DT1038" s="39"/>
      <c r="DU1038" s="39"/>
      <c r="DV1038" s="39"/>
      <c r="DW1038" s="39"/>
      <c r="DX1038" s="39"/>
      <c r="DY1038" s="39"/>
      <c r="DZ1038" s="39"/>
      <c r="EA1038" s="39"/>
      <c r="EB1038" s="39"/>
      <c r="EC1038" s="39"/>
      <c r="ED1038" s="39"/>
      <c r="EE1038" s="39"/>
      <c r="EF1038" s="39"/>
      <c r="EG1038" s="39"/>
      <c r="EH1038" s="39"/>
      <c r="EI1038" s="39"/>
      <c r="EJ1038" s="39"/>
      <c r="EK1038" s="39"/>
      <c r="EL1038" s="39"/>
      <c r="EM1038" s="39"/>
      <c r="EN1038" s="39"/>
      <c r="EO1038" s="39"/>
      <c r="EP1038" s="39"/>
      <c r="EQ1038" s="39"/>
      <c r="ER1038" s="39"/>
      <c r="ES1038" s="39"/>
      <c r="ET1038" s="39"/>
      <c r="EU1038" s="39"/>
      <c r="EV1038" s="39"/>
      <c r="EW1038" s="39"/>
      <c r="EX1038" s="39"/>
      <c r="EY1038" s="39"/>
      <c r="EZ1038" s="39"/>
      <c r="FA1038" s="39"/>
      <c r="FB1038" s="39"/>
      <c r="FC1038" s="39"/>
      <c r="FD1038" s="39"/>
      <c r="FE1038" s="39"/>
      <c r="FF1038" s="39"/>
      <c r="FG1038" s="39"/>
      <c r="FH1038" s="39"/>
      <c r="FI1038" s="39"/>
      <c r="FJ1038" s="39"/>
      <c r="FK1038" s="39"/>
      <c r="FL1038" s="39"/>
      <c r="FM1038" s="39"/>
      <c r="FN1038" s="39"/>
      <c r="FO1038" s="39"/>
      <c r="FP1038" s="39"/>
      <c r="FQ1038" s="39"/>
      <c r="FR1038" s="39"/>
      <c r="FS1038" s="39"/>
      <c r="FT1038" s="39"/>
      <c r="FU1038" s="39"/>
      <c r="FV1038" s="39"/>
      <c r="FW1038" s="39"/>
      <c r="FX1038" s="39"/>
      <c r="FY1038" s="39"/>
      <c r="FZ1038" s="39"/>
      <c r="GA1038" s="39"/>
      <c r="GB1038" s="39"/>
      <c r="GC1038" s="39"/>
      <c r="GD1038" s="39"/>
      <c r="GE1038" s="39"/>
      <c r="GF1038" s="39"/>
      <c r="GG1038" s="39"/>
      <c r="GH1038" s="39"/>
      <c r="GI1038" s="39"/>
      <c r="GJ1038" s="39"/>
      <c r="GK1038" s="39"/>
      <c r="GL1038" s="39"/>
      <c r="GM1038" s="39"/>
      <c r="GN1038" s="39"/>
      <c r="GO1038" s="39"/>
      <c r="GP1038" s="39"/>
      <c r="GQ1038" s="39"/>
      <c r="GR1038" s="39"/>
      <c r="GS1038" s="39"/>
      <c r="GT1038" s="39"/>
      <c r="GU1038" s="39"/>
      <c r="GV1038" s="39"/>
      <c r="GW1038" s="39"/>
      <c r="GX1038" s="39"/>
      <c r="GY1038" s="39"/>
      <c r="GZ1038" s="39"/>
      <c r="HA1038" s="39"/>
      <c r="HB1038" s="39"/>
      <c r="HC1038" s="39"/>
      <c r="HD1038" s="39"/>
      <c r="HE1038" s="39"/>
      <c r="HF1038" s="39"/>
      <c r="HG1038" s="39"/>
      <c r="HH1038" s="39"/>
      <c r="HI1038" s="39"/>
      <c r="HJ1038" s="39"/>
      <c r="HK1038" s="39"/>
      <c r="HL1038" s="39"/>
      <c r="HM1038" s="39"/>
      <c r="HN1038" s="39"/>
      <c r="HO1038" s="39"/>
      <c r="HP1038" s="39"/>
      <c r="HQ1038" s="39"/>
      <c r="HR1038" s="39"/>
      <c r="HS1038" s="39"/>
      <c r="HT1038" s="39"/>
    </row>
    <row r="1039" spans="1:228" ht="12.75" hidden="1" customHeight="1" x14ac:dyDescent="0.2">
      <c r="A1039" s="31"/>
      <c r="B1039" s="31"/>
      <c r="C1039" s="31"/>
      <c r="D1039" s="32"/>
      <c r="E1039" s="33"/>
      <c r="F1039" s="33"/>
      <c r="G1039" s="33"/>
      <c r="H1039" s="33"/>
      <c r="I1039" s="33"/>
      <c r="J1039" s="33"/>
      <c r="K1039" s="33"/>
      <c r="L1039" s="33"/>
      <c r="M1039" s="39"/>
      <c r="N1039" s="33"/>
      <c r="O1039" s="39"/>
      <c r="P1039" s="33"/>
      <c r="Q1039" s="524"/>
      <c r="R1039" s="524"/>
      <c r="S1039" s="524"/>
      <c r="T1039" s="524"/>
      <c r="U1039" s="524"/>
      <c r="V1039" s="33"/>
      <c r="W1039" s="33"/>
      <c r="X1039" s="33"/>
      <c r="Y1039" s="33"/>
      <c r="Z1039" s="325"/>
      <c r="AA1039" s="324"/>
      <c r="AB1039" s="325"/>
      <c r="AC1039" s="324"/>
      <c r="AD1039" s="326"/>
      <c r="AE1039" s="324"/>
      <c r="AF1039" s="326"/>
      <c r="AG1039" s="35"/>
      <c r="AH1039" s="35"/>
      <c r="AI1039" s="35"/>
      <c r="AJ1039" s="35"/>
      <c r="AK1039" s="35"/>
      <c r="AL1039" s="35"/>
      <c r="AM1039" s="35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1242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9"/>
      <c r="CM1039" s="39"/>
      <c r="CN1039" s="39"/>
      <c r="CO1039" s="39"/>
      <c r="CP1039" s="39"/>
      <c r="CQ1039" s="39"/>
      <c r="CR1039" s="39"/>
      <c r="CS1039" s="39"/>
      <c r="CT1039" s="39"/>
      <c r="CU1039" s="39"/>
      <c r="CV1039" s="39"/>
      <c r="CW1039" s="39"/>
      <c r="CX1039" s="39"/>
      <c r="CY1039" s="39"/>
      <c r="CZ1039" s="39"/>
      <c r="DA1039" s="39"/>
      <c r="DB1039" s="39"/>
      <c r="DC1039" s="39"/>
      <c r="DD1039" s="39"/>
      <c r="DE1039" s="39"/>
      <c r="DF1039" s="39"/>
      <c r="DG1039" s="39"/>
      <c r="DH1039" s="39"/>
      <c r="DI1039" s="39"/>
      <c r="DJ1039" s="39"/>
      <c r="DK1039" s="39"/>
      <c r="DL1039" s="39"/>
      <c r="DM1039" s="39"/>
      <c r="DN1039" s="39"/>
      <c r="DO1039" s="39"/>
      <c r="DP1039" s="39"/>
      <c r="DQ1039" s="39"/>
      <c r="DR1039" s="39"/>
      <c r="DS1039" s="39"/>
      <c r="DT1039" s="39"/>
      <c r="DU1039" s="39"/>
      <c r="DV1039" s="39"/>
      <c r="DW1039" s="39"/>
      <c r="DX1039" s="39"/>
      <c r="DY1039" s="39"/>
      <c r="DZ1039" s="39"/>
      <c r="EA1039" s="39"/>
      <c r="EB1039" s="39"/>
      <c r="EC1039" s="39"/>
      <c r="ED1039" s="39"/>
      <c r="EE1039" s="39"/>
      <c r="EF1039" s="39"/>
      <c r="EG1039" s="39"/>
      <c r="EH1039" s="39"/>
      <c r="EI1039" s="39"/>
      <c r="EJ1039" s="39"/>
      <c r="EK1039" s="39"/>
      <c r="EL1039" s="39"/>
      <c r="EM1039" s="39"/>
      <c r="EN1039" s="39"/>
      <c r="EO1039" s="39"/>
      <c r="EP1039" s="39"/>
      <c r="EQ1039" s="39"/>
      <c r="ER1039" s="39"/>
      <c r="ES1039" s="39"/>
      <c r="ET1039" s="39"/>
      <c r="EU1039" s="39"/>
      <c r="EV1039" s="39"/>
      <c r="EW1039" s="39"/>
      <c r="EX1039" s="39"/>
      <c r="EY1039" s="39"/>
      <c r="EZ1039" s="39"/>
      <c r="FA1039" s="39"/>
      <c r="FB1039" s="39"/>
      <c r="FC1039" s="39"/>
      <c r="FD1039" s="39"/>
      <c r="FE1039" s="39"/>
      <c r="FF1039" s="39"/>
      <c r="FG1039" s="39"/>
      <c r="FH1039" s="39"/>
      <c r="FI1039" s="39"/>
      <c r="FJ1039" s="39"/>
      <c r="FK1039" s="39"/>
      <c r="FL1039" s="39"/>
      <c r="FM1039" s="39"/>
      <c r="FN1039" s="39"/>
      <c r="FO1039" s="39"/>
      <c r="FP1039" s="39"/>
      <c r="FQ1039" s="39"/>
      <c r="FR1039" s="39"/>
      <c r="FS1039" s="39"/>
      <c r="FT1039" s="39"/>
      <c r="FU1039" s="39"/>
      <c r="FV1039" s="39"/>
      <c r="FW1039" s="39"/>
      <c r="FX1039" s="39"/>
      <c r="FY1039" s="39"/>
      <c r="FZ1039" s="39"/>
      <c r="GA1039" s="39"/>
      <c r="GB1039" s="39"/>
      <c r="GC1039" s="39"/>
      <c r="GD1039" s="39"/>
      <c r="GE1039" s="39"/>
      <c r="GF1039" s="39"/>
      <c r="GG1039" s="39"/>
      <c r="GH1039" s="39"/>
      <c r="GI1039" s="39"/>
      <c r="GJ1039" s="39"/>
      <c r="GK1039" s="39"/>
      <c r="GL1039" s="39"/>
      <c r="GM1039" s="39"/>
      <c r="GN1039" s="39"/>
      <c r="GO1039" s="39"/>
      <c r="GP1039" s="39"/>
      <c r="GQ1039" s="39"/>
      <c r="GR1039" s="39"/>
      <c r="GS1039" s="39"/>
      <c r="GT1039" s="39"/>
      <c r="GU1039" s="39"/>
      <c r="GV1039" s="39"/>
      <c r="GW1039" s="39"/>
      <c r="GX1039" s="39"/>
      <c r="GY1039" s="39"/>
      <c r="GZ1039" s="39"/>
      <c r="HA1039" s="39"/>
      <c r="HB1039" s="39"/>
      <c r="HC1039" s="39"/>
      <c r="HD1039" s="39"/>
      <c r="HE1039" s="39"/>
      <c r="HF1039" s="39"/>
      <c r="HG1039" s="39"/>
      <c r="HH1039" s="39"/>
      <c r="HI1039" s="39"/>
      <c r="HJ1039" s="39"/>
      <c r="HK1039" s="39"/>
      <c r="HL1039" s="39"/>
      <c r="HM1039" s="39"/>
      <c r="HN1039" s="39"/>
      <c r="HO1039" s="39"/>
      <c r="HP1039" s="39"/>
      <c r="HQ1039" s="39"/>
      <c r="HR1039" s="39"/>
      <c r="HS1039" s="39"/>
      <c r="HT1039" s="39"/>
    </row>
    <row r="1040" spans="1:228" ht="12.75" hidden="1" customHeight="1" x14ac:dyDescent="0.2">
      <c r="A1040" s="31"/>
      <c r="B1040" s="31"/>
      <c r="C1040" s="31"/>
      <c r="D1040" s="32"/>
      <c r="E1040" s="33"/>
      <c r="F1040" s="33"/>
      <c r="G1040" s="33"/>
      <c r="H1040" s="33"/>
      <c r="I1040" s="33"/>
      <c r="J1040" s="33"/>
      <c r="K1040" s="33"/>
      <c r="L1040" s="33"/>
      <c r="M1040" s="39"/>
      <c r="N1040" s="33"/>
      <c r="O1040" s="39"/>
      <c r="P1040" s="33"/>
      <c r="Q1040" s="524"/>
      <c r="R1040" s="524"/>
      <c r="S1040" s="524"/>
      <c r="T1040" s="524"/>
      <c r="U1040" s="524"/>
      <c r="V1040" s="33"/>
      <c r="W1040" s="33"/>
      <c r="X1040" s="33"/>
      <c r="Y1040" s="33"/>
      <c r="Z1040" s="325"/>
      <c r="AA1040" s="324"/>
      <c r="AB1040" s="325"/>
      <c r="AC1040" s="324"/>
      <c r="AD1040" s="326"/>
      <c r="AE1040" s="324"/>
      <c r="AF1040" s="326"/>
      <c r="AG1040" s="35"/>
      <c r="AH1040" s="35"/>
      <c r="AI1040" s="35"/>
      <c r="AJ1040" s="35"/>
      <c r="AK1040" s="35"/>
      <c r="AL1040" s="35"/>
      <c r="AM1040" s="35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1242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/>
      <c r="BP1040" s="39"/>
      <c r="BQ1040" s="39"/>
      <c r="BR1040" s="39"/>
      <c r="BS1040" s="39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39"/>
      <c r="CD1040" s="39"/>
      <c r="CE1040" s="39"/>
      <c r="CF1040" s="39"/>
      <c r="CG1040" s="39"/>
      <c r="CH1040" s="39"/>
      <c r="CI1040" s="39"/>
      <c r="CJ1040" s="39"/>
      <c r="CK1040" s="39"/>
      <c r="CL1040" s="39"/>
      <c r="CM1040" s="39"/>
      <c r="CN1040" s="39"/>
      <c r="CO1040" s="39"/>
      <c r="CP1040" s="39"/>
      <c r="CQ1040" s="39"/>
      <c r="CR1040" s="39"/>
      <c r="CS1040" s="39"/>
      <c r="CT1040" s="39"/>
      <c r="CU1040" s="39"/>
      <c r="CV1040" s="39"/>
      <c r="CW1040" s="39"/>
      <c r="CX1040" s="39"/>
      <c r="CY1040" s="39"/>
      <c r="CZ1040" s="39"/>
      <c r="DA1040" s="39"/>
      <c r="DB1040" s="39"/>
      <c r="DC1040" s="39"/>
      <c r="DD1040" s="39"/>
      <c r="DE1040" s="39"/>
      <c r="DF1040" s="39"/>
      <c r="DG1040" s="39"/>
      <c r="DH1040" s="39"/>
      <c r="DI1040" s="39"/>
      <c r="DJ1040" s="39"/>
      <c r="DK1040" s="39"/>
      <c r="DL1040" s="39"/>
      <c r="DM1040" s="39"/>
      <c r="DN1040" s="39"/>
      <c r="DO1040" s="39"/>
      <c r="DP1040" s="39"/>
      <c r="DQ1040" s="39"/>
      <c r="DR1040" s="39"/>
      <c r="DS1040" s="39"/>
      <c r="DT1040" s="39"/>
      <c r="DU1040" s="39"/>
      <c r="DV1040" s="39"/>
      <c r="DW1040" s="39"/>
      <c r="DX1040" s="39"/>
      <c r="DY1040" s="39"/>
      <c r="DZ1040" s="39"/>
      <c r="EA1040" s="39"/>
      <c r="EB1040" s="39"/>
      <c r="EC1040" s="39"/>
      <c r="ED1040" s="39"/>
      <c r="EE1040" s="39"/>
      <c r="EF1040" s="39"/>
      <c r="EG1040" s="39"/>
      <c r="EH1040" s="39"/>
      <c r="EI1040" s="39"/>
      <c r="EJ1040" s="39"/>
      <c r="EK1040" s="39"/>
      <c r="EL1040" s="39"/>
      <c r="EM1040" s="39"/>
      <c r="EN1040" s="39"/>
      <c r="EO1040" s="39"/>
      <c r="EP1040" s="39"/>
      <c r="EQ1040" s="39"/>
      <c r="ER1040" s="39"/>
      <c r="ES1040" s="39"/>
      <c r="ET1040" s="39"/>
      <c r="EU1040" s="39"/>
      <c r="EV1040" s="39"/>
      <c r="EW1040" s="39"/>
      <c r="EX1040" s="39"/>
      <c r="EY1040" s="39"/>
      <c r="EZ1040" s="39"/>
      <c r="FA1040" s="39"/>
      <c r="FB1040" s="39"/>
      <c r="FC1040" s="39"/>
      <c r="FD1040" s="39"/>
      <c r="FE1040" s="39"/>
      <c r="FF1040" s="39"/>
      <c r="FG1040" s="39"/>
      <c r="FH1040" s="39"/>
      <c r="FI1040" s="39"/>
      <c r="FJ1040" s="39"/>
      <c r="FK1040" s="39"/>
      <c r="FL1040" s="39"/>
      <c r="FM1040" s="39"/>
      <c r="FN1040" s="39"/>
      <c r="FO1040" s="39"/>
      <c r="FP1040" s="39"/>
      <c r="FQ1040" s="39"/>
      <c r="FR1040" s="39"/>
      <c r="FS1040" s="39"/>
      <c r="FT1040" s="39"/>
      <c r="FU1040" s="39"/>
      <c r="FV1040" s="39"/>
      <c r="FW1040" s="39"/>
      <c r="FX1040" s="39"/>
      <c r="FY1040" s="39"/>
      <c r="FZ1040" s="39"/>
      <c r="GA1040" s="39"/>
      <c r="GB1040" s="39"/>
      <c r="GC1040" s="39"/>
      <c r="GD1040" s="39"/>
      <c r="GE1040" s="39"/>
      <c r="GF1040" s="39"/>
      <c r="GG1040" s="39"/>
      <c r="GH1040" s="39"/>
      <c r="GI1040" s="39"/>
      <c r="GJ1040" s="39"/>
      <c r="GK1040" s="39"/>
      <c r="GL1040" s="39"/>
      <c r="GM1040" s="39"/>
      <c r="GN1040" s="39"/>
      <c r="GO1040" s="39"/>
      <c r="GP1040" s="39"/>
      <c r="GQ1040" s="39"/>
      <c r="GR1040" s="39"/>
      <c r="GS1040" s="39"/>
      <c r="GT1040" s="39"/>
      <c r="GU1040" s="39"/>
      <c r="GV1040" s="39"/>
      <c r="GW1040" s="39"/>
      <c r="GX1040" s="39"/>
      <c r="GY1040" s="39"/>
      <c r="GZ1040" s="39"/>
      <c r="HA1040" s="39"/>
      <c r="HB1040" s="39"/>
      <c r="HC1040" s="39"/>
      <c r="HD1040" s="39"/>
      <c r="HE1040" s="39"/>
      <c r="HF1040" s="39"/>
      <c r="HG1040" s="39"/>
      <c r="HH1040" s="39"/>
      <c r="HI1040" s="39"/>
      <c r="HJ1040" s="39"/>
      <c r="HK1040" s="39"/>
      <c r="HL1040" s="39"/>
      <c r="HM1040" s="39"/>
      <c r="HN1040" s="39"/>
      <c r="HO1040" s="39"/>
      <c r="HP1040" s="39"/>
      <c r="HQ1040" s="39"/>
      <c r="HR1040" s="39"/>
      <c r="HS1040" s="39"/>
      <c r="HT1040" s="39"/>
    </row>
    <row r="1041" spans="1:228" ht="12.75" hidden="1" customHeight="1" x14ac:dyDescent="0.2">
      <c r="A1041" s="31"/>
      <c r="B1041" s="31"/>
      <c r="C1041" s="31"/>
      <c r="D1041" s="32"/>
      <c r="E1041" s="33"/>
      <c r="F1041" s="33"/>
      <c r="G1041" s="33"/>
      <c r="H1041" s="33"/>
      <c r="I1041" s="33"/>
      <c r="J1041" s="33"/>
      <c r="K1041" s="33"/>
      <c r="L1041" s="33"/>
      <c r="M1041" s="39"/>
      <c r="N1041" s="33"/>
      <c r="O1041" s="39"/>
      <c r="P1041" s="33"/>
      <c r="Q1041" s="524"/>
      <c r="R1041" s="524"/>
      <c r="S1041" s="524"/>
      <c r="T1041" s="524"/>
      <c r="U1041" s="524"/>
      <c r="V1041" s="33"/>
      <c r="W1041" s="33"/>
      <c r="X1041" s="33"/>
      <c r="Y1041" s="33"/>
      <c r="Z1041" s="325"/>
      <c r="AA1041" s="324"/>
      <c r="AB1041" s="325"/>
      <c r="AC1041" s="324"/>
      <c r="AD1041" s="326"/>
      <c r="AE1041" s="324"/>
      <c r="AF1041" s="326"/>
      <c r="AG1041" s="35"/>
      <c r="AH1041" s="35"/>
      <c r="AI1041" s="35"/>
      <c r="AJ1041" s="35"/>
      <c r="AK1041" s="35"/>
      <c r="AL1041" s="35"/>
      <c r="AM1041" s="35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1242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/>
      <c r="BP1041" s="39"/>
      <c r="BQ1041" s="39"/>
      <c r="BR1041" s="39"/>
      <c r="BS1041" s="39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39"/>
      <c r="CD1041" s="39"/>
      <c r="CE1041" s="39"/>
      <c r="CF1041" s="39"/>
      <c r="CG1041" s="39"/>
      <c r="CH1041" s="39"/>
      <c r="CI1041" s="39"/>
      <c r="CJ1041" s="39"/>
      <c r="CK1041" s="39"/>
      <c r="CL1041" s="39"/>
      <c r="CM1041" s="39"/>
      <c r="CN1041" s="39"/>
      <c r="CO1041" s="39"/>
      <c r="CP1041" s="39"/>
      <c r="CQ1041" s="39"/>
      <c r="CR1041" s="39"/>
      <c r="CS1041" s="39"/>
      <c r="CT1041" s="39"/>
      <c r="CU1041" s="39"/>
      <c r="CV1041" s="39"/>
      <c r="CW1041" s="39"/>
      <c r="CX1041" s="39"/>
      <c r="CY1041" s="39"/>
      <c r="CZ1041" s="39"/>
      <c r="DA1041" s="39"/>
      <c r="DB1041" s="39"/>
      <c r="DC1041" s="39"/>
      <c r="DD1041" s="39"/>
      <c r="DE1041" s="39"/>
      <c r="DF1041" s="39"/>
      <c r="DG1041" s="39"/>
      <c r="DH1041" s="39"/>
      <c r="DI1041" s="39"/>
      <c r="DJ1041" s="39"/>
      <c r="DK1041" s="39"/>
      <c r="DL1041" s="39"/>
      <c r="DM1041" s="39"/>
      <c r="DN1041" s="39"/>
      <c r="DO1041" s="39"/>
      <c r="DP1041" s="39"/>
      <c r="DQ1041" s="39"/>
      <c r="DR1041" s="39"/>
      <c r="DS1041" s="39"/>
      <c r="DT1041" s="39"/>
      <c r="DU1041" s="39"/>
      <c r="DV1041" s="39"/>
      <c r="DW1041" s="39"/>
      <c r="DX1041" s="39"/>
      <c r="DY1041" s="39"/>
      <c r="DZ1041" s="39"/>
      <c r="EA1041" s="39"/>
      <c r="EB1041" s="39"/>
      <c r="EC1041" s="39"/>
      <c r="ED1041" s="39"/>
      <c r="EE1041" s="39"/>
      <c r="EF1041" s="39"/>
      <c r="EG1041" s="39"/>
      <c r="EH1041" s="39"/>
      <c r="EI1041" s="39"/>
      <c r="EJ1041" s="39"/>
      <c r="EK1041" s="39"/>
      <c r="EL1041" s="39"/>
      <c r="EM1041" s="39"/>
      <c r="EN1041" s="39"/>
      <c r="EO1041" s="39"/>
      <c r="EP1041" s="39"/>
      <c r="EQ1041" s="39"/>
      <c r="ER1041" s="39"/>
      <c r="ES1041" s="39"/>
      <c r="ET1041" s="39"/>
      <c r="EU1041" s="39"/>
      <c r="EV1041" s="39"/>
      <c r="EW1041" s="39"/>
      <c r="EX1041" s="39"/>
      <c r="EY1041" s="39"/>
      <c r="EZ1041" s="39"/>
      <c r="FA1041" s="39"/>
      <c r="FB1041" s="39"/>
      <c r="FC1041" s="39"/>
      <c r="FD1041" s="39"/>
      <c r="FE1041" s="39"/>
      <c r="FF1041" s="39"/>
      <c r="FG1041" s="39"/>
      <c r="FH1041" s="39"/>
      <c r="FI1041" s="39"/>
      <c r="FJ1041" s="39"/>
      <c r="FK1041" s="39"/>
      <c r="FL1041" s="39"/>
      <c r="FM1041" s="39"/>
      <c r="FN1041" s="39"/>
      <c r="FO1041" s="39"/>
      <c r="FP1041" s="39"/>
      <c r="FQ1041" s="39"/>
      <c r="FR1041" s="39"/>
      <c r="FS1041" s="39"/>
      <c r="FT1041" s="39"/>
      <c r="FU1041" s="39"/>
      <c r="FV1041" s="39"/>
      <c r="FW1041" s="39"/>
      <c r="FX1041" s="39"/>
      <c r="FY1041" s="39"/>
      <c r="FZ1041" s="39"/>
      <c r="GA1041" s="39"/>
      <c r="GB1041" s="39"/>
      <c r="GC1041" s="39"/>
      <c r="GD1041" s="39"/>
      <c r="GE1041" s="39"/>
      <c r="GF1041" s="39"/>
      <c r="GG1041" s="39"/>
      <c r="GH1041" s="39"/>
      <c r="GI1041" s="39"/>
      <c r="GJ1041" s="39"/>
      <c r="GK1041" s="39"/>
      <c r="GL1041" s="39"/>
      <c r="GM1041" s="39"/>
      <c r="GN1041" s="39"/>
      <c r="GO1041" s="39"/>
      <c r="GP1041" s="39"/>
      <c r="GQ1041" s="39"/>
      <c r="GR1041" s="39"/>
      <c r="GS1041" s="39"/>
      <c r="GT1041" s="39"/>
      <c r="GU1041" s="39"/>
      <c r="GV1041" s="39"/>
      <c r="GW1041" s="39"/>
      <c r="GX1041" s="39"/>
      <c r="GY1041" s="39"/>
      <c r="GZ1041" s="39"/>
      <c r="HA1041" s="39"/>
      <c r="HB1041" s="39"/>
      <c r="HC1041" s="39"/>
      <c r="HD1041" s="39"/>
      <c r="HE1041" s="39"/>
      <c r="HF1041" s="39"/>
      <c r="HG1041" s="39"/>
      <c r="HH1041" s="39"/>
      <c r="HI1041" s="39"/>
      <c r="HJ1041" s="39"/>
      <c r="HK1041" s="39"/>
      <c r="HL1041" s="39"/>
      <c r="HM1041" s="39"/>
      <c r="HN1041" s="39"/>
      <c r="HO1041" s="39"/>
      <c r="HP1041" s="39"/>
      <c r="HQ1041" s="39"/>
      <c r="HR1041" s="39"/>
      <c r="HS1041" s="39"/>
      <c r="HT1041" s="39"/>
    </row>
    <row r="1042" spans="1:228" ht="12.75" hidden="1" customHeight="1" x14ac:dyDescent="0.2">
      <c r="A1042" s="31"/>
      <c r="B1042" s="31"/>
      <c r="C1042" s="31"/>
      <c r="D1042" s="32"/>
      <c r="E1042" s="33"/>
      <c r="F1042" s="33"/>
      <c r="G1042" s="33"/>
      <c r="H1042" s="33"/>
      <c r="I1042" s="33"/>
      <c r="J1042" s="33"/>
      <c r="K1042" s="33"/>
      <c r="L1042" s="33"/>
      <c r="M1042" s="39"/>
      <c r="N1042" s="33"/>
      <c r="O1042" s="39"/>
      <c r="P1042" s="33"/>
      <c r="Q1042" s="524"/>
      <c r="R1042" s="524"/>
      <c r="S1042" s="524"/>
      <c r="T1042" s="524"/>
      <c r="U1042" s="524"/>
      <c r="V1042" s="33"/>
      <c r="W1042" s="33"/>
      <c r="X1042" s="33"/>
      <c r="Y1042" s="33"/>
      <c r="Z1042" s="325"/>
      <c r="AA1042" s="324"/>
      <c r="AB1042" s="325"/>
      <c r="AC1042" s="324"/>
      <c r="AD1042" s="326"/>
      <c r="AE1042" s="324"/>
      <c r="AF1042" s="326"/>
      <c r="AG1042" s="35"/>
      <c r="AH1042" s="35"/>
      <c r="AI1042" s="35"/>
      <c r="AJ1042" s="35"/>
      <c r="AK1042" s="35"/>
      <c r="AL1042" s="35"/>
      <c r="AM1042" s="35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1242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/>
      <c r="BP1042" s="39"/>
      <c r="BQ1042" s="39"/>
      <c r="BR1042" s="39"/>
      <c r="BS1042" s="39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39"/>
      <c r="CD1042" s="39"/>
      <c r="CE1042" s="39"/>
      <c r="CF1042" s="39"/>
      <c r="CG1042" s="39"/>
      <c r="CH1042" s="39"/>
      <c r="CI1042" s="39"/>
      <c r="CJ1042" s="39"/>
      <c r="CK1042" s="39"/>
      <c r="CL1042" s="39"/>
      <c r="CM1042" s="39"/>
      <c r="CN1042" s="39"/>
      <c r="CO1042" s="39"/>
      <c r="CP1042" s="39"/>
      <c r="CQ1042" s="39"/>
      <c r="CR1042" s="39"/>
      <c r="CS1042" s="39"/>
      <c r="CT1042" s="39"/>
      <c r="CU1042" s="39"/>
      <c r="CV1042" s="39"/>
      <c r="CW1042" s="39"/>
      <c r="CX1042" s="39"/>
      <c r="CY1042" s="39"/>
      <c r="CZ1042" s="39"/>
      <c r="DA1042" s="39"/>
      <c r="DB1042" s="39"/>
      <c r="DC1042" s="39"/>
      <c r="DD1042" s="39"/>
      <c r="DE1042" s="39"/>
      <c r="DF1042" s="39"/>
      <c r="DG1042" s="39"/>
      <c r="DH1042" s="39"/>
      <c r="DI1042" s="39"/>
      <c r="DJ1042" s="39"/>
      <c r="DK1042" s="39"/>
      <c r="DL1042" s="39"/>
      <c r="DM1042" s="39"/>
      <c r="DN1042" s="39"/>
      <c r="DO1042" s="39"/>
      <c r="DP1042" s="39"/>
      <c r="DQ1042" s="39"/>
      <c r="DR1042" s="39"/>
      <c r="DS1042" s="39"/>
      <c r="DT1042" s="39"/>
      <c r="DU1042" s="39"/>
      <c r="DV1042" s="39"/>
      <c r="DW1042" s="39"/>
      <c r="DX1042" s="39"/>
      <c r="DY1042" s="39"/>
      <c r="DZ1042" s="39"/>
      <c r="EA1042" s="39"/>
      <c r="EB1042" s="39"/>
      <c r="EC1042" s="39"/>
      <c r="ED1042" s="39"/>
      <c r="EE1042" s="39"/>
      <c r="EF1042" s="39"/>
      <c r="EG1042" s="39"/>
      <c r="EH1042" s="39"/>
      <c r="EI1042" s="39"/>
      <c r="EJ1042" s="39"/>
      <c r="EK1042" s="39"/>
      <c r="EL1042" s="39"/>
      <c r="EM1042" s="39"/>
      <c r="EN1042" s="39"/>
      <c r="EO1042" s="39"/>
      <c r="EP1042" s="39"/>
      <c r="EQ1042" s="39"/>
      <c r="ER1042" s="39"/>
      <c r="ES1042" s="39"/>
      <c r="ET1042" s="39"/>
      <c r="EU1042" s="39"/>
      <c r="EV1042" s="39"/>
      <c r="EW1042" s="39"/>
      <c r="EX1042" s="39"/>
      <c r="EY1042" s="39"/>
      <c r="EZ1042" s="39"/>
      <c r="FA1042" s="39"/>
      <c r="FB1042" s="39"/>
      <c r="FC1042" s="39"/>
      <c r="FD1042" s="39"/>
      <c r="FE1042" s="39"/>
      <c r="FF1042" s="39"/>
      <c r="FG1042" s="39"/>
      <c r="FH1042" s="39"/>
      <c r="FI1042" s="39"/>
      <c r="FJ1042" s="39"/>
      <c r="FK1042" s="39"/>
      <c r="FL1042" s="39"/>
      <c r="FM1042" s="39"/>
      <c r="FN1042" s="39"/>
      <c r="FO1042" s="39"/>
      <c r="FP1042" s="39"/>
      <c r="FQ1042" s="39"/>
      <c r="FR1042" s="39"/>
      <c r="FS1042" s="39"/>
      <c r="FT1042" s="39"/>
      <c r="FU1042" s="39"/>
      <c r="FV1042" s="39"/>
      <c r="FW1042" s="39"/>
      <c r="FX1042" s="39"/>
      <c r="FY1042" s="39"/>
      <c r="FZ1042" s="39"/>
      <c r="GA1042" s="39"/>
      <c r="GB1042" s="39"/>
      <c r="GC1042" s="39"/>
      <c r="GD1042" s="39"/>
      <c r="GE1042" s="39"/>
      <c r="GF1042" s="39"/>
      <c r="GG1042" s="39"/>
      <c r="GH1042" s="39"/>
      <c r="GI1042" s="39"/>
      <c r="GJ1042" s="39"/>
      <c r="GK1042" s="39"/>
      <c r="GL1042" s="39"/>
      <c r="GM1042" s="39"/>
      <c r="GN1042" s="39"/>
      <c r="GO1042" s="39"/>
      <c r="GP1042" s="39"/>
      <c r="GQ1042" s="39"/>
      <c r="GR1042" s="39"/>
      <c r="GS1042" s="39"/>
      <c r="GT1042" s="39"/>
      <c r="GU1042" s="39"/>
      <c r="GV1042" s="39"/>
      <c r="GW1042" s="39"/>
      <c r="GX1042" s="39"/>
      <c r="GY1042" s="39"/>
      <c r="GZ1042" s="39"/>
      <c r="HA1042" s="39"/>
      <c r="HB1042" s="39"/>
      <c r="HC1042" s="39"/>
      <c r="HD1042" s="39"/>
      <c r="HE1042" s="39"/>
      <c r="HF1042" s="39"/>
      <c r="HG1042" s="39"/>
      <c r="HH1042" s="39"/>
      <c r="HI1042" s="39"/>
      <c r="HJ1042" s="39"/>
      <c r="HK1042" s="39"/>
      <c r="HL1042" s="39"/>
      <c r="HM1042" s="39"/>
      <c r="HN1042" s="39"/>
      <c r="HO1042" s="39"/>
      <c r="HP1042" s="39"/>
      <c r="HQ1042" s="39"/>
      <c r="HR1042" s="39"/>
      <c r="HS1042" s="39"/>
      <c r="HT1042" s="39"/>
    </row>
    <row r="1043" spans="1:228" ht="12.75" hidden="1" customHeight="1" x14ac:dyDescent="0.2">
      <c r="A1043" s="31"/>
      <c r="B1043" s="31"/>
      <c r="C1043" s="31"/>
      <c r="D1043" s="32"/>
      <c r="E1043" s="33"/>
      <c r="F1043" s="33"/>
      <c r="G1043" s="33"/>
      <c r="H1043" s="33"/>
      <c r="I1043" s="33"/>
      <c r="J1043" s="33"/>
      <c r="K1043" s="33"/>
      <c r="L1043" s="33"/>
      <c r="M1043" s="39"/>
      <c r="N1043" s="33"/>
      <c r="O1043" s="39"/>
      <c r="P1043" s="33"/>
      <c r="Q1043" s="524"/>
      <c r="R1043" s="524"/>
      <c r="S1043" s="524"/>
      <c r="T1043" s="524"/>
      <c r="U1043" s="524"/>
      <c r="V1043" s="33"/>
      <c r="W1043" s="33"/>
      <c r="X1043" s="33"/>
      <c r="Y1043" s="33"/>
      <c r="Z1043" s="325"/>
      <c r="AA1043" s="324"/>
      <c r="AB1043" s="325"/>
      <c r="AC1043" s="324"/>
      <c r="AD1043" s="326"/>
      <c r="AE1043" s="324"/>
      <c r="AF1043" s="326"/>
      <c r="AG1043" s="35"/>
      <c r="AH1043" s="35"/>
      <c r="AI1043" s="35"/>
      <c r="AJ1043" s="35"/>
      <c r="AK1043" s="35"/>
      <c r="AL1043" s="35"/>
      <c r="AM1043" s="35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1242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/>
      <c r="BP1043" s="39"/>
      <c r="BQ1043" s="39"/>
      <c r="BR1043" s="39"/>
      <c r="BS1043" s="39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39"/>
      <c r="CD1043" s="39"/>
      <c r="CE1043" s="39"/>
      <c r="CF1043" s="39"/>
      <c r="CG1043" s="39"/>
      <c r="CH1043" s="39"/>
      <c r="CI1043" s="39"/>
      <c r="CJ1043" s="39"/>
      <c r="CK1043" s="39"/>
      <c r="CL1043" s="39"/>
      <c r="CM1043" s="39"/>
      <c r="CN1043" s="39"/>
      <c r="CO1043" s="39"/>
      <c r="CP1043" s="39"/>
      <c r="CQ1043" s="39"/>
      <c r="CR1043" s="39"/>
      <c r="CS1043" s="39"/>
      <c r="CT1043" s="39"/>
      <c r="CU1043" s="39"/>
      <c r="CV1043" s="39"/>
      <c r="CW1043" s="39"/>
      <c r="CX1043" s="39"/>
      <c r="CY1043" s="39"/>
      <c r="CZ1043" s="39"/>
      <c r="DA1043" s="39"/>
      <c r="DB1043" s="39"/>
      <c r="DC1043" s="39"/>
      <c r="DD1043" s="39"/>
      <c r="DE1043" s="39"/>
      <c r="DF1043" s="39"/>
      <c r="DG1043" s="39"/>
      <c r="DH1043" s="39"/>
      <c r="DI1043" s="39"/>
      <c r="DJ1043" s="39"/>
      <c r="DK1043" s="39"/>
      <c r="DL1043" s="39"/>
      <c r="DM1043" s="39"/>
      <c r="DN1043" s="39"/>
      <c r="DO1043" s="39"/>
      <c r="DP1043" s="39"/>
      <c r="DQ1043" s="39"/>
      <c r="DR1043" s="39"/>
      <c r="DS1043" s="39"/>
      <c r="DT1043" s="39"/>
      <c r="DU1043" s="39"/>
      <c r="DV1043" s="39"/>
      <c r="DW1043" s="39"/>
      <c r="DX1043" s="39"/>
      <c r="DY1043" s="39"/>
      <c r="DZ1043" s="39"/>
      <c r="EA1043" s="39"/>
      <c r="EB1043" s="39"/>
      <c r="EC1043" s="39"/>
      <c r="ED1043" s="39"/>
      <c r="EE1043" s="39"/>
      <c r="EF1043" s="39"/>
      <c r="EG1043" s="39"/>
      <c r="EH1043" s="39"/>
      <c r="EI1043" s="39"/>
      <c r="EJ1043" s="39"/>
      <c r="EK1043" s="39"/>
      <c r="EL1043" s="39"/>
      <c r="EM1043" s="39"/>
      <c r="EN1043" s="39"/>
      <c r="EO1043" s="39"/>
      <c r="EP1043" s="39"/>
      <c r="EQ1043" s="39"/>
      <c r="ER1043" s="39"/>
      <c r="ES1043" s="39"/>
      <c r="ET1043" s="39"/>
      <c r="EU1043" s="39"/>
      <c r="EV1043" s="39"/>
      <c r="EW1043" s="39"/>
      <c r="EX1043" s="39"/>
      <c r="EY1043" s="39"/>
      <c r="EZ1043" s="39"/>
      <c r="FA1043" s="39"/>
      <c r="FB1043" s="39"/>
      <c r="FC1043" s="39"/>
      <c r="FD1043" s="39"/>
      <c r="FE1043" s="39"/>
      <c r="FF1043" s="39"/>
      <c r="FG1043" s="39"/>
      <c r="FH1043" s="39"/>
      <c r="FI1043" s="39"/>
      <c r="FJ1043" s="39"/>
      <c r="FK1043" s="39"/>
      <c r="FL1043" s="39"/>
      <c r="FM1043" s="39"/>
      <c r="FN1043" s="39"/>
      <c r="FO1043" s="39"/>
      <c r="FP1043" s="39"/>
      <c r="FQ1043" s="39"/>
      <c r="FR1043" s="39"/>
      <c r="FS1043" s="39"/>
      <c r="FT1043" s="39"/>
      <c r="FU1043" s="39"/>
      <c r="FV1043" s="39"/>
      <c r="FW1043" s="39"/>
      <c r="FX1043" s="39"/>
      <c r="FY1043" s="39"/>
      <c r="FZ1043" s="39"/>
      <c r="GA1043" s="39"/>
      <c r="GB1043" s="39"/>
      <c r="GC1043" s="39"/>
      <c r="GD1043" s="39"/>
      <c r="GE1043" s="39"/>
      <c r="GF1043" s="39"/>
      <c r="GG1043" s="39"/>
      <c r="GH1043" s="39"/>
      <c r="GI1043" s="39"/>
      <c r="GJ1043" s="39"/>
      <c r="GK1043" s="39"/>
      <c r="GL1043" s="39"/>
      <c r="GM1043" s="39"/>
      <c r="GN1043" s="39"/>
      <c r="GO1043" s="39"/>
      <c r="GP1043" s="39"/>
      <c r="GQ1043" s="39"/>
      <c r="GR1043" s="39"/>
      <c r="GS1043" s="39"/>
      <c r="GT1043" s="39"/>
      <c r="GU1043" s="39"/>
      <c r="GV1043" s="39"/>
      <c r="GW1043" s="39"/>
      <c r="GX1043" s="39"/>
      <c r="GY1043" s="39"/>
      <c r="GZ1043" s="39"/>
      <c r="HA1043" s="39"/>
      <c r="HB1043" s="39"/>
      <c r="HC1043" s="39"/>
      <c r="HD1043" s="39"/>
      <c r="HE1043" s="39"/>
      <c r="HF1043" s="39"/>
      <c r="HG1043" s="39"/>
      <c r="HH1043" s="39"/>
      <c r="HI1043" s="39"/>
      <c r="HJ1043" s="39"/>
      <c r="HK1043" s="39"/>
      <c r="HL1043" s="39"/>
      <c r="HM1043" s="39"/>
      <c r="HN1043" s="39"/>
      <c r="HO1043" s="39"/>
      <c r="HP1043" s="39"/>
      <c r="HQ1043" s="39"/>
      <c r="HR1043" s="39"/>
      <c r="HS1043" s="39"/>
      <c r="HT1043" s="39"/>
    </row>
    <row r="1044" spans="1:228" ht="12.75" hidden="1" customHeight="1" x14ac:dyDescent="0.2">
      <c r="A1044" s="31"/>
      <c r="B1044" s="31"/>
      <c r="C1044" s="31"/>
      <c r="D1044" s="32"/>
      <c r="E1044" s="33"/>
      <c r="F1044" s="33"/>
      <c r="G1044" s="33"/>
      <c r="H1044" s="33"/>
      <c r="I1044" s="33"/>
      <c r="J1044" s="33"/>
      <c r="K1044" s="33"/>
      <c r="L1044" s="33"/>
      <c r="M1044" s="39"/>
      <c r="N1044" s="33"/>
      <c r="O1044" s="39"/>
      <c r="P1044" s="33"/>
      <c r="Q1044" s="524"/>
      <c r="R1044" s="524"/>
      <c r="S1044" s="524"/>
      <c r="T1044" s="524"/>
      <c r="U1044" s="524"/>
      <c r="V1044" s="33"/>
      <c r="W1044" s="33"/>
      <c r="X1044" s="33"/>
      <c r="Y1044" s="33"/>
      <c r="Z1044" s="325"/>
      <c r="AA1044" s="324"/>
      <c r="AB1044" s="325"/>
      <c r="AC1044" s="324"/>
      <c r="AD1044" s="326"/>
      <c r="AE1044" s="324"/>
      <c r="AF1044" s="326"/>
      <c r="AG1044" s="35"/>
      <c r="AH1044" s="35"/>
      <c r="AI1044" s="35"/>
      <c r="AJ1044" s="35"/>
      <c r="AK1044" s="35"/>
      <c r="AL1044" s="35"/>
      <c r="AM1044" s="35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1242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/>
      <c r="BP1044" s="39"/>
      <c r="BQ1044" s="39"/>
      <c r="BR1044" s="39"/>
      <c r="BS1044" s="39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39"/>
      <c r="CD1044" s="39"/>
      <c r="CE1044" s="39"/>
      <c r="CF1044" s="39"/>
      <c r="CG1044" s="39"/>
      <c r="CH1044" s="39"/>
      <c r="CI1044" s="39"/>
      <c r="CJ1044" s="39"/>
      <c r="CK1044" s="39"/>
      <c r="CL1044" s="39"/>
      <c r="CM1044" s="39"/>
      <c r="CN1044" s="39"/>
      <c r="CO1044" s="39"/>
      <c r="CP1044" s="39"/>
      <c r="CQ1044" s="39"/>
      <c r="CR1044" s="39"/>
      <c r="CS1044" s="39"/>
      <c r="CT1044" s="39"/>
      <c r="CU1044" s="39"/>
      <c r="CV1044" s="39"/>
      <c r="CW1044" s="39"/>
      <c r="CX1044" s="39"/>
      <c r="CY1044" s="39"/>
      <c r="CZ1044" s="39"/>
      <c r="DA1044" s="39"/>
      <c r="DB1044" s="39"/>
      <c r="DC1044" s="39"/>
      <c r="DD1044" s="39"/>
      <c r="DE1044" s="39"/>
      <c r="DF1044" s="39"/>
      <c r="DG1044" s="39"/>
      <c r="DH1044" s="39"/>
      <c r="DI1044" s="39"/>
      <c r="DJ1044" s="39"/>
      <c r="DK1044" s="39"/>
      <c r="DL1044" s="39"/>
      <c r="DM1044" s="39"/>
      <c r="DN1044" s="39"/>
      <c r="DO1044" s="39"/>
      <c r="DP1044" s="39"/>
      <c r="DQ1044" s="39"/>
      <c r="DR1044" s="39"/>
      <c r="DS1044" s="39"/>
      <c r="DT1044" s="39"/>
      <c r="DU1044" s="39"/>
      <c r="DV1044" s="39"/>
      <c r="DW1044" s="39"/>
      <c r="DX1044" s="39"/>
      <c r="DY1044" s="39"/>
      <c r="DZ1044" s="39"/>
      <c r="EA1044" s="39"/>
      <c r="EB1044" s="39"/>
      <c r="EC1044" s="39"/>
      <c r="ED1044" s="39"/>
      <c r="EE1044" s="39"/>
      <c r="EF1044" s="39"/>
      <c r="EG1044" s="39"/>
      <c r="EH1044" s="39"/>
      <c r="EI1044" s="39"/>
      <c r="EJ1044" s="39"/>
      <c r="EK1044" s="39"/>
      <c r="EL1044" s="39"/>
      <c r="EM1044" s="39"/>
      <c r="EN1044" s="39"/>
      <c r="EO1044" s="39"/>
      <c r="EP1044" s="39"/>
      <c r="EQ1044" s="39"/>
      <c r="ER1044" s="39"/>
      <c r="ES1044" s="39"/>
      <c r="ET1044" s="39"/>
      <c r="EU1044" s="39"/>
      <c r="EV1044" s="39"/>
      <c r="EW1044" s="39"/>
      <c r="EX1044" s="39"/>
      <c r="EY1044" s="39"/>
      <c r="EZ1044" s="39"/>
      <c r="FA1044" s="39"/>
      <c r="FB1044" s="39"/>
      <c r="FC1044" s="39"/>
      <c r="FD1044" s="39"/>
      <c r="FE1044" s="39"/>
      <c r="FF1044" s="39"/>
      <c r="FG1044" s="39"/>
      <c r="FH1044" s="39"/>
      <c r="FI1044" s="39"/>
      <c r="FJ1044" s="39"/>
      <c r="FK1044" s="39"/>
      <c r="FL1044" s="39"/>
      <c r="FM1044" s="39"/>
      <c r="FN1044" s="39"/>
      <c r="FO1044" s="39"/>
      <c r="FP1044" s="39"/>
      <c r="FQ1044" s="39"/>
      <c r="FR1044" s="39"/>
      <c r="FS1044" s="39"/>
      <c r="FT1044" s="39"/>
      <c r="FU1044" s="39"/>
      <c r="FV1044" s="39"/>
      <c r="FW1044" s="39"/>
      <c r="FX1044" s="39"/>
      <c r="FY1044" s="39"/>
      <c r="FZ1044" s="39"/>
      <c r="GA1044" s="39"/>
      <c r="GB1044" s="39"/>
      <c r="GC1044" s="39"/>
      <c r="GD1044" s="39"/>
      <c r="GE1044" s="39"/>
      <c r="GF1044" s="39"/>
      <c r="GG1044" s="39"/>
      <c r="GH1044" s="39"/>
      <c r="GI1044" s="39"/>
      <c r="GJ1044" s="39"/>
      <c r="GK1044" s="39"/>
      <c r="GL1044" s="39"/>
      <c r="GM1044" s="39"/>
      <c r="GN1044" s="39"/>
      <c r="GO1044" s="39"/>
      <c r="GP1044" s="39"/>
      <c r="GQ1044" s="39"/>
      <c r="GR1044" s="39"/>
      <c r="GS1044" s="39"/>
      <c r="GT1044" s="39"/>
      <c r="GU1044" s="39"/>
      <c r="GV1044" s="39"/>
      <c r="GW1044" s="39"/>
      <c r="GX1044" s="39"/>
      <c r="GY1044" s="39"/>
      <c r="GZ1044" s="39"/>
      <c r="HA1044" s="39"/>
      <c r="HB1044" s="39"/>
      <c r="HC1044" s="39"/>
      <c r="HD1044" s="39"/>
      <c r="HE1044" s="39"/>
      <c r="HF1044" s="39"/>
      <c r="HG1044" s="39"/>
      <c r="HH1044" s="39"/>
      <c r="HI1044" s="39"/>
      <c r="HJ1044" s="39"/>
      <c r="HK1044" s="39"/>
      <c r="HL1044" s="39"/>
      <c r="HM1044" s="39"/>
      <c r="HN1044" s="39"/>
      <c r="HO1044" s="39"/>
      <c r="HP1044" s="39"/>
      <c r="HQ1044" s="39"/>
      <c r="HR1044" s="39"/>
      <c r="HS1044" s="39"/>
      <c r="HT1044" s="39"/>
    </row>
    <row r="1045" spans="1:228" ht="12.75" hidden="1" customHeight="1" x14ac:dyDescent="0.2">
      <c r="A1045" s="31"/>
      <c r="B1045" s="31"/>
      <c r="C1045" s="31"/>
      <c r="D1045" s="32"/>
      <c r="E1045" s="33"/>
      <c r="F1045" s="33"/>
      <c r="G1045" s="33"/>
      <c r="H1045" s="33"/>
      <c r="I1045" s="33"/>
      <c r="J1045" s="33"/>
      <c r="K1045" s="33"/>
      <c r="L1045" s="33"/>
      <c r="M1045" s="39"/>
      <c r="N1045" s="33"/>
      <c r="O1045" s="39"/>
      <c r="P1045" s="33"/>
      <c r="Q1045" s="524"/>
      <c r="R1045" s="524"/>
      <c r="S1045" s="524"/>
      <c r="T1045" s="524"/>
      <c r="U1045" s="524"/>
      <c r="V1045" s="33"/>
      <c r="W1045" s="33"/>
      <c r="X1045" s="33"/>
      <c r="Y1045" s="33"/>
      <c r="Z1045" s="325"/>
      <c r="AA1045" s="324"/>
      <c r="AB1045" s="325"/>
      <c r="AC1045" s="324"/>
      <c r="AD1045" s="326"/>
      <c r="AE1045" s="324"/>
      <c r="AF1045" s="326"/>
      <c r="AG1045" s="35"/>
      <c r="AH1045" s="35"/>
      <c r="AI1045" s="35"/>
      <c r="AJ1045" s="35"/>
      <c r="AK1045" s="35"/>
      <c r="AL1045" s="35"/>
      <c r="AM1045" s="35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1242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  <c r="FR1045" s="39"/>
      <c r="FS1045" s="39"/>
      <c r="FT1045" s="39"/>
      <c r="FU1045" s="39"/>
      <c r="FV1045" s="39"/>
      <c r="FW1045" s="39"/>
      <c r="FX1045" s="39"/>
      <c r="FY1045" s="39"/>
      <c r="FZ1045" s="39"/>
      <c r="GA1045" s="39"/>
      <c r="GB1045" s="39"/>
      <c r="GC1045" s="39"/>
      <c r="GD1045" s="39"/>
      <c r="GE1045" s="39"/>
      <c r="GF1045" s="39"/>
      <c r="GG1045" s="39"/>
      <c r="GH1045" s="39"/>
      <c r="GI1045" s="39"/>
      <c r="GJ1045" s="39"/>
      <c r="GK1045" s="39"/>
      <c r="GL1045" s="39"/>
      <c r="GM1045" s="39"/>
      <c r="GN1045" s="39"/>
      <c r="GO1045" s="39"/>
      <c r="GP1045" s="39"/>
      <c r="GQ1045" s="39"/>
      <c r="GR1045" s="39"/>
      <c r="GS1045" s="39"/>
      <c r="GT1045" s="39"/>
      <c r="GU1045" s="39"/>
      <c r="GV1045" s="39"/>
      <c r="GW1045" s="39"/>
      <c r="GX1045" s="39"/>
      <c r="GY1045" s="39"/>
      <c r="GZ1045" s="39"/>
      <c r="HA1045" s="39"/>
      <c r="HB1045" s="39"/>
      <c r="HC1045" s="39"/>
      <c r="HD1045" s="39"/>
      <c r="HE1045" s="39"/>
      <c r="HF1045" s="39"/>
      <c r="HG1045" s="39"/>
      <c r="HH1045" s="39"/>
      <c r="HI1045" s="39"/>
      <c r="HJ1045" s="39"/>
      <c r="HK1045" s="39"/>
      <c r="HL1045" s="39"/>
      <c r="HM1045" s="39"/>
      <c r="HN1045" s="39"/>
      <c r="HO1045" s="39"/>
      <c r="HP1045" s="39"/>
      <c r="HQ1045" s="39"/>
      <c r="HR1045" s="39"/>
      <c r="HS1045" s="39"/>
      <c r="HT1045" s="39"/>
    </row>
    <row r="1046" spans="1:228" ht="12.75" hidden="1" customHeight="1" x14ac:dyDescent="0.2">
      <c r="A1046" s="31"/>
      <c r="B1046" s="31"/>
      <c r="C1046" s="31"/>
      <c r="D1046" s="32"/>
      <c r="E1046" s="33"/>
      <c r="F1046" s="33"/>
      <c r="G1046" s="33"/>
      <c r="H1046" s="33"/>
      <c r="I1046" s="33"/>
      <c r="J1046" s="33"/>
      <c r="K1046" s="33"/>
      <c r="L1046" s="33"/>
      <c r="M1046" s="39"/>
      <c r="N1046" s="33"/>
      <c r="O1046" s="39"/>
      <c r="P1046" s="33"/>
      <c r="Q1046" s="524"/>
      <c r="R1046" s="524"/>
      <c r="S1046" s="524"/>
      <c r="T1046" s="524"/>
      <c r="U1046" s="524"/>
      <c r="V1046" s="33"/>
      <c r="W1046" s="33"/>
      <c r="X1046" s="33"/>
      <c r="Y1046" s="33"/>
      <c r="Z1046" s="325"/>
      <c r="AA1046" s="324"/>
      <c r="AB1046" s="325"/>
      <c r="AC1046" s="324"/>
      <c r="AD1046" s="326"/>
      <c r="AE1046" s="324"/>
      <c r="AF1046" s="326"/>
      <c r="AG1046" s="35"/>
      <c r="AH1046" s="35"/>
      <c r="AI1046" s="35"/>
      <c r="AJ1046" s="35"/>
      <c r="AK1046" s="35"/>
      <c r="AL1046" s="35"/>
      <c r="AM1046" s="35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1242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  <c r="FR1046" s="39"/>
      <c r="FS1046" s="39"/>
      <c r="FT1046" s="39"/>
      <c r="FU1046" s="39"/>
      <c r="FV1046" s="39"/>
      <c r="FW1046" s="39"/>
      <c r="FX1046" s="39"/>
      <c r="FY1046" s="39"/>
      <c r="FZ1046" s="39"/>
      <c r="GA1046" s="39"/>
      <c r="GB1046" s="39"/>
      <c r="GC1046" s="39"/>
      <c r="GD1046" s="39"/>
      <c r="GE1046" s="39"/>
      <c r="GF1046" s="39"/>
      <c r="GG1046" s="39"/>
      <c r="GH1046" s="39"/>
      <c r="GI1046" s="39"/>
      <c r="GJ1046" s="39"/>
      <c r="GK1046" s="39"/>
      <c r="GL1046" s="39"/>
      <c r="GM1046" s="39"/>
      <c r="GN1046" s="39"/>
      <c r="GO1046" s="39"/>
      <c r="GP1046" s="39"/>
      <c r="GQ1046" s="39"/>
      <c r="GR1046" s="39"/>
      <c r="GS1046" s="39"/>
      <c r="GT1046" s="39"/>
      <c r="GU1046" s="39"/>
      <c r="GV1046" s="39"/>
      <c r="GW1046" s="39"/>
      <c r="GX1046" s="39"/>
      <c r="GY1046" s="39"/>
      <c r="GZ1046" s="39"/>
      <c r="HA1046" s="39"/>
      <c r="HB1046" s="39"/>
      <c r="HC1046" s="39"/>
      <c r="HD1046" s="39"/>
      <c r="HE1046" s="39"/>
      <c r="HF1046" s="39"/>
      <c r="HG1046" s="39"/>
      <c r="HH1046" s="39"/>
      <c r="HI1046" s="39"/>
      <c r="HJ1046" s="39"/>
      <c r="HK1046" s="39"/>
      <c r="HL1046" s="39"/>
      <c r="HM1046" s="39"/>
      <c r="HN1046" s="39"/>
      <c r="HO1046" s="39"/>
      <c r="HP1046" s="39"/>
      <c r="HQ1046" s="39"/>
      <c r="HR1046" s="39"/>
      <c r="HS1046" s="39"/>
      <c r="HT1046" s="39"/>
    </row>
    <row r="1047" spans="1:228" ht="12.75" hidden="1" customHeight="1" x14ac:dyDescent="0.2">
      <c r="A1047" s="31"/>
      <c r="B1047" s="31"/>
      <c r="C1047" s="31"/>
      <c r="D1047" s="32"/>
      <c r="E1047" s="33"/>
      <c r="F1047" s="33"/>
      <c r="G1047" s="33"/>
      <c r="H1047" s="33"/>
      <c r="I1047" s="33"/>
      <c r="J1047" s="33"/>
      <c r="K1047" s="33"/>
      <c r="L1047" s="33"/>
      <c r="M1047" s="39"/>
      <c r="N1047" s="33"/>
      <c r="O1047" s="39"/>
      <c r="P1047" s="33"/>
      <c r="Q1047" s="524"/>
      <c r="R1047" s="524"/>
      <c r="S1047" s="524"/>
      <c r="T1047" s="524"/>
      <c r="U1047" s="524"/>
      <c r="V1047" s="33"/>
      <c r="W1047" s="33"/>
      <c r="X1047" s="33"/>
      <c r="Y1047" s="33"/>
      <c r="Z1047" s="325"/>
      <c r="AA1047" s="324"/>
      <c r="AB1047" s="325"/>
      <c r="AC1047" s="324"/>
      <c r="AD1047" s="326"/>
      <c r="AE1047" s="324"/>
      <c r="AF1047" s="326"/>
      <c r="AG1047" s="35"/>
      <c r="AH1047" s="35"/>
      <c r="AI1047" s="35"/>
      <c r="AJ1047" s="35"/>
      <c r="AK1047" s="35"/>
      <c r="AL1047" s="35"/>
      <c r="AM1047" s="35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1242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  <c r="FR1047" s="39"/>
      <c r="FS1047" s="39"/>
      <c r="FT1047" s="39"/>
      <c r="FU1047" s="39"/>
      <c r="FV1047" s="39"/>
      <c r="FW1047" s="39"/>
      <c r="FX1047" s="39"/>
      <c r="FY1047" s="39"/>
      <c r="FZ1047" s="39"/>
      <c r="GA1047" s="39"/>
      <c r="GB1047" s="39"/>
      <c r="GC1047" s="39"/>
      <c r="GD1047" s="39"/>
      <c r="GE1047" s="39"/>
      <c r="GF1047" s="39"/>
      <c r="GG1047" s="39"/>
      <c r="GH1047" s="39"/>
      <c r="GI1047" s="39"/>
      <c r="GJ1047" s="39"/>
      <c r="GK1047" s="39"/>
      <c r="GL1047" s="39"/>
      <c r="GM1047" s="39"/>
      <c r="GN1047" s="39"/>
      <c r="GO1047" s="39"/>
      <c r="GP1047" s="39"/>
      <c r="GQ1047" s="39"/>
      <c r="GR1047" s="39"/>
      <c r="GS1047" s="39"/>
      <c r="GT1047" s="39"/>
      <c r="GU1047" s="39"/>
      <c r="GV1047" s="39"/>
      <c r="GW1047" s="39"/>
      <c r="GX1047" s="39"/>
      <c r="GY1047" s="39"/>
      <c r="GZ1047" s="39"/>
      <c r="HA1047" s="39"/>
      <c r="HB1047" s="39"/>
      <c r="HC1047" s="39"/>
      <c r="HD1047" s="39"/>
      <c r="HE1047" s="39"/>
      <c r="HF1047" s="39"/>
      <c r="HG1047" s="39"/>
      <c r="HH1047" s="39"/>
      <c r="HI1047" s="39"/>
      <c r="HJ1047" s="39"/>
      <c r="HK1047" s="39"/>
      <c r="HL1047" s="39"/>
      <c r="HM1047" s="39"/>
      <c r="HN1047" s="39"/>
      <c r="HO1047" s="39"/>
      <c r="HP1047" s="39"/>
      <c r="HQ1047" s="39"/>
      <c r="HR1047" s="39"/>
      <c r="HS1047" s="39"/>
      <c r="HT1047" s="39"/>
    </row>
    <row r="1048" spans="1:228" ht="12.75" hidden="1" customHeight="1" x14ac:dyDescent="0.2">
      <c r="A1048" s="39"/>
      <c r="B1048" s="39"/>
      <c r="C1048" s="39"/>
      <c r="D1048" s="39"/>
      <c r="E1048" s="39"/>
      <c r="F1048" s="39"/>
      <c r="G1048" s="579" t="s">
        <v>229</v>
      </c>
      <c r="H1048" s="290"/>
      <c r="I1048" s="290"/>
      <c r="J1048" s="290"/>
      <c r="K1048" s="580"/>
      <c r="L1048" s="580"/>
      <c r="M1048" s="580"/>
      <c r="N1048" s="580"/>
      <c r="O1048" s="580"/>
      <c r="P1048" s="580"/>
      <c r="Q1048" s="290"/>
      <c r="R1048" s="290"/>
      <c r="S1048" s="290"/>
      <c r="T1048" s="290"/>
      <c r="U1048" s="290"/>
      <c r="V1048" s="39"/>
      <c r="W1048" s="39"/>
      <c r="X1048" s="39" t="s">
        <v>230</v>
      </c>
      <c r="Y1048" s="39"/>
      <c r="Z1048" s="39"/>
      <c r="AA1048" s="39"/>
      <c r="AB1048" s="33"/>
      <c r="AC1048" s="362" t="s">
        <v>231</v>
      </c>
      <c r="AD1048" s="362" t="s">
        <v>232</v>
      </c>
      <c r="AE1048" s="31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63" t="s">
        <v>233</v>
      </c>
      <c r="AQ1048" s="363"/>
      <c r="AR1048" s="243"/>
      <c r="AS1048" s="243"/>
      <c r="AT1048" s="243"/>
      <c r="AU1048" s="243"/>
      <c r="AV1048" s="243"/>
      <c r="AW1048" s="243"/>
      <c r="AX1048" s="39"/>
      <c r="AY1048" s="39"/>
      <c r="AZ1048" s="39"/>
      <c r="BA1048" s="1242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  <c r="FR1048" s="39"/>
      <c r="FS1048" s="39"/>
      <c r="FT1048" s="39"/>
      <c r="FU1048" s="39"/>
      <c r="FV1048" s="39"/>
      <c r="FW1048" s="39"/>
      <c r="FX1048" s="39"/>
      <c r="FY1048" s="39"/>
      <c r="FZ1048" s="39"/>
      <c r="GA1048" s="39"/>
      <c r="GB1048" s="39"/>
      <c r="GC1048" s="39"/>
      <c r="GD1048" s="39"/>
      <c r="GE1048" s="39"/>
      <c r="GF1048" s="39"/>
      <c r="GG1048" s="39"/>
      <c r="GH1048" s="39"/>
      <c r="GI1048" s="39"/>
      <c r="GJ1048" s="39"/>
      <c r="GK1048" s="39"/>
      <c r="GL1048" s="39"/>
      <c r="GM1048" s="39"/>
      <c r="GN1048" s="39"/>
      <c r="GO1048" s="39"/>
      <c r="GP1048" s="39"/>
      <c r="GQ1048" s="39"/>
      <c r="GR1048" s="39"/>
      <c r="GS1048" s="39"/>
      <c r="GT1048" s="39"/>
      <c r="GU1048" s="39"/>
      <c r="GV1048" s="39"/>
      <c r="GW1048" s="39"/>
      <c r="GX1048" s="39"/>
      <c r="GY1048" s="39"/>
      <c r="GZ1048" s="39"/>
      <c r="HA1048" s="39"/>
      <c r="HB1048" s="39"/>
      <c r="HC1048" s="39"/>
      <c r="HD1048" s="39"/>
      <c r="HE1048" s="39"/>
      <c r="HF1048" s="39"/>
      <c r="HG1048" s="39"/>
      <c r="HH1048" s="39"/>
      <c r="HI1048" s="39"/>
      <c r="HJ1048" s="39"/>
      <c r="HK1048" s="39"/>
      <c r="HL1048" s="39"/>
      <c r="HM1048" s="39"/>
      <c r="HN1048" s="39"/>
      <c r="HO1048" s="39"/>
      <c r="HP1048" s="39"/>
      <c r="HQ1048" s="39"/>
      <c r="HR1048" s="39"/>
      <c r="HS1048" s="39"/>
      <c r="HT1048" s="39"/>
    </row>
    <row r="1049" spans="1:228" ht="12.75" hidden="1" customHeight="1" x14ac:dyDescent="0.25">
      <c r="A1049" s="39"/>
      <c r="B1049" s="39"/>
      <c r="C1049" s="39"/>
      <c r="D1049" s="39"/>
      <c r="E1049" s="39"/>
      <c r="F1049" s="39"/>
      <c r="G1049" s="581"/>
      <c r="H1049" s="581"/>
      <c r="I1049" s="581"/>
      <c r="J1049" s="581"/>
      <c r="K1049" s="581"/>
      <c r="L1049" s="581"/>
      <c r="M1049" s="39"/>
      <c r="N1049" s="39"/>
      <c r="O1049" s="39"/>
      <c r="P1049" s="450"/>
      <c r="Q1049" s="450"/>
      <c r="R1049" s="450"/>
      <c r="S1049" s="450"/>
      <c r="T1049" s="290"/>
      <c r="U1049" s="290"/>
      <c r="V1049" s="39"/>
      <c r="W1049" s="39"/>
      <c r="X1049" s="283" t="s">
        <v>234</v>
      </c>
      <c r="Y1049" s="39"/>
      <c r="Z1049" s="582"/>
      <c r="AA1049" s="39"/>
      <c r="AB1049" s="39"/>
      <c r="AC1049" s="364" t="s">
        <v>235</v>
      </c>
      <c r="AD1049" s="364" t="s">
        <v>236</v>
      </c>
      <c r="AE1049" s="365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09" t="s">
        <v>237</v>
      </c>
      <c r="AQ1049" s="366" t="s">
        <v>238</v>
      </c>
      <c r="AR1049" s="366" t="s">
        <v>172</v>
      </c>
      <c r="AS1049" s="366" t="s">
        <v>120</v>
      </c>
      <c r="AT1049" s="366" t="s">
        <v>239</v>
      </c>
      <c r="AU1049" s="366" t="s">
        <v>240</v>
      </c>
      <c r="AV1049" s="366" t="s">
        <v>241</v>
      </c>
      <c r="AW1049" s="366" t="s">
        <v>242</v>
      </c>
      <c r="AX1049" s="39"/>
      <c r="AY1049" s="39"/>
      <c r="AZ1049" s="39"/>
      <c r="BA1049" s="1242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  <c r="FR1049" s="39"/>
      <c r="FS1049" s="39"/>
      <c r="FT1049" s="39"/>
      <c r="FU1049" s="39"/>
      <c r="FV1049" s="39"/>
      <c r="FW1049" s="39"/>
      <c r="FX1049" s="39"/>
      <c r="FY1049" s="39"/>
      <c r="FZ1049" s="39"/>
      <c r="GA1049" s="39"/>
      <c r="GB1049" s="39"/>
      <c r="GC1049" s="39"/>
      <c r="GD1049" s="39"/>
      <c r="GE1049" s="39"/>
      <c r="GF1049" s="39"/>
      <c r="GG1049" s="39"/>
      <c r="GH1049" s="39"/>
      <c r="GI1049" s="39"/>
      <c r="GJ1049" s="39"/>
      <c r="GK1049" s="39"/>
      <c r="GL1049" s="39"/>
      <c r="GM1049" s="39"/>
      <c r="GN1049" s="39"/>
      <c r="GO1049" s="39"/>
      <c r="GP1049" s="39"/>
      <c r="GQ1049" s="39"/>
      <c r="GR1049" s="39"/>
      <c r="GS1049" s="39"/>
      <c r="GT1049" s="39"/>
      <c r="GU1049" s="39"/>
      <c r="GV1049" s="39"/>
      <c r="GW1049" s="39"/>
      <c r="GX1049" s="39"/>
      <c r="GY1049" s="39"/>
      <c r="GZ1049" s="39"/>
      <c r="HA1049" s="39"/>
      <c r="HB1049" s="39"/>
      <c r="HC1049" s="39"/>
      <c r="HD1049" s="39"/>
      <c r="HE1049" s="39"/>
      <c r="HF1049" s="39"/>
      <c r="HG1049" s="39"/>
      <c r="HH1049" s="39"/>
      <c r="HI1049" s="39"/>
      <c r="HJ1049" s="39"/>
      <c r="HK1049" s="39"/>
      <c r="HL1049" s="39"/>
      <c r="HM1049" s="39"/>
      <c r="HN1049" s="39"/>
      <c r="HO1049" s="39"/>
      <c r="HP1049" s="39"/>
      <c r="HQ1049" s="39"/>
      <c r="HR1049" s="39"/>
      <c r="HS1049" s="39"/>
      <c r="HT1049" s="39"/>
    </row>
    <row r="1050" spans="1:228" ht="12.75" hidden="1" customHeight="1" x14ac:dyDescent="0.25">
      <c r="A1050" s="583" t="s">
        <v>243</v>
      </c>
      <c r="B1050" s="584"/>
      <c r="C1050" s="799"/>
      <c r="D1050" s="800"/>
      <c r="E1050" s="39"/>
      <c r="F1050" s="33"/>
      <c r="G1050" s="587" t="s">
        <v>244</v>
      </c>
      <c r="H1050" s="588" t="s">
        <v>245</v>
      </c>
      <c r="I1050" s="589"/>
      <c r="J1050" s="590" t="s">
        <v>53</v>
      </c>
      <c r="K1050" s="590" t="s">
        <v>246</v>
      </c>
      <c r="L1050" s="591"/>
      <c r="M1050" s="592" t="s">
        <v>179</v>
      </c>
      <c r="N1050" s="593" t="s">
        <v>65</v>
      </c>
      <c r="O1050" s="593" t="s">
        <v>247</v>
      </c>
      <c r="P1050" s="594" t="s">
        <v>248</v>
      </c>
      <c r="Q1050" s="595"/>
      <c r="R1050" s="33"/>
      <c r="S1050" s="39"/>
      <c r="T1050" s="39"/>
      <c r="U1050" s="39"/>
      <c r="V1050" s="33"/>
      <c r="W1050" s="33"/>
      <c r="X1050" s="596" t="s">
        <v>249</v>
      </c>
      <c r="Y1050" s="597" t="s">
        <v>250</v>
      </c>
      <c r="Z1050" s="598" t="s">
        <v>251</v>
      </c>
      <c r="AA1050" s="39"/>
      <c r="AB1050" s="33"/>
      <c r="AC1050" s="367" t="s">
        <v>252</v>
      </c>
      <c r="AD1050" s="367" t="s">
        <v>253</v>
      </c>
      <c r="AE1050" s="264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68" t="s">
        <v>254</v>
      </c>
      <c r="AQ1050" s="369">
        <f ca="1">IF($C$17&lt;=5,SUM(AQ1054:AQ1153)/Y4,SUM(AQ1054:AQ1153)/Y4)</f>
        <v>0.11500000000000003</v>
      </c>
      <c r="AR1050" s="369">
        <f ca="1">IF(C17&lt;=5,SUM(AR1054:AR1153)/Y4,SUM(AR1054:AR1153)/Y4)</f>
        <v>3.0000000000000001E-3</v>
      </c>
      <c r="AS1050" s="369">
        <f ca="1">IF(C17&lt;=5,SUM(AS1054:AS1153)/Y4,SUM(AS1054:AS1153)/Y4)</f>
        <v>1.0500000000000002E-2</v>
      </c>
      <c r="AT1050" s="369">
        <f ca="1">IF($C$17&lt;=5,SUM(AU1054:AU1153)/Y4,SUM(AU1054:AU1153)/Y4)</f>
        <v>5.000000000000001E-2</v>
      </c>
      <c r="AU1050" s="369">
        <f ca="1">IF($C$17&lt;=5,SUM(AV1054:AV1153)/Y4,SUM(AV1054:AV1153)/Y4)</f>
        <v>3.0000000000000016E-2</v>
      </c>
      <c r="AV1050" s="369">
        <f ca="1">SUM(AQ1050:AU1050)</f>
        <v>0.20850000000000007</v>
      </c>
      <c r="AW1050" s="369">
        <f>SUM(AL1054:AM1054)</f>
        <v>0.08</v>
      </c>
      <c r="AX1050" s="39"/>
      <c r="AY1050" s="39"/>
      <c r="AZ1050" s="39"/>
      <c r="BA1050" s="1242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  <c r="FR1050" s="39"/>
      <c r="FS1050" s="39"/>
      <c r="FT1050" s="39"/>
      <c r="FU1050" s="39"/>
      <c r="FV1050" s="39"/>
      <c r="FW1050" s="39"/>
      <c r="FX1050" s="39"/>
      <c r="FY1050" s="39"/>
      <c r="FZ1050" s="39"/>
      <c r="GA1050" s="39"/>
      <c r="GB1050" s="39"/>
      <c r="GC1050" s="39"/>
      <c r="GD1050" s="39"/>
      <c r="GE1050" s="39"/>
      <c r="GF1050" s="39"/>
      <c r="GG1050" s="39"/>
      <c r="GH1050" s="39"/>
      <c r="GI1050" s="39"/>
      <c r="GJ1050" s="39"/>
      <c r="GK1050" s="39"/>
      <c r="GL1050" s="39"/>
      <c r="GM1050" s="39"/>
      <c r="GN1050" s="39"/>
      <c r="GO1050" s="39"/>
      <c r="GP1050" s="39"/>
      <c r="GQ1050" s="39"/>
      <c r="GR1050" s="39"/>
      <c r="GS1050" s="39"/>
      <c r="GT1050" s="39"/>
      <c r="GU1050" s="39"/>
      <c r="GV1050" s="39"/>
      <c r="GW1050" s="39"/>
      <c r="GX1050" s="39"/>
      <c r="GY1050" s="39"/>
      <c r="GZ1050" s="39"/>
      <c r="HA1050" s="39"/>
      <c r="HB1050" s="39"/>
      <c r="HC1050" s="39"/>
      <c r="HD1050" s="39"/>
      <c r="HE1050" s="39"/>
      <c r="HF1050" s="39"/>
      <c r="HG1050" s="39"/>
      <c r="HH1050" s="39"/>
      <c r="HI1050" s="39"/>
      <c r="HJ1050" s="39"/>
      <c r="HK1050" s="39"/>
      <c r="HL1050" s="39"/>
      <c r="HM1050" s="39"/>
      <c r="HN1050" s="39"/>
      <c r="HO1050" s="39"/>
      <c r="HP1050" s="39"/>
      <c r="HQ1050" s="39"/>
      <c r="HR1050" s="39"/>
      <c r="HS1050" s="39"/>
      <c r="HT1050" s="39"/>
    </row>
    <row r="1051" spans="1:228" ht="12.75" hidden="1" customHeight="1" x14ac:dyDescent="0.25">
      <c r="A1051" s="599" t="s">
        <v>102</v>
      </c>
      <c r="B1051" s="600"/>
      <c r="C1051" s="801" t="s">
        <v>95</v>
      </c>
      <c r="D1051" s="802" t="s">
        <v>119</v>
      </c>
      <c r="E1051" s="802" t="s">
        <v>120</v>
      </c>
      <c r="F1051" s="39"/>
      <c r="G1051" s="603" t="s">
        <v>255</v>
      </c>
      <c r="H1051" s="604" t="s">
        <v>256</v>
      </c>
      <c r="I1051" s="605"/>
      <c r="J1051" s="603" t="s">
        <v>69</v>
      </c>
      <c r="K1051" s="606" t="s">
        <v>153</v>
      </c>
      <c r="L1051" s="607"/>
      <c r="M1051" s="608" t="s">
        <v>257</v>
      </c>
      <c r="N1051" s="606" t="s">
        <v>258</v>
      </c>
      <c r="O1051" s="606" t="s">
        <v>259</v>
      </c>
      <c r="P1051" s="609" t="s">
        <v>259</v>
      </c>
      <c r="Q1051" s="610">
        <f>IF(AND($O$1060=1,$N$1060=1),2,IF(AND($O$1060=1,$N$1060=2),6,IF(AND($O$1060=1,$N$1060=3),10,IF(AND($O$1060=1,$N$1060=4),14,IF(AND($O$1060=1,$N$1060=5),2)))))</f>
        <v>2</v>
      </c>
      <c r="R1051" s="33"/>
      <c r="S1051" s="39"/>
      <c r="T1051" s="39"/>
      <c r="U1051" s="39"/>
      <c r="V1051" s="33"/>
      <c r="W1051" s="33"/>
      <c r="X1051" s="611">
        <v>1</v>
      </c>
      <c r="Y1051" s="459">
        <v>2</v>
      </c>
      <c r="Z1051" s="612" t="s">
        <v>260</v>
      </c>
      <c r="AA1051" s="33"/>
      <c r="AB1051" s="33"/>
      <c r="AC1051" s="33"/>
      <c r="AD1051" s="370"/>
      <c r="AE1051" s="370"/>
      <c r="AF1051" s="33"/>
      <c r="AG1051" s="854" t="s">
        <v>261</v>
      </c>
      <c r="AH1051" s="371"/>
      <c r="AI1051" s="371"/>
      <c r="AJ1051" s="371"/>
      <c r="AK1051" s="371"/>
      <c r="AL1051" s="371"/>
      <c r="AM1051" s="371"/>
      <c r="AN1051" s="371"/>
      <c r="AO1051" s="33"/>
      <c r="AP1051" s="363" t="s">
        <v>262</v>
      </c>
      <c r="AQ1051" s="363"/>
      <c r="AR1051" s="363"/>
      <c r="AS1051" s="363"/>
      <c r="AT1051" s="363"/>
      <c r="AU1051" s="363"/>
      <c r="AV1051" s="363"/>
      <c r="AW1051" s="363"/>
      <c r="AX1051" s="39"/>
      <c r="AY1051" s="39"/>
      <c r="AZ1051" s="39"/>
      <c r="BA1051" s="1242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  <c r="FR1051" s="39"/>
      <c r="FS1051" s="39"/>
      <c r="FT1051" s="39"/>
      <c r="FU1051" s="39"/>
      <c r="FV1051" s="39"/>
      <c r="FW1051" s="39"/>
      <c r="FX1051" s="39"/>
      <c r="FY1051" s="39"/>
      <c r="FZ1051" s="39"/>
      <c r="GA1051" s="39"/>
      <c r="GB1051" s="39"/>
      <c r="GC1051" s="39"/>
      <c r="GD1051" s="39"/>
      <c r="GE1051" s="39"/>
      <c r="GF1051" s="39"/>
      <c r="GG1051" s="39"/>
      <c r="GH1051" s="39"/>
      <c r="GI1051" s="39"/>
      <c r="GJ1051" s="39"/>
      <c r="GK1051" s="39"/>
      <c r="GL1051" s="39"/>
      <c r="GM1051" s="39"/>
      <c r="GN1051" s="39"/>
      <c r="GO1051" s="39"/>
      <c r="GP1051" s="39"/>
      <c r="GQ1051" s="39"/>
      <c r="GR1051" s="39"/>
      <c r="GS1051" s="39"/>
      <c r="GT1051" s="39"/>
      <c r="GU1051" s="39"/>
      <c r="GV1051" s="39"/>
      <c r="GW1051" s="39"/>
      <c r="GX1051" s="39"/>
      <c r="GY1051" s="39"/>
      <c r="GZ1051" s="39"/>
      <c r="HA1051" s="39"/>
      <c r="HB1051" s="39"/>
      <c r="HC1051" s="39"/>
      <c r="HD1051" s="39"/>
      <c r="HE1051" s="39"/>
      <c r="HF1051" s="39"/>
      <c r="HG1051" s="39"/>
      <c r="HH1051" s="39"/>
      <c r="HI1051" s="39"/>
      <c r="HJ1051" s="39"/>
      <c r="HK1051" s="39"/>
      <c r="HL1051" s="39"/>
      <c r="HM1051" s="39"/>
      <c r="HN1051" s="39"/>
      <c r="HO1051" s="39"/>
      <c r="HP1051" s="39"/>
      <c r="HQ1051" s="39"/>
      <c r="HR1051" s="39"/>
      <c r="HS1051" s="39"/>
      <c r="HT1051" s="39"/>
    </row>
    <row r="1052" spans="1:228" ht="12.75" hidden="1" customHeight="1" x14ac:dyDescent="0.25">
      <c r="A1052" s="613">
        <v>1</v>
      </c>
      <c r="B1052" s="513"/>
      <c r="C1052" s="399">
        <f ca="1">SUM(AG125:AG136)</f>
        <v>58.268000000000001</v>
      </c>
      <c r="D1052" s="399">
        <f ca="1">SUM(AI125:AI136)</f>
        <v>8.7401999999999997</v>
      </c>
      <c r="E1052" s="399">
        <f ca="1">SUM(AK125:AK136)</f>
        <v>2.9133999999999998</v>
      </c>
      <c r="F1052" s="996"/>
      <c r="G1052" s="614" t="s">
        <v>263</v>
      </c>
      <c r="H1052" s="319" t="s">
        <v>264</v>
      </c>
      <c r="I1052" s="615"/>
      <c r="J1052" s="614" t="s">
        <v>128</v>
      </c>
      <c r="K1052" s="614" t="s">
        <v>265</v>
      </c>
      <c r="L1052" s="616"/>
      <c r="M1052" s="617" t="s">
        <v>266</v>
      </c>
      <c r="N1052" s="614" t="s">
        <v>141</v>
      </c>
      <c r="O1052" s="614" t="s">
        <v>267</v>
      </c>
      <c r="P1052" s="614" t="s">
        <v>267</v>
      </c>
      <c r="Q1052" s="610" t="b">
        <f>IF(AND($O$1060=2,$N$1060=1),3,IF(AND($O$1060=2,$N$1060=2),7,IF(AND($O$1060=2,$N$1060=3),11,IF(AND($O$1060=2,$N$1060=4),15,IF(AND($O$1060=2,$N$1060=5),3)))))</f>
        <v>0</v>
      </c>
      <c r="R1052" s="33"/>
      <c r="S1052" s="39"/>
      <c r="T1052" s="39"/>
      <c r="U1052" s="39"/>
      <c r="V1052" s="33"/>
      <c r="W1052" s="33"/>
      <c r="X1052" s="611">
        <v>2</v>
      </c>
      <c r="Y1052" s="459">
        <v>3</v>
      </c>
      <c r="Z1052" s="612" t="s">
        <v>268</v>
      </c>
      <c r="AA1052" s="39"/>
      <c r="AB1052" s="33"/>
      <c r="AC1052" s="23" t="s">
        <v>1</v>
      </c>
      <c r="AD1052" s="372">
        <f ca="1">$J$12</f>
        <v>36</v>
      </c>
      <c r="AE1052" s="372" t="str">
        <f>$J$13</f>
        <v/>
      </c>
      <c r="AF1052" s="33"/>
      <c r="AG1052" s="373"/>
      <c r="AH1052" s="374" t="s">
        <v>269</v>
      </c>
      <c r="AI1052" s="375"/>
      <c r="AJ1052" s="375"/>
      <c r="AK1052" s="376"/>
      <c r="AL1052" s="377" t="s">
        <v>108</v>
      </c>
      <c r="AM1052" s="377" t="s">
        <v>240</v>
      </c>
      <c r="AN1052" s="377" t="s">
        <v>270</v>
      </c>
      <c r="AO1052" s="33"/>
      <c r="AP1052" s="373"/>
      <c r="AQ1052" s="374" t="s">
        <v>269</v>
      </c>
      <c r="AR1052" s="375"/>
      <c r="AS1052" s="375"/>
      <c r="AT1052" s="375"/>
      <c r="AU1052" s="377" t="s">
        <v>108</v>
      </c>
      <c r="AV1052" s="377" t="s">
        <v>240</v>
      </c>
      <c r="AW1052" s="377" t="s">
        <v>270</v>
      </c>
      <c r="AX1052" s="39"/>
      <c r="AY1052" s="39"/>
      <c r="AZ1052" s="39"/>
      <c r="BA1052" s="1242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  <c r="FR1052" s="39"/>
      <c r="FS1052" s="39"/>
      <c r="FT1052" s="39"/>
      <c r="FU1052" s="39"/>
      <c r="FV1052" s="39"/>
      <c r="FW1052" s="39"/>
      <c r="FX1052" s="39"/>
      <c r="FY1052" s="39"/>
      <c r="FZ1052" s="39"/>
      <c r="GA1052" s="39"/>
      <c r="GB1052" s="39"/>
      <c r="GC1052" s="39"/>
      <c r="GD1052" s="39"/>
      <c r="GE1052" s="39"/>
      <c r="GF1052" s="39"/>
      <c r="GG1052" s="39"/>
      <c r="GH1052" s="39"/>
      <c r="GI1052" s="39"/>
      <c r="GJ1052" s="39"/>
      <c r="GK1052" s="39"/>
      <c r="GL1052" s="39"/>
      <c r="GM1052" s="39"/>
      <c r="GN1052" s="39"/>
      <c r="GO1052" s="39"/>
      <c r="GP1052" s="39"/>
      <c r="GQ1052" s="39"/>
      <c r="GR1052" s="39"/>
      <c r="GS1052" s="39"/>
      <c r="GT1052" s="39"/>
      <c r="GU1052" s="39"/>
      <c r="GV1052" s="39"/>
      <c r="GW1052" s="39"/>
      <c r="GX1052" s="39"/>
      <c r="GY1052" s="39"/>
      <c r="GZ1052" s="39"/>
      <c r="HA1052" s="39"/>
      <c r="HB1052" s="39"/>
      <c r="HC1052" s="39"/>
      <c r="HD1052" s="39"/>
      <c r="HE1052" s="39"/>
      <c r="HF1052" s="39"/>
      <c r="HG1052" s="39"/>
      <c r="HH1052" s="39"/>
      <c r="HI1052" s="39"/>
      <c r="HJ1052" s="39"/>
      <c r="HK1052" s="39"/>
      <c r="HL1052" s="39"/>
      <c r="HM1052" s="39"/>
      <c r="HN1052" s="39"/>
      <c r="HO1052" s="39"/>
      <c r="HP1052" s="39"/>
      <c r="HQ1052" s="39"/>
      <c r="HR1052" s="39"/>
      <c r="HS1052" s="39"/>
      <c r="HT1052" s="39"/>
    </row>
    <row r="1053" spans="1:228" ht="12.75" hidden="1" customHeight="1" x14ac:dyDescent="0.25">
      <c r="A1053" s="613">
        <v>2</v>
      </c>
      <c r="B1053" s="513"/>
      <c r="C1053" s="399">
        <f ca="1">SUM(AG137:AG148)</f>
        <v>14.567</v>
      </c>
      <c r="D1053" s="399">
        <f ca="1">SUM(AI137:AI148)</f>
        <v>0</v>
      </c>
      <c r="E1053" s="399">
        <f ca="1">SUM(AK137:AK148)</f>
        <v>1.4566999999999999</v>
      </c>
      <c r="F1053" s="996"/>
      <c r="G1053" s="618"/>
      <c r="H1053" s="319" t="s">
        <v>271</v>
      </c>
      <c r="I1053" s="615"/>
      <c r="J1053" s="618"/>
      <c r="K1053" s="614" t="s">
        <v>272</v>
      </c>
      <c r="L1053" s="616"/>
      <c r="M1053" s="591"/>
      <c r="N1053" s="614" t="s">
        <v>273</v>
      </c>
      <c r="O1053" s="614" t="s">
        <v>274</v>
      </c>
      <c r="P1053" s="614" t="s">
        <v>274</v>
      </c>
      <c r="Q1053" s="610" t="b">
        <f>IF(AND($O$1060=3,$N$1060=1),4,IF(AND($O$1060=3,$N$1060=2),8,IF(AND($O$1060=3,$N$1060=3),12,IF(AND($O$1060=3,$N$1060=4),16,IF(AND($O$1060=3,$N$1060=5),4)))))</f>
        <v>0</v>
      </c>
      <c r="R1053" s="33"/>
      <c r="S1053" s="39"/>
      <c r="T1053" s="39"/>
      <c r="U1053" s="39"/>
      <c r="V1053" s="33"/>
      <c r="W1053" s="33"/>
      <c r="X1053" s="611">
        <v>3</v>
      </c>
      <c r="Y1053" s="459">
        <v>4</v>
      </c>
      <c r="Z1053" s="612" t="s">
        <v>275</v>
      </c>
      <c r="AA1053" s="33"/>
      <c r="AB1053" s="33"/>
      <c r="AC1053" s="378" t="s">
        <v>276</v>
      </c>
      <c r="AD1053" s="379" t="str">
        <f>VLOOKUP($O$1060,$X$1051:$Z$1055,3)</f>
        <v>HNF</v>
      </c>
      <c r="AE1053" s="379" t="str">
        <f>VLOOKUP($O$1061,$X$1051:$Z$1055,3)</f>
        <v>Sin Aseg</v>
      </c>
      <c r="AF1053" s="33"/>
      <c r="AG1053" s="381" t="s">
        <v>102</v>
      </c>
      <c r="AH1053" s="366" t="s">
        <v>238</v>
      </c>
      <c r="AI1053" s="366" t="s">
        <v>172</v>
      </c>
      <c r="AJ1053" s="366" t="s">
        <v>120</v>
      </c>
      <c r="AK1053" s="366" t="s">
        <v>270</v>
      </c>
      <c r="AL1053" s="381" t="s">
        <v>155</v>
      </c>
      <c r="AM1053" s="381"/>
      <c r="AN1053" s="381" t="s">
        <v>108</v>
      </c>
      <c r="AO1053" s="33"/>
      <c r="AP1053" s="381" t="s">
        <v>102</v>
      </c>
      <c r="AQ1053" s="366" t="s">
        <v>238</v>
      </c>
      <c r="AR1053" s="366" t="s">
        <v>172</v>
      </c>
      <c r="AS1053" s="366" t="s">
        <v>120</v>
      </c>
      <c r="AT1053" s="382" t="s">
        <v>270</v>
      </c>
      <c r="AU1053" s="381" t="s">
        <v>155</v>
      </c>
      <c r="AV1053" s="381"/>
      <c r="AW1053" s="381" t="s">
        <v>108</v>
      </c>
      <c r="AX1053" s="39"/>
      <c r="AY1053" s="39"/>
      <c r="AZ1053" s="39"/>
      <c r="BA1053" s="1242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  <c r="FR1053" s="39"/>
      <c r="FS1053" s="39"/>
      <c r="FT1053" s="39"/>
      <c r="FU1053" s="39"/>
      <c r="FV1053" s="39"/>
      <c r="FW1053" s="39"/>
      <c r="FX1053" s="39"/>
      <c r="FY1053" s="39"/>
      <c r="FZ1053" s="39"/>
      <c r="GA1053" s="39"/>
      <c r="GB1053" s="39"/>
      <c r="GC1053" s="39"/>
      <c r="GD1053" s="39"/>
      <c r="GE1053" s="39"/>
      <c r="GF1053" s="39"/>
      <c r="GG1053" s="39"/>
      <c r="GH1053" s="39"/>
      <c r="GI1053" s="39"/>
      <c r="GJ1053" s="39"/>
      <c r="GK1053" s="39"/>
      <c r="GL1053" s="39"/>
      <c r="GM1053" s="39"/>
      <c r="GN1053" s="39"/>
      <c r="GO1053" s="39"/>
      <c r="GP1053" s="39"/>
      <c r="GQ1053" s="39"/>
      <c r="GR1053" s="39"/>
      <c r="GS1053" s="39"/>
      <c r="GT1053" s="39"/>
      <c r="GU1053" s="39"/>
      <c r="GV1053" s="39"/>
      <c r="GW1053" s="39"/>
      <c r="GX1053" s="39"/>
      <c r="GY1053" s="39"/>
      <c r="GZ1053" s="39"/>
      <c r="HA1053" s="39"/>
      <c r="HB1053" s="39"/>
      <c r="HC1053" s="39"/>
      <c r="HD1053" s="39"/>
      <c r="HE1053" s="39"/>
      <c r="HF1053" s="39"/>
      <c r="HG1053" s="39"/>
      <c r="HH1053" s="39"/>
      <c r="HI1053" s="39"/>
      <c r="HJ1053" s="39"/>
      <c r="HK1053" s="39"/>
      <c r="HL1053" s="39"/>
      <c r="HM1053" s="39"/>
      <c r="HN1053" s="39"/>
      <c r="HO1053" s="39"/>
      <c r="HP1053" s="39"/>
      <c r="HQ1053" s="39"/>
      <c r="HR1053" s="39"/>
      <c r="HS1053" s="39"/>
      <c r="HT1053" s="39"/>
    </row>
    <row r="1054" spans="1:228" ht="12.75" hidden="1" customHeight="1" x14ac:dyDescent="0.25">
      <c r="A1054" s="613">
        <v>3</v>
      </c>
      <c r="B1054" s="513"/>
      <c r="C1054" s="399">
        <f ca="1">SUM(AG149:AG160)</f>
        <v>14.567</v>
      </c>
      <c r="D1054" s="399">
        <f ca="1">SUM(AI149:AI160)</f>
        <v>0</v>
      </c>
      <c r="E1054" s="399">
        <f ca="1">SUM(AK149:AK160)</f>
        <v>1.4566999999999999</v>
      </c>
      <c r="F1054" s="996"/>
      <c r="G1054" s="618"/>
      <c r="H1054" s="319"/>
      <c r="I1054" s="615"/>
      <c r="J1054" s="618"/>
      <c r="K1054" s="614" t="s">
        <v>154</v>
      </c>
      <c r="L1054" s="616"/>
      <c r="M1054" s="591"/>
      <c r="N1054" s="614" t="s">
        <v>277</v>
      </c>
      <c r="O1054" s="614" t="s">
        <v>278</v>
      </c>
      <c r="P1054" s="614" t="s">
        <v>278</v>
      </c>
      <c r="Q1054" s="610" t="b">
        <f>IF(AND($O$1060=4,$N$1060=1),5,IF(AND($O$1060=4,$N$1060=2),9,IF(AND($O$1060=4,$N$1060=3),13,IF(AND($O$1060=4,$N$1060=4),17,IF(AND($O$1060=4,$N$1060=5),5)))))</f>
        <v>0</v>
      </c>
      <c r="R1054" s="33"/>
      <c r="S1054" s="39"/>
      <c r="T1054" s="39"/>
      <c r="U1054" s="39"/>
      <c r="V1054" s="33"/>
      <c r="W1054" s="33"/>
      <c r="X1054" s="611">
        <v>4</v>
      </c>
      <c r="Y1054" s="459">
        <v>5</v>
      </c>
      <c r="Z1054" s="612" t="s">
        <v>279</v>
      </c>
      <c r="AA1054" s="33"/>
      <c r="AB1054" s="33"/>
      <c r="AC1054" s="378" t="s">
        <v>250</v>
      </c>
      <c r="AD1054" s="383">
        <f>VLOOKUP($O$1060,$X$1051:$Z$1055,2)</f>
        <v>2</v>
      </c>
      <c r="AE1054" s="383">
        <f>VLOOKUP($O$1061,$X$1051:$Z$1055,2)</f>
        <v>0</v>
      </c>
      <c r="AF1054" s="384"/>
      <c r="AG1054" s="385">
        <v>1</v>
      </c>
      <c r="AH1054" s="386">
        <v>0.4</v>
      </c>
      <c r="AI1054" s="386">
        <v>0.06</v>
      </c>
      <c r="AJ1054" s="386">
        <v>0.02</v>
      </c>
      <c r="AK1054" s="386">
        <f t="shared" ref="AK1054:AK1085" si="1270">SUM(AH1054:AJ1054)</f>
        <v>0.48000000000000004</v>
      </c>
      <c r="AL1054" s="386">
        <v>0.05</v>
      </c>
      <c r="AM1054" s="386">
        <v>0.03</v>
      </c>
      <c r="AN1054" s="387">
        <f t="shared" ref="AN1054:AN1070" si="1271">SUM(AK1054:AM1054)</f>
        <v>0.56000000000000005</v>
      </c>
      <c r="AO1054" s="33"/>
      <c r="AP1054" s="385">
        <v>1</v>
      </c>
      <c r="AQ1054" s="386">
        <f t="shared" ref="AQ1054:AQ1118" ca="1" si="1272">IF($Y$4&gt;=AP1054,AH1054,0)</f>
        <v>0.4</v>
      </c>
      <c r="AR1054" s="386">
        <f ca="1">IF($Y$4&gt;=AP1054,AI1054,0)</f>
        <v>0.06</v>
      </c>
      <c r="AS1054" s="386">
        <f ca="1">IF($Y$4&gt;=AP1054,AJ1054,0)</f>
        <v>0.02</v>
      </c>
      <c r="AT1054" s="386">
        <f ca="1">SUM(AQ1054:AS1054)</f>
        <v>0.48000000000000004</v>
      </c>
      <c r="AU1054" s="386">
        <f ca="1">IF($Y$4&gt;=$AP1054,AL1054,0)</f>
        <v>0.05</v>
      </c>
      <c r="AV1054" s="386">
        <f ca="1">IF($Y$4&gt;=$AP1054,AM1054,0)</f>
        <v>0.03</v>
      </c>
      <c r="AW1054" s="387">
        <f t="shared" ref="AW1054:AW1070" ca="1" si="1273">SUM(AT1054:AV1054)</f>
        <v>0.56000000000000005</v>
      </c>
      <c r="AX1054" s="326">
        <f ca="1">SUM(AW1054:AW1083)/30</f>
        <v>0.13899999999999996</v>
      </c>
      <c r="AY1054" s="39"/>
      <c r="AZ1054" s="39"/>
      <c r="BA1054" s="1242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  <c r="FR1054" s="39"/>
      <c r="FS1054" s="39"/>
      <c r="FT1054" s="39"/>
      <c r="FU1054" s="39"/>
      <c r="FV1054" s="39"/>
      <c r="FW1054" s="39"/>
      <c r="FX1054" s="39"/>
      <c r="FY1054" s="39"/>
      <c r="FZ1054" s="39"/>
      <c r="GA1054" s="39"/>
      <c r="GB1054" s="39"/>
      <c r="GC1054" s="39"/>
      <c r="GD1054" s="39"/>
      <c r="GE1054" s="39"/>
      <c r="GF1054" s="39"/>
      <c r="GG1054" s="39"/>
      <c r="GH1054" s="39"/>
      <c r="GI1054" s="39"/>
      <c r="GJ1054" s="39"/>
      <c r="GK1054" s="39"/>
      <c r="GL1054" s="39"/>
      <c r="GM1054" s="39"/>
      <c r="GN1054" s="39"/>
      <c r="GO1054" s="39"/>
      <c r="GP1054" s="39"/>
      <c r="GQ1054" s="39"/>
      <c r="GR1054" s="39"/>
      <c r="GS1054" s="39"/>
      <c r="GT1054" s="39"/>
      <c r="GU1054" s="39"/>
      <c r="GV1054" s="39"/>
      <c r="GW1054" s="39"/>
      <c r="GX1054" s="39"/>
      <c r="GY1054" s="39"/>
      <c r="GZ1054" s="39"/>
      <c r="HA1054" s="39"/>
      <c r="HB1054" s="39"/>
      <c r="HC1054" s="39"/>
      <c r="HD1054" s="39"/>
      <c r="HE1054" s="39"/>
      <c r="HF1054" s="39"/>
      <c r="HG1054" s="39"/>
      <c r="HH1054" s="39"/>
      <c r="HI1054" s="39"/>
      <c r="HJ1054" s="39"/>
      <c r="HK1054" s="39"/>
      <c r="HL1054" s="39"/>
      <c r="HM1054" s="39"/>
      <c r="HN1054" s="39"/>
      <c r="HO1054" s="39"/>
      <c r="HP1054" s="39"/>
      <c r="HQ1054" s="39"/>
      <c r="HR1054" s="39"/>
      <c r="HS1054" s="39"/>
      <c r="HT1054" s="39"/>
    </row>
    <row r="1055" spans="1:228" ht="12.75" hidden="1" customHeight="1" x14ac:dyDescent="0.25">
      <c r="A1055" s="613">
        <v>4</v>
      </c>
      <c r="B1055" s="513"/>
      <c r="C1055" s="399">
        <f ca="1">SUM(AG161:AG172)</f>
        <v>14.567</v>
      </c>
      <c r="D1055" s="399">
        <f ca="1">SUM(AI161:AI172)</f>
        <v>0</v>
      </c>
      <c r="E1055" s="399">
        <f ca="1">SUM(AK161:AK172)</f>
        <v>1.4566999999999999</v>
      </c>
      <c r="F1055" s="996"/>
      <c r="G1055" s="618"/>
      <c r="H1055" s="619"/>
      <c r="I1055" s="615"/>
      <c r="J1055" s="618"/>
      <c r="K1055" s="618" t="s">
        <v>9</v>
      </c>
      <c r="L1055" s="591"/>
      <c r="M1055" s="591"/>
      <c r="N1055" s="614" t="s">
        <v>280</v>
      </c>
      <c r="O1055" s="606"/>
      <c r="P1055" s="33"/>
      <c r="Q1055" s="399"/>
      <c r="R1055" s="33"/>
      <c r="S1055" s="39"/>
      <c r="T1055" s="39"/>
      <c r="U1055" s="39"/>
      <c r="V1055" s="33"/>
      <c r="W1055" s="33"/>
      <c r="X1055" s="620">
        <v>5</v>
      </c>
      <c r="Y1055" s="448">
        <v>0</v>
      </c>
      <c r="Z1055" s="621" t="s">
        <v>281</v>
      </c>
      <c r="AA1055" s="33"/>
      <c r="AB1055" s="33"/>
      <c r="AC1055" s="378" t="s">
        <v>51</v>
      </c>
      <c r="AD1055" s="388">
        <f ca="1">Y3</f>
        <v>20</v>
      </c>
      <c r="AE1055" s="388">
        <f ca="1">Z3</f>
        <v>20</v>
      </c>
      <c r="AF1055" s="384"/>
      <c r="AG1055" s="389">
        <f t="shared" ref="AG1055:AG1070" si="1274">AG1054+1</f>
        <v>2</v>
      </c>
      <c r="AH1055" s="390">
        <v>0.1</v>
      </c>
      <c r="AI1055" s="390">
        <v>0</v>
      </c>
      <c r="AJ1055" s="390">
        <v>0.01</v>
      </c>
      <c r="AK1055" s="390">
        <f t="shared" si="1270"/>
        <v>0.11</v>
      </c>
      <c r="AL1055" s="390">
        <f t="shared" ref="AL1055:AM1070" si="1275">AL1054</f>
        <v>0.05</v>
      </c>
      <c r="AM1055" s="390">
        <f t="shared" si="1275"/>
        <v>0.03</v>
      </c>
      <c r="AN1055" s="391">
        <f t="shared" si="1271"/>
        <v>0.19</v>
      </c>
      <c r="AO1055" s="33"/>
      <c r="AP1055" s="389">
        <f t="shared" ref="AP1055:AP1070" si="1276">AP1054+1</f>
        <v>2</v>
      </c>
      <c r="AQ1055" s="390">
        <f t="shared" ca="1" si="1272"/>
        <v>0.1</v>
      </c>
      <c r="AR1055" s="390">
        <f t="shared" ref="AR1055:AR1118" ca="1" si="1277">IF($Y$4&gt;=AP1055,AI1055,0)</f>
        <v>0</v>
      </c>
      <c r="AS1055" s="390">
        <f t="shared" ref="AS1055:AS1118" ca="1" si="1278">IF($Y$4&gt;=AP1055,AJ1055,0)</f>
        <v>0.01</v>
      </c>
      <c r="AT1055" s="390">
        <f t="shared" ref="AT1055:AT1118" ca="1" si="1279">SUM(AQ1055:AS1055)</f>
        <v>0.11</v>
      </c>
      <c r="AU1055" s="390">
        <f t="shared" ref="AU1055:AV1118" ca="1" si="1280">IF($Y$4&gt;=$AP1055,AL1055,0)</f>
        <v>0.05</v>
      </c>
      <c r="AV1055" s="390">
        <f t="shared" ca="1" si="1280"/>
        <v>0.03</v>
      </c>
      <c r="AW1055" s="391">
        <f t="shared" ca="1" si="1273"/>
        <v>0.19</v>
      </c>
      <c r="AX1055" s="39"/>
      <c r="AY1055" s="39"/>
      <c r="AZ1055" s="39"/>
      <c r="BA1055" s="1242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  <c r="FR1055" s="39"/>
      <c r="FS1055" s="39"/>
      <c r="FT1055" s="39"/>
      <c r="FU1055" s="39"/>
      <c r="FV1055" s="39"/>
      <c r="FW1055" s="39"/>
      <c r="FX1055" s="39"/>
      <c r="FY1055" s="39"/>
      <c r="FZ1055" s="39"/>
      <c r="GA1055" s="39"/>
      <c r="GB1055" s="39"/>
      <c r="GC1055" s="39"/>
      <c r="GD1055" s="39"/>
      <c r="GE1055" s="39"/>
      <c r="GF1055" s="39"/>
      <c r="GG1055" s="39"/>
      <c r="GH1055" s="39"/>
      <c r="GI1055" s="39"/>
      <c r="GJ1055" s="39"/>
      <c r="GK1055" s="39"/>
      <c r="GL1055" s="39"/>
      <c r="GM1055" s="39"/>
      <c r="GN1055" s="39"/>
      <c r="GO1055" s="39"/>
      <c r="GP1055" s="39"/>
      <c r="GQ1055" s="39"/>
      <c r="GR1055" s="39"/>
      <c r="GS1055" s="39"/>
      <c r="GT1055" s="39"/>
      <c r="GU1055" s="39"/>
      <c r="GV1055" s="39"/>
      <c r="GW1055" s="39"/>
      <c r="GX1055" s="39"/>
      <c r="GY1055" s="39"/>
      <c r="GZ1055" s="39"/>
      <c r="HA1055" s="39"/>
      <c r="HB1055" s="39"/>
      <c r="HC1055" s="39"/>
      <c r="HD1055" s="39"/>
      <c r="HE1055" s="39"/>
      <c r="HF1055" s="39"/>
      <c r="HG1055" s="39"/>
      <c r="HH1055" s="39"/>
      <c r="HI1055" s="39"/>
      <c r="HJ1055" s="39"/>
      <c r="HK1055" s="39"/>
      <c r="HL1055" s="39"/>
      <c r="HM1055" s="39"/>
      <c r="HN1055" s="39"/>
      <c r="HO1055" s="39"/>
      <c r="HP1055" s="39"/>
      <c r="HQ1055" s="39"/>
      <c r="HR1055" s="39"/>
      <c r="HS1055" s="39"/>
      <c r="HT1055" s="39"/>
    </row>
    <row r="1056" spans="1:228" ht="12.75" hidden="1" customHeight="1" x14ac:dyDescent="0.2">
      <c r="A1056" s="622">
        <v>5</v>
      </c>
      <c r="B1056" s="623"/>
      <c r="C1056" s="378">
        <f ca="1">SUM(AG173:AG184)</f>
        <v>14.567</v>
      </c>
      <c r="D1056" s="378">
        <f ca="1">SUM(AI173:AI184)</f>
        <v>0</v>
      </c>
      <c r="E1056" s="378">
        <f ca="1">SUM(AK173:AK184)</f>
        <v>1.4566999999999999</v>
      </c>
      <c r="F1056" s="996"/>
      <c r="G1056" s="618"/>
      <c r="H1056" s="619"/>
      <c r="I1056" s="615"/>
      <c r="J1056" s="625" t="s">
        <v>53</v>
      </c>
      <c r="K1056" s="618"/>
      <c r="L1056" s="591"/>
      <c r="M1056" s="591"/>
      <c r="N1056" s="618"/>
      <c r="O1056" s="614"/>
      <c r="P1056" s="626"/>
      <c r="Q1056" s="399"/>
      <c r="R1056" s="33"/>
      <c r="S1056" s="39"/>
      <c r="T1056" s="39"/>
      <c r="U1056" s="39"/>
      <c r="V1056" s="33"/>
      <c r="W1056" s="33"/>
      <c r="X1056" s="33"/>
      <c r="Y1056" s="33"/>
      <c r="Z1056" s="33"/>
      <c r="AA1056" s="33"/>
      <c r="AB1056" s="33"/>
      <c r="AC1056" s="392" t="s">
        <v>282</v>
      </c>
      <c r="AD1056" s="393">
        <f ca="1">Y4</f>
        <v>20</v>
      </c>
      <c r="AE1056" s="393">
        <f ca="1">Z4</f>
        <v>20</v>
      </c>
      <c r="AF1056" s="384"/>
      <c r="AG1056" s="389">
        <f t="shared" si="1274"/>
        <v>3</v>
      </c>
      <c r="AH1056" s="390">
        <f>IF($D$17&gt;AG1055,AH1055,0)</f>
        <v>0.1</v>
      </c>
      <c r="AI1056" s="390">
        <f t="shared" ref="AI1056:AJ1071" si="1281">AI1055</f>
        <v>0</v>
      </c>
      <c r="AJ1056" s="390">
        <f t="shared" si="1281"/>
        <v>0.01</v>
      </c>
      <c r="AK1056" s="390">
        <f t="shared" si="1270"/>
        <v>0.11</v>
      </c>
      <c r="AL1056" s="390">
        <f t="shared" si="1275"/>
        <v>0.05</v>
      </c>
      <c r="AM1056" s="390">
        <f t="shared" si="1275"/>
        <v>0.03</v>
      </c>
      <c r="AN1056" s="391">
        <f t="shared" si="1271"/>
        <v>0.19</v>
      </c>
      <c r="AO1056" s="33"/>
      <c r="AP1056" s="389">
        <f t="shared" si="1276"/>
        <v>3</v>
      </c>
      <c r="AQ1056" s="390">
        <f t="shared" ca="1" si="1272"/>
        <v>0.1</v>
      </c>
      <c r="AR1056" s="390">
        <f t="shared" ca="1" si="1277"/>
        <v>0</v>
      </c>
      <c r="AS1056" s="390">
        <f t="shared" ca="1" si="1278"/>
        <v>0.01</v>
      </c>
      <c r="AT1056" s="326">
        <f t="shared" ca="1" si="1279"/>
        <v>0.11</v>
      </c>
      <c r="AU1056" s="326">
        <f t="shared" ca="1" si="1280"/>
        <v>0.05</v>
      </c>
      <c r="AV1056" s="326">
        <f t="shared" ca="1" si="1280"/>
        <v>0.03</v>
      </c>
      <c r="AW1056" s="391">
        <f t="shared" ca="1" si="1273"/>
        <v>0.19</v>
      </c>
      <c r="AX1056" s="39"/>
      <c r="AY1056" s="39"/>
      <c r="AZ1056" s="39"/>
      <c r="BA1056" s="1242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  <c r="FR1056" s="39"/>
      <c r="FS1056" s="39"/>
      <c r="FT1056" s="39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39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H1056" s="39"/>
      <c r="HI1056" s="39"/>
      <c r="HJ1056" s="39"/>
      <c r="HK1056" s="39"/>
      <c r="HL1056" s="39"/>
      <c r="HM1056" s="39"/>
      <c r="HN1056" s="39"/>
      <c r="HO1056" s="39"/>
      <c r="HP1056" s="39"/>
      <c r="HQ1056" s="39"/>
      <c r="HR1056" s="39"/>
      <c r="HS1056" s="39"/>
      <c r="HT1056" s="39"/>
    </row>
    <row r="1057" spans="1:228" ht="12.75" hidden="1" customHeight="1" x14ac:dyDescent="0.2">
      <c r="A1057" s="613">
        <v>6</v>
      </c>
      <c r="B1057" s="513"/>
      <c r="C1057" s="378">
        <f ca="1">SUM(AG185:AG196)</f>
        <v>14.567</v>
      </c>
      <c r="D1057" s="378">
        <f ca="1">SUM(AI185:AI196)</f>
        <v>0</v>
      </c>
      <c r="E1057" s="378">
        <f ca="1">SUM(AK185:AK196)</f>
        <v>1.4566999999999999</v>
      </c>
      <c r="F1057" s="996"/>
      <c r="G1057" s="618"/>
      <c r="H1057" s="627"/>
      <c r="I1057" s="628"/>
      <c r="J1057" s="33"/>
      <c r="K1057" s="618"/>
      <c r="L1057" s="591"/>
      <c r="M1057" s="591"/>
      <c r="N1057" s="618"/>
      <c r="O1057" s="618"/>
      <c r="P1057" s="626"/>
      <c r="Q1057" s="629"/>
      <c r="R1057" s="278"/>
      <c r="S1057" s="39"/>
      <c r="T1057" s="39"/>
      <c r="U1057" s="39"/>
      <c r="V1057" s="278"/>
      <c r="W1057" s="278"/>
      <c r="X1057" s="278"/>
      <c r="Y1057" s="278"/>
      <c r="Z1057" s="278"/>
      <c r="AA1057" s="278"/>
      <c r="AB1057" s="278"/>
      <c r="AC1057" s="394" t="s">
        <v>283</v>
      </c>
      <c r="AD1057" s="394"/>
      <c r="AE1057" s="394" t="s">
        <v>9</v>
      </c>
      <c r="AF1057" s="384"/>
      <c r="AG1057" s="389">
        <f t="shared" si="1274"/>
        <v>4</v>
      </c>
      <c r="AH1057" s="390">
        <f t="shared" ref="AH1057:AH1120" si="1282">IF($D$17&gt;AG1056,AH1056,0)</f>
        <v>0.1</v>
      </c>
      <c r="AI1057" s="390">
        <f t="shared" si="1281"/>
        <v>0</v>
      </c>
      <c r="AJ1057" s="390">
        <f t="shared" si="1281"/>
        <v>0.01</v>
      </c>
      <c r="AK1057" s="390">
        <f t="shared" si="1270"/>
        <v>0.11</v>
      </c>
      <c r="AL1057" s="390">
        <f t="shared" si="1275"/>
        <v>0.05</v>
      </c>
      <c r="AM1057" s="390">
        <f t="shared" si="1275"/>
        <v>0.03</v>
      </c>
      <c r="AN1057" s="391">
        <f t="shared" si="1271"/>
        <v>0.19</v>
      </c>
      <c r="AO1057" s="278"/>
      <c r="AP1057" s="389">
        <f t="shared" si="1276"/>
        <v>4</v>
      </c>
      <c r="AQ1057" s="390">
        <f t="shared" ca="1" si="1272"/>
        <v>0.1</v>
      </c>
      <c r="AR1057" s="390">
        <f t="shared" ca="1" si="1277"/>
        <v>0</v>
      </c>
      <c r="AS1057" s="390">
        <f t="shared" ca="1" si="1278"/>
        <v>0.01</v>
      </c>
      <c r="AT1057" s="395">
        <f t="shared" ca="1" si="1279"/>
        <v>0.11</v>
      </c>
      <c r="AU1057" s="395">
        <f t="shared" ca="1" si="1280"/>
        <v>0.05</v>
      </c>
      <c r="AV1057" s="395">
        <f t="shared" ca="1" si="1280"/>
        <v>0.03</v>
      </c>
      <c r="AW1057" s="391">
        <f t="shared" ca="1" si="1273"/>
        <v>0.19</v>
      </c>
      <c r="AX1057" s="39"/>
      <c r="AY1057" s="39"/>
      <c r="AZ1057" s="39"/>
      <c r="BA1057" s="1242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  <c r="FR1057" s="39"/>
      <c r="FS1057" s="39"/>
      <c r="FT1057" s="39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39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H1057" s="39"/>
      <c r="HI1057" s="39"/>
      <c r="HJ1057" s="39"/>
      <c r="HK1057" s="39"/>
      <c r="HL1057" s="39"/>
      <c r="HM1057" s="39"/>
      <c r="HN1057" s="39"/>
      <c r="HO1057" s="39"/>
      <c r="HP1057" s="39"/>
      <c r="HQ1057" s="39"/>
      <c r="HR1057" s="39"/>
      <c r="HS1057" s="39"/>
      <c r="HT1057" s="39"/>
    </row>
    <row r="1058" spans="1:228" ht="12.75" hidden="1" customHeight="1" x14ac:dyDescent="0.2">
      <c r="A1058" s="630">
        <v>7</v>
      </c>
      <c r="B1058" s="631"/>
      <c r="C1058" s="378">
        <f ca="1">SUM(AG197:AG208)</f>
        <v>14.567</v>
      </c>
      <c r="D1058" s="378">
        <f ca="1">SUM(AI197:AI208)</f>
        <v>0</v>
      </c>
      <c r="E1058" s="378">
        <f ca="1">SUM(AK197:AK208)</f>
        <v>1.4566999999999999</v>
      </c>
      <c r="F1058" s="996"/>
      <c r="G1058" s="618"/>
      <c r="H1058" s="627"/>
      <c r="I1058" s="628"/>
      <c r="J1058" s="618"/>
      <c r="K1058" s="618"/>
      <c r="L1058" s="591"/>
      <c r="M1058" s="591"/>
      <c r="N1058" s="618"/>
      <c r="O1058" s="618"/>
      <c r="P1058" s="632"/>
      <c r="Q1058" s="399"/>
      <c r="R1058" s="33"/>
      <c r="S1058" s="39"/>
      <c r="T1058" s="39"/>
      <c r="U1058" s="39"/>
      <c r="V1058" s="33"/>
      <c r="W1058" s="33"/>
      <c r="X1058" s="33"/>
      <c r="Y1058" s="33"/>
      <c r="Z1058" s="33"/>
      <c r="AA1058" s="33"/>
      <c r="AB1058" s="33"/>
      <c r="AC1058" s="396" t="s">
        <v>284</v>
      </c>
      <c r="AD1058" s="397" t="s">
        <v>45</v>
      </c>
      <c r="AE1058" s="397" t="s">
        <v>46</v>
      </c>
      <c r="AF1058" s="384"/>
      <c r="AG1058" s="389">
        <f t="shared" si="1274"/>
        <v>5</v>
      </c>
      <c r="AH1058" s="390">
        <f t="shared" si="1282"/>
        <v>0.1</v>
      </c>
      <c r="AI1058" s="390">
        <f t="shared" si="1281"/>
        <v>0</v>
      </c>
      <c r="AJ1058" s="390">
        <f t="shared" si="1281"/>
        <v>0.01</v>
      </c>
      <c r="AK1058" s="390">
        <f t="shared" si="1270"/>
        <v>0.11</v>
      </c>
      <c r="AL1058" s="390">
        <f t="shared" si="1275"/>
        <v>0.05</v>
      </c>
      <c r="AM1058" s="390">
        <f t="shared" si="1275"/>
        <v>0.03</v>
      </c>
      <c r="AN1058" s="391">
        <f t="shared" si="1271"/>
        <v>0.19</v>
      </c>
      <c r="AO1058" s="33"/>
      <c r="AP1058" s="389">
        <f t="shared" si="1276"/>
        <v>5</v>
      </c>
      <c r="AQ1058" s="390">
        <f t="shared" ca="1" si="1272"/>
        <v>0.1</v>
      </c>
      <c r="AR1058" s="390">
        <f t="shared" ca="1" si="1277"/>
        <v>0</v>
      </c>
      <c r="AS1058" s="390">
        <f t="shared" ca="1" si="1278"/>
        <v>0.01</v>
      </c>
      <c r="AT1058" s="326">
        <f t="shared" ca="1" si="1279"/>
        <v>0.11</v>
      </c>
      <c r="AU1058" s="326">
        <f t="shared" ca="1" si="1280"/>
        <v>0.05</v>
      </c>
      <c r="AV1058" s="326">
        <f t="shared" ca="1" si="1280"/>
        <v>0.03</v>
      </c>
      <c r="AW1058" s="391">
        <f t="shared" ca="1" si="1273"/>
        <v>0.19</v>
      </c>
      <c r="AX1058" s="39"/>
      <c r="AY1058" s="39"/>
      <c r="AZ1058" s="39"/>
      <c r="BA1058" s="1242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  <c r="FR1058" s="39"/>
      <c r="FS1058" s="39"/>
      <c r="FT1058" s="39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39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H1058" s="39"/>
      <c r="HI1058" s="39"/>
      <c r="HJ1058" s="39"/>
      <c r="HK1058" s="39"/>
      <c r="HL1058" s="39"/>
      <c r="HM1058" s="39"/>
      <c r="HN1058" s="39"/>
      <c r="HO1058" s="39"/>
      <c r="HP1058" s="39"/>
      <c r="HQ1058" s="39"/>
      <c r="HR1058" s="39"/>
      <c r="HS1058" s="39"/>
      <c r="HT1058" s="39"/>
    </row>
    <row r="1059" spans="1:228" ht="12.75" hidden="1" customHeight="1" x14ac:dyDescent="0.2">
      <c r="A1059" s="633">
        <v>8</v>
      </c>
      <c r="B1059" s="634"/>
      <c r="C1059" s="378">
        <f ca="1">SUM(AG209:AG220)</f>
        <v>14.567</v>
      </c>
      <c r="D1059" s="378">
        <f ca="1">SUM(AI209:AI220)</f>
        <v>0</v>
      </c>
      <c r="E1059" s="378">
        <f ca="1">SUM(AK209:AK220)</f>
        <v>1.4566999999999999</v>
      </c>
      <c r="F1059" s="996"/>
      <c r="G1059" s="635"/>
      <c r="H1059" s="636"/>
      <c r="I1059" s="637"/>
      <c r="J1059" s="635"/>
      <c r="K1059" s="635"/>
      <c r="L1059" s="591"/>
      <c r="M1059" s="591"/>
      <c r="N1059" s="635"/>
      <c r="O1059" s="635" t="s">
        <v>9</v>
      </c>
      <c r="P1059" s="632"/>
      <c r="Q1059" s="399"/>
      <c r="R1059" s="33"/>
      <c r="S1059" s="39"/>
      <c r="T1059" s="39"/>
      <c r="U1059" s="39"/>
      <c r="V1059" s="33"/>
      <c r="W1059" s="33"/>
      <c r="X1059" s="33"/>
      <c r="Y1059" s="33"/>
      <c r="Z1059" s="33"/>
      <c r="AA1059" s="33"/>
      <c r="AB1059" s="33"/>
      <c r="AC1059" s="23" t="s">
        <v>169</v>
      </c>
      <c r="AD1059" s="398">
        <f ca="1">IF(J12&gt;BI13,0,IF(AD$1052="",0,(VLOOKUP(AD$1052,$HU$32:$IF$118,3,FALSE))))*1000*1.02</f>
        <v>1.2313206124349412</v>
      </c>
      <c r="AE1059" s="398">
        <f t="array" ref="AE1059">IF(J13&gt;70,0,IF(AE$1052="",0,((VLOOKUP(AE$1052,$AR$8:$AY$108,8)-VLOOKUP(AE$1052+$AE$1055,$AR$8:$AY$108,8))/((VLOOKUP(AE$1052,$AR$8:$AY$108,6)-VLOOKUP(AE$1052+$AE$1056,$AR$8:$AY$108,6))))*1000))</f>
        <v>0</v>
      </c>
      <c r="AF1059" s="384">
        <f ca="1">IF(J12&gt;BI13,0,IF(AD$1052="",0,((VLOOKUP(AD$1052,$AI$8:$AP$108,8)-VLOOKUP(AD$1052+$AD$1055,$AI$8:$AP$108,8))/((VLOOKUP(AD$1052,$AI$8:$AP$108,6)-VLOOKUP(AD$1052+$AD$1056,$AI$8:$AP$108,6))))*1000))</f>
        <v>1.2071770710146481</v>
      </c>
      <c r="AG1059" s="389">
        <f t="shared" si="1274"/>
        <v>6</v>
      </c>
      <c r="AH1059" s="390">
        <f t="shared" si="1282"/>
        <v>0.1</v>
      </c>
      <c r="AI1059" s="390">
        <f t="shared" si="1281"/>
        <v>0</v>
      </c>
      <c r="AJ1059" s="390">
        <f t="shared" si="1281"/>
        <v>0.01</v>
      </c>
      <c r="AK1059" s="390">
        <f t="shared" si="1270"/>
        <v>0.11</v>
      </c>
      <c r="AL1059" s="390">
        <f t="shared" si="1275"/>
        <v>0.05</v>
      </c>
      <c r="AM1059" s="390">
        <f t="shared" si="1275"/>
        <v>0.03</v>
      </c>
      <c r="AN1059" s="391">
        <f t="shared" si="1271"/>
        <v>0.19</v>
      </c>
      <c r="AO1059" s="33"/>
      <c r="AP1059" s="389">
        <f t="shared" si="1276"/>
        <v>6</v>
      </c>
      <c r="AQ1059" s="390">
        <f t="shared" ca="1" si="1272"/>
        <v>0.1</v>
      </c>
      <c r="AR1059" s="390">
        <f t="shared" ca="1" si="1277"/>
        <v>0</v>
      </c>
      <c r="AS1059" s="390">
        <f t="shared" ca="1" si="1278"/>
        <v>0.01</v>
      </c>
      <c r="AT1059" s="326">
        <f t="shared" ca="1" si="1279"/>
        <v>0.11</v>
      </c>
      <c r="AU1059" s="326">
        <f t="shared" ca="1" si="1280"/>
        <v>0.05</v>
      </c>
      <c r="AV1059" s="326">
        <f t="shared" ca="1" si="1280"/>
        <v>0.03</v>
      </c>
      <c r="AW1059" s="391">
        <f t="shared" ca="1" si="1273"/>
        <v>0.19</v>
      </c>
      <c r="AX1059" s="39"/>
      <c r="AY1059" s="39"/>
      <c r="AZ1059" s="39"/>
      <c r="BA1059" s="1242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  <c r="FR1059" s="39"/>
      <c r="FS1059" s="39"/>
      <c r="FT1059" s="39"/>
      <c r="FU1059" s="39"/>
      <c r="FV1059" s="39"/>
      <c r="FW1059" s="39"/>
      <c r="FX1059" s="39"/>
      <c r="FY1059" s="39"/>
      <c r="FZ1059" s="39"/>
      <c r="GA1059" s="39"/>
      <c r="GB1059" s="39"/>
      <c r="GC1059" s="39"/>
      <c r="GD1059" s="39"/>
      <c r="GE1059" s="39"/>
      <c r="GF1059" s="39"/>
      <c r="GG1059" s="39"/>
      <c r="GH1059" s="39"/>
      <c r="GI1059" s="39"/>
      <c r="GJ1059" s="39"/>
      <c r="GK1059" s="39"/>
      <c r="GL1059" s="39"/>
      <c r="GM1059" s="39"/>
      <c r="GN1059" s="39"/>
      <c r="GO1059" s="39"/>
      <c r="GP1059" s="39"/>
      <c r="GQ1059" s="39"/>
      <c r="GR1059" s="39"/>
      <c r="GS1059" s="39"/>
      <c r="GT1059" s="39"/>
      <c r="GU1059" s="39"/>
      <c r="GV1059" s="39"/>
      <c r="GW1059" s="39"/>
      <c r="GX1059" s="39"/>
      <c r="GY1059" s="39"/>
      <c r="GZ1059" s="39"/>
      <c r="HA1059" s="39"/>
      <c r="HB1059" s="39"/>
      <c r="HC1059" s="39"/>
      <c r="HD1059" s="39"/>
      <c r="HE1059" s="39"/>
      <c r="HF1059" s="39"/>
      <c r="HG1059" s="39"/>
      <c r="HH1059" s="39"/>
      <c r="HI1059" s="39"/>
      <c r="HJ1059" s="39"/>
      <c r="HK1059" s="39"/>
      <c r="HL1059" s="39"/>
      <c r="HM1059" s="39"/>
      <c r="HN1059" s="39"/>
      <c r="HO1059" s="39"/>
      <c r="HP1059" s="39"/>
      <c r="HQ1059" s="39"/>
      <c r="HR1059" s="39"/>
      <c r="HS1059" s="39"/>
      <c r="HT1059" s="39"/>
    </row>
    <row r="1060" spans="1:228" ht="12.75" hidden="1" customHeight="1" x14ac:dyDescent="0.2">
      <c r="A1060" s="622">
        <v>9</v>
      </c>
      <c r="B1060" s="623"/>
      <c r="C1060" s="378">
        <f ca="1">SUM(AG221:AG232)</f>
        <v>14.567</v>
      </c>
      <c r="D1060" s="378">
        <f ca="1">SUM(AI221:AI232)</f>
        <v>0</v>
      </c>
      <c r="E1060" s="378">
        <f ca="1">SUM(AK221:AK232)</f>
        <v>1.4566999999999999</v>
      </c>
      <c r="F1060" s="996"/>
      <c r="G1060" s="638">
        <v>1</v>
      </c>
      <c r="H1060" s="638">
        <v>1</v>
      </c>
      <c r="I1060" s="639"/>
      <c r="J1060" s="638">
        <v>1</v>
      </c>
      <c r="K1060" s="638">
        <v>1</v>
      </c>
      <c r="L1060" s="638"/>
      <c r="M1060" s="638">
        <v>1</v>
      </c>
      <c r="N1060" s="638">
        <v>1</v>
      </c>
      <c r="O1060" s="638">
        <v>1</v>
      </c>
      <c r="P1060" s="640" t="s">
        <v>285</v>
      </c>
      <c r="Q1060" s="641">
        <f>MAX(Q1051:Q1054)</f>
        <v>2</v>
      </c>
      <c r="R1060" s="33"/>
      <c r="S1060" s="39"/>
      <c r="T1060" s="39"/>
      <c r="U1060" s="39"/>
      <c r="V1060" s="33"/>
      <c r="W1060" s="33"/>
      <c r="X1060" s="33"/>
      <c r="Y1060" s="33"/>
      <c r="Z1060" s="33"/>
      <c r="AA1060" s="33"/>
      <c r="AB1060" s="33"/>
      <c r="AC1060" s="399" t="s">
        <v>164</v>
      </c>
      <c r="AD1060" s="400">
        <f ca="1">IF(J12&gt;65,0,IF($O1060&gt;4,0,VLOOKUP($AD$1052,$HJ$126:$HN$225,$O$1060+1,FALSE)))</f>
        <v>0.92</v>
      </c>
      <c r="AE1060" s="400">
        <f>IF(J13&gt;65,0,IF($O1061&gt;4,0,VLOOKUP($AE$1052,$HJ$126:$HN$225,$O$1061+1,FALSE)))</f>
        <v>0</v>
      </c>
      <c r="AF1060" s="384"/>
      <c r="AG1060" s="389">
        <f t="shared" si="1274"/>
        <v>7</v>
      </c>
      <c r="AH1060" s="390">
        <f t="shared" si="1282"/>
        <v>0.1</v>
      </c>
      <c r="AI1060" s="390">
        <f t="shared" si="1281"/>
        <v>0</v>
      </c>
      <c r="AJ1060" s="390">
        <f t="shared" si="1281"/>
        <v>0.01</v>
      </c>
      <c r="AK1060" s="390">
        <f t="shared" si="1270"/>
        <v>0.11</v>
      </c>
      <c r="AL1060" s="390">
        <f t="shared" si="1275"/>
        <v>0.05</v>
      </c>
      <c r="AM1060" s="390">
        <f t="shared" si="1275"/>
        <v>0.03</v>
      </c>
      <c r="AN1060" s="391">
        <f t="shared" si="1271"/>
        <v>0.19</v>
      </c>
      <c r="AO1060" s="33"/>
      <c r="AP1060" s="389">
        <f t="shared" si="1276"/>
        <v>7</v>
      </c>
      <c r="AQ1060" s="390">
        <f t="shared" ca="1" si="1272"/>
        <v>0.1</v>
      </c>
      <c r="AR1060" s="390">
        <f t="shared" ca="1" si="1277"/>
        <v>0</v>
      </c>
      <c r="AS1060" s="390">
        <f t="shared" ca="1" si="1278"/>
        <v>0.01</v>
      </c>
      <c r="AT1060" s="326">
        <f t="shared" ca="1" si="1279"/>
        <v>0.11</v>
      </c>
      <c r="AU1060" s="326">
        <f t="shared" ca="1" si="1280"/>
        <v>0.05</v>
      </c>
      <c r="AV1060" s="326">
        <f t="shared" ca="1" si="1280"/>
        <v>0.03</v>
      </c>
      <c r="AW1060" s="391">
        <f t="shared" ca="1" si="1273"/>
        <v>0.19</v>
      </c>
      <c r="AX1060" s="39"/>
      <c r="AY1060" s="39"/>
      <c r="AZ1060" s="39"/>
      <c r="BA1060" s="1242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  <c r="FR1060" s="39"/>
      <c r="FS1060" s="39"/>
      <c r="FT1060" s="39"/>
      <c r="FU1060" s="39"/>
      <c r="FV1060" s="39"/>
      <c r="FW1060" s="39"/>
      <c r="FX1060" s="39"/>
      <c r="FY1060" s="39"/>
      <c r="FZ1060" s="39"/>
      <c r="GA1060" s="39"/>
      <c r="GB1060" s="39"/>
      <c r="GC1060" s="39"/>
      <c r="GD1060" s="39"/>
      <c r="GE1060" s="39"/>
      <c r="GF1060" s="39"/>
      <c r="GG1060" s="39"/>
      <c r="GH1060" s="39"/>
      <c r="GI1060" s="39"/>
      <c r="GJ1060" s="39"/>
      <c r="GK1060" s="39"/>
      <c r="GL1060" s="39"/>
      <c r="GM1060" s="39"/>
      <c r="GN1060" s="39"/>
      <c r="GO1060" s="39"/>
      <c r="GP1060" s="39"/>
      <c r="GQ1060" s="39"/>
      <c r="GR1060" s="39"/>
      <c r="GS1060" s="39"/>
      <c r="GT1060" s="39"/>
      <c r="GU1060" s="39"/>
      <c r="GV1060" s="39"/>
      <c r="GW1060" s="39"/>
      <c r="GX1060" s="39"/>
      <c r="GY1060" s="39"/>
      <c r="GZ1060" s="39"/>
      <c r="HA1060" s="39"/>
      <c r="HB1060" s="39"/>
      <c r="HC1060" s="39"/>
      <c r="HD1060" s="39"/>
      <c r="HE1060" s="39"/>
      <c r="HF1060" s="39"/>
      <c r="HG1060" s="39"/>
      <c r="HH1060" s="39"/>
      <c r="HI1060" s="39"/>
      <c r="HJ1060" s="39"/>
      <c r="HK1060" s="39"/>
      <c r="HL1060" s="39"/>
      <c r="HM1060" s="39"/>
      <c r="HN1060" s="39"/>
      <c r="HO1060" s="39"/>
      <c r="HP1060" s="39"/>
      <c r="HQ1060" s="39"/>
      <c r="HR1060" s="39"/>
      <c r="HS1060" s="39"/>
      <c r="HT1060" s="39"/>
    </row>
    <row r="1061" spans="1:228" ht="12.75" hidden="1" customHeight="1" x14ac:dyDescent="0.25">
      <c r="A1061" s="642">
        <v>10</v>
      </c>
      <c r="B1061" s="643"/>
      <c r="C1061" s="392">
        <f ca="1">SUM(AG233:AG244)</f>
        <v>14.567</v>
      </c>
      <c r="D1061" s="392">
        <f ca="1">SUM(AI233:AI244)</f>
        <v>0</v>
      </c>
      <c r="E1061" s="392">
        <f ca="1">SUM(AK233:AK244)</f>
        <v>1.4566999999999999</v>
      </c>
      <c r="F1061" s="996"/>
      <c r="G1061" s="646" t="str">
        <f>IF(G1060=1,"A","B")</f>
        <v>A</v>
      </c>
      <c r="H1061" s="647"/>
      <c r="I1061" s="647"/>
      <c r="J1061" s="952"/>
      <c r="K1061" s="952"/>
      <c r="L1061" s="952"/>
      <c r="M1061" s="648"/>
      <c r="N1061" s="648"/>
      <c r="O1061" s="648">
        <v>5</v>
      </c>
      <c r="P1061" s="649" t="s">
        <v>285</v>
      </c>
      <c r="Q1061" s="649"/>
      <c r="R1061" s="33"/>
      <c r="S1061" s="39"/>
      <c r="T1061" s="39"/>
      <c r="U1061" s="39"/>
      <c r="V1061" s="33"/>
      <c r="W1061" s="33"/>
      <c r="X1061" s="33"/>
      <c r="Y1061" s="33"/>
      <c r="Z1061" s="33"/>
      <c r="AA1061" s="33"/>
      <c r="AB1061" s="33"/>
      <c r="AC1061" s="399" t="s">
        <v>165</v>
      </c>
      <c r="AD1061" s="400">
        <f ca="1">IF(J12&gt;60,0,IF($O1060&gt;4,0,VLOOKUP(AD$1052,$GP$126:$GT$225,$O$1060+1,FALSE)))</f>
        <v>0.1</v>
      </c>
      <c r="AE1061" s="400">
        <f>IF(J13&gt;60,0,IF($O1061&gt;4,0,VLOOKUP(AE$1052,$GP$126:$GT$225,$O$1061+1,FALSE)))</f>
        <v>0</v>
      </c>
      <c r="AF1061" s="384"/>
      <c r="AG1061" s="389">
        <f t="shared" si="1274"/>
        <v>8</v>
      </c>
      <c r="AH1061" s="390">
        <f t="shared" si="1282"/>
        <v>0.1</v>
      </c>
      <c r="AI1061" s="390">
        <f t="shared" si="1281"/>
        <v>0</v>
      </c>
      <c r="AJ1061" s="390">
        <f t="shared" si="1281"/>
        <v>0.01</v>
      </c>
      <c r="AK1061" s="390">
        <f t="shared" si="1270"/>
        <v>0.11</v>
      </c>
      <c r="AL1061" s="390">
        <f t="shared" si="1275"/>
        <v>0.05</v>
      </c>
      <c r="AM1061" s="390">
        <f t="shared" si="1275"/>
        <v>0.03</v>
      </c>
      <c r="AN1061" s="391">
        <f t="shared" si="1271"/>
        <v>0.19</v>
      </c>
      <c r="AO1061" s="33"/>
      <c r="AP1061" s="389">
        <f t="shared" si="1276"/>
        <v>8</v>
      </c>
      <c r="AQ1061" s="390">
        <f t="shared" ca="1" si="1272"/>
        <v>0.1</v>
      </c>
      <c r="AR1061" s="390">
        <f t="shared" ca="1" si="1277"/>
        <v>0</v>
      </c>
      <c r="AS1061" s="390">
        <f t="shared" ca="1" si="1278"/>
        <v>0.01</v>
      </c>
      <c r="AT1061" s="326">
        <f t="shared" ca="1" si="1279"/>
        <v>0.11</v>
      </c>
      <c r="AU1061" s="326">
        <f t="shared" ca="1" si="1280"/>
        <v>0.05</v>
      </c>
      <c r="AV1061" s="326">
        <f t="shared" ca="1" si="1280"/>
        <v>0.03</v>
      </c>
      <c r="AW1061" s="391">
        <f t="shared" ca="1" si="1273"/>
        <v>0.19</v>
      </c>
      <c r="AX1061" s="39"/>
      <c r="AY1061" s="39"/>
      <c r="AZ1061" s="39"/>
      <c r="BA1061" s="1242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  <c r="FR1061" s="39"/>
      <c r="FS1061" s="39"/>
      <c r="FT1061" s="39"/>
      <c r="FU1061" s="39"/>
      <c r="FV1061" s="39"/>
      <c r="FW1061" s="39"/>
      <c r="FX1061" s="39"/>
      <c r="FY1061" s="39"/>
      <c r="FZ1061" s="39"/>
      <c r="GA1061" s="39"/>
      <c r="GB1061" s="39"/>
      <c r="GC1061" s="39"/>
      <c r="GD1061" s="39"/>
      <c r="GE1061" s="39"/>
      <c r="GF1061" s="39"/>
      <c r="GG1061" s="39"/>
      <c r="GH1061" s="39"/>
      <c r="GI1061" s="39"/>
      <c r="GJ1061" s="39"/>
      <c r="GK1061" s="39"/>
      <c r="GL1061" s="39"/>
      <c r="GM1061" s="39"/>
      <c r="GN1061" s="39"/>
      <c r="GO1061" s="39"/>
      <c r="GP1061" s="39"/>
      <c r="GQ1061" s="39"/>
      <c r="GR1061" s="39"/>
      <c r="GS1061" s="39"/>
      <c r="GT1061" s="39"/>
      <c r="GU1061" s="39"/>
      <c r="GV1061" s="39"/>
      <c r="GW1061" s="39"/>
      <c r="GX1061" s="39"/>
      <c r="GY1061" s="39"/>
      <c r="GZ1061" s="39"/>
      <c r="HA1061" s="39"/>
      <c r="HB1061" s="39"/>
      <c r="HC1061" s="39"/>
      <c r="HD1061" s="39"/>
      <c r="HE1061" s="39"/>
      <c r="HF1061" s="39"/>
      <c r="HG1061" s="39"/>
      <c r="HH1061" s="39"/>
      <c r="HI1061" s="39"/>
      <c r="HJ1061" s="39"/>
      <c r="HK1061" s="39"/>
      <c r="HL1061" s="39"/>
      <c r="HM1061" s="39"/>
      <c r="HN1061" s="39"/>
      <c r="HO1061" s="39"/>
      <c r="HP1061" s="39"/>
      <c r="HQ1061" s="39"/>
      <c r="HR1061" s="39"/>
      <c r="HS1061" s="39"/>
      <c r="HT1061" s="39"/>
    </row>
    <row r="1062" spans="1:228" ht="12.75" hidden="1" customHeight="1" x14ac:dyDescent="0.25">
      <c r="A1062" s="39"/>
      <c r="B1062" s="39"/>
      <c r="C1062" s="39"/>
      <c r="D1062" s="39"/>
      <c r="E1062" s="39"/>
      <c r="F1062" s="33"/>
      <c r="G1062" s="646"/>
      <c r="H1062" s="647"/>
      <c r="I1062" s="647"/>
      <c r="J1062" s="952"/>
      <c r="K1062" s="952"/>
      <c r="L1062" s="952"/>
      <c r="M1062" s="648"/>
      <c r="N1062" s="648"/>
      <c r="O1062" s="648">
        <v>5</v>
      </c>
      <c r="P1062" s="649" t="s">
        <v>285</v>
      </c>
      <c r="Q1062" s="649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99" t="s">
        <v>286</v>
      </c>
      <c r="AD1062" s="400">
        <f ca="1">IF(J12&gt;60,0,IF($O1060&gt;4,0,VLOOKUP($AD$1052,$GU$126:$GY$225,$O$1060+1,FALSE)))</f>
        <v>1.1200000000000001</v>
      </c>
      <c r="AE1062" s="400">
        <f>IF(J13&gt;60,0,IF($O1061&gt;4,0,VLOOKUP($AE$1052,$GU$126:$GY$225,$O$1061+1,FALSE)))</f>
        <v>0</v>
      </c>
      <c r="AF1062" s="384"/>
      <c r="AG1062" s="389">
        <f t="shared" si="1274"/>
        <v>9</v>
      </c>
      <c r="AH1062" s="390">
        <f t="shared" si="1282"/>
        <v>0.1</v>
      </c>
      <c r="AI1062" s="390">
        <f t="shared" si="1281"/>
        <v>0</v>
      </c>
      <c r="AJ1062" s="390">
        <f t="shared" si="1281"/>
        <v>0.01</v>
      </c>
      <c r="AK1062" s="390">
        <f t="shared" si="1270"/>
        <v>0.11</v>
      </c>
      <c r="AL1062" s="390">
        <f t="shared" si="1275"/>
        <v>0.05</v>
      </c>
      <c r="AM1062" s="390">
        <f t="shared" si="1275"/>
        <v>0.03</v>
      </c>
      <c r="AN1062" s="391">
        <f t="shared" si="1271"/>
        <v>0.19</v>
      </c>
      <c r="AO1062" s="33"/>
      <c r="AP1062" s="389">
        <f t="shared" si="1276"/>
        <v>9</v>
      </c>
      <c r="AQ1062" s="390">
        <f t="shared" ca="1" si="1272"/>
        <v>0.1</v>
      </c>
      <c r="AR1062" s="390">
        <f t="shared" ca="1" si="1277"/>
        <v>0</v>
      </c>
      <c r="AS1062" s="390">
        <f t="shared" ca="1" si="1278"/>
        <v>0.01</v>
      </c>
      <c r="AT1062" s="326">
        <f t="shared" ca="1" si="1279"/>
        <v>0.11</v>
      </c>
      <c r="AU1062" s="326">
        <f t="shared" ca="1" si="1280"/>
        <v>0.05</v>
      </c>
      <c r="AV1062" s="326">
        <f t="shared" ca="1" si="1280"/>
        <v>0.03</v>
      </c>
      <c r="AW1062" s="391">
        <f t="shared" ca="1" si="1273"/>
        <v>0.19</v>
      </c>
      <c r="AX1062" s="39"/>
      <c r="AY1062" s="39"/>
      <c r="AZ1062" s="39"/>
      <c r="BA1062" s="1242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  <c r="FR1062" s="39"/>
      <c r="FS1062" s="39"/>
      <c r="FT1062" s="39"/>
      <c r="FU1062" s="39"/>
      <c r="FV1062" s="39"/>
      <c r="FW1062" s="39"/>
      <c r="FX1062" s="39"/>
      <c r="FY1062" s="39"/>
      <c r="FZ1062" s="39"/>
      <c r="GA1062" s="39"/>
      <c r="GB1062" s="39"/>
      <c r="GC1062" s="39"/>
      <c r="GD1062" s="39"/>
      <c r="GE1062" s="39"/>
      <c r="GF1062" s="39"/>
      <c r="GG1062" s="39"/>
      <c r="GH1062" s="39"/>
      <c r="GI1062" s="39"/>
      <c r="GJ1062" s="39"/>
      <c r="GK1062" s="39"/>
      <c r="GL1062" s="39"/>
      <c r="GM1062" s="39"/>
      <c r="GN1062" s="39"/>
      <c r="GO1062" s="39"/>
      <c r="GP1062" s="39"/>
      <c r="GQ1062" s="39"/>
      <c r="GR1062" s="39"/>
      <c r="GS1062" s="39"/>
      <c r="GT1062" s="39"/>
      <c r="GU1062" s="39"/>
      <c r="GV1062" s="39"/>
      <c r="GW1062" s="39"/>
      <c r="GX1062" s="39"/>
      <c r="GY1062" s="39"/>
      <c r="GZ1062" s="39"/>
      <c r="HA1062" s="39"/>
      <c r="HB1062" s="39"/>
      <c r="HC1062" s="39"/>
      <c r="HD1062" s="39"/>
      <c r="HE1062" s="39"/>
      <c r="HF1062" s="39"/>
      <c r="HG1062" s="39"/>
      <c r="HH1062" s="39"/>
      <c r="HI1062" s="39"/>
      <c r="HJ1062" s="39"/>
      <c r="HK1062" s="39"/>
      <c r="HL1062" s="39"/>
      <c r="HM1062" s="39"/>
      <c r="HN1062" s="39"/>
      <c r="HO1062" s="39"/>
      <c r="HP1062" s="39"/>
      <c r="HQ1062" s="39"/>
      <c r="HR1062" s="39"/>
      <c r="HS1062" s="39"/>
      <c r="HT1062" s="39"/>
    </row>
    <row r="1063" spans="1:228" ht="12.75" hidden="1" customHeight="1" x14ac:dyDescent="0.25">
      <c r="A1063" s="583" t="s">
        <v>287</v>
      </c>
      <c r="B1063" s="584"/>
      <c r="C1063" s="585"/>
      <c r="D1063" s="586"/>
      <c r="E1063" s="39"/>
      <c r="F1063" s="33"/>
      <c r="G1063" s="646"/>
      <c r="H1063" s="647"/>
      <c r="I1063" s="647"/>
      <c r="J1063" s="952"/>
      <c r="K1063" s="952"/>
      <c r="L1063" s="952"/>
      <c r="M1063" s="648"/>
      <c r="N1063" s="648"/>
      <c r="O1063" s="648">
        <v>5</v>
      </c>
      <c r="P1063" s="649" t="s">
        <v>285</v>
      </c>
      <c r="Q1063" s="649"/>
      <c r="R1063" s="39"/>
      <c r="S1063" s="33"/>
      <c r="T1063" s="290"/>
      <c r="U1063" s="33"/>
      <c r="V1063" s="33"/>
      <c r="W1063" s="33"/>
      <c r="X1063" s="33"/>
      <c r="Y1063" s="33"/>
      <c r="Z1063" s="33"/>
      <c r="AA1063" s="33"/>
      <c r="AB1063" s="33"/>
      <c r="AC1063" s="401" t="s">
        <v>288</v>
      </c>
      <c r="AD1063" s="402">
        <f ca="1">IF(J12&gt;60,0,IF($O1060&gt;4,0,VLOOKUP($AD$1052,$HE$126:$HI$225,$O$1060+1,FALSE)))</f>
        <v>1.32</v>
      </c>
      <c r="AE1063" s="402">
        <f>IF(J13&gt;60,0,IF($O1061&gt;4,0,VLOOKUP($AE$1052,$HE$126:$HI$225,$O$1061+1,FALSE)))</f>
        <v>0</v>
      </c>
      <c r="AF1063" s="384"/>
      <c r="AG1063" s="389">
        <f t="shared" si="1274"/>
        <v>10</v>
      </c>
      <c r="AH1063" s="390">
        <f t="shared" si="1282"/>
        <v>0.1</v>
      </c>
      <c r="AI1063" s="390">
        <f t="shared" si="1281"/>
        <v>0</v>
      </c>
      <c r="AJ1063" s="390">
        <f t="shared" si="1281"/>
        <v>0.01</v>
      </c>
      <c r="AK1063" s="390">
        <f t="shared" si="1270"/>
        <v>0.11</v>
      </c>
      <c r="AL1063" s="390">
        <f t="shared" si="1275"/>
        <v>0.05</v>
      </c>
      <c r="AM1063" s="390">
        <f t="shared" si="1275"/>
        <v>0.03</v>
      </c>
      <c r="AN1063" s="391">
        <f t="shared" si="1271"/>
        <v>0.19</v>
      </c>
      <c r="AO1063" s="33"/>
      <c r="AP1063" s="389">
        <f t="shared" si="1276"/>
        <v>10</v>
      </c>
      <c r="AQ1063" s="390">
        <f t="shared" ca="1" si="1272"/>
        <v>0.1</v>
      </c>
      <c r="AR1063" s="390">
        <f t="shared" ca="1" si="1277"/>
        <v>0</v>
      </c>
      <c r="AS1063" s="390">
        <f t="shared" ca="1" si="1278"/>
        <v>0.01</v>
      </c>
      <c r="AT1063" s="326">
        <f t="shared" ca="1" si="1279"/>
        <v>0.11</v>
      </c>
      <c r="AU1063" s="326">
        <f t="shared" ca="1" si="1280"/>
        <v>0.05</v>
      </c>
      <c r="AV1063" s="326">
        <f t="shared" ca="1" si="1280"/>
        <v>0.03</v>
      </c>
      <c r="AW1063" s="391">
        <f t="shared" ca="1" si="1273"/>
        <v>0.19</v>
      </c>
      <c r="AX1063" s="39"/>
      <c r="AY1063" s="39"/>
      <c r="AZ1063" s="39"/>
      <c r="BA1063" s="1242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  <c r="FR1063" s="39"/>
      <c r="FS1063" s="39"/>
      <c r="FT1063" s="39"/>
      <c r="FU1063" s="39"/>
      <c r="FV1063" s="39"/>
      <c r="FW1063" s="39"/>
      <c r="FX1063" s="39"/>
      <c r="FY1063" s="39"/>
      <c r="FZ1063" s="39"/>
      <c r="GA1063" s="39"/>
      <c r="GB1063" s="39"/>
      <c r="GC1063" s="39"/>
      <c r="GD1063" s="39"/>
      <c r="GE1063" s="39"/>
      <c r="GF1063" s="39"/>
      <c r="GG1063" s="39"/>
      <c r="GH1063" s="39"/>
      <c r="GI1063" s="39"/>
      <c r="GJ1063" s="39"/>
      <c r="GK1063" s="39"/>
      <c r="GL1063" s="39"/>
      <c r="GM1063" s="39"/>
      <c r="GN1063" s="39"/>
      <c r="GO1063" s="39"/>
      <c r="GP1063" s="39"/>
      <c r="GQ1063" s="39"/>
      <c r="GR1063" s="39"/>
      <c r="GS1063" s="39"/>
      <c r="GT1063" s="39"/>
      <c r="GU1063" s="39"/>
      <c r="GV1063" s="39"/>
      <c r="GW1063" s="39"/>
      <c r="GX1063" s="39"/>
      <c r="GY1063" s="39"/>
      <c r="GZ1063" s="39"/>
      <c r="HA1063" s="39"/>
      <c r="HB1063" s="39"/>
      <c r="HC1063" s="39"/>
      <c r="HD1063" s="39"/>
      <c r="HE1063" s="39"/>
      <c r="HF1063" s="39"/>
      <c r="HG1063" s="39"/>
      <c r="HH1063" s="39"/>
      <c r="HI1063" s="39"/>
      <c r="HJ1063" s="39"/>
      <c r="HK1063" s="39"/>
      <c r="HL1063" s="39"/>
      <c r="HM1063" s="39"/>
      <c r="HN1063" s="39"/>
      <c r="HO1063" s="39"/>
      <c r="HP1063" s="39"/>
      <c r="HQ1063" s="39"/>
      <c r="HR1063" s="39"/>
      <c r="HS1063" s="39"/>
      <c r="HT1063" s="39"/>
    </row>
    <row r="1064" spans="1:228" ht="12.75" hidden="1" customHeight="1" x14ac:dyDescent="0.25">
      <c r="A1064" s="599" t="s">
        <v>102</v>
      </c>
      <c r="B1064" s="600"/>
      <c r="C1064" s="803" t="s">
        <v>95</v>
      </c>
      <c r="D1064" s="804" t="s">
        <v>119</v>
      </c>
      <c r="E1064" s="804" t="s">
        <v>120</v>
      </c>
      <c r="F1064" s="33"/>
      <c r="G1064" s="646"/>
      <c r="H1064" s="647"/>
      <c r="I1064" s="647"/>
      <c r="J1064" s="952"/>
      <c r="K1064" s="952"/>
      <c r="L1064" s="952"/>
      <c r="M1064" s="648"/>
      <c r="N1064" s="648"/>
      <c r="O1064" s="648">
        <v>5</v>
      </c>
      <c r="P1064" s="649" t="s">
        <v>285</v>
      </c>
      <c r="Q1064" s="649"/>
      <c r="R1064" s="33"/>
      <c r="S1064" s="39"/>
      <c r="T1064" s="290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84"/>
      <c r="AG1064" s="389">
        <f t="shared" si="1274"/>
        <v>11</v>
      </c>
      <c r="AH1064" s="390">
        <f t="shared" si="1282"/>
        <v>0.1</v>
      </c>
      <c r="AI1064" s="390">
        <f t="shared" si="1281"/>
        <v>0</v>
      </c>
      <c r="AJ1064" s="390">
        <f t="shared" si="1281"/>
        <v>0.01</v>
      </c>
      <c r="AK1064" s="390">
        <f t="shared" si="1270"/>
        <v>0.11</v>
      </c>
      <c r="AL1064" s="390">
        <f t="shared" si="1275"/>
        <v>0.05</v>
      </c>
      <c r="AM1064" s="390">
        <f t="shared" si="1275"/>
        <v>0.03</v>
      </c>
      <c r="AN1064" s="391">
        <f t="shared" si="1271"/>
        <v>0.19</v>
      </c>
      <c r="AO1064" s="33"/>
      <c r="AP1064" s="389">
        <f t="shared" si="1276"/>
        <v>11</v>
      </c>
      <c r="AQ1064" s="390">
        <f t="shared" ca="1" si="1272"/>
        <v>0.1</v>
      </c>
      <c r="AR1064" s="390">
        <f t="shared" ca="1" si="1277"/>
        <v>0</v>
      </c>
      <c r="AS1064" s="390">
        <f t="shared" ca="1" si="1278"/>
        <v>0.01</v>
      </c>
      <c r="AT1064" s="326">
        <f t="shared" ca="1" si="1279"/>
        <v>0.11</v>
      </c>
      <c r="AU1064" s="326">
        <f t="shared" ca="1" si="1280"/>
        <v>0.05</v>
      </c>
      <c r="AV1064" s="326">
        <f t="shared" ca="1" si="1280"/>
        <v>0.03</v>
      </c>
      <c r="AW1064" s="391">
        <f t="shared" ca="1" si="1273"/>
        <v>0.19</v>
      </c>
      <c r="AX1064" s="39"/>
      <c r="AY1064" s="39"/>
      <c r="AZ1064" s="39"/>
      <c r="BA1064" s="1242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  <c r="FR1064" s="39"/>
      <c r="FS1064" s="39"/>
      <c r="FT1064" s="39"/>
      <c r="FU1064" s="39"/>
      <c r="FV1064" s="39"/>
      <c r="FW1064" s="39"/>
      <c r="FX1064" s="39"/>
      <c r="FY1064" s="39"/>
      <c r="FZ1064" s="39"/>
      <c r="GA1064" s="39"/>
      <c r="GB1064" s="39"/>
      <c r="GC1064" s="39"/>
      <c r="GD1064" s="39"/>
      <c r="GE1064" s="39"/>
      <c r="GF1064" s="39"/>
      <c r="GG1064" s="39"/>
      <c r="GH1064" s="39"/>
      <c r="GI1064" s="39"/>
      <c r="GJ1064" s="39"/>
      <c r="GK1064" s="39"/>
      <c r="GL1064" s="39"/>
      <c r="GM1064" s="39"/>
      <c r="GN1064" s="39"/>
      <c r="GO1064" s="39"/>
      <c r="GP1064" s="39"/>
      <c r="GQ1064" s="39"/>
      <c r="GR1064" s="39"/>
      <c r="GS1064" s="39"/>
      <c r="GT1064" s="39"/>
      <c r="GU1064" s="39"/>
      <c r="GV1064" s="39"/>
      <c r="GW1064" s="39"/>
      <c r="GX1064" s="39"/>
      <c r="GY1064" s="39"/>
      <c r="GZ1064" s="39"/>
      <c r="HA1064" s="39"/>
      <c r="HB1064" s="39"/>
      <c r="HC1064" s="39"/>
      <c r="HD1064" s="39"/>
      <c r="HE1064" s="39"/>
      <c r="HF1064" s="39"/>
      <c r="HG1064" s="39"/>
      <c r="HH1064" s="39"/>
      <c r="HI1064" s="39"/>
      <c r="HJ1064" s="39"/>
      <c r="HK1064" s="39"/>
      <c r="HL1064" s="39"/>
      <c r="HM1064" s="39"/>
      <c r="HN1064" s="39"/>
      <c r="HO1064" s="39"/>
      <c r="HP1064" s="39"/>
      <c r="HQ1064" s="39"/>
      <c r="HR1064" s="39"/>
      <c r="HS1064" s="39"/>
      <c r="HT1064" s="39"/>
    </row>
    <row r="1065" spans="1:228" ht="12.75" hidden="1" customHeight="1" x14ac:dyDescent="0.25">
      <c r="A1065" s="613">
        <v>1</v>
      </c>
      <c r="B1065" s="513"/>
      <c r="C1065" s="407">
        <f ca="1">C1052/(SUM($E125:$E136)/(1+$Y$8))</f>
        <v>0.4</v>
      </c>
      <c r="D1065" s="407">
        <f ca="1">D1052/(SUM($E125:$E136)/(1+$Y$8))</f>
        <v>6.0000000000000005E-2</v>
      </c>
      <c r="E1065" s="407">
        <f ca="1">E1052/(SUM($E125:$E136)/(1+$Y$8))</f>
        <v>0.02</v>
      </c>
      <c r="F1065" s="34"/>
      <c r="G1065" s="646"/>
      <c r="H1065" s="647"/>
      <c r="I1065" s="647"/>
      <c r="J1065" s="952"/>
      <c r="K1065" s="952"/>
      <c r="L1065" s="952"/>
      <c r="M1065" s="648"/>
      <c r="N1065" s="648"/>
      <c r="O1065" s="648">
        <v>5</v>
      </c>
      <c r="P1065" s="649" t="s">
        <v>285</v>
      </c>
      <c r="Q1065" s="649"/>
      <c r="R1065" s="34"/>
      <c r="S1065" s="39"/>
      <c r="T1065" s="290"/>
      <c r="U1065" s="290"/>
      <c r="V1065" s="279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84"/>
      <c r="AG1065" s="389">
        <f t="shared" si="1274"/>
        <v>12</v>
      </c>
      <c r="AH1065" s="390">
        <f t="shared" si="1282"/>
        <v>0.1</v>
      </c>
      <c r="AI1065" s="390">
        <f t="shared" si="1281"/>
        <v>0</v>
      </c>
      <c r="AJ1065" s="390">
        <f t="shared" si="1281"/>
        <v>0.01</v>
      </c>
      <c r="AK1065" s="390">
        <f t="shared" si="1270"/>
        <v>0.11</v>
      </c>
      <c r="AL1065" s="390">
        <f t="shared" si="1275"/>
        <v>0.05</v>
      </c>
      <c r="AM1065" s="390">
        <f t="shared" si="1275"/>
        <v>0.03</v>
      </c>
      <c r="AN1065" s="391">
        <f t="shared" si="1271"/>
        <v>0.19</v>
      </c>
      <c r="AO1065" s="34"/>
      <c r="AP1065" s="389">
        <f t="shared" si="1276"/>
        <v>12</v>
      </c>
      <c r="AQ1065" s="390">
        <f t="shared" ca="1" si="1272"/>
        <v>0.1</v>
      </c>
      <c r="AR1065" s="390">
        <f t="shared" ca="1" si="1277"/>
        <v>0</v>
      </c>
      <c r="AS1065" s="390">
        <f t="shared" ca="1" si="1278"/>
        <v>0.01</v>
      </c>
      <c r="AT1065" s="326">
        <f t="shared" ca="1" si="1279"/>
        <v>0.11</v>
      </c>
      <c r="AU1065" s="326">
        <f t="shared" ca="1" si="1280"/>
        <v>0.05</v>
      </c>
      <c r="AV1065" s="326">
        <f t="shared" ca="1" si="1280"/>
        <v>0.03</v>
      </c>
      <c r="AW1065" s="391">
        <f t="shared" ca="1" si="1273"/>
        <v>0.19</v>
      </c>
      <c r="AX1065" s="39"/>
      <c r="AY1065" s="39"/>
      <c r="AZ1065" s="39"/>
      <c r="BA1065" s="1242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  <c r="FR1065" s="39"/>
      <c r="FS1065" s="39"/>
      <c r="FT1065" s="39"/>
      <c r="FU1065" s="39"/>
      <c r="FV1065" s="39"/>
      <c r="FW1065" s="39"/>
      <c r="FX1065" s="39"/>
      <c r="FY1065" s="39"/>
      <c r="FZ1065" s="39"/>
      <c r="GA1065" s="39"/>
      <c r="GB1065" s="39"/>
      <c r="GC1065" s="39"/>
      <c r="GD1065" s="39"/>
      <c r="GE1065" s="39"/>
      <c r="GF1065" s="39"/>
      <c r="GG1065" s="39"/>
      <c r="GH1065" s="39"/>
      <c r="GI1065" s="39"/>
      <c r="GJ1065" s="39"/>
      <c r="GK1065" s="39"/>
      <c r="GL1065" s="39"/>
      <c r="GM1065" s="39"/>
      <c r="GN1065" s="39"/>
      <c r="GO1065" s="39"/>
      <c r="GP1065" s="39"/>
      <c r="GQ1065" s="39"/>
      <c r="GR1065" s="39"/>
      <c r="GS1065" s="39"/>
      <c r="GT1065" s="39"/>
      <c r="GU1065" s="39"/>
      <c r="GV1065" s="39"/>
      <c r="GW1065" s="39"/>
      <c r="GX1065" s="39"/>
      <c r="GY1065" s="39"/>
      <c r="GZ1065" s="39"/>
      <c r="HA1065" s="39"/>
      <c r="HB1065" s="39"/>
      <c r="HC1065" s="39"/>
      <c r="HD1065" s="39"/>
      <c r="HE1065" s="39"/>
      <c r="HF1065" s="39"/>
      <c r="HG1065" s="39"/>
      <c r="HH1065" s="39"/>
      <c r="HI1065" s="39"/>
      <c r="HJ1065" s="39"/>
      <c r="HK1065" s="39"/>
      <c r="HL1065" s="39"/>
      <c r="HM1065" s="39"/>
      <c r="HN1065" s="39"/>
      <c r="HO1065" s="39"/>
      <c r="HP1065" s="39"/>
      <c r="HQ1065" s="39"/>
      <c r="HR1065" s="39"/>
      <c r="HS1065" s="39"/>
      <c r="HT1065" s="39"/>
    </row>
    <row r="1066" spans="1:228" ht="12.75" hidden="1" customHeight="1" x14ac:dyDescent="0.2">
      <c r="A1066" s="613">
        <v>2</v>
      </c>
      <c r="B1066" s="513"/>
      <c r="C1066" s="407">
        <f ca="1">C1053/(SUM($E137:$E148)/(1+$Y$8))</f>
        <v>0.1</v>
      </c>
      <c r="D1066" s="407">
        <f ca="1">D1053/(SUM($E137:$E148)/(1+$Y$8))</f>
        <v>0</v>
      </c>
      <c r="E1066" s="407">
        <f ca="1">E1053/(SUM($E137:$E148)/(1+$Y$8))</f>
        <v>0.01</v>
      </c>
      <c r="F1066" s="33"/>
      <c r="G1066" s="650"/>
      <c r="H1066" s="651"/>
      <c r="I1066" s="651"/>
      <c r="J1066" s="651"/>
      <c r="K1066" s="651"/>
      <c r="L1066" s="651"/>
      <c r="M1066" s="650"/>
      <c r="N1066" s="650"/>
      <c r="O1066" s="650">
        <v>5</v>
      </c>
      <c r="P1066" s="652" t="s">
        <v>285</v>
      </c>
      <c r="Q1066" s="652"/>
      <c r="R1066" s="33"/>
      <c r="S1066" s="697" t="s">
        <v>215</v>
      </c>
      <c r="T1066" s="705">
        <f ca="1">AD1086</f>
        <v>1.4567000000000001</v>
      </c>
      <c r="U1066" s="705">
        <f ca="1">AE1086</f>
        <v>0</v>
      </c>
      <c r="V1066" s="290"/>
      <c r="W1066" s="290"/>
      <c r="X1066" s="290"/>
      <c r="Y1066" s="290"/>
      <c r="Z1066" s="33"/>
      <c r="AA1066" s="33"/>
      <c r="AB1066" s="33"/>
      <c r="AC1066" s="403" t="s">
        <v>289</v>
      </c>
      <c r="AD1066" s="403"/>
      <c r="AE1066" s="403" t="s">
        <v>9</v>
      </c>
      <c r="AF1066" s="384"/>
      <c r="AG1066" s="389">
        <f t="shared" si="1274"/>
        <v>13</v>
      </c>
      <c r="AH1066" s="390">
        <f t="shared" si="1282"/>
        <v>0.1</v>
      </c>
      <c r="AI1066" s="390">
        <f t="shared" si="1281"/>
        <v>0</v>
      </c>
      <c r="AJ1066" s="390">
        <f t="shared" si="1281"/>
        <v>0.01</v>
      </c>
      <c r="AK1066" s="390">
        <f t="shared" si="1270"/>
        <v>0.11</v>
      </c>
      <c r="AL1066" s="390">
        <f t="shared" si="1275"/>
        <v>0.05</v>
      </c>
      <c r="AM1066" s="390">
        <f t="shared" si="1275"/>
        <v>0.03</v>
      </c>
      <c r="AN1066" s="391">
        <f t="shared" si="1271"/>
        <v>0.19</v>
      </c>
      <c r="AO1066" s="33"/>
      <c r="AP1066" s="389">
        <f t="shared" si="1276"/>
        <v>13</v>
      </c>
      <c r="AQ1066" s="390">
        <f t="shared" ca="1" si="1272"/>
        <v>0.1</v>
      </c>
      <c r="AR1066" s="390">
        <f t="shared" ca="1" si="1277"/>
        <v>0</v>
      </c>
      <c r="AS1066" s="390">
        <f t="shared" ca="1" si="1278"/>
        <v>0.01</v>
      </c>
      <c r="AT1066" s="326">
        <f t="shared" ca="1" si="1279"/>
        <v>0.11</v>
      </c>
      <c r="AU1066" s="326">
        <f t="shared" ca="1" si="1280"/>
        <v>0.05</v>
      </c>
      <c r="AV1066" s="326">
        <f t="shared" ca="1" si="1280"/>
        <v>0.03</v>
      </c>
      <c r="AW1066" s="391">
        <f t="shared" ca="1" si="1273"/>
        <v>0.19</v>
      </c>
      <c r="AX1066" s="39"/>
      <c r="AY1066" s="39"/>
      <c r="AZ1066" s="39"/>
      <c r="BA1066" s="1242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  <c r="FR1066" s="39"/>
      <c r="FS1066" s="39"/>
      <c r="FT1066" s="39"/>
      <c r="FU1066" s="39"/>
      <c r="FV1066" s="39"/>
      <c r="FW1066" s="39"/>
      <c r="FX1066" s="39"/>
      <c r="FY1066" s="39"/>
      <c r="FZ1066" s="39"/>
      <c r="GA1066" s="39"/>
      <c r="GB1066" s="39"/>
      <c r="GC1066" s="39"/>
      <c r="GD1066" s="39"/>
      <c r="GE1066" s="39"/>
      <c r="GF1066" s="39"/>
      <c r="GG1066" s="39"/>
      <c r="GH1066" s="39"/>
      <c r="GI1066" s="39"/>
      <c r="GJ1066" s="39"/>
      <c r="GK1066" s="39"/>
      <c r="GL1066" s="39"/>
      <c r="GM1066" s="39"/>
      <c r="GN1066" s="39"/>
      <c r="GO1066" s="39"/>
      <c r="GP1066" s="39"/>
      <c r="GQ1066" s="39"/>
      <c r="GR1066" s="39"/>
      <c r="GS1066" s="39"/>
      <c r="GT1066" s="39"/>
      <c r="GU1066" s="39"/>
      <c r="GV1066" s="39"/>
      <c r="GW1066" s="39"/>
      <c r="GX1066" s="39"/>
      <c r="GY1066" s="39"/>
      <c r="GZ1066" s="39"/>
      <c r="HA1066" s="39"/>
      <c r="HB1066" s="39"/>
      <c r="HC1066" s="39"/>
      <c r="HD1066" s="39"/>
      <c r="HE1066" s="39"/>
      <c r="HF1066" s="39"/>
      <c r="HG1066" s="39"/>
      <c r="HH1066" s="39"/>
      <c r="HI1066" s="39"/>
      <c r="HJ1066" s="39"/>
      <c r="HK1066" s="39"/>
      <c r="HL1066" s="39"/>
      <c r="HM1066" s="39"/>
      <c r="HN1066" s="39"/>
      <c r="HO1066" s="39"/>
      <c r="HP1066" s="39"/>
      <c r="HQ1066" s="39"/>
      <c r="HR1066" s="39"/>
      <c r="HS1066" s="39"/>
      <c r="HT1066" s="39"/>
    </row>
    <row r="1067" spans="1:228" ht="12.75" hidden="1" customHeight="1" x14ac:dyDescent="0.2">
      <c r="A1067" s="613">
        <v>3</v>
      </c>
      <c r="B1067" s="513"/>
      <c r="C1067" s="407">
        <f ca="1">C1054/(SUM($E149:$E160)/(1+$Y$8))</f>
        <v>0.1</v>
      </c>
      <c r="D1067" s="407">
        <f ca="1">D1054/(SUM($E149:$E160)/(1+$Y$8))</f>
        <v>0</v>
      </c>
      <c r="E1067" s="407">
        <f ca="1">E1054/(SUM($E149:$E160)/(1+$Y$8))</f>
        <v>0.01</v>
      </c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653"/>
      <c r="R1067" s="33"/>
      <c r="S1067" s="583" t="s">
        <v>290</v>
      </c>
      <c r="T1067" s="76"/>
      <c r="U1067" s="525"/>
      <c r="V1067" s="525" t="s">
        <v>9</v>
      </c>
      <c r="W1067" s="654"/>
      <c r="X1067" s="655"/>
      <c r="Y1067" s="655"/>
      <c r="Z1067" s="655"/>
      <c r="AA1067" s="404" t="s">
        <v>75</v>
      </c>
      <c r="AB1067" s="33"/>
      <c r="AC1067" s="396" t="s">
        <v>284</v>
      </c>
      <c r="AD1067" s="397" t="s">
        <v>146</v>
      </c>
      <c r="AE1067" s="39"/>
      <c r="AF1067" s="384"/>
      <c r="AG1067" s="389">
        <f t="shared" si="1274"/>
        <v>14</v>
      </c>
      <c r="AH1067" s="390">
        <f t="shared" si="1282"/>
        <v>0.1</v>
      </c>
      <c r="AI1067" s="390">
        <f t="shared" si="1281"/>
        <v>0</v>
      </c>
      <c r="AJ1067" s="390">
        <f t="shared" si="1281"/>
        <v>0.01</v>
      </c>
      <c r="AK1067" s="390">
        <f t="shared" si="1270"/>
        <v>0.11</v>
      </c>
      <c r="AL1067" s="390">
        <f t="shared" si="1275"/>
        <v>0.05</v>
      </c>
      <c r="AM1067" s="390">
        <f t="shared" si="1275"/>
        <v>0.03</v>
      </c>
      <c r="AN1067" s="391">
        <f t="shared" si="1271"/>
        <v>0.19</v>
      </c>
      <c r="AO1067" s="33"/>
      <c r="AP1067" s="389">
        <f t="shared" si="1276"/>
        <v>14</v>
      </c>
      <c r="AQ1067" s="390">
        <f t="shared" ca="1" si="1272"/>
        <v>0.1</v>
      </c>
      <c r="AR1067" s="390">
        <f t="shared" ca="1" si="1277"/>
        <v>0</v>
      </c>
      <c r="AS1067" s="390">
        <f t="shared" ca="1" si="1278"/>
        <v>0.01</v>
      </c>
      <c r="AT1067" s="326">
        <f t="shared" ca="1" si="1279"/>
        <v>0.11</v>
      </c>
      <c r="AU1067" s="326">
        <f t="shared" ca="1" si="1280"/>
        <v>0.05</v>
      </c>
      <c r="AV1067" s="326">
        <f t="shared" ca="1" si="1280"/>
        <v>0.03</v>
      </c>
      <c r="AW1067" s="391">
        <f t="shared" ca="1" si="1273"/>
        <v>0.19</v>
      </c>
      <c r="AX1067" s="39"/>
      <c r="AY1067" s="39"/>
      <c r="AZ1067" s="39"/>
      <c r="BA1067" s="1242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  <c r="FT1067" s="39"/>
      <c r="FU1067" s="39"/>
      <c r="FV1067" s="39"/>
      <c r="FW1067" s="39"/>
      <c r="FX1067" s="39"/>
      <c r="FY1067" s="39"/>
      <c r="FZ1067" s="39"/>
      <c r="GA1067" s="39"/>
      <c r="GB1067" s="39"/>
      <c r="GC1067" s="39"/>
      <c r="GD1067" s="39"/>
      <c r="GE1067" s="39"/>
      <c r="GF1067" s="39"/>
      <c r="GG1067" s="39"/>
      <c r="GH1067" s="39"/>
      <c r="GI1067" s="39"/>
      <c r="GJ1067" s="39"/>
      <c r="GK1067" s="39"/>
      <c r="GL1067" s="39"/>
      <c r="GM1067" s="39"/>
      <c r="GN1067" s="39"/>
      <c r="GO1067" s="39"/>
      <c r="GP1067" s="39"/>
      <c r="GQ1067" s="39"/>
      <c r="GR1067" s="39"/>
      <c r="GS1067" s="39"/>
      <c r="GT1067" s="39"/>
      <c r="GU1067" s="39"/>
      <c r="GV1067" s="39"/>
      <c r="GW1067" s="39"/>
      <c r="GX1067" s="39"/>
      <c r="GY1067" s="39"/>
      <c r="GZ1067" s="39"/>
      <c r="HA1067" s="39"/>
      <c r="HB1067" s="39"/>
      <c r="HC1067" s="39"/>
      <c r="HD1067" s="39"/>
      <c r="HE1067" s="39"/>
      <c r="HF1067" s="39"/>
      <c r="HG1067" s="39"/>
      <c r="HH1067" s="39"/>
      <c r="HI1067" s="39"/>
      <c r="HJ1067" s="39"/>
      <c r="HK1067" s="39"/>
      <c r="HL1067" s="39"/>
      <c r="HM1067" s="39"/>
      <c r="HN1067" s="39"/>
      <c r="HO1067" s="39"/>
      <c r="HP1067" s="39"/>
      <c r="HQ1067" s="39"/>
      <c r="HR1067" s="39"/>
      <c r="HS1067" s="39"/>
      <c r="HT1067" s="39"/>
    </row>
    <row r="1068" spans="1:228" ht="12.75" hidden="1" customHeight="1" x14ac:dyDescent="0.2">
      <c r="A1068" s="613">
        <v>4</v>
      </c>
      <c r="B1068" s="513"/>
      <c r="C1068" s="407">
        <f ca="1">C1055/(SUM($E161:$E172)/(1+$Y$8))</f>
        <v>0.1</v>
      </c>
      <c r="D1068" s="407">
        <f ca="1">D1055/(SUM($E161:$E172)/(1+$Y$8))</f>
        <v>0</v>
      </c>
      <c r="E1068" s="407">
        <f ca="1">E1055/(SUM($E161:$E172)/(1+$Y$8))</f>
        <v>0.01</v>
      </c>
      <c r="F1068" s="33"/>
      <c r="G1068" s="442" t="s">
        <v>291</v>
      </c>
      <c r="H1068" s="77"/>
      <c r="I1068" s="604"/>
      <c r="J1068" s="605"/>
      <c r="K1068" s="39"/>
      <c r="L1068" s="39"/>
      <c r="M1068" s="33"/>
      <c r="N1068" s="33"/>
      <c r="O1068" s="33"/>
      <c r="P1068" s="33"/>
      <c r="Q1068" s="656" t="s">
        <v>292</v>
      </c>
      <c r="R1068" s="33"/>
      <c r="S1068" s="23"/>
      <c r="T1068" s="526" t="s">
        <v>45</v>
      </c>
      <c r="U1068" s="526" t="s">
        <v>46</v>
      </c>
      <c r="V1068" s="526" t="s">
        <v>293</v>
      </c>
      <c r="W1068" s="526" t="s">
        <v>294</v>
      </c>
      <c r="X1068" s="526" t="s">
        <v>295</v>
      </c>
      <c r="Y1068" s="526" t="s">
        <v>296</v>
      </c>
      <c r="Z1068" s="657" t="s">
        <v>297</v>
      </c>
      <c r="AA1068" s="405" t="s">
        <v>298</v>
      </c>
      <c r="AB1068" s="33"/>
      <c r="AC1068" s="23" t="s">
        <v>169</v>
      </c>
      <c r="AD1068" s="406">
        <f ca="1">IF(J12&gt;BI13,0,IF(AD$1052="",0,(VLOOKUP(AD$1052,$HU$32:$IF$118,12,FALSE))))</f>
        <v>0.15470777428049154</v>
      </c>
      <c r="AE1068" s="39"/>
      <c r="AF1068" s="384">
        <f ca="1">AV1050</f>
        <v>0.20850000000000007</v>
      </c>
      <c r="AG1068" s="389">
        <f t="shared" si="1274"/>
        <v>15</v>
      </c>
      <c r="AH1068" s="390">
        <f t="shared" si="1282"/>
        <v>0.1</v>
      </c>
      <c r="AI1068" s="390">
        <f t="shared" si="1281"/>
        <v>0</v>
      </c>
      <c r="AJ1068" s="390">
        <f t="shared" si="1281"/>
        <v>0.01</v>
      </c>
      <c r="AK1068" s="390">
        <f t="shared" si="1270"/>
        <v>0.11</v>
      </c>
      <c r="AL1068" s="390">
        <f t="shared" si="1275"/>
        <v>0.05</v>
      </c>
      <c r="AM1068" s="390">
        <f t="shared" si="1275"/>
        <v>0.03</v>
      </c>
      <c r="AN1068" s="391">
        <f t="shared" si="1271"/>
        <v>0.19</v>
      </c>
      <c r="AO1068" s="33"/>
      <c r="AP1068" s="389">
        <f t="shared" si="1276"/>
        <v>15</v>
      </c>
      <c r="AQ1068" s="390">
        <f t="shared" ca="1" si="1272"/>
        <v>0.1</v>
      </c>
      <c r="AR1068" s="390">
        <f t="shared" ca="1" si="1277"/>
        <v>0</v>
      </c>
      <c r="AS1068" s="390">
        <f t="shared" ca="1" si="1278"/>
        <v>0.01</v>
      </c>
      <c r="AT1068" s="326">
        <f t="shared" ca="1" si="1279"/>
        <v>0.11</v>
      </c>
      <c r="AU1068" s="326">
        <f t="shared" ca="1" si="1280"/>
        <v>0.05</v>
      </c>
      <c r="AV1068" s="326">
        <f t="shared" ca="1" si="1280"/>
        <v>0.03</v>
      </c>
      <c r="AW1068" s="391">
        <f t="shared" ca="1" si="1273"/>
        <v>0.19</v>
      </c>
      <c r="AX1068" s="39"/>
      <c r="AY1068" s="39"/>
      <c r="AZ1068" s="39"/>
      <c r="BA1068" s="1242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  <c r="FR1068" s="39"/>
      <c r="FS1068" s="39"/>
      <c r="FT1068" s="39"/>
      <c r="FU1068" s="39"/>
      <c r="FV1068" s="39"/>
      <c r="FW1068" s="39"/>
      <c r="FX1068" s="39"/>
      <c r="FY1068" s="39"/>
      <c r="FZ1068" s="39"/>
      <c r="GA1068" s="39"/>
      <c r="GB1068" s="39"/>
      <c r="GC1068" s="39"/>
      <c r="GD1068" s="39"/>
      <c r="GE1068" s="39"/>
      <c r="GF1068" s="39"/>
      <c r="GG1068" s="39"/>
      <c r="GH1068" s="39"/>
      <c r="GI1068" s="39"/>
      <c r="GJ1068" s="39"/>
      <c r="GK1068" s="39"/>
      <c r="GL1068" s="39"/>
      <c r="GM1068" s="39"/>
      <c r="GN1068" s="39"/>
      <c r="GO1068" s="39"/>
      <c r="GP1068" s="39"/>
      <c r="GQ1068" s="39"/>
      <c r="GR1068" s="39"/>
      <c r="GS1068" s="39"/>
      <c r="GT1068" s="39"/>
      <c r="GU1068" s="39"/>
      <c r="GV1068" s="39"/>
      <c r="GW1068" s="39"/>
      <c r="GX1068" s="39"/>
      <c r="GY1068" s="39"/>
      <c r="GZ1068" s="39"/>
      <c r="HA1068" s="39"/>
      <c r="HB1068" s="39"/>
      <c r="HC1068" s="39"/>
      <c r="HD1068" s="39"/>
      <c r="HE1068" s="39"/>
      <c r="HF1068" s="39"/>
      <c r="HG1068" s="39"/>
      <c r="HH1068" s="39"/>
      <c r="HI1068" s="39"/>
      <c r="HJ1068" s="39"/>
      <c r="HK1068" s="39"/>
      <c r="HL1068" s="39"/>
      <c r="HM1068" s="39"/>
      <c r="HN1068" s="39"/>
      <c r="HO1068" s="39"/>
      <c r="HP1068" s="39"/>
      <c r="HQ1068" s="39"/>
      <c r="HR1068" s="39"/>
      <c r="HS1068" s="39"/>
      <c r="HT1068" s="39"/>
    </row>
    <row r="1069" spans="1:228" ht="12.75" hidden="1" customHeight="1" x14ac:dyDescent="0.2">
      <c r="A1069" s="622">
        <v>5</v>
      </c>
      <c r="B1069" s="623"/>
      <c r="C1069" s="805">
        <f ca="1">C1056/(SUM($E173:$E184)/(1+$Y$8))</f>
        <v>0.1</v>
      </c>
      <c r="D1069" s="805">
        <f ca="1">D1056/(SUM($E173:$E184)/(1+$Y$8))</f>
        <v>0</v>
      </c>
      <c r="E1069" s="805">
        <f ca="1">E1056/(SUM($E173:$E184)/(1+$Y$8))</f>
        <v>0.01</v>
      </c>
      <c r="F1069" s="33"/>
      <c r="G1069" s="658">
        <v>1</v>
      </c>
      <c r="H1069" s="659">
        <v>2</v>
      </c>
      <c r="I1069" s="319" t="s">
        <v>259</v>
      </c>
      <c r="J1069" s="615"/>
      <c r="K1069" s="39"/>
      <c r="L1069" s="39"/>
      <c r="M1069" s="308">
        <v>1</v>
      </c>
      <c r="N1069" s="660">
        <v>12</v>
      </c>
      <c r="O1069" s="661" t="s">
        <v>153</v>
      </c>
      <c r="P1069" s="662">
        <v>1</v>
      </c>
      <c r="Q1069" s="663">
        <v>1</v>
      </c>
      <c r="R1069" s="33"/>
      <c r="S1069" s="399" t="s">
        <v>284</v>
      </c>
      <c r="T1069" s="664">
        <f ca="1">J12</f>
        <v>36</v>
      </c>
      <c r="U1069" s="527" t="str">
        <f>J13</f>
        <v/>
      </c>
      <c r="V1069" s="527"/>
      <c r="W1069" s="527"/>
      <c r="X1069" s="527"/>
      <c r="Y1069" s="527"/>
      <c r="Z1069" s="527"/>
      <c r="AA1069" s="368" t="s">
        <v>270</v>
      </c>
      <c r="AB1069" s="39"/>
      <c r="AC1069" s="399" t="s">
        <v>164</v>
      </c>
      <c r="AD1069" s="407">
        <f ca="1">$AD$1068</f>
        <v>0.15470777428049154</v>
      </c>
      <c r="AE1069" s="39"/>
      <c r="AF1069" s="39"/>
      <c r="AG1069" s="389">
        <f t="shared" si="1274"/>
        <v>16</v>
      </c>
      <c r="AH1069" s="390">
        <f t="shared" si="1282"/>
        <v>0.1</v>
      </c>
      <c r="AI1069" s="390">
        <f t="shared" si="1281"/>
        <v>0</v>
      </c>
      <c r="AJ1069" s="390">
        <f t="shared" si="1281"/>
        <v>0.01</v>
      </c>
      <c r="AK1069" s="390">
        <f t="shared" si="1270"/>
        <v>0.11</v>
      </c>
      <c r="AL1069" s="390">
        <f t="shared" si="1275"/>
        <v>0.05</v>
      </c>
      <c r="AM1069" s="390">
        <f t="shared" si="1275"/>
        <v>0.03</v>
      </c>
      <c r="AN1069" s="391">
        <f t="shared" si="1271"/>
        <v>0.19</v>
      </c>
      <c r="AO1069" s="33"/>
      <c r="AP1069" s="389">
        <f t="shared" si="1276"/>
        <v>16</v>
      </c>
      <c r="AQ1069" s="390">
        <f t="shared" ca="1" si="1272"/>
        <v>0.1</v>
      </c>
      <c r="AR1069" s="390">
        <f t="shared" ca="1" si="1277"/>
        <v>0</v>
      </c>
      <c r="AS1069" s="390">
        <f t="shared" ca="1" si="1278"/>
        <v>0.01</v>
      </c>
      <c r="AT1069" s="326">
        <f t="shared" ca="1" si="1279"/>
        <v>0.11</v>
      </c>
      <c r="AU1069" s="326">
        <f t="shared" ca="1" si="1280"/>
        <v>0.05</v>
      </c>
      <c r="AV1069" s="326">
        <f t="shared" ca="1" si="1280"/>
        <v>0.03</v>
      </c>
      <c r="AW1069" s="391">
        <f t="shared" ca="1" si="1273"/>
        <v>0.19</v>
      </c>
      <c r="AX1069" s="39"/>
      <c r="AY1069" s="39"/>
      <c r="AZ1069" s="39"/>
      <c r="BA1069" s="1242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  <c r="FR1069" s="39"/>
      <c r="FS1069" s="39"/>
      <c r="FT1069" s="39"/>
      <c r="FU1069" s="39"/>
      <c r="FV1069" s="39"/>
      <c r="FW1069" s="39"/>
      <c r="FX1069" s="39"/>
      <c r="FY1069" s="39"/>
      <c r="FZ1069" s="39"/>
      <c r="GA1069" s="39"/>
      <c r="GB1069" s="39"/>
      <c r="GC1069" s="39"/>
      <c r="GD1069" s="39"/>
      <c r="GE1069" s="39"/>
      <c r="GF1069" s="39"/>
      <c r="GG1069" s="39"/>
      <c r="GH1069" s="39"/>
      <c r="GI1069" s="39"/>
      <c r="GJ1069" s="39"/>
      <c r="GK1069" s="39"/>
      <c r="GL1069" s="39"/>
      <c r="GM1069" s="39"/>
      <c r="GN1069" s="39"/>
      <c r="GO1069" s="39"/>
      <c r="GP1069" s="39"/>
      <c r="GQ1069" s="39"/>
      <c r="GR1069" s="39"/>
      <c r="GS1069" s="39"/>
      <c r="GT1069" s="39"/>
      <c r="GU1069" s="39"/>
      <c r="GV1069" s="39"/>
      <c r="GW1069" s="39"/>
      <c r="GX1069" s="39"/>
      <c r="GY1069" s="39"/>
      <c r="GZ1069" s="39"/>
      <c r="HA1069" s="39"/>
      <c r="HB1069" s="39"/>
      <c r="HC1069" s="39"/>
      <c r="HD1069" s="39"/>
      <c r="HE1069" s="39"/>
      <c r="HF1069" s="39"/>
      <c r="HG1069" s="39"/>
      <c r="HH1069" s="39"/>
      <c r="HI1069" s="39"/>
      <c r="HJ1069" s="39"/>
      <c r="HK1069" s="39"/>
      <c r="HL1069" s="39"/>
      <c r="HM1069" s="39"/>
      <c r="HN1069" s="39"/>
      <c r="HO1069" s="39"/>
      <c r="HP1069" s="39"/>
      <c r="HQ1069" s="39"/>
      <c r="HR1069" s="39"/>
      <c r="HS1069" s="39"/>
      <c r="HT1069" s="39"/>
    </row>
    <row r="1070" spans="1:228" ht="12.75" hidden="1" customHeight="1" x14ac:dyDescent="0.2">
      <c r="A1070" s="613">
        <v>6</v>
      </c>
      <c r="B1070" s="513"/>
      <c r="C1070" s="805">
        <f ca="1">C1057/(SUM($E185:$E196)/(1+$Y$8))</f>
        <v>0.1</v>
      </c>
      <c r="D1070" s="805">
        <f ca="1">D1057/(SUM($E185:$E196)/(1+$Y$8))</f>
        <v>0</v>
      </c>
      <c r="E1070" s="805">
        <f ca="1">E1057/(SUM($E185:$E196)/(1+$Y$8))</f>
        <v>0.01</v>
      </c>
      <c r="F1070" s="33"/>
      <c r="G1070" s="619">
        <v>2</v>
      </c>
      <c r="H1070" s="665">
        <v>3</v>
      </c>
      <c r="I1070" s="319" t="s">
        <v>267</v>
      </c>
      <c r="J1070" s="615"/>
      <c r="K1070" s="39"/>
      <c r="L1070" s="39"/>
      <c r="M1070" s="666">
        <v>2</v>
      </c>
      <c r="N1070" s="31">
        <v>6</v>
      </c>
      <c r="O1070" s="39" t="s">
        <v>265</v>
      </c>
      <c r="P1070" s="667">
        <v>2</v>
      </c>
      <c r="Q1070" s="668">
        <v>0.52</v>
      </c>
      <c r="R1070" s="33"/>
      <c r="S1070" s="669" t="s">
        <v>299</v>
      </c>
      <c r="T1070" s="313">
        <f ca="1">IF($J$12="",0,IF(T1069="",0,$AD$1086*$Z$22*(1+$F$20)/1000))</f>
        <v>145.66999999999999</v>
      </c>
      <c r="U1070" s="313">
        <f ca="1">IF($J$12="",0,IF(U1069="",0,$AE$1086*$AA$22*(1+$H$20)/1000))</f>
        <v>0</v>
      </c>
      <c r="V1070" s="23"/>
      <c r="W1070" s="23"/>
      <c r="X1070" s="23"/>
      <c r="Y1070" s="23"/>
      <c r="Z1070" s="23"/>
      <c r="AA1070" s="23">
        <f ca="1">SUM(T1070:U1070)</f>
        <v>145.66999999999999</v>
      </c>
      <c r="AB1070" s="33"/>
      <c r="AC1070" s="399" t="s">
        <v>165</v>
      </c>
      <c r="AD1070" s="407">
        <f t="shared" ref="AD1070:AD1072" ca="1" si="1283">$AD$1068</f>
        <v>0.15470777428049154</v>
      </c>
      <c r="AE1070" s="39"/>
      <c r="AF1070" s="384"/>
      <c r="AG1070" s="389">
        <f t="shared" si="1274"/>
        <v>17</v>
      </c>
      <c r="AH1070" s="390">
        <f t="shared" si="1282"/>
        <v>0.1</v>
      </c>
      <c r="AI1070" s="390">
        <f t="shared" si="1281"/>
        <v>0</v>
      </c>
      <c r="AJ1070" s="390">
        <f t="shared" si="1281"/>
        <v>0.01</v>
      </c>
      <c r="AK1070" s="390">
        <f t="shared" si="1270"/>
        <v>0.11</v>
      </c>
      <c r="AL1070" s="390">
        <f t="shared" si="1275"/>
        <v>0.05</v>
      </c>
      <c r="AM1070" s="390">
        <f t="shared" si="1275"/>
        <v>0.03</v>
      </c>
      <c r="AN1070" s="391">
        <f t="shared" si="1271"/>
        <v>0.19</v>
      </c>
      <c r="AO1070" s="33"/>
      <c r="AP1070" s="389">
        <f t="shared" si="1276"/>
        <v>17</v>
      </c>
      <c r="AQ1070" s="390">
        <f t="shared" ca="1" si="1272"/>
        <v>0.1</v>
      </c>
      <c r="AR1070" s="390">
        <f t="shared" ca="1" si="1277"/>
        <v>0</v>
      </c>
      <c r="AS1070" s="390">
        <f t="shared" ca="1" si="1278"/>
        <v>0.01</v>
      </c>
      <c r="AT1070" s="326">
        <f t="shared" ca="1" si="1279"/>
        <v>0.11</v>
      </c>
      <c r="AU1070" s="326">
        <f t="shared" ca="1" si="1280"/>
        <v>0.05</v>
      </c>
      <c r="AV1070" s="326">
        <f t="shared" ca="1" si="1280"/>
        <v>0.03</v>
      </c>
      <c r="AW1070" s="391">
        <f t="shared" ca="1" si="1273"/>
        <v>0.19</v>
      </c>
      <c r="AX1070" s="39"/>
      <c r="AY1070" s="39"/>
      <c r="AZ1070" s="39"/>
      <c r="BA1070" s="1242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  <c r="FR1070" s="39"/>
      <c r="FS1070" s="39"/>
      <c r="FT1070" s="39"/>
      <c r="FU1070" s="39"/>
      <c r="FV1070" s="39"/>
      <c r="FW1070" s="39"/>
      <c r="FX1070" s="39"/>
      <c r="FY1070" s="39"/>
      <c r="FZ1070" s="39"/>
      <c r="GA1070" s="39"/>
      <c r="GB1070" s="39"/>
      <c r="GC1070" s="39"/>
      <c r="GD1070" s="39"/>
      <c r="GE1070" s="39"/>
      <c r="GF1070" s="39"/>
      <c r="GG1070" s="39"/>
      <c r="GH1070" s="39"/>
      <c r="GI1070" s="39"/>
      <c r="GJ1070" s="39"/>
      <c r="GK1070" s="39"/>
      <c r="GL1070" s="39"/>
      <c r="GM1070" s="39"/>
      <c r="GN1070" s="39"/>
      <c r="GO1070" s="39"/>
      <c r="GP1070" s="39"/>
      <c r="GQ1070" s="39"/>
      <c r="GR1070" s="39"/>
      <c r="GS1070" s="39"/>
      <c r="GT1070" s="39"/>
      <c r="GU1070" s="39"/>
      <c r="GV1070" s="39"/>
      <c r="GW1070" s="39"/>
      <c r="GX1070" s="39"/>
      <c r="GY1070" s="39"/>
      <c r="GZ1070" s="39"/>
      <c r="HA1070" s="39"/>
      <c r="HB1070" s="39"/>
      <c r="HC1070" s="39"/>
      <c r="HD1070" s="39"/>
      <c r="HE1070" s="39"/>
      <c r="HF1070" s="39"/>
      <c r="HG1070" s="39"/>
      <c r="HH1070" s="39"/>
      <c r="HI1070" s="39"/>
      <c r="HJ1070" s="39"/>
      <c r="HK1070" s="39"/>
      <c r="HL1070" s="39"/>
      <c r="HM1070" s="39"/>
      <c r="HN1070" s="39"/>
      <c r="HO1070" s="39"/>
      <c r="HP1070" s="39"/>
      <c r="HQ1070" s="39"/>
      <c r="HR1070" s="39"/>
      <c r="HS1070" s="39"/>
      <c r="HT1070" s="39"/>
    </row>
    <row r="1071" spans="1:228" ht="12.75" hidden="1" customHeight="1" x14ac:dyDescent="0.2">
      <c r="A1071" s="630">
        <v>7</v>
      </c>
      <c r="B1071" s="631"/>
      <c r="C1071" s="805">
        <f ca="1">C1058/(SUM($E197:$E208)/(1+$Y$8))</f>
        <v>0.1</v>
      </c>
      <c r="D1071" s="805">
        <f ca="1">D1058/(SUM($E197:$E208)/(1+$Y$8))</f>
        <v>0</v>
      </c>
      <c r="E1071" s="805">
        <f ca="1">E1058/(SUM($E197:$E208)/(1+$Y$8))</f>
        <v>0.01</v>
      </c>
      <c r="F1071" s="33"/>
      <c r="G1071" s="619">
        <v>3</v>
      </c>
      <c r="H1071" s="665">
        <v>4</v>
      </c>
      <c r="I1071" s="319" t="s">
        <v>274</v>
      </c>
      <c r="J1071" s="615"/>
      <c r="K1071" s="39"/>
      <c r="L1071" s="39"/>
      <c r="M1071" s="666">
        <v>3</v>
      </c>
      <c r="N1071" s="31">
        <v>3</v>
      </c>
      <c r="O1071" s="39" t="s">
        <v>272</v>
      </c>
      <c r="P1071" s="667">
        <v>4</v>
      </c>
      <c r="Q1071" s="668">
        <v>0.26</v>
      </c>
      <c r="R1071" s="33"/>
      <c r="S1071" s="669" t="s">
        <v>300</v>
      </c>
      <c r="T1071" s="36">
        <f ca="1">IF($J$12="",0,IF(T1069&lt;=0,0,AD1087*$Z$23*(1+$F$21)/1000))</f>
        <v>0</v>
      </c>
      <c r="U1071" s="36">
        <f>IF($J$13="",0,IF(U1069&lt;=0,0,AE1087*$AA$23*(1+$H$21)/1000))</f>
        <v>0</v>
      </c>
      <c r="V1071" s="399"/>
      <c r="W1071" s="399"/>
      <c r="X1071" s="399"/>
      <c r="Y1071" s="399"/>
      <c r="Z1071" s="399"/>
      <c r="AA1071" s="399">
        <f t="shared" ref="AA1071:AA1080" ca="1" si="1284">SUM(T1071:U1071)</f>
        <v>0</v>
      </c>
      <c r="AB1071" s="33"/>
      <c r="AC1071" s="399" t="s">
        <v>286</v>
      </c>
      <c r="AD1071" s="407">
        <f t="shared" ca="1" si="1283"/>
        <v>0.15470777428049154</v>
      </c>
      <c r="AE1071" s="39"/>
      <c r="AF1071" s="384"/>
      <c r="AG1071" s="389">
        <f>AG1070+1</f>
        <v>18</v>
      </c>
      <c r="AH1071" s="390">
        <f t="shared" si="1282"/>
        <v>0.1</v>
      </c>
      <c r="AI1071" s="390">
        <f t="shared" si="1281"/>
        <v>0</v>
      </c>
      <c r="AJ1071" s="390">
        <f t="shared" si="1281"/>
        <v>0.01</v>
      </c>
      <c r="AK1071" s="390">
        <f t="shared" si="1270"/>
        <v>0.11</v>
      </c>
      <c r="AL1071" s="390">
        <f t="shared" ref="AL1071:AM1086" si="1285">AL1070</f>
        <v>0.05</v>
      </c>
      <c r="AM1071" s="390">
        <f t="shared" si="1285"/>
        <v>0.03</v>
      </c>
      <c r="AN1071" s="391">
        <f>SUM(AK1071:AM1071)</f>
        <v>0.19</v>
      </c>
      <c r="AO1071" s="33"/>
      <c r="AP1071" s="389">
        <f>AP1070+1</f>
        <v>18</v>
      </c>
      <c r="AQ1071" s="390">
        <f t="shared" ca="1" si="1272"/>
        <v>0.1</v>
      </c>
      <c r="AR1071" s="390">
        <f t="shared" ca="1" si="1277"/>
        <v>0</v>
      </c>
      <c r="AS1071" s="390">
        <f t="shared" ca="1" si="1278"/>
        <v>0.01</v>
      </c>
      <c r="AT1071" s="326">
        <f t="shared" ca="1" si="1279"/>
        <v>0.11</v>
      </c>
      <c r="AU1071" s="326">
        <f t="shared" ca="1" si="1280"/>
        <v>0.05</v>
      </c>
      <c r="AV1071" s="326">
        <f t="shared" ca="1" si="1280"/>
        <v>0.03</v>
      </c>
      <c r="AW1071" s="391">
        <f ca="1">SUM(AT1071:AV1071)</f>
        <v>0.19</v>
      </c>
      <c r="AX1071" s="39"/>
      <c r="AY1071" s="39"/>
      <c r="AZ1071" s="39"/>
      <c r="BA1071" s="1242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  <c r="FR1071" s="39"/>
      <c r="FS1071" s="39"/>
      <c r="FT1071" s="39"/>
      <c r="FU1071" s="39"/>
      <c r="FV1071" s="39"/>
      <c r="FW1071" s="39"/>
      <c r="FX1071" s="39"/>
      <c r="FY1071" s="39"/>
      <c r="FZ1071" s="39"/>
      <c r="GA1071" s="39"/>
      <c r="GB1071" s="39"/>
      <c r="GC1071" s="39"/>
      <c r="GD1071" s="39"/>
      <c r="GE1071" s="39"/>
      <c r="GF1071" s="39"/>
      <c r="GG1071" s="39"/>
      <c r="GH1071" s="39"/>
      <c r="GI1071" s="39"/>
      <c r="GJ1071" s="39"/>
      <c r="GK1071" s="39"/>
      <c r="GL1071" s="39"/>
      <c r="GM1071" s="39"/>
      <c r="GN1071" s="39"/>
      <c r="GO1071" s="39"/>
      <c r="GP1071" s="39"/>
      <c r="GQ1071" s="39"/>
      <c r="GR1071" s="39"/>
      <c r="GS1071" s="39"/>
      <c r="GT1071" s="39"/>
      <c r="GU1071" s="39"/>
      <c r="GV1071" s="39"/>
      <c r="GW1071" s="39"/>
      <c r="GX1071" s="39"/>
      <c r="GY1071" s="39"/>
      <c r="GZ1071" s="39"/>
      <c r="HA1071" s="39"/>
      <c r="HB1071" s="39"/>
      <c r="HC1071" s="39"/>
      <c r="HD1071" s="39"/>
      <c r="HE1071" s="39"/>
      <c r="HF1071" s="39"/>
      <c r="HG1071" s="39"/>
      <c r="HH1071" s="39"/>
      <c r="HI1071" s="39"/>
      <c r="HJ1071" s="39"/>
      <c r="HK1071" s="39"/>
      <c r="HL1071" s="39"/>
      <c r="HM1071" s="39"/>
      <c r="HN1071" s="39"/>
      <c r="HO1071" s="39"/>
      <c r="HP1071" s="39"/>
      <c r="HQ1071" s="39"/>
      <c r="HR1071" s="39"/>
      <c r="HS1071" s="39"/>
      <c r="HT1071" s="39"/>
    </row>
    <row r="1072" spans="1:228" ht="12.75" hidden="1" customHeight="1" x14ac:dyDescent="0.25">
      <c r="A1072" s="633">
        <v>8</v>
      </c>
      <c r="B1072" s="634"/>
      <c r="C1072" s="805">
        <f ca="1">C1059/(SUM($E209:$E220)/(1+$Y$8))</f>
        <v>0.1</v>
      </c>
      <c r="D1072" s="805">
        <f ca="1">D1059/(SUM($E209:$E220)/(1+$Y$8))</f>
        <v>0</v>
      </c>
      <c r="E1072" s="805">
        <f ca="1">E1059/(SUM($E209:$E220)/(1+$Y$8))</f>
        <v>0.01</v>
      </c>
      <c r="F1072" s="33"/>
      <c r="G1072" s="670">
        <v>4</v>
      </c>
      <c r="H1072" s="671">
        <v>5</v>
      </c>
      <c r="I1072" s="672" t="s">
        <v>278</v>
      </c>
      <c r="J1072" s="673"/>
      <c r="K1072" s="39"/>
      <c r="L1072" s="39"/>
      <c r="M1072" s="666">
        <v>4</v>
      </c>
      <c r="N1072" s="31">
        <v>1</v>
      </c>
      <c r="O1072" s="39" t="s">
        <v>154</v>
      </c>
      <c r="P1072" s="667">
        <v>12</v>
      </c>
      <c r="Q1072" s="674">
        <v>0.09</v>
      </c>
      <c r="R1072" s="409">
        <f ca="1">T1072/100</f>
        <v>0</v>
      </c>
      <c r="S1072" s="669" t="s">
        <v>301</v>
      </c>
      <c r="T1072" s="36">
        <f ca="1">IF($J$12="",0,IF(T$1069&lt;=0,0,IF(T1073&gt;0,0,IF(T1074&gt;0,0,AD1088*$Z$24*(1+$F$22)/1000))))</f>
        <v>0</v>
      </c>
      <c r="U1072" s="36">
        <f>IF($J$13="",0,IF(U$1069&lt;=0,0,IF(U1073&gt;0,0,IF(U1074&gt;0,0,AE1088*$AA$24*(1+$H$22)/1000))))</f>
        <v>0</v>
      </c>
      <c r="V1072" s="399"/>
      <c r="W1072" s="399"/>
      <c r="X1072" s="399"/>
      <c r="Y1072" s="399"/>
      <c r="Z1072" s="399"/>
      <c r="AA1072" s="399">
        <f t="shared" ca="1" si="1284"/>
        <v>0</v>
      </c>
      <c r="AB1072" s="33"/>
      <c r="AC1072" s="401" t="s">
        <v>288</v>
      </c>
      <c r="AD1072" s="408">
        <f t="shared" ca="1" si="1283"/>
        <v>0.15470777428049154</v>
      </c>
      <c r="AE1072" s="39"/>
      <c r="AF1072" s="384"/>
      <c r="AG1072" s="389">
        <f>AG1071+1</f>
        <v>19</v>
      </c>
      <c r="AH1072" s="390">
        <f t="shared" si="1282"/>
        <v>0.1</v>
      </c>
      <c r="AI1072" s="390">
        <f t="shared" ref="AI1072:AJ1087" si="1286">AI1071</f>
        <v>0</v>
      </c>
      <c r="AJ1072" s="390">
        <f t="shared" si="1286"/>
        <v>0.01</v>
      </c>
      <c r="AK1072" s="390">
        <f t="shared" si="1270"/>
        <v>0.11</v>
      </c>
      <c r="AL1072" s="390">
        <f t="shared" si="1285"/>
        <v>0.05</v>
      </c>
      <c r="AM1072" s="390">
        <f t="shared" si="1285"/>
        <v>0.03</v>
      </c>
      <c r="AN1072" s="391">
        <f>SUM(AK1072:AM1072)</f>
        <v>0.19</v>
      </c>
      <c r="AO1072" s="283"/>
      <c r="AP1072" s="389">
        <f>AP1071+1</f>
        <v>19</v>
      </c>
      <c r="AQ1072" s="390">
        <f t="shared" ca="1" si="1272"/>
        <v>0.1</v>
      </c>
      <c r="AR1072" s="390">
        <f t="shared" ca="1" si="1277"/>
        <v>0</v>
      </c>
      <c r="AS1072" s="390">
        <f t="shared" ca="1" si="1278"/>
        <v>0.01</v>
      </c>
      <c r="AT1072" s="326">
        <f t="shared" ca="1" si="1279"/>
        <v>0.11</v>
      </c>
      <c r="AU1072" s="326">
        <f t="shared" ca="1" si="1280"/>
        <v>0.05</v>
      </c>
      <c r="AV1072" s="326">
        <f t="shared" ca="1" si="1280"/>
        <v>0.03</v>
      </c>
      <c r="AW1072" s="391">
        <f ca="1">SUM(AT1072:AV1072)</f>
        <v>0.19</v>
      </c>
      <c r="AX1072" s="39"/>
      <c r="AY1072" s="39"/>
      <c r="AZ1072" s="39"/>
      <c r="BA1072" s="1242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  <c r="FR1072" s="39"/>
      <c r="FS1072" s="39"/>
      <c r="FT1072" s="39"/>
      <c r="FU1072" s="39"/>
      <c r="FV1072" s="39"/>
      <c r="FW1072" s="39"/>
      <c r="FX1072" s="39"/>
      <c r="FY1072" s="39"/>
      <c r="FZ1072" s="39"/>
      <c r="GA1072" s="39"/>
      <c r="GB1072" s="39"/>
      <c r="GC1072" s="39"/>
      <c r="GD1072" s="39"/>
      <c r="GE1072" s="39"/>
      <c r="GF1072" s="39"/>
      <c r="GG1072" s="39"/>
      <c r="GH1072" s="39"/>
      <c r="GI1072" s="39"/>
      <c r="GJ1072" s="39"/>
      <c r="GK1072" s="39"/>
      <c r="GL1072" s="39"/>
      <c r="GM1072" s="39"/>
      <c r="GN1072" s="39"/>
      <c r="GO1072" s="39"/>
      <c r="GP1072" s="39"/>
      <c r="GQ1072" s="39"/>
      <c r="GR1072" s="39"/>
      <c r="GS1072" s="39"/>
      <c r="GT1072" s="39"/>
      <c r="GU1072" s="39"/>
      <c r="GV1072" s="39"/>
      <c r="GW1072" s="39"/>
      <c r="GX1072" s="39"/>
      <c r="GY1072" s="39"/>
      <c r="GZ1072" s="39"/>
      <c r="HA1072" s="39"/>
      <c r="HB1072" s="39"/>
      <c r="HC1072" s="39"/>
      <c r="HD1072" s="39"/>
      <c r="HE1072" s="39"/>
      <c r="HF1072" s="39"/>
      <c r="HG1072" s="39"/>
      <c r="HH1072" s="39"/>
      <c r="HI1072" s="39"/>
      <c r="HJ1072" s="39"/>
      <c r="HK1072" s="39"/>
      <c r="HL1072" s="39"/>
      <c r="HM1072" s="39"/>
      <c r="HN1072" s="39"/>
      <c r="HO1072" s="39"/>
      <c r="HP1072" s="39"/>
      <c r="HQ1072" s="39"/>
      <c r="HR1072" s="39"/>
      <c r="HS1072" s="39"/>
      <c r="HT1072" s="39"/>
    </row>
    <row r="1073" spans="1:228" ht="12.75" hidden="1" customHeight="1" x14ac:dyDescent="0.25">
      <c r="A1073" s="622">
        <v>9</v>
      </c>
      <c r="B1073" s="623"/>
      <c r="C1073" s="805">
        <f ca="1">C1060/(SUM($E221:$E232)/(1+$Y$8))</f>
        <v>0.1</v>
      </c>
      <c r="D1073" s="805">
        <f ca="1">D1060/(SUM($E221:$E232)/(1+$Y$8))</f>
        <v>0</v>
      </c>
      <c r="E1073" s="805">
        <f ca="1">E1060/(SUM($E221:$E232)/(1+$Y$8))</f>
        <v>0.01</v>
      </c>
      <c r="F1073" s="33"/>
      <c r="G1073" s="670">
        <v>5</v>
      </c>
      <c r="H1073" s="671">
        <v>6</v>
      </c>
      <c r="I1073" s="672" t="s">
        <v>302</v>
      </c>
      <c r="J1073" s="673"/>
      <c r="K1073" s="39"/>
      <c r="L1073" s="39"/>
      <c r="M1073" s="675" t="s">
        <v>303</v>
      </c>
      <c r="N1073" s="676">
        <f>VLOOKUP(K1060,M1069:N1072,2,FALSE)</f>
        <v>12</v>
      </c>
      <c r="O1073" s="677" t="str">
        <f>VLOOKUP(N1073,N1069:O1072,2,FALSE)</f>
        <v>Anual</v>
      </c>
      <c r="P1073" s="678" t="s">
        <v>304</v>
      </c>
      <c r="Q1073" s="679">
        <f>VLOOKUP(K1060,M1069:Q1072,5,FALSE)</f>
        <v>1</v>
      </c>
      <c r="R1073" s="33"/>
      <c r="S1073" s="669" t="s">
        <v>305</v>
      </c>
      <c r="T1073" s="36">
        <f ca="1">IF($J$12="",0,IF(T1069&lt;=0,0,AD1089*$Z$25*(1+F$23)/1000))</f>
        <v>0</v>
      </c>
      <c r="U1073" s="36">
        <f>IF($J$13="",0,IF(U1069&lt;=0,0,AE1089*$AA$25*(1+H$23)/1000))</f>
        <v>0</v>
      </c>
      <c r="V1073" s="36"/>
      <c r="W1073" s="36"/>
      <c r="X1073" s="36"/>
      <c r="Y1073" s="36"/>
      <c r="Z1073" s="36"/>
      <c r="AA1073" s="399">
        <f t="shared" ca="1" si="1284"/>
        <v>0</v>
      </c>
      <c r="AB1073" s="409"/>
      <c r="AC1073" s="401" t="s">
        <v>419</v>
      </c>
      <c r="AD1073" s="1227">
        <v>0</v>
      </c>
      <c r="AE1073" s="39"/>
      <c r="AF1073" s="1226">
        <v>0.04</v>
      </c>
      <c r="AG1073" s="389">
        <f>AG1072+1</f>
        <v>20</v>
      </c>
      <c r="AH1073" s="390">
        <f t="shared" si="1282"/>
        <v>0.1</v>
      </c>
      <c r="AI1073" s="390">
        <f t="shared" si="1286"/>
        <v>0</v>
      </c>
      <c r="AJ1073" s="390">
        <f t="shared" si="1286"/>
        <v>0.01</v>
      </c>
      <c r="AK1073" s="390">
        <f t="shared" si="1270"/>
        <v>0.11</v>
      </c>
      <c r="AL1073" s="390">
        <f t="shared" si="1285"/>
        <v>0.05</v>
      </c>
      <c r="AM1073" s="390">
        <f t="shared" si="1285"/>
        <v>0.03</v>
      </c>
      <c r="AN1073" s="391">
        <f>SUM(AK1073:AM1073)</f>
        <v>0.19</v>
      </c>
      <c r="AO1073" s="283"/>
      <c r="AP1073" s="389">
        <f>AP1072+1</f>
        <v>20</v>
      </c>
      <c r="AQ1073" s="390">
        <f t="shared" ca="1" si="1272"/>
        <v>0.1</v>
      </c>
      <c r="AR1073" s="390">
        <f t="shared" ca="1" si="1277"/>
        <v>0</v>
      </c>
      <c r="AS1073" s="390">
        <f t="shared" ca="1" si="1278"/>
        <v>0.01</v>
      </c>
      <c r="AT1073" s="326">
        <f t="shared" ca="1" si="1279"/>
        <v>0.11</v>
      </c>
      <c r="AU1073" s="326">
        <f t="shared" ca="1" si="1280"/>
        <v>0.05</v>
      </c>
      <c r="AV1073" s="326">
        <f t="shared" ca="1" si="1280"/>
        <v>0.03</v>
      </c>
      <c r="AW1073" s="391">
        <f ca="1">SUM(AT1073:AV1073)</f>
        <v>0.19</v>
      </c>
      <c r="AX1073" s="39"/>
      <c r="AY1073" s="39"/>
      <c r="AZ1073" s="39"/>
      <c r="BA1073" s="1242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/>
      <c r="BP1073" s="39"/>
      <c r="BQ1073" s="39"/>
      <c r="BR1073" s="39"/>
      <c r="BS1073" s="39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39"/>
      <c r="CD1073" s="39"/>
      <c r="CE1073" s="39"/>
      <c r="CF1073" s="39"/>
      <c r="CG1073" s="39"/>
      <c r="CH1073" s="39"/>
      <c r="CI1073" s="39"/>
      <c r="CJ1073" s="39"/>
      <c r="CK1073" s="39"/>
      <c r="CL1073" s="39"/>
      <c r="CM1073" s="39"/>
      <c r="CN1073" s="39"/>
      <c r="CO1073" s="39"/>
      <c r="CP1073" s="39"/>
      <c r="CQ1073" s="39"/>
      <c r="CR1073" s="39"/>
      <c r="CS1073" s="39"/>
      <c r="CT1073" s="39"/>
      <c r="CU1073" s="39"/>
      <c r="CV1073" s="39"/>
      <c r="CW1073" s="39"/>
      <c r="CX1073" s="39"/>
      <c r="CY1073" s="39"/>
      <c r="CZ1073" s="39"/>
      <c r="DA1073" s="39"/>
      <c r="DB1073" s="39"/>
      <c r="DC1073" s="39"/>
      <c r="DD1073" s="39"/>
      <c r="DE1073" s="39"/>
      <c r="DF1073" s="39"/>
      <c r="DG1073" s="39"/>
      <c r="DH1073" s="39"/>
      <c r="DI1073" s="39"/>
      <c r="DJ1073" s="39"/>
      <c r="DK1073" s="39"/>
      <c r="DL1073" s="39"/>
      <c r="DM1073" s="39"/>
      <c r="DN1073" s="39"/>
      <c r="DO1073" s="39"/>
      <c r="DP1073" s="39"/>
      <c r="DQ1073" s="39"/>
      <c r="DR1073" s="39"/>
      <c r="DS1073" s="39"/>
      <c r="DT1073" s="39"/>
      <c r="DU1073" s="39"/>
      <c r="DV1073" s="39"/>
      <c r="DW1073" s="39"/>
      <c r="DX1073" s="39"/>
      <c r="DY1073" s="39"/>
      <c r="DZ1073" s="39"/>
      <c r="EA1073" s="39"/>
      <c r="EB1073" s="39"/>
      <c r="EC1073" s="39"/>
      <c r="ED1073" s="39"/>
      <c r="EE1073" s="39"/>
      <c r="EF1073" s="39"/>
      <c r="EG1073" s="39"/>
      <c r="EH1073" s="39"/>
      <c r="EI1073" s="39"/>
      <c r="EJ1073" s="39"/>
      <c r="EK1073" s="39"/>
      <c r="EL1073" s="39"/>
      <c r="EM1073" s="39"/>
      <c r="EN1073" s="39"/>
      <c r="EO1073" s="39"/>
      <c r="EP1073" s="39"/>
      <c r="EQ1073" s="39"/>
      <c r="ER1073" s="39"/>
      <c r="ES1073" s="39"/>
      <c r="ET1073" s="39"/>
      <c r="EU1073" s="39"/>
      <c r="EV1073" s="39"/>
      <c r="EW1073" s="39"/>
      <c r="EX1073" s="39"/>
      <c r="EY1073" s="39"/>
      <c r="EZ1073" s="39"/>
      <c r="FA1073" s="39"/>
      <c r="FB1073" s="39"/>
      <c r="FC1073" s="39"/>
      <c r="FD1073" s="39"/>
      <c r="FE1073" s="39"/>
      <c r="FF1073" s="39"/>
      <c r="FG1073" s="39"/>
      <c r="FH1073" s="39"/>
      <c r="FI1073" s="39"/>
      <c r="FJ1073" s="39"/>
      <c r="FK1073" s="39"/>
      <c r="FL1073" s="39"/>
      <c r="FM1073" s="39"/>
      <c r="FN1073" s="39"/>
      <c r="FO1073" s="39"/>
      <c r="FP1073" s="39"/>
      <c r="FQ1073" s="39"/>
      <c r="FR1073" s="39"/>
      <c r="FS1073" s="39"/>
      <c r="FT1073" s="39"/>
      <c r="FU1073" s="39"/>
      <c r="FV1073" s="39"/>
      <c r="FW1073" s="39"/>
      <c r="FX1073" s="39"/>
      <c r="FY1073" s="39"/>
      <c r="FZ1073" s="39"/>
      <c r="GA1073" s="39"/>
      <c r="GB1073" s="39"/>
      <c r="GC1073" s="39"/>
      <c r="GD1073" s="39"/>
      <c r="GE1073" s="39"/>
      <c r="GF1073" s="39"/>
      <c r="GG1073" s="39"/>
      <c r="GH1073" s="39"/>
      <c r="GI1073" s="39"/>
      <c r="GJ1073" s="39"/>
      <c r="GK1073" s="39"/>
      <c r="GL1073" s="39"/>
      <c r="GM1073" s="39"/>
      <c r="GN1073" s="39"/>
      <c r="GO1073" s="39"/>
      <c r="GP1073" s="39"/>
      <c r="GQ1073" s="39"/>
      <c r="GR1073" s="39"/>
      <c r="GS1073" s="39"/>
      <c r="GT1073" s="39"/>
      <c r="GU1073" s="39"/>
      <c r="GV1073" s="39"/>
      <c r="GW1073" s="39"/>
      <c r="GX1073" s="39"/>
      <c r="GY1073" s="39"/>
      <c r="GZ1073" s="39"/>
      <c r="HA1073" s="39"/>
      <c r="HB1073" s="39"/>
      <c r="HC1073" s="39"/>
      <c r="HD1073" s="39"/>
      <c r="HE1073" s="39"/>
      <c r="HF1073" s="39"/>
      <c r="HG1073" s="39"/>
      <c r="HH1073" s="39"/>
      <c r="HI1073" s="39"/>
      <c r="HJ1073" s="39"/>
      <c r="HK1073" s="39"/>
      <c r="HL1073" s="39"/>
      <c r="HM1073" s="39"/>
      <c r="HN1073" s="39"/>
      <c r="HO1073" s="39"/>
      <c r="HP1073" s="39"/>
      <c r="HQ1073" s="39"/>
      <c r="HR1073" s="39"/>
      <c r="HS1073" s="39"/>
      <c r="HT1073" s="39"/>
    </row>
    <row r="1074" spans="1:228" ht="12.75" hidden="1" customHeight="1" x14ac:dyDescent="0.25">
      <c r="A1074" s="642">
        <v>10</v>
      </c>
      <c r="B1074" s="643"/>
      <c r="C1074" s="806">
        <f ca="1">C1061/(SUM($E233:$E244)/(1+$Y$8))</f>
        <v>0.1</v>
      </c>
      <c r="D1074" s="806">
        <f ca="1">D1061/(SUM($E233:$E244)/(1+$Y$8))</f>
        <v>0</v>
      </c>
      <c r="E1074" s="806">
        <f ca="1">E1061/(SUM($E233:$E244)/(1+$Y$8))</f>
        <v>0.01</v>
      </c>
      <c r="F1074" s="33"/>
      <c r="G1074" s="33"/>
      <c r="H1074" s="33"/>
      <c r="I1074" s="33"/>
      <c r="J1074" s="33"/>
      <c r="K1074" s="39"/>
      <c r="L1074" s="39"/>
      <c r="M1074" s="680" t="s">
        <v>306</v>
      </c>
      <c r="N1074" s="681"/>
      <c r="O1074" s="682">
        <f>VLOOKUP(N1073,N1069:P1072,3,FALSE)</f>
        <v>1</v>
      </c>
      <c r="P1074" s="33"/>
      <c r="Q1074" s="632"/>
      <c r="R1074" s="33"/>
      <c r="S1074" s="669" t="s">
        <v>307</v>
      </c>
      <c r="T1074" s="36">
        <f ca="1">IF($J$12="",0,IF(T1069&lt;=0,0,IF(T1073&gt;0,0,VLOOKUP($J$12,$GZ$126:$HD$196,$H$1076)*$Y$29*(1+$Y$33)/1000)))</f>
        <v>0</v>
      </c>
      <c r="U1074" s="36">
        <f>IF($J$13="",0,IF(U1069&lt;=0,0,IF(U1073&gt;0,0,VLOOKUP($J$13,$GZ$126:$HD$196,$H$1076)*$Z$29*(1+$Y$33)/1000)))</f>
        <v>0</v>
      </c>
      <c r="V1074" s="399"/>
      <c r="W1074" s="399"/>
      <c r="X1074" s="399"/>
      <c r="Y1074" s="399"/>
      <c r="Z1074" s="399"/>
      <c r="AA1074" s="399">
        <f t="shared" ca="1" si="1284"/>
        <v>0</v>
      </c>
      <c r="AB1074" s="409"/>
      <c r="AC1074" s="33"/>
      <c r="AD1074" s="33"/>
      <c r="AE1074" s="394" t="s">
        <v>9</v>
      </c>
      <c r="AF1074" s="33"/>
      <c r="AG1074" s="389">
        <f>AG1073+1</f>
        <v>21</v>
      </c>
      <c r="AH1074" s="390">
        <f t="shared" si="1282"/>
        <v>0</v>
      </c>
      <c r="AI1074" s="390">
        <f t="shared" si="1286"/>
        <v>0</v>
      </c>
      <c r="AJ1074" s="390">
        <f t="shared" si="1286"/>
        <v>0.01</v>
      </c>
      <c r="AK1074" s="390">
        <f t="shared" si="1270"/>
        <v>0.01</v>
      </c>
      <c r="AL1074" s="390">
        <f t="shared" si="1285"/>
        <v>0.05</v>
      </c>
      <c r="AM1074" s="390">
        <f t="shared" si="1285"/>
        <v>0.03</v>
      </c>
      <c r="AN1074" s="391">
        <f>SUM(AK1074:AM1074)</f>
        <v>0.09</v>
      </c>
      <c r="AO1074" s="283"/>
      <c r="AP1074" s="389">
        <f>AP1073+1</f>
        <v>21</v>
      </c>
      <c r="AQ1074" s="390">
        <f t="shared" ca="1" si="1272"/>
        <v>0</v>
      </c>
      <c r="AR1074" s="390">
        <f t="shared" ca="1" si="1277"/>
        <v>0</v>
      </c>
      <c r="AS1074" s="390">
        <f t="shared" ca="1" si="1278"/>
        <v>0</v>
      </c>
      <c r="AT1074" s="326">
        <f t="shared" ca="1" si="1279"/>
        <v>0</v>
      </c>
      <c r="AU1074" s="326">
        <f t="shared" ca="1" si="1280"/>
        <v>0</v>
      </c>
      <c r="AV1074" s="326">
        <f t="shared" ca="1" si="1280"/>
        <v>0</v>
      </c>
      <c r="AW1074" s="391">
        <f ca="1">SUM(AT1074:AV1074)</f>
        <v>0</v>
      </c>
      <c r="AX1074" s="39"/>
      <c r="AY1074" s="39"/>
      <c r="AZ1074" s="39"/>
      <c r="BA1074" s="1242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/>
      <c r="BP1074" s="39"/>
      <c r="BQ1074" s="39"/>
      <c r="BR1074" s="39"/>
      <c r="BS1074" s="39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39"/>
      <c r="CD1074" s="39"/>
      <c r="CE1074" s="39"/>
      <c r="CF1074" s="39"/>
      <c r="CG1074" s="39"/>
      <c r="CH1074" s="39"/>
      <c r="CI1074" s="39"/>
      <c r="CJ1074" s="39"/>
      <c r="CK1074" s="39"/>
      <c r="CL1074" s="39"/>
      <c r="CM1074" s="39"/>
      <c r="CN1074" s="39"/>
      <c r="CO1074" s="39"/>
      <c r="CP1074" s="39"/>
      <c r="CQ1074" s="39"/>
      <c r="CR1074" s="39"/>
      <c r="CS1074" s="39"/>
      <c r="CT1074" s="39"/>
      <c r="CU1074" s="39"/>
      <c r="CV1074" s="39"/>
      <c r="CW1074" s="39"/>
      <c r="CX1074" s="39"/>
      <c r="CY1074" s="39"/>
      <c r="CZ1074" s="39"/>
      <c r="DA1074" s="39"/>
      <c r="DB1074" s="39"/>
      <c r="DC1074" s="39"/>
      <c r="DD1074" s="39"/>
      <c r="DE1074" s="39"/>
      <c r="DF1074" s="39"/>
      <c r="DG1074" s="39"/>
      <c r="DH1074" s="39"/>
      <c r="DI1074" s="39"/>
      <c r="DJ1074" s="39"/>
      <c r="DK1074" s="39"/>
      <c r="DL1074" s="39"/>
      <c r="DM1074" s="39"/>
      <c r="DN1074" s="39"/>
      <c r="DO1074" s="39"/>
      <c r="DP1074" s="39"/>
      <c r="DQ1074" s="39"/>
      <c r="DR1074" s="39"/>
      <c r="DS1074" s="39"/>
      <c r="DT1074" s="39"/>
      <c r="DU1074" s="39"/>
      <c r="DV1074" s="39"/>
      <c r="DW1074" s="39"/>
      <c r="DX1074" s="39"/>
      <c r="DY1074" s="39"/>
      <c r="DZ1074" s="39"/>
      <c r="EA1074" s="39"/>
      <c r="EB1074" s="39"/>
      <c r="EC1074" s="39"/>
      <c r="ED1074" s="39"/>
      <c r="EE1074" s="39"/>
      <c r="EF1074" s="39"/>
      <c r="EG1074" s="39"/>
      <c r="EH1074" s="39"/>
      <c r="EI1074" s="39"/>
      <c r="EJ1074" s="39"/>
      <c r="EK1074" s="39"/>
      <c r="EL1074" s="39"/>
      <c r="EM1074" s="39"/>
      <c r="EN1074" s="39"/>
      <c r="EO1074" s="39"/>
      <c r="EP1074" s="39"/>
      <c r="EQ1074" s="39"/>
      <c r="ER1074" s="39"/>
      <c r="ES1074" s="39"/>
      <c r="ET1074" s="39"/>
      <c r="EU1074" s="39"/>
      <c r="EV1074" s="39"/>
      <c r="EW1074" s="39"/>
      <c r="EX1074" s="39"/>
      <c r="EY1074" s="39"/>
      <c r="EZ1074" s="39"/>
      <c r="FA1074" s="39"/>
      <c r="FB1074" s="39"/>
      <c r="FC1074" s="39"/>
      <c r="FD1074" s="39"/>
      <c r="FE1074" s="39"/>
      <c r="FF1074" s="39"/>
      <c r="FG1074" s="39"/>
      <c r="FH1074" s="39"/>
      <c r="FI1074" s="39"/>
      <c r="FJ1074" s="39"/>
      <c r="FK1074" s="39"/>
      <c r="FL1074" s="39"/>
      <c r="FM1074" s="39"/>
      <c r="FN1074" s="39"/>
      <c r="FO1074" s="39"/>
      <c r="FP1074" s="39"/>
      <c r="FQ1074" s="39"/>
      <c r="FR1074" s="39"/>
      <c r="FS1074" s="39"/>
      <c r="FT1074" s="39"/>
      <c r="FU1074" s="39"/>
      <c r="FV1074" s="39"/>
      <c r="FW1074" s="39"/>
      <c r="FX1074" s="39"/>
      <c r="FY1074" s="39"/>
      <c r="FZ1074" s="39"/>
      <c r="GA1074" s="39"/>
      <c r="GB1074" s="39"/>
      <c r="GC1074" s="39"/>
      <c r="GD1074" s="39"/>
      <c r="GE1074" s="39"/>
      <c r="GF1074" s="39"/>
      <c r="GG1074" s="39"/>
      <c r="GH1074" s="39"/>
      <c r="GI1074" s="39"/>
      <c r="GJ1074" s="39"/>
      <c r="GK1074" s="39"/>
      <c r="GL1074" s="39"/>
      <c r="GM1074" s="39"/>
      <c r="GN1074" s="39"/>
      <c r="GO1074" s="39"/>
      <c r="GP1074" s="39"/>
      <c r="GQ1074" s="39"/>
      <c r="GR1074" s="39"/>
      <c r="GS1074" s="39"/>
      <c r="GT1074" s="39"/>
      <c r="GU1074" s="39"/>
      <c r="GV1074" s="39"/>
      <c r="GW1074" s="39"/>
      <c r="GX1074" s="39"/>
      <c r="GY1074" s="39"/>
      <c r="GZ1074" s="39"/>
      <c r="HA1074" s="39"/>
      <c r="HB1074" s="39"/>
      <c r="HC1074" s="39"/>
      <c r="HD1074" s="39"/>
      <c r="HE1074" s="39"/>
      <c r="HF1074" s="39"/>
      <c r="HG1074" s="39"/>
      <c r="HH1074" s="39"/>
      <c r="HI1074" s="39"/>
      <c r="HJ1074" s="39"/>
      <c r="HK1074" s="39"/>
      <c r="HL1074" s="39"/>
      <c r="HM1074" s="39"/>
      <c r="HN1074" s="39"/>
      <c r="HO1074" s="39"/>
      <c r="HP1074" s="39"/>
      <c r="HQ1074" s="39"/>
      <c r="HR1074" s="39"/>
      <c r="HS1074" s="39"/>
      <c r="HT1074" s="39"/>
    </row>
    <row r="1075" spans="1:228" ht="12.75" hidden="1" customHeight="1" x14ac:dyDescent="0.25">
      <c r="A1075" s="39"/>
      <c r="B1075" s="39"/>
      <c r="C1075" s="39"/>
      <c r="D1075" s="39"/>
      <c r="E1075" s="39"/>
      <c r="F1075" s="33"/>
      <c r="G1075" s="362" t="s">
        <v>309</v>
      </c>
      <c r="H1075" s="362" t="s">
        <v>304</v>
      </c>
      <c r="I1075" s="362" t="s">
        <v>310</v>
      </c>
      <c r="J1075" s="39"/>
      <c r="K1075" s="39"/>
      <c r="L1075" s="39"/>
      <c r="M1075" s="39"/>
      <c r="N1075" s="39"/>
      <c r="O1075" s="33"/>
      <c r="P1075" s="33"/>
      <c r="Q1075" s="632"/>
      <c r="R1075" s="33"/>
      <c r="S1075" s="683" t="s">
        <v>311</v>
      </c>
      <c r="T1075" s="36">
        <f ca="1">IF($J$12="",0,IF(T1069&lt;=0,0,AD1090*$Z$26*(1+$F$24)/1000))</f>
        <v>0</v>
      </c>
      <c r="U1075" s="36">
        <f>IF($J$13="",0,IF(U1069&lt;=0,0,AE1090*$AA$26*(1+$H$24)/1000))</f>
        <v>0</v>
      </c>
      <c r="V1075" s="399"/>
      <c r="W1075" s="399"/>
      <c r="X1075" s="399"/>
      <c r="Y1075" s="399"/>
      <c r="Z1075" s="399"/>
      <c r="AA1075" s="399">
        <f t="shared" ca="1" si="1284"/>
        <v>0</v>
      </c>
      <c r="AB1075" s="33"/>
      <c r="AC1075" s="769" t="s">
        <v>308</v>
      </c>
      <c r="AD1075" s="362" t="s">
        <v>117</v>
      </c>
      <c r="AE1075" s="380"/>
      <c r="AF1075" s="33"/>
      <c r="AG1075" s="389">
        <f>AG1074+1</f>
        <v>22</v>
      </c>
      <c r="AH1075" s="390">
        <f t="shared" si="1282"/>
        <v>0</v>
      </c>
      <c r="AI1075" s="390">
        <f t="shared" si="1286"/>
        <v>0</v>
      </c>
      <c r="AJ1075" s="390">
        <f t="shared" si="1286"/>
        <v>0.01</v>
      </c>
      <c r="AK1075" s="390">
        <f t="shared" si="1270"/>
        <v>0.01</v>
      </c>
      <c r="AL1075" s="390">
        <f t="shared" si="1285"/>
        <v>0.05</v>
      </c>
      <c r="AM1075" s="390">
        <f t="shared" si="1285"/>
        <v>0.03</v>
      </c>
      <c r="AN1075" s="391">
        <f t="shared" ref="AN1075:AN1085" si="1287">SUM(AK1075:AM1075)</f>
        <v>0.09</v>
      </c>
      <c r="AO1075" s="283"/>
      <c r="AP1075" s="389">
        <f>AP1074+1</f>
        <v>22</v>
      </c>
      <c r="AQ1075" s="390">
        <f t="shared" ca="1" si="1272"/>
        <v>0</v>
      </c>
      <c r="AR1075" s="390">
        <f t="shared" ca="1" si="1277"/>
        <v>0</v>
      </c>
      <c r="AS1075" s="390">
        <f t="shared" ca="1" si="1278"/>
        <v>0</v>
      </c>
      <c r="AT1075" s="326">
        <f t="shared" ca="1" si="1279"/>
        <v>0</v>
      </c>
      <c r="AU1075" s="326">
        <f t="shared" ca="1" si="1280"/>
        <v>0</v>
      </c>
      <c r="AV1075" s="326">
        <f t="shared" ca="1" si="1280"/>
        <v>0</v>
      </c>
      <c r="AW1075" s="391">
        <f t="shared" ref="AW1075:AW1085" ca="1" si="1288">SUM(AT1075:AV1075)</f>
        <v>0</v>
      </c>
      <c r="AX1075" s="39"/>
      <c r="AY1075" s="39"/>
      <c r="AZ1075" s="39"/>
      <c r="BA1075" s="1242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/>
      <c r="BP1075" s="39"/>
      <c r="BQ1075" s="39"/>
      <c r="BR1075" s="39"/>
      <c r="BS1075" s="39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39"/>
      <c r="CD1075" s="39"/>
      <c r="CE1075" s="39"/>
      <c r="CF1075" s="39"/>
      <c r="CG1075" s="39"/>
      <c r="CH1075" s="39"/>
      <c r="CI1075" s="39"/>
      <c r="CJ1075" s="39"/>
      <c r="CK1075" s="39"/>
      <c r="CL1075" s="39"/>
      <c r="CM1075" s="39"/>
      <c r="CN1075" s="39"/>
      <c r="CO1075" s="39"/>
      <c r="CP1075" s="39"/>
      <c r="CQ1075" s="39"/>
      <c r="CR1075" s="39"/>
      <c r="CS1075" s="39"/>
      <c r="CT1075" s="39"/>
      <c r="CU1075" s="39"/>
      <c r="CV1075" s="39"/>
      <c r="CW1075" s="39"/>
      <c r="CX1075" s="39"/>
      <c r="CY1075" s="39"/>
      <c r="CZ1075" s="39"/>
      <c r="DA1075" s="39"/>
      <c r="DB1075" s="39"/>
      <c r="DC1075" s="39"/>
      <c r="DD1075" s="39"/>
      <c r="DE1075" s="39"/>
      <c r="DF1075" s="39"/>
      <c r="DG1075" s="39"/>
      <c r="DH1075" s="39"/>
      <c r="DI1075" s="39"/>
      <c r="DJ1075" s="39"/>
      <c r="DK1075" s="39"/>
      <c r="DL1075" s="39"/>
      <c r="DM1075" s="39"/>
      <c r="DN1075" s="39"/>
      <c r="DO1075" s="39"/>
      <c r="DP1075" s="39"/>
      <c r="DQ1075" s="39"/>
      <c r="DR1075" s="39"/>
      <c r="DS1075" s="39"/>
      <c r="DT1075" s="39"/>
      <c r="DU1075" s="39"/>
      <c r="DV1075" s="39"/>
      <c r="DW1075" s="39"/>
      <c r="DX1075" s="39"/>
      <c r="DY1075" s="39"/>
      <c r="DZ1075" s="39"/>
      <c r="EA1075" s="39"/>
      <c r="EB1075" s="39"/>
      <c r="EC1075" s="39"/>
      <c r="ED1075" s="39"/>
      <c r="EE1075" s="39"/>
      <c r="EF1075" s="39"/>
      <c r="EG1075" s="39"/>
      <c r="EH1075" s="39"/>
      <c r="EI1075" s="39"/>
      <c r="EJ1075" s="39"/>
      <c r="EK1075" s="39"/>
      <c r="EL1075" s="39"/>
      <c r="EM1075" s="39"/>
      <c r="EN1075" s="39"/>
      <c r="EO1075" s="39"/>
      <c r="EP1075" s="39"/>
      <c r="EQ1075" s="39"/>
      <c r="ER1075" s="39"/>
      <c r="ES1075" s="39"/>
      <c r="ET1075" s="39"/>
      <c r="EU1075" s="39"/>
      <c r="EV1075" s="39"/>
      <c r="EW1075" s="39"/>
      <c r="EX1075" s="39"/>
      <c r="EY1075" s="39"/>
      <c r="EZ1075" s="39"/>
      <c r="FA1075" s="39"/>
      <c r="FB1075" s="39"/>
      <c r="FC1075" s="39"/>
      <c r="FD1075" s="39"/>
      <c r="FE1075" s="39"/>
      <c r="FF1075" s="39"/>
      <c r="FG1075" s="39"/>
      <c r="FH1075" s="39"/>
      <c r="FI1075" s="39"/>
      <c r="FJ1075" s="39"/>
      <c r="FK1075" s="39"/>
      <c r="FL1075" s="39"/>
      <c r="FM1075" s="39"/>
      <c r="FN1075" s="39"/>
      <c r="FO1075" s="39"/>
      <c r="FP1075" s="39"/>
      <c r="FQ1075" s="39"/>
      <c r="FR1075" s="39"/>
      <c r="FS1075" s="39"/>
      <c r="FT1075" s="39"/>
      <c r="FU1075" s="39"/>
      <c r="FV1075" s="39"/>
      <c r="FW1075" s="39"/>
      <c r="FX1075" s="39"/>
      <c r="FY1075" s="39"/>
      <c r="FZ1075" s="39"/>
      <c r="GA1075" s="39"/>
      <c r="GB1075" s="39"/>
      <c r="GC1075" s="39"/>
      <c r="GD1075" s="39"/>
      <c r="GE1075" s="39"/>
      <c r="GF1075" s="39"/>
      <c r="GG1075" s="39"/>
      <c r="GH1075" s="39"/>
      <c r="GI1075" s="39"/>
      <c r="GJ1075" s="39"/>
      <c r="GK1075" s="39"/>
      <c r="GL1075" s="39"/>
      <c r="GM1075" s="39"/>
      <c r="GN1075" s="39"/>
      <c r="GO1075" s="39"/>
      <c r="GP1075" s="39"/>
      <c r="GQ1075" s="39"/>
      <c r="GR1075" s="39"/>
      <c r="GS1075" s="39"/>
      <c r="GT1075" s="39"/>
      <c r="GU1075" s="39"/>
      <c r="GV1075" s="39"/>
      <c r="GW1075" s="39"/>
      <c r="GX1075" s="39"/>
      <c r="GY1075" s="39"/>
      <c r="GZ1075" s="39"/>
      <c r="HA1075" s="39"/>
      <c r="HB1075" s="39"/>
      <c r="HC1075" s="39"/>
      <c r="HD1075" s="39"/>
      <c r="HE1075" s="39"/>
      <c r="HF1075" s="39"/>
      <c r="HG1075" s="39"/>
      <c r="HH1075" s="39"/>
      <c r="HI1075" s="39"/>
      <c r="HJ1075" s="39"/>
      <c r="HK1075" s="39"/>
      <c r="HL1075" s="39"/>
      <c r="HM1075" s="39"/>
      <c r="HN1075" s="39"/>
      <c r="HO1075" s="39"/>
      <c r="HP1075" s="39"/>
      <c r="HQ1075" s="39"/>
      <c r="HR1075" s="39"/>
      <c r="HS1075" s="39"/>
      <c r="HT1075" s="39"/>
    </row>
    <row r="1076" spans="1:228" ht="12.75" hidden="1" customHeight="1" x14ac:dyDescent="0.25">
      <c r="A1076" s="583" t="s">
        <v>313</v>
      </c>
      <c r="B1076" s="584"/>
      <c r="C1076" s="585"/>
      <c r="D1076" s="586"/>
      <c r="E1076" s="39"/>
      <c r="F1076" s="33"/>
      <c r="G1076" s="23" t="s">
        <v>45</v>
      </c>
      <c r="H1076" s="309">
        <f>VLOOKUP(O1060,$G$1069:$H$1072,2,FALSE)</f>
        <v>2</v>
      </c>
      <c r="I1076" s="309">
        <f>IF(H1076&lt;=3,2,3)</f>
        <v>2</v>
      </c>
      <c r="J1076" s="39"/>
      <c r="K1076" s="39"/>
      <c r="L1076" s="39"/>
      <c r="M1076" s="33"/>
      <c r="N1076" s="33"/>
      <c r="O1076" s="33"/>
      <c r="P1076" s="33"/>
      <c r="Q1076" s="796"/>
      <c r="R1076" s="33"/>
      <c r="S1076" s="683"/>
      <c r="T1076" s="37"/>
      <c r="U1076" s="401"/>
      <c r="V1076" s="401"/>
      <c r="W1076" s="401"/>
      <c r="X1076" s="401"/>
      <c r="Y1076" s="401"/>
      <c r="Z1076" s="401"/>
      <c r="AA1076" s="401">
        <f t="shared" si="1284"/>
        <v>0</v>
      </c>
      <c r="AB1076" s="33"/>
      <c r="AC1076" s="785" t="s">
        <v>312</v>
      </c>
      <c r="AD1076" s="318">
        <f ca="1">IF(AD1055&lt;20,0%,0)</f>
        <v>0</v>
      </c>
      <c r="AE1076" s="39"/>
      <c r="AF1076" s="326">
        <f ca="1">IF(AD1055&lt;20,5%,0)</f>
        <v>0</v>
      </c>
      <c r="AG1076" s="389">
        <f t="shared" ref="AG1076:AG1137" si="1289">AG1075+1</f>
        <v>23</v>
      </c>
      <c r="AH1076" s="390">
        <f t="shared" si="1282"/>
        <v>0</v>
      </c>
      <c r="AI1076" s="390">
        <f t="shared" si="1286"/>
        <v>0</v>
      </c>
      <c r="AJ1076" s="390">
        <f t="shared" si="1286"/>
        <v>0.01</v>
      </c>
      <c r="AK1076" s="390">
        <f t="shared" si="1270"/>
        <v>0.01</v>
      </c>
      <c r="AL1076" s="390">
        <f t="shared" si="1285"/>
        <v>0.05</v>
      </c>
      <c r="AM1076" s="390">
        <f t="shared" si="1285"/>
        <v>0.03</v>
      </c>
      <c r="AN1076" s="391">
        <f t="shared" si="1287"/>
        <v>0.09</v>
      </c>
      <c r="AO1076" s="283"/>
      <c r="AP1076" s="389">
        <f t="shared" ref="AP1076:AP1139" si="1290">AP1075+1</f>
        <v>23</v>
      </c>
      <c r="AQ1076" s="390">
        <f t="shared" ca="1" si="1272"/>
        <v>0</v>
      </c>
      <c r="AR1076" s="390">
        <f t="shared" ca="1" si="1277"/>
        <v>0</v>
      </c>
      <c r="AS1076" s="390">
        <f t="shared" ca="1" si="1278"/>
        <v>0</v>
      </c>
      <c r="AT1076" s="326">
        <f t="shared" ca="1" si="1279"/>
        <v>0</v>
      </c>
      <c r="AU1076" s="326">
        <f t="shared" ca="1" si="1280"/>
        <v>0</v>
      </c>
      <c r="AV1076" s="326">
        <f t="shared" ca="1" si="1280"/>
        <v>0</v>
      </c>
      <c r="AW1076" s="391">
        <f t="shared" ca="1" si="1288"/>
        <v>0</v>
      </c>
      <c r="AX1076" s="39"/>
      <c r="AY1076" s="39"/>
      <c r="AZ1076" s="39"/>
      <c r="BA1076" s="1242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/>
      <c r="BP1076" s="39"/>
      <c r="BQ1076" s="39"/>
      <c r="BR1076" s="39"/>
      <c r="BS1076" s="39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39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39"/>
      <c r="CR1076" s="39"/>
      <c r="CS1076" s="39"/>
      <c r="CT1076" s="39"/>
      <c r="CU1076" s="39"/>
      <c r="CV1076" s="39"/>
      <c r="CW1076" s="39"/>
      <c r="CX1076" s="39"/>
      <c r="CY1076" s="39"/>
      <c r="CZ1076" s="39"/>
      <c r="DA1076" s="39"/>
      <c r="DB1076" s="39"/>
      <c r="DC1076" s="39"/>
      <c r="DD1076" s="39"/>
      <c r="DE1076" s="39"/>
      <c r="DF1076" s="39"/>
      <c r="DG1076" s="39"/>
      <c r="DH1076" s="39"/>
      <c r="DI1076" s="39"/>
      <c r="DJ1076" s="39"/>
      <c r="DK1076" s="39"/>
      <c r="DL1076" s="39"/>
      <c r="DM1076" s="39"/>
      <c r="DN1076" s="39"/>
      <c r="DO1076" s="39"/>
      <c r="DP1076" s="39"/>
      <c r="DQ1076" s="39"/>
      <c r="DR1076" s="39"/>
      <c r="DS1076" s="39"/>
      <c r="DT1076" s="39"/>
      <c r="DU1076" s="39"/>
      <c r="DV1076" s="39"/>
      <c r="DW1076" s="39"/>
      <c r="DX1076" s="39"/>
      <c r="DY1076" s="39"/>
      <c r="DZ1076" s="39"/>
      <c r="EA1076" s="39"/>
      <c r="EB1076" s="39"/>
      <c r="EC1076" s="39"/>
      <c r="ED1076" s="39"/>
      <c r="EE1076" s="39"/>
      <c r="EF1076" s="39"/>
      <c r="EG1076" s="39"/>
      <c r="EH1076" s="39"/>
      <c r="EI1076" s="39"/>
      <c r="EJ1076" s="39"/>
      <c r="EK1076" s="39"/>
      <c r="EL1076" s="39"/>
      <c r="EM1076" s="39"/>
      <c r="EN1076" s="39"/>
      <c r="EO1076" s="39"/>
      <c r="EP1076" s="39"/>
      <c r="EQ1076" s="39"/>
      <c r="ER1076" s="39"/>
      <c r="ES1076" s="39"/>
      <c r="ET1076" s="39"/>
      <c r="EU1076" s="39"/>
      <c r="EV1076" s="39"/>
      <c r="EW1076" s="39"/>
      <c r="EX1076" s="39"/>
      <c r="EY1076" s="39"/>
      <c r="EZ1076" s="39"/>
      <c r="FA1076" s="39"/>
      <c r="FB1076" s="39"/>
      <c r="FC1076" s="39"/>
      <c r="FD1076" s="39"/>
      <c r="FE1076" s="39"/>
      <c r="FF1076" s="39"/>
      <c r="FG1076" s="39"/>
      <c r="FH1076" s="39"/>
      <c r="FI1076" s="39"/>
      <c r="FJ1076" s="39"/>
      <c r="FK1076" s="39"/>
      <c r="FL1076" s="39"/>
      <c r="FM1076" s="39"/>
      <c r="FN1076" s="39"/>
      <c r="FO1076" s="39"/>
      <c r="FP1076" s="39"/>
      <c r="FQ1076" s="39"/>
      <c r="FR1076" s="39"/>
      <c r="FS1076" s="39"/>
      <c r="FT1076" s="39"/>
      <c r="FU1076" s="39"/>
      <c r="FV1076" s="39"/>
      <c r="FW1076" s="39"/>
      <c r="FX1076" s="39"/>
      <c r="FY1076" s="39"/>
      <c r="FZ1076" s="39"/>
      <c r="GA1076" s="39"/>
      <c r="GB1076" s="39"/>
      <c r="GC1076" s="39"/>
      <c r="GD1076" s="39"/>
      <c r="GE1076" s="39"/>
      <c r="GF1076" s="39"/>
      <c r="GG1076" s="39"/>
      <c r="GH1076" s="39"/>
      <c r="GI1076" s="39"/>
      <c r="GJ1076" s="39"/>
      <c r="GK1076" s="39"/>
      <c r="GL1076" s="39"/>
      <c r="GM1076" s="39"/>
      <c r="GN1076" s="39"/>
      <c r="GO1076" s="39"/>
      <c r="GP1076" s="39"/>
      <c r="GQ1076" s="39"/>
      <c r="GR1076" s="39"/>
      <c r="GS1076" s="39"/>
      <c r="GT1076" s="39"/>
      <c r="GU1076" s="39"/>
      <c r="GV1076" s="39"/>
      <c r="GW1076" s="39"/>
      <c r="GX1076" s="39"/>
      <c r="GY1076" s="39"/>
      <c r="GZ1076" s="39"/>
      <c r="HA1076" s="39"/>
      <c r="HB1076" s="39"/>
      <c r="HC1076" s="39"/>
      <c r="HD1076" s="39"/>
      <c r="HE1076" s="39"/>
      <c r="HF1076" s="39"/>
      <c r="HG1076" s="39"/>
      <c r="HH1076" s="39"/>
      <c r="HI1076" s="39"/>
      <c r="HJ1076" s="39"/>
      <c r="HK1076" s="39"/>
      <c r="HL1076" s="39"/>
      <c r="HM1076" s="39"/>
      <c r="HN1076" s="39"/>
      <c r="HO1076" s="39"/>
      <c r="HP1076" s="39"/>
      <c r="HQ1076" s="39"/>
      <c r="HR1076" s="39"/>
      <c r="HS1076" s="39"/>
      <c r="HT1076" s="39"/>
    </row>
    <row r="1077" spans="1:228" ht="12.75" hidden="1" customHeight="1" x14ac:dyDescent="0.25">
      <c r="A1077" s="599" t="s">
        <v>102</v>
      </c>
      <c r="B1077" s="600"/>
      <c r="C1077" s="601" t="s">
        <v>270</v>
      </c>
      <c r="D1077" s="602" t="s">
        <v>157</v>
      </c>
      <c r="E1077" s="39"/>
      <c r="F1077" s="33"/>
      <c r="G1077" s="399" t="s">
        <v>46</v>
      </c>
      <c r="H1077" s="459" t="e">
        <f>VLOOKUP(O1061,$G$1069:$H$1072,2,FALSE)</f>
        <v>#N/A</v>
      </c>
      <c r="I1077" s="459"/>
      <c r="J1077" s="33"/>
      <c r="K1077" s="39"/>
      <c r="L1077" s="39"/>
      <c r="M1077" s="684" t="s">
        <v>315</v>
      </c>
      <c r="N1077" s="685" t="s">
        <v>316</v>
      </c>
      <c r="O1077" s="617"/>
      <c r="P1077" s="617"/>
      <c r="Q1077" s="796"/>
      <c r="R1077" s="33"/>
      <c r="S1077" s="614" t="s">
        <v>75</v>
      </c>
      <c r="T1077" s="36">
        <f ca="1">SUM(T1070:T1076)</f>
        <v>145.66999999999999</v>
      </c>
      <c r="U1077" s="399">
        <f ca="1">SUM(U1070:U1076)</f>
        <v>0</v>
      </c>
      <c r="V1077" s="399"/>
      <c r="W1077" s="378"/>
      <c r="X1077" s="399"/>
      <c r="Y1077" s="399"/>
      <c r="Z1077" s="399"/>
      <c r="AA1077" s="399">
        <f t="shared" ca="1" si="1284"/>
        <v>145.66999999999999</v>
      </c>
      <c r="AB1077" s="33"/>
      <c r="AC1077" s="318" t="s">
        <v>314</v>
      </c>
      <c r="AD1077" s="318">
        <f>IF(E20&gt;200000,0%,0)</f>
        <v>0</v>
      </c>
      <c r="AE1077" s="326">
        <v>1.6E-2</v>
      </c>
      <c r="AF1077" s="326">
        <f>IF(E20&gt;200000,2%,0)</f>
        <v>0</v>
      </c>
      <c r="AG1077" s="389">
        <f t="shared" si="1289"/>
        <v>24</v>
      </c>
      <c r="AH1077" s="390">
        <f t="shared" si="1282"/>
        <v>0</v>
      </c>
      <c r="AI1077" s="390">
        <f t="shared" si="1286"/>
        <v>0</v>
      </c>
      <c r="AJ1077" s="390">
        <f t="shared" si="1286"/>
        <v>0.01</v>
      </c>
      <c r="AK1077" s="390">
        <f t="shared" si="1270"/>
        <v>0.01</v>
      </c>
      <c r="AL1077" s="390">
        <f t="shared" si="1285"/>
        <v>0.05</v>
      </c>
      <c r="AM1077" s="390">
        <f t="shared" si="1285"/>
        <v>0.03</v>
      </c>
      <c r="AN1077" s="391">
        <f t="shared" si="1287"/>
        <v>0.09</v>
      </c>
      <c r="AO1077" s="283"/>
      <c r="AP1077" s="389">
        <f t="shared" si="1290"/>
        <v>24</v>
      </c>
      <c r="AQ1077" s="390">
        <f t="shared" ca="1" si="1272"/>
        <v>0</v>
      </c>
      <c r="AR1077" s="390">
        <f t="shared" ca="1" si="1277"/>
        <v>0</v>
      </c>
      <c r="AS1077" s="390">
        <f t="shared" ca="1" si="1278"/>
        <v>0</v>
      </c>
      <c r="AT1077" s="326">
        <f t="shared" ca="1" si="1279"/>
        <v>0</v>
      </c>
      <c r="AU1077" s="326">
        <f t="shared" ca="1" si="1280"/>
        <v>0</v>
      </c>
      <c r="AV1077" s="326">
        <f t="shared" ca="1" si="1280"/>
        <v>0</v>
      </c>
      <c r="AW1077" s="391">
        <f t="shared" ca="1" si="1288"/>
        <v>0</v>
      </c>
      <c r="AX1077" s="39"/>
      <c r="AY1077" s="39"/>
      <c r="AZ1077" s="39"/>
      <c r="BA1077" s="1242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/>
      <c r="BP1077" s="39"/>
      <c r="BQ1077" s="39"/>
      <c r="BR1077" s="39"/>
      <c r="BS1077" s="39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39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39"/>
      <c r="CR1077" s="39"/>
      <c r="CS1077" s="39"/>
      <c r="CT1077" s="39"/>
      <c r="CU1077" s="39"/>
      <c r="CV1077" s="39"/>
      <c r="CW1077" s="39"/>
      <c r="CX1077" s="39"/>
      <c r="CY1077" s="39"/>
      <c r="CZ1077" s="39"/>
      <c r="DA1077" s="39"/>
      <c r="DB1077" s="39"/>
      <c r="DC1077" s="39"/>
      <c r="DD1077" s="39"/>
      <c r="DE1077" s="39"/>
      <c r="DF1077" s="39"/>
      <c r="DG1077" s="39"/>
      <c r="DH1077" s="39"/>
      <c r="DI1077" s="39"/>
      <c r="DJ1077" s="39"/>
      <c r="DK1077" s="39"/>
      <c r="DL1077" s="39"/>
      <c r="DM1077" s="39"/>
      <c r="DN1077" s="39"/>
      <c r="DO1077" s="39"/>
      <c r="DP1077" s="39"/>
      <c r="DQ1077" s="39"/>
      <c r="DR1077" s="39"/>
      <c r="DS1077" s="39"/>
      <c r="DT1077" s="39"/>
      <c r="DU1077" s="39"/>
      <c r="DV1077" s="39"/>
      <c r="DW1077" s="39"/>
      <c r="DX1077" s="39"/>
      <c r="DY1077" s="39"/>
      <c r="DZ1077" s="39"/>
      <c r="EA1077" s="39"/>
      <c r="EB1077" s="39"/>
      <c r="EC1077" s="39"/>
      <c r="ED1077" s="39"/>
      <c r="EE1077" s="39"/>
      <c r="EF1077" s="39"/>
      <c r="EG1077" s="39"/>
      <c r="EH1077" s="39"/>
      <c r="EI1077" s="39"/>
      <c r="EJ1077" s="39"/>
      <c r="EK1077" s="39"/>
      <c r="EL1077" s="39"/>
      <c r="EM1077" s="39"/>
      <c r="EN1077" s="39"/>
      <c r="EO1077" s="39"/>
      <c r="EP1077" s="39"/>
      <c r="EQ1077" s="39"/>
      <c r="ER1077" s="39"/>
      <c r="ES1077" s="39"/>
      <c r="ET1077" s="39"/>
      <c r="EU1077" s="39"/>
      <c r="EV1077" s="39"/>
      <c r="EW1077" s="39"/>
      <c r="EX1077" s="39"/>
      <c r="EY1077" s="39"/>
      <c r="EZ1077" s="39"/>
      <c r="FA1077" s="39"/>
      <c r="FB1077" s="39"/>
      <c r="FC1077" s="39"/>
      <c r="FD1077" s="39"/>
      <c r="FE1077" s="39"/>
      <c r="FF1077" s="39"/>
      <c r="FG1077" s="39"/>
      <c r="FH1077" s="39"/>
      <c r="FI1077" s="39"/>
      <c r="FJ1077" s="39"/>
      <c r="FK1077" s="39"/>
      <c r="FL1077" s="39"/>
      <c r="FM1077" s="39"/>
      <c r="FN1077" s="39"/>
      <c r="FO1077" s="39"/>
      <c r="FP1077" s="39"/>
      <c r="FQ1077" s="39"/>
      <c r="FR1077" s="39"/>
      <c r="FS1077" s="39"/>
      <c r="FT1077" s="39"/>
      <c r="FU1077" s="39"/>
      <c r="FV1077" s="39"/>
      <c r="FW1077" s="39"/>
      <c r="FX1077" s="39"/>
      <c r="FY1077" s="39"/>
      <c r="FZ1077" s="39"/>
      <c r="GA1077" s="39"/>
      <c r="GB1077" s="39"/>
      <c r="GC1077" s="39"/>
      <c r="GD1077" s="39"/>
      <c r="GE1077" s="39"/>
      <c r="GF1077" s="39"/>
      <c r="GG1077" s="39"/>
      <c r="GH1077" s="39"/>
      <c r="GI1077" s="39"/>
      <c r="GJ1077" s="39"/>
      <c r="GK1077" s="39"/>
      <c r="GL1077" s="39"/>
      <c r="GM1077" s="39"/>
      <c r="GN1077" s="39"/>
      <c r="GO1077" s="39"/>
      <c r="GP1077" s="39"/>
      <c r="GQ1077" s="39"/>
      <c r="GR1077" s="39"/>
      <c r="GS1077" s="39"/>
      <c r="GT1077" s="39"/>
      <c r="GU1077" s="39"/>
      <c r="GV1077" s="39"/>
      <c r="GW1077" s="39"/>
      <c r="GX1077" s="39"/>
      <c r="GY1077" s="39"/>
      <c r="GZ1077" s="39"/>
      <c r="HA1077" s="39"/>
      <c r="HB1077" s="39"/>
      <c r="HC1077" s="39"/>
      <c r="HD1077" s="39"/>
      <c r="HE1077" s="39"/>
      <c r="HF1077" s="39"/>
      <c r="HG1077" s="39"/>
      <c r="HH1077" s="39"/>
      <c r="HI1077" s="39"/>
      <c r="HJ1077" s="39"/>
      <c r="HK1077" s="39"/>
      <c r="HL1077" s="39"/>
      <c r="HM1077" s="39"/>
      <c r="HN1077" s="39"/>
      <c r="HO1077" s="39"/>
      <c r="HP1077" s="39"/>
      <c r="HQ1077" s="39"/>
      <c r="HR1077" s="39"/>
      <c r="HS1077" s="39"/>
      <c r="HT1077" s="39"/>
    </row>
    <row r="1078" spans="1:228" ht="12.75" hidden="1" customHeight="1" x14ac:dyDescent="0.25">
      <c r="A1078" s="613">
        <v>1</v>
      </c>
      <c r="B1078" s="513"/>
      <c r="C1078" s="33">
        <f ca="1">SUM(AG151:AG162)</f>
        <v>14.567</v>
      </c>
      <c r="D1078" s="468">
        <f ca="1">C1078/(SUM(E151:E162)/(1+$Y$8))</f>
        <v>0.1</v>
      </c>
      <c r="E1078" s="39"/>
      <c r="F1078" s="33"/>
      <c r="G1078" s="399"/>
      <c r="H1078" s="459"/>
      <c r="I1078" s="459"/>
      <c r="J1078" s="33"/>
      <c r="K1078" s="39"/>
      <c r="L1078" s="39"/>
      <c r="M1078" s="23" t="s">
        <v>164</v>
      </c>
      <c r="N1078" s="686">
        <f>IF($H$1076&lt;=3,2,3)</f>
        <v>2</v>
      </c>
      <c r="O1078" s="33"/>
      <c r="P1078" s="33"/>
      <c r="Q1078" s="796"/>
      <c r="R1078" s="33"/>
      <c r="S1078" s="614" t="s">
        <v>317</v>
      </c>
      <c r="T1078" s="36">
        <f ca="1">T1077*$Q$1073</f>
        <v>145.66999999999999</v>
      </c>
      <c r="U1078" s="36">
        <f ca="1">U1077*$Q$1073</f>
        <v>0</v>
      </c>
      <c r="V1078" s="399"/>
      <c r="W1078" s="378"/>
      <c r="X1078" s="399"/>
      <c r="Y1078" s="399"/>
      <c r="Z1078" s="399"/>
      <c r="AA1078" s="399">
        <f t="shared" ca="1" si="1284"/>
        <v>145.66999999999999</v>
      </c>
      <c r="AB1078" s="33"/>
      <c r="AC1078" s="786" t="s">
        <v>416</v>
      </c>
      <c r="AD1078" s="323">
        <f ca="1">IF(AND($Y$2&gt;=45,$Y$3&lt;=10),0%,0)</f>
        <v>0</v>
      </c>
      <c r="AE1078" s="39"/>
      <c r="AF1078" s="33"/>
      <c r="AG1078" s="389">
        <f t="shared" si="1289"/>
        <v>25</v>
      </c>
      <c r="AH1078" s="390">
        <f t="shared" si="1282"/>
        <v>0</v>
      </c>
      <c r="AI1078" s="390">
        <f t="shared" si="1286"/>
        <v>0</v>
      </c>
      <c r="AJ1078" s="390">
        <f t="shared" si="1286"/>
        <v>0.01</v>
      </c>
      <c r="AK1078" s="390">
        <f t="shared" si="1270"/>
        <v>0.01</v>
      </c>
      <c r="AL1078" s="390">
        <f t="shared" si="1285"/>
        <v>0.05</v>
      </c>
      <c r="AM1078" s="390">
        <f t="shared" si="1285"/>
        <v>0.03</v>
      </c>
      <c r="AN1078" s="391">
        <f t="shared" si="1287"/>
        <v>0.09</v>
      </c>
      <c r="AO1078" s="283"/>
      <c r="AP1078" s="389">
        <f t="shared" si="1290"/>
        <v>25</v>
      </c>
      <c r="AQ1078" s="390">
        <f t="shared" ca="1" si="1272"/>
        <v>0</v>
      </c>
      <c r="AR1078" s="390">
        <f t="shared" ca="1" si="1277"/>
        <v>0</v>
      </c>
      <c r="AS1078" s="390">
        <f t="shared" ca="1" si="1278"/>
        <v>0</v>
      </c>
      <c r="AT1078" s="326">
        <f t="shared" ca="1" si="1279"/>
        <v>0</v>
      </c>
      <c r="AU1078" s="326">
        <f t="shared" ca="1" si="1280"/>
        <v>0</v>
      </c>
      <c r="AV1078" s="326">
        <f t="shared" ca="1" si="1280"/>
        <v>0</v>
      </c>
      <c r="AW1078" s="391">
        <f t="shared" ca="1" si="1288"/>
        <v>0</v>
      </c>
      <c r="AX1078" s="39"/>
      <c r="AY1078" s="39"/>
      <c r="AZ1078" s="39"/>
      <c r="BA1078" s="1242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/>
      <c r="BP1078" s="39"/>
      <c r="BQ1078" s="39"/>
      <c r="BR1078" s="39"/>
      <c r="BS1078" s="39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39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39"/>
      <c r="CR1078" s="39"/>
      <c r="CS1078" s="39"/>
      <c r="CT1078" s="39"/>
      <c r="CU1078" s="39"/>
      <c r="CV1078" s="39"/>
      <c r="CW1078" s="39"/>
      <c r="CX1078" s="39"/>
      <c r="CY1078" s="39"/>
      <c r="CZ1078" s="39"/>
      <c r="DA1078" s="39"/>
      <c r="DB1078" s="39"/>
      <c r="DC1078" s="39"/>
      <c r="DD1078" s="39"/>
      <c r="DE1078" s="39"/>
      <c r="DF1078" s="39"/>
      <c r="DG1078" s="39"/>
      <c r="DH1078" s="39"/>
      <c r="DI1078" s="39"/>
      <c r="DJ1078" s="39"/>
      <c r="DK1078" s="39"/>
      <c r="DL1078" s="39"/>
      <c r="DM1078" s="39"/>
      <c r="DN1078" s="39"/>
      <c r="DO1078" s="39"/>
      <c r="DP1078" s="39"/>
      <c r="DQ1078" s="39"/>
      <c r="DR1078" s="39"/>
      <c r="DS1078" s="39"/>
      <c r="DT1078" s="39"/>
      <c r="DU1078" s="39"/>
      <c r="DV1078" s="39"/>
      <c r="DW1078" s="39"/>
      <c r="DX1078" s="39"/>
      <c r="DY1078" s="39"/>
      <c r="DZ1078" s="39"/>
      <c r="EA1078" s="39"/>
      <c r="EB1078" s="39"/>
      <c r="EC1078" s="39"/>
      <c r="ED1078" s="39"/>
      <c r="EE1078" s="39"/>
      <c r="EF1078" s="39"/>
      <c r="EG1078" s="39"/>
      <c r="EH1078" s="39"/>
      <c r="EI1078" s="39"/>
      <c r="EJ1078" s="39"/>
      <c r="EK1078" s="39"/>
      <c r="EL1078" s="39"/>
      <c r="EM1078" s="39"/>
      <c r="EN1078" s="39"/>
      <c r="EO1078" s="39"/>
      <c r="EP1078" s="39"/>
      <c r="EQ1078" s="39"/>
      <c r="ER1078" s="39"/>
      <c r="ES1078" s="39"/>
      <c r="ET1078" s="39"/>
      <c r="EU1078" s="39"/>
      <c r="EV1078" s="39"/>
      <c r="EW1078" s="39"/>
      <c r="EX1078" s="39"/>
      <c r="EY1078" s="39"/>
      <c r="EZ1078" s="39"/>
      <c r="FA1078" s="39"/>
      <c r="FB1078" s="39"/>
      <c r="FC1078" s="39"/>
      <c r="FD1078" s="39"/>
      <c r="FE1078" s="39"/>
      <c r="FF1078" s="39"/>
      <c r="FG1078" s="39"/>
      <c r="FH1078" s="39"/>
      <c r="FI1078" s="39"/>
      <c r="FJ1078" s="39"/>
      <c r="FK1078" s="39"/>
      <c r="FL1078" s="39"/>
      <c r="FM1078" s="39"/>
      <c r="FN1078" s="39"/>
      <c r="FO1078" s="39"/>
      <c r="FP1078" s="39"/>
      <c r="FQ1078" s="39"/>
      <c r="FR1078" s="39"/>
      <c r="FS1078" s="39"/>
      <c r="FT1078" s="39"/>
      <c r="FU1078" s="39"/>
      <c r="FV1078" s="39"/>
      <c r="FW1078" s="39"/>
      <c r="FX1078" s="39"/>
      <c r="FY1078" s="39"/>
      <c r="FZ1078" s="39"/>
      <c r="GA1078" s="39"/>
      <c r="GB1078" s="39"/>
      <c r="GC1078" s="39"/>
      <c r="GD1078" s="39"/>
      <c r="GE1078" s="39"/>
      <c r="GF1078" s="39"/>
      <c r="GG1078" s="39"/>
      <c r="GH1078" s="39"/>
      <c r="GI1078" s="39"/>
      <c r="GJ1078" s="39"/>
      <c r="GK1078" s="39"/>
      <c r="GL1078" s="39"/>
      <c r="GM1078" s="39"/>
      <c r="GN1078" s="39"/>
      <c r="GO1078" s="39"/>
      <c r="GP1078" s="39"/>
      <c r="GQ1078" s="39"/>
      <c r="GR1078" s="39"/>
      <c r="GS1078" s="39"/>
      <c r="GT1078" s="39"/>
      <c r="GU1078" s="39"/>
      <c r="GV1078" s="39"/>
      <c r="GW1078" s="39"/>
      <c r="GX1078" s="39"/>
      <c r="GY1078" s="39"/>
      <c r="GZ1078" s="39"/>
      <c r="HA1078" s="39"/>
      <c r="HB1078" s="39"/>
      <c r="HC1078" s="39"/>
      <c r="HD1078" s="39"/>
      <c r="HE1078" s="39"/>
      <c r="HF1078" s="39"/>
      <c r="HG1078" s="39"/>
      <c r="HH1078" s="39"/>
      <c r="HI1078" s="39"/>
      <c r="HJ1078" s="39"/>
      <c r="HK1078" s="39"/>
      <c r="HL1078" s="39"/>
      <c r="HM1078" s="39"/>
      <c r="HN1078" s="39"/>
      <c r="HO1078" s="39"/>
      <c r="HP1078" s="39"/>
      <c r="HQ1078" s="39"/>
      <c r="HR1078" s="39"/>
      <c r="HS1078" s="39"/>
      <c r="HT1078" s="39"/>
    </row>
    <row r="1079" spans="1:228" ht="12.75" hidden="1" customHeight="1" x14ac:dyDescent="0.25">
      <c r="A1079" s="613">
        <v>2</v>
      </c>
      <c r="B1079" s="513"/>
      <c r="C1079" s="33">
        <f ca="1">SUM(AG163:AG174)</f>
        <v>14.567</v>
      </c>
      <c r="D1079" s="468">
        <f ca="1">C1079/(SUM(E163:E174)/(1+$Y$8))</f>
        <v>0.1</v>
      </c>
      <c r="E1079" s="39"/>
      <c r="F1079" s="33"/>
      <c r="G1079" s="399"/>
      <c r="H1079" s="459"/>
      <c r="I1079" s="459"/>
      <c r="J1079" s="33"/>
      <c r="K1079" s="33"/>
      <c r="L1079" s="33"/>
      <c r="M1079" s="399" t="s">
        <v>179</v>
      </c>
      <c r="N1079" s="687">
        <f>IF($H$1076&lt;=3,2,3)</f>
        <v>2</v>
      </c>
      <c r="O1079" s="33"/>
      <c r="P1079" s="33"/>
      <c r="Q1079" s="617"/>
      <c r="R1079" s="33"/>
      <c r="S1079" s="614" t="s">
        <v>318</v>
      </c>
      <c r="T1079" s="36">
        <f>Y7/$O$1074</f>
        <v>0</v>
      </c>
      <c r="U1079" s="399">
        <f>AA1056/$O$1074</f>
        <v>0</v>
      </c>
      <c r="V1079" s="399"/>
      <c r="W1079" s="378"/>
      <c r="X1079" s="399"/>
      <c r="Y1079" s="399"/>
      <c r="Z1079" s="399"/>
      <c r="AA1079" s="399">
        <f t="shared" si="1284"/>
        <v>0</v>
      </c>
      <c r="AB1079" s="33"/>
      <c r="AC1079" s="697" t="s">
        <v>319</v>
      </c>
      <c r="AD1079" s="323">
        <f ca="1">AD1068+AD1073+SUM(AD1076:AD1078)</f>
        <v>0.15470777428049154</v>
      </c>
      <c r="AE1079" s="524">
        <f ca="1">AD1059/(1-0.21486)</f>
        <v>1.5682815961929608</v>
      </c>
      <c r="AF1079" s="33"/>
      <c r="AG1079" s="389">
        <f t="shared" si="1289"/>
        <v>26</v>
      </c>
      <c r="AH1079" s="390">
        <f t="shared" si="1282"/>
        <v>0</v>
      </c>
      <c r="AI1079" s="390">
        <f t="shared" si="1286"/>
        <v>0</v>
      </c>
      <c r="AJ1079" s="390">
        <v>0</v>
      </c>
      <c r="AK1079" s="390">
        <f t="shared" si="1270"/>
        <v>0</v>
      </c>
      <c r="AL1079" s="390">
        <f t="shared" si="1285"/>
        <v>0.05</v>
      </c>
      <c r="AM1079" s="390">
        <f t="shared" si="1285"/>
        <v>0.03</v>
      </c>
      <c r="AN1079" s="391">
        <f t="shared" si="1287"/>
        <v>0.08</v>
      </c>
      <c r="AO1079" s="283"/>
      <c r="AP1079" s="389">
        <f t="shared" si="1290"/>
        <v>26</v>
      </c>
      <c r="AQ1079" s="390">
        <f t="shared" ca="1" si="1272"/>
        <v>0</v>
      </c>
      <c r="AR1079" s="390">
        <f t="shared" ca="1" si="1277"/>
        <v>0</v>
      </c>
      <c r="AS1079" s="390">
        <f t="shared" ca="1" si="1278"/>
        <v>0</v>
      </c>
      <c r="AT1079" s="326">
        <f t="shared" ca="1" si="1279"/>
        <v>0</v>
      </c>
      <c r="AU1079" s="326">
        <f t="shared" ca="1" si="1280"/>
        <v>0</v>
      </c>
      <c r="AV1079" s="326">
        <f t="shared" ca="1" si="1280"/>
        <v>0</v>
      </c>
      <c r="AW1079" s="391">
        <f t="shared" ca="1" si="1288"/>
        <v>0</v>
      </c>
      <c r="AX1079" s="39"/>
      <c r="AY1079" s="39"/>
      <c r="AZ1079" s="39"/>
      <c r="BA1079" s="1242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/>
      <c r="BP1079" s="39"/>
      <c r="BQ1079" s="39"/>
      <c r="BR1079" s="39"/>
      <c r="BS1079" s="39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39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39"/>
      <c r="CR1079" s="39"/>
      <c r="CS1079" s="39"/>
      <c r="CT1079" s="39"/>
      <c r="CU1079" s="39"/>
      <c r="CV1079" s="39"/>
      <c r="CW1079" s="39"/>
      <c r="CX1079" s="39"/>
      <c r="CY1079" s="39"/>
      <c r="CZ1079" s="39"/>
      <c r="DA1079" s="39"/>
      <c r="DB1079" s="39"/>
      <c r="DC1079" s="39"/>
      <c r="DD1079" s="39"/>
      <c r="DE1079" s="39"/>
      <c r="DF1079" s="39"/>
      <c r="DG1079" s="39"/>
      <c r="DH1079" s="39"/>
      <c r="DI1079" s="39"/>
      <c r="DJ1079" s="39"/>
      <c r="DK1079" s="39"/>
      <c r="DL1079" s="39"/>
      <c r="DM1079" s="39"/>
      <c r="DN1079" s="39"/>
      <c r="DO1079" s="39"/>
      <c r="DP1079" s="39"/>
      <c r="DQ1079" s="39"/>
      <c r="DR1079" s="39"/>
      <c r="DS1079" s="39"/>
      <c r="DT1079" s="39"/>
      <c r="DU1079" s="39"/>
      <c r="DV1079" s="39"/>
      <c r="DW1079" s="39"/>
      <c r="DX1079" s="39"/>
      <c r="DY1079" s="39"/>
      <c r="DZ1079" s="39"/>
      <c r="EA1079" s="39"/>
      <c r="EB1079" s="39"/>
      <c r="EC1079" s="39"/>
      <c r="ED1079" s="39"/>
      <c r="EE1079" s="39"/>
      <c r="EF1079" s="39"/>
      <c r="EG1079" s="39"/>
      <c r="EH1079" s="39"/>
      <c r="EI1079" s="39"/>
      <c r="EJ1079" s="39"/>
      <c r="EK1079" s="39"/>
      <c r="EL1079" s="39"/>
      <c r="EM1079" s="39"/>
      <c r="EN1079" s="39"/>
      <c r="EO1079" s="39"/>
      <c r="EP1079" s="39"/>
      <c r="EQ1079" s="39"/>
      <c r="ER1079" s="39"/>
      <c r="ES1079" s="39"/>
      <c r="ET1079" s="39"/>
      <c r="EU1079" s="39"/>
      <c r="EV1079" s="39"/>
      <c r="EW1079" s="39"/>
      <c r="EX1079" s="39"/>
      <c r="EY1079" s="39"/>
      <c r="EZ1079" s="39"/>
      <c r="FA1079" s="39"/>
      <c r="FB1079" s="39"/>
      <c r="FC1079" s="39"/>
      <c r="FD1079" s="39"/>
      <c r="FE1079" s="39"/>
      <c r="FF1079" s="39"/>
      <c r="FG1079" s="39"/>
      <c r="FH1079" s="39"/>
      <c r="FI1079" s="39"/>
      <c r="FJ1079" s="39"/>
      <c r="FK1079" s="39"/>
      <c r="FL1079" s="39"/>
      <c r="FM1079" s="39"/>
      <c r="FN1079" s="39"/>
      <c r="FO1079" s="39"/>
      <c r="FP1079" s="39"/>
      <c r="FQ1079" s="39"/>
      <c r="FR1079" s="39"/>
      <c r="FS1079" s="39"/>
      <c r="FT1079" s="39"/>
      <c r="FU1079" s="39"/>
      <c r="FV1079" s="39"/>
      <c r="FW1079" s="39"/>
      <c r="FX1079" s="39"/>
      <c r="FY1079" s="39"/>
      <c r="FZ1079" s="39"/>
      <c r="GA1079" s="39"/>
      <c r="GB1079" s="39"/>
      <c r="GC1079" s="39"/>
      <c r="GD1079" s="39"/>
      <c r="GE1079" s="39"/>
      <c r="GF1079" s="39"/>
      <c r="GG1079" s="39"/>
      <c r="GH1079" s="39"/>
      <c r="GI1079" s="39"/>
      <c r="GJ1079" s="39"/>
      <c r="GK1079" s="39"/>
      <c r="GL1079" s="39"/>
      <c r="GM1079" s="39"/>
      <c r="GN1079" s="39"/>
      <c r="GO1079" s="39"/>
      <c r="GP1079" s="39"/>
      <c r="GQ1079" s="39"/>
      <c r="GR1079" s="39"/>
      <c r="GS1079" s="39"/>
      <c r="GT1079" s="39"/>
      <c r="GU1079" s="39"/>
      <c r="GV1079" s="39"/>
      <c r="GW1079" s="39"/>
      <c r="GX1079" s="39"/>
      <c r="GY1079" s="39"/>
      <c r="GZ1079" s="39"/>
      <c r="HA1079" s="39"/>
      <c r="HB1079" s="39"/>
      <c r="HC1079" s="39"/>
      <c r="HD1079" s="39"/>
      <c r="HE1079" s="39"/>
      <c r="HF1079" s="39"/>
      <c r="HG1079" s="39"/>
      <c r="HH1079" s="39"/>
      <c r="HI1079" s="39"/>
      <c r="HJ1079" s="39"/>
      <c r="HK1079" s="39"/>
      <c r="HL1079" s="39"/>
      <c r="HM1079" s="39"/>
      <c r="HN1079" s="39"/>
      <c r="HO1079" s="39"/>
      <c r="HP1079" s="39"/>
      <c r="HQ1079" s="39"/>
      <c r="HR1079" s="39"/>
      <c r="HS1079" s="39"/>
      <c r="HT1079" s="39"/>
    </row>
    <row r="1080" spans="1:228" ht="12.75" hidden="1" customHeight="1" x14ac:dyDescent="0.25">
      <c r="A1080" s="613">
        <v>3</v>
      </c>
      <c r="B1080" s="513"/>
      <c r="C1080" s="33">
        <f ca="1">SUM(AG175:AG186)</f>
        <v>14.567</v>
      </c>
      <c r="D1080" s="468">
        <f ca="1">C1080/(SUM(E175:E186)/(1+$Y$8))</f>
        <v>0.1</v>
      </c>
      <c r="E1080" s="39"/>
      <c r="F1080" s="33"/>
      <c r="G1080" s="399"/>
      <c r="H1080" s="459"/>
      <c r="I1080" s="459"/>
      <c r="J1080" s="33"/>
      <c r="K1080" s="33"/>
      <c r="L1080" s="33"/>
      <c r="M1080" s="399" t="s">
        <v>167</v>
      </c>
      <c r="N1080" s="688">
        <f>IF($H$1076&lt;=3,2,3)</f>
        <v>2</v>
      </c>
      <c r="O1080" s="33"/>
      <c r="P1080" s="33"/>
      <c r="Q1080" s="39"/>
      <c r="R1080" s="33"/>
      <c r="S1080" s="614" t="s">
        <v>121</v>
      </c>
      <c r="T1080" s="36">
        <f ca="1">-T1078*E25</f>
        <v>0</v>
      </c>
      <c r="U1080" s="399">
        <f ca="1">-U1078*G25</f>
        <v>0</v>
      </c>
      <c r="V1080" s="399"/>
      <c r="W1080" s="378"/>
      <c r="X1080" s="399"/>
      <c r="Y1080" s="399"/>
      <c r="Z1080" s="399"/>
      <c r="AA1080" s="399">
        <f t="shared" ca="1" si="1284"/>
        <v>0</v>
      </c>
      <c r="AB1080" s="33"/>
      <c r="AC1080" s="39" t="s">
        <v>418</v>
      </c>
      <c r="AD1080" s="1020">
        <f ca="1">AD1068</f>
        <v>0.15470777428049154</v>
      </c>
      <c r="AE1080" s="524">
        <f ca="1">AD1059/(1-AD1079)</f>
        <v>1.4566803940339654</v>
      </c>
      <c r="AF1080" s="33"/>
      <c r="AG1080" s="389">
        <f t="shared" si="1289"/>
        <v>27</v>
      </c>
      <c r="AH1080" s="390">
        <f t="shared" si="1282"/>
        <v>0</v>
      </c>
      <c r="AI1080" s="390">
        <f t="shared" si="1286"/>
        <v>0</v>
      </c>
      <c r="AJ1080" s="390">
        <f t="shared" si="1286"/>
        <v>0</v>
      </c>
      <c r="AK1080" s="390">
        <f t="shared" si="1270"/>
        <v>0</v>
      </c>
      <c r="AL1080" s="390">
        <f t="shared" si="1285"/>
        <v>0.05</v>
      </c>
      <c r="AM1080" s="390">
        <f t="shared" si="1285"/>
        <v>0.03</v>
      </c>
      <c r="AN1080" s="391">
        <f t="shared" si="1287"/>
        <v>0.08</v>
      </c>
      <c r="AO1080" s="283"/>
      <c r="AP1080" s="389">
        <f t="shared" si="1290"/>
        <v>27</v>
      </c>
      <c r="AQ1080" s="390">
        <f t="shared" ca="1" si="1272"/>
        <v>0</v>
      </c>
      <c r="AR1080" s="390">
        <f t="shared" ca="1" si="1277"/>
        <v>0</v>
      </c>
      <c r="AS1080" s="390">
        <f t="shared" ca="1" si="1278"/>
        <v>0</v>
      </c>
      <c r="AT1080" s="326">
        <f t="shared" ca="1" si="1279"/>
        <v>0</v>
      </c>
      <c r="AU1080" s="326">
        <f t="shared" ca="1" si="1280"/>
        <v>0</v>
      </c>
      <c r="AV1080" s="326">
        <f t="shared" ca="1" si="1280"/>
        <v>0</v>
      </c>
      <c r="AW1080" s="391">
        <f t="shared" ca="1" si="1288"/>
        <v>0</v>
      </c>
      <c r="AX1080" s="39"/>
      <c r="AY1080" s="39"/>
      <c r="AZ1080" s="39"/>
      <c r="BA1080" s="1242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  <c r="FR1080" s="39"/>
      <c r="FS1080" s="39"/>
      <c r="FT1080" s="39"/>
      <c r="FU1080" s="39"/>
      <c r="FV1080" s="39"/>
      <c r="FW1080" s="39"/>
      <c r="FX1080" s="39"/>
      <c r="FY1080" s="39"/>
      <c r="FZ1080" s="39"/>
      <c r="GA1080" s="39"/>
      <c r="GB1080" s="39"/>
      <c r="GC1080" s="39"/>
      <c r="GD1080" s="39"/>
      <c r="GE1080" s="39"/>
      <c r="GF1080" s="39"/>
      <c r="GG1080" s="39"/>
      <c r="GH1080" s="39"/>
      <c r="GI1080" s="39"/>
      <c r="GJ1080" s="39"/>
      <c r="GK1080" s="39"/>
      <c r="GL1080" s="39"/>
      <c r="GM1080" s="39"/>
      <c r="GN1080" s="39"/>
      <c r="GO1080" s="39"/>
      <c r="GP1080" s="39"/>
      <c r="GQ1080" s="39"/>
      <c r="GR1080" s="39"/>
      <c r="GS1080" s="39"/>
      <c r="GT1080" s="39"/>
      <c r="GU1080" s="39"/>
      <c r="GV1080" s="39"/>
      <c r="GW1080" s="39"/>
      <c r="GX1080" s="39"/>
      <c r="GY1080" s="39"/>
      <c r="GZ1080" s="39"/>
      <c r="HA1080" s="39"/>
      <c r="HB1080" s="39"/>
      <c r="HC1080" s="39"/>
      <c r="HD1080" s="39"/>
      <c r="HE1080" s="39"/>
      <c r="HF1080" s="39"/>
      <c r="HG1080" s="39"/>
      <c r="HH1080" s="39"/>
      <c r="HI1080" s="39"/>
      <c r="HJ1080" s="39"/>
      <c r="HK1080" s="39"/>
      <c r="HL1080" s="39"/>
      <c r="HM1080" s="39"/>
      <c r="HN1080" s="39"/>
      <c r="HO1080" s="39"/>
      <c r="HP1080" s="39"/>
      <c r="HQ1080" s="39"/>
      <c r="HR1080" s="39"/>
      <c r="HS1080" s="39"/>
      <c r="HT1080" s="39"/>
    </row>
    <row r="1081" spans="1:228" ht="12.75" hidden="1" customHeight="1" x14ac:dyDescent="0.25">
      <c r="A1081" s="613">
        <v>4</v>
      </c>
      <c r="B1081" s="513"/>
      <c r="C1081" s="33">
        <f ca="1">SUM(AG187:AG198)</f>
        <v>14.567</v>
      </c>
      <c r="D1081" s="468">
        <f ca="1">C1081/(SUM(E187:E198)/(1+$Y$8))</f>
        <v>0.1</v>
      </c>
      <c r="E1081" s="39"/>
      <c r="F1081" s="33"/>
      <c r="G1081" s="399"/>
      <c r="H1081" s="459"/>
      <c r="I1081" s="459"/>
      <c r="J1081" s="33"/>
      <c r="K1081" s="33"/>
      <c r="L1081" s="33"/>
      <c r="M1081" s="401" t="s">
        <v>320</v>
      </c>
      <c r="N1081" s="689">
        <f>H1076</f>
        <v>2</v>
      </c>
      <c r="O1081" s="33"/>
      <c r="P1081" s="33"/>
      <c r="Q1081" s="33"/>
      <c r="R1081" s="33"/>
      <c r="S1081" s="614" t="s">
        <v>116</v>
      </c>
      <c r="T1081" s="37">
        <f ca="1">SUM(T1078:T1080)*$Y$8</f>
        <v>23.307199999999998</v>
      </c>
      <c r="U1081" s="37">
        <f ca="1">SUM(U1078:U1080)*$Y$8</f>
        <v>0</v>
      </c>
      <c r="V1081" s="401"/>
      <c r="W1081" s="392"/>
      <c r="X1081" s="401"/>
      <c r="Y1081" s="401"/>
      <c r="Z1081" s="401"/>
      <c r="AA1081" s="401">
        <f ca="1">SUM(T1081:U1081)</f>
        <v>23.307199999999998</v>
      </c>
      <c r="AB1081" s="33"/>
      <c r="AC1081" s="39"/>
      <c r="AD1081" s="39"/>
      <c r="AE1081" s="39" t="s">
        <v>553</v>
      </c>
      <c r="AF1081" s="39"/>
      <c r="AG1081" s="389">
        <f t="shared" si="1289"/>
        <v>28</v>
      </c>
      <c r="AH1081" s="390">
        <f t="shared" si="1282"/>
        <v>0</v>
      </c>
      <c r="AI1081" s="390">
        <f t="shared" si="1286"/>
        <v>0</v>
      </c>
      <c r="AJ1081" s="390">
        <f t="shared" si="1286"/>
        <v>0</v>
      </c>
      <c r="AK1081" s="390">
        <f t="shared" si="1270"/>
        <v>0</v>
      </c>
      <c r="AL1081" s="390">
        <f t="shared" si="1285"/>
        <v>0.05</v>
      </c>
      <c r="AM1081" s="390">
        <f t="shared" si="1285"/>
        <v>0.03</v>
      </c>
      <c r="AN1081" s="391">
        <f t="shared" si="1287"/>
        <v>0.08</v>
      </c>
      <c r="AO1081" s="283"/>
      <c r="AP1081" s="389">
        <f t="shared" si="1290"/>
        <v>28</v>
      </c>
      <c r="AQ1081" s="390">
        <f t="shared" ca="1" si="1272"/>
        <v>0</v>
      </c>
      <c r="AR1081" s="390">
        <f t="shared" ca="1" si="1277"/>
        <v>0</v>
      </c>
      <c r="AS1081" s="390">
        <f t="shared" ca="1" si="1278"/>
        <v>0</v>
      </c>
      <c r="AT1081" s="326">
        <f t="shared" ca="1" si="1279"/>
        <v>0</v>
      </c>
      <c r="AU1081" s="326">
        <f t="shared" ca="1" si="1280"/>
        <v>0</v>
      </c>
      <c r="AV1081" s="326">
        <f t="shared" ca="1" si="1280"/>
        <v>0</v>
      </c>
      <c r="AW1081" s="391">
        <f t="shared" ca="1" si="1288"/>
        <v>0</v>
      </c>
      <c r="AX1081" s="39"/>
      <c r="AY1081" s="39"/>
      <c r="AZ1081" s="39"/>
      <c r="BA1081" s="1242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/>
      <c r="BP1081" s="39"/>
      <c r="BQ1081" s="39"/>
      <c r="BR1081" s="39"/>
      <c r="BS1081" s="39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39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39"/>
      <c r="CR1081" s="39"/>
      <c r="CS1081" s="39"/>
      <c r="CT1081" s="39"/>
      <c r="CU1081" s="39"/>
      <c r="CV1081" s="39"/>
      <c r="CW1081" s="39"/>
      <c r="CX1081" s="39"/>
      <c r="CY1081" s="39"/>
      <c r="CZ1081" s="39"/>
      <c r="DA1081" s="39"/>
      <c r="DB1081" s="39"/>
      <c r="DC1081" s="39"/>
      <c r="DD1081" s="39"/>
      <c r="DE1081" s="39"/>
      <c r="DF1081" s="39"/>
      <c r="DG1081" s="39"/>
      <c r="DH1081" s="39"/>
      <c r="DI1081" s="39"/>
      <c r="DJ1081" s="39"/>
      <c r="DK1081" s="39"/>
      <c r="DL1081" s="39"/>
      <c r="DM1081" s="39"/>
      <c r="DN1081" s="39"/>
      <c r="DO1081" s="39"/>
      <c r="DP1081" s="39"/>
      <c r="DQ1081" s="39"/>
      <c r="DR1081" s="39"/>
      <c r="DS1081" s="39"/>
      <c r="DT1081" s="39"/>
      <c r="DU1081" s="39"/>
      <c r="DV1081" s="39"/>
      <c r="DW1081" s="39"/>
      <c r="DX1081" s="39"/>
      <c r="DY1081" s="39"/>
      <c r="DZ1081" s="39"/>
      <c r="EA1081" s="39"/>
      <c r="EB1081" s="39"/>
      <c r="EC1081" s="39"/>
      <c r="ED1081" s="39"/>
      <c r="EE1081" s="39"/>
      <c r="EF1081" s="39"/>
      <c r="EG1081" s="39"/>
      <c r="EH1081" s="39"/>
      <c r="EI1081" s="39"/>
      <c r="EJ1081" s="39"/>
      <c r="EK1081" s="39"/>
      <c r="EL1081" s="39"/>
      <c r="EM1081" s="39"/>
      <c r="EN1081" s="39"/>
      <c r="EO1081" s="39"/>
      <c r="EP1081" s="39"/>
      <c r="EQ1081" s="39"/>
      <c r="ER1081" s="39"/>
      <c r="ES1081" s="39"/>
      <c r="ET1081" s="39"/>
      <c r="EU1081" s="39"/>
      <c r="EV1081" s="39"/>
      <c r="EW1081" s="39"/>
      <c r="EX1081" s="39"/>
      <c r="EY1081" s="39"/>
      <c r="EZ1081" s="39"/>
      <c r="FA1081" s="39"/>
      <c r="FB1081" s="39"/>
      <c r="FC1081" s="39"/>
      <c r="FD1081" s="39"/>
      <c r="FE1081" s="39"/>
      <c r="FF1081" s="39"/>
      <c r="FG1081" s="39"/>
      <c r="FH1081" s="39"/>
      <c r="FI1081" s="39"/>
      <c r="FJ1081" s="39"/>
      <c r="FK1081" s="39"/>
      <c r="FL1081" s="39"/>
      <c r="FM1081" s="39"/>
      <c r="FN1081" s="39"/>
      <c r="FO1081" s="39"/>
      <c r="FP1081" s="39"/>
      <c r="FQ1081" s="39"/>
      <c r="FR1081" s="39"/>
      <c r="FS1081" s="39"/>
      <c r="FT1081" s="39"/>
      <c r="FU1081" s="39"/>
      <c r="FV1081" s="39"/>
      <c r="FW1081" s="39"/>
      <c r="FX1081" s="39"/>
      <c r="FY1081" s="39"/>
      <c r="FZ1081" s="39"/>
      <c r="GA1081" s="39"/>
      <c r="GB1081" s="39"/>
      <c r="GC1081" s="39"/>
      <c r="GD1081" s="39"/>
      <c r="GE1081" s="39"/>
      <c r="GF1081" s="39"/>
      <c r="GG1081" s="39"/>
      <c r="GH1081" s="39"/>
      <c r="GI1081" s="39"/>
      <c r="GJ1081" s="39"/>
      <c r="GK1081" s="39"/>
      <c r="GL1081" s="39"/>
      <c r="GM1081" s="39"/>
      <c r="GN1081" s="39"/>
      <c r="GO1081" s="39"/>
      <c r="GP1081" s="39"/>
      <c r="GQ1081" s="39"/>
      <c r="GR1081" s="39"/>
      <c r="GS1081" s="39"/>
      <c r="GT1081" s="39"/>
      <c r="GU1081" s="39"/>
      <c r="GV1081" s="39"/>
      <c r="GW1081" s="39"/>
      <c r="GX1081" s="39"/>
      <c r="GY1081" s="39"/>
      <c r="GZ1081" s="39"/>
      <c r="HA1081" s="39"/>
      <c r="HB1081" s="39"/>
      <c r="HC1081" s="39"/>
      <c r="HD1081" s="39"/>
      <c r="HE1081" s="39"/>
      <c r="HF1081" s="39"/>
      <c r="HG1081" s="39"/>
      <c r="HH1081" s="39"/>
      <c r="HI1081" s="39"/>
      <c r="HJ1081" s="39"/>
      <c r="HK1081" s="39"/>
      <c r="HL1081" s="39"/>
      <c r="HM1081" s="39"/>
      <c r="HN1081" s="39"/>
      <c r="HO1081" s="39"/>
      <c r="HP1081" s="39"/>
      <c r="HQ1081" s="39"/>
      <c r="HR1081" s="39"/>
      <c r="HS1081" s="39"/>
      <c r="HT1081" s="39"/>
    </row>
    <row r="1082" spans="1:228" ht="12.75" hidden="1" customHeight="1" x14ac:dyDescent="0.25">
      <c r="A1082" s="622">
        <v>5</v>
      </c>
      <c r="B1082" s="623"/>
      <c r="C1082" s="279">
        <f ca="1">SUM(AG199:AG210)</f>
        <v>14.567</v>
      </c>
      <c r="D1082" s="624">
        <f ca="1">C1082/(SUM(E199:E210)/(1+$Y$8))</f>
        <v>0.1</v>
      </c>
      <c r="E1082" s="33"/>
      <c r="F1082" s="33"/>
      <c r="G1082" s="401"/>
      <c r="H1082" s="448"/>
      <c r="I1082" s="448"/>
      <c r="J1082" s="33"/>
      <c r="K1082" s="692"/>
      <c r="L1082" s="692"/>
      <c r="M1082" s="39"/>
      <c r="N1082" s="39"/>
      <c r="O1082" s="33"/>
      <c r="P1082" s="33"/>
      <c r="Q1082" s="33"/>
      <c r="R1082" s="33"/>
      <c r="S1082" s="690" t="s">
        <v>270</v>
      </c>
      <c r="T1082" s="691">
        <f ca="1">SUM(T1078:T1081)</f>
        <v>168.97719999999998</v>
      </c>
      <c r="U1082" s="528">
        <f ca="1">SUM(U1078:U1081)</f>
        <v>0</v>
      </c>
      <c r="V1082" s="528"/>
      <c r="W1082" s="396"/>
      <c r="X1082" s="413"/>
      <c r="Y1082" s="413"/>
      <c r="Z1082" s="413"/>
      <c r="AA1082" s="413">
        <f ca="1">SUM(T1082:U1082)</f>
        <v>168.97719999999998</v>
      </c>
      <c r="AB1082" s="33"/>
      <c r="AC1082" s="39" t="s">
        <v>121</v>
      </c>
      <c r="AD1082" s="1228">
        <f ca="1">IF(AD1052&gt;=45,1%,0)</f>
        <v>0</v>
      </c>
      <c r="AE1082" s="39" t="s">
        <v>417</v>
      </c>
      <c r="AF1082" s="33"/>
      <c r="AG1082" s="389">
        <f t="shared" si="1289"/>
        <v>29</v>
      </c>
      <c r="AH1082" s="390">
        <f t="shared" si="1282"/>
        <v>0</v>
      </c>
      <c r="AI1082" s="390">
        <f t="shared" si="1286"/>
        <v>0</v>
      </c>
      <c r="AJ1082" s="390">
        <f t="shared" si="1286"/>
        <v>0</v>
      </c>
      <c r="AK1082" s="390">
        <f t="shared" si="1270"/>
        <v>0</v>
      </c>
      <c r="AL1082" s="390">
        <f t="shared" si="1285"/>
        <v>0.05</v>
      </c>
      <c r="AM1082" s="390">
        <f t="shared" si="1285"/>
        <v>0.03</v>
      </c>
      <c r="AN1082" s="391">
        <f t="shared" si="1287"/>
        <v>0.08</v>
      </c>
      <c r="AO1082" s="283"/>
      <c r="AP1082" s="389">
        <f t="shared" si="1290"/>
        <v>29</v>
      </c>
      <c r="AQ1082" s="390">
        <f t="shared" ca="1" si="1272"/>
        <v>0</v>
      </c>
      <c r="AR1082" s="390">
        <f t="shared" ca="1" si="1277"/>
        <v>0</v>
      </c>
      <c r="AS1082" s="390">
        <f t="shared" ca="1" si="1278"/>
        <v>0</v>
      </c>
      <c r="AT1082" s="326">
        <f t="shared" ca="1" si="1279"/>
        <v>0</v>
      </c>
      <c r="AU1082" s="326">
        <f t="shared" ca="1" si="1280"/>
        <v>0</v>
      </c>
      <c r="AV1082" s="326">
        <f t="shared" ca="1" si="1280"/>
        <v>0</v>
      </c>
      <c r="AW1082" s="391">
        <f t="shared" ca="1" si="1288"/>
        <v>0</v>
      </c>
      <c r="AX1082" s="39"/>
      <c r="AY1082" s="39"/>
      <c r="AZ1082" s="39"/>
      <c r="BA1082" s="1242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39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39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39"/>
      <c r="CR1082" s="39"/>
      <c r="CS1082" s="39"/>
      <c r="CT1082" s="39"/>
      <c r="CU1082" s="39"/>
      <c r="CV1082" s="39"/>
      <c r="CW1082" s="39"/>
      <c r="CX1082" s="39"/>
      <c r="CY1082" s="39"/>
      <c r="CZ1082" s="39"/>
      <c r="DA1082" s="39"/>
      <c r="DB1082" s="39"/>
      <c r="DC1082" s="39"/>
      <c r="DD1082" s="39"/>
      <c r="DE1082" s="39"/>
      <c r="DF1082" s="39"/>
      <c r="DG1082" s="39"/>
      <c r="DH1082" s="39"/>
      <c r="DI1082" s="39"/>
      <c r="DJ1082" s="39"/>
      <c r="DK1082" s="39"/>
      <c r="DL1082" s="39"/>
      <c r="DM1082" s="39"/>
      <c r="DN1082" s="39"/>
      <c r="DO1082" s="39"/>
      <c r="DP1082" s="39"/>
      <c r="DQ1082" s="39"/>
      <c r="DR1082" s="39"/>
      <c r="DS1082" s="39"/>
      <c r="DT1082" s="39"/>
      <c r="DU1082" s="39"/>
      <c r="DV1082" s="39"/>
      <c r="DW1082" s="39"/>
      <c r="DX1082" s="39"/>
      <c r="DY1082" s="39"/>
      <c r="DZ1082" s="39"/>
      <c r="EA1082" s="39"/>
      <c r="EB1082" s="39"/>
      <c r="EC1082" s="39"/>
      <c r="ED1082" s="39"/>
      <c r="EE1082" s="39"/>
      <c r="EF1082" s="39"/>
      <c r="EG1082" s="39"/>
      <c r="EH1082" s="39"/>
      <c r="EI1082" s="39"/>
      <c r="EJ1082" s="39"/>
      <c r="EK1082" s="39"/>
      <c r="EL1082" s="39"/>
      <c r="EM1082" s="39"/>
      <c r="EN1082" s="39"/>
      <c r="EO1082" s="39"/>
      <c r="EP1082" s="39"/>
      <c r="EQ1082" s="39"/>
      <c r="ER1082" s="39"/>
      <c r="ES1082" s="39"/>
      <c r="ET1082" s="39"/>
      <c r="EU1082" s="39"/>
      <c r="EV1082" s="39"/>
      <c r="EW1082" s="39"/>
      <c r="EX1082" s="39"/>
      <c r="EY1082" s="39"/>
      <c r="EZ1082" s="39"/>
      <c r="FA1082" s="39"/>
      <c r="FB1082" s="39"/>
      <c r="FC1082" s="39"/>
      <c r="FD1082" s="39"/>
      <c r="FE1082" s="39"/>
      <c r="FF1082" s="39"/>
      <c r="FG1082" s="39"/>
      <c r="FH1082" s="39"/>
      <c r="FI1082" s="39"/>
      <c r="FJ1082" s="39"/>
      <c r="FK1082" s="39"/>
      <c r="FL1082" s="39"/>
      <c r="FM1082" s="39"/>
      <c r="FN1082" s="39"/>
      <c r="FO1082" s="39"/>
      <c r="FP1082" s="39"/>
      <c r="FQ1082" s="39"/>
      <c r="FR1082" s="39"/>
      <c r="FS1082" s="39"/>
      <c r="FT1082" s="39"/>
      <c r="FU1082" s="39"/>
      <c r="FV1082" s="39"/>
      <c r="FW1082" s="39"/>
      <c r="FX1082" s="39"/>
      <c r="FY1082" s="39"/>
      <c r="FZ1082" s="39"/>
      <c r="GA1082" s="39"/>
      <c r="GB1082" s="39"/>
      <c r="GC1082" s="39"/>
      <c r="GD1082" s="39"/>
      <c r="GE1082" s="39"/>
      <c r="GF1082" s="39"/>
      <c r="GG1082" s="39"/>
      <c r="GH1082" s="39"/>
      <c r="GI1082" s="39"/>
      <c r="GJ1082" s="39"/>
      <c r="GK1082" s="39"/>
      <c r="GL1082" s="39"/>
      <c r="GM1082" s="39"/>
      <c r="GN1082" s="39"/>
      <c r="GO1082" s="39"/>
      <c r="GP1082" s="39"/>
      <c r="GQ1082" s="39"/>
      <c r="GR1082" s="39"/>
      <c r="GS1082" s="39"/>
      <c r="GT1082" s="39"/>
      <c r="GU1082" s="39"/>
      <c r="GV1082" s="39"/>
      <c r="GW1082" s="39"/>
      <c r="GX1082" s="39"/>
      <c r="GY1082" s="39"/>
      <c r="GZ1082" s="39"/>
      <c r="HA1082" s="39"/>
      <c r="HB1082" s="39"/>
      <c r="HC1082" s="39"/>
      <c r="HD1082" s="39"/>
      <c r="HE1082" s="39"/>
      <c r="HF1082" s="39"/>
      <c r="HG1082" s="39"/>
      <c r="HH1082" s="39"/>
      <c r="HI1082" s="39"/>
      <c r="HJ1082" s="39"/>
      <c r="HK1082" s="39"/>
      <c r="HL1082" s="39"/>
      <c r="HM1082" s="39"/>
      <c r="HN1082" s="39"/>
      <c r="HO1082" s="39"/>
      <c r="HP1082" s="39"/>
      <c r="HQ1082" s="39"/>
      <c r="HR1082" s="39"/>
      <c r="HS1082" s="39"/>
      <c r="HT1082" s="39"/>
    </row>
    <row r="1083" spans="1:228" ht="12.75" hidden="1" customHeight="1" x14ac:dyDescent="0.25">
      <c r="A1083" s="613">
        <v>6</v>
      </c>
      <c r="B1083" s="513"/>
      <c r="C1083" s="279">
        <f ca="1">SUM(AG211:AG222)</f>
        <v>14.567</v>
      </c>
      <c r="D1083" s="624">
        <f ca="1">C1083/(SUM(E211:E222)/(1+$Y$8))</f>
        <v>0.1</v>
      </c>
      <c r="E1083" s="33"/>
      <c r="F1083" s="33"/>
      <c r="G1083" s="33"/>
      <c r="H1083" s="39"/>
      <c r="I1083" s="39"/>
      <c r="J1083" s="32"/>
      <c r="K1083" s="290"/>
      <c r="L1083" s="290"/>
      <c r="M1083" s="290"/>
      <c r="N1083" s="290"/>
      <c r="O1083" s="33"/>
      <c r="P1083" s="33"/>
      <c r="Q1083" s="33"/>
      <c r="R1083" s="33"/>
      <c r="S1083" s="39"/>
      <c r="T1083" s="33">
        <f ca="1">T1078*0.16</f>
        <v>23.307199999999998</v>
      </c>
      <c r="U1083" s="39"/>
      <c r="V1083" s="39"/>
      <c r="W1083" s="39"/>
      <c r="X1083" s="39"/>
      <c r="Y1083" s="39"/>
      <c r="Z1083" s="39"/>
      <c r="AA1083" s="524">
        <f ca="1">IF($AD$1055&lt;20,ROUND(AD$1059/(1-$AD$1079),4),IF(AD1055&gt;30,ROUND(AD$1059/(1-$AD$1079),4),ROUND(AD$1059/(1-$AD$1079),4)))</f>
        <v>1.4567000000000001</v>
      </c>
      <c r="AB1083" s="33"/>
      <c r="AC1083" s="39"/>
      <c r="AD1083" s="39"/>
      <c r="AE1083" s="39"/>
      <c r="AF1083" s="996">
        <f>IF(E20&gt;=300000,13%,IF(E20&gt;=200000,10%,0))</f>
        <v>0</v>
      </c>
      <c r="AG1083" s="389">
        <f t="shared" si="1289"/>
        <v>30</v>
      </c>
      <c r="AH1083" s="390">
        <f t="shared" si="1282"/>
        <v>0</v>
      </c>
      <c r="AI1083" s="390">
        <f t="shared" si="1286"/>
        <v>0</v>
      </c>
      <c r="AJ1083" s="390">
        <f t="shared" si="1286"/>
        <v>0</v>
      </c>
      <c r="AK1083" s="390">
        <f t="shared" si="1270"/>
        <v>0</v>
      </c>
      <c r="AL1083" s="390">
        <f t="shared" si="1285"/>
        <v>0.05</v>
      </c>
      <c r="AM1083" s="390">
        <f t="shared" si="1285"/>
        <v>0.03</v>
      </c>
      <c r="AN1083" s="391">
        <f t="shared" si="1287"/>
        <v>0.08</v>
      </c>
      <c r="AO1083" s="283"/>
      <c r="AP1083" s="389">
        <f t="shared" si="1290"/>
        <v>30</v>
      </c>
      <c r="AQ1083" s="390">
        <f t="shared" ca="1" si="1272"/>
        <v>0</v>
      </c>
      <c r="AR1083" s="390">
        <f t="shared" ca="1" si="1277"/>
        <v>0</v>
      </c>
      <c r="AS1083" s="390">
        <f t="shared" ca="1" si="1278"/>
        <v>0</v>
      </c>
      <c r="AT1083" s="326">
        <f t="shared" ca="1" si="1279"/>
        <v>0</v>
      </c>
      <c r="AU1083" s="326">
        <f t="shared" ca="1" si="1280"/>
        <v>0</v>
      </c>
      <c r="AV1083" s="326">
        <f t="shared" ca="1" si="1280"/>
        <v>0</v>
      </c>
      <c r="AW1083" s="391">
        <f t="shared" ca="1" si="1288"/>
        <v>0</v>
      </c>
      <c r="AX1083" s="39"/>
      <c r="AY1083" s="39"/>
      <c r="AZ1083" s="39"/>
      <c r="BA1083" s="1242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/>
      <c r="BP1083" s="39"/>
      <c r="BQ1083" s="39"/>
      <c r="BR1083" s="39"/>
      <c r="BS1083" s="39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39"/>
      <c r="CD1083" s="39"/>
      <c r="CE1083" s="39"/>
      <c r="CF1083" s="39"/>
      <c r="CG1083" s="39"/>
      <c r="CH1083" s="39"/>
      <c r="CI1083" s="39"/>
      <c r="CJ1083" s="39"/>
      <c r="CK1083" s="39"/>
      <c r="CL1083" s="39"/>
      <c r="CM1083" s="39"/>
      <c r="CN1083" s="39"/>
      <c r="CO1083" s="39"/>
      <c r="CP1083" s="39"/>
      <c r="CQ1083" s="39"/>
      <c r="CR1083" s="39"/>
      <c r="CS1083" s="39"/>
      <c r="CT1083" s="39"/>
      <c r="CU1083" s="39"/>
      <c r="CV1083" s="39"/>
      <c r="CW1083" s="39"/>
      <c r="CX1083" s="39"/>
      <c r="CY1083" s="39"/>
      <c r="CZ1083" s="39"/>
      <c r="DA1083" s="39"/>
      <c r="DB1083" s="39"/>
      <c r="DC1083" s="39"/>
      <c r="DD1083" s="39"/>
      <c r="DE1083" s="39"/>
      <c r="DF1083" s="39"/>
      <c r="DG1083" s="39"/>
      <c r="DH1083" s="39"/>
      <c r="DI1083" s="39"/>
      <c r="DJ1083" s="39"/>
      <c r="DK1083" s="39"/>
      <c r="DL1083" s="39"/>
      <c r="DM1083" s="39"/>
      <c r="DN1083" s="39"/>
      <c r="DO1083" s="39"/>
      <c r="DP1083" s="39"/>
      <c r="DQ1083" s="39"/>
      <c r="DR1083" s="39"/>
      <c r="DS1083" s="39"/>
      <c r="DT1083" s="39"/>
      <c r="DU1083" s="39"/>
      <c r="DV1083" s="39"/>
      <c r="DW1083" s="39"/>
      <c r="DX1083" s="39"/>
      <c r="DY1083" s="39"/>
      <c r="DZ1083" s="39"/>
      <c r="EA1083" s="39"/>
      <c r="EB1083" s="39"/>
      <c r="EC1083" s="39"/>
      <c r="ED1083" s="39"/>
      <c r="EE1083" s="39"/>
      <c r="EF1083" s="39"/>
      <c r="EG1083" s="39"/>
      <c r="EH1083" s="39"/>
      <c r="EI1083" s="39"/>
      <c r="EJ1083" s="39"/>
      <c r="EK1083" s="39"/>
      <c r="EL1083" s="39"/>
      <c r="EM1083" s="39"/>
      <c r="EN1083" s="39"/>
      <c r="EO1083" s="39"/>
      <c r="EP1083" s="39"/>
      <c r="EQ1083" s="39"/>
      <c r="ER1083" s="39"/>
      <c r="ES1083" s="39"/>
      <c r="ET1083" s="39"/>
      <c r="EU1083" s="39"/>
      <c r="EV1083" s="39"/>
      <c r="EW1083" s="39"/>
      <c r="EX1083" s="39"/>
      <c r="EY1083" s="39"/>
      <c r="EZ1083" s="39"/>
      <c r="FA1083" s="39"/>
      <c r="FB1083" s="39"/>
      <c r="FC1083" s="39"/>
      <c r="FD1083" s="39"/>
      <c r="FE1083" s="39"/>
      <c r="FF1083" s="39"/>
      <c r="FG1083" s="39"/>
      <c r="FH1083" s="39"/>
      <c r="FI1083" s="39"/>
      <c r="FJ1083" s="39"/>
      <c r="FK1083" s="39"/>
      <c r="FL1083" s="39"/>
      <c r="FM1083" s="39"/>
      <c r="FN1083" s="39"/>
      <c r="FO1083" s="39"/>
      <c r="FP1083" s="39"/>
      <c r="FQ1083" s="39"/>
      <c r="FR1083" s="39"/>
      <c r="FS1083" s="39"/>
      <c r="FT1083" s="39"/>
      <c r="FU1083" s="39"/>
      <c r="FV1083" s="39"/>
      <c r="FW1083" s="39"/>
      <c r="FX1083" s="39"/>
      <c r="FY1083" s="39"/>
      <c r="FZ1083" s="39"/>
      <c r="GA1083" s="39"/>
      <c r="GB1083" s="39"/>
      <c r="GC1083" s="39"/>
      <c r="GD1083" s="39"/>
      <c r="GE1083" s="39"/>
      <c r="GF1083" s="39"/>
      <c r="GG1083" s="39"/>
      <c r="GH1083" s="39"/>
      <c r="GI1083" s="39"/>
      <c r="GJ1083" s="39"/>
      <c r="GK1083" s="39"/>
      <c r="GL1083" s="39"/>
      <c r="GM1083" s="39"/>
      <c r="GN1083" s="39"/>
      <c r="GO1083" s="39"/>
      <c r="GP1083" s="39"/>
      <c r="GQ1083" s="39"/>
      <c r="GR1083" s="39"/>
      <c r="GS1083" s="39"/>
      <c r="GT1083" s="39"/>
      <c r="GU1083" s="39"/>
      <c r="GV1083" s="39"/>
      <c r="GW1083" s="39"/>
      <c r="GX1083" s="39"/>
      <c r="GY1083" s="39"/>
      <c r="GZ1083" s="39"/>
      <c r="HA1083" s="39"/>
      <c r="HB1083" s="39"/>
      <c r="HC1083" s="39"/>
      <c r="HD1083" s="39"/>
      <c r="HE1083" s="39"/>
      <c r="HF1083" s="39"/>
      <c r="HG1083" s="39"/>
      <c r="HH1083" s="39"/>
      <c r="HI1083" s="39"/>
      <c r="HJ1083" s="39"/>
      <c r="HK1083" s="39"/>
      <c r="HL1083" s="39"/>
      <c r="HM1083" s="39"/>
      <c r="HN1083" s="39"/>
      <c r="HO1083" s="39"/>
      <c r="HP1083" s="39"/>
      <c r="HQ1083" s="39"/>
      <c r="HR1083" s="39"/>
      <c r="HS1083" s="39"/>
      <c r="HT1083" s="39"/>
    </row>
    <row r="1084" spans="1:228" ht="12.75" hidden="1" customHeight="1" x14ac:dyDescent="0.25">
      <c r="A1084" s="630">
        <v>7</v>
      </c>
      <c r="B1084" s="631"/>
      <c r="C1084" s="279">
        <f ca="1">SUM(AG223:AG234)</f>
        <v>14.567</v>
      </c>
      <c r="D1084" s="624">
        <f ca="1">C1084/(SUM(E223:E234)/(1+$Y$8))</f>
        <v>0.1</v>
      </c>
      <c r="E1084" s="33"/>
      <c r="F1084" s="33"/>
      <c r="G1084" s="33"/>
      <c r="H1084" s="290"/>
      <c r="I1084" s="290"/>
      <c r="J1084" s="290"/>
      <c r="K1084" s="290"/>
      <c r="L1084" s="290"/>
      <c r="M1084" s="290"/>
      <c r="N1084" s="290"/>
      <c r="O1084" s="33"/>
      <c r="P1084" s="33"/>
      <c r="Q1084" s="33"/>
      <c r="R1084" s="33"/>
      <c r="S1084" s="39"/>
      <c r="T1084" s="39"/>
      <c r="U1084" s="39"/>
      <c r="V1084" s="39"/>
      <c r="W1084" s="39"/>
      <c r="X1084" s="39"/>
      <c r="Y1084" s="39"/>
      <c r="Z1084" s="39"/>
      <c r="AA1084" s="524">
        <f>300000*0.25/1000</f>
        <v>75</v>
      </c>
      <c r="AB1084" s="33"/>
      <c r="AC1084" s="394" t="s">
        <v>101</v>
      </c>
      <c r="AD1084" s="394"/>
      <c r="AE1084" s="410"/>
      <c r="AF1084" s="33"/>
      <c r="AG1084" s="389">
        <f t="shared" si="1289"/>
        <v>31</v>
      </c>
      <c r="AH1084" s="390">
        <f t="shared" si="1282"/>
        <v>0</v>
      </c>
      <c r="AI1084" s="390">
        <f t="shared" si="1286"/>
        <v>0</v>
      </c>
      <c r="AJ1084" s="390">
        <f t="shared" si="1286"/>
        <v>0</v>
      </c>
      <c r="AK1084" s="390">
        <f t="shared" si="1270"/>
        <v>0</v>
      </c>
      <c r="AL1084" s="390">
        <f t="shared" si="1285"/>
        <v>0.05</v>
      </c>
      <c r="AM1084" s="390">
        <f t="shared" si="1285"/>
        <v>0.03</v>
      </c>
      <c r="AN1084" s="391">
        <f t="shared" si="1287"/>
        <v>0.08</v>
      </c>
      <c r="AO1084" s="283"/>
      <c r="AP1084" s="389">
        <f t="shared" si="1290"/>
        <v>31</v>
      </c>
      <c r="AQ1084" s="390">
        <f t="shared" ca="1" si="1272"/>
        <v>0</v>
      </c>
      <c r="AR1084" s="390">
        <f t="shared" ca="1" si="1277"/>
        <v>0</v>
      </c>
      <c r="AS1084" s="390">
        <f t="shared" ca="1" si="1278"/>
        <v>0</v>
      </c>
      <c r="AT1084" s="326">
        <f t="shared" ca="1" si="1279"/>
        <v>0</v>
      </c>
      <c r="AU1084" s="326">
        <f t="shared" ca="1" si="1280"/>
        <v>0</v>
      </c>
      <c r="AV1084" s="326">
        <f t="shared" ca="1" si="1280"/>
        <v>0</v>
      </c>
      <c r="AW1084" s="391">
        <f t="shared" ca="1" si="1288"/>
        <v>0</v>
      </c>
      <c r="AX1084" s="39"/>
      <c r="AY1084" s="39"/>
      <c r="AZ1084" s="39"/>
      <c r="BA1084" s="1242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9"/>
      <c r="CM1084" s="39"/>
      <c r="CN1084" s="39"/>
      <c r="CO1084" s="39"/>
      <c r="CP1084" s="39"/>
      <c r="CQ1084" s="39"/>
      <c r="CR1084" s="39"/>
      <c r="CS1084" s="39"/>
      <c r="CT1084" s="39"/>
      <c r="CU1084" s="39"/>
      <c r="CV1084" s="39"/>
      <c r="CW1084" s="39"/>
      <c r="CX1084" s="39"/>
      <c r="CY1084" s="39"/>
      <c r="CZ1084" s="39"/>
      <c r="DA1084" s="39"/>
      <c r="DB1084" s="39"/>
      <c r="DC1084" s="39"/>
      <c r="DD1084" s="39"/>
      <c r="DE1084" s="39"/>
      <c r="DF1084" s="39"/>
      <c r="DG1084" s="39"/>
      <c r="DH1084" s="39"/>
      <c r="DI1084" s="39"/>
      <c r="DJ1084" s="39"/>
      <c r="DK1084" s="39"/>
      <c r="DL1084" s="39"/>
      <c r="DM1084" s="39"/>
      <c r="DN1084" s="39"/>
      <c r="DO1084" s="39"/>
      <c r="DP1084" s="39"/>
      <c r="DQ1084" s="39"/>
      <c r="DR1084" s="39"/>
      <c r="DS1084" s="39"/>
      <c r="DT1084" s="39"/>
      <c r="DU1084" s="39"/>
      <c r="DV1084" s="39"/>
      <c r="DW1084" s="39"/>
      <c r="DX1084" s="39"/>
      <c r="DY1084" s="39"/>
      <c r="DZ1084" s="39"/>
      <c r="EA1084" s="39"/>
      <c r="EB1084" s="39"/>
      <c r="EC1084" s="39"/>
      <c r="ED1084" s="39"/>
      <c r="EE1084" s="39"/>
      <c r="EF1084" s="39"/>
      <c r="EG1084" s="39"/>
      <c r="EH1084" s="39"/>
      <c r="EI1084" s="39"/>
      <c r="EJ1084" s="39"/>
      <c r="EK1084" s="39"/>
      <c r="EL1084" s="39"/>
      <c r="EM1084" s="39"/>
      <c r="EN1084" s="39"/>
      <c r="EO1084" s="39"/>
      <c r="EP1084" s="39"/>
      <c r="EQ1084" s="39"/>
      <c r="ER1084" s="39"/>
      <c r="ES1084" s="39"/>
      <c r="ET1084" s="39"/>
      <c r="EU1084" s="39"/>
      <c r="EV1084" s="39"/>
      <c r="EW1084" s="39"/>
      <c r="EX1084" s="39"/>
      <c r="EY1084" s="39"/>
      <c r="EZ1084" s="39"/>
      <c r="FA1084" s="39"/>
      <c r="FB1084" s="39"/>
      <c r="FC1084" s="39"/>
      <c r="FD1084" s="39"/>
      <c r="FE1084" s="39"/>
      <c r="FF1084" s="39"/>
      <c r="FG1084" s="39"/>
      <c r="FH1084" s="39"/>
      <c r="FI1084" s="39"/>
      <c r="FJ1084" s="39"/>
      <c r="FK1084" s="39"/>
      <c r="FL1084" s="39"/>
      <c r="FM1084" s="39"/>
      <c r="FN1084" s="39"/>
      <c r="FO1084" s="39"/>
      <c r="FP1084" s="39"/>
      <c r="FQ1084" s="39"/>
      <c r="FR1084" s="39"/>
      <c r="FS1084" s="39"/>
      <c r="FT1084" s="39"/>
      <c r="FU1084" s="39"/>
      <c r="FV1084" s="39"/>
      <c r="FW1084" s="39"/>
      <c r="FX1084" s="39"/>
      <c r="FY1084" s="39"/>
      <c r="FZ1084" s="39"/>
      <c r="GA1084" s="39"/>
      <c r="GB1084" s="39"/>
      <c r="GC1084" s="39"/>
      <c r="GD1084" s="39"/>
      <c r="GE1084" s="39"/>
      <c r="GF1084" s="39"/>
      <c r="GG1084" s="39"/>
      <c r="GH1084" s="39"/>
      <c r="GI1084" s="39"/>
      <c r="GJ1084" s="39"/>
      <c r="GK1084" s="39"/>
      <c r="GL1084" s="39"/>
      <c r="GM1084" s="39"/>
      <c r="GN1084" s="39"/>
      <c r="GO1084" s="39"/>
      <c r="GP1084" s="39"/>
      <c r="GQ1084" s="39"/>
      <c r="GR1084" s="39"/>
      <c r="GS1084" s="39"/>
      <c r="GT1084" s="39"/>
      <c r="GU1084" s="39"/>
      <c r="GV1084" s="39"/>
      <c r="GW1084" s="39"/>
      <c r="GX1084" s="39"/>
      <c r="GY1084" s="39"/>
      <c r="GZ1084" s="39"/>
      <c r="HA1084" s="39"/>
      <c r="HB1084" s="39"/>
      <c r="HC1084" s="39"/>
      <c r="HD1084" s="39"/>
      <c r="HE1084" s="39"/>
      <c r="HF1084" s="39"/>
      <c r="HG1084" s="39"/>
      <c r="HH1084" s="39"/>
      <c r="HI1084" s="39"/>
      <c r="HJ1084" s="39"/>
      <c r="HK1084" s="39"/>
      <c r="HL1084" s="39"/>
      <c r="HM1084" s="39"/>
      <c r="HN1084" s="39"/>
      <c r="HO1084" s="39"/>
      <c r="HP1084" s="39"/>
      <c r="HQ1084" s="39"/>
      <c r="HR1084" s="39"/>
      <c r="HS1084" s="39"/>
      <c r="HT1084" s="39"/>
    </row>
    <row r="1085" spans="1:228" ht="12.75" hidden="1" customHeight="1" x14ac:dyDescent="0.25">
      <c r="A1085" s="633">
        <v>8</v>
      </c>
      <c r="B1085" s="634"/>
      <c r="C1085" s="279">
        <f ca="1">SUM(AG235:AG246)</f>
        <v>14.567</v>
      </c>
      <c r="D1085" s="624">
        <f ca="1">C1085/(SUM(E235:E246)/(1+$Y$8))</f>
        <v>0.1</v>
      </c>
      <c r="E1085" s="33"/>
      <c r="F1085" s="33"/>
      <c r="G1085" s="362" t="s">
        <v>321</v>
      </c>
      <c r="H1085" s="526" t="s">
        <v>245</v>
      </c>
      <c r="I1085" s="695" t="s">
        <v>322</v>
      </c>
      <c r="J1085" s="695" t="s">
        <v>323</v>
      </c>
      <c r="K1085" s="290"/>
      <c r="L1085" s="290"/>
      <c r="M1085" s="290"/>
      <c r="N1085" s="290"/>
      <c r="O1085" s="33"/>
      <c r="P1085" s="33"/>
      <c r="Q1085" s="33"/>
      <c r="R1085" s="33"/>
      <c r="S1085" s="693" t="s">
        <v>324</v>
      </c>
      <c r="T1085" s="290"/>
      <c r="U1085" s="290"/>
      <c r="V1085" s="279"/>
      <c r="W1085" s="33"/>
      <c r="X1085" s="33"/>
      <c r="Y1085" s="33"/>
      <c r="Z1085" s="33"/>
      <c r="AA1085" s="524"/>
      <c r="AB1085" s="33"/>
      <c r="AC1085" s="396" t="s">
        <v>284</v>
      </c>
      <c r="AD1085" s="397" t="s">
        <v>45</v>
      </c>
      <c r="AE1085" s="397" t="s">
        <v>46</v>
      </c>
      <c r="AF1085" s="33"/>
      <c r="AG1085" s="389">
        <f t="shared" si="1289"/>
        <v>32</v>
      </c>
      <c r="AH1085" s="390">
        <f t="shared" si="1282"/>
        <v>0</v>
      </c>
      <c r="AI1085" s="390">
        <f t="shared" si="1286"/>
        <v>0</v>
      </c>
      <c r="AJ1085" s="390">
        <f t="shared" si="1286"/>
        <v>0</v>
      </c>
      <c r="AK1085" s="390">
        <f t="shared" si="1270"/>
        <v>0</v>
      </c>
      <c r="AL1085" s="390">
        <f t="shared" si="1285"/>
        <v>0.05</v>
      </c>
      <c r="AM1085" s="390">
        <f t="shared" si="1285"/>
        <v>0.03</v>
      </c>
      <c r="AN1085" s="391">
        <f t="shared" si="1287"/>
        <v>0.08</v>
      </c>
      <c r="AO1085" s="283"/>
      <c r="AP1085" s="389">
        <f t="shared" si="1290"/>
        <v>32</v>
      </c>
      <c r="AQ1085" s="390">
        <f t="shared" ca="1" si="1272"/>
        <v>0</v>
      </c>
      <c r="AR1085" s="390">
        <f t="shared" ca="1" si="1277"/>
        <v>0</v>
      </c>
      <c r="AS1085" s="390">
        <f t="shared" ca="1" si="1278"/>
        <v>0</v>
      </c>
      <c r="AT1085" s="326">
        <f t="shared" ca="1" si="1279"/>
        <v>0</v>
      </c>
      <c r="AU1085" s="326">
        <f t="shared" ca="1" si="1280"/>
        <v>0</v>
      </c>
      <c r="AV1085" s="326">
        <f t="shared" ca="1" si="1280"/>
        <v>0</v>
      </c>
      <c r="AW1085" s="391">
        <f t="shared" ca="1" si="1288"/>
        <v>0</v>
      </c>
      <c r="AX1085" s="39"/>
      <c r="AY1085" s="39"/>
      <c r="AZ1085" s="39"/>
      <c r="BA1085" s="1242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/>
      <c r="BP1085" s="39"/>
      <c r="BQ1085" s="39"/>
      <c r="BR1085" s="39"/>
      <c r="BS1085" s="39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39"/>
      <c r="CD1085" s="39"/>
      <c r="CE1085" s="39"/>
      <c r="CF1085" s="39"/>
      <c r="CG1085" s="39"/>
      <c r="CH1085" s="39"/>
      <c r="CI1085" s="39"/>
      <c r="CJ1085" s="39"/>
      <c r="CK1085" s="39"/>
      <c r="CL1085" s="39"/>
      <c r="CM1085" s="39"/>
      <c r="CN1085" s="39"/>
      <c r="CO1085" s="39"/>
      <c r="CP1085" s="39"/>
      <c r="CQ1085" s="39"/>
      <c r="CR1085" s="39"/>
      <c r="CS1085" s="39"/>
      <c r="CT1085" s="39"/>
      <c r="CU1085" s="39"/>
      <c r="CV1085" s="39"/>
      <c r="CW1085" s="39"/>
      <c r="CX1085" s="39"/>
      <c r="CY1085" s="39"/>
      <c r="CZ1085" s="39"/>
      <c r="DA1085" s="39"/>
      <c r="DB1085" s="39"/>
      <c r="DC1085" s="39"/>
      <c r="DD1085" s="39"/>
      <c r="DE1085" s="39"/>
      <c r="DF1085" s="39"/>
      <c r="DG1085" s="39"/>
      <c r="DH1085" s="39"/>
      <c r="DI1085" s="39"/>
      <c r="DJ1085" s="39"/>
      <c r="DK1085" s="39"/>
      <c r="DL1085" s="39"/>
      <c r="DM1085" s="39"/>
      <c r="DN1085" s="39"/>
      <c r="DO1085" s="39"/>
      <c r="DP1085" s="39"/>
      <c r="DQ1085" s="39"/>
      <c r="DR1085" s="39"/>
      <c r="DS1085" s="39"/>
      <c r="DT1085" s="39"/>
      <c r="DU1085" s="39"/>
      <c r="DV1085" s="39"/>
      <c r="DW1085" s="39"/>
      <c r="DX1085" s="39"/>
      <c r="DY1085" s="39"/>
      <c r="DZ1085" s="39"/>
      <c r="EA1085" s="39"/>
      <c r="EB1085" s="39"/>
      <c r="EC1085" s="39"/>
      <c r="ED1085" s="39"/>
      <c r="EE1085" s="39"/>
      <c r="EF1085" s="39"/>
      <c r="EG1085" s="39"/>
      <c r="EH1085" s="39"/>
      <c r="EI1085" s="39"/>
      <c r="EJ1085" s="39"/>
      <c r="EK1085" s="39"/>
      <c r="EL1085" s="39"/>
      <c r="EM1085" s="39"/>
      <c r="EN1085" s="39"/>
      <c r="EO1085" s="39"/>
      <c r="EP1085" s="39"/>
      <c r="EQ1085" s="39"/>
      <c r="ER1085" s="39"/>
      <c r="ES1085" s="39"/>
      <c r="ET1085" s="39"/>
      <c r="EU1085" s="39"/>
      <c r="EV1085" s="39"/>
      <c r="EW1085" s="39"/>
      <c r="EX1085" s="39"/>
      <c r="EY1085" s="39"/>
      <c r="EZ1085" s="39"/>
      <c r="FA1085" s="39"/>
      <c r="FB1085" s="39"/>
      <c r="FC1085" s="39"/>
      <c r="FD1085" s="39"/>
      <c r="FE1085" s="39"/>
      <c r="FF1085" s="39"/>
      <c r="FG1085" s="39"/>
      <c r="FH1085" s="39"/>
      <c r="FI1085" s="39"/>
      <c r="FJ1085" s="39"/>
      <c r="FK1085" s="39"/>
      <c r="FL1085" s="39"/>
      <c r="FM1085" s="39"/>
      <c r="FN1085" s="39"/>
      <c r="FO1085" s="39"/>
      <c r="FP1085" s="39"/>
      <c r="FQ1085" s="39"/>
      <c r="FR1085" s="39"/>
      <c r="FS1085" s="39"/>
      <c r="FT1085" s="39"/>
      <c r="FU1085" s="39"/>
      <c r="FV1085" s="39"/>
      <c r="FW1085" s="39"/>
      <c r="FX1085" s="39"/>
      <c r="FY1085" s="39"/>
      <c r="FZ1085" s="39"/>
      <c r="GA1085" s="39"/>
      <c r="GB1085" s="39"/>
      <c r="GC1085" s="39"/>
      <c r="GD1085" s="39"/>
      <c r="GE1085" s="39"/>
      <c r="GF1085" s="39"/>
      <c r="GG1085" s="39"/>
      <c r="GH1085" s="39"/>
      <c r="GI1085" s="39"/>
      <c r="GJ1085" s="39"/>
      <c r="GK1085" s="39"/>
      <c r="GL1085" s="39"/>
      <c r="GM1085" s="39"/>
      <c r="GN1085" s="39"/>
      <c r="GO1085" s="39"/>
      <c r="GP1085" s="39"/>
      <c r="GQ1085" s="39"/>
      <c r="GR1085" s="39"/>
      <c r="GS1085" s="39"/>
      <c r="GT1085" s="39"/>
      <c r="GU1085" s="39"/>
      <c r="GV1085" s="39"/>
      <c r="GW1085" s="39"/>
      <c r="GX1085" s="39"/>
      <c r="GY1085" s="39"/>
      <c r="GZ1085" s="39"/>
      <c r="HA1085" s="39"/>
      <c r="HB1085" s="39"/>
      <c r="HC1085" s="39"/>
      <c r="HD1085" s="39"/>
      <c r="HE1085" s="39"/>
      <c r="HF1085" s="39"/>
      <c r="HG1085" s="39"/>
      <c r="HH1085" s="39"/>
      <c r="HI1085" s="39"/>
      <c r="HJ1085" s="39"/>
      <c r="HK1085" s="39"/>
      <c r="HL1085" s="39"/>
      <c r="HM1085" s="39"/>
      <c r="HN1085" s="39"/>
      <c r="HO1085" s="39"/>
      <c r="HP1085" s="39"/>
      <c r="HQ1085" s="39"/>
      <c r="HR1085" s="39"/>
      <c r="HS1085" s="39"/>
      <c r="HT1085" s="39"/>
    </row>
    <row r="1086" spans="1:228" ht="12.75" hidden="1" customHeight="1" x14ac:dyDescent="0.25">
      <c r="A1086" s="622">
        <v>9</v>
      </c>
      <c r="B1086" s="623"/>
      <c r="C1086" s="279">
        <f ca="1">SUM(AG247:AG258)</f>
        <v>14.567</v>
      </c>
      <c r="D1086" s="624">
        <f ca="1">C1086/(SUM(E247:E258)/(1+$Y$8))</f>
        <v>0.1</v>
      </c>
      <c r="E1086" s="33"/>
      <c r="F1086" s="33"/>
      <c r="G1086" s="459">
        <v>1</v>
      </c>
      <c r="H1086" s="321" t="str">
        <f>H1051</f>
        <v>GoldLife Temporal</v>
      </c>
      <c r="I1086" s="459">
        <v>2</v>
      </c>
      <c r="J1086" s="459">
        <v>3</v>
      </c>
      <c r="K1086" s="39"/>
      <c r="L1086" s="39"/>
      <c r="M1086" s="39"/>
      <c r="N1086" s="39"/>
      <c r="O1086" s="33"/>
      <c r="P1086" s="33"/>
      <c r="Q1086" s="33"/>
      <c r="R1086" s="33"/>
      <c r="S1086" s="694" t="s">
        <v>325</v>
      </c>
      <c r="T1086" s="76"/>
      <c r="U1086" s="525"/>
      <c r="V1086" s="525"/>
      <c r="W1086" s="654"/>
      <c r="X1086" s="655"/>
      <c r="Y1086" s="655"/>
      <c r="Z1086" s="655"/>
      <c r="AA1086" s="49" t="s">
        <v>75</v>
      </c>
      <c r="AB1086" s="33"/>
      <c r="AC1086" s="23" t="s">
        <v>169</v>
      </c>
      <c r="AD1086" s="411">
        <f ca="1">IF($AD$1055&lt;20,ROUND(AD$1059/(1-$AD$1079),4),IF(AD1055&gt;30,ROUND(AD$1059/(1-$AD$1079),4),ROUND(AD$1059/(1-$AD$1079),4)))-$AD$1082</f>
        <v>1.4567000000000001</v>
      </c>
      <c r="AE1086" s="411">
        <f ca="1">IF($AD$1055&lt;20,ROUND(AE$1059/(1-$AD$1079),4),IF(AE1055&gt;30,ROUND(AE$1059/(1-$AD$1079),4),ROUND(AE$1059/(1-$AD$1079),4)))-$AD$1082</f>
        <v>0</v>
      </c>
      <c r="AF1086" s="524" t="s">
        <v>556</v>
      </c>
      <c r="AG1086" s="389">
        <f t="shared" si="1289"/>
        <v>33</v>
      </c>
      <c r="AH1086" s="390">
        <f t="shared" si="1282"/>
        <v>0</v>
      </c>
      <c r="AI1086" s="390">
        <f t="shared" si="1286"/>
        <v>0</v>
      </c>
      <c r="AJ1086" s="390">
        <f t="shared" si="1286"/>
        <v>0</v>
      </c>
      <c r="AK1086" s="390">
        <f t="shared" ref="AK1086:AK1117" si="1291">SUM(AH1086:AJ1086)</f>
        <v>0</v>
      </c>
      <c r="AL1086" s="390">
        <f t="shared" si="1285"/>
        <v>0.05</v>
      </c>
      <c r="AM1086" s="390">
        <f t="shared" si="1285"/>
        <v>0.03</v>
      </c>
      <c r="AN1086" s="391">
        <f t="shared" ref="AN1086:AN1149" si="1292">SUM(AK1086:AM1086)</f>
        <v>0.08</v>
      </c>
      <c r="AO1086" s="283"/>
      <c r="AP1086" s="389">
        <f t="shared" si="1290"/>
        <v>33</v>
      </c>
      <c r="AQ1086" s="390">
        <f t="shared" ca="1" si="1272"/>
        <v>0</v>
      </c>
      <c r="AR1086" s="390">
        <f t="shared" ca="1" si="1277"/>
        <v>0</v>
      </c>
      <c r="AS1086" s="390">
        <f t="shared" ca="1" si="1278"/>
        <v>0</v>
      </c>
      <c r="AT1086" s="326">
        <f t="shared" ca="1" si="1279"/>
        <v>0</v>
      </c>
      <c r="AU1086" s="326">
        <f t="shared" ca="1" si="1280"/>
        <v>0</v>
      </c>
      <c r="AV1086" s="326">
        <f t="shared" ca="1" si="1280"/>
        <v>0</v>
      </c>
      <c r="AW1086" s="391">
        <f t="shared" ref="AW1086:AW1149" ca="1" si="1293">SUM(AT1086:AV1086)</f>
        <v>0</v>
      </c>
      <c r="AX1086" s="39"/>
      <c r="AY1086" s="39"/>
      <c r="AZ1086" s="39"/>
      <c r="BA1086" s="1242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/>
      <c r="BP1086" s="39"/>
      <c r="BQ1086" s="39"/>
      <c r="BR1086" s="39"/>
      <c r="BS1086" s="39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  <c r="DJ1086" s="39"/>
      <c r="DK1086" s="39"/>
      <c r="DL1086" s="39"/>
      <c r="DM1086" s="39"/>
      <c r="DN1086" s="39"/>
      <c r="DO1086" s="39"/>
      <c r="DP1086" s="39"/>
      <c r="DQ1086" s="39"/>
      <c r="DR1086" s="39"/>
      <c r="DS1086" s="39"/>
      <c r="DT1086" s="39"/>
      <c r="DU1086" s="39"/>
      <c r="DV1086" s="39"/>
      <c r="DW1086" s="39"/>
      <c r="DX1086" s="39"/>
      <c r="DY1086" s="39"/>
      <c r="DZ1086" s="39"/>
      <c r="EA1086" s="39"/>
      <c r="EB1086" s="39"/>
      <c r="EC1086" s="39"/>
      <c r="ED1086" s="39"/>
      <c r="EE1086" s="39"/>
      <c r="EF1086" s="39"/>
      <c r="EG1086" s="39"/>
      <c r="EH1086" s="39"/>
      <c r="EI1086" s="39"/>
      <c r="EJ1086" s="39"/>
      <c r="EK1086" s="39"/>
      <c r="EL1086" s="39"/>
      <c r="EM1086" s="39"/>
      <c r="EN1086" s="39"/>
      <c r="EO1086" s="39"/>
      <c r="EP1086" s="39"/>
      <c r="EQ1086" s="39"/>
      <c r="ER1086" s="39"/>
      <c r="ES1086" s="39"/>
      <c r="ET1086" s="39"/>
      <c r="EU1086" s="39"/>
      <c r="EV1086" s="39"/>
      <c r="EW1086" s="39"/>
      <c r="EX1086" s="39"/>
      <c r="EY1086" s="39"/>
      <c r="EZ1086" s="39"/>
      <c r="FA1086" s="39"/>
      <c r="FB1086" s="39"/>
      <c r="FC1086" s="39"/>
      <c r="FD1086" s="39"/>
      <c r="FE1086" s="39"/>
      <c r="FF1086" s="39"/>
      <c r="FG1086" s="39"/>
      <c r="FH1086" s="39"/>
      <c r="FI1086" s="39"/>
      <c r="FJ1086" s="39"/>
      <c r="FK1086" s="39"/>
      <c r="FL1086" s="39"/>
      <c r="FM1086" s="39"/>
      <c r="FN1086" s="39"/>
      <c r="FO1086" s="39"/>
      <c r="FP1086" s="39"/>
      <c r="FQ1086" s="39"/>
      <c r="FR1086" s="39"/>
      <c r="FS1086" s="39"/>
      <c r="FT1086" s="39"/>
      <c r="FU1086" s="39"/>
      <c r="FV1086" s="39"/>
      <c r="FW1086" s="39"/>
      <c r="FX1086" s="39"/>
      <c r="FY1086" s="39"/>
      <c r="FZ1086" s="39"/>
      <c r="GA1086" s="39"/>
      <c r="GB1086" s="39"/>
      <c r="GC1086" s="39"/>
      <c r="GD1086" s="39"/>
      <c r="GE1086" s="39"/>
      <c r="GF1086" s="39"/>
      <c r="GG1086" s="39"/>
      <c r="GH1086" s="39"/>
      <c r="GI1086" s="39"/>
      <c r="GJ1086" s="39"/>
      <c r="GK1086" s="39"/>
      <c r="GL1086" s="39"/>
      <c r="GM1086" s="39"/>
      <c r="GN1086" s="39"/>
      <c r="GO1086" s="39"/>
      <c r="GP1086" s="39"/>
      <c r="GQ1086" s="39"/>
      <c r="GR1086" s="39"/>
      <c r="GS1086" s="39"/>
      <c r="GT1086" s="39"/>
      <c r="GU1086" s="39"/>
      <c r="GV1086" s="39"/>
      <c r="GW1086" s="39"/>
      <c r="GX1086" s="39"/>
      <c r="GY1086" s="39"/>
      <c r="GZ1086" s="39"/>
      <c r="HA1086" s="39"/>
      <c r="HB1086" s="39"/>
      <c r="HC1086" s="39"/>
      <c r="HD1086" s="39"/>
      <c r="HE1086" s="39"/>
      <c r="HF1086" s="39"/>
      <c r="HG1086" s="39"/>
      <c r="HH1086" s="39"/>
      <c r="HI1086" s="39"/>
      <c r="HJ1086" s="39"/>
      <c r="HK1086" s="39"/>
      <c r="HL1086" s="39"/>
      <c r="HM1086" s="39"/>
      <c r="HN1086" s="39"/>
      <c r="HO1086" s="39"/>
      <c r="HP1086" s="39"/>
      <c r="HQ1086" s="39"/>
      <c r="HR1086" s="39"/>
      <c r="HS1086" s="39"/>
      <c r="HT1086" s="39"/>
    </row>
    <row r="1087" spans="1:228" ht="12.75" hidden="1" customHeight="1" x14ac:dyDescent="0.25">
      <c r="A1087" s="642">
        <v>10</v>
      </c>
      <c r="B1087" s="643"/>
      <c r="C1087" s="644">
        <f ca="1">SUM(AG259:AG270)</f>
        <v>14.567</v>
      </c>
      <c r="D1087" s="645">
        <f ca="1">C1087/(SUM(E259:E270)/(1+$Y$8))</f>
        <v>0.1</v>
      </c>
      <c r="E1087" s="33"/>
      <c r="F1087" s="33"/>
      <c r="G1087" s="459">
        <v>2</v>
      </c>
      <c r="H1087" s="321" t="str">
        <f>H1052</f>
        <v>Renta de Retiro</v>
      </c>
      <c r="I1087" s="459">
        <v>4</v>
      </c>
      <c r="J1087" s="459">
        <v>5</v>
      </c>
      <c r="K1087" s="39"/>
      <c r="L1087" s="39"/>
      <c r="M1087" s="39"/>
      <c r="N1087" s="39"/>
      <c r="O1087" s="33"/>
      <c r="P1087" s="279"/>
      <c r="Q1087" s="279"/>
      <c r="R1087" s="33"/>
      <c r="S1087" s="23"/>
      <c r="T1087" s="526" t="s">
        <v>45</v>
      </c>
      <c r="U1087" s="526" t="s">
        <v>46</v>
      </c>
      <c r="V1087" s="526" t="s">
        <v>293</v>
      </c>
      <c r="W1087" s="526" t="s">
        <v>294</v>
      </c>
      <c r="X1087" s="526" t="s">
        <v>295</v>
      </c>
      <c r="Y1087" s="526" t="s">
        <v>296</v>
      </c>
      <c r="Z1087" s="657" t="s">
        <v>297</v>
      </c>
      <c r="AA1087" s="50" t="s">
        <v>141</v>
      </c>
      <c r="AB1087" s="33"/>
      <c r="AC1087" s="399" t="s">
        <v>164</v>
      </c>
      <c r="AD1087" s="412">
        <f ca="1">ROUND(AD$1060/(1-$AD$1069),4)</f>
        <v>1.0884</v>
      </c>
      <c r="AE1087" s="412">
        <f ca="1">ROUND(AE$1060/(1-$AD$1069),4)</f>
        <v>0</v>
      </c>
      <c r="AF1087" s="33"/>
      <c r="AG1087" s="389">
        <f t="shared" si="1289"/>
        <v>34</v>
      </c>
      <c r="AH1087" s="390">
        <f t="shared" si="1282"/>
        <v>0</v>
      </c>
      <c r="AI1087" s="390">
        <f t="shared" si="1286"/>
        <v>0</v>
      </c>
      <c r="AJ1087" s="390">
        <f t="shared" si="1286"/>
        <v>0</v>
      </c>
      <c r="AK1087" s="390">
        <f t="shared" si="1291"/>
        <v>0</v>
      </c>
      <c r="AL1087" s="390">
        <f t="shared" ref="AL1087:AM1102" si="1294">AL1086</f>
        <v>0.05</v>
      </c>
      <c r="AM1087" s="390">
        <f t="shared" si="1294"/>
        <v>0.03</v>
      </c>
      <c r="AN1087" s="391">
        <f t="shared" si="1292"/>
        <v>0.08</v>
      </c>
      <c r="AO1087" s="283"/>
      <c r="AP1087" s="389">
        <f t="shared" si="1290"/>
        <v>34</v>
      </c>
      <c r="AQ1087" s="390">
        <f t="shared" ca="1" si="1272"/>
        <v>0</v>
      </c>
      <c r="AR1087" s="390">
        <f t="shared" ca="1" si="1277"/>
        <v>0</v>
      </c>
      <c r="AS1087" s="390">
        <f t="shared" ca="1" si="1278"/>
        <v>0</v>
      </c>
      <c r="AT1087" s="326">
        <f t="shared" ca="1" si="1279"/>
        <v>0</v>
      </c>
      <c r="AU1087" s="326">
        <f t="shared" ca="1" si="1280"/>
        <v>0</v>
      </c>
      <c r="AV1087" s="326">
        <f t="shared" ca="1" si="1280"/>
        <v>0</v>
      </c>
      <c r="AW1087" s="391">
        <f t="shared" ca="1" si="1293"/>
        <v>0</v>
      </c>
      <c r="AX1087" s="39"/>
      <c r="AY1087" s="39"/>
      <c r="AZ1087" s="39"/>
      <c r="BA1087" s="1242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/>
      <c r="BP1087" s="39"/>
      <c r="BQ1087" s="39"/>
      <c r="BR1087" s="39"/>
      <c r="BS1087" s="39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39"/>
      <c r="CD1087" s="39"/>
      <c r="CE1087" s="39"/>
      <c r="CF1087" s="39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39"/>
      <c r="CR1087" s="39"/>
      <c r="CS1087" s="39"/>
      <c r="CT1087" s="39"/>
      <c r="CU1087" s="39"/>
      <c r="CV1087" s="39"/>
      <c r="CW1087" s="39"/>
      <c r="CX1087" s="39"/>
      <c r="CY1087" s="39"/>
      <c r="CZ1087" s="39"/>
      <c r="DA1087" s="39"/>
      <c r="DB1087" s="39"/>
      <c r="DC1087" s="39"/>
      <c r="DD1087" s="39"/>
      <c r="DE1087" s="39"/>
      <c r="DF1087" s="39"/>
      <c r="DG1087" s="39"/>
      <c r="DH1087" s="39"/>
      <c r="DI1087" s="39"/>
      <c r="DJ1087" s="39"/>
      <c r="DK1087" s="39"/>
      <c r="DL1087" s="39"/>
      <c r="DM1087" s="39"/>
      <c r="DN1087" s="39"/>
      <c r="DO1087" s="39"/>
      <c r="DP1087" s="39"/>
      <c r="DQ1087" s="39"/>
      <c r="DR1087" s="39"/>
      <c r="DS1087" s="39"/>
      <c r="DT1087" s="39"/>
      <c r="DU1087" s="39"/>
      <c r="DV1087" s="39"/>
      <c r="DW1087" s="39"/>
      <c r="DX1087" s="39"/>
      <c r="DY1087" s="39"/>
      <c r="DZ1087" s="39"/>
      <c r="EA1087" s="39"/>
      <c r="EB1087" s="39"/>
      <c r="EC1087" s="39"/>
      <c r="ED1087" s="39"/>
      <c r="EE1087" s="39"/>
      <c r="EF1087" s="39"/>
      <c r="EG1087" s="39"/>
      <c r="EH1087" s="39"/>
      <c r="EI1087" s="39"/>
      <c r="EJ1087" s="39"/>
      <c r="EK1087" s="39"/>
      <c r="EL1087" s="39"/>
      <c r="EM1087" s="39"/>
      <c r="EN1087" s="39"/>
      <c r="EO1087" s="39"/>
      <c r="EP1087" s="39"/>
      <c r="EQ1087" s="39"/>
      <c r="ER1087" s="39"/>
      <c r="ES1087" s="39"/>
      <c r="ET1087" s="39"/>
      <c r="EU1087" s="39"/>
      <c r="EV1087" s="39"/>
      <c r="EW1087" s="39"/>
      <c r="EX1087" s="39"/>
      <c r="EY1087" s="39"/>
      <c r="EZ1087" s="39"/>
      <c r="FA1087" s="39"/>
      <c r="FB1087" s="39"/>
      <c r="FC1087" s="39"/>
      <c r="FD1087" s="39"/>
      <c r="FE1087" s="39"/>
      <c r="FF1087" s="39"/>
      <c r="FG1087" s="39"/>
      <c r="FH1087" s="39"/>
      <c r="FI1087" s="39"/>
      <c r="FJ1087" s="39"/>
      <c r="FK1087" s="39"/>
      <c r="FL1087" s="39"/>
      <c r="FM1087" s="39"/>
      <c r="FN1087" s="39"/>
      <c r="FO1087" s="39"/>
      <c r="FP1087" s="39"/>
      <c r="FQ1087" s="39"/>
      <c r="FR1087" s="39"/>
      <c r="FS1087" s="39"/>
      <c r="FT1087" s="39"/>
      <c r="FU1087" s="39"/>
      <c r="FV1087" s="39"/>
      <c r="FW1087" s="39"/>
      <c r="FX1087" s="39"/>
      <c r="FY1087" s="39"/>
      <c r="FZ1087" s="39"/>
      <c r="GA1087" s="39"/>
      <c r="GB1087" s="39"/>
      <c r="GC1087" s="39"/>
      <c r="GD1087" s="39"/>
      <c r="GE1087" s="39"/>
      <c r="GF1087" s="39"/>
      <c r="GG1087" s="39"/>
      <c r="GH1087" s="39"/>
      <c r="GI1087" s="39"/>
      <c r="GJ1087" s="39"/>
      <c r="GK1087" s="39"/>
      <c r="GL1087" s="39"/>
      <c r="GM1087" s="39"/>
      <c r="GN1087" s="39"/>
      <c r="GO1087" s="39"/>
      <c r="GP1087" s="39"/>
      <c r="GQ1087" s="39"/>
      <c r="GR1087" s="39"/>
      <c r="GS1087" s="39"/>
      <c r="GT1087" s="39"/>
      <c r="GU1087" s="39"/>
      <c r="GV1087" s="39"/>
      <c r="GW1087" s="39"/>
      <c r="GX1087" s="39"/>
      <c r="GY1087" s="39"/>
      <c r="GZ1087" s="39"/>
      <c r="HA1087" s="39"/>
      <c r="HB1087" s="39"/>
      <c r="HC1087" s="39"/>
      <c r="HD1087" s="39"/>
      <c r="HE1087" s="39"/>
      <c r="HF1087" s="39"/>
      <c r="HG1087" s="39"/>
      <c r="HH1087" s="39"/>
      <c r="HI1087" s="39"/>
      <c r="HJ1087" s="39"/>
      <c r="HK1087" s="39"/>
      <c r="HL1087" s="39"/>
      <c r="HM1087" s="39"/>
      <c r="HN1087" s="39"/>
      <c r="HO1087" s="39"/>
      <c r="HP1087" s="39"/>
      <c r="HQ1087" s="39"/>
      <c r="HR1087" s="39"/>
      <c r="HS1087" s="39"/>
      <c r="HT1087" s="39"/>
    </row>
    <row r="1088" spans="1:228" ht="12.75" hidden="1" customHeight="1" x14ac:dyDescent="0.25">
      <c r="A1088" s="33"/>
      <c r="B1088" s="33"/>
      <c r="C1088" s="33"/>
      <c r="D1088" s="33"/>
      <c r="E1088" s="33"/>
      <c r="F1088" s="33"/>
      <c r="G1088" s="448">
        <v>3</v>
      </c>
      <c r="H1088" s="696" t="str">
        <f>H1053</f>
        <v>Renta Educacional</v>
      </c>
      <c r="I1088" s="448">
        <v>6</v>
      </c>
      <c r="J1088" s="448">
        <v>7</v>
      </c>
      <c r="K1088" s="39"/>
      <c r="L1088" s="39"/>
      <c r="M1088" s="39"/>
      <c r="N1088" s="39"/>
      <c r="O1088" s="33"/>
      <c r="P1088" s="279"/>
      <c r="Q1088" s="279"/>
      <c r="R1088" s="33"/>
      <c r="S1088" s="399" t="s">
        <v>284</v>
      </c>
      <c r="T1088" s="664">
        <f ca="1">J12</f>
        <v>36</v>
      </c>
      <c r="U1088" s="527"/>
      <c r="V1088" s="527"/>
      <c r="W1088" s="527"/>
      <c r="X1088" s="527"/>
      <c r="Y1088" s="527"/>
      <c r="Z1088" s="527"/>
      <c r="AA1088" s="51" t="s">
        <v>270</v>
      </c>
      <c r="AB1088" s="33"/>
      <c r="AC1088" s="399" t="s">
        <v>165</v>
      </c>
      <c r="AD1088" s="412">
        <f ca="1">ROUND(AD$1061/(1-$AD$1070),4)</f>
        <v>0.1183</v>
      </c>
      <c r="AE1088" s="412">
        <f ca="1">ROUND(AE$1061/(1-$AD$1070),4)</f>
        <v>0</v>
      </c>
      <c r="AF1088" s="33"/>
      <c r="AG1088" s="389">
        <f t="shared" si="1289"/>
        <v>35</v>
      </c>
      <c r="AH1088" s="390">
        <f t="shared" si="1282"/>
        <v>0</v>
      </c>
      <c r="AI1088" s="390">
        <f t="shared" ref="AI1088:AJ1103" si="1295">AI1087</f>
        <v>0</v>
      </c>
      <c r="AJ1088" s="390">
        <f t="shared" si="1295"/>
        <v>0</v>
      </c>
      <c r="AK1088" s="390">
        <f t="shared" si="1291"/>
        <v>0</v>
      </c>
      <c r="AL1088" s="390">
        <f t="shared" si="1294"/>
        <v>0.05</v>
      </c>
      <c r="AM1088" s="390">
        <f t="shared" si="1294"/>
        <v>0.03</v>
      </c>
      <c r="AN1088" s="391">
        <f t="shared" si="1292"/>
        <v>0.08</v>
      </c>
      <c r="AO1088" s="283"/>
      <c r="AP1088" s="389">
        <f t="shared" si="1290"/>
        <v>35</v>
      </c>
      <c r="AQ1088" s="390">
        <f t="shared" ca="1" si="1272"/>
        <v>0</v>
      </c>
      <c r="AR1088" s="390">
        <f t="shared" ca="1" si="1277"/>
        <v>0</v>
      </c>
      <c r="AS1088" s="390">
        <f t="shared" ca="1" si="1278"/>
        <v>0</v>
      </c>
      <c r="AT1088" s="326">
        <f t="shared" ca="1" si="1279"/>
        <v>0</v>
      </c>
      <c r="AU1088" s="326">
        <f t="shared" ca="1" si="1280"/>
        <v>0</v>
      </c>
      <c r="AV1088" s="326">
        <f t="shared" ca="1" si="1280"/>
        <v>0</v>
      </c>
      <c r="AW1088" s="391">
        <f t="shared" ca="1" si="1293"/>
        <v>0</v>
      </c>
      <c r="AX1088" s="39"/>
      <c r="AY1088" s="39"/>
      <c r="AZ1088" s="39"/>
      <c r="BA1088" s="1242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/>
      <c r="BP1088" s="39"/>
      <c r="BQ1088" s="39"/>
      <c r="BR1088" s="39"/>
      <c r="BS1088" s="39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39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39"/>
      <c r="CR1088" s="39"/>
      <c r="CS1088" s="39"/>
      <c r="CT1088" s="39"/>
      <c r="CU1088" s="39"/>
      <c r="CV1088" s="39"/>
      <c r="CW1088" s="39"/>
      <c r="CX1088" s="39"/>
      <c r="CY1088" s="39"/>
      <c r="CZ1088" s="39"/>
      <c r="DA1088" s="39"/>
      <c r="DB1088" s="39"/>
      <c r="DC1088" s="39"/>
      <c r="DD1088" s="39"/>
      <c r="DE1088" s="39"/>
      <c r="DF1088" s="39"/>
      <c r="DG1088" s="39"/>
      <c r="DH1088" s="39"/>
      <c r="DI1088" s="39"/>
      <c r="DJ1088" s="39"/>
      <c r="DK1088" s="39"/>
      <c r="DL1088" s="39"/>
      <c r="DM1088" s="39"/>
      <c r="DN1088" s="39"/>
      <c r="DO1088" s="39"/>
      <c r="DP1088" s="39"/>
      <c r="DQ1088" s="39"/>
      <c r="DR1088" s="39"/>
      <c r="DS1088" s="39"/>
      <c r="DT1088" s="39"/>
      <c r="DU1088" s="39"/>
      <c r="DV1088" s="39"/>
      <c r="DW1088" s="39"/>
      <c r="DX1088" s="39"/>
      <c r="DY1088" s="39"/>
      <c r="DZ1088" s="39"/>
      <c r="EA1088" s="39"/>
      <c r="EB1088" s="39"/>
      <c r="EC1088" s="39"/>
      <c r="ED1088" s="39"/>
      <c r="EE1088" s="39"/>
      <c r="EF1088" s="39"/>
      <c r="EG1088" s="39"/>
      <c r="EH1088" s="39"/>
      <c r="EI1088" s="39"/>
      <c r="EJ1088" s="39"/>
      <c r="EK1088" s="39"/>
      <c r="EL1088" s="39"/>
      <c r="EM1088" s="39"/>
      <c r="EN1088" s="39"/>
      <c r="EO1088" s="39"/>
      <c r="EP1088" s="39"/>
      <c r="EQ1088" s="39"/>
      <c r="ER1088" s="39"/>
      <c r="ES1088" s="39"/>
      <c r="ET1088" s="39"/>
      <c r="EU1088" s="39"/>
      <c r="EV1088" s="39"/>
      <c r="EW1088" s="39"/>
      <c r="EX1088" s="39"/>
      <c r="EY1088" s="39"/>
      <c r="EZ1088" s="39"/>
      <c r="FA1088" s="39"/>
      <c r="FB1088" s="39"/>
      <c r="FC1088" s="39"/>
      <c r="FD1088" s="39"/>
      <c r="FE1088" s="39"/>
      <c r="FF1088" s="39"/>
      <c r="FG1088" s="39"/>
      <c r="FH1088" s="39"/>
      <c r="FI1088" s="39"/>
      <c r="FJ1088" s="39"/>
      <c r="FK1088" s="39"/>
      <c r="FL1088" s="39"/>
      <c r="FM1088" s="39"/>
      <c r="FN1088" s="39"/>
      <c r="FO1088" s="39"/>
      <c r="FP1088" s="39"/>
      <c r="FQ1088" s="39"/>
      <c r="FR1088" s="39"/>
      <c r="FS1088" s="39"/>
      <c r="FT1088" s="39"/>
      <c r="FU1088" s="39"/>
      <c r="FV1088" s="39"/>
      <c r="FW1088" s="39"/>
      <c r="FX1088" s="39"/>
      <c r="FY1088" s="39"/>
      <c r="FZ1088" s="39"/>
      <c r="GA1088" s="39"/>
      <c r="GB1088" s="39"/>
      <c r="GC1088" s="39"/>
      <c r="GD1088" s="39"/>
      <c r="GE1088" s="39"/>
      <c r="GF1088" s="39"/>
      <c r="GG1088" s="39"/>
      <c r="GH1088" s="39"/>
      <c r="GI1088" s="39"/>
      <c r="GJ1088" s="39"/>
      <c r="GK1088" s="39"/>
      <c r="GL1088" s="39"/>
      <c r="GM1088" s="39"/>
      <c r="GN1088" s="39"/>
      <c r="GO1088" s="39"/>
      <c r="GP1088" s="39"/>
      <c r="GQ1088" s="39"/>
      <c r="GR1088" s="39"/>
      <c r="GS1088" s="39"/>
      <c r="GT1088" s="39"/>
      <c r="GU1088" s="39"/>
      <c r="GV1088" s="39"/>
      <c r="GW1088" s="39"/>
      <c r="GX1088" s="39"/>
      <c r="GY1088" s="39"/>
      <c r="GZ1088" s="39"/>
      <c r="HA1088" s="39"/>
      <c r="HB1088" s="39"/>
      <c r="HC1088" s="39"/>
      <c r="HD1088" s="39"/>
      <c r="HE1088" s="39"/>
      <c r="HF1088" s="39"/>
      <c r="HG1088" s="39"/>
      <c r="HH1088" s="39"/>
      <c r="HI1088" s="39"/>
      <c r="HJ1088" s="39"/>
      <c r="HK1088" s="39"/>
      <c r="HL1088" s="39"/>
      <c r="HM1088" s="39"/>
      <c r="HN1088" s="39"/>
      <c r="HO1088" s="39"/>
      <c r="HP1088" s="39"/>
      <c r="HQ1088" s="39"/>
      <c r="HR1088" s="39"/>
      <c r="HS1088" s="39"/>
      <c r="HT1088" s="39"/>
    </row>
    <row r="1089" spans="1:228" ht="12.75" hidden="1" customHeight="1" x14ac:dyDescent="0.25">
      <c r="A1089" s="33"/>
      <c r="B1089" s="33"/>
      <c r="C1089" s="33"/>
      <c r="D1089" s="33"/>
      <c r="E1089" s="33"/>
      <c r="F1089" s="33"/>
      <c r="G1089" s="362" t="s">
        <v>326</v>
      </c>
      <c r="H1089" s="697" t="str">
        <f>VLOOKUP(H1060,G1086:H1088,2)</f>
        <v>GoldLife Temporal</v>
      </c>
      <c r="I1089" s="362">
        <f>VLOOKUP($H$1060,$G$1086:$J$1088,3,FALSE)</f>
        <v>2</v>
      </c>
      <c r="J1089" s="362">
        <f>VLOOKUP($H$1060,$G$1086:$J$1088,4,FALSE)</f>
        <v>3</v>
      </c>
      <c r="K1089" s="39"/>
      <c r="L1089" s="39"/>
      <c r="M1089" s="39"/>
      <c r="N1089" s="39"/>
      <c r="O1089" s="33"/>
      <c r="P1089" s="279"/>
      <c r="Q1089" s="279"/>
      <c r="R1089" s="33"/>
      <c r="S1089" s="669" t="s">
        <v>299</v>
      </c>
      <c r="T1089" s="23">
        <f ca="1">($AD$1086*E20*(1+$F$20)/1000)</f>
        <v>145.66999999999999</v>
      </c>
      <c r="U1089" s="23"/>
      <c r="V1089" s="23"/>
      <c r="W1089" s="23"/>
      <c r="X1089" s="23"/>
      <c r="Y1089" s="23"/>
      <c r="Z1089" s="23"/>
      <c r="AA1089" s="23">
        <f t="shared" ref="AA1089:AA1095" ca="1" si="1296">SUM(T1089:Z1089)</f>
        <v>145.66999999999999</v>
      </c>
      <c r="AB1089" s="33"/>
      <c r="AC1089" s="399" t="s">
        <v>286</v>
      </c>
      <c r="AD1089" s="412">
        <f ca="1">ROUND(AD$1062/(1-$AD$1071),4)</f>
        <v>1.325</v>
      </c>
      <c r="AE1089" s="412">
        <f ca="1">ROUND(AE$1062/(1-$AD$1071),4)</f>
        <v>0</v>
      </c>
      <c r="AF1089" s="33"/>
      <c r="AG1089" s="389">
        <f t="shared" si="1289"/>
        <v>36</v>
      </c>
      <c r="AH1089" s="390">
        <f t="shared" si="1282"/>
        <v>0</v>
      </c>
      <c r="AI1089" s="390">
        <f t="shared" si="1295"/>
        <v>0</v>
      </c>
      <c r="AJ1089" s="390">
        <f t="shared" si="1295"/>
        <v>0</v>
      </c>
      <c r="AK1089" s="390">
        <f t="shared" si="1291"/>
        <v>0</v>
      </c>
      <c r="AL1089" s="390">
        <f t="shared" si="1294"/>
        <v>0.05</v>
      </c>
      <c r="AM1089" s="390">
        <f t="shared" si="1294"/>
        <v>0.03</v>
      </c>
      <c r="AN1089" s="391">
        <f t="shared" si="1292"/>
        <v>0.08</v>
      </c>
      <c r="AO1089" s="283"/>
      <c r="AP1089" s="389">
        <f t="shared" si="1290"/>
        <v>36</v>
      </c>
      <c r="AQ1089" s="390">
        <f t="shared" ca="1" si="1272"/>
        <v>0</v>
      </c>
      <c r="AR1089" s="390">
        <f t="shared" ca="1" si="1277"/>
        <v>0</v>
      </c>
      <c r="AS1089" s="390">
        <f t="shared" ca="1" si="1278"/>
        <v>0</v>
      </c>
      <c r="AT1089" s="326">
        <f t="shared" ca="1" si="1279"/>
        <v>0</v>
      </c>
      <c r="AU1089" s="326">
        <f t="shared" ca="1" si="1280"/>
        <v>0</v>
      </c>
      <c r="AV1089" s="326">
        <f t="shared" ca="1" si="1280"/>
        <v>0</v>
      </c>
      <c r="AW1089" s="391">
        <f t="shared" ca="1" si="1293"/>
        <v>0</v>
      </c>
      <c r="AX1089" s="39"/>
      <c r="AY1089" s="39"/>
      <c r="AZ1089" s="39"/>
      <c r="BA1089" s="1242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/>
      <c r="BP1089" s="39"/>
      <c r="BQ1089" s="39"/>
      <c r="BR1089" s="39"/>
      <c r="BS1089" s="39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39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39"/>
      <c r="CR1089" s="39"/>
      <c r="CS1089" s="39"/>
      <c r="CT1089" s="39"/>
      <c r="CU1089" s="39"/>
      <c r="CV1089" s="39"/>
      <c r="CW1089" s="39"/>
      <c r="CX1089" s="39"/>
      <c r="CY1089" s="39"/>
      <c r="CZ1089" s="39"/>
      <c r="DA1089" s="39"/>
      <c r="DB1089" s="39"/>
      <c r="DC1089" s="39"/>
      <c r="DD1089" s="39"/>
      <c r="DE1089" s="39"/>
      <c r="DF1089" s="39"/>
      <c r="DG1089" s="39"/>
      <c r="DH1089" s="39"/>
      <c r="DI1089" s="39"/>
      <c r="DJ1089" s="39"/>
      <c r="DK1089" s="39"/>
      <c r="DL1089" s="39"/>
      <c r="DM1089" s="39"/>
      <c r="DN1089" s="39"/>
      <c r="DO1089" s="39"/>
      <c r="DP1089" s="39"/>
      <c r="DQ1089" s="39"/>
      <c r="DR1089" s="39"/>
      <c r="DS1089" s="39"/>
      <c r="DT1089" s="39"/>
      <c r="DU1089" s="39"/>
      <c r="DV1089" s="39"/>
      <c r="DW1089" s="39"/>
      <c r="DX1089" s="39"/>
      <c r="DY1089" s="39"/>
      <c r="DZ1089" s="39"/>
      <c r="EA1089" s="39"/>
      <c r="EB1089" s="39"/>
      <c r="EC1089" s="39"/>
      <c r="ED1089" s="39"/>
      <c r="EE1089" s="39"/>
      <c r="EF1089" s="39"/>
      <c r="EG1089" s="39"/>
      <c r="EH1089" s="39"/>
      <c r="EI1089" s="39"/>
      <c r="EJ1089" s="39"/>
      <c r="EK1089" s="39"/>
      <c r="EL1089" s="39"/>
      <c r="EM1089" s="39"/>
      <c r="EN1089" s="39"/>
      <c r="EO1089" s="39"/>
      <c r="EP1089" s="39"/>
      <c r="EQ1089" s="39"/>
      <c r="ER1089" s="39"/>
      <c r="ES1089" s="39"/>
      <c r="ET1089" s="39"/>
      <c r="EU1089" s="39"/>
      <c r="EV1089" s="39"/>
      <c r="EW1089" s="39"/>
      <c r="EX1089" s="39"/>
      <c r="EY1089" s="39"/>
      <c r="EZ1089" s="39"/>
      <c r="FA1089" s="39"/>
      <c r="FB1089" s="39"/>
      <c r="FC1089" s="39"/>
      <c r="FD1089" s="39"/>
      <c r="FE1089" s="39"/>
      <c r="FF1089" s="39"/>
      <c r="FG1089" s="39"/>
      <c r="FH1089" s="39"/>
      <c r="FI1089" s="39"/>
      <c r="FJ1089" s="39"/>
      <c r="FK1089" s="39"/>
      <c r="FL1089" s="39"/>
      <c r="FM1089" s="39"/>
      <c r="FN1089" s="39"/>
      <c r="FO1089" s="39"/>
      <c r="FP1089" s="39"/>
      <c r="FQ1089" s="39"/>
      <c r="FR1089" s="39"/>
      <c r="FS1089" s="39"/>
      <c r="FT1089" s="39"/>
      <c r="FU1089" s="39"/>
      <c r="FV1089" s="39"/>
      <c r="FW1089" s="39"/>
      <c r="FX1089" s="39"/>
      <c r="FY1089" s="39"/>
      <c r="FZ1089" s="39"/>
      <c r="GA1089" s="39"/>
      <c r="GB1089" s="39"/>
      <c r="GC1089" s="39"/>
      <c r="GD1089" s="39"/>
      <c r="GE1089" s="39"/>
      <c r="GF1089" s="39"/>
      <c r="GG1089" s="39"/>
      <c r="GH1089" s="39"/>
      <c r="GI1089" s="39"/>
      <c r="GJ1089" s="39"/>
      <c r="GK1089" s="39"/>
      <c r="GL1089" s="39"/>
      <c r="GM1089" s="39"/>
      <c r="GN1089" s="39"/>
      <c r="GO1089" s="39"/>
      <c r="GP1089" s="39"/>
      <c r="GQ1089" s="39"/>
      <c r="GR1089" s="39"/>
      <c r="GS1089" s="39"/>
      <c r="GT1089" s="39"/>
      <c r="GU1089" s="39"/>
      <c r="GV1089" s="39"/>
      <c r="GW1089" s="39"/>
      <c r="GX1089" s="39"/>
      <c r="GY1089" s="39"/>
      <c r="GZ1089" s="39"/>
      <c r="HA1089" s="39"/>
      <c r="HB1089" s="39"/>
      <c r="HC1089" s="39"/>
      <c r="HD1089" s="39"/>
      <c r="HE1089" s="39"/>
      <c r="HF1089" s="39"/>
      <c r="HG1089" s="39"/>
      <c r="HH1089" s="39"/>
      <c r="HI1089" s="39"/>
      <c r="HJ1089" s="39"/>
      <c r="HK1089" s="39"/>
      <c r="HL1089" s="39"/>
      <c r="HM1089" s="39"/>
      <c r="HN1089" s="39"/>
      <c r="HO1089" s="39"/>
      <c r="HP1089" s="39"/>
      <c r="HQ1089" s="39"/>
      <c r="HR1089" s="39"/>
      <c r="HS1089" s="39"/>
      <c r="HT1089" s="39"/>
    </row>
    <row r="1090" spans="1:228" ht="12.75" hidden="1" customHeight="1" x14ac:dyDescent="0.25">
      <c r="A1090" s="39"/>
      <c r="B1090" s="39"/>
      <c r="C1090" s="39"/>
      <c r="D1090" s="39"/>
      <c r="E1090" s="39"/>
      <c r="F1090" s="39"/>
      <c r="G1090" s="33"/>
      <c r="H1090" s="33"/>
      <c r="I1090" s="33"/>
      <c r="J1090" s="279"/>
      <c r="K1090" s="279"/>
      <c r="L1090" s="279"/>
      <c r="M1090" s="33"/>
      <c r="N1090" s="33"/>
      <c r="O1090" s="33"/>
      <c r="P1090" s="33"/>
      <c r="Q1090" s="33"/>
      <c r="R1090" s="33"/>
      <c r="S1090" s="669" t="s">
        <v>300</v>
      </c>
      <c r="T1090" s="399">
        <f t="shared" ref="T1090:T1095" ca="1" si="1297">T1071</f>
        <v>0</v>
      </c>
      <c r="U1090" s="399"/>
      <c r="V1090" s="399"/>
      <c r="W1090" s="399"/>
      <c r="X1090" s="399"/>
      <c r="Y1090" s="399"/>
      <c r="Z1090" s="399"/>
      <c r="AA1090" s="399">
        <f t="shared" ca="1" si="1296"/>
        <v>0</v>
      </c>
      <c r="AB1090" s="33"/>
      <c r="AC1090" s="401" t="s">
        <v>288</v>
      </c>
      <c r="AD1090" s="414">
        <f ca="1">ROUND(AD$1063/(1-$AD$1072),4)</f>
        <v>1.5616000000000001</v>
      </c>
      <c r="AE1090" s="414">
        <f ca="1">ROUND(AE$1063/(1-$AD$1072),4)</f>
        <v>0</v>
      </c>
      <c r="AF1090" s="33"/>
      <c r="AG1090" s="389">
        <f t="shared" si="1289"/>
        <v>37</v>
      </c>
      <c r="AH1090" s="390">
        <f t="shared" si="1282"/>
        <v>0</v>
      </c>
      <c r="AI1090" s="390">
        <f t="shared" si="1295"/>
        <v>0</v>
      </c>
      <c r="AJ1090" s="390">
        <f t="shared" si="1295"/>
        <v>0</v>
      </c>
      <c r="AK1090" s="390">
        <f t="shared" si="1291"/>
        <v>0</v>
      </c>
      <c r="AL1090" s="390">
        <f t="shared" si="1294"/>
        <v>0.05</v>
      </c>
      <c r="AM1090" s="390">
        <f t="shared" si="1294"/>
        <v>0.03</v>
      </c>
      <c r="AN1090" s="391">
        <f t="shared" si="1292"/>
        <v>0.08</v>
      </c>
      <c r="AO1090" s="283"/>
      <c r="AP1090" s="389">
        <f t="shared" si="1290"/>
        <v>37</v>
      </c>
      <c r="AQ1090" s="390">
        <f t="shared" ca="1" si="1272"/>
        <v>0</v>
      </c>
      <c r="AR1090" s="390">
        <f t="shared" ca="1" si="1277"/>
        <v>0</v>
      </c>
      <c r="AS1090" s="390">
        <f t="shared" ca="1" si="1278"/>
        <v>0</v>
      </c>
      <c r="AT1090" s="326">
        <f t="shared" ca="1" si="1279"/>
        <v>0</v>
      </c>
      <c r="AU1090" s="326">
        <f t="shared" ca="1" si="1280"/>
        <v>0</v>
      </c>
      <c r="AV1090" s="326">
        <f t="shared" ca="1" si="1280"/>
        <v>0</v>
      </c>
      <c r="AW1090" s="391">
        <f t="shared" ca="1" si="1293"/>
        <v>0</v>
      </c>
      <c r="AX1090" s="39"/>
      <c r="AY1090" s="39"/>
      <c r="AZ1090" s="39"/>
      <c r="BA1090" s="1242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/>
      <c r="BP1090" s="39"/>
      <c r="BQ1090" s="39"/>
      <c r="BR1090" s="39"/>
      <c r="BS1090" s="39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39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39"/>
      <c r="CR1090" s="39"/>
      <c r="CS1090" s="39"/>
      <c r="CT1090" s="39"/>
      <c r="CU1090" s="39"/>
      <c r="CV1090" s="39"/>
      <c r="CW1090" s="39"/>
      <c r="CX1090" s="39"/>
      <c r="CY1090" s="39"/>
      <c r="CZ1090" s="39"/>
      <c r="DA1090" s="39"/>
      <c r="DB1090" s="39"/>
      <c r="DC1090" s="39"/>
      <c r="DD1090" s="39"/>
      <c r="DE1090" s="39"/>
      <c r="DF1090" s="39"/>
      <c r="DG1090" s="39"/>
      <c r="DH1090" s="39"/>
      <c r="DI1090" s="39"/>
      <c r="DJ1090" s="39"/>
      <c r="DK1090" s="39"/>
      <c r="DL1090" s="39"/>
      <c r="DM1090" s="39"/>
      <c r="DN1090" s="39"/>
      <c r="DO1090" s="39"/>
      <c r="DP1090" s="39"/>
      <c r="DQ1090" s="39"/>
      <c r="DR1090" s="39"/>
      <c r="DS1090" s="39"/>
      <c r="DT1090" s="39"/>
      <c r="DU1090" s="39"/>
      <c r="DV1090" s="39"/>
      <c r="DW1090" s="39"/>
      <c r="DX1090" s="39"/>
      <c r="DY1090" s="39"/>
      <c r="DZ1090" s="39"/>
      <c r="EA1090" s="39"/>
      <c r="EB1090" s="39"/>
      <c r="EC1090" s="39"/>
      <c r="ED1090" s="39"/>
      <c r="EE1090" s="39"/>
      <c r="EF1090" s="39"/>
      <c r="EG1090" s="39"/>
      <c r="EH1090" s="39"/>
      <c r="EI1090" s="39"/>
      <c r="EJ1090" s="39"/>
      <c r="EK1090" s="39"/>
      <c r="EL1090" s="39"/>
      <c r="EM1090" s="39"/>
      <c r="EN1090" s="39"/>
      <c r="EO1090" s="39"/>
      <c r="EP1090" s="39"/>
      <c r="EQ1090" s="39"/>
      <c r="ER1090" s="39"/>
      <c r="ES1090" s="39"/>
      <c r="ET1090" s="39"/>
      <c r="EU1090" s="39"/>
      <c r="EV1090" s="39"/>
      <c r="EW1090" s="39"/>
      <c r="EX1090" s="39"/>
      <c r="EY1090" s="39"/>
      <c r="EZ1090" s="39"/>
      <c r="FA1090" s="39"/>
      <c r="FB1090" s="39"/>
      <c r="FC1090" s="39"/>
      <c r="FD1090" s="39"/>
      <c r="FE1090" s="39"/>
      <c r="FF1090" s="39"/>
      <c r="FG1090" s="39"/>
      <c r="FH1090" s="39"/>
      <c r="FI1090" s="39"/>
      <c r="FJ1090" s="39"/>
      <c r="FK1090" s="39"/>
      <c r="FL1090" s="39"/>
      <c r="FM1090" s="39"/>
      <c r="FN1090" s="39"/>
      <c r="FO1090" s="39"/>
      <c r="FP1090" s="39"/>
      <c r="FQ1090" s="39"/>
      <c r="FR1090" s="39"/>
      <c r="FS1090" s="39"/>
      <c r="FT1090" s="39"/>
      <c r="FU1090" s="39"/>
      <c r="FV1090" s="39"/>
      <c r="FW1090" s="39"/>
      <c r="FX1090" s="39"/>
      <c r="FY1090" s="39"/>
      <c r="FZ1090" s="39"/>
      <c r="GA1090" s="39"/>
      <c r="GB1090" s="39"/>
      <c r="GC1090" s="39"/>
      <c r="GD1090" s="39"/>
      <c r="GE1090" s="39"/>
      <c r="GF1090" s="39"/>
      <c r="GG1090" s="39"/>
      <c r="GH1090" s="39"/>
      <c r="GI1090" s="39"/>
      <c r="GJ1090" s="39"/>
      <c r="GK1090" s="39"/>
      <c r="GL1090" s="39"/>
      <c r="GM1090" s="39"/>
      <c r="GN1090" s="39"/>
      <c r="GO1090" s="39"/>
      <c r="GP1090" s="39"/>
      <c r="GQ1090" s="39"/>
      <c r="GR1090" s="39"/>
      <c r="GS1090" s="39"/>
      <c r="GT1090" s="39"/>
      <c r="GU1090" s="39"/>
      <c r="GV1090" s="39"/>
      <c r="GW1090" s="39"/>
      <c r="GX1090" s="39"/>
      <c r="GY1090" s="39"/>
      <c r="GZ1090" s="39"/>
      <c r="HA1090" s="39"/>
      <c r="HB1090" s="39"/>
      <c r="HC1090" s="39"/>
      <c r="HD1090" s="39"/>
      <c r="HE1090" s="39"/>
      <c r="HF1090" s="39"/>
      <c r="HG1090" s="39"/>
      <c r="HH1090" s="39"/>
      <c r="HI1090" s="39"/>
      <c r="HJ1090" s="39"/>
      <c r="HK1090" s="39"/>
      <c r="HL1090" s="39"/>
      <c r="HM1090" s="39"/>
      <c r="HN1090" s="39"/>
      <c r="HO1090" s="39"/>
      <c r="HP1090" s="39"/>
      <c r="HQ1090" s="39"/>
      <c r="HR1090" s="39"/>
      <c r="HS1090" s="39"/>
      <c r="HT1090" s="39"/>
    </row>
    <row r="1091" spans="1:228" ht="12.75" hidden="1" customHeight="1" x14ac:dyDescent="0.25">
      <c r="A1091" s="39"/>
      <c r="B1091" s="39"/>
      <c r="C1091" s="39"/>
      <c r="D1091" s="39"/>
      <c r="E1091" s="39"/>
      <c r="F1091" s="39"/>
      <c r="G1091" s="33"/>
      <c r="H1091" s="33"/>
      <c r="I1091" s="33"/>
      <c r="J1091" s="279"/>
      <c r="K1091" s="279"/>
      <c r="L1091" s="279"/>
      <c r="M1091" s="33"/>
      <c r="N1091" s="33"/>
      <c r="O1091" s="33"/>
      <c r="P1091" s="33"/>
      <c r="Q1091" s="33"/>
      <c r="R1091" s="33"/>
      <c r="S1091" s="669" t="s">
        <v>329</v>
      </c>
      <c r="T1091" s="399">
        <f t="shared" ca="1" si="1297"/>
        <v>0</v>
      </c>
      <c r="U1091" s="399"/>
      <c r="V1091" s="399"/>
      <c r="W1091" s="399"/>
      <c r="X1091" s="399"/>
      <c r="Y1091" s="399"/>
      <c r="Z1091" s="399"/>
      <c r="AA1091" s="399">
        <f t="shared" ca="1" si="1296"/>
        <v>0</v>
      </c>
      <c r="AB1091" s="33"/>
      <c r="AC1091" s="33"/>
      <c r="AD1091" s="33"/>
      <c r="AE1091" s="246"/>
      <c r="AF1091" s="33"/>
      <c r="AG1091" s="389">
        <f t="shared" si="1289"/>
        <v>38</v>
      </c>
      <c r="AH1091" s="390">
        <f t="shared" si="1282"/>
        <v>0</v>
      </c>
      <c r="AI1091" s="390">
        <f t="shared" si="1295"/>
        <v>0</v>
      </c>
      <c r="AJ1091" s="390">
        <f t="shared" si="1295"/>
        <v>0</v>
      </c>
      <c r="AK1091" s="390">
        <f t="shared" si="1291"/>
        <v>0</v>
      </c>
      <c r="AL1091" s="390">
        <f t="shared" si="1294"/>
        <v>0.05</v>
      </c>
      <c r="AM1091" s="390">
        <f t="shared" si="1294"/>
        <v>0.03</v>
      </c>
      <c r="AN1091" s="391">
        <f t="shared" si="1292"/>
        <v>0.08</v>
      </c>
      <c r="AO1091" s="283"/>
      <c r="AP1091" s="389">
        <f t="shared" si="1290"/>
        <v>38</v>
      </c>
      <c r="AQ1091" s="390">
        <f t="shared" ca="1" si="1272"/>
        <v>0</v>
      </c>
      <c r="AR1091" s="390">
        <f t="shared" ca="1" si="1277"/>
        <v>0</v>
      </c>
      <c r="AS1091" s="390">
        <f t="shared" ca="1" si="1278"/>
        <v>0</v>
      </c>
      <c r="AT1091" s="326">
        <f t="shared" ca="1" si="1279"/>
        <v>0</v>
      </c>
      <c r="AU1091" s="326">
        <f t="shared" ca="1" si="1280"/>
        <v>0</v>
      </c>
      <c r="AV1091" s="326">
        <f t="shared" ca="1" si="1280"/>
        <v>0</v>
      </c>
      <c r="AW1091" s="391">
        <f t="shared" ca="1" si="1293"/>
        <v>0</v>
      </c>
      <c r="AX1091" s="39"/>
      <c r="AY1091" s="39"/>
      <c r="AZ1091" s="39"/>
      <c r="BA1091" s="1242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/>
      <c r="BP1091" s="39"/>
      <c r="BQ1091" s="39"/>
      <c r="BR1091" s="39"/>
      <c r="BS1091" s="39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39"/>
      <c r="CD1091" s="39"/>
      <c r="CE1091" s="39"/>
      <c r="CF1091" s="39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39"/>
      <c r="CR1091" s="39"/>
      <c r="CS1091" s="39"/>
      <c r="CT1091" s="39"/>
      <c r="CU1091" s="39"/>
      <c r="CV1091" s="39"/>
      <c r="CW1091" s="39"/>
      <c r="CX1091" s="39"/>
      <c r="CY1091" s="39"/>
      <c r="CZ1091" s="39"/>
      <c r="DA1091" s="39"/>
      <c r="DB1091" s="39"/>
      <c r="DC1091" s="39"/>
      <c r="DD1091" s="39"/>
      <c r="DE1091" s="39"/>
      <c r="DF1091" s="39"/>
      <c r="DG1091" s="39"/>
      <c r="DH1091" s="39"/>
      <c r="DI1091" s="39"/>
      <c r="DJ1091" s="39"/>
      <c r="DK1091" s="39"/>
      <c r="DL1091" s="39"/>
      <c r="DM1091" s="39"/>
      <c r="DN1091" s="39"/>
      <c r="DO1091" s="39"/>
      <c r="DP1091" s="39"/>
      <c r="DQ1091" s="39"/>
      <c r="DR1091" s="39"/>
      <c r="DS1091" s="39"/>
      <c r="DT1091" s="39"/>
      <c r="DU1091" s="39"/>
      <c r="DV1091" s="39"/>
      <c r="DW1091" s="39"/>
      <c r="DX1091" s="39"/>
      <c r="DY1091" s="39"/>
      <c r="DZ1091" s="39"/>
      <c r="EA1091" s="39"/>
      <c r="EB1091" s="39"/>
      <c r="EC1091" s="39"/>
      <c r="ED1091" s="39"/>
      <c r="EE1091" s="39"/>
      <c r="EF1091" s="39"/>
      <c r="EG1091" s="39"/>
      <c r="EH1091" s="39"/>
      <c r="EI1091" s="39"/>
      <c r="EJ1091" s="39"/>
      <c r="EK1091" s="39"/>
      <c r="EL1091" s="39"/>
      <c r="EM1091" s="39"/>
      <c r="EN1091" s="39"/>
      <c r="EO1091" s="39"/>
      <c r="EP1091" s="39"/>
      <c r="EQ1091" s="39"/>
      <c r="ER1091" s="39"/>
      <c r="ES1091" s="39"/>
      <c r="ET1091" s="39"/>
      <c r="EU1091" s="39"/>
      <c r="EV1091" s="39"/>
      <c r="EW1091" s="39"/>
      <c r="EX1091" s="39"/>
      <c r="EY1091" s="39"/>
      <c r="EZ1091" s="39"/>
      <c r="FA1091" s="39"/>
      <c r="FB1091" s="39"/>
      <c r="FC1091" s="39"/>
      <c r="FD1091" s="39"/>
      <c r="FE1091" s="39"/>
      <c r="FF1091" s="39"/>
      <c r="FG1091" s="39"/>
      <c r="FH1091" s="39"/>
      <c r="FI1091" s="39"/>
      <c r="FJ1091" s="39"/>
      <c r="FK1091" s="39"/>
      <c r="FL1091" s="39"/>
      <c r="FM1091" s="39"/>
      <c r="FN1091" s="39"/>
      <c r="FO1091" s="39"/>
      <c r="FP1091" s="39"/>
      <c r="FQ1091" s="39"/>
      <c r="FR1091" s="39"/>
      <c r="FS1091" s="39"/>
      <c r="FT1091" s="39"/>
      <c r="FU1091" s="39"/>
      <c r="FV1091" s="39"/>
      <c r="FW1091" s="39"/>
      <c r="FX1091" s="39"/>
      <c r="FY1091" s="39"/>
      <c r="FZ1091" s="39"/>
      <c r="GA1091" s="39"/>
      <c r="GB1091" s="39"/>
      <c r="GC1091" s="39"/>
      <c r="GD1091" s="39"/>
      <c r="GE1091" s="39"/>
      <c r="GF1091" s="39"/>
      <c r="GG1091" s="39"/>
      <c r="GH1091" s="39"/>
      <c r="GI1091" s="39"/>
      <c r="GJ1091" s="39"/>
      <c r="GK1091" s="39"/>
      <c r="GL1091" s="39"/>
      <c r="GM1091" s="39"/>
      <c r="GN1091" s="39"/>
      <c r="GO1091" s="39"/>
      <c r="GP1091" s="39"/>
      <c r="GQ1091" s="39"/>
      <c r="GR1091" s="39"/>
      <c r="GS1091" s="39"/>
      <c r="GT1091" s="39"/>
      <c r="GU1091" s="39"/>
      <c r="GV1091" s="39"/>
      <c r="GW1091" s="39"/>
      <c r="GX1091" s="39"/>
      <c r="GY1091" s="39"/>
      <c r="GZ1091" s="39"/>
      <c r="HA1091" s="39"/>
      <c r="HB1091" s="39"/>
      <c r="HC1091" s="39"/>
      <c r="HD1091" s="39"/>
      <c r="HE1091" s="39"/>
      <c r="HF1091" s="39"/>
      <c r="HG1091" s="39"/>
      <c r="HH1091" s="39"/>
      <c r="HI1091" s="39"/>
      <c r="HJ1091" s="39"/>
      <c r="HK1091" s="39"/>
      <c r="HL1091" s="39"/>
      <c r="HM1091" s="39"/>
      <c r="HN1091" s="39"/>
      <c r="HO1091" s="39"/>
      <c r="HP1091" s="39"/>
      <c r="HQ1091" s="39"/>
      <c r="HR1091" s="39"/>
      <c r="HS1091" s="39"/>
      <c r="HT1091" s="39"/>
    </row>
    <row r="1092" spans="1:228" ht="12.75" hidden="1" customHeight="1" x14ac:dyDescent="0.25">
      <c r="A1092" s="39"/>
      <c r="B1092" s="39"/>
      <c r="C1092" s="39"/>
      <c r="D1092" s="39"/>
      <c r="E1092" s="39"/>
      <c r="F1092" s="39"/>
      <c r="G1092" s="33"/>
      <c r="H1092" s="33"/>
      <c r="I1092" s="33"/>
      <c r="J1092" s="279"/>
      <c r="K1092" s="279"/>
      <c r="L1092" s="279"/>
      <c r="M1092" s="33"/>
      <c r="N1092" s="33"/>
      <c r="O1092" s="33"/>
      <c r="P1092" s="33"/>
      <c r="Q1092" s="33"/>
      <c r="R1092" s="33"/>
      <c r="S1092" s="669" t="s">
        <v>305</v>
      </c>
      <c r="T1092" s="399">
        <f t="shared" ca="1" si="1297"/>
        <v>0</v>
      </c>
      <c r="U1092" s="399"/>
      <c r="V1092" s="399"/>
      <c r="W1092" s="399"/>
      <c r="X1092" s="399"/>
      <c r="Y1092" s="399"/>
      <c r="Z1092" s="399"/>
      <c r="AA1092" s="399">
        <f t="shared" ca="1" si="1296"/>
        <v>0</v>
      </c>
      <c r="AB1092" s="283"/>
      <c r="AC1092" s="246" t="s">
        <v>327</v>
      </c>
      <c r="AD1092" s="33">
        <f ca="1">J19</f>
        <v>168.97719999999998</v>
      </c>
      <c r="AE1092" s="283"/>
      <c r="AF1092" s="33"/>
      <c r="AG1092" s="389">
        <f t="shared" si="1289"/>
        <v>39</v>
      </c>
      <c r="AH1092" s="390">
        <f t="shared" si="1282"/>
        <v>0</v>
      </c>
      <c r="AI1092" s="390">
        <f t="shared" si="1295"/>
        <v>0</v>
      </c>
      <c r="AJ1092" s="390">
        <f t="shared" si="1295"/>
        <v>0</v>
      </c>
      <c r="AK1092" s="390">
        <f t="shared" si="1291"/>
        <v>0</v>
      </c>
      <c r="AL1092" s="390">
        <f t="shared" si="1294"/>
        <v>0.05</v>
      </c>
      <c r="AM1092" s="390">
        <f t="shared" si="1294"/>
        <v>0.03</v>
      </c>
      <c r="AN1092" s="391">
        <f t="shared" si="1292"/>
        <v>0.08</v>
      </c>
      <c r="AO1092" s="283"/>
      <c r="AP1092" s="389">
        <f t="shared" si="1290"/>
        <v>39</v>
      </c>
      <c r="AQ1092" s="390">
        <f t="shared" ca="1" si="1272"/>
        <v>0</v>
      </c>
      <c r="AR1092" s="390">
        <f t="shared" ca="1" si="1277"/>
        <v>0</v>
      </c>
      <c r="AS1092" s="390">
        <f t="shared" ca="1" si="1278"/>
        <v>0</v>
      </c>
      <c r="AT1092" s="326">
        <f t="shared" ca="1" si="1279"/>
        <v>0</v>
      </c>
      <c r="AU1092" s="326">
        <f t="shared" ca="1" si="1280"/>
        <v>0</v>
      </c>
      <c r="AV1092" s="326">
        <f t="shared" ca="1" si="1280"/>
        <v>0</v>
      </c>
      <c r="AW1092" s="391">
        <f t="shared" ca="1" si="1293"/>
        <v>0</v>
      </c>
      <c r="AX1092" s="39"/>
      <c r="AY1092" s="39"/>
      <c r="AZ1092" s="39"/>
      <c r="BA1092" s="1242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/>
      <c r="BP1092" s="39"/>
      <c r="BQ1092" s="39"/>
      <c r="BR1092" s="39"/>
      <c r="BS1092" s="39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39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39"/>
      <c r="CR1092" s="39"/>
      <c r="CS1092" s="39"/>
      <c r="CT1092" s="39"/>
      <c r="CU1092" s="39"/>
      <c r="CV1092" s="39"/>
      <c r="CW1092" s="39"/>
      <c r="CX1092" s="39"/>
      <c r="CY1092" s="39"/>
      <c r="CZ1092" s="39"/>
      <c r="DA1092" s="39"/>
      <c r="DB1092" s="39"/>
      <c r="DC1092" s="39"/>
      <c r="DD1092" s="39"/>
      <c r="DE1092" s="39"/>
      <c r="DF1092" s="39"/>
      <c r="DG1092" s="39"/>
      <c r="DH1092" s="39"/>
      <c r="DI1092" s="39"/>
      <c r="DJ1092" s="39"/>
      <c r="DK1092" s="39"/>
      <c r="DL1092" s="39"/>
      <c r="DM1092" s="39"/>
      <c r="DN1092" s="39"/>
      <c r="DO1092" s="39"/>
      <c r="DP1092" s="39"/>
      <c r="DQ1092" s="39"/>
      <c r="DR1092" s="39"/>
      <c r="DS1092" s="39"/>
      <c r="DT1092" s="39"/>
      <c r="DU1092" s="39"/>
      <c r="DV1092" s="39"/>
      <c r="DW1092" s="39"/>
      <c r="DX1092" s="39"/>
      <c r="DY1092" s="39"/>
      <c r="DZ1092" s="39"/>
      <c r="EA1092" s="39"/>
      <c r="EB1092" s="39"/>
      <c r="EC1092" s="39"/>
      <c r="ED1092" s="39"/>
      <c r="EE1092" s="39"/>
      <c r="EF1092" s="39"/>
      <c r="EG1092" s="39"/>
      <c r="EH1092" s="39"/>
      <c r="EI1092" s="39"/>
      <c r="EJ1092" s="39"/>
      <c r="EK1092" s="39"/>
      <c r="EL1092" s="39"/>
      <c r="EM1092" s="39"/>
      <c r="EN1092" s="39"/>
      <c r="EO1092" s="39"/>
      <c r="EP1092" s="39"/>
      <c r="EQ1092" s="39"/>
      <c r="ER1092" s="39"/>
      <c r="ES1092" s="39"/>
      <c r="ET1092" s="39"/>
      <c r="EU1092" s="39"/>
      <c r="EV1092" s="39"/>
      <c r="EW1092" s="39"/>
      <c r="EX1092" s="39"/>
      <c r="EY1092" s="39"/>
      <c r="EZ1092" s="39"/>
      <c r="FA1092" s="39"/>
      <c r="FB1092" s="39"/>
      <c r="FC1092" s="39"/>
      <c r="FD1092" s="39"/>
      <c r="FE1092" s="39"/>
      <c r="FF1092" s="39"/>
      <c r="FG1092" s="39"/>
      <c r="FH1092" s="39"/>
      <c r="FI1092" s="39"/>
      <c r="FJ1092" s="39"/>
      <c r="FK1092" s="39"/>
      <c r="FL1092" s="39"/>
      <c r="FM1092" s="39"/>
      <c r="FN1092" s="39"/>
      <c r="FO1092" s="39"/>
      <c r="FP1092" s="39"/>
      <c r="FQ1092" s="39"/>
      <c r="FR1092" s="39"/>
      <c r="FS1092" s="39"/>
      <c r="FT1092" s="39"/>
      <c r="FU1092" s="39"/>
      <c r="FV1092" s="39"/>
      <c r="FW1092" s="39"/>
      <c r="FX1092" s="39"/>
      <c r="FY1092" s="39"/>
      <c r="FZ1092" s="39"/>
      <c r="GA1092" s="39"/>
      <c r="GB1092" s="39"/>
      <c r="GC1092" s="39"/>
      <c r="GD1092" s="39"/>
      <c r="GE1092" s="39"/>
      <c r="GF1092" s="39"/>
      <c r="GG1092" s="39"/>
      <c r="GH1092" s="39"/>
      <c r="GI1092" s="39"/>
      <c r="GJ1092" s="39"/>
      <c r="GK1092" s="39"/>
      <c r="GL1092" s="39"/>
      <c r="GM1092" s="39"/>
      <c r="GN1092" s="39"/>
      <c r="GO1092" s="39"/>
      <c r="GP1092" s="39"/>
      <c r="GQ1092" s="39"/>
      <c r="GR1092" s="39"/>
      <c r="GS1092" s="39"/>
      <c r="GT1092" s="39"/>
      <c r="GU1092" s="39"/>
      <c r="GV1092" s="39"/>
      <c r="GW1092" s="39"/>
      <c r="GX1092" s="39"/>
      <c r="GY1092" s="39"/>
      <c r="GZ1092" s="39"/>
      <c r="HA1092" s="39"/>
      <c r="HB1092" s="39"/>
      <c r="HC1092" s="39"/>
      <c r="HD1092" s="39"/>
      <c r="HE1092" s="39"/>
      <c r="HF1092" s="39"/>
      <c r="HG1092" s="39"/>
      <c r="HH1092" s="39"/>
      <c r="HI1092" s="39"/>
      <c r="HJ1092" s="39"/>
      <c r="HK1092" s="39"/>
      <c r="HL1092" s="39"/>
      <c r="HM1092" s="39"/>
      <c r="HN1092" s="39"/>
      <c r="HO1092" s="39"/>
      <c r="HP1092" s="39"/>
      <c r="HQ1092" s="39"/>
      <c r="HR1092" s="39"/>
      <c r="HS1092" s="39"/>
      <c r="HT1092" s="39"/>
    </row>
    <row r="1093" spans="1:228" ht="12.75" hidden="1" customHeight="1" x14ac:dyDescent="0.25">
      <c r="A1093" s="39"/>
      <c r="B1093" s="39"/>
      <c r="C1093" s="39"/>
      <c r="D1093" s="39"/>
      <c r="E1093" s="39"/>
      <c r="F1093" s="39"/>
      <c r="G1093" s="33"/>
      <c r="H1093" s="33"/>
      <c r="I1093" s="33"/>
      <c r="J1093" s="279"/>
      <c r="K1093" s="279"/>
      <c r="L1093" s="279"/>
      <c r="M1093" s="33"/>
      <c r="N1093" s="33"/>
      <c r="O1093" s="33"/>
      <c r="P1093" s="33"/>
      <c r="Q1093" s="33"/>
      <c r="R1093" s="33"/>
      <c r="S1093" s="669" t="s">
        <v>307</v>
      </c>
      <c r="T1093" s="399">
        <f t="shared" ca="1" si="1297"/>
        <v>0</v>
      </c>
      <c r="U1093" s="399"/>
      <c r="V1093" s="399"/>
      <c r="W1093" s="399"/>
      <c r="X1093" s="399"/>
      <c r="Y1093" s="399"/>
      <c r="Z1093" s="399"/>
      <c r="AA1093" s="399">
        <f t="shared" ca="1" si="1296"/>
        <v>0</v>
      </c>
      <c r="AB1093" s="283"/>
      <c r="AC1093" s="246" t="s">
        <v>328</v>
      </c>
      <c r="AD1093" s="33">
        <f ca="1">J16</f>
        <v>23.854013472453552</v>
      </c>
      <c r="AE1093" s="283"/>
      <c r="AF1093" s="33"/>
      <c r="AG1093" s="389">
        <f t="shared" si="1289"/>
        <v>40</v>
      </c>
      <c r="AH1093" s="390">
        <f t="shared" si="1282"/>
        <v>0</v>
      </c>
      <c r="AI1093" s="390">
        <f t="shared" si="1295"/>
        <v>0</v>
      </c>
      <c r="AJ1093" s="390">
        <f t="shared" si="1295"/>
        <v>0</v>
      </c>
      <c r="AK1093" s="390">
        <f t="shared" si="1291"/>
        <v>0</v>
      </c>
      <c r="AL1093" s="390">
        <f t="shared" si="1294"/>
        <v>0.05</v>
      </c>
      <c r="AM1093" s="390">
        <f t="shared" si="1294"/>
        <v>0.03</v>
      </c>
      <c r="AN1093" s="391">
        <f t="shared" si="1292"/>
        <v>0.08</v>
      </c>
      <c r="AO1093" s="283"/>
      <c r="AP1093" s="389">
        <f t="shared" si="1290"/>
        <v>40</v>
      </c>
      <c r="AQ1093" s="390">
        <f t="shared" ca="1" si="1272"/>
        <v>0</v>
      </c>
      <c r="AR1093" s="390">
        <f t="shared" ca="1" si="1277"/>
        <v>0</v>
      </c>
      <c r="AS1093" s="390">
        <f t="shared" ca="1" si="1278"/>
        <v>0</v>
      </c>
      <c r="AT1093" s="326">
        <f t="shared" ca="1" si="1279"/>
        <v>0</v>
      </c>
      <c r="AU1093" s="326">
        <f t="shared" ca="1" si="1280"/>
        <v>0</v>
      </c>
      <c r="AV1093" s="326">
        <f t="shared" ca="1" si="1280"/>
        <v>0</v>
      </c>
      <c r="AW1093" s="391">
        <f t="shared" ca="1" si="1293"/>
        <v>0</v>
      </c>
      <c r="AX1093" s="39"/>
      <c r="AY1093" s="39"/>
      <c r="AZ1093" s="39"/>
      <c r="BA1093" s="1242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  <c r="FR1093" s="39"/>
      <c r="FS1093" s="39"/>
      <c r="FT1093" s="39"/>
      <c r="FU1093" s="39"/>
      <c r="FV1093" s="39"/>
      <c r="FW1093" s="39"/>
      <c r="FX1093" s="39"/>
      <c r="FY1093" s="39"/>
      <c r="FZ1093" s="39"/>
      <c r="GA1093" s="39"/>
      <c r="GB1093" s="39"/>
      <c r="GC1093" s="39"/>
      <c r="GD1093" s="39"/>
      <c r="GE1093" s="39"/>
      <c r="GF1093" s="39"/>
      <c r="GG1093" s="39"/>
      <c r="GH1093" s="39"/>
      <c r="GI1093" s="39"/>
      <c r="GJ1093" s="39"/>
      <c r="GK1093" s="39"/>
      <c r="GL1093" s="39"/>
      <c r="GM1093" s="39"/>
      <c r="GN1093" s="39"/>
      <c r="GO1093" s="39"/>
      <c r="GP1093" s="39"/>
      <c r="GQ1093" s="39"/>
      <c r="GR1093" s="39"/>
      <c r="GS1093" s="39"/>
      <c r="GT1093" s="39"/>
      <c r="GU1093" s="39"/>
      <c r="GV1093" s="39"/>
      <c r="GW1093" s="39"/>
      <c r="GX1093" s="39"/>
      <c r="GY1093" s="39"/>
      <c r="GZ1093" s="39"/>
      <c r="HA1093" s="39"/>
      <c r="HB1093" s="39"/>
      <c r="HC1093" s="39"/>
      <c r="HD1093" s="39"/>
      <c r="HE1093" s="39"/>
      <c r="HF1093" s="39"/>
      <c r="HG1093" s="39"/>
      <c r="HH1093" s="39"/>
      <c r="HI1093" s="39"/>
      <c r="HJ1093" s="39"/>
      <c r="HK1093" s="39"/>
      <c r="HL1093" s="39"/>
      <c r="HM1093" s="39"/>
      <c r="HN1093" s="39"/>
      <c r="HO1093" s="39"/>
      <c r="HP1093" s="39"/>
      <c r="HQ1093" s="39"/>
      <c r="HR1093" s="39"/>
      <c r="HS1093" s="39"/>
      <c r="HT1093" s="39"/>
    </row>
    <row r="1094" spans="1:228" ht="12.75" hidden="1" customHeight="1" x14ac:dyDescent="0.25">
      <c r="A1094" s="39"/>
      <c r="B1094" s="39"/>
      <c r="C1094" s="39"/>
      <c r="D1094" s="39"/>
      <c r="E1094" s="39"/>
      <c r="F1094" s="39"/>
      <c r="G1094" s="33"/>
      <c r="H1094" s="33"/>
      <c r="I1094" s="33"/>
      <c r="J1094" s="279"/>
      <c r="K1094" s="279"/>
      <c r="L1094" s="279"/>
      <c r="M1094" s="33"/>
      <c r="N1094" s="33"/>
      <c r="O1094" s="33"/>
      <c r="P1094" s="33"/>
      <c r="Q1094" s="33"/>
      <c r="R1094" s="33"/>
      <c r="S1094" s="683" t="s">
        <v>311</v>
      </c>
      <c r="T1094" s="399">
        <f t="shared" ca="1" si="1297"/>
        <v>0</v>
      </c>
      <c r="U1094" s="399"/>
      <c r="V1094" s="399"/>
      <c r="W1094" s="399"/>
      <c r="X1094" s="399"/>
      <c r="Y1094" s="399"/>
      <c r="Z1094" s="399"/>
      <c r="AA1094" s="399">
        <f t="shared" ca="1" si="1296"/>
        <v>0</v>
      </c>
      <c r="AB1094" s="283"/>
      <c r="AC1094" s="246"/>
      <c r="AD1094" s="409"/>
      <c r="AE1094" s="283"/>
      <c r="AF1094" s="33"/>
      <c r="AG1094" s="389">
        <f t="shared" si="1289"/>
        <v>41</v>
      </c>
      <c r="AH1094" s="390">
        <f t="shared" si="1282"/>
        <v>0</v>
      </c>
      <c r="AI1094" s="390">
        <f t="shared" si="1295"/>
        <v>0</v>
      </c>
      <c r="AJ1094" s="390">
        <f t="shared" si="1295"/>
        <v>0</v>
      </c>
      <c r="AK1094" s="390">
        <f t="shared" si="1291"/>
        <v>0</v>
      </c>
      <c r="AL1094" s="390">
        <f t="shared" si="1294"/>
        <v>0.05</v>
      </c>
      <c r="AM1094" s="390">
        <f t="shared" si="1294"/>
        <v>0.03</v>
      </c>
      <c r="AN1094" s="391">
        <f t="shared" si="1292"/>
        <v>0.08</v>
      </c>
      <c r="AO1094" s="283"/>
      <c r="AP1094" s="389">
        <f t="shared" si="1290"/>
        <v>41</v>
      </c>
      <c r="AQ1094" s="390">
        <f t="shared" ca="1" si="1272"/>
        <v>0</v>
      </c>
      <c r="AR1094" s="390">
        <f t="shared" ca="1" si="1277"/>
        <v>0</v>
      </c>
      <c r="AS1094" s="390">
        <f t="shared" ca="1" si="1278"/>
        <v>0</v>
      </c>
      <c r="AT1094" s="326">
        <f t="shared" ca="1" si="1279"/>
        <v>0</v>
      </c>
      <c r="AU1094" s="326">
        <f t="shared" ca="1" si="1280"/>
        <v>0</v>
      </c>
      <c r="AV1094" s="326">
        <f t="shared" ca="1" si="1280"/>
        <v>0</v>
      </c>
      <c r="AW1094" s="391">
        <f t="shared" ca="1" si="1293"/>
        <v>0</v>
      </c>
      <c r="AX1094" s="39"/>
      <c r="AY1094" s="39"/>
      <c r="AZ1094" s="39"/>
      <c r="BA1094" s="1242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  <c r="FR1094" s="39"/>
      <c r="FS1094" s="39"/>
      <c r="FT1094" s="39"/>
      <c r="FU1094" s="39"/>
      <c r="FV1094" s="39"/>
      <c r="FW1094" s="39"/>
      <c r="FX1094" s="39"/>
      <c r="FY1094" s="39"/>
      <c r="FZ1094" s="39"/>
      <c r="GA1094" s="39"/>
      <c r="GB1094" s="39"/>
      <c r="GC1094" s="39"/>
      <c r="GD1094" s="39"/>
      <c r="GE1094" s="39"/>
      <c r="GF1094" s="39"/>
      <c r="GG1094" s="39"/>
      <c r="GH1094" s="39"/>
      <c r="GI1094" s="39"/>
      <c r="GJ1094" s="39"/>
      <c r="GK1094" s="39"/>
      <c r="GL1094" s="39"/>
      <c r="GM1094" s="39"/>
      <c r="GN1094" s="39"/>
      <c r="GO1094" s="39"/>
      <c r="GP1094" s="39"/>
      <c r="GQ1094" s="39"/>
      <c r="GR1094" s="39"/>
      <c r="GS1094" s="39"/>
      <c r="GT1094" s="39"/>
      <c r="GU1094" s="39"/>
      <c r="GV1094" s="39"/>
      <c r="GW1094" s="39"/>
      <c r="GX1094" s="39"/>
      <c r="GY1094" s="39"/>
      <c r="GZ1094" s="39"/>
      <c r="HA1094" s="39"/>
      <c r="HB1094" s="39"/>
      <c r="HC1094" s="39"/>
      <c r="HD1094" s="39"/>
      <c r="HE1094" s="39"/>
      <c r="HF1094" s="39"/>
      <c r="HG1094" s="39"/>
      <c r="HH1094" s="39"/>
      <c r="HI1094" s="39"/>
      <c r="HJ1094" s="39"/>
      <c r="HK1094" s="39"/>
      <c r="HL1094" s="39"/>
      <c r="HM1094" s="39"/>
      <c r="HN1094" s="39"/>
      <c r="HO1094" s="39"/>
      <c r="HP1094" s="39"/>
      <c r="HQ1094" s="39"/>
      <c r="HR1094" s="39"/>
      <c r="HS1094" s="39"/>
      <c r="HT1094" s="39"/>
    </row>
    <row r="1095" spans="1:228" ht="12.75" hidden="1" customHeight="1" x14ac:dyDescent="0.25">
      <c r="A1095" s="39"/>
      <c r="B1095" s="39"/>
      <c r="C1095" s="39"/>
      <c r="D1095" s="39"/>
      <c r="E1095" s="39"/>
      <c r="F1095" s="39"/>
      <c r="G1095" s="279"/>
      <c r="H1095" s="279"/>
      <c r="I1095" s="279"/>
      <c r="J1095" s="279"/>
      <c r="K1095" s="279"/>
      <c r="L1095" s="279"/>
      <c r="M1095" s="33"/>
      <c r="N1095" s="33"/>
      <c r="O1095" s="33"/>
      <c r="P1095" s="33"/>
      <c r="Q1095" s="33"/>
      <c r="R1095" s="33"/>
      <c r="S1095" s="683" t="s">
        <v>330</v>
      </c>
      <c r="T1095" s="401">
        <f t="shared" si="1297"/>
        <v>0</v>
      </c>
      <c r="U1095" s="401"/>
      <c r="V1095" s="401"/>
      <c r="W1095" s="401"/>
      <c r="X1095" s="401"/>
      <c r="Y1095" s="401"/>
      <c r="Z1095" s="401"/>
      <c r="AA1095" s="401">
        <f t="shared" si="1296"/>
        <v>0</v>
      </c>
      <c r="AB1095" s="283"/>
      <c r="AC1095" s="246"/>
      <c r="AD1095" s="33"/>
      <c r="AE1095" s="283"/>
      <c r="AF1095" s="33"/>
      <c r="AG1095" s="389">
        <f t="shared" si="1289"/>
        <v>42</v>
      </c>
      <c r="AH1095" s="390">
        <f t="shared" si="1282"/>
        <v>0</v>
      </c>
      <c r="AI1095" s="390">
        <f t="shared" si="1295"/>
        <v>0</v>
      </c>
      <c r="AJ1095" s="390">
        <f t="shared" si="1295"/>
        <v>0</v>
      </c>
      <c r="AK1095" s="390">
        <f t="shared" si="1291"/>
        <v>0</v>
      </c>
      <c r="AL1095" s="390">
        <f t="shared" si="1294"/>
        <v>0.05</v>
      </c>
      <c r="AM1095" s="390">
        <f t="shared" si="1294"/>
        <v>0.03</v>
      </c>
      <c r="AN1095" s="391">
        <f t="shared" si="1292"/>
        <v>0.08</v>
      </c>
      <c r="AO1095" s="283"/>
      <c r="AP1095" s="389">
        <f t="shared" si="1290"/>
        <v>42</v>
      </c>
      <c r="AQ1095" s="390">
        <f t="shared" ca="1" si="1272"/>
        <v>0</v>
      </c>
      <c r="AR1095" s="390">
        <f t="shared" ca="1" si="1277"/>
        <v>0</v>
      </c>
      <c r="AS1095" s="390">
        <f t="shared" ca="1" si="1278"/>
        <v>0</v>
      </c>
      <c r="AT1095" s="326">
        <f t="shared" ca="1" si="1279"/>
        <v>0</v>
      </c>
      <c r="AU1095" s="326">
        <f t="shared" ca="1" si="1280"/>
        <v>0</v>
      </c>
      <c r="AV1095" s="326">
        <f t="shared" ca="1" si="1280"/>
        <v>0</v>
      </c>
      <c r="AW1095" s="391">
        <f t="shared" ca="1" si="1293"/>
        <v>0</v>
      </c>
      <c r="AX1095" s="39"/>
      <c r="AY1095" s="39"/>
      <c r="AZ1095" s="39"/>
      <c r="BA1095" s="1242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  <c r="FR1095" s="39"/>
      <c r="FS1095" s="39"/>
      <c r="FT1095" s="39"/>
      <c r="FU1095" s="39"/>
      <c r="FV1095" s="39"/>
      <c r="FW1095" s="39"/>
      <c r="FX1095" s="39"/>
      <c r="FY1095" s="39"/>
      <c r="FZ1095" s="39"/>
      <c r="GA1095" s="39"/>
      <c r="GB1095" s="39"/>
      <c r="GC1095" s="39"/>
      <c r="GD1095" s="39"/>
      <c r="GE1095" s="39"/>
      <c r="GF1095" s="39"/>
      <c r="GG1095" s="39"/>
      <c r="GH1095" s="39"/>
      <c r="GI1095" s="39"/>
      <c r="GJ1095" s="39"/>
      <c r="GK1095" s="39"/>
      <c r="GL1095" s="39"/>
      <c r="GM1095" s="39"/>
      <c r="GN1095" s="39"/>
      <c r="GO1095" s="39"/>
      <c r="GP1095" s="39"/>
      <c r="GQ1095" s="39"/>
      <c r="GR1095" s="39"/>
      <c r="GS1095" s="39"/>
      <c r="GT1095" s="39"/>
      <c r="GU1095" s="39"/>
      <c r="GV1095" s="39"/>
      <c r="GW1095" s="39"/>
      <c r="GX1095" s="39"/>
      <c r="GY1095" s="39"/>
      <c r="GZ1095" s="39"/>
      <c r="HA1095" s="39"/>
      <c r="HB1095" s="39"/>
      <c r="HC1095" s="39"/>
      <c r="HD1095" s="39"/>
      <c r="HE1095" s="39"/>
      <c r="HF1095" s="39"/>
      <c r="HG1095" s="39"/>
      <c r="HH1095" s="39"/>
      <c r="HI1095" s="39"/>
      <c r="HJ1095" s="39"/>
      <c r="HK1095" s="39"/>
      <c r="HL1095" s="39"/>
      <c r="HM1095" s="39"/>
      <c r="HN1095" s="39"/>
      <c r="HO1095" s="39"/>
      <c r="HP1095" s="39"/>
      <c r="HQ1095" s="39"/>
      <c r="HR1095" s="39"/>
      <c r="HS1095" s="39"/>
      <c r="HT1095" s="39"/>
    </row>
    <row r="1096" spans="1:228" ht="12.75" hidden="1" customHeight="1" x14ac:dyDescent="0.25">
      <c r="A1096" s="39"/>
      <c r="B1096" s="39"/>
      <c r="C1096" s="39"/>
      <c r="D1096" s="39"/>
      <c r="E1096" s="39"/>
      <c r="F1096" s="39"/>
      <c r="G1096" s="279"/>
      <c r="H1096" s="279"/>
      <c r="I1096" s="279"/>
      <c r="J1096" s="279"/>
      <c r="K1096" s="279"/>
      <c r="L1096" s="279"/>
      <c r="M1096" s="33"/>
      <c r="N1096" s="33"/>
      <c r="O1096" s="33"/>
      <c r="P1096" s="33"/>
      <c r="Q1096" s="33"/>
      <c r="R1096" s="33"/>
      <c r="S1096" s="614" t="s">
        <v>331</v>
      </c>
      <c r="T1096" s="36">
        <f t="shared" ref="T1096:AA1096" ca="1" si="1298">SUM(T1089:T1095)</f>
        <v>145.66999999999999</v>
      </c>
      <c r="U1096" s="399">
        <f t="shared" si="1298"/>
        <v>0</v>
      </c>
      <c r="V1096" s="399">
        <f t="shared" si="1298"/>
        <v>0</v>
      </c>
      <c r="W1096" s="378">
        <f t="shared" si="1298"/>
        <v>0</v>
      </c>
      <c r="X1096" s="399">
        <f t="shared" si="1298"/>
        <v>0</v>
      </c>
      <c r="Y1096" s="399">
        <f t="shared" si="1298"/>
        <v>0</v>
      </c>
      <c r="Z1096" s="399">
        <f t="shared" si="1298"/>
        <v>0</v>
      </c>
      <c r="AA1096" s="399">
        <f t="shared" ca="1" si="1298"/>
        <v>145.66999999999999</v>
      </c>
      <c r="AB1096" s="283"/>
      <c r="AC1096" s="246"/>
      <c r="AD1096" s="409"/>
      <c r="AE1096" s="283"/>
      <c r="AF1096" s="33"/>
      <c r="AG1096" s="389">
        <f t="shared" si="1289"/>
        <v>43</v>
      </c>
      <c r="AH1096" s="390">
        <f t="shared" si="1282"/>
        <v>0</v>
      </c>
      <c r="AI1096" s="390">
        <f t="shared" si="1295"/>
        <v>0</v>
      </c>
      <c r="AJ1096" s="390">
        <f t="shared" si="1295"/>
        <v>0</v>
      </c>
      <c r="AK1096" s="390">
        <f t="shared" si="1291"/>
        <v>0</v>
      </c>
      <c r="AL1096" s="390">
        <f t="shared" si="1294"/>
        <v>0.05</v>
      </c>
      <c r="AM1096" s="390">
        <f t="shared" si="1294"/>
        <v>0.03</v>
      </c>
      <c r="AN1096" s="391">
        <f t="shared" si="1292"/>
        <v>0.08</v>
      </c>
      <c r="AO1096" s="283"/>
      <c r="AP1096" s="389">
        <f t="shared" si="1290"/>
        <v>43</v>
      </c>
      <c r="AQ1096" s="390">
        <f t="shared" ca="1" si="1272"/>
        <v>0</v>
      </c>
      <c r="AR1096" s="390">
        <f t="shared" ca="1" si="1277"/>
        <v>0</v>
      </c>
      <c r="AS1096" s="390">
        <f t="shared" ca="1" si="1278"/>
        <v>0</v>
      </c>
      <c r="AT1096" s="326">
        <f t="shared" ca="1" si="1279"/>
        <v>0</v>
      </c>
      <c r="AU1096" s="326">
        <f t="shared" ca="1" si="1280"/>
        <v>0</v>
      </c>
      <c r="AV1096" s="326">
        <f t="shared" ca="1" si="1280"/>
        <v>0</v>
      </c>
      <c r="AW1096" s="391">
        <f t="shared" ca="1" si="1293"/>
        <v>0</v>
      </c>
      <c r="AX1096" s="39"/>
      <c r="AY1096" s="39"/>
      <c r="AZ1096" s="39"/>
      <c r="BA1096" s="1242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  <c r="FR1096" s="39"/>
      <c r="FS1096" s="39"/>
      <c r="FT1096" s="39"/>
      <c r="FU1096" s="39"/>
      <c r="FV1096" s="39"/>
      <c r="FW1096" s="39"/>
      <c r="FX1096" s="39"/>
      <c r="FY1096" s="39"/>
      <c r="FZ1096" s="39"/>
      <c r="GA1096" s="39"/>
      <c r="GB1096" s="39"/>
      <c r="GC1096" s="39"/>
      <c r="GD1096" s="39"/>
      <c r="GE1096" s="39"/>
      <c r="GF1096" s="39"/>
      <c r="GG1096" s="39"/>
      <c r="GH1096" s="39"/>
      <c r="GI1096" s="39"/>
      <c r="GJ1096" s="39"/>
      <c r="GK1096" s="39"/>
      <c r="GL1096" s="39"/>
      <c r="GM1096" s="39"/>
      <c r="GN1096" s="39"/>
      <c r="GO1096" s="39"/>
      <c r="GP1096" s="39"/>
      <c r="GQ1096" s="39"/>
      <c r="GR1096" s="39"/>
      <c r="GS1096" s="39"/>
      <c r="GT1096" s="39"/>
      <c r="GU1096" s="39"/>
      <c r="GV1096" s="39"/>
      <c r="GW1096" s="39"/>
      <c r="GX1096" s="39"/>
      <c r="GY1096" s="39"/>
      <c r="GZ1096" s="39"/>
      <c r="HA1096" s="39"/>
      <c r="HB1096" s="39"/>
      <c r="HC1096" s="39"/>
      <c r="HD1096" s="39"/>
      <c r="HE1096" s="39"/>
      <c r="HF1096" s="39"/>
      <c r="HG1096" s="39"/>
      <c r="HH1096" s="39"/>
      <c r="HI1096" s="39"/>
      <c r="HJ1096" s="39"/>
      <c r="HK1096" s="39"/>
      <c r="HL1096" s="39"/>
      <c r="HM1096" s="39"/>
      <c r="HN1096" s="39"/>
      <c r="HO1096" s="39"/>
      <c r="HP1096" s="39"/>
      <c r="HQ1096" s="39"/>
      <c r="HR1096" s="39"/>
      <c r="HS1096" s="39"/>
      <c r="HT1096" s="39"/>
    </row>
    <row r="1097" spans="1:228" ht="12.75" hidden="1" customHeight="1" x14ac:dyDescent="0.25">
      <c r="A1097" s="39"/>
      <c r="B1097" s="39"/>
      <c r="C1097" s="39"/>
      <c r="D1097" s="39"/>
      <c r="E1097" s="39"/>
      <c r="F1097" s="39"/>
      <c r="G1097" s="279"/>
      <c r="H1097" s="279"/>
      <c r="I1097" s="279"/>
      <c r="J1097" s="279"/>
      <c r="K1097" s="279"/>
      <c r="L1097" s="279"/>
      <c r="M1097" s="33"/>
      <c r="N1097" s="33"/>
      <c r="O1097" s="33"/>
      <c r="P1097" s="33"/>
      <c r="Q1097" s="33"/>
      <c r="R1097" s="33"/>
      <c r="S1097" s="413" t="s">
        <v>317</v>
      </c>
      <c r="T1097" s="691">
        <f t="shared" ref="T1097:Z1097" ca="1" si="1299">T1096/$O$1074</f>
        <v>145.66999999999999</v>
      </c>
      <c r="U1097" s="413">
        <f t="shared" si="1299"/>
        <v>0</v>
      </c>
      <c r="V1097" s="413">
        <f t="shared" si="1299"/>
        <v>0</v>
      </c>
      <c r="W1097" s="396">
        <f t="shared" si="1299"/>
        <v>0</v>
      </c>
      <c r="X1097" s="413">
        <f t="shared" si="1299"/>
        <v>0</v>
      </c>
      <c r="Y1097" s="413">
        <f t="shared" si="1299"/>
        <v>0</v>
      </c>
      <c r="Z1097" s="413">
        <f t="shared" si="1299"/>
        <v>0</v>
      </c>
      <c r="AA1097" s="413">
        <f ca="1">SUM(T1097:Z1097)</f>
        <v>145.66999999999999</v>
      </c>
      <c r="AB1097" s="283"/>
      <c r="AC1097" s="246"/>
      <c r="AD1097" s="409"/>
      <c r="AE1097" s="283"/>
      <c r="AF1097" s="33"/>
      <c r="AG1097" s="389">
        <f t="shared" si="1289"/>
        <v>44</v>
      </c>
      <c r="AH1097" s="390">
        <f t="shared" si="1282"/>
        <v>0</v>
      </c>
      <c r="AI1097" s="390">
        <f t="shared" si="1295"/>
        <v>0</v>
      </c>
      <c r="AJ1097" s="390">
        <f t="shared" si="1295"/>
        <v>0</v>
      </c>
      <c r="AK1097" s="390">
        <f t="shared" si="1291"/>
        <v>0</v>
      </c>
      <c r="AL1097" s="390">
        <f t="shared" si="1294"/>
        <v>0.05</v>
      </c>
      <c r="AM1097" s="390">
        <f t="shared" si="1294"/>
        <v>0.03</v>
      </c>
      <c r="AN1097" s="391">
        <f t="shared" si="1292"/>
        <v>0.08</v>
      </c>
      <c r="AO1097" s="283"/>
      <c r="AP1097" s="389">
        <f t="shared" si="1290"/>
        <v>44</v>
      </c>
      <c r="AQ1097" s="390">
        <f t="shared" ca="1" si="1272"/>
        <v>0</v>
      </c>
      <c r="AR1097" s="390">
        <f t="shared" ca="1" si="1277"/>
        <v>0</v>
      </c>
      <c r="AS1097" s="390">
        <f t="shared" ca="1" si="1278"/>
        <v>0</v>
      </c>
      <c r="AT1097" s="326">
        <f t="shared" ca="1" si="1279"/>
        <v>0</v>
      </c>
      <c r="AU1097" s="326">
        <f t="shared" ca="1" si="1280"/>
        <v>0</v>
      </c>
      <c r="AV1097" s="326">
        <f t="shared" ca="1" si="1280"/>
        <v>0</v>
      </c>
      <c r="AW1097" s="391">
        <f t="shared" ca="1" si="1293"/>
        <v>0</v>
      </c>
      <c r="AX1097" s="39"/>
      <c r="AY1097" s="39"/>
      <c r="AZ1097" s="39"/>
      <c r="BA1097" s="1242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  <c r="FR1097" s="39"/>
      <c r="FS1097" s="39"/>
      <c r="FT1097" s="39"/>
      <c r="FU1097" s="39"/>
      <c r="FV1097" s="39"/>
      <c r="FW1097" s="39"/>
      <c r="FX1097" s="39"/>
      <c r="FY1097" s="39"/>
      <c r="FZ1097" s="39"/>
      <c r="GA1097" s="39"/>
      <c r="GB1097" s="39"/>
      <c r="GC1097" s="39"/>
      <c r="GD1097" s="39"/>
      <c r="GE1097" s="39"/>
      <c r="GF1097" s="39"/>
      <c r="GG1097" s="39"/>
      <c r="GH1097" s="39"/>
      <c r="GI1097" s="39"/>
      <c r="GJ1097" s="39"/>
      <c r="GK1097" s="39"/>
      <c r="GL1097" s="39"/>
      <c r="GM1097" s="39"/>
      <c r="GN1097" s="39"/>
      <c r="GO1097" s="39"/>
      <c r="GP1097" s="39"/>
      <c r="GQ1097" s="39"/>
      <c r="GR1097" s="39"/>
      <c r="GS1097" s="39"/>
      <c r="GT1097" s="39"/>
      <c r="GU1097" s="39"/>
      <c r="GV1097" s="39"/>
      <c r="GW1097" s="39"/>
      <c r="GX1097" s="39"/>
      <c r="GY1097" s="39"/>
      <c r="GZ1097" s="39"/>
      <c r="HA1097" s="39"/>
      <c r="HB1097" s="39"/>
      <c r="HC1097" s="39"/>
      <c r="HD1097" s="39"/>
      <c r="HE1097" s="39"/>
      <c r="HF1097" s="39"/>
      <c r="HG1097" s="39"/>
      <c r="HH1097" s="39"/>
      <c r="HI1097" s="39"/>
      <c r="HJ1097" s="39"/>
      <c r="HK1097" s="39"/>
      <c r="HL1097" s="39"/>
      <c r="HM1097" s="39"/>
      <c r="HN1097" s="39"/>
      <c r="HO1097" s="39"/>
      <c r="HP1097" s="39"/>
      <c r="HQ1097" s="39"/>
      <c r="HR1097" s="39"/>
      <c r="HS1097" s="39"/>
      <c r="HT1097" s="39"/>
    </row>
    <row r="1098" spans="1:228" ht="12.75" hidden="1" customHeight="1" x14ac:dyDescent="0.25">
      <c r="A1098" s="39"/>
      <c r="B1098" s="39"/>
      <c r="C1098" s="39"/>
      <c r="D1098" s="39"/>
      <c r="E1098" s="39"/>
      <c r="F1098" s="39"/>
      <c r="G1098" s="279"/>
      <c r="H1098" s="279"/>
      <c r="I1098" s="279"/>
      <c r="J1098" s="279"/>
      <c r="K1098" s="279"/>
      <c r="L1098" s="279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1"/>
      <c r="AB1098" s="283"/>
      <c r="AC1098" s="246"/>
      <c r="AD1098" s="283"/>
      <c r="AE1098" s="283"/>
      <c r="AF1098" s="33"/>
      <c r="AG1098" s="389">
        <f t="shared" si="1289"/>
        <v>45</v>
      </c>
      <c r="AH1098" s="390">
        <f t="shared" si="1282"/>
        <v>0</v>
      </c>
      <c r="AI1098" s="390">
        <f t="shared" si="1295"/>
        <v>0</v>
      </c>
      <c r="AJ1098" s="390">
        <f t="shared" si="1295"/>
        <v>0</v>
      </c>
      <c r="AK1098" s="390">
        <f t="shared" si="1291"/>
        <v>0</v>
      </c>
      <c r="AL1098" s="390">
        <f t="shared" si="1294"/>
        <v>0.05</v>
      </c>
      <c r="AM1098" s="390">
        <f t="shared" si="1294"/>
        <v>0.03</v>
      </c>
      <c r="AN1098" s="391">
        <f t="shared" si="1292"/>
        <v>0.08</v>
      </c>
      <c r="AO1098" s="283"/>
      <c r="AP1098" s="389">
        <f t="shared" si="1290"/>
        <v>45</v>
      </c>
      <c r="AQ1098" s="390">
        <f t="shared" ca="1" si="1272"/>
        <v>0</v>
      </c>
      <c r="AR1098" s="390">
        <f t="shared" ca="1" si="1277"/>
        <v>0</v>
      </c>
      <c r="AS1098" s="390">
        <f t="shared" ca="1" si="1278"/>
        <v>0</v>
      </c>
      <c r="AT1098" s="326">
        <f t="shared" ca="1" si="1279"/>
        <v>0</v>
      </c>
      <c r="AU1098" s="326">
        <f t="shared" ca="1" si="1280"/>
        <v>0</v>
      </c>
      <c r="AV1098" s="326">
        <f t="shared" ca="1" si="1280"/>
        <v>0</v>
      </c>
      <c r="AW1098" s="391">
        <f t="shared" ca="1" si="1293"/>
        <v>0</v>
      </c>
      <c r="AX1098" s="39"/>
      <c r="AY1098" s="39"/>
      <c r="AZ1098" s="39"/>
      <c r="BA1098" s="1242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  <c r="FR1098" s="39"/>
      <c r="FS1098" s="39"/>
      <c r="FT1098" s="39"/>
      <c r="FU1098" s="39"/>
      <c r="FV1098" s="39"/>
      <c r="FW1098" s="39"/>
      <c r="FX1098" s="39"/>
      <c r="FY1098" s="39"/>
      <c r="FZ1098" s="39"/>
      <c r="GA1098" s="39"/>
      <c r="GB1098" s="39"/>
      <c r="GC1098" s="39"/>
      <c r="GD1098" s="39"/>
      <c r="GE1098" s="39"/>
      <c r="GF1098" s="39"/>
      <c r="GG1098" s="39"/>
      <c r="GH1098" s="39"/>
      <c r="GI1098" s="39"/>
      <c r="GJ1098" s="39"/>
      <c r="GK1098" s="39"/>
      <c r="GL1098" s="39"/>
      <c r="GM1098" s="39"/>
      <c r="GN1098" s="39"/>
      <c r="GO1098" s="39"/>
      <c r="GP1098" s="39"/>
      <c r="GQ1098" s="39"/>
      <c r="GR1098" s="39"/>
      <c r="GS1098" s="39"/>
      <c r="GT1098" s="39"/>
      <c r="GU1098" s="39"/>
      <c r="GV1098" s="39"/>
      <c r="GW1098" s="39"/>
      <c r="GX1098" s="39"/>
      <c r="GY1098" s="39"/>
      <c r="GZ1098" s="39"/>
      <c r="HA1098" s="39"/>
      <c r="HB1098" s="39"/>
      <c r="HC1098" s="39"/>
      <c r="HD1098" s="39"/>
      <c r="HE1098" s="39"/>
      <c r="HF1098" s="39"/>
      <c r="HG1098" s="39"/>
      <c r="HH1098" s="39"/>
      <c r="HI1098" s="39"/>
      <c r="HJ1098" s="39"/>
      <c r="HK1098" s="39"/>
      <c r="HL1098" s="39"/>
      <c r="HM1098" s="39"/>
      <c r="HN1098" s="39"/>
      <c r="HO1098" s="39"/>
      <c r="HP1098" s="39"/>
      <c r="HQ1098" s="39"/>
      <c r="HR1098" s="39"/>
      <c r="HS1098" s="39"/>
      <c r="HT1098" s="39"/>
    </row>
    <row r="1099" spans="1:228" ht="12.75" hidden="1" customHeight="1" x14ac:dyDescent="0.25">
      <c r="A1099" s="39"/>
      <c r="B1099" s="39"/>
      <c r="C1099" s="39"/>
      <c r="D1099" s="39"/>
      <c r="E1099" s="39"/>
      <c r="F1099" s="39"/>
      <c r="G1099" s="279"/>
      <c r="H1099" s="279"/>
      <c r="I1099" s="279"/>
      <c r="J1099" s="279"/>
      <c r="K1099" s="279"/>
      <c r="L1099" s="279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1"/>
      <c r="AB1099" s="283"/>
      <c r="AC1099" s="246"/>
      <c r="AD1099" s="283"/>
      <c r="AE1099" s="283"/>
      <c r="AF1099" s="33"/>
      <c r="AG1099" s="389">
        <f t="shared" si="1289"/>
        <v>46</v>
      </c>
      <c r="AH1099" s="390">
        <f t="shared" si="1282"/>
        <v>0</v>
      </c>
      <c r="AI1099" s="390">
        <f t="shared" si="1295"/>
        <v>0</v>
      </c>
      <c r="AJ1099" s="390">
        <f t="shared" si="1295"/>
        <v>0</v>
      </c>
      <c r="AK1099" s="390">
        <f t="shared" si="1291"/>
        <v>0</v>
      </c>
      <c r="AL1099" s="390">
        <f t="shared" si="1294"/>
        <v>0.05</v>
      </c>
      <c r="AM1099" s="390">
        <f t="shared" si="1294"/>
        <v>0.03</v>
      </c>
      <c r="AN1099" s="391">
        <f t="shared" si="1292"/>
        <v>0.08</v>
      </c>
      <c r="AO1099" s="283"/>
      <c r="AP1099" s="389">
        <f t="shared" si="1290"/>
        <v>46</v>
      </c>
      <c r="AQ1099" s="390">
        <f t="shared" ca="1" si="1272"/>
        <v>0</v>
      </c>
      <c r="AR1099" s="390">
        <f t="shared" ca="1" si="1277"/>
        <v>0</v>
      </c>
      <c r="AS1099" s="390">
        <f t="shared" ca="1" si="1278"/>
        <v>0</v>
      </c>
      <c r="AT1099" s="326">
        <f t="shared" ca="1" si="1279"/>
        <v>0</v>
      </c>
      <c r="AU1099" s="326">
        <f t="shared" ca="1" si="1280"/>
        <v>0</v>
      </c>
      <c r="AV1099" s="326">
        <f t="shared" ca="1" si="1280"/>
        <v>0</v>
      </c>
      <c r="AW1099" s="391">
        <f t="shared" ca="1" si="1293"/>
        <v>0</v>
      </c>
      <c r="AX1099" s="39"/>
      <c r="AY1099" s="39"/>
      <c r="AZ1099" s="39"/>
      <c r="BA1099" s="1242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  <c r="FR1099" s="39"/>
      <c r="FS1099" s="39"/>
      <c r="FT1099" s="39"/>
      <c r="FU1099" s="39"/>
      <c r="FV1099" s="39"/>
      <c r="FW1099" s="39"/>
      <c r="FX1099" s="39"/>
      <c r="FY1099" s="39"/>
      <c r="FZ1099" s="39"/>
      <c r="GA1099" s="39"/>
      <c r="GB1099" s="39"/>
      <c r="GC1099" s="39"/>
      <c r="GD1099" s="39"/>
      <c r="GE1099" s="39"/>
      <c r="GF1099" s="39"/>
      <c r="GG1099" s="39"/>
      <c r="GH1099" s="39"/>
      <c r="GI1099" s="39"/>
      <c r="GJ1099" s="39"/>
      <c r="GK1099" s="39"/>
      <c r="GL1099" s="39"/>
      <c r="GM1099" s="39"/>
      <c r="GN1099" s="39"/>
      <c r="GO1099" s="39"/>
      <c r="GP1099" s="39"/>
      <c r="GQ1099" s="39"/>
      <c r="GR1099" s="39"/>
      <c r="GS1099" s="39"/>
      <c r="GT1099" s="39"/>
      <c r="GU1099" s="39"/>
      <c r="GV1099" s="39"/>
      <c r="GW1099" s="39"/>
      <c r="GX1099" s="39"/>
      <c r="GY1099" s="39"/>
      <c r="GZ1099" s="39"/>
      <c r="HA1099" s="39"/>
      <c r="HB1099" s="39"/>
      <c r="HC1099" s="39"/>
      <c r="HD1099" s="39"/>
      <c r="HE1099" s="39"/>
      <c r="HF1099" s="39"/>
      <c r="HG1099" s="39"/>
      <c r="HH1099" s="39"/>
      <c r="HI1099" s="39"/>
      <c r="HJ1099" s="39"/>
      <c r="HK1099" s="39"/>
      <c r="HL1099" s="39"/>
      <c r="HM1099" s="39"/>
      <c r="HN1099" s="39"/>
      <c r="HO1099" s="39"/>
      <c r="HP1099" s="39"/>
      <c r="HQ1099" s="39"/>
      <c r="HR1099" s="39"/>
      <c r="HS1099" s="39"/>
      <c r="HT1099" s="39"/>
    </row>
    <row r="1100" spans="1:228" ht="12.75" hidden="1" customHeight="1" x14ac:dyDescent="0.25">
      <c r="A1100" s="39"/>
      <c r="B1100" s="39"/>
      <c r="C1100" s="39"/>
      <c r="D1100" s="39"/>
      <c r="E1100" s="39"/>
      <c r="F1100" s="39"/>
      <c r="G1100" s="279"/>
      <c r="H1100" s="279"/>
      <c r="I1100" s="279"/>
      <c r="J1100" s="279"/>
      <c r="K1100" s="279"/>
      <c r="L1100" s="27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1"/>
      <c r="AB1100" s="283"/>
      <c r="AC1100" s="246"/>
      <c r="AD1100" s="283"/>
      <c r="AE1100" s="283"/>
      <c r="AF1100" s="39"/>
      <c r="AG1100" s="389">
        <f t="shared" si="1289"/>
        <v>47</v>
      </c>
      <c r="AH1100" s="390">
        <f t="shared" si="1282"/>
        <v>0</v>
      </c>
      <c r="AI1100" s="390">
        <f t="shared" si="1295"/>
        <v>0</v>
      </c>
      <c r="AJ1100" s="390">
        <f t="shared" si="1295"/>
        <v>0</v>
      </c>
      <c r="AK1100" s="390">
        <f t="shared" si="1291"/>
        <v>0</v>
      </c>
      <c r="AL1100" s="390">
        <f t="shared" si="1294"/>
        <v>0.05</v>
      </c>
      <c r="AM1100" s="390">
        <f t="shared" si="1294"/>
        <v>0.03</v>
      </c>
      <c r="AN1100" s="391">
        <f t="shared" si="1292"/>
        <v>0.08</v>
      </c>
      <c r="AO1100" s="283"/>
      <c r="AP1100" s="389">
        <f t="shared" si="1290"/>
        <v>47</v>
      </c>
      <c r="AQ1100" s="390">
        <f t="shared" ca="1" si="1272"/>
        <v>0</v>
      </c>
      <c r="AR1100" s="390">
        <f t="shared" ca="1" si="1277"/>
        <v>0</v>
      </c>
      <c r="AS1100" s="390">
        <f t="shared" ca="1" si="1278"/>
        <v>0</v>
      </c>
      <c r="AT1100" s="326">
        <f t="shared" ca="1" si="1279"/>
        <v>0</v>
      </c>
      <c r="AU1100" s="326">
        <f t="shared" ca="1" si="1280"/>
        <v>0</v>
      </c>
      <c r="AV1100" s="326">
        <f t="shared" ca="1" si="1280"/>
        <v>0</v>
      </c>
      <c r="AW1100" s="391">
        <f t="shared" ca="1" si="1293"/>
        <v>0</v>
      </c>
      <c r="AX1100" s="39"/>
      <c r="AY1100" s="39"/>
      <c r="AZ1100" s="39"/>
      <c r="BA1100" s="1242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  <c r="FR1100" s="39"/>
      <c r="FS1100" s="39"/>
      <c r="FT1100" s="39"/>
      <c r="FU1100" s="39"/>
      <c r="FV1100" s="39"/>
      <c r="FW1100" s="39"/>
      <c r="FX1100" s="39"/>
      <c r="FY1100" s="39"/>
      <c r="FZ1100" s="39"/>
      <c r="GA1100" s="39"/>
      <c r="GB1100" s="39"/>
      <c r="GC1100" s="39"/>
      <c r="GD1100" s="39"/>
      <c r="GE1100" s="39"/>
      <c r="GF1100" s="39"/>
      <c r="GG1100" s="39"/>
      <c r="GH1100" s="39"/>
      <c r="GI1100" s="39"/>
      <c r="GJ1100" s="39"/>
      <c r="GK1100" s="39"/>
      <c r="GL1100" s="39"/>
      <c r="GM1100" s="39"/>
      <c r="GN1100" s="39"/>
      <c r="GO1100" s="39"/>
      <c r="GP1100" s="39"/>
      <c r="GQ1100" s="39"/>
      <c r="GR1100" s="39"/>
      <c r="GS1100" s="39"/>
      <c r="GT1100" s="39"/>
      <c r="GU1100" s="39"/>
      <c r="GV1100" s="39"/>
      <c r="GW1100" s="39"/>
      <c r="GX1100" s="39"/>
      <c r="GY1100" s="39"/>
      <c r="GZ1100" s="39"/>
      <c r="HA1100" s="39"/>
      <c r="HB1100" s="39"/>
      <c r="HC1100" s="39"/>
      <c r="HD1100" s="39"/>
      <c r="HE1100" s="39"/>
      <c r="HF1100" s="39"/>
      <c r="HG1100" s="39"/>
      <c r="HH1100" s="39"/>
      <c r="HI1100" s="39"/>
      <c r="HJ1100" s="39"/>
      <c r="HK1100" s="39"/>
      <c r="HL1100" s="39"/>
      <c r="HM1100" s="39"/>
      <c r="HN1100" s="39"/>
      <c r="HO1100" s="39"/>
      <c r="HP1100" s="39"/>
      <c r="HQ1100" s="39"/>
      <c r="HR1100" s="39"/>
      <c r="HS1100" s="39"/>
      <c r="HT1100" s="39"/>
    </row>
    <row r="1101" spans="1:228" ht="12.75" hidden="1" customHeight="1" x14ac:dyDescent="0.2">
      <c r="A1101" s="39"/>
      <c r="B1101" s="39"/>
      <c r="C1101" s="39"/>
      <c r="D1101" s="39"/>
      <c r="E1101" s="39"/>
      <c r="F1101" s="39"/>
      <c r="G1101" s="279"/>
      <c r="H1101" s="279"/>
      <c r="I1101" s="279"/>
      <c r="J1101" s="279"/>
      <c r="K1101" s="279"/>
      <c r="L1101" s="27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1"/>
      <c r="AB1101" s="39"/>
      <c r="AC1101" s="39"/>
      <c r="AD1101" s="39"/>
      <c r="AE1101" s="39"/>
      <c r="AF1101" s="39"/>
      <c r="AG1101" s="389">
        <f t="shared" si="1289"/>
        <v>48</v>
      </c>
      <c r="AH1101" s="390">
        <f t="shared" si="1282"/>
        <v>0</v>
      </c>
      <c r="AI1101" s="390">
        <f t="shared" si="1295"/>
        <v>0</v>
      </c>
      <c r="AJ1101" s="390">
        <f t="shared" si="1295"/>
        <v>0</v>
      </c>
      <c r="AK1101" s="390">
        <f t="shared" si="1291"/>
        <v>0</v>
      </c>
      <c r="AL1101" s="390">
        <f t="shared" si="1294"/>
        <v>0.05</v>
      </c>
      <c r="AM1101" s="390">
        <f t="shared" si="1294"/>
        <v>0.03</v>
      </c>
      <c r="AN1101" s="391">
        <f t="shared" si="1292"/>
        <v>0.08</v>
      </c>
      <c r="AO1101" s="39"/>
      <c r="AP1101" s="389">
        <f t="shared" si="1290"/>
        <v>48</v>
      </c>
      <c r="AQ1101" s="390">
        <f t="shared" ca="1" si="1272"/>
        <v>0</v>
      </c>
      <c r="AR1101" s="390">
        <f t="shared" ca="1" si="1277"/>
        <v>0</v>
      </c>
      <c r="AS1101" s="390">
        <f t="shared" ca="1" si="1278"/>
        <v>0</v>
      </c>
      <c r="AT1101" s="326">
        <f t="shared" ca="1" si="1279"/>
        <v>0</v>
      </c>
      <c r="AU1101" s="326">
        <f t="shared" ca="1" si="1280"/>
        <v>0</v>
      </c>
      <c r="AV1101" s="326">
        <f t="shared" ca="1" si="1280"/>
        <v>0</v>
      </c>
      <c r="AW1101" s="391">
        <f t="shared" ca="1" si="1293"/>
        <v>0</v>
      </c>
      <c r="AX1101" s="39"/>
      <c r="AY1101" s="39"/>
      <c r="AZ1101" s="39"/>
      <c r="BA1101" s="1242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  <c r="FR1101" s="39"/>
      <c r="FS1101" s="39"/>
      <c r="FT1101" s="39"/>
      <c r="FU1101" s="39"/>
      <c r="FV1101" s="39"/>
      <c r="FW1101" s="39"/>
      <c r="FX1101" s="39"/>
      <c r="FY1101" s="39"/>
      <c r="FZ1101" s="39"/>
      <c r="GA1101" s="39"/>
      <c r="GB1101" s="39"/>
      <c r="GC1101" s="39"/>
      <c r="GD1101" s="39"/>
      <c r="GE1101" s="39"/>
      <c r="GF1101" s="39"/>
      <c r="GG1101" s="39"/>
      <c r="GH1101" s="39"/>
      <c r="GI1101" s="39"/>
      <c r="GJ1101" s="39"/>
      <c r="GK1101" s="39"/>
      <c r="GL1101" s="39"/>
      <c r="GM1101" s="39"/>
      <c r="GN1101" s="39"/>
      <c r="GO1101" s="39"/>
      <c r="GP1101" s="39"/>
      <c r="GQ1101" s="39"/>
      <c r="GR1101" s="39"/>
      <c r="GS1101" s="39"/>
      <c r="GT1101" s="39"/>
      <c r="GU1101" s="39"/>
      <c r="GV1101" s="39"/>
      <c r="GW1101" s="39"/>
      <c r="GX1101" s="39"/>
      <c r="GY1101" s="39"/>
      <c r="GZ1101" s="39"/>
      <c r="HA1101" s="39"/>
      <c r="HB1101" s="39"/>
      <c r="HC1101" s="39"/>
      <c r="HD1101" s="39"/>
      <c r="HE1101" s="39"/>
      <c r="HF1101" s="39"/>
      <c r="HG1101" s="39"/>
      <c r="HH1101" s="39"/>
      <c r="HI1101" s="39"/>
      <c r="HJ1101" s="39"/>
      <c r="HK1101" s="39"/>
      <c r="HL1101" s="39"/>
      <c r="HM1101" s="39"/>
      <c r="HN1101" s="39"/>
      <c r="HO1101" s="39"/>
      <c r="HP1101" s="39"/>
      <c r="HQ1101" s="39"/>
      <c r="HR1101" s="39"/>
      <c r="HS1101" s="39"/>
      <c r="HT1101" s="39"/>
    </row>
    <row r="1102" spans="1:228" ht="12.75" hidden="1" customHeight="1" x14ac:dyDescent="0.2">
      <c r="A1102" s="39"/>
      <c r="B1102" s="39"/>
      <c r="C1102" s="39"/>
      <c r="D1102" s="39"/>
      <c r="E1102" s="39"/>
      <c r="F1102" s="39"/>
      <c r="G1102" s="279"/>
      <c r="H1102" s="279"/>
      <c r="I1102" s="279"/>
      <c r="J1102" s="279"/>
      <c r="K1102" s="279"/>
      <c r="L1102" s="27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1"/>
      <c r="AB1102" s="39"/>
      <c r="AC1102" s="39"/>
      <c r="AD1102" s="39"/>
      <c r="AE1102" s="39"/>
      <c r="AF1102" s="39"/>
      <c r="AG1102" s="389">
        <f t="shared" si="1289"/>
        <v>49</v>
      </c>
      <c r="AH1102" s="390">
        <f t="shared" si="1282"/>
        <v>0</v>
      </c>
      <c r="AI1102" s="390">
        <f t="shared" si="1295"/>
        <v>0</v>
      </c>
      <c r="AJ1102" s="390">
        <f t="shared" si="1295"/>
        <v>0</v>
      </c>
      <c r="AK1102" s="390">
        <f t="shared" si="1291"/>
        <v>0</v>
      </c>
      <c r="AL1102" s="390">
        <f t="shared" si="1294"/>
        <v>0.05</v>
      </c>
      <c r="AM1102" s="390">
        <f t="shared" si="1294"/>
        <v>0.03</v>
      </c>
      <c r="AN1102" s="391">
        <f t="shared" si="1292"/>
        <v>0.08</v>
      </c>
      <c r="AO1102" s="39"/>
      <c r="AP1102" s="389">
        <f t="shared" si="1290"/>
        <v>49</v>
      </c>
      <c r="AQ1102" s="390">
        <f t="shared" ca="1" si="1272"/>
        <v>0</v>
      </c>
      <c r="AR1102" s="390">
        <f t="shared" ca="1" si="1277"/>
        <v>0</v>
      </c>
      <c r="AS1102" s="390">
        <f t="shared" ca="1" si="1278"/>
        <v>0</v>
      </c>
      <c r="AT1102" s="326">
        <f t="shared" ca="1" si="1279"/>
        <v>0</v>
      </c>
      <c r="AU1102" s="326">
        <f t="shared" ca="1" si="1280"/>
        <v>0</v>
      </c>
      <c r="AV1102" s="326">
        <f t="shared" ca="1" si="1280"/>
        <v>0</v>
      </c>
      <c r="AW1102" s="391">
        <f t="shared" ca="1" si="1293"/>
        <v>0</v>
      </c>
      <c r="AX1102" s="39"/>
      <c r="AY1102" s="39"/>
      <c r="AZ1102" s="39"/>
      <c r="BA1102" s="1242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  <c r="FR1102" s="39"/>
      <c r="FS1102" s="39"/>
      <c r="FT1102" s="39"/>
      <c r="FU1102" s="39"/>
      <c r="FV1102" s="39"/>
      <c r="FW1102" s="39"/>
      <c r="FX1102" s="39"/>
      <c r="FY1102" s="39"/>
      <c r="FZ1102" s="39"/>
      <c r="GA1102" s="39"/>
      <c r="GB1102" s="39"/>
      <c r="GC1102" s="39"/>
      <c r="GD1102" s="39"/>
      <c r="GE1102" s="39"/>
      <c r="GF1102" s="39"/>
      <c r="GG1102" s="39"/>
      <c r="GH1102" s="39"/>
      <c r="GI1102" s="39"/>
      <c r="GJ1102" s="39"/>
      <c r="GK1102" s="39"/>
      <c r="GL1102" s="39"/>
      <c r="GM1102" s="39"/>
      <c r="GN1102" s="39"/>
      <c r="GO1102" s="39"/>
      <c r="GP1102" s="39"/>
      <c r="GQ1102" s="39"/>
      <c r="GR1102" s="39"/>
      <c r="GS1102" s="39"/>
      <c r="GT1102" s="39"/>
      <c r="GU1102" s="39"/>
      <c r="GV1102" s="39"/>
      <c r="GW1102" s="39"/>
      <c r="GX1102" s="39"/>
      <c r="GY1102" s="39"/>
      <c r="GZ1102" s="39"/>
      <c r="HA1102" s="39"/>
      <c r="HB1102" s="39"/>
      <c r="HC1102" s="39"/>
      <c r="HD1102" s="39"/>
      <c r="HE1102" s="39"/>
      <c r="HF1102" s="39"/>
      <c r="HG1102" s="39"/>
      <c r="HH1102" s="39"/>
      <c r="HI1102" s="39"/>
      <c r="HJ1102" s="39"/>
      <c r="HK1102" s="39"/>
      <c r="HL1102" s="39"/>
      <c r="HM1102" s="39"/>
      <c r="HN1102" s="39"/>
      <c r="HO1102" s="39"/>
      <c r="HP1102" s="39"/>
      <c r="HQ1102" s="39"/>
      <c r="HR1102" s="39"/>
      <c r="HS1102" s="39"/>
      <c r="HT1102" s="39"/>
    </row>
    <row r="1103" spans="1:228" ht="12.75" hidden="1" customHeight="1" x14ac:dyDescent="0.2">
      <c r="A1103" s="39"/>
      <c r="B1103" s="39"/>
      <c r="C1103" s="39"/>
      <c r="D1103" s="39"/>
      <c r="E1103" s="39"/>
      <c r="F1103" s="39"/>
      <c r="G1103" s="279"/>
      <c r="H1103" s="279"/>
      <c r="I1103" s="279"/>
      <c r="J1103" s="279"/>
      <c r="K1103" s="279"/>
      <c r="L1103" s="27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1"/>
      <c r="AB1103" s="352"/>
      <c r="AC1103" s="352"/>
      <c r="AD1103" s="236"/>
      <c r="AE1103" s="236"/>
      <c r="AF1103" s="39"/>
      <c r="AG1103" s="389">
        <f t="shared" si="1289"/>
        <v>50</v>
      </c>
      <c r="AH1103" s="390">
        <f t="shared" si="1282"/>
        <v>0</v>
      </c>
      <c r="AI1103" s="390">
        <f t="shared" si="1295"/>
        <v>0</v>
      </c>
      <c r="AJ1103" s="390">
        <f t="shared" si="1295"/>
        <v>0</v>
      </c>
      <c r="AK1103" s="390">
        <f t="shared" si="1291"/>
        <v>0</v>
      </c>
      <c r="AL1103" s="390">
        <f t="shared" ref="AL1103:AM1118" si="1300">AL1102</f>
        <v>0.05</v>
      </c>
      <c r="AM1103" s="390">
        <f t="shared" si="1300"/>
        <v>0.03</v>
      </c>
      <c r="AN1103" s="391">
        <f t="shared" si="1292"/>
        <v>0.08</v>
      </c>
      <c r="AO1103" s="236"/>
      <c r="AP1103" s="389">
        <f t="shared" si="1290"/>
        <v>50</v>
      </c>
      <c r="AQ1103" s="390">
        <f t="shared" ca="1" si="1272"/>
        <v>0</v>
      </c>
      <c r="AR1103" s="390">
        <f t="shared" ca="1" si="1277"/>
        <v>0</v>
      </c>
      <c r="AS1103" s="390">
        <f t="shared" ca="1" si="1278"/>
        <v>0</v>
      </c>
      <c r="AT1103" s="326">
        <f t="shared" ca="1" si="1279"/>
        <v>0</v>
      </c>
      <c r="AU1103" s="326">
        <f t="shared" ca="1" si="1280"/>
        <v>0</v>
      </c>
      <c r="AV1103" s="326">
        <f t="shared" ca="1" si="1280"/>
        <v>0</v>
      </c>
      <c r="AW1103" s="391">
        <f t="shared" ca="1" si="1293"/>
        <v>0</v>
      </c>
      <c r="AX1103" s="39"/>
      <c r="AY1103" s="39"/>
      <c r="AZ1103" s="39"/>
      <c r="BA1103" s="1242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  <c r="FR1103" s="39"/>
      <c r="FS1103" s="39"/>
      <c r="FT1103" s="39"/>
      <c r="FU1103" s="39"/>
      <c r="FV1103" s="39"/>
      <c r="FW1103" s="39"/>
      <c r="FX1103" s="39"/>
      <c r="FY1103" s="39"/>
      <c r="FZ1103" s="39"/>
      <c r="GA1103" s="39"/>
      <c r="GB1103" s="39"/>
      <c r="GC1103" s="39"/>
      <c r="GD1103" s="39"/>
      <c r="GE1103" s="39"/>
      <c r="GF1103" s="39"/>
      <c r="GG1103" s="39"/>
      <c r="GH1103" s="39"/>
      <c r="GI1103" s="39"/>
      <c r="GJ1103" s="39"/>
      <c r="GK1103" s="39"/>
      <c r="GL1103" s="39"/>
      <c r="GM1103" s="39"/>
      <c r="GN1103" s="39"/>
      <c r="GO1103" s="39"/>
      <c r="GP1103" s="39"/>
      <c r="GQ1103" s="39"/>
      <c r="GR1103" s="39"/>
      <c r="GS1103" s="39"/>
      <c r="GT1103" s="39"/>
      <c r="GU1103" s="39"/>
      <c r="GV1103" s="39"/>
      <c r="GW1103" s="39"/>
      <c r="GX1103" s="39"/>
      <c r="GY1103" s="39"/>
      <c r="GZ1103" s="39"/>
      <c r="HA1103" s="39"/>
      <c r="HB1103" s="39"/>
      <c r="HC1103" s="39"/>
      <c r="HD1103" s="39"/>
      <c r="HE1103" s="39"/>
      <c r="HF1103" s="39"/>
      <c r="HG1103" s="39"/>
      <c r="HH1103" s="39"/>
      <c r="HI1103" s="39"/>
      <c r="HJ1103" s="39"/>
      <c r="HK1103" s="39"/>
      <c r="HL1103" s="39"/>
      <c r="HM1103" s="39"/>
      <c r="HN1103" s="39"/>
      <c r="HO1103" s="39"/>
      <c r="HP1103" s="39"/>
      <c r="HQ1103" s="39"/>
      <c r="HR1103" s="39"/>
      <c r="HS1103" s="39"/>
      <c r="HT1103" s="39"/>
    </row>
    <row r="1104" spans="1:228" ht="12.75" hidden="1" customHeight="1" x14ac:dyDescent="0.2">
      <c r="A1104" s="39"/>
      <c r="B1104" s="39"/>
      <c r="C1104" s="39"/>
      <c r="D1104" s="39"/>
      <c r="E1104" s="39"/>
      <c r="F1104" s="39"/>
      <c r="G1104" s="279"/>
      <c r="H1104" s="279"/>
      <c r="I1104" s="279"/>
      <c r="J1104" s="279"/>
      <c r="K1104" s="279"/>
      <c r="L1104" s="27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1"/>
      <c r="AB1104" s="39"/>
      <c r="AC1104" s="39"/>
      <c r="AD1104" s="39"/>
      <c r="AE1104" s="39"/>
      <c r="AF1104" s="39"/>
      <c r="AG1104" s="389">
        <f t="shared" si="1289"/>
        <v>51</v>
      </c>
      <c r="AH1104" s="390">
        <f t="shared" si="1282"/>
        <v>0</v>
      </c>
      <c r="AI1104" s="390">
        <f t="shared" ref="AI1104:AJ1119" si="1301">AI1103</f>
        <v>0</v>
      </c>
      <c r="AJ1104" s="390">
        <f t="shared" si="1301"/>
        <v>0</v>
      </c>
      <c r="AK1104" s="390">
        <f t="shared" si="1291"/>
        <v>0</v>
      </c>
      <c r="AL1104" s="390">
        <f t="shared" si="1300"/>
        <v>0.05</v>
      </c>
      <c r="AM1104" s="390">
        <f t="shared" si="1300"/>
        <v>0.03</v>
      </c>
      <c r="AN1104" s="391">
        <f t="shared" si="1292"/>
        <v>0.08</v>
      </c>
      <c r="AO1104" s="39"/>
      <c r="AP1104" s="389">
        <f t="shared" si="1290"/>
        <v>51</v>
      </c>
      <c r="AQ1104" s="390">
        <f t="shared" ca="1" si="1272"/>
        <v>0</v>
      </c>
      <c r="AR1104" s="390">
        <f t="shared" ca="1" si="1277"/>
        <v>0</v>
      </c>
      <c r="AS1104" s="390">
        <f t="shared" ca="1" si="1278"/>
        <v>0</v>
      </c>
      <c r="AT1104" s="326">
        <f t="shared" ca="1" si="1279"/>
        <v>0</v>
      </c>
      <c r="AU1104" s="326">
        <f t="shared" ca="1" si="1280"/>
        <v>0</v>
      </c>
      <c r="AV1104" s="326">
        <f t="shared" ca="1" si="1280"/>
        <v>0</v>
      </c>
      <c r="AW1104" s="391">
        <f t="shared" ca="1" si="1293"/>
        <v>0</v>
      </c>
      <c r="AX1104" s="39"/>
      <c r="AY1104" s="39"/>
      <c r="AZ1104" s="39"/>
      <c r="BA1104" s="1242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  <c r="FR1104" s="39"/>
      <c r="FS1104" s="39"/>
      <c r="FT1104" s="39"/>
      <c r="FU1104" s="39"/>
      <c r="FV1104" s="39"/>
      <c r="FW1104" s="39"/>
      <c r="FX1104" s="39"/>
      <c r="FY1104" s="39"/>
      <c r="FZ1104" s="39"/>
      <c r="GA1104" s="39"/>
      <c r="GB1104" s="39"/>
      <c r="GC1104" s="39"/>
      <c r="GD1104" s="39"/>
      <c r="GE1104" s="39"/>
      <c r="GF1104" s="39"/>
      <c r="GG1104" s="39"/>
      <c r="GH1104" s="39"/>
      <c r="GI1104" s="39"/>
      <c r="GJ1104" s="39"/>
      <c r="GK1104" s="39"/>
      <c r="GL1104" s="39"/>
      <c r="GM1104" s="39"/>
      <c r="GN1104" s="39"/>
      <c r="GO1104" s="39"/>
      <c r="GP1104" s="39"/>
      <c r="GQ1104" s="39"/>
      <c r="GR1104" s="39"/>
      <c r="GS1104" s="39"/>
      <c r="GT1104" s="39"/>
      <c r="GU1104" s="39"/>
      <c r="GV1104" s="39"/>
      <c r="GW1104" s="39"/>
      <c r="GX1104" s="39"/>
      <c r="GY1104" s="39"/>
      <c r="GZ1104" s="39"/>
      <c r="HA1104" s="39"/>
      <c r="HB1104" s="39"/>
      <c r="HC1104" s="39"/>
      <c r="HD1104" s="39"/>
      <c r="HE1104" s="39"/>
      <c r="HF1104" s="39"/>
      <c r="HG1104" s="39"/>
      <c r="HH1104" s="39"/>
      <c r="HI1104" s="39"/>
      <c r="HJ1104" s="39"/>
      <c r="HK1104" s="39"/>
      <c r="HL1104" s="39"/>
      <c r="HM1104" s="39"/>
      <c r="HN1104" s="39"/>
      <c r="HO1104" s="39"/>
      <c r="HP1104" s="39"/>
      <c r="HQ1104" s="39"/>
      <c r="HR1104" s="39"/>
      <c r="HS1104" s="39"/>
      <c r="HT1104" s="39"/>
    </row>
    <row r="1105" spans="1:228" ht="12.75" hidden="1" customHeight="1" x14ac:dyDescent="0.2">
      <c r="A1105" s="39"/>
      <c r="B1105" s="39"/>
      <c r="C1105" s="39"/>
      <c r="D1105" s="39"/>
      <c r="E1105" s="39"/>
      <c r="F1105" s="39"/>
      <c r="G1105" s="279"/>
      <c r="H1105" s="279"/>
      <c r="I1105" s="279"/>
      <c r="J1105" s="279"/>
      <c r="K1105" s="279"/>
      <c r="L1105" s="27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1"/>
      <c r="AB1105" s="39"/>
      <c r="AC1105" s="242"/>
      <c r="AD1105" s="415"/>
      <c r="AE1105" s="415"/>
      <c r="AF1105" s="39"/>
      <c r="AG1105" s="389">
        <f t="shared" si="1289"/>
        <v>52</v>
      </c>
      <c r="AH1105" s="390">
        <f t="shared" si="1282"/>
        <v>0</v>
      </c>
      <c r="AI1105" s="390">
        <f t="shared" si="1301"/>
        <v>0</v>
      </c>
      <c r="AJ1105" s="390">
        <f t="shared" si="1301"/>
        <v>0</v>
      </c>
      <c r="AK1105" s="390">
        <f t="shared" si="1291"/>
        <v>0</v>
      </c>
      <c r="AL1105" s="390">
        <f t="shared" si="1300"/>
        <v>0.05</v>
      </c>
      <c r="AM1105" s="390">
        <f t="shared" si="1300"/>
        <v>0.03</v>
      </c>
      <c r="AN1105" s="391">
        <f t="shared" si="1292"/>
        <v>0.08</v>
      </c>
      <c r="AO1105" s="415"/>
      <c r="AP1105" s="389">
        <f t="shared" si="1290"/>
        <v>52</v>
      </c>
      <c r="AQ1105" s="390">
        <f t="shared" ca="1" si="1272"/>
        <v>0</v>
      </c>
      <c r="AR1105" s="390">
        <f t="shared" ca="1" si="1277"/>
        <v>0</v>
      </c>
      <c r="AS1105" s="390">
        <f t="shared" ca="1" si="1278"/>
        <v>0</v>
      </c>
      <c r="AT1105" s="326">
        <f t="shared" ca="1" si="1279"/>
        <v>0</v>
      </c>
      <c r="AU1105" s="326">
        <f t="shared" ca="1" si="1280"/>
        <v>0</v>
      </c>
      <c r="AV1105" s="326">
        <f t="shared" ca="1" si="1280"/>
        <v>0</v>
      </c>
      <c r="AW1105" s="391">
        <f t="shared" ca="1" si="1293"/>
        <v>0</v>
      </c>
      <c r="AX1105" s="39"/>
      <c r="AY1105" s="39"/>
      <c r="AZ1105" s="39"/>
      <c r="BA1105" s="1242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  <c r="FR1105" s="39"/>
      <c r="FS1105" s="39"/>
      <c r="FT1105" s="39"/>
      <c r="FU1105" s="39"/>
      <c r="FV1105" s="39"/>
      <c r="FW1105" s="39"/>
      <c r="FX1105" s="39"/>
      <c r="FY1105" s="39"/>
      <c r="FZ1105" s="39"/>
      <c r="GA1105" s="39"/>
      <c r="GB1105" s="39"/>
      <c r="GC1105" s="39"/>
      <c r="GD1105" s="39"/>
      <c r="GE1105" s="39"/>
      <c r="GF1105" s="39"/>
      <c r="GG1105" s="39"/>
      <c r="GH1105" s="39"/>
      <c r="GI1105" s="39"/>
      <c r="GJ1105" s="39"/>
      <c r="GK1105" s="39"/>
      <c r="GL1105" s="39"/>
      <c r="GM1105" s="39"/>
      <c r="GN1105" s="39"/>
      <c r="GO1105" s="39"/>
      <c r="GP1105" s="39"/>
      <c r="GQ1105" s="39"/>
      <c r="GR1105" s="39"/>
      <c r="GS1105" s="39"/>
      <c r="GT1105" s="39"/>
      <c r="GU1105" s="39"/>
      <c r="GV1105" s="39"/>
      <c r="GW1105" s="39"/>
      <c r="GX1105" s="39"/>
      <c r="GY1105" s="39"/>
      <c r="GZ1105" s="39"/>
      <c r="HA1105" s="39"/>
      <c r="HB1105" s="39"/>
      <c r="HC1105" s="39"/>
      <c r="HD1105" s="39"/>
      <c r="HE1105" s="39"/>
      <c r="HF1105" s="39"/>
      <c r="HG1105" s="39"/>
      <c r="HH1105" s="39"/>
      <c r="HI1105" s="39"/>
      <c r="HJ1105" s="39"/>
      <c r="HK1105" s="39"/>
      <c r="HL1105" s="39"/>
      <c r="HM1105" s="39"/>
      <c r="HN1105" s="39"/>
      <c r="HO1105" s="39"/>
      <c r="HP1105" s="39"/>
      <c r="HQ1105" s="39"/>
      <c r="HR1105" s="39"/>
      <c r="HS1105" s="39"/>
      <c r="HT1105" s="39"/>
    </row>
    <row r="1106" spans="1:228" ht="12.75" hidden="1" customHeight="1" x14ac:dyDescent="0.25">
      <c r="A1106" s="39"/>
      <c r="B1106" s="39"/>
      <c r="C1106" s="39"/>
      <c r="D1106" s="39"/>
      <c r="E1106" s="39"/>
      <c r="F1106" s="39"/>
      <c r="G1106" s="279"/>
      <c r="H1106" s="279"/>
      <c r="I1106" s="279"/>
      <c r="J1106" s="279"/>
      <c r="K1106" s="279"/>
      <c r="L1106" s="27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1"/>
      <c r="AB1106" s="283"/>
      <c r="AC1106" s="283"/>
      <c r="AD1106" s="283"/>
      <c r="AE1106" s="283"/>
      <c r="AF1106" s="39"/>
      <c r="AG1106" s="389">
        <f t="shared" si="1289"/>
        <v>53</v>
      </c>
      <c r="AH1106" s="390">
        <f t="shared" si="1282"/>
        <v>0</v>
      </c>
      <c r="AI1106" s="390">
        <f t="shared" si="1301"/>
        <v>0</v>
      </c>
      <c r="AJ1106" s="390">
        <f t="shared" si="1301"/>
        <v>0</v>
      </c>
      <c r="AK1106" s="390">
        <f t="shared" si="1291"/>
        <v>0</v>
      </c>
      <c r="AL1106" s="390">
        <f t="shared" si="1300"/>
        <v>0.05</v>
      </c>
      <c r="AM1106" s="390">
        <f t="shared" si="1300"/>
        <v>0.03</v>
      </c>
      <c r="AN1106" s="391">
        <f t="shared" si="1292"/>
        <v>0.08</v>
      </c>
      <c r="AO1106" s="283"/>
      <c r="AP1106" s="389">
        <f t="shared" si="1290"/>
        <v>53</v>
      </c>
      <c r="AQ1106" s="390">
        <f t="shared" ca="1" si="1272"/>
        <v>0</v>
      </c>
      <c r="AR1106" s="390">
        <f t="shared" ca="1" si="1277"/>
        <v>0</v>
      </c>
      <c r="AS1106" s="390">
        <f t="shared" ca="1" si="1278"/>
        <v>0</v>
      </c>
      <c r="AT1106" s="326">
        <f t="shared" ca="1" si="1279"/>
        <v>0</v>
      </c>
      <c r="AU1106" s="326">
        <f t="shared" ca="1" si="1280"/>
        <v>0</v>
      </c>
      <c r="AV1106" s="326">
        <f t="shared" ca="1" si="1280"/>
        <v>0</v>
      </c>
      <c r="AW1106" s="391">
        <f t="shared" ca="1" si="1293"/>
        <v>0</v>
      </c>
      <c r="AX1106" s="39"/>
      <c r="AY1106" s="39"/>
      <c r="AZ1106" s="39"/>
      <c r="BA1106" s="1242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  <c r="FT1106" s="39"/>
      <c r="FU1106" s="39"/>
      <c r="FV1106" s="39"/>
      <c r="FW1106" s="39"/>
      <c r="FX1106" s="39"/>
      <c r="FY1106" s="39"/>
      <c r="FZ1106" s="39"/>
      <c r="GA1106" s="39"/>
      <c r="GB1106" s="39"/>
      <c r="GC1106" s="39"/>
      <c r="GD1106" s="39"/>
      <c r="GE1106" s="39"/>
      <c r="GF1106" s="39"/>
      <c r="GG1106" s="39"/>
      <c r="GH1106" s="39"/>
      <c r="GI1106" s="39"/>
      <c r="GJ1106" s="39"/>
      <c r="GK1106" s="39"/>
      <c r="GL1106" s="39"/>
      <c r="GM1106" s="39"/>
      <c r="GN1106" s="39"/>
      <c r="GO1106" s="39"/>
      <c r="GP1106" s="39"/>
      <c r="GQ1106" s="39"/>
      <c r="GR1106" s="39"/>
      <c r="GS1106" s="39"/>
      <c r="GT1106" s="39"/>
      <c r="GU1106" s="39"/>
      <c r="GV1106" s="39"/>
      <c r="GW1106" s="39"/>
      <c r="GX1106" s="39"/>
      <c r="GY1106" s="39"/>
      <c r="GZ1106" s="39"/>
      <c r="HA1106" s="39"/>
      <c r="HB1106" s="39"/>
      <c r="HC1106" s="39"/>
      <c r="HD1106" s="39"/>
      <c r="HE1106" s="39"/>
      <c r="HF1106" s="39"/>
      <c r="HG1106" s="39"/>
      <c r="HH1106" s="39"/>
      <c r="HI1106" s="39"/>
      <c r="HJ1106" s="39"/>
      <c r="HK1106" s="39"/>
      <c r="HL1106" s="39"/>
      <c r="HM1106" s="39"/>
      <c r="HN1106" s="39"/>
      <c r="HO1106" s="39"/>
      <c r="HP1106" s="39"/>
      <c r="HQ1106" s="39"/>
      <c r="HR1106" s="39"/>
      <c r="HS1106" s="39"/>
      <c r="HT1106" s="39"/>
    </row>
    <row r="1107" spans="1:228" ht="12.75" hidden="1" customHeight="1" x14ac:dyDescent="0.25">
      <c r="A1107" s="39"/>
      <c r="B1107" s="39"/>
      <c r="C1107" s="39"/>
      <c r="D1107" s="39"/>
      <c r="E1107" s="39"/>
      <c r="F1107" s="39"/>
      <c r="G1107" s="279"/>
      <c r="H1107" s="279"/>
      <c r="I1107" s="279"/>
      <c r="J1107" s="279"/>
      <c r="K1107" s="279"/>
      <c r="L1107" s="27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1"/>
      <c r="AB1107" s="283"/>
      <c r="AC1107" s="283"/>
      <c r="AD1107" s="283"/>
      <c r="AE1107" s="283"/>
      <c r="AF1107" s="39"/>
      <c r="AG1107" s="389">
        <f t="shared" si="1289"/>
        <v>54</v>
      </c>
      <c r="AH1107" s="390">
        <f t="shared" si="1282"/>
        <v>0</v>
      </c>
      <c r="AI1107" s="390">
        <f t="shared" si="1301"/>
        <v>0</v>
      </c>
      <c r="AJ1107" s="390">
        <f t="shared" si="1301"/>
        <v>0</v>
      </c>
      <c r="AK1107" s="390">
        <f t="shared" si="1291"/>
        <v>0</v>
      </c>
      <c r="AL1107" s="390">
        <f t="shared" si="1300"/>
        <v>0.05</v>
      </c>
      <c r="AM1107" s="390">
        <f t="shared" si="1300"/>
        <v>0.03</v>
      </c>
      <c r="AN1107" s="391">
        <f t="shared" si="1292"/>
        <v>0.08</v>
      </c>
      <c r="AO1107" s="283"/>
      <c r="AP1107" s="389">
        <f t="shared" si="1290"/>
        <v>54</v>
      </c>
      <c r="AQ1107" s="390">
        <f t="shared" ca="1" si="1272"/>
        <v>0</v>
      </c>
      <c r="AR1107" s="390">
        <f t="shared" ca="1" si="1277"/>
        <v>0</v>
      </c>
      <c r="AS1107" s="390">
        <f t="shared" ca="1" si="1278"/>
        <v>0</v>
      </c>
      <c r="AT1107" s="326">
        <f t="shared" ca="1" si="1279"/>
        <v>0</v>
      </c>
      <c r="AU1107" s="326">
        <f t="shared" ca="1" si="1280"/>
        <v>0</v>
      </c>
      <c r="AV1107" s="326">
        <f t="shared" ca="1" si="1280"/>
        <v>0</v>
      </c>
      <c r="AW1107" s="391">
        <f t="shared" ca="1" si="1293"/>
        <v>0</v>
      </c>
      <c r="AX1107" s="39"/>
      <c r="AY1107" s="39"/>
      <c r="AZ1107" s="39"/>
      <c r="BA1107" s="1242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  <c r="FR1107" s="39"/>
      <c r="FS1107" s="39"/>
      <c r="FT1107" s="39"/>
      <c r="FU1107" s="39"/>
      <c r="FV1107" s="39"/>
      <c r="FW1107" s="39"/>
      <c r="FX1107" s="39"/>
      <c r="FY1107" s="39"/>
      <c r="FZ1107" s="39"/>
      <c r="GA1107" s="39"/>
      <c r="GB1107" s="39"/>
      <c r="GC1107" s="39"/>
      <c r="GD1107" s="39"/>
      <c r="GE1107" s="39"/>
      <c r="GF1107" s="39"/>
      <c r="GG1107" s="39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  <c r="HA1107" s="39"/>
      <c r="HB1107" s="39"/>
      <c r="HC1107" s="39"/>
      <c r="HD1107" s="39"/>
      <c r="HE1107" s="39"/>
      <c r="HF1107" s="39"/>
      <c r="HG1107" s="39"/>
      <c r="HH1107" s="39"/>
      <c r="HI1107" s="39"/>
      <c r="HJ1107" s="39"/>
      <c r="HK1107" s="39"/>
      <c r="HL1107" s="39"/>
      <c r="HM1107" s="39"/>
      <c r="HN1107" s="39"/>
      <c r="HO1107" s="39"/>
      <c r="HP1107" s="39"/>
      <c r="HQ1107" s="39"/>
      <c r="HR1107" s="39"/>
      <c r="HS1107" s="39"/>
      <c r="HT1107" s="39"/>
    </row>
    <row r="1108" spans="1:228" ht="12.75" hidden="1" customHeight="1" x14ac:dyDescent="0.25">
      <c r="A1108" s="39"/>
      <c r="B1108" s="39"/>
      <c r="C1108" s="39"/>
      <c r="D1108" s="39"/>
      <c r="E1108" s="39"/>
      <c r="F1108" s="39"/>
      <c r="G1108" s="279"/>
      <c r="H1108" s="279"/>
      <c r="I1108" s="279"/>
      <c r="J1108" s="279"/>
      <c r="K1108" s="279"/>
      <c r="L1108" s="27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1"/>
      <c r="AB1108" s="283"/>
      <c r="AC1108" s="283"/>
      <c r="AD1108" s="283"/>
      <c r="AE1108" s="283"/>
      <c r="AF1108" s="39"/>
      <c r="AG1108" s="389">
        <f t="shared" si="1289"/>
        <v>55</v>
      </c>
      <c r="AH1108" s="390">
        <f t="shared" si="1282"/>
        <v>0</v>
      </c>
      <c r="AI1108" s="390">
        <f t="shared" si="1301"/>
        <v>0</v>
      </c>
      <c r="AJ1108" s="390">
        <f t="shared" si="1301"/>
        <v>0</v>
      </c>
      <c r="AK1108" s="390">
        <f t="shared" si="1291"/>
        <v>0</v>
      </c>
      <c r="AL1108" s="390">
        <f t="shared" si="1300"/>
        <v>0.05</v>
      </c>
      <c r="AM1108" s="390">
        <f t="shared" si="1300"/>
        <v>0.03</v>
      </c>
      <c r="AN1108" s="391">
        <f t="shared" si="1292"/>
        <v>0.08</v>
      </c>
      <c r="AO1108" s="283"/>
      <c r="AP1108" s="389">
        <f t="shared" si="1290"/>
        <v>55</v>
      </c>
      <c r="AQ1108" s="390">
        <f t="shared" ca="1" si="1272"/>
        <v>0</v>
      </c>
      <c r="AR1108" s="390">
        <f t="shared" ca="1" si="1277"/>
        <v>0</v>
      </c>
      <c r="AS1108" s="390">
        <f t="shared" ca="1" si="1278"/>
        <v>0</v>
      </c>
      <c r="AT1108" s="326">
        <f t="shared" ca="1" si="1279"/>
        <v>0</v>
      </c>
      <c r="AU1108" s="326">
        <f t="shared" ca="1" si="1280"/>
        <v>0</v>
      </c>
      <c r="AV1108" s="326">
        <f t="shared" ca="1" si="1280"/>
        <v>0</v>
      </c>
      <c r="AW1108" s="391">
        <f t="shared" ca="1" si="1293"/>
        <v>0</v>
      </c>
      <c r="AX1108" s="39"/>
      <c r="AY1108" s="39"/>
      <c r="AZ1108" s="39"/>
      <c r="BA1108" s="1242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  <c r="FT1108" s="39"/>
      <c r="FU1108" s="39"/>
      <c r="FV1108" s="39"/>
      <c r="FW1108" s="39"/>
      <c r="FX1108" s="39"/>
      <c r="FY1108" s="39"/>
      <c r="FZ1108" s="39"/>
      <c r="GA1108" s="39"/>
      <c r="GB1108" s="39"/>
      <c r="GC1108" s="39"/>
      <c r="GD1108" s="39"/>
      <c r="GE1108" s="39"/>
      <c r="GF1108" s="39"/>
      <c r="GG1108" s="39"/>
      <c r="GH1108" s="39"/>
      <c r="GI1108" s="39"/>
      <c r="GJ1108" s="39"/>
      <c r="GK1108" s="39"/>
      <c r="GL1108" s="39"/>
      <c r="GM1108" s="39"/>
      <c r="GN1108" s="39"/>
      <c r="GO1108" s="39"/>
      <c r="GP1108" s="39"/>
      <c r="GQ1108" s="39"/>
      <c r="GR1108" s="39"/>
      <c r="GS1108" s="39"/>
      <c r="GT1108" s="39"/>
      <c r="GU1108" s="39"/>
      <c r="GV1108" s="39"/>
      <c r="GW1108" s="39"/>
      <c r="GX1108" s="39"/>
      <c r="GY1108" s="39"/>
      <c r="GZ1108" s="39"/>
      <c r="HA1108" s="39"/>
      <c r="HB1108" s="39"/>
      <c r="HC1108" s="39"/>
      <c r="HD1108" s="39"/>
      <c r="HE1108" s="39"/>
      <c r="HF1108" s="39"/>
      <c r="HG1108" s="39"/>
      <c r="HH1108" s="39"/>
      <c r="HI1108" s="39"/>
      <c r="HJ1108" s="39"/>
      <c r="HK1108" s="39"/>
      <c r="HL1108" s="39"/>
      <c r="HM1108" s="39"/>
      <c r="HN1108" s="39"/>
      <c r="HO1108" s="39"/>
      <c r="HP1108" s="39"/>
      <c r="HQ1108" s="39"/>
      <c r="HR1108" s="39"/>
      <c r="HS1108" s="39"/>
      <c r="HT1108" s="39"/>
    </row>
    <row r="1109" spans="1:228" ht="12.75" hidden="1" customHeight="1" x14ac:dyDescent="0.25">
      <c r="A1109" s="39"/>
      <c r="B1109" s="39"/>
      <c r="C1109" s="39"/>
      <c r="D1109" s="39"/>
      <c r="E1109" s="39"/>
      <c r="F1109" s="39"/>
      <c r="G1109" s="279"/>
      <c r="H1109" s="279"/>
      <c r="I1109" s="279"/>
      <c r="J1109" s="279"/>
      <c r="K1109" s="279"/>
      <c r="L1109" s="27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1"/>
      <c r="AB1109" s="283"/>
      <c r="AC1109" s="283"/>
      <c r="AD1109" s="283"/>
      <c r="AE1109" s="283"/>
      <c r="AF1109" s="39"/>
      <c r="AG1109" s="389">
        <f t="shared" si="1289"/>
        <v>56</v>
      </c>
      <c r="AH1109" s="390">
        <f t="shared" si="1282"/>
        <v>0</v>
      </c>
      <c r="AI1109" s="390">
        <f t="shared" si="1301"/>
        <v>0</v>
      </c>
      <c r="AJ1109" s="390">
        <f t="shared" si="1301"/>
        <v>0</v>
      </c>
      <c r="AK1109" s="390">
        <f t="shared" si="1291"/>
        <v>0</v>
      </c>
      <c r="AL1109" s="390">
        <f t="shared" si="1300"/>
        <v>0.05</v>
      </c>
      <c r="AM1109" s="390">
        <f t="shared" si="1300"/>
        <v>0.03</v>
      </c>
      <c r="AN1109" s="391">
        <f t="shared" si="1292"/>
        <v>0.08</v>
      </c>
      <c r="AO1109" s="283"/>
      <c r="AP1109" s="389">
        <f t="shared" si="1290"/>
        <v>56</v>
      </c>
      <c r="AQ1109" s="390">
        <f t="shared" ca="1" si="1272"/>
        <v>0</v>
      </c>
      <c r="AR1109" s="390">
        <f t="shared" ca="1" si="1277"/>
        <v>0</v>
      </c>
      <c r="AS1109" s="390">
        <f t="shared" ca="1" si="1278"/>
        <v>0</v>
      </c>
      <c r="AT1109" s="326">
        <f t="shared" ca="1" si="1279"/>
        <v>0</v>
      </c>
      <c r="AU1109" s="326">
        <f t="shared" ca="1" si="1280"/>
        <v>0</v>
      </c>
      <c r="AV1109" s="326">
        <f t="shared" ca="1" si="1280"/>
        <v>0</v>
      </c>
      <c r="AW1109" s="391">
        <f t="shared" ca="1" si="1293"/>
        <v>0</v>
      </c>
      <c r="AX1109" s="39"/>
      <c r="AY1109" s="39"/>
      <c r="AZ1109" s="39"/>
      <c r="BA1109" s="1242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  <c r="FR1109" s="39"/>
      <c r="FS1109" s="39"/>
      <c r="FT1109" s="39"/>
      <c r="FU1109" s="39"/>
      <c r="FV1109" s="39"/>
      <c r="FW1109" s="39"/>
      <c r="FX1109" s="39"/>
      <c r="FY1109" s="39"/>
      <c r="FZ1109" s="39"/>
      <c r="GA1109" s="39"/>
      <c r="GB1109" s="39"/>
      <c r="GC1109" s="39"/>
      <c r="GD1109" s="39"/>
      <c r="GE1109" s="39"/>
      <c r="GF1109" s="39"/>
      <c r="GG1109" s="39"/>
      <c r="GH1109" s="39"/>
      <c r="GI1109" s="39"/>
      <c r="GJ1109" s="39"/>
      <c r="GK1109" s="39"/>
      <c r="GL1109" s="39"/>
      <c r="GM1109" s="39"/>
      <c r="GN1109" s="39"/>
      <c r="GO1109" s="39"/>
      <c r="GP1109" s="39"/>
      <c r="GQ1109" s="39"/>
      <c r="GR1109" s="39"/>
      <c r="GS1109" s="39"/>
      <c r="GT1109" s="39"/>
      <c r="GU1109" s="39"/>
      <c r="GV1109" s="39"/>
      <c r="GW1109" s="39"/>
      <c r="GX1109" s="39"/>
      <c r="GY1109" s="39"/>
      <c r="GZ1109" s="39"/>
      <c r="HA1109" s="39"/>
      <c r="HB1109" s="39"/>
      <c r="HC1109" s="39"/>
      <c r="HD1109" s="39"/>
      <c r="HE1109" s="39"/>
      <c r="HF1109" s="39"/>
      <c r="HG1109" s="39"/>
      <c r="HH1109" s="39"/>
      <c r="HI1109" s="39"/>
      <c r="HJ1109" s="39"/>
      <c r="HK1109" s="39"/>
      <c r="HL1109" s="39"/>
      <c r="HM1109" s="39"/>
      <c r="HN1109" s="39"/>
      <c r="HO1109" s="39"/>
      <c r="HP1109" s="39"/>
      <c r="HQ1109" s="39"/>
      <c r="HR1109" s="39"/>
      <c r="HS1109" s="39"/>
      <c r="HT1109" s="39"/>
    </row>
    <row r="1110" spans="1:228" ht="12.75" hidden="1" customHeight="1" x14ac:dyDescent="0.25">
      <c r="A1110" s="39"/>
      <c r="B1110" s="39"/>
      <c r="C1110" s="39"/>
      <c r="D1110" s="39"/>
      <c r="E1110" s="39"/>
      <c r="F1110" s="39"/>
      <c r="G1110" s="279"/>
      <c r="H1110" s="279"/>
      <c r="I1110" s="279"/>
      <c r="J1110" s="279"/>
      <c r="K1110" s="279"/>
      <c r="L1110" s="27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1"/>
      <c r="AB1110" s="283"/>
      <c r="AC1110" s="283"/>
      <c r="AD1110" s="283"/>
      <c r="AE1110" s="283"/>
      <c r="AF1110" s="39"/>
      <c r="AG1110" s="389">
        <f t="shared" si="1289"/>
        <v>57</v>
      </c>
      <c r="AH1110" s="390">
        <f t="shared" si="1282"/>
        <v>0</v>
      </c>
      <c r="AI1110" s="390">
        <f t="shared" si="1301"/>
        <v>0</v>
      </c>
      <c r="AJ1110" s="390">
        <f t="shared" si="1301"/>
        <v>0</v>
      </c>
      <c r="AK1110" s="390">
        <f t="shared" si="1291"/>
        <v>0</v>
      </c>
      <c r="AL1110" s="390">
        <f t="shared" si="1300"/>
        <v>0.05</v>
      </c>
      <c r="AM1110" s="390">
        <f t="shared" si="1300"/>
        <v>0.03</v>
      </c>
      <c r="AN1110" s="391">
        <f t="shared" si="1292"/>
        <v>0.08</v>
      </c>
      <c r="AO1110" s="283"/>
      <c r="AP1110" s="389">
        <f t="shared" si="1290"/>
        <v>57</v>
      </c>
      <c r="AQ1110" s="390">
        <f t="shared" ca="1" si="1272"/>
        <v>0</v>
      </c>
      <c r="AR1110" s="390">
        <f t="shared" ca="1" si="1277"/>
        <v>0</v>
      </c>
      <c r="AS1110" s="390">
        <f t="shared" ca="1" si="1278"/>
        <v>0</v>
      </c>
      <c r="AT1110" s="326">
        <f t="shared" ca="1" si="1279"/>
        <v>0</v>
      </c>
      <c r="AU1110" s="326">
        <f t="shared" ca="1" si="1280"/>
        <v>0</v>
      </c>
      <c r="AV1110" s="326">
        <f t="shared" ca="1" si="1280"/>
        <v>0</v>
      </c>
      <c r="AW1110" s="391">
        <f t="shared" ca="1" si="1293"/>
        <v>0</v>
      </c>
      <c r="AX1110" s="39"/>
      <c r="AY1110" s="39"/>
      <c r="AZ1110" s="39"/>
      <c r="BA1110" s="1242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  <c r="FR1110" s="39"/>
      <c r="FS1110" s="39"/>
      <c r="FT1110" s="39"/>
      <c r="FU1110" s="39"/>
      <c r="FV1110" s="39"/>
      <c r="FW1110" s="39"/>
      <c r="FX1110" s="39"/>
      <c r="FY1110" s="39"/>
      <c r="FZ1110" s="39"/>
      <c r="GA1110" s="39"/>
      <c r="GB1110" s="39"/>
      <c r="GC1110" s="39"/>
      <c r="GD1110" s="39"/>
      <c r="GE1110" s="39"/>
      <c r="GF1110" s="39"/>
      <c r="GG1110" s="39"/>
      <c r="GH1110" s="39"/>
      <c r="GI1110" s="39"/>
      <c r="GJ1110" s="39"/>
      <c r="GK1110" s="39"/>
      <c r="GL1110" s="39"/>
      <c r="GM1110" s="39"/>
      <c r="GN1110" s="39"/>
      <c r="GO1110" s="39"/>
      <c r="GP1110" s="39"/>
      <c r="GQ1110" s="39"/>
      <c r="GR1110" s="39"/>
      <c r="GS1110" s="39"/>
      <c r="GT1110" s="39"/>
      <c r="GU1110" s="39"/>
      <c r="GV1110" s="39"/>
      <c r="GW1110" s="39"/>
      <c r="GX1110" s="39"/>
      <c r="GY1110" s="39"/>
      <c r="GZ1110" s="39"/>
      <c r="HA1110" s="39"/>
      <c r="HB1110" s="39"/>
      <c r="HC1110" s="39"/>
      <c r="HD1110" s="39"/>
      <c r="HE1110" s="39"/>
      <c r="HF1110" s="39"/>
      <c r="HG1110" s="39"/>
      <c r="HH1110" s="39"/>
      <c r="HI1110" s="39"/>
      <c r="HJ1110" s="39"/>
      <c r="HK1110" s="39"/>
      <c r="HL1110" s="39"/>
      <c r="HM1110" s="39"/>
      <c r="HN1110" s="39"/>
      <c r="HO1110" s="39"/>
      <c r="HP1110" s="39"/>
      <c r="HQ1110" s="39"/>
      <c r="HR1110" s="39"/>
      <c r="HS1110" s="39"/>
      <c r="HT1110" s="39"/>
    </row>
    <row r="1111" spans="1:228" ht="12.75" hidden="1" customHeight="1" x14ac:dyDescent="0.25">
      <c r="A1111" s="39"/>
      <c r="B1111" s="39"/>
      <c r="C1111" s="39"/>
      <c r="D1111" s="39"/>
      <c r="E1111" s="39"/>
      <c r="F1111" s="39"/>
      <c r="G1111" s="279"/>
      <c r="H1111" s="279"/>
      <c r="I1111" s="279"/>
      <c r="J1111" s="279"/>
      <c r="K1111" s="279"/>
      <c r="L1111" s="27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1"/>
      <c r="AB1111" s="283"/>
      <c r="AC1111" s="283"/>
      <c r="AD1111" s="283"/>
      <c r="AE1111" s="283"/>
      <c r="AF1111" s="39"/>
      <c r="AG1111" s="389">
        <f t="shared" si="1289"/>
        <v>58</v>
      </c>
      <c r="AH1111" s="390">
        <f t="shared" si="1282"/>
        <v>0</v>
      </c>
      <c r="AI1111" s="390">
        <f t="shared" si="1301"/>
        <v>0</v>
      </c>
      <c r="AJ1111" s="390">
        <f t="shared" si="1301"/>
        <v>0</v>
      </c>
      <c r="AK1111" s="390">
        <f t="shared" si="1291"/>
        <v>0</v>
      </c>
      <c r="AL1111" s="390">
        <f t="shared" si="1300"/>
        <v>0.05</v>
      </c>
      <c r="AM1111" s="390">
        <f t="shared" si="1300"/>
        <v>0.03</v>
      </c>
      <c r="AN1111" s="391">
        <f t="shared" si="1292"/>
        <v>0.08</v>
      </c>
      <c r="AO1111" s="283"/>
      <c r="AP1111" s="389">
        <f t="shared" si="1290"/>
        <v>58</v>
      </c>
      <c r="AQ1111" s="390">
        <f t="shared" ca="1" si="1272"/>
        <v>0</v>
      </c>
      <c r="AR1111" s="390">
        <f t="shared" ca="1" si="1277"/>
        <v>0</v>
      </c>
      <c r="AS1111" s="390">
        <f t="shared" ca="1" si="1278"/>
        <v>0</v>
      </c>
      <c r="AT1111" s="326">
        <f t="shared" ca="1" si="1279"/>
        <v>0</v>
      </c>
      <c r="AU1111" s="326">
        <f t="shared" ca="1" si="1280"/>
        <v>0</v>
      </c>
      <c r="AV1111" s="326">
        <f t="shared" ca="1" si="1280"/>
        <v>0</v>
      </c>
      <c r="AW1111" s="391">
        <f t="shared" ca="1" si="1293"/>
        <v>0</v>
      </c>
      <c r="AX1111" s="39"/>
      <c r="AY1111" s="39"/>
      <c r="AZ1111" s="39"/>
      <c r="BA1111" s="1242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  <c r="FR1111" s="39"/>
      <c r="FS1111" s="39"/>
      <c r="FT1111" s="39"/>
      <c r="FU1111" s="39"/>
      <c r="FV1111" s="39"/>
      <c r="FW1111" s="39"/>
      <c r="FX1111" s="39"/>
      <c r="FY1111" s="39"/>
      <c r="FZ1111" s="39"/>
      <c r="GA1111" s="39"/>
      <c r="GB1111" s="39"/>
      <c r="GC1111" s="39"/>
      <c r="GD1111" s="39"/>
      <c r="GE1111" s="39"/>
      <c r="GF1111" s="39"/>
      <c r="GG1111" s="39"/>
      <c r="GH1111" s="39"/>
      <c r="GI1111" s="39"/>
      <c r="GJ1111" s="39"/>
      <c r="GK1111" s="39"/>
      <c r="GL1111" s="39"/>
      <c r="GM1111" s="39"/>
      <c r="GN1111" s="39"/>
      <c r="GO1111" s="39"/>
      <c r="GP1111" s="39"/>
      <c r="GQ1111" s="39"/>
      <c r="GR1111" s="39"/>
      <c r="GS1111" s="39"/>
      <c r="GT1111" s="39"/>
      <c r="GU1111" s="39"/>
      <c r="GV1111" s="39"/>
      <c r="GW1111" s="39"/>
      <c r="GX1111" s="39"/>
      <c r="GY1111" s="39"/>
      <c r="GZ1111" s="39"/>
      <c r="HA1111" s="39"/>
      <c r="HB1111" s="39"/>
      <c r="HC1111" s="39"/>
      <c r="HD1111" s="39"/>
      <c r="HE1111" s="39"/>
      <c r="HF1111" s="39"/>
      <c r="HG1111" s="39"/>
      <c r="HH1111" s="39"/>
      <c r="HI1111" s="39"/>
      <c r="HJ1111" s="39"/>
      <c r="HK1111" s="39"/>
      <c r="HL1111" s="39"/>
      <c r="HM1111" s="39"/>
      <c r="HN1111" s="39"/>
      <c r="HO1111" s="39"/>
      <c r="HP1111" s="39"/>
      <c r="HQ1111" s="39"/>
      <c r="HR1111" s="39"/>
      <c r="HS1111" s="39"/>
      <c r="HT1111" s="39"/>
    </row>
    <row r="1112" spans="1:228" ht="12.75" hidden="1" customHeight="1" x14ac:dyDescent="0.25">
      <c r="A1112" s="39"/>
      <c r="B1112" s="39"/>
      <c r="C1112" s="39"/>
      <c r="D1112" s="39"/>
      <c r="E1112" s="39"/>
      <c r="F1112" s="39"/>
      <c r="G1112" s="279"/>
      <c r="H1112" s="279"/>
      <c r="I1112" s="279"/>
      <c r="J1112" s="279"/>
      <c r="K1112" s="279"/>
      <c r="L1112" s="27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1"/>
      <c r="AB1112" s="283"/>
      <c r="AC1112" s="283"/>
      <c r="AD1112" s="283"/>
      <c r="AE1112" s="283"/>
      <c r="AF1112" s="39"/>
      <c r="AG1112" s="389">
        <f t="shared" si="1289"/>
        <v>59</v>
      </c>
      <c r="AH1112" s="390">
        <f t="shared" si="1282"/>
        <v>0</v>
      </c>
      <c r="AI1112" s="390">
        <f t="shared" si="1301"/>
        <v>0</v>
      </c>
      <c r="AJ1112" s="390">
        <f t="shared" si="1301"/>
        <v>0</v>
      </c>
      <c r="AK1112" s="390">
        <f t="shared" si="1291"/>
        <v>0</v>
      </c>
      <c r="AL1112" s="390">
        <f t="shared" si="1300"/>
        <v>0.05</v>
      </c>
      <c r="AM1112" s="390">
        <f t="shared" si="1300"/>
        <v>0.03</v>
      </c>
      <c r="AN1112" s="391">
        <f t="shared" si="1292"/>
        <v>0.08</v>
      </c>
      <c r="AO1112" s="283"/>
      <c r="AP1112" s="389">
        <f t="shared" si="1290"/>
        <v>59</v>
      </c>
      <c r="AQ1112" s="390">
        <f t="shared" ca="1" si="1272"/>
        <v>0</v>
      </c>
      <c r="AR1112" s="390">
        <f t="shared" ca="1" si="1277"/>
        <v>0</v>
      </c>
      <c r="AS1112" s="390">
        <f t="shared" ca="1" si="1278"/>
        <v>0</v>
      </c>
      <c r="AT1112" s="326">
        <f t="shared" ca="1" si="1279"/>
        <v>0</v>
      </c>
      <c r="AU1112" s="326">
        <f t="shared" ca="1" si="1280"/>
        <v>0</v>
      </c>
      <c r="AV1112" s="326">
        <f t="shared" ca="1" si="1280"/>
        <v>0</v>
      </c>
      <c r="AW1112" s="391">
        <f t="shared" ca="1" si="1293"/>
        <v>0</v>
      </c>
      <c r="AX1112" s="39"/>
      <c r="AY1112" s="39"/>
      <c r="AZ1112" s="39"/>
      <c r="BA1112" s="1242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  <c r="FR1112" s="39"/>
      <c r="FS1112" s="39"/>
      <c r="FT1112" s="39"/>
      <c r="FU1112" s="39"/>
      <c r="FV1112" s="39"/>
      <c r="FW1112" s="39"/>
      <c r="FX1112" s="39"/>
      <c r="FY1112" s="39"/>
      <c r="FZ1112" s="39"/>
      <c r="GA1112" s="39"/>
      <c r="GB1112" s="39"/>
      <c r="GC1112" s="39"/>
      <c r="GD1112" s="39"/>
      <c r="GE1112" s="39"/>
      <c r="GF1112" s="39"/>
      <c r="GG1112" s="39"/>
      <c r="GH1112" s="39"/>
      <c r="GI1112" s="39"/>
      <c r="GJ1112" s="39"/>
      <c r="GK1112" s="39"/>
      <c r="GL1112" s="39"/>
      <c r="GM1112" s="39"/>
      <c r="GN1112" s="39"/>
      <c r="GO1112" s="39"/>
      <c r="GP1112" s="39"/>
      <c r="GQ1112" s="39"/>
      <c r="GR1112" s="39"/>
      <c r="GS1112" s="39"/>
      <c r="GT1112" s="39"/>
      <c r="GU1112" s="39"/>
      <c r="GV1112" s="39"/>
      <c r="GW1112" s="39"/>
      <c r="GX1112" s="39"/>
      <c r="GY1112" s="39"/>
      <c r="GZ1112" s="39"/>
      <c r="HA1112" s="39"/>
      <c r="HB1112" s="39"/>
      <c r="HC1112" s="39"/>
      <c r="HD1112" s="39"/>
      <c r="HE1112" s="39"/>
      <c r="HF1112" s="39"/>
      <c r="HG1112" s="39"/>
      <c r="HH1112" s="39"/>
      <c r="HI1112" s="39"/>
      <c r="HJ1112" s="39"/>
      <c r="HK1112" s="39"/>
      <c r="HL1112" s="39"/>
      <c r="HM1112" s="39"/>
      <c r="HN1112" s="39"/>
      <c r="HO1112" s="39"/>
      <c r="HP1112" s="39"/>
      <c r="HQ1112" s="39"/>
      <c r="HR1112" s="39"/>
      <c r="HS1112" s="39"/>
      <c r="HT1112" s="39"/>
    </row>
    <row r="1113" spans="1:228" ht="12.75" hidden="1" customHeight="1" x14ac:dyDescent="0.25">
      <c r="A1113" s="39"/>
      <c r="B1113" s="39"/>
      <c r="C1113" s="39"/>
      <c r="D1113" s="39"/>
      <c r="E1113" s="39"/>
      <c r="F1113" s="39"/>
      <c r="G1113" s="279"/>
      <c r="H1113" s="279"/>
      <c r="I1113" s="279"/>
      <c r="J1113" s="279"/>
      <c r="K1113" s="279"/>
      <c r="L1113" s="27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1"/>
      <c r="AB1113" s="283"/>
      <c r="AC1113" s="283"/>
      <c r="AD1113" s="283"/>
      <c r="AE1113" s="283"/>
      <c r="AF1113" s="39"/>
      <c r="AG1113" s="389">
        <f t="shared" si="1289"/>
        <v>60</v>
      </c>
      <c r="AH1113" s="390">
        <f t="shared" si="1282"/>
        <v>0</v>
      </c>
      <c r="AI1113" s="390">
        <f t="shared" si="1301"/>
        <v>0</v>
      </c>
      <c r="AJ1113" s="390">
        <f t="shared" si="1301"/>
        <v>0</v>
      </c>
      <c r="AK1113" s="390">
        <f t="shared" si="1291"/>
        <v>0</v>
      </c>
      <c r="AL1113" s="390">
        <f t="shared" si="1300"/>
        <v>0.05</v>
      </c>
      <c r="AM1113" s="390">
        <f t="shared" si="1300"/>
        <v>0.03</v>
      </c>
      <c r="AN1113" s="391">
        <f t="shared" si="1292"/>
        <v>0.08</v>
      </c>
      <c r="AO1113" s="283"/>
      <c r="AP1113" s="389">
        <f t="shared" si="1290"/>
        <v>60</v>
      </c>
      <c r="AQ1113" s="390">
        <f t="shared" ca="1" si="1272"/>
        <v>0</v>
      </c>
      <c r="AR1113" s="390">
        <f t="shared" ca="1" si="1277"/>
        <v>0</v>
      </c>
      <c r="AS1113" s="390">
        <f t="shared" ca="1" si="1278"/>
        <v>0</v>
      </c>
      <c r="AT1113" s="326">
        <f t="shared" ca="1" si="1279"/>
        <v>0</v>
      </c>
      <c r="AU1113" s="326">
        <f t="shared" ca="1" si="1280"/>
        <v>0</v>
      </c>
      <c r="AV1113" s="326">
        <f t="shared" ca="1" si="1280"/>
        <v>0</v>
      </c>
      <c r="AW1113" s="391">
        <f t="shared" ca="1" si="1293"/>
        <v>0</v>
      </c>
      <c r="AX1113" s="39"/>
      <c r="AY1113" s="39"/>
      <c r="AZ1113" s="39"/>
      <c r="BA1113" s="1242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  <c r="FR1113" s="39"/>
      <c r="FS1113" s="39"/>
      <c r="FT1113" s="39"/>
      <c r="FU1113" s="39"/>
      <c r="FV1113" s="39"/>
      <c r="FW1113" s="39"/>
      <c r="FX1113" s="39"/>
      <c r="FY1113" s="39"/>
      <c r="FZ1113" s="39"/>
      <c r="GA1113" s="39"/>
      <c r="GB1113" s="39"/>
      <c r="GC1113" s="39"/>
      <c r="GD1113" s="39"/>
      <c r="GE1113" s="39"/>
      <c r="GF1113" s="39"/>
      <c r="GG1113" s="39"/>
      <c r="GH1113" s="39"/>
      <c r="GI1113" s="39"/>
      <c r="GJ1113" s="39"/>
      <c r="GK1113" s="39"/>
      <c r="GL1113" s="39"/>
      <c r="GM1113" s="39"/>
      <c r="GN1113" s="39"/>
      <c r="GO1113" s="39"/>
      <c r="GP1113" s="39"/>
      <c r="GQ1113" s="39"/>
      <c r="GR1113" s="39"/>
      <c r="GS1113" s="39"/>
      <c r="GT1113" s="39"/>
      <c r="GU1113" s="39"/>
      <c r="GV1113" s="39"/>
      <c r="GW1113" s="39"/>
      <c r="GX1113" s="39"/>
      <c r="GY1113" s="39"/>
      <c r="GZ1113" s="39"/>
      <c r="HA1113" s="39"/>
      <c r="HB1113" s="39"/>
      <c r="HC1113" s="39"/>
      <c r="HD1113" s="39"/>
      <c r="HE1113" s="39"/>
      <c r="HF1113" s="39"/>
      <c r="HG1113" s="39"/>
      <c r="HH1113" s="39"/>
      <c r="HI1113" s="39"/>
      <c r="HJ1113" s="39"/>
      <c r="HK1113" s="39"/>
      <c r="HL1113" s="39"/>
      <c r="HM1113" s="39"/>
      <c r="HN1113" s="39"/>
      <c r="HO1113" s="39"/>
      <c r="HP1113" s="39"/>
      <c r="HQ1113" s="39"/>
      <c r="HR1113" s="39"/>
      <c r="HS1113" s="39"/>
      <c r="HT1113" s="39"/>
    </row>
    <row r="1114" spans="1:228" ht="12.75" hidden="1" customHeight="1" x14ac:dyDescent="0.25">
      <c r="A1114" s="39"/>
      <c r="B1114" s="39"/>
      <c r="C1114" s="39"/>
      <c r="D1114" s="39"/>
      <c r="E1114" s="39"/>
      <c r="F1114" s="39"/>
      <c r="G1114" s="279"/>
      <c r="H1114" s="279"/>
      <c r="I1114" s="279"/>
      <c r="J1114" s="279"/>
      <c r="K1114" s="279"/>
      <c r="L1114" s="27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1"/>
      <c r="AB1114" s="283"/>
      <c r="AC1114" s="283"/>
      <c r="AD1114" s="283"/>
      <c r="AE1114" s="283"/>
      <c r="AF1114" s="39"/>
      <c r="AG1114" s="389">
        <f t="shared" si="1289"/>
        <v>61</v>
      </c>
      <c r="AH1114" s="390">
        <f t="shared" si="1282"/>
        <v>0</v>
      </c>
      <c r="AI1114" s="390">
        <f t="shared" si="1301"/>
        <v>0</v>
      </c>
      <c r="AJ1114" s="390">
        <f t="shared" si="1301"/>
        <v>0</v>
      </c>
      <c r="AK1114" s="390">
        <f t="shared" si="1291"/>
        <v>0</v>
      </c>
      <c r="AL1114" s="390">
        <f t="shared" si="1300"/>
        <v>0.05</v>
      </c>
      <c r="AM1114" s="390">
        <f t="shared" si="1300"/>
        <v>0.03</v>
      </c>
      <c r="AN1114" s="391">
        <f t="shared" si="1292"/>
        <v>0.08</v>
      </c>
      <c r="AO1114" s="283"/>
      <c r="AP1114" s="389">
        <f t="shared" si="1290"/>
        <v>61</v>
      </c>
      <c r="AQ1114" s="390">
        <f t="shared" ca="1" si="1272"/>
        <v>0</v>
      </c>
      <c r="AR1114" s="390">
        <f t="shared" ca="1" si="1277"/>
        <v>0</v>
      </c>
      <c r="AS1114" s="390">
        <f t="shared" ca="1" si="1278"/>
        <v>0</v>
      </c>
      <c r="AT1114" s="326">
        <f t="shared" ca="1" si="1279"/>
        <v>0</v>
      </c>
      <c r="AU1114" s="326">
        <f t="shared" ca="1" si="1280"/>
        <v>0</v>
      </c>
      <c r="AV1114" s="326">
        <f t="shared" ca="1" si="1280"/>
        <v>0</v>
      </c>
      <c r="AW1114" s="391">
        <f t="shared" ca="1" si="1293"/>
        <v>0</v>
      </c>
      <c r="AX1114" s="39"/>
      <c r="AY1114" s="39"/>
      <c r="AZ1114" s="39"/>
      <c r="BA1114" s="1242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  <c r="FR1114" s="39"/>
      <c r="FS1114" s="39"/>
      <c r="FT1114" s="39"/>
      <c r="FU1114" s="39"/>
      <c r="FV1114" s="39"/>
      <c r="FW1114" s="39"/>
      <c r="FX1114" s="39"/>
      <c r="FY1114" s="39"/>
      <c r="FZ1114" s="39"/>
      <c r="GA1114" s="39"/>
      <c r="GB1114" s="39"/>
      <c r="GC1114" s="39"/>
      <c r="GD1114" s="39"/>
      <c r="GE1114" s="39"/>
      <c r="GF1114" s="39"/>
      <c r="GG1114" s="39"/>
      <c r="GH1114" s="39"/>
      <c r="GI1114" s="39"/>
      <c r="GJ1114" s="39"/>
      <c r="GK1114" s="39"/>
      <c r="GL1114" s="39"/>
      <c r="GM1114" s="39"/>
      <c r="GN1114" s="39"/>
      <c r="GO1114" s="39"/>
      <c r="GP1114" s="39"/>
      <c r="GQ1114" s="39"/>
      <c r="GR1114" s="39"/>
      <c r="GS1114" s="39"/>
      <c r="GT1114" s="39"/>
      <c r="GU1114" s="39"/>
      <c r="GV1114" s="39"/>
      <c r="GW1114" s="39"/>
      <c r="GX1114" s="39"/>
      <c r="GY1114" s="39"/>
      <c r="GZ1114" s="39"/>
      <c r="HA1114" s="39"/>
      <c r="HB1114" s="39"/>
      <c r="HC1114" s="39"/>
      <c r="HD1114" s="39"/>
      <c r="HE1114" s="39"/>
      <c r="HF1114" s="39"/>
      <c r="HG1114" s="39"/>
      <c r="HH1114" s="39"/>
      <c r="HI1114" s="39"/>
      <c r="HJ1114" s="39"/>
      <c r="HK1114" s="39"/>
      <c r="HL1114" s="39"/>
      <c r="HM1114" s="39"/>
      <c r="HN1114" s="39"/>
      <c r="HO1114" s="39"/>
      <c r="HP1114" s="39"/>
      <c r="HQ1114" s="39"/>
      <c r="HR1114" s="39"/>
      <c r="HS1114" s="39"/>
      <c r="HT1114" s="39"/>
    </row>
    <row r="1115" spans="1:228" ht="12.75" hidden="1" customHeight="1" x14ac:dyDescent="0.25">
      <c r="A1115" s="39"/>
      <c r="B1115" s="39"/>
      <c r="C1115" s="39"/>
      <c r="D1115" s="39"/>
      <c r="E1115" s="39"/>
      <c r="F1115" s="39"/>
      <c r="G1115" s="279"/>
      <c r="H1115" s="279"/>
      <c r="I1115" s="279"/>
      <c r="J1115" s="279"/>
      <c r="K1115" s="279"/>
      <c r="L1115" s="27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1"/>
      <c r="AB1115" s="283"/>
      <c r="AC1115" s="283"/>
      <c r="AD1115" s="283"/>
      <c r="AE1115" s="283"/>
      <c r="AF1115" s="39"/>
      <c r="AG1115" s="389">
        <f t="shared" si="1289"/>
        <v>62</v>
      </c>
      <c r="AH1115" s="390">
        <f t="shared" si="1282"/>
        <v>0</v>
      </c>
      <c r="AI1115" s="390">
        <f t="shared" si="1301"/>
        <v>0</v>
      </c>
      <c r="AJ1115" s="390">
        <f t="shared" si="1301"/>
        <v>0</v>
      </c>
      <c r="AK1115" s="390">
        <f t="shared" si="1291"/>
        <v>0</v>
      </c>
      <c r="AL1115" s="390">
        <f t="shared" si="1300"/>
        <v>0.05</v>
      </c>
      <c r="AM1115" s="390">
        <f t="shared" si="1300"/>
        <v>0.03</v>
      </c>
      <c r="AN1115" s="391">
        <f t="shared" si="1292"/>
        <v>0.08</v>
      </c>
      <c r="AO1115" s="283"/>
      <c r="AP1115" s="389">
        <f t="shared" si="1290"/>
        <v>62</v>
      </c>
      <c r="AQ1115" s="390">
        <f t="shared" ca="1" si="1272"/>
        <v>0</v>
      </c>
      <c r="AR1115" s="390">
        <f t="shared" ca="1" si="1277"/>
        <v>0</v>
      </c>
      <c r="AS1115" s="390">
        <f t="shared" ca="1" si="1278"/>
        <v>0</v>
      </c>
      <c r="AT1115" s="326">
        <f t="shared" ca="1" si="1279"/>
        <v>0</v>
      </c>
      <c r="AU1115" s="326">
        <f t="shared" ca="1" si="1280"/>
        <v>0</v>
      </c>
      <c r="AV1115" s="326">
        <f t="shared" ca="1" si="1280"/>
        <v>0</v>
      </c>
      <c r="AW1115" s="391">
        <f t="shared" ca="1" si="1293"/>
        <v>0</v>
      </c>
      <c r="AX1115" s="39"/>
      <c r="AY1115" s="39"/>
      <c r="AZ1115" s="39"/>
      <c r="BA1115" s="1242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  <c r="FR1115" s="39"/>
      <c r="FS1115" s="39"/>
      <c r="FT1115" s="39"/>
      <c r="FU1115" s="39"/>
      <c r="FV1115" s="39"/>
      <c r="FW1115" s="39"/>
      <c r="FX1115" s="39"/>
      <c r="FY1115" s="39"/>
      <c r="FZ1115" s="39"/>
      <c r="GA1115" s="39"/>
      <c r="GB1115" s="39"/>
      <c r="GC1115" s="39"/>
      <c r="GD1115" s="39"/>
      <c r="GE1115" s="39"/>
      <c r="GF1115" s="39"/>
      <c r="GG1115" s="39"/>
      <c r="GH1115" s="39"/>
      <c r="GI1115" s="39"/>
      <c r="GJ1115" s="39"/>
      <c r="GK1115" s="39"/>
      <c r="GL1115" s="39"/>
      <c r="GM1115" s="39"/>
      <c r="GN1115" s="39"/>
      <c r="GO1115" s="39"/>
      <c r="GP1115" s="39"/>
      <c r="GQ1115" s="39"/>
      <c r="GR1115" s="39"/>
      <c r="GS1115" s="39"/>
      <c r="GT1115" s="39"/>
      <c r="GU1115" s="39"/>
      <c r="GV1115" s="39"/>
      <c r="GW1115" s="39"/>
      <c r="GX1115" s="39"/>
      <c r="GY1115" s="39"/>
      <c r="GZ1115" s="39"/>
      <c r="HA1115" s="39"/>
      <c r="HB1115" s="39"/>
      <c r="HC1115" s="39"/>
      <c r="HD1115" s="39"/>
      <c r="HE1115" s="39"/>
      <c r="HF1115" s="39"/>
      <c r="HG1115" s="39"/>
      <c r="HH1115" s="39"/>
      <c r="HI1115" s="39"/>
      <c r="HJ1115" s="39"/>
      <c r="HK1115" s="39"/>
      <c r="HL1115" s="39"/>
      <c r="HM1115" s="39"/>
      <c r="HN1115" s="39"/>
      <c r="HO1115" s="39"/>
      <c r="HP1115" s="39"/>
      <c r="HQ1115" s="39"/>
      <c r="HR1115" s="39"/>
      <c r="HS1115" s="39"/>
      <c r="HT1115" s="39"/>
    </row>
    <row r="1116" spans="1:228" ht="12.75" hidden="1" customHeight="1" x14ac:dyDescent="0.25">
      <c r="A1116" s="39"/>
      <c r="B1116" s="39"/>
      <c r="C1116" s="39"/>
      <c r="D1116" s="39"/>
      <c r="E1116" s="39"/>
      <c r="F1116" s="39"/>
      <c r="G1116" s="279"/>
      <c r="H1116" s="279"/>
      <c r="I1116" s="279"/>
      <c r="J1116" s="279"/>
      <c r="K1116" s="279"/>
      <c r="L1116" s="27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1"/>
      <c r="AB1116" s="283"/>
      <c r="AC1116" s="283"/>
      <c r="AD1116" s="283"/>
      <c r="AE1116" s="283"/>
      <c r="AF1116" s="39"/>
      <c r="AG1116" s="389">
        <f t="shared" si="1289"/>
        <v>63</v>
      </c>
      <c r="AH1116" s="390">
        <f t="shared" si="1282"/>
        <v>0</v>
      </c>
      <c r="AI1116" s="390">
        <f t="shared" si="1301"/>
        <v>0</v>
      </c>
      <c r="AJ1116" s="390">
        <f t="shared" si="1301"/>
        <v>0</v>
      </c>
      <c r="AK1116" s="390">
        <f t="shared" si="1291"/>
        <v>0</v>
      </c>
      <c r="AL1116" s="390">
        <f t="shared" si="1300"/>
        <v>0.05</v>
      </c>
      <c r="AM1116" s="390">
        <f t="shared" si="1300"/>
        <v>0.03</v>
      </c>
      <c r="AN1116" s="391">
        <f t="shared" si="1292"/>
        <v>0.08</v>
      </c>
      <c r="AO1116" s="283"/>
      <c r="AP1116" s="389">
        <f t="shared" si="1290"/>
        <v>63</v>
      </c>
      <c r="AQ1116" s="390">
        <f t="shared" ca="1" si="1272"/>
        <v>0</v>
      </c>
      <c r="AR1116" s="390">
        <f t="shared" ca="1" si="1277"/>
        <v>0</v>
      </c>
      <c r="AS1116" s="390">
        <f t="shared" ca="1" si="1278"/>
        <v>0</v>
      </c>
      <c r="AT1116" s="326">
        <f t="shared" ca="1" si="1279"/>
        <v>0</v>
      </c>
      <c r="AU1116" s="326">
        <f t="shared" ca="1" si="1280"/>
        <v>0</v>
      </c>
      <c r="AV1116" s="326">
        <f t="shared" ca="1" si="1280"/>
        <v>0</v>
      </c>
      <c r="AW1116" s="391">
        <f t="shared" ca="1" si="1293"/>
        <v>0</v>
      </c>
      <c r="AX1116" s="39"/>
      <c r="AY1116" s="39"/>
      <c r="AZ1116" s="39"/>
      <c r="BA1116" s="1242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  <c r="FR1116" s="39"/>
      <c r="FS1116" s="39"/>
      <c r="FT1116" s="39"/>
      <c r="FU1116" s="39"/>
      <c r="FV1116" s="39"/>
      <c r="FW1116" s="39"/>
      <c r="FX1116" s="39"/>
      <c r="FY1116" s="39"/>
      <c r="FZ1116" s="39"/>
      <c r="GA1116" s="39"/>
      <c r="GB1116" s="39"/>
      <c r="GC1116" s="39"/>
      <c r="GD1116" s="39"/>
      <c r="GE1116" s="39"/>
      <c r="GF1116" s="39"/>
      <c r="GG1116" s="39"/>
      <c r="GH1116" s="39"/>
      <c r="GI1116" s="39"/>
      <c r="GJ1116" s="39"/>
      <c r="GK1116" s="39"/>
      <c r="GL1116" s="39"/>
      <c r="GM1116" s="39"/>
      <c r="GN1116" s="39"/>
      <c r="GO1116" s="39"/>
      <c r="GP1116" s="39"/>
      <c r="GQ1116" s="39"/>
      <c r="GR1116" s="39"/>
      <c r="GS1116" s="39"/>
      <c r="GT1116" s="39"/>
      <c r="GU1116" s="39"/>
      <c r="GV1116" s="39"/>
      <c r="GW1116" s="39"/>
      <c r="GX1116" s="39"/>
      <c r="GY1116" s="39"/>
      <c r="GZ1116" s="39"/>
      <c r="HA1116" s="39"/>
      <c r="HB1116" s="39"/>
      <c r="HC1116" s="39"/>
      <c r="HD1116" s="39"/>
      <c r="HE1116" s="39"/>
      <c r="HF1116" s="39"/>
      <c r="HG1116" s="39"/>
      <c r="HH1116" s="39"/>
      <c r="HI1116" s="39"/>
      <c r="HJ1116" s="39"/>
      <c r="HK1116" s="39"/>
      <c r="HL1116" s="39"/>
      <c r="HM1116" s="39"/>
      <c r="HN1116" s="39"/>
      <c r="HO1116" s="39"/>
      <c r="HP1116" s="39"/>
      <c r="HQ1116" s="39"/>
      <c r="HR1116" s="39"/>
      <c r="HS1116" s="39"/>
      <c r="HT1116" s="39"/>
    </row>
    <row r="1117" spans="1:228" ht="12.75" hidden="1" customHeight="1" x14ac:dyDescent="0.25">
      <c r="A1117" s="39"/>
      <c r="B1117" s="39"/>
      <c r="C1117" s="39"/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283"/>
      <c r="AC1117" s="283"/>
      <c r="AD1117" s="283"/>
      <c r="AE1117" s="283"/>
      <c r="AF1117" s="39"/>
      <c r="AG1117" s="389">
        <f t="shared" si="1289"/>
        <v>64</v>
      </c>
      <c r="AH1117" s="390">
        <f t="shared" si="1282"/>
        <v>0</v>
      </c>
      <c r="AI1117" s="390">
        <f t="shared" si="1301"/>
        <v>0</v>
      </c>
      <c r="AJ1117" s="390">
        <f t="shared" si="1301"/>
        <v>0</v>
      </c>
      <c r="AK1117" s="390">
        <f t="shared" si="1291"/>
        <v>0</v>
      </c>
      <c r="AL1117" s="390">
        <f t="shared" si="1300"/>
        <v>0.05</v>
      </c>
      <c r="AM1117" s="390">
        <f t="shared" si="1300"/>
        <v>0.03</v>
      </c>
      <c r="AN1117" s="391">
        <f t="shared" si="1292"/>
        <v>0.08</v>
      </c>
      <c r="AO1117" s="283"/>
      <c r="AP1117" s="389">
        <f t="shared" si="1290"/>
        <v>64</v>
      </c>
      <c r="AQ1117" s="390">
        <f t="shared" ca="1" si="1272"/>
        <v>0</v>
      </c>
      <c r="AR1117" s="390">
        <f t="shared" ca="1" si="1277"/>
        <v>0</v>
      </c>
      <c r="AS1117" s="390">
        <f t="shared" ca="1" si="1278"/>
        <v>0</v>
      </c>
      <c r="AT1117" s="326">
        <f t="shared" ca="1" si="1279"/>
        <v>0</v>
      </c>
      <c r="AU1117" s="326">
        <f t="shared" ca="1" si="1280"/>
        <v>0</v>
      </c>
      <c r="AV1117" s="326">
        <f t="shared" ca="1" si="1280"/>
        <v>0</v>
      </c>
      <c r="AW1117" s="391">
        <f t="shared" ca="1" si="1293"/>
        <v>0</v>
      </c>
      <c r="AX1117" s="39"/>
      <c r="AY1117" s="39"/>
      <c r="AZ1117" s="39"/>
      <c r="BA1117" s="1242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  <c r="FR1117" s="39"/>
      <c r="FS1117" s="39"/>
      <c r="FT1117" s="39"/>
      <c r="FU1117" s="39"/>
      <c r="FV1117" s="39"/>
      <c r="FW1117" s="39"/>
      <c r="FX1117" s="39"/>
      <c r="FY1117" s="39"/>
      <c r="FZ1117" s="39"/>
      <c r="GA1117" s="39"/>
      <c r="GB1117" s="39"/>
      <c r="GC1117" s="39"/>
      <c r="GD1117" s="39"/>
      <c r="GE1117" s="39"/>
      <c r="GF1117" s="39"/>
      <c r="GG1117" s="39"/>
      <c r="GH1117" s="39"/>
      <c r="GI1117" s="39"/>
      <c r="GJ1117" s="39"/>
      <c r="GK1117" s="39"/>
      <c r="GL1117" s="39"/>
      <c r="GM1117" s="39"/>
      <c r="GN1117" s="39"/>
      <c r="GO1117" s="39"/>
      <c r="GP1117" s="39"/>
      <c r="GQ1117" s="39"/>
      <c r="GR1117" s="39"/>
      <c r="GS1117" s="39"/>
      <c r="GT1117" s="39"/>
      <c r="GU1117" s="39"/>
      <c r="GV1117" s="39"/>
      <c r="GW1117" s="39"/>
      <c r="GX1117" s="39"/>
      <c r="GY1117" s="39"/>
      <c r="GZ1117" s="39"/>
      <c r="HA1117" s="39"/>
      <c r="HB1117" s="39"/>
      <c r="HC1117" s="39"/>
      <c r="HD1117" s="39"/>
      <c r="HE1117" s="39"/>
      <c r="HF1117" s="39"/>
      <c r="HG1117" s="39"/>
      <c r="HH1117" s="39"/>
      <c r="HI1117" s="39"/>
      <c r="HJ1117" s="39"/>
      <c r="HK1117" s="39"/>
      <c r="HL1117" s="39"/>
      <c r="HM1117" s="39"/>
      <c r="HN1117" s="39"/>
      <c r="HO1117" s="39"/>
      <c r="HP1117" s="39"/>
      <c r="HQ1117" s="39"/>
      <c r="HR1117" s="39"/>
      <c r="HS1117" s="39"/>
      <c r="HT1117" s="39"/>
    </row>
    <row r="1118" spans="1:228" ht="12.75" hidden="1" customHeight="1" x14ac:dyDescent="0.25">
      <c r="A1118" s="290"/>
      <c r="B1118" s="290"/>
      <c r="C1118" s="290"/>
      <c r="D1118" s="290"/>
      <c r="E1118" s="290"/>
      <c r="F1118" s="290"/>
      <c r="G1118" s="290"/>
      <c r="H1118" s="290"/>
      <c r="I1118" s="290"/>
      <c r="J1118" s="290"/>
      <c r="K1118" s="290"/>
      <c r="L1118" s="290"/>
      <c r="M1118" s="290"/>
      <c r="N1118" s="290"/>
      <c r="O1118" s="290"/>
      <c r="P1118" s="290"/>
      <c r="Q1118" s="290"/>
      <c r="R1118" s="290"/>
      <c r="S1118" s="290"/>
      <c r="T1118" s="290"/>
      <c r="U1118" s="290"/>
      <c r="V1118" s="290"/>
      <c r="W1118" s="290"/>
      <c r="X1118" s="290"/>
      <c r="Y1118" s="290"/>
      <c r="Z1118" s="290"/>
      <c r="AA1118" s="290"/>
      <c r="AB1118" s="283"/>
      <c r="AC1118" s="283"/>
      <c r="AD1118" s="283"/>
      <c r="AE1118" s="283"/>
      <c r="AF1118" s="39"/>
      <c r="AG1118" s="389">
        <f t="shared" si="1289"/>
        <v>65</v>
      </c>
      <c r="AH1118" s="390">
        <f t="shared" si="1282"/>
        <v>0</v>
      </c>
      <c r="AI1118" s="390">
        <f t="shared" si="1301"/>
        <v>0</v>
      </c>
      <c r="AJ1118" s="390">
        <f t="shared" si="1301"/>
        <v>0</v>
      </c>
      <c r="AK1118" s="390">
        <f t="shared" ref="AK1118:AK1149" si="1302">SUM(AH1118:AJ1118)</f>
        <v>0</v>
      </c>
      <c r="AL1118" s="390">
        <f t="shared" si="1300"/>
        <v>0.05</v>
      </c>
      <c r="AM1118" s="390">
        <f t="shared" si="1300"/>
        <v>0.03</v>
      </c>
      <c r="AN1118" s="391">
        <f t="shared" si="1292"/>
        <v>0.08</v>
      </c>
      <c r="AO1118" s="283"/>
      <c r="AP1118" s="389">
        <f t="shared" si="1290"/>
        <v>65</v>
      </c>
      <c r="AQ1118" s="390">
        <f t="shared" ca="1" si="1272"/>
        <v>0</v>
      </c>
      <c r="AR1118" s="390">
        <f t="shared" ca="1" si="1277"/>
        <v>0</v>
      </c>
      <c r="AS1118" s="390">
        <f t="shared" ca="1" si="1278"/>
        <v>0</v>
      </c>
      <c r="AT1118" s="326">
        <f t="shared" ca="1" si="1279"/>
        <v>0</v>
      </c>
      <c r="AU1118" s="326">
        <f t="shared" ca="1" si="1280"/>
        <v>0</v>
      </c>
      <c r="AV1118" s="326">
        <f t="shared" ca="1" si="1280"/>
        <v>0</v>
      </c>
      <c r="AW1118" s="391">
        <f t="shared" ca="1" si="1293"/>
        <v>0</v>
      </c>
      <c r="AX1118" s="39"/>
      <c r="AY1118" s="39"/>
      <c r="AZ1118" s="39"/>
      <c r="BA1118" s="1242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  <c r="FR1118" s="39"/>
      <c r="FS1118" s="39"/>
      <c r="FT1118" s="39"/>
      <c r="FU1118" s="39"/>
      <c r="FV1118" s="39"/>
      <c r="FW1118" s="39"/>
      <c r="FX1118" s="39"/>
      <c r="FY1118" s="39"/>
      <c r="FZ1118" s="39"/>
      <c r="GA1118" s="39"/>
      <c r="GB1118" s="39"/>
      <c r="GC1118" s="39"/>
      <c r="GD1118" s="39"/>
      <c r="GE1118" s="39"/>
      <c r="GF1118" s="39"/>
      <c r="GG1118" s="39"/>
      <c r="GH1118" s="39"/>
      <c r="GI1118" s="39"/>
      <c r="GJ1118" s="39"/>
      <c r="GK1118" s="39"/>
      <c r="GL1118" s="39"/>
      <c r="GM1118" s="39"/>
      <c r="GN1118" s="39"/>
      <c r="GO1118" s="39"/>
      <c r="GP1118" s="39"/>
      <c r="GQ1118" s="39"/>
      <c r="GR1118" s="39"/>
      <c r="GS1118" s="39"/>
      <c r="GT1118" s="39"/>
      <c r="GU1118" s="39"/>
      <c r="GV1118" s="39"/>
      <c r="GW1118" s="39"/>
      <c r="GX1118" s="39"/>
      <c r="GY1118" s="39"/>
      <c r="GZ1118" s="39"/>
      <c r="HA1118" s="39"/>
      <c r="HB1118" s="39"/>
      <c r="HC1118" s="39"/>
      <c r="HD1118" s="39"/>
      <c r="HE1118" s="39"/>
      <c r="HF1118" s="39"/>
      <c r="HG1118" s="39"/>
      <c r="HH1118" s="39"/>
      <c r="HI1118" s="39"/>
      <c r="HJ1118" s="39"/>
      <c r="HK1118" s="39"/>
      <c r="HL1118" s="39"/>
      <c r="HM1118" s="39"/>
      <c r="HN1118" s="39"/>
      <c r="HO1118" s="39"/>
      <c r="HP1118" s="39"/>
      <c r="HQ1118" s="39"/>
      <c r="HR1118" s="39"/>
      <c r="HS1118" s="39"/>
      <c r="HT1118" s="39"/>
    </row>
    <row r="1119" spans="1:228" ht="12.75" hidden="1" customHeight="1" x14ac:dyDescent="0.25">
      <c r="A1119" s="39"/>
      <c r="B1119" s="39"/>
      <c r="C1119" s="39"/>
      <c r="D1119" s="39"/>
      <c r="E1119" s="39"/>
      <c r="F1119" s="39"/>
      <c r="G1119" s="39"/>
      <c r="H1119" s="39"/>
      <c r="I1119" s="39"/>
      <c r="J1119" s="39"/>
      <c r="K1119" s="290"/>
      <c r="L1119" s="290"/>
      <c r="M1119" s="290"/>
      <c r="N1119" s="290"/>
      <c r="O1119" s="290"/>
      <c r="P1119" s="290"/>
      <c r="Q1119" s="290"/>
      <c r="R1119" s="290"/>
      <c r="S1119" s="290"/>
      <c r="T1119" s="290"/>
      <c r="U1119" s="290"/>
      <c r="V1119" s="290"/>
      <c r="W1119" s="290"/>
      <c r="X1119" s="290"/>
      <c r="Y1119" s="290"/>
      <c r="Z1119" s="290"/>
      <c r="AA1119" s="290"/>
      <c r="AB1119" s="283"/>
      <c r="AC1119" s="283"/>
      <c r="AD1119" s="283"/>
      <c r="AE1119" s="283"/>
      <c r="AF1119" s="39"/>
      <c r="AG1119" s="389">
        <f t="shared" si="1289"/>
        <v>66</v>
      </c>
      <c r="AH1119" s="390">
        <f t="shared" si="1282"/>
        <v>0</v>
      </c>
      <c r="AI1119" s="390">
        <f t="shared" si="1301"/>
        <v>0</v>
      </c>
      <c r="AJ1119" s="390">
        <f t="shared" si="1301"/>
        <v>0</v>
      </c>
      <c r="AK1119" s="390">
        <f t="shared" si="1302"/>
        <v>0</v>
      </c>
      <c r="AL1119" s="390">
        <f t="shared" ref="AL1119:AM1134" si="1303">AL1118</f>
        <v>0.05</v>
      </c>
      <c r="AM1119" s="390">
        <f t="shared" si="1303"/>
        <v>0.03</v>
      </c>
      <c r="AN1119" s="391">
        <f t="shared" si="1292"/>
        <v>0.08</v>
      </c>
      <c r="AO1119" s="283"/>
      <c r="AP1119" s="389">
        <f t="shared" si="1290"/>
        <v>66</v>
      </c>
      <c r="AQ1119" s="390">
        <f t="shared" ref="AQ1119:AQ1153" ca="1" si="1304">IF($Y$4&gt;=AP1119,AH1119,0)</f>
        <v>0</v>
      </c>
      <c r="AR1119" s="390">
        <f t="shared" ref="AR1119:AR1153" ca="1" si="1305">IF($Y$4&gt;=AP1119,AI1119,0)</f>
        <v>0</v>
      </c>
      <c r="AS1119" s="390">
        <f t="shared" ref="AS1119:AS1153" ca="1" si="1306">IF($Y$4&gt;=AP1119,AJ1119,0)</f>
        <v>0</v>
      </c>
      <c r="AT1119" s="326">
        <f t="shared" ref="AT1119:AT1153" ca="1" si="1307">SUM(AQ1119:AS1119)</f>
        <v>0</v>
      </c>
      <c r="AU1119" s="326">
        <f t="shared" ref="AU1119:AV1153" ca="1" si="1308">IF($Y$4&gt;=$AP1119,AL1119,0)</f>
        <v>0</v>
      </c>
      <c r="AV1119" s="326">
        <f t="shared" ca="1" si="1308"/>
        <v>0</v>
      </c>
      <c r="AW1119" s="391">
        <f t="shared" ca="1" si="1293"/>
        <v>0</v>
      </c>
      <c r="AX1119" s="39"/>
      <c r="AY1119" s="39"/>
      <c r="AZ1119" s="39"/>
      <c r="BA1119" s="1242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  <c r="FR1119" s="39"/>
      <c r="FS1119" s="39"/>
      <c r="FT1119" s="39"/>
      <c r="FU1119" s="39"/>
      <c r="FV1119" s="39"/>
      <c r="FW1119" s="39"/>
      <c r="FX1119" s="39"/>
      <c r="FY1119" s="39"/>
      <c r="FZ1119" s="39"/>
      <c r="GA1119" s="39"/>
      <c r="GB1119" s="39"/>
      <c r="GC1119" s="39"/>
      <c r="GD1119" s="39"/>
      <c r="GE1119" s="39"/>
      <c r="GF1119" s="39"/>
      <c r="GG1119" s="39"/>
      <c r="GH1119" s="39"/>
      <c r="GI1119" s="39"/>
      <c r="GJ1119" s="39"/>
      <c r="GK1119" s="39"/>
      <c r="GL1119" s="39"/>
      <c r="GM1119" s="39"/>
      <c r="GN1119" s="39"/>
      <c r="GO1119" s="39"/>
      <c r="GP1119" s="39"/>
      <c r="GQ1119" s="39"/>
      <c r="GR1119" s="39"/>
      <c r="GS1119" s="39"/>
      <c r="GT1119" s="39"/>
      <c r="GU1119" s="39"/>
      <c r="GV1119" s="39"/>
      <c r="GW1119" s="39"/>
      <c r="GX1119" s="39"/>
      <c r="GY1119" s="39"/>
      <c r="GZ1119" s="39"/>
      <c r="HA1119" s="39"/>
      <c r="HB1119" s="39"/>
      <c r="HC1119" s="39"/>
      <c r="HD1119" s="39"/>
      <c r="HE1119" s="39"/>
      <c r="HF1119" s="39"/>
      <c r="HG1119" s="39"/>
      <c r="HH1119" s="39"/>
      <c r="HI1119" s="39"/>
      <c r="HJ1119" s="39"/>
      <c r="HK1119" s="39"/>
      <c r="HL1119" s="39"/>
      <c r="HM1119" s="39"/>
      <c r="HN1119" s="39"/>
      <c r="HO1119" s="39"/>
      <c r="HP1119" s="39"/>
      <c r="HQ1119" s="39"/>
      <c r="HR1119" s="39"/>
      <c r="HS1119" s="39"/>
      <c r="HT1119" s="39"/>
    </row>
    <row r="1120" spans="1:228" ht="12.75" hidden="1" customHeight="1" x14ac:dyDescent="0.25">
      <c r="A1120" s="39"/>
      <c r="B1120" s="39"/>
      <c r="C1120" s="39"/>
      <c r="D1120" s="39"/>
      <c r="E1120" s="39"/>
      <c r="F1120" s="39"/>
      <c r="G1120" s="39"/>
      <c r="H1120" s="39"/>
      <c r="I1120" s="39"/>
      <c r="J1120" s="39"/>
      <c r="K1120" s="290"/>
      <c r="L1120" s="290"/>
      <c r="M1120" s="290"/>
      <c r="N1120" s="290"/>
      <c r="O1120" s="290"/>
      <c r="P1120" s="290"/>
      <c r="Q1120" s="290"/>
      <c r="R1120" s="290"/>
      <c r="S1120" s="290"/>
      <c r="T1120" s="290"/>
      <c r="U1120" s="290"/>
      <c r="V1120" s="290"/>
      <c r="W1120" s="290"/>
      <c r="X1120" s="290"/>
      <c r="Y1120" s="290"/>
      <c r="Z1120" s="290"/>
      <c r="AA1120" s="290"/>
      <c r="AB1120" s="283"/>
      <c r="AC1120" s="283"/>
      <c r="AD1120" s="283"/>
      <c r="AE1120" s="283"/>
      <c r="AF1120" s="39"/>
      <c r="AG1120" s="389">
        <f t="shared" si="1289"/>
        <v>67</v>
      </c>
      <c r="AH1120" s="390">
        <f t="shared" si="1282"/>
        <v>0</v>
      </c>
      <c r="AI1120" s="390">
        <f t="shared" ref="AI1120:AJ1135" si="1309">AI1119</f>
        <v>0</v>
      </c>
      <c r="AJ1120" s="390">
        <f t="shared" si="1309"/>
        <v>0</v>
      </c>
      <c r="AK1120" s="390">
        <f t="shared" si="1302"/>
        <v>0</v>
      </c>
      <c r="AL1120" s="390">
        <f t="shared" si="1303"/>
        <v>0.05</v>
      </c>
      <c r="AM1120" s="390">
        <f t="shared" si="1303"/>
        <v>0.03</v>
      </c>
      <c r="AN1120" s="391">
        <f t="shared" si="1292"/>
        <v>0.08</v>
      </c>
      <c r="AO1120" s="283"/>
      <c r="AP1120" s="389">
        <f t="shared" si="1290"/>
        <v>67</v>
      </c>
      <c r="AQ1120" s="390">
        <f t="shared" ca="1" si="1304"/>
        <v>0</v>
      </c>
      <c r="AR1120" s="390">
        <f t="shared" ca="1" si="1305"/>
        <v>0</v>
      </c>
      <c r="AS1120" s="390">
        <f t="shared" ca="1" si="1306"/>
        <v>0</v>
      </c>
      <c r="AT1120" s="326">
        <f t="shared" ca="1" si="1307"/>
        <v>0</v>
      </c>
      <c r="AU1120" s="326">
        <f t="shared" ca="1" si="1308"/>
        <v>0</v>
      </c>
      <c r="AV1120" s="326">
        <f t="shared" ca="1" si="1308"/>
        <v>0</v>
      </c>
      <c r="AW1120" s="391">
        <f t="shared" ca="1" si="1293"/>
        <v>0</v>
      </c>
      <c r="AX1120" s="39"/>
      <c r="AY1120" s="39"/>
      <c r="AZ1120" s="39"/>
      <c r="BA1120" s="1242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  <c r="FR1120" s="39"/>
      <c r="FS1120" s="39"/>
      <c r="FT1120" s="39"/>
      <c r="FU1120" s="39"/>
      <c r="FV1120" s="39"/>
      <c r="FW1120" s="39"/>
      <c r="FX1120" s="39"/>
      <c r="FY1120" s="39"/>
      <c r="FZ1120" s="39"/>
      <c r="GA1120" s="39"/>
      <c r="GB1120" s="39"/>
      <c r="GC1120" s="39"/>
      <c r="GD1120" s="39"/>
      <c r="GE1120" s="39"/>
      <c r="GF1120" s="39"/>
      <c r="GG1120" s="39"/>
      <c r="GH1120" s="39"/>
      <c r="GI1120" s="39"/>
      <c r="GJ1120" s="39"/>
      <c r="GK1120" s="39"/>
      <c r="GL1120" s="39"/>
      <c r="GM1120" s="39"/>
      <c r="GN1120" s="39"/>
      <c r="GO1120" s="39"/>
      <c r="GP1120" s="39"/>
      <c r="GQ1120" s="39"/>
      <c r="GR1120" s="39"/>
      <c r="GS1120" s="39"/>
      <c r="GT1120" s="39"/>
      <c r="GU1120" s="39"/>
      <c r="GV1120" s="39"/>
      <c r="GW1120" s="39"/>
      <c r="GX1120" s="39"/>
      <c r="GY1120" s="39"/>
      <c r="GZ1120" s="39"/>
      <c r="HA1120" s="39"/>
      <c r="HB1120" s="39"/>
      <c r="HC1120" s="39"/>
      <c r="HD1120" s="39"/>
      <c r="HE1120" s="39"/>
      <c r="HF1120" s="39"/>
      <c r="HG1120" s="39"/>
      <c r="HH1120" s="39"/>
      <c r="HI1120" s="39"/>
      <c r="HJ1120" s="39"/>
      <c r="HK1120" s="39"/>
      <c r="HL1120" s="39"/>
      <c r="HM1120" s="39"/>
      <c r="HN1120" s="39"/>
      <c r="HO1120" s="39"/>
      <c r="HP1120" s="39"/>
      <c r="HQ1120" s="39"/>
      <c r="HR1120" s="39"/>
      <c r="HS1120" s="39"/>
      <c r="HT1120" s="39"/>
    </row>
    <row r="1121" spans="1:228" ht="12.75" hidden="1" customHeight="1" x14ac:dyDescent="0.25">
      <c r="A1121" s="39"/>
      <c r="B1121" s="39"/>
      <c r="C1121" s="39"/>
      <c r="D1121" s="39"/>
      <c r="E1121" s="39"/>
      <c r="F1121" s="39"/>
      <c r="G1121" s="39"/>
      <c r="H1121" s="39"/>
      <c r="I1121" s="39"/>
      <c r="J1121" s="39"/>
      <c r="K1121" s="290"/>
      <c r="L1121" s="290"/>
      <c r="M1121" s="290"/>
      <c r="N1121" s="290"/>
      <c r="O1121" s="290"/>
      <c r="P1121" s="290"/>
      <c r="Q1121" s="290"/>
      <c r="R1121" s="290"/>
      <c r="S1121" s="290"/>
      <c r="T1121" s="290"/>
      <c r="U1121" s="290"/>
      <c r="V1121" s="290"/>
      <c r="W1121" s="290"/>
      <c r="X1121" s="290"/>
      <c r="Y1121" s="290"/>
      <c r="Z1121" s="290"/>
      <c r="AA1121" s="290"/>
      <c r="AB1121" s="283"/>
      <c r="AC1121" s="283"/>
      <c r="AD1121" s="283"/>
      <c r="AE1121" s="283"/>
      <c r="AF1121" s="39"/>
      <c r="AG1121" s="389">
        <f t="shared" si="1289"/>
        <v>68</v>
      </c>
      <c r="AH1121" s="390">
        <f t="shared" ref="AH1121:AH1153" si="1310">IF($D$17&gt;AG1120,AH1120,0)</f>
        <v>0</v>
      </c>
      <c r="AI1121" s="390">
        <f t="shared" si="1309"/>
        <v>0</v>
      </c>
      <c r="AJ1121" s="390">
        <f t="shared" si="1309"/>
        <v>0</v>
      </c>
      <c r="AK1121" s="390">
        <f t="shared" si="1302"/>
        <v>0</v>
      </c>
      <c r="AL1121" s="390">
        <f t="shared" si="1303"/>
        <v>0.05</v>
      </c>
      <c r="AM1121" s="390">
        <f t="shared" si="1303"/>
        <v>0.03</v>
      </c>
      <c r="AN1121" s="391">
        <f t="shared" si="1292"/>
        <v>0.08</v>
      </c>
      <c r="AO1121" s="283"/>
      <c r="AP1121" s="389">
        <f t="shared" si="1290"/>
        <v>68</v>
      </c>
      <c r="AQ1121" s="390">
        <f t="shared" ca="1" si="1304"/>
        <v>0</v>
      </c>
      <c r="AR1121" s="390">
        <f t="shared" ca="1" si="1305"/>
        <v>0</v>
      </c>
      <c r="AS1121" s="390">
        <f t="shared" ca="1" si="1306"/>
        <v>0</v>
      </c>
      <c r="AT1121" s="326">
        <f t="shared" ca="1" si="1307"/>
        <v>0</v>
      </c>
      <c r="AU1121" s="326">
        <f t="shared" ca="1" si="1308"/>
        <v>0</v>
      </c>
      <c r="AV1121" s="326">
        <f t="shared" ca="1" si="1308"/>
        <v>0</v>
      </c>
      <c r="AW1121" s="391">
        <f t="shared" ca="1" si="1293"/>
        <v>0</v>
      </c>
      <c r="AX1121" s="39"/>
      <c r="AY1121" s="39"/>
      <c r="AZ1121" s="39"/>
      <c r="BA1121" s="1242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  <c r="FR1121" s="39"/>
      <c r="FS1121" s="39"/>
      <c r="FT1121" s="39"/>
      <c r="FU1121" s="39"/>
      <c r="FV1121" s="39"/>
      <c r="FW1121" s="39"/>
      <c r="FX1121" s="39"/>
      <c r="FY1121" s="39"/>
      <c r="FZ1121" s="39"/>
      <c r="GA1121" s="39"/>
      <c r="GB1121" s="39"/>
      <c r="GC1121" s="39"/>
      <c r="GD1121" s="39"/>
      <c r="GE1121" s="39"/>
      <c r="GF1121" s="39"/>
      <c r="GG1121" s="39"/>
      <c r="GH1121" s="39"/>
      <c r="GI1121" s="39"/>
      <c r="GJ1121" s="39"/>
      <c r="GK1121" s="39"/>
      <c r="GL1121" s="39"/>
      <c r="GM1121" s="39"/>
      <c r="GN1121" s="39"/>
      <c r="GO1121" s="39"/>
      <c r="GP1121" s="39"/>
      <c r="GQ1121" s="39"/>
      <c r="GR1121" s="39"/>
      <c r="GS1121" s="39"/>
      <c r="GT1121" s="39"/>
      <c r="GU1121" s="39"/>
      <c r="GV1121" s="39"/>
      <c r="GW1121" s="39"/>
      <c r="GX1121" s="39"/>
      <c r="GY1121" s="39"/>
      <c r="GZ1121" s="39"/>
      <c r="HA1121" s="39"/>
      <c r="HB1121" s="39"/>
      <c r="HC1121" s="39"/>
      <c r="HD1121" s="39"/>
      <c r="HE1121" s="39"/>
      <c r="HF1121" s="39"/>
      <c r="HG1121" s="39"/>
      <c r="HH1121" s="39"/>
      <c r="HI1121" s="39"/>
      <c r="HJ1121" s="39"/>
      <c r="HK1121" s="39"/>
      <c r="HL1121" s="39"/>
      <c r="HM1121" s="39"/>
      <c r="HN1121" s="39"/>
      <c r="HO1121" s="39"/>
      <c r="HP1121" s="39"/>
      <c r="HQ1121" s="39"/>
      <c r="HR1121" s="39"/>
      <c r="HS1121" s="39"/>
      <c r="HT1121" s="39"/>
    </row>
    <row r="1122" spans="1:228" ht="12.75" hidden="1" customHeight="1" x14ac:dyDescent="0.25">
      <c r="A1122" s="39"/>
      <c r="B1122" s="39"/>
      <c r="C1122" s="39"/>
      <c r="D1122" s="39"/>
      <c r="E1122" s="39"/>
      <c r="F1122" s="39"/>
      <c r="G1122" s="39"/>
      <c r="H1122" s="39"/>
      <c r="I1122" s="39"/>
      <c r="J1122" s="39"/>
      <c r="K1122" s="290"/>
      <c r="L1122" s="290"/>
      <c r="M1122" s="290"/>
      <c r="N1122" s="290"/>
      <c r="O1122" s="290"/>
      <c r="P1122" s="290"/>
      <c r="Q1122" s="290"/>
      <c r="R1122" s="290"/>
      <c r="S1122" s="290"/>
      <c r="T1122" s="290"/>
      <c r="U1122" s="290"/>
      <c r="V1122" s="290"/>
      <c r="W1122" s="290"/>
      <c r="X1122" s="290"/>
      <c r="Y1122" s="290"/>
      <c r="Z1122" s="290"/>
      <c r="AA1122" s="290"/>
      <c r="AB1122" s="283"/>
      <c r="AC1122" s="283"/>
      <c r="AD1122" s="283"/>
      <c r="AE1122" s="283"/>
      <c r="AF1122" s="39"/>
      <c r="AG1122" s="389">
        <f t="shared" si="1289"/>
        <v>69</v>
      </c>
      <c r="AH1122" s="390">
        <f t="shared" si="1310"/>
        <v>0</v>
      </c>
      <c r="AI1122" s="390">
        <f t="shared" si="1309"/>
        <v>0</v>
      </c>
      <c r="AJ1122" s="390">
        <f t="shared" si="1309"/>
        <v>0</v>
      </c>
      <c r="AK1122" s="390">
        <f t="shared" si="1302"/>
        <v>0</v>
      </c>
      <c r="AL1122" s="390">
        <f t="shared" si="1303"/>
        <v>0.05</v>
      </c>
      <c r="AM1122" s="390">
        <f t="shared" si="1303"/>
        <v>0.03</v>
      </c>
      <c r="AN1122" s="391">
        <f t="shared" si="1292"/>
        <v>0.08</v>
      </c>
      <c r="AO1122" s="283"/>
      <c r="AP1122" s="389">
        <f t="shared" si="1290"/>
        <v>69</v>
      </c>
      <c r="AQ1122" s="390">
        <f t="shared" ca="1" si="1304"/>
        <v>0</v>
      </c>
      <c r="AR1122" s="390">
        <f t="shared" ca="1" si="1305"/>
        <v>0</v>
      </c>
      <c r="AS1122" s="390">
        <f t="shared" ca="1" si="1306"/>
        <v>0</v>
      </c>
      <c r="AT1122" s="326">
        <f t="shared" ca="1" si="1307"/>
        <v>0</v>
      </c>
      <c r="AU1122" s="326">
        <f t="shared" ca="1" si="1308"/>
        <v>0</v>
      </c>
      <c r="AV1122" s="326">
        <f t="shared" ca="1" si="1308"/>
        <v>0</v>
      </c>
      <c r="AW1122" s="391">
        <f t="shared" ca="1" si="1293"/>
        <v>0</v>
      </c>
      <c r="AX1122" s="39"/>
      <c r="AY1122" s="39"/>
      <c r="AZ1122" s="39"/>
      <c r="BA1122" s="1242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  <c r="FR1122" s="39"/>
      <c r="FS1122" s="39"/>
      <c r="FT1122" s="39"/>
      <c r="FU1122" s="39"/>
      <c r="FV1122" s="39"/>
      <c r="FW1122" s="39"/>
      <c r="FX1122" s="39"/>
      <c r="FY1122" s="39"/>
      <c r="FZ1122" s="39"/>
      <c r="GA1122" s="39"/>
      <c r="GB1122" s="39"/>
      <c r="GC1122" s="39"/>
      <c r="GD1122" s="39"/>
      <c r="GE1122" s="39"/>
      <c r="GF1122" s="39"/>
      <c r="GG1122" s="39"/>
      <c r="GH1122" s="39"/>
      <c r="GI1122" s="39"/>
      <c r="GJ1122" s="39"/>
      <c r="GK1122" s="39"/>
      <c r="GL1122" s="39"/>
      <c r="GM1122" s="39"/>
      <c r="GN1122" s="39"/>
      <c r="GO1122" s="39"/>
      <c r="GP1122" s="39"/>
      <c r="GQ1122" s="39"/>
      <c r="GR1122" s="39"/>
      <c r="GS1122" s="39"/>
      <c r="GT1122" s="39"/>
      <c r="GU1122" s="39"/>
      <c r="GV1122" s="39"/>
      <c r="GW1122" s="39"/>
      <c r="GX1122" s="39"/>
      <c r="GY1122" s="39"/>
      <c r="GZ1122" s="39"/>
      <c r="HA1122" s="39"/>
      <c r="HB1122" s="39"/>
      <c r="HC1122" s="39"/>
      <c r="HD1122" s="39"/>
      <c r="HE1122" s="39"/>
      <c r="HF1122" s="39"/>
      <c r="HG1122" s="39"/>
      <c r="HH1122" s="39"/>
      <c r="HI1122" s="39"/>
      <c r="HJ1122" s="39"/>
      <c r="HK1122" s="39"/>
      <c r="HL1122" s="39"/>
      <c r="HM1122" s="39"/>
      <c r="HN1122" s="39"/>
      <c r="HO1122" s="39"/>
      <c r="HP1122" s="39"/>
      <c r="HQ1122" s="39"/>
      <c r="HR1122" s="39"/>
      <c r="HS1122" s="39"/>
      <c r="HT1122" s="39"/>
    </row>
    <row r="1123" spans="1:228" ht="12.75" hidden="1" customHeight="1" x14ac:dyDescent="0.25">
      <c r="A1123" s="39"/>
      <c r="B1123" s="39"/>
      <c r="C1123" s="39"/>
      <c r="D1123" s="39"/>
      <c r="E1123" s="39"/>
      <c r="F1123" s="39"/>
      <c r="G1123" s="39"/>
      <c r="H1123" s="39"/>
      <c r="I1123" s="39"/>
      <c r="J1123" s="39"/>
      <c r="K1123" s="290"/>
      <c r="L1123" s="290"/>
      <c r="M1123" s="290"/>
      <c r="N1123" s="290"/>
      <c r="O1123" s="290"/>
      <c r="P1123" s="290"/>
      <c r="Q1123" s="290"/>
      <c r="R1123" s="290"/>
      <c r="S1123" s="290"/>
      <c r="T1123" s="290"/>
      <c r="U1123" s="290"/>
      <c r="V1123" s="290"/>
      <c r="W1123" s="290"/>
      <c r="X1123" s="290"/>
      <c r="Y1123" s="290"/>
      <c r="Z1123" s="290"/>
      <c r="AA1123" s="290"/>
      <c r="AB1123" s="283"/>
      <c r="AC1123" s="283"/>
      <c r="AD1123" s="283"/>
      <c r="AE1123" s="283"/>
      <c r="AF1123" s="39"/>
      <c r="AG1123" s="389">
        <f t="shared" si="1289"/>
        <v>70</v>
      </c>
      <c r="AH1123" s="390">
        <f t="shared" si="1310"/>
        <v>0</v>
      </c>
      <c r="AI1123" s="390">
        <f t="shared" si="1309"/>
        <v>0</v>
      </c>
      <c r="AJ1123" s="390">
        <f t="shared" si="1309"/>
        <v>0</v>
      </c>
      <c r="AK1123" s="390">
        <f t="shared" si="1302"/>
        <v>0</v>
      </c>
      <c r="AL1123" s="390">
        <f t="shared" si="1303"/>
        <v>0.05</v>
      </c>
      <c r="AM1123" s="390">
        <f t="shared" si="1303"/>
        <v>0.03</v>
      </c>
      <c r="AN1123" s="391">
        <f t="shared" si="1292"/>
        <v>0.08</v>
      </c>
      <c r="AO1123" s="283"/>
      <c r="AP1123" s="389">
        <f t="shared" si="1290"/>
        <v>70</v>
      </c>
      <c r="AQ1123" s="390">
        <f t="shared" ca="1" si="1304"/>
        <v>0</v>
      </c>
      <c r="AR1123" s="390">
        <f t="shared" ca="1" si="1305"/>
        <v>0</v>
      </c>
      <c r="AS1123" s="390">
        <f t="shared" ca="1" si="1306"/>
        <v>0</v>
      </c>
      <c r="AT1123" s="326">
        <f t="shared" ca="1" si="1307"/>
        <v>0</v>
      </c>
      <c r="AU1123" s="326">
        <f t="shared" ca="1" si="1308"/>
        <v>0</v>
      </c>
      <c r="AV1123" s="326">
        <f t="shared" ca="1" si="1308"/>
        <v>0</v>
      </c>
      <c r="AW1123" s="391">
        <f t="shared" ca="1" si="1293"/>
        <v>0</v>
      </c>
      <c r="AX1123" s="39"/>
      <c r="AY1123" s="39"/>
      <c r="AZ1123" s="39"/>
      <c r="BA1123" s="1242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  <c r="FR1123" s="39"/>
      <c r="FS1123" s="39"/>
      <c r="FT1123" s="39"/>
      <c r="FU1123" s="39"/>
      <c r="FV1123" s="39"/>
      <c r="FW1123" s="39"/>
      <c r="FX1123" s="39"/>
      <c r="FY1123" s="39"/>
      <c r="FZ1123" s="39"/>
      <c r="GA1123" s="39"/>
      <c r="GB1123" s="39"/>
      <c r="GC1123" s="39"/>
      <c r="GD1123" s="39"/>
      <c r="GE1123" s="39"/>
      <c r="GF1123" s="39"/>
      <c r="GG1123" s="39"/>
      <c r="GH1123" s="39"/>
      <c r="GI1123" s="39"/>
      <c r="GJ1123" s="39"/>
      <c r="GK1123" s="39"/>
      <c r="GL1123" s="39"/>
      <c r="GM1123" s="39"/>
      <c r="GN1123" s="39"/>
      <c r="GO1123" s="39"/>
      <c r="GP1123" s="39"/>
      <c r="GQ1123" s="39"/>
      <c r="GR1123" s="39"/>
      <c r="GS1123" s="39"/>
      <c r="GT1123" s="39"/>
      <c r="GU1123" s="39"/>
      <c r="GV1123" s="39"/>
      <c r="GW1123" s="39"/>
      <c r="GX1123" s="39"/>
      <c r="GY1123" s="39"/>
      <c r="GZ1123" s="39"/>
      <c r="HA1123" s="39"/>
      <c r="HB1123" s="39"/>
      <c r="HC1123" s="39"/>
      <c r="HD1123" s="39"/>
      <c r="HE1123" s="39"/>
      <c r="HF1123" s="39"/>
      <c r="HG1123" s="39"/>
      <c r="HH1123" s="39"/>
      <c r="HI1123" s="39"/>
      <c r="HJ1123" s="39"/>
      <c r="HK1123" s="39"/>
      <c r="HL1123" s="39"/>
      <c r="HM1123" s="39"/>
      <c r="HN1123" s="39"/>
      <c r="HO1123" s="39"/>
      <c r="HP1123" s="39"/>
      <c r="HQ1123" s="39"/>
      <c r="HR1123" s="39"/>
      <c r="HS1123" s="39"/>
      <c r="HT1123" s="39"/>
    </row>
    <row r="1124" spans="1:228" ht="12.75" hidden="1" customHeight="1" x14ac:dyDescent="0.25">
      <c r="A1124" s="39"/>
      <c r="B1124" s="39"/>
      <c r="C1124" s="39"/>
      <c r="D1124" s="39"/>
      <c r="E1124" s="39"/>
      <c r="F1124" s="39"/>
      <c r="G1124" s="39"/>
      <c r="H1124" s="39"/>
      <c r="I1124" s="39"/>
      <c r="J1124" s="39"/>
      <c r="K1124" s="290"/>
      <c r="L1124" s="290"/>
      <c r="M1124" s="290"/>
      <c r="N1124" s="290"/>
      <c r="O1124" s="290"/>
      <c r="P1124" s="290"/>
      <c r="Q1124" s="290"/>
      <c r="R1124" s="290"/>
      <c r="S1124" s="290"/>
      <c r="T1124" s="290"/>
      <c r="U1124" s="290"/>
      <c r="V1124" s="290"/>
      <c r="W1124" s="290"/>
      <c r="X1124" s="290"/>
      <c r="Y1124" s="290"/>
      <c r="Z1124" s="290"/>
      <c r="AA1124" s="290"/>
      <c r="AB1124" s="283"/>
      <c r="AC1124" s="283"/>
      <c r="AD1124" s="283"/>
      <c r="AE1124" s="283"/>
      <c r="AF1124" s="384"/>
      <c r="AG1124" s="389">
        <f t="shared" si="1289"/>
        <v>71</v>
      </c>
      <c r="AH1124" s="390">
        <f t="shared" si="1310"/>
        <v>0</v>
      </c>
      <c r="AI1124" s="390">
        <f t="shared" si="1309"/>
        <v>0</v>
      </c>
      <c r="AJ1124" s="390">
        <f t="shared" si="1309"/>
        <v>0</v>
      </c>
      <c r="AK1124" s="390">
        <f t="shared" si="1302"/>
        <v>0</v>
      </c>
      <c r="AL1124" s="390">
        <f t="shared" si="1303"/>
        <v>0.05</v>
      </c>
      <c r="AM1124" s="390">
        <f t="shared" si="1303"/>
        <v>0.03</v>
      </c>
      <c r="AN1124" s="391">
        <f t="shared" si="1292"/>
        <v>0.08</v>
      </c>
      <c r="AO1124" s="283"/>
      <c r="AP1124" s="389">
        <f t="shared" si="1290"/>
        <v>71</v>
      </c>
      <c r="AQ1124" s="390">
        <f t="shared" ca="1" si="1304"/>
        <v>0</v>
      </c>
      <c r="AR1124" s="390">
        <f t="shared" ca="1" si="1305"/>
        <v>0</v>
      </c>
      <c r="AS1124" s="390">
        <f t="shared" ca="1" si="1306"/>
        <v>0</v>
      </c>
      <c r="AT1124" s="326">
        <f t="shared" ca="1" si="1307"/>
        <v>0</v>
      </c>
      <c r="AU1124" s="326">
        <f t="shared" ca="1" si="1308"/>
        <v>0</v>
      </c>
      <c r="AV1124" s="326">
        <f t="shared" ca="1" si="1308"/>
        <v>0</v>
      </c>
      <c r="AW1124" s="391">
        <f t="shared" ca="1" si="1293"/>
        <v>0</v>
      </c>
      <c r="AX1124" s="39"/>
      <c r="AY1124" s="39"/>
      <c r="AZ1124" s="39"/>
      <c r="BA1124" s="1242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  <c r="FR1124" s="39"/>
      <c r="FS1124" s="39"/>
      <c r="FT1124" s="39"/>
      <c r="FU1124" s="39"/>
      <c r="FV1124" s="39"/>
      <c r="FW1124" s="39"/>
      <c r="FX1124" s="39"/>
      <c r="FY1124" s="39"/>
      <c r="FZ1124" s="39"/>
      <c r="GA1124" s="39"/>
      <c r="GB1124" s="39"/>
      <c r="GC1124" s="39"/>
      <c r="GD1124" s="39"/>
      <c r="GE1124" s="39"/>
      <c r="GF1124" s="39"/>
      <c r="GG1124" s="39"/>
      <c r="GH1124" s="39"/>
      <c r="GI1124" s="39"/>
      <c r="GJ1124" s="39"/>
      <c r="GK1124" s="39"/>
      <c r="GL1124" s="39"/>
      <c r="GM1124" s="39"/>
      <c r="GN1124" s="39"/>
      <c r="GO1124" s="39"/>
      <c r="GP1124" s="39"/>
      <c r="GQ1124" s="39"/>
      <c r="GR1124" s="39"/>
      <c r="GS1124" s="39"/>
      <c r="GT1124" s="39"/>
      <c r="GU1124" s="39"/>
      <c r="GV1124" s="39"/>
      <c r="GW1124" s="39"/>
      <c r="GX1124" s="39"/>
      <c r="GY1124" s="39"/>
      <c r="GZ1124" s="39"/>
      <c r="HA1124" s="39"/>
      <c r="HB1124" s="39"/>
      <c r="HC1124" s="39"/>
      <c r="HD1124" s="39"/>
      <c r="HE1124" s="39"/>
      <c r="HF1124" s="39"/>
      <c r="HG1124" s="39"/>
      <c r="HH1124" s="39"/>
      <c r="HI1124" s="39"/>
      <c r="HJ1124" s="39"/>
      <c r="HK1124" s="39"/>
      <c r="HL1124" s="39"/>
      <c r="HM1124" s="39"/>
      <c r="HN1124" s="39"/>
      <c r="HO1124" s="39"/>
      <c r="HP1124" s="39"/>
      <c r="HQ1124" s="39"/>
      <c r="HR1124" s="39"/>
      <c r="HS1124" s="39"/>
      <c r="HT1124" s="39"/>
    </row>
    <row r="1125" spans="1:228" ht="12.75" hidden="1" customHeight="1" x14ac:dyDescent="0.25">
      <c r="A1125" s="39"/>
      <c r="B1125" s="39"/>
      <c r="C1125" s="39"/>
      <c r="D1125" s="39"/>
      <c r="E1125" s="39"/>
      <c r="F1125" s="39"/>
      <c r="G1125" s="39"/>
      <c r="H1125" s="39"/>
      <c r="I1125" s="39"/>
      <c r="J1125" s="39"/>
      <c r="K1125" s="290"/>
      <c r="L1125" s="290"/>
      <c r="M1125" s="290"/>
      <c r="N1125" s="290"/>
      <c r="O1125" s="290"/>
      <c r="P1125" s="290"/>
      <c r="Q1125" s="290"/>
      <c r="R1125" s="290"/>
      <c r="S1125" s="290"/>
      <c r="T1125" s="290"/>
      <c r="U1125" s="290"/>
      <c r="V1125" s="290"/>
      <c r="W1125" s="290"/>
      <c r="X1125" s="290"/>
      <c r="Y1125" s="290"/>
      <c r="Z1125" s="290"/>
      <c r="AA1125" s="290"/>
      <c r="AB1125" s="283"/>
      <c r="AC1125" s="283"/>
      <c r="AD1125" s="283"/>
      <c r="AE1125" s="283"/>
      <c r="AF1125" s="384"/>
      <c r="AG1125" s="389">
        <f t="shared" si="1289"/>
        <v>72</v>
      </c>
      <c r="AH1125" s="390">
        <f t="shared" si="1310"/>
        <v>0</v>
      </c>
      <c r="AI1125" s="390">
        <f t="shared" si="1309"/>
        <v>0</v>
      </c>
      <c r="AJ1125" s="390">
        <f t="shared" si="1309"/>
        <v>0</v>
      </c>
      <c r="AK1125" s="390">
        <f t="shared" si="1302"/>
        <v>0</v>
      </c>
      <c r="AL1125" s="390">
        <f t="shared" si="1303"/>
        <v>0.05</v>
      </c>
      <c r="AM1125" s="390">
        <f t="shared" si="1303"/>
        <v>0.03</v>
      </c>
      <c r="AN1125" s="391">
        <f t="shared" si="1292"/>
        <v>0.08</v>
      </c>
      <c r="AO1125" s="283"/>
      <c r="AP1125" s="389">
        <f t="shared" si="1290"/>
        <v>72</v>
      </c>
      <c r="AQ1125" s="390">
        <f t="shared" ca="1" si="1304"/>
        <v>0</v>
      </c>
      <c r="AR1125" s="390">
        <f t="shared" ca="1" si="1305"/>
        <v>0</v>
      </c>
      <c r="AS1125" s="390">
        <f t="shared" ca="1" si="1306"/>
        <v>0</v>
      </c>
      <c r="AT1125" s="326">
        <f t="shared" ca="1" si="1307"/>
        <v>0</v>
      </c>
      <c r="AU1125" s="326">
        <f t="shared" ca="1" si="1308"/>
        <v>0</v>
      </c>
      <c r="AV1125" s="326">
        <f t="shared" ca="1" si="1308"/>
        <v>0</v>
      </c>
      <c r="AW1125" s="391">
        <f t="shared" ca="1" si="1293"/>
        <v>0</v>
      </c>
      <c r="AX1125" s="39"/>
      <c r="AY1125" s="39"/>
      <c r="AZ1125" s="39"/>
      <c r="BA1125" s="1242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  <c r="FR1125" s="39"/>
      <c r="FS1125" s="39"/>
      <c r="FT1125" s="39"/>
      <c r="FU1125" s="39"/>
      <c r="FV1125" s="39"/>
      <c r="FW1125" s="39"/>
      <c r="FX1125" s="39"/>
      <c r="FY1125" s="39"/>
      <c r="FZ1125" s="39"/>
      <c r="GA1125" s="39"/>
      <c r="GB1125" s="39"/>
      <c r="GC1125" s="39"/>
      <c r="GD1125" s="39"/>
      <c r="GE1125" s="39"/>
      <c r="GF1125" s="39"/>
      <c r="GG1125" s="39"/>
      <c r="GH1125" s="39"/>
      <c r="GI1125" s="39"/>
      <c r="GJ1125" s="39"/>
      <c r="GK1125" s="39"/>
      <c r="GL1125" s="39"/>
      <c r="GM1125" s="39"/>
      <c r="GN1125" s="39"/>
      <c r="GO1125" s="39"/>
      <c r="GP1125" s="39"/>
      <c r="GQ1125" s="39"/>
      <c r="GR1125" s="39"/>
      <c r="GS1125" s="39"/>
      <c r="GT1125" s="39"/>
      <c r="GU1125" s="39"/>
      <c r="GV1125" s="39"/>
      <c r="GW1125" s="39"/>
      <c r="GX1125" s="39"/>
      <c r="GY1125" s="39"/>
      <c r="GZ1125" s="39"/>
      <c r="HA1125" s="39"/>
      <c r="HB1125" s="39"/>
      <c r="HC1125" s="39"/>
      <c r="HD1125" s="39"/>
      <c r="HE1125" s="39"/>
      <c r="HF1125" s="39"/>
      <c r="HG1125" s="39"/>
      <c r="HH1125" s="39"/>
      <c r="HI1125" s="39"/>
      <c r="HJ1125" s="39"/>
      <c r="HK1125" s="39"/>
      <c r="HL1125" s="39"/>
      <c r="HM1125" s="39"/>
      <c r="HN1125" s="39"/>
      <c r="HO1125" s="39"/>
      <c r="HP1125" s="39"/>
      <c r="HQ1125" s="39"/>
      <c r="HR1125" s="39"/>
      <c r="HS1125" s="39"/>
      <c r="HT1125" s="39"/>
    </row>
    <row r="1126" spans="1:228" ht="12.75" hidden="1" customHeight="1" x14ac:dyDescent="0.25">
      <c r="A1126" s="39"/>
      <c r="B1126" s="39"/>
      <c r="C1126" s="39"/>
      <c r="D1126" s="39"/>
      <c r="E1126" s="39"/>
      <c r="F1126" s="39"/>
      <c r="G1126" s="39"/>
      <c r="H1126" s="39"/>
      <c r="I1126" s="39"/>
      <c r="J1126" s="39"/>
      <c r="K1126" s="290"/>
      <c r="L1126" s="290"/>
      <c r="M1126" s="290"/>
      <c r="N1126" s="290"/>
      <c r="O1126" s="290"/>
      <c r="P1126" s="290"/>
      <c r="Q1126" s="290"/>
      <c r="R1126" s="290"/>
      <c r="S1126" s="290"/>
      <c r="T1126" s="290"/>
      <c r="U1126" s="290"/>
      <c r="V1126" s="290"/>
      <c r="W1126" s="290"/>
      <c r="X1126" s="290"/>
      <c r="Y1126" s="290"/>
      <c r="Z1126" s="290"/>
      <c r="AA1126" s="290"/>
      <c r="AB1126" s="283"/>
      <c r="AC1126" s="283"/>
      <c r="AD1126" s="283"/>
      <c r="AE1126" s="283"/>
      <c r="AF1126" s="384"/>
      <c r="AG1126" s="389">
        <f t="shared" si="1289"/>
        <v>73</v>
      </c>
      <c r="AH1126" s="390">
        <f t="shared" si="1310"/>
        <v>0</v>
      </c>
      <c r="AI1126" s="390">
        <f t="shared" si="1309"/>
        <v>0</v>
      </c>
      <c r="AJ1126" s="390">
        <f t="shared" si="1309"/>
        <v>0</v>
      </c>
      <c r="AK1126" s="390">
        <f t="shared" si="1302"/>
        <v>0</v>
      </c>
      <c r="AL1126" s="390">
        <f t="shared" si="1303"/>
        <v>0.05</v>
      </c>
      <c r="AM1126" s="390">
        <f t="shared" si="1303"/>
        <v>0.03</v>
      </c>
      <c r="AN1126" s="391">
        <f t="shared" si="1292"/>
        <v>0.08</v>
      </c>
      <c r="AO1126" s="283"/>
      <c r="AP1126" s="389">
        <f t="shared" si="1290"/>
        <v>73</v>
      </c>
      <c r="AQ1126" s="390">
        <f t="shared" ca="1" si="1304"/>
        <v>0</v>
      </c>
      <c r="AR1126" s="390">
        <f t="shared" ca="1" si="1305"/>
        <v>0</v>
      </c>
      <c r="AS1126" s="390">
        <f t="shared" ca="1" si="1306"/>
        <v>0</v>
      </c>
      <c r="AT1126" s="326">
        <f t="shared" ca="1" si="1307"/>
        <v>0</v>
      </c>
      <c r="AU1126" s="326">
        <f t="shared" ca="1" si="1308"/>
        <v>0</v>
      </c>
      <c r="AV1126" s="326">
        <f t="shared" ca="1" si="1308"/>
        <v>0</v>
      </c>
      <c r="AW1126" s="391">
        <f t="shared" ca="1" si="1293"/>
        <v>0</v>
      </c>
      <c r="AX1126" s="39"/>
      <c r="AY1126" s="39"/>
      <c r="AZ1126" s="39"/>
      <c r="BA1126" s="1242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  <c r="FR1126" s="39"/>
      <c r="FS1126" s="39"/>
      <c r="FT1126" s="39"/>
      <c r="FU1126" s="39"/>
      <c r="FV1126" s="39"/>
      <c r="FW1126" s="39"/>
      <c r="FX1126" s="39"/>
      <c r="FY1126" s="39"/>
      <c r="FZ1126" s="39"/>
      <c r="GA1126" s="39"/>
      <c r="GB1126" s="39"/>
      <c r="GC1126" s="39"/>
      <c r="GD1126" s="39"/>
      <c r="GE1126" s="39"/>
      <c r="GF1126" s="39"/>
      <c r="GG1126" s="39"/>
      <c r="GH1126" s="39"/>
      <c r="GI1126" s="39"/>
      <c r="GJ1126" s="39"/>
      <c r="GK1126" s="39"/>
      <c r="GL1126" s="39"/>
      <c r="GM1126" s="39"/>
      <c r="GN1126" s="39"/>
      <c r="GO1126" s="39"/>
      <c r="GP1126" s="39"/>
      <c r="GQ1126" s="39"/>
      <c r="GR1126" s="39"/>
      <c r="GS1126" s="39"/>
      <c r="GT1126" s="39"/>
      <c r="GU1126" s="39"/>
      <c r="GV1126" s="39"/>
      <c r="GW1126" s="39"/>
      <c r="GX1126" s="39"/>
      <c r="GY1126" s="39"/>
      <c r="GZ1126" s="39"/>
      <c r="HA1126" s="39"/>
      <c r="HB1126" s="39"/>
      <c r="HC1126" s="39"/>
      <c r="HD1126" s="39"/>
      <c r="HE1126" s="39"/>
      <c r="HF1126" s="39"/>
      <c r="HG1126" s="39"/>
      <c r="HH1126" s="39"/>
      <c r="HI1126" s="39"/>
      <c r="HJ1126" s="39"/>
      <c r="HK1126" s="39"/>
      <c r="HL1126" s="39"/>
      <c r="HM1126" s="39"/>
      <c r="HN1126" s="39"/>
      <c r="HO1126" s="39"/>
      <c r="HP1126" s="39"/>
      <c r="HQ1126" s="39"/>
      <c r="HR1126" s="39"/>
      <c r="HS1126" s="39"/>
      <c r="HT1126" s="39"/>
    </row>
    <row r="1127" spans="1:228" ht="12.75" hidden="1" customHeight="1" x14ac:dyDescent="0.25">
      <c r="A1127" s="39"/>
      <c r="B1127" s="39"/>
      <c r="C1127" s="39"/>
      <c r="D1127" s="39"/>
      <c r="E1127" s="39"/>
      <c r="F1127" s="39"/>
      <c r="G1127" s="39"/>
      <c r="H1127" s="39"/>
      <c r="I1127" s="39"/>
      <c r="J1127" s="39"/>
      <c r="K1127" s="290"/>
      <c r="L1127" s="290"/>
      <c r="M1127" s="290"/>
      <c r="N1127" s="290"/>
      <c r="O1127" s="290"/>
      <c r="P1127" s="290"/>
      <c r="Q1127" s="290"/>
      <c r="R1127" s="290"/>
      <c r="S1127" s="290"/>
      <c r="T1127" s="290"/>
      <c r="U1127" s="290"/>
      <c r="V1127" s="290"/>
      <c r="W1127" s="290"/>
      <c r="X1127" s="290"/>
      <c r="Y1127" s="290"/>
      <c r="Z1127" s="290"/>
      <c r="AA1127" s="290"/>
      <c r="AB1127" s="283"/>
      <c r="AC1127" s="283"/>
      <c r="AD1127" s="283"/>
      <c r="AE1127" s="283"/>
      <c r="AF1127" s="384"/>
      <c r="AG1127" s="389">
        <f t="shared" si="1289"/>
        <v>74</v>
      </c>
      <c r="AH1127" s="390">
        <f t="shared" si="1310"/>
        <v>0</v>
      </c>
      <c r="AI1127" s="390">
        <f t="shared" si="1309"/>
        <v>0</v>
      </c>
      <c r="AJ1127" s="390">
        <f t="shared" si="1309"/>
        <v>0</v>
      </c>
      <c r="AK1127" s="390">
        <f t="shared" si="1302"/>
        <v>0</v>
      </c>
      <c r="AL1127" s="390">
        <f t="shared" si="1303"/>
        <v>0.05</v>
      </c>
      <c r="AM1127" s="390">
        <f t="shared" si="1303"/>
        <v>0.03</v>
      </c>
      <c r="AN1127" s="391">
        <f t="shared" si="1292"/>
        <v>0.08</v>
      </c>
      <c r="AO1127" s="283"/>
      <c r="AP1127" s="389">
        <f t="shared" si="1290"/>
        <v>74</v>
      </c>
      <c r="AQ1127" s="390">
        <f t="shared" ca="1" si="1304"/>
        <v>0</v>
      </c>
      <c r="AR1127" s="390">
        <f t="shared" ca="1" si="1305"/>
        <v>0</v>
      </c>
      <c r="AS1127" s="390">
        <f t="shared" ca="1" si="1306"/>
        <v>0</v>
      </c>
      <c r="AT1127" s="326">
        <f t="shared" ca="1" si="1307"/>
        <v>0</v>
      </c>
      <c r="AU1127" s="326">
        <f t="shared" ca="1" si="1308"/>
        <v>0</v>
      </c>
      <c r="AV1127" s="326">
        <f t="shared" ca="1" si="1308"/>
        <v>0</v>
      </c>
      <c r="AW1127" s="391">
        <f t="shared" ca="1" si="1293"/>
        <v>0</v>
      </c>
      <c r="AX1127" s="39"/>
      <c r="AY1127" s="39"/>
      <c r="AZ1127" s="39"/>
      <c r="BA1127" s="1242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  <c r="FR1127" s="39"/>
      <c r="FS1127" s="39"/>
      <c r="FT1127" s="39"/>
      <c r="FU1127" s="39"/>
      <c r="FV1127" s="39"/>
      <c r="FW1127" s="39"/>
      <c r="FX1127" s="39"/>
      <c r="FY1127" s="39"/>
      <c r="FZ1127" s="39"/>
      <c r="GA1127" s="39"/>
      <c r="GB1127" s="39"/>
      <c r="GC1127" s="39"/>
      <c r="GD1127" s="39"/>
      <c r="GE1127" s="39"/>
      <c r="GF1127" s="39"/>
      <c r="GG1127" s="39"/>
      <c r="GH1127" s="39"/>
      <c r="GI1127" s="39"/>
      <c r="GJ1127" s="39"/>
      <c r="GK1127" s="39"/>
      <c r="GL1127" s="39"/>
      <c r="GM1127" s="39"/>
      <c r="GN1127" s="39"/>
      <c r="GO1127" s="39"/>
      <c r="GP1127" s="39"/>
      <c r="GQ1127" s="39"/>
      <c r="GR1127" s="39"/>
      <c r="GS1127" s="39"/>
      <c r="GT1127" s="39"/>
      <c r="GU1127" s="39"/>
      <c r="GV1127" s="39"/>
      <c r="GW1127" s="39"/>
      <c r="GX1127" s="39"/>
      <c r="GY1127" s="39"/>
      <c r="GZ1127" s="39"/>
      <c r="HA1127" s="39"/>
      <c r="HB1127" s="39"/>
      <c r="HC1127" s="39"/>
      <c r="HD1127" s="39"/>
      <c r="HE1127" s="39"/>
      <c r="HF1127" s="39"/>
      <c r="HG1127" s="39"/>
      <c r="HH1127" s="39"/>
      <c r="HI1127" s="39"/>
      <c r="HJ1127" s="39"/>
      <c r="HK1127" s="39"/>
      <c r="HL1127" s="39"/>
      <c r="HM1127" s="39"/>
      <c r="HN1127" s="39"/>
      <c r="HO1127" s="39"/>
      <c r="HP1127" s="39"/>
      <c r="HQ1127" s="39"/>
      <c r="HR1127" s="39"/>
      <c r="HS1127" s="39"/>
      <c r="HT1127" s="39"/>
    </row>
    <row r="1128" spans="1:228" ht="12.75" hidden="1" customHeight="1" x14ac:dyDescent="0.25">
      <c r="A1128" s="39"/>
      <c r="B1128" s="39"/>
      <c r="C1128" s="39"/>
      <c r="D1128" s="39"/>
      <c r="E1128" s="39"/>
      <c r="F1128" s="39"/>
      <c r="G1128" s="39"/>
      <c r="H1128" s="39"/>
      <c r="I1128" s="39"/>
      <c r="J1128" s="39"/>
      <c r="K1128" s="290"/>
      <c r="L1128" s="290"/>
      <c r="M1128" s="290"/>
      <c r="N1128" s="290"/>
      <c r="O1128" s="290"/>
      <c r="P1128" s="290"/>
      <c r="Q1128" s="290"/>
      <c r="R1128" s="290"/>
      <c r="S1128" s="290"/>
      <c r="T1128" s="290"/>
      <c r="U1128" s="290"/>
      <c r="V1128" s="290"/>
      <c r="W1128" s="290"/>
      <c r="X1128" s="290"/>
      <c r="Y1128" s="290"/>
      <c r="Z1128" s="290"/>
      <c r="AA1128" s="290"/>
      <c r="AB1128" s="283"/>
      <c r="AC1128" s="283"/>
      <c r="AD1128" s="283"/>
      <c r="AE1128" s="283"/>
      <c r="AF1128" s="384"/>
      <c r="AG1128" s="389">
        <f t="shared" si="1289"/>
        <v>75</v>
      </c>
      <c r="AH1128" s="390">
        <f t="shared" si="1310"/>
        <v>0</v>
      </c>
      <c r="AI1128" s="390">
        <f t="shared" si="1309"/>
        <v>0</v>
      </c>
      <c r="AJ1128" s="390">
        <f t="shared" si="1309"/>
        <v>0</v>
      </c>
      <c r="AK1128" s="390">
        <f t="shared" si="1302"/>
        <v>0</v>
      </c>
      <c r="AL1128" s="390">
        <f t="shared" si="1303"/>
        <v>0.05</v>
      </c>
      <c r="AM1128" s="390">
        <f t="shared" si="1303"/>
        <v>0.03</v>
      </c>
      <c r="AN1128" s="391">
        <f t="shared" si="1292"/>
        <v>0.08</v>
      </c>
      <c r="AO1128" s="283"/>
      <c r="AP1128" s="389">
        <f t="shared" si="1290"/>
        <v>75</v>
      </c>
      <c r="AQ1128" s="390">
        <f t="shared" ca="1" si="1304"/>
        <v>0</v>
      </c>
      <c r="AR1128" s="390">
        <f t="shared" ca="1" si="1305"/>
        <v>0</v>
      </c>
      <c r="AS1128" s="390">
        <f t="shared" ca="1" si="1306"/>
        <v>0</v>
      </c>
      <c r="AT1128" s="326">
        <f t="shared" ca="1" si="1307"/>
        <v>0</v>
      </c>
      <c r="AU1128" s="326">
        <f t="shared" ca="1" si="1308"/>
        <v>0</v>
      </c>
      <c r="AV1128" s="326">
        <f t="shared" ca="1" si="1308"/>
        <v>0</v>
      </c>
      <c r="AW1128" s="391">
        <f t="shared" ca="1" si="1293"/>
        <v>0</v>
      </c>
      <c r="AX1128" s="39"/>
      <c r="AY1128" s="39"/>
      <c r="AZ1128" s="39"/>
      <c r="BA1128" s="1242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  <c r="FR1128" s="39"/>
      <c r="FS1128" s="39"/>
      <c r="FT1128" s="39"/>
      <c r="FU1128" s="39"/>
      <c r="FV1128" s="39"/>
      <c r="FW1128" s="39"/>
      <c r="FX1128" s="39"/>
      <c r="FY1128" s="39"/>
      <c r="FZ1128" s="39"/>
      <c r="GA1128" s="39"/>
      <c r="GB1128" s="39"/>
      <c r="GC1128" s="39"/>
      <c r="GD1128" s="39"/>
      <c r="GE1128" s="39"/>
      <c r="GF1128" s="39"/>
      <c r="GG1128" s="39"/>
      <c r="GH1128" s="39"/>
      <c r="GI1128" s="39"/>
      <c r="GJ1128" s="39"/>
      <c r="GK1128" s="39"/>
      <c r="GL1128" s="39"/>
      <c r="GM1128" s="39"/>
      <c r="GN1128" s="39"/>
      <c r="GO1128" s="39"/>
      <c r="GP1128" s="39"/>
      <c r="GQ1128" s="39"/>
      <c r="GR1128" s="39"/>
      <c r="GS1128" s="39"/>
      <c r="GT1128" s="39"/>
      <c r="GU1128" s="39"/>
      <c r="GV1128" s="39"/>
      <c r="GW1128" s="39"/>
      <c r="GX1128" s="39"/>
      <c r="GY1128" s="39"/>
      <c r="GZ1128" s="39"/>
      <c r="HA1128" s="39"/>
      <c r="HB1128" s="39"/>
      <c r="HC1128" s="39"/>
      <c r="HD1128" s="39"/>
      <c r="HE1128" s="39"/>
      <c r="HF1128" s="39"/>
      <c r="HG1128" s="39"/>
      <c r="HH1128" s="39"/>
      <c r="HI1128" s="39"/>
      <c r="HJ1128" s="39"/>
      <c r="HK1128" s="39"/>
      <c r="HL1128" s="39"/>
      <c r="HM1128" s="39"/>
      <c r="HN1128" s="39"/>
      <c r="HO1128" s="39"/>
      <c r="HP1128" s="39"/>
      <c r="HQ1128" s="39"/>
      <c r="HR1128" s="39"/>
      <c r="HS1128" s="39"/>
      <c r="HT1128" s="39"/>
    </row>
    <row r="1129" spans="1:228" ht="12.75" hidden="1" customHeight="1" x14ac:dyDescent="0.25">
      <c r="A1129" s="39"/>
      <c r="B1129" s="39"/>
      <c r="C1129" s="39"/>
      <c r="D1129" s="39"/>
      <c r="E1129" s="39"/>
      <c r="F1129" s="39"/>
      <c r="G1129" s="39"/>
      <c r="H1129" s="39"/>
      <c r="I1129" s="39"/>
      <c r="J1129" s="39"/>
      <c r="K1129" s="290"/>
      <c r="L1129" s="290"/>
      <c r="M1129" s="290"/>
      <c r="N1129" s="290"/>
      <c r="O1129" s="290"/>
      <c r="P1129" s="290"/>
      <c r="Q1129" s="290"/>
      <c r="R1129" s="290"/>
      <c r="S1129" s="290"/>
      <c r="T1129" s="290"/>
      <c r="U1129" s="290"/>
      <c r="V1129" s="290"/>
      <c r="W1129" s="290"/>
      <c r="X1129" s="290"/>
      <c r="Y1129" s="290"/>
      <c r="Z1129" s="290"/>
      <c r="AA1129" s="290"/>
      <c r="AB1129" s="283"/>
      <c r="AC1129" s="283"/>
      <c r="AD1129" s="283"/>
      <c r="AE1129" s="283"/>
      <c r="AF1129" s="384"/>
      <c r="AG1129" s="389">
        <f t="shared" si="1289"/>
        <v>76</v>
      </c>
      <c r="AH1129" s="390">
        <f t="shared" si="1310"/>
        <v>0</v>
      </c>
      <c r="AI1129" s="390">
        <f t="shared" si="1309"/>
        <v>0</v>
      </c>
      <c r="AJ1129" s="390">
        <f t="shared" si="1309"/>
        <v>0</v>
      </c>
      <c r="AK1129" s="390">
        <f t="shared" si="1302"/>
        <v>0</v>
      </c>
      <c r="AL1129" s="390">
        <f t="shared" si="1303"/>
        <v>0.05</v>
      </c>
      <c r="AM1129" s="390">
        <f t="shared" si="1303"/>
        <v>0.03</v>
      </c>
      <c r="AN1129" s="391">
        <f t="shared" si="1292"/>
        <v>0.08</v>
      </c>
      <c r="AO1129" s="283"/>
      <c r="AP1129" s="389">
        <f t="shared" si="1290"/>
        <v>76</v>
      </c>
      <c r="AQ1129" s="390">
        <f t="shared" ca="1" si="1304"/>
        <v>0</v>
      </c>
      <c r="AR1129" s="390">
        <f t="shared" ca="1" si="1305"/>
        <v>0</v>
      </c>
      <c r="AS1129" s="390">
        <f t="shared" ca="1" si="1306"/>
        <v>0</v>
      </c>
      <c r="AT1129" s="326">
        <f t="shared" ca="1" si="1307"/>
        <v>0</v>
      </c>
      <c r="AU1129" s="326">
        <f t="shared" ca="1" si="1308"/>
        <v>0</v>
      </c>
      <c r="AV1129" s="326">
        <f t="shared" ca="1" si="1308"/>
        <v>0</v>
      </c>
      <c r="AW1129" s="391">
        <f t="shared" ca="1" si="1293"/>
        <v>0</v>
      </c>
      <c r="AX1129" s="39"/>
      <c r="AY1129" s="39"/>
      <c r="AZ1129" s="39"/>
      <c r="BA1129" s="1242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  <c r="FQ1129" s="39"/>
      <c r="FR1129" s="39"/>
      <c r="FS1129" s="39"/>
      <c r="FT1129" s="39"/>
      <c r="FU1129" s="39"/>
      <c r="FV1129" s="39"/>
      <c r="FW1129" s="39"/>
      <c r="FX1129" s="39"/>
      <c r="FY1129" s="39"/>
      <c r="FZ1129" s="39"/>
      <c r="GA1129" s="39"/>
      <c r="GB1129" s="39"/>
      <c r="GC1129" s="39"/>
      <c r="GD1129" s="39"/>
      <c r="GE1129" s="39"/>
      <c r="GF1129" s="39"/>
      <c r="GG1129" s="39"/>
      <c r="GH1129" s="39"/>
      <c r="GI1129" s="39"/>
      <c r="GJ1129" s="39"/>
      <c r="GK1129" s="39"/>
      <c r="GL1129" s="39"/>
      <c r="GM1129" s="39"/>
      <c r="GN1129" s="39"/>
      <c r="GO1129" s="39"/>
      <c r="GP1129" s="39"/>
      <c r="GQ1129" s="39"/>
      <c r="GR1129" s="39"/>
      <c r="GS1129" s="39"/>
      <c r="GT1129" s="39"/>
      <c r="GU1129" s="39"/>
      <c r="GV1129" s="39"/>
      <c r="GW1129" s="39"/>
      <c r="GX1129" s="39"/>
      <c r="GY1129" s="39"/>
      <c r="GZ1129" s="39"/>
      <c r="HA1129" s="39"/>
      <c r="HB1129" s="39"/>
      <c r="HC1129" s="39"/>
      <c r="HD1129" s="39"/>
      <c r="HE1129" s="39"/>
      <c r="HF1129" s="39"/>
      <c r="HG1129" s="39"/>
      <c r="HH1129" s="39"/>
      <c r="HI1129" s="39"/>
      <c r="HJ1129" s="39"/>
      <c r="HK1129" s="39"/>
      <c r="HL1129" s="39"/>
      <c r="HM1129" s="39"/>
      <c r="HN1129" s="39"/>
      <c r="HO1129" s="39"/>
      <c r="HP1129" s="39"/>
      <c r="HQ1129" s="39"/>
      <c r="HR1129" s="39"/>
      <c r="HS1129" s="39"/>
      <c r="HT1129" s="39"/>
    </row>
    <row r="1130" spans="1:228" ht="12.75" hidden="1" customHeight="1" x14ac:dyDescent="0.25">
      <c r="A1130" s="39"/>
      <c r="B1130" s="39"/>
      <c r="C1130" s="39"/>
      <c r="D1130" s="39"/>
      <c r="E1130" s="39"/>
      <c r="F1130" s="39"/>
      <c r="G1130" s="39"/>
      <c r="H1130" s="39"/>
      <c r="I1130" s="39"/>
      <c r="J1130" s="39"/>
      <c r="K1130" s="290"/>
      <c r="L1130" s="290"/>
      <c r="M1130" s="290"/>
      <c r="N1130" s="290"/>
      <c r="O1130" s="290"/>
      <c r="P1130" s="290"/>
      <c r="Q1130" s="290"/>
      <c r="R1130" s="290"/>
      <c r="S1130" s="290"/>
      <c r="T1130" s="290"/>
      <c r="U1130" s="290"/>
      <c r="V1130" s="290"/>
      <c r="W1130" s="290"/>
      <c r="X1130" s="290"/>
      <c r="Y1130" s="290"/>
      <c r="Z1130" s="290"/>
      <c r="AA1130" s="290"/>
      <c r="AB1130" s="283"/>
      <c r="AC1130" s="283"/>
      <c r="AD1130" s="283"/>
      <c r="AE1130" s="283"/>
      <c r="AF1130" s="384"/>
      <c r="AG1130" s="389">
        <f t="shared" si="1289"/>
        <v>77</v>
      </c>
      <c r="AH1130" s="390">
        <f t="shared" si="1310"/>
        <v>0</v>
      </c>
      <c r="AI1130" s="390">
        <f t="shared" si="1309"/>
        <v>0</v>
      </c>
      <c r="AJ1130" s="390">
        <f t="shared" si="1309"/>
        <v>0</v>
      </c>
      <c r="AK1130" s="390">
        <f t="shared" si="1302"/>
        <v>0</v>
      </c>
      <c r="AL1130" s="390">
        <f t="shared" si="1303"/>
        <v>0.05</v>
      </c>
      <c r="AM1130" s="390">
        <f t="shared" si="1303"/>
        <v>0.03</v>
      </c>
      <c r="AN1130" s="391">
        <f t="shared" si="1292"/>
        <v>0.08</v>
      </c>
      <c r="AO1130" s="283"/>
      <c r="AP1130" s="389">
        <f t="shared" si="1290"/>
        <v>77</v>
      </c>
      <c r="AQ1130" s="390">
        <f t="shared" ca="1" si="1304"/>
        <v>0</v>
      </c>
      <c r="AR1130" s="390">
        <f t="shared" ca="1" si="1305"/>
        <v>0</v>
      </c>
      <c r="AS1130" s="390">
        <f t="shared" ca="1" si="1306"/>
        <v>0</v>
      </c>
      <c r="AT1130" s="326">
        <f t="shared" ca="1" si="1307"/>
        <v>0</v>
      </c>
      <c r="AU1130" s="326">
        <f t="shared" ca="1" si="1308"/>
        <v>0</v>
      </c>
      <c r="AV1130" s="326">
        <f t="shared" ca="1" si="1308"/>
        <v>0</v>
      </c>
      <c r="AW1130" s="391">
        <f t="shared" ca="1" si="1293"/>
        <v>0</v>
      </c>
      <c r="AX1130" s="39"/>
      <c r="AY1130" s="39"/>
      <c r="AZ1130" s="39"/>
      <c r="BA1130" s="1242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39"/>
      <c r="CR1130" s="39"/>
      <c r="CS1130" s="39"/>
      <c r="CT1130" s="39"/>
      <c r="CU1130" s="39"/>
      <c r="CV1130" s="39"/>
      <c r="CW1130" s="39"/>
      <c r="CX1130" s="39"/>
      <c r="CY1130" s="39"/>
      <c r="CZ1130" s="39"/>
      <c r="DA1130" s="39"/>
      <c r="DB1130" s="39"/>
      <c r="DC1130" s="39"/>
      <c r="DD1130" s="39"/>
      <c r="DE1130" s="39"/>
      <c r="DF1130" s="39"/>
      <c r="DG1130" s="39"/>
      <c r="DH1130" s="39"/>
      <c r="DI1130" s="39"/>
      <c r="DJ1130" s="39"/>
      <c r="DK1130" s="39"/>
      <c r="DL1130" s="39"/>
      <c r="DM1130" s="39"/>
      <c r="DN1130" s="39"/>
      <c r="DO1130" s="39"/>
      <c r="DP1130" s="39"/>
      <c r="DQ1130" s="39"/>
      <c r="DR1130" s="39"/>
      <c r="DS1130" s="39"/>
      <c r="DT1130" s="39"/>
      <c r="DU1130" s="39"/>
      <c r="DV1130" s="39"/>
      <c r="DW1130" s="39"/>
      <c r="DX1130" s="39"/>
      <c r="DY1130" s="39"/>
      <c r="DZ1130" s="39"/>
      <c r="EA1130" s="39"/>
      <c r="EB1130" s="39"/>
      <c r="EC1130" s="39"/>
      <c r="ED1130" s="39"/>
      <c r="EE1130" s="39"/>
      <c r="EF1130" s="39"/>
      <c r="EG1130" s="39"/>
      <c r="EH1130" s="39"/>
      <c r="EI1130" s="39"/>
      <c r="EJ1130" s="39"/>
      <c r="EK1130" s="39"/>
      <c r="EL1130" s="39"/>
      <c r="EM1130" s="39"/>
      <c r="EN1130" s="39"/>
      <c r="EO1130" s="39"/>
      <c r="EP1130" s="39"/>
      <c r="EQ1130" s="39"/>
      <c r="ER1130" s="39"/>
      <c r="ES1130" s="39"/>
      <c r="ET1130" s="39"/>
      <c r="EU1130" s="39"/>
      <c r="EV1130" s="39"/>
      <c r="EW1130" s="39"/>
      <c r="EX1130" s="39"/>
      <c r="EY1130" s="39"/>
      <c r="EZ1130" s="39"/>
      <c r="FA1130" s="39"/>
      <c r="FB1130" s="39"/>
      <c r="FC1130" s="39"/>
      <c r="FD1130" s="39"/>
      <c r="FE1130" s="39"/>
      <c r="FF1130" s="39"/>
      <c r="FG1130" s="39"/>
      <c r="FH1130" s="39"/>
      <c r="FI1130" s="39"/>
      <c r="FJ1130" s="39"/>
      <c r="FK1130" s="39"/>
      <c r="FL1130" s="39"/>
      <c r="FM1130" s="39"/>
      <c r="FN1130" s="39"/>
      <c r="FO1130" s="39"/>
      <c r="FP1130" s="39"/>
      <c r="FQ1130" s="39"/>
      <c r="FR1130" s="39"/>
      <c r="FS1130" s="39"/>
      <c r="FT1130" s="39"/>
      <c r="FU1130" s="39"/>
      <c r="FV1130" s="39"/>
      <c r="FW1130" s="39"/>
      <c r="FX1130" s="39"/>
      <c r="FY1130" s="39"/>
      <c r="FZ1130" s="39"/>
      <c r="GA1130" s="39"/>
      <c r="GB1130" s="39"/>
      <c r="GC1130" s="39"/>
      <c r="GD1130" s="39"/>
      <c r="GE1130" s="39"/>
      <c r="GF1130" s="39"/>
      <c r="GG1130" s="39"/>
      <c r="GH1130" s="39"/>
      <c r="GI1130" s="39"/>
      <c r="GJ1130" s="39"/>
      <c r="GK1130" s="39"/>
      <c r="GL1130" s="39"/>
      <c r="GM1130" s="39"/>
      <c r="GN1130" s="39"/>
      <c r="GO1130" s="39"/>
      <c r="GP1130" s="39"/>
      <c r="GQ1130" s="39"/>
      <c r="GR1130" s="39"/>
      <c r="GS1130" s="39"/>
      <c r="GT1130" s="39"/>
      <c r="GU1130" s="39"/>
      <c r="GV1130" s="39"/>
      <c r="GW1130" s="39"/>
      <c r="GX1130" s="39"/>
      <c r="GY1130" s="39"/>
      <c r="GZ1130" s="39"/>
      <c r="HA1130" s="39"/>
      <c r="HB1130" s="39"/>
      <c r="HC1130" s="39"/>
      <c r="HD1130" s="39"/>
      <c r="HE1130" s="39"/>
      <c r="HF1130" s="39"/>
      <c r="HG1130" s="39"/>
      <c r="HH1130" s="39"/>
      <c r="HI1130" s="39"/>
      <c r="HJ1130" s="39"/>
      <c r="HK1130" s="39"/>
      <c r="HL1130" s="39"/>
      <c r="HM1130" s="39"/>
      <c r="HN1130" s="39"/>
      <c r="HO1130" s="39"/>
      <c r="HP1130" s="39"/>
      <c r="HQ1130" s="39"/>
      <c r="HR1130" s="39"/>
      <c r="HS1130" s="39"/>
      <c r="HT1130" s="39"/>
    </row>
    <row r="1131" spans="1:228" ht="12.75" hidden="1" customHeight="1" x14ac:dyDescent="0.25">
      <c r="A1131" s="39"/>
      <c r="B1131" s="39"/>
      <c r="C1131" s="39"/>
      <c r="D1131" s="39"/>
      <c r="E1131" s="39"/>
      <c r="F1131" s="39"/>
      <c r="G1131" s="39"/>
      <c r="H1131" s="39"/>
      <c r="I1131" s="39"/>
      <c r="J1131" s="39"/>
      <c r="K1131" s="290"/>
      <c r="L1131" s="290"/>
      <c r="M1131" s="290"/>
      <c r="N1131" s="290"/>
      <c r="O1131" s="290"/>
      <c r="P1131" s="290"/>
      <c r="Q1131" s="290"/>
      <c r="R1131" s="290"/>
      <c r="S1131" s="290"/>
      <c r="T1131" s="290"/>
      <c r="U1131" s="290"/>
      <c r="V1131" s="290"/>
      <c r="W1131" s="290"/>
      <c r="X1131" s="290"/>
      <c r="Y1131" s="290"/>
      <c r="Z1131" s="290"/>
      <c r="AA1131" s="290"/>
      <c r="AB1131" s="283"/>
      <c r="AC1131" s="283"/>
      <c r="AD1131" s="283"/>
      <c r="AE1131" s="283"/>
      <c r="AF1131" s="384"/>
      <c r="AG1131" s="389">
        <f t="shared" si="1289"/>
        <v>78</v>
      </c>
      <c r="AH1131" s="390">
        <f t="shared" si="1310"/>
        <v>0</v>
      </c>
      <c r="AI1131" s="390">
        <f t="shared" si="1309"/>
        <v>0</v>
      </c>
      <c r="AJ1131" s="390">
        <f t="shared" si="1309"/>
        <v>0</v>
      </c>
      <c r="AK1131" s="390">
        <f t="shared" si="1302"/>
        <v>0</v>
      </c>
      <c r="AL1131" s="390">
        <f t="shared" si="1303"/>
        <v>0.05</v>
      </c>
      <c r="AM1131" s="390">
        <f t="shared" si="1303"/>
        <v>0.03</v>
      </c>
      <c r="AN1131" s="391">
        <f t="shared" si="1292"/>
        <v>0.08</v>
      </c>
      <c r="AO1131" s="283"/>
      <c r="AP1131" s="389">
        <f t="shared" si="1290"/>
        <v>78</v>
      </c>
      <c r="AQ1131" s="390">
        <f t="shared" ca="1" si="1304"/>
        <v>0</v>
      </c>
      <c r="AR1131" s="390">
        <f t="shared" ca="1" si="1305"/>
        <v>0</v>
      </c>
      <c r="AS1131" s="390">
        <f t="shared" ca="1" si="1306"/>
        <v>0</v>
      </c>
      <c r="AT1131" s="326">
        <f t="shared" ca="1" si="1307"/>
        <v>0</v>
      </c>
      <c r="AU1131" s="326">
        <f t="shared" ca="1" si="1308"/>
        <v>0</v>
      </c>
      <c r="AV1131" s="326">
        <f t="shared" ca="1" si="1308"/>
        <v>0</v>
      </c>
      <c r="AW1131" s="391">
        <f t="shared" ca="1" si="1293"/>
        <v>0</v>
      </c>
      <c r="AX1131" s="39"/>
      <c r="AY1131" s="39"/>
      <c r="AZ1131" s="39"/>
      <c r="BA1131" s="1242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39"/>
      <c r="CR1131" s="39"/>
      <c r="CS1131" s="39"/>
      <c r="CT1131" s="39"/>
      <c r="CU1131" s="39"/>
      <c r="CV1131" s="39"/>
      <c r="CW1131" s="39"/>
      <c r="CX1131" s="39"/>
      <c r="CY1131" s="39"/>
      <c r="CZ1131" s="39"/>
      <c r="DA1131" s="39"/>
      <c r="DB1131" s="39"/>
      <c r="DC1131" s="39"/>
      <c r="DD1131" s="39"/>
      <c r="DE1131" s="39"/>
      <c r="DF1131" s="39"/>
      <c r="DG1131" s="39"/>
      <c r="DH1131" s="39"/>
      <c r="DI1131" s="39"/>
      <c r="DJ1131" s="39"/>
      <c r="DK1131" s="39"/>
      <c r="DL1131" s="39"/>
      <c r="DM1131" s="39"/>
      <c r="DN1131" s="39"/>
      <c r="DO1131" s="39"/>
      <c r="DP1131" s="39"/>
      <c r="DQ1131" s="39"/>
      <c r="DR1131" s="39"/>
      <c r="DS1131" s="39"/>
      <c r="DT1131" s="39"/>
      <c r="DU1131" s="39"/>
      <c r="DV1131" s="39"/>
      <c r="DW1131" s="39"/>
      <c r="DX1131" s="39"/>
      <c r="DY1131" s="39"/>
      <c r="DZ1131" s="39"/>
      <c r="EA1131" s="39"/>
      <c r="EB1131" s="39"/>
      <c r="EC1131" s="39"/>
      <c r="ED1131" s="39"/>
      <c r="EE1131" s="39"/>
      <c r="EF1131" s="39"/>
      <c r="EG1131" s="39"/>
      <c r="EH1131" s="39"/>
      <c r="EI1131" s="39"/>
      <c r="EJ1131" s="39"/>
      <c r="EK1131" s="39"/>
      <c r="EL1131" s="39"/>
      <c r="EM1131" s="39"/>
      <c r="EN1131" s="39"/>
      <c r="EO1131" s="39"/>
      <c r="EP1131" s="39"/>
      <c r="EQ1131" s="39"/>
      <c r="ER1131" s="39"/>
      <c r="ES1131" s="39"/>
      <c r="ET1131" s="39"/>
      <c r="EU1131" s="39"/>
      <c r="EV1131" s="39"/>
      <c r="EW1131" s="39"/>
      <c r="EX1131" s="39"/>
      <c r="EY1131" s="39"/>
      <c r="EZ1131" s="39"/>
      <c r="FA1131" s="39"/>
      <c r="FB1131" s="39"/>
      <c r="FC1131" s="39"/>
      <c r="FD1131" s="39"/>
      <c r="FE1131" s="39"/>
      <c r="FF1131" s="39"/>
      <c r="FG1131" s="39"/>
      <c r="FH1131" s="39"/>
      <c r="FI1131" s="39"/>
      <c r="FJ1131" s="39"/>
      <c r="FK1131" s="39"/>
      <c r="FL1131" s="39"/>
      <c r="FM1131" s="39"/>
      <c r="FN1131" s="39"/>
      <c r="FO1131" s="39"/>
      <c r="FP1131" s="39"/>
      <c r="FQ1131" s="39"/>
      <c r="FR1131" s="39"/>
      <c r="FS1131" s="39"/>
      <c r="FT1131" s="39"/>
      <c r="FU1131" s="39"/>
      <c r="FV1131" s="39"/>
      <c r="FW1131" s="39"/>
      <c r="FX1131" s="39"/>
      <c r="FY1131" s="39"/>
      <c r="FZ1131" s="39"/>
      <c r="GA1131" s="39"/>
      <c r="GB1131" s="39"/>
      <c r="GC1131" s="39"/>
      <c r="GD1131" s="39"/>
      <c r="GE1131" s="39"/>
      <c r="GF1131" s="39"/>
      <c r="GG1131" s="39"/>
      <c r="GH1131" s="39"/>
      <c r="GI1131" s="39"/>
      <c r="GJ1131" s="39"/>
      <c r="GK1131" s="39"/>
      <c r="GL1131" s="39"/>
      <c r="GM1131" s="39"/>
      <c r="GN1131" s="39"/>
      <c r="GO1131" s="39"/>
      <c r="GP1131" s="39"/>
      <c r="GQ1131" s="39"/>
      <c r="GR1131" s="39"/>
      <c r="GS1131" s="39"/>
      <c r="GT1131" s="39"/>
      <c r="GU1131" s="39"/>
      <c r="GV1131" s="39"/>
      <c r="GW1131" s="39"/>
      <c r="GX1131" s="39"/>
      <c r="GY1131" s="39"/>
      <c r="GZ1131" s="39"/>
      <c r="HA1131" s="39"/>
      <c r="HB1131" s="39"/>
      <c r="HC1131" s="39"/>
      <c r="HD1131" s="39"/>
      <c r="HE1131" s="39"/>
      <c r="HF1131" s="39"/>
      <c r="HG1131" s="39"/>
      <c r="HH1131" s="39"/>
      <c r="HI1131" s="39"/>
      <c r="HJ1131" s="39"/>
      <c r="HK1131" s="39"/>
      <c r="HL1131" s="39"/>
      <c r="HM1131" s="39"/>
      <c r="HN1131" s="39"/>
      <c r="HO1131" s="39"/>
      <c r="HP1131" s="39"/>
      <c r="HQ1131" s="39"/>
      <c r="HR1131" s="39"/>
      <c r="HS1131" s="39"/>
      <c r="HT1131" s="39"/>
    </row>
    <row r="1132" spans="1:228" ht="12.75" hidden="1" customHeight="1" x14ac:dyDescent="0.25">
      <c r="A1132" s="39"/>
      <c r="B1132" s="39"/>
      <c r="C1132" s="39"/>
      <c r="D1132" s="39"/>
      <c r="E1132" s="39"/>
      <c r="F1132" s="39"/>
      <c r="G1132" s="39"/>
      <c r="H1132" s="39"/>
      <c r="I1132" s="39"/>
      <c r="J1132" s="39"/>
      <c r="K1132" s="290"/>
      <c r="L1132" s="290"/>
      <c r="M1132" s="290"/>
      <c r="N1132" s="290"/>
      <c r="O1132" s="290"/>
      <c r="P1132" s="290"/>
      <c r="Q1132" s="290"/>
      <c r="R1132" s="290"/>
      <c r="S1132" s="290"/>
      <c r="T1132" s="290"/>
      <c r="U1132" s="290"/>
      <c r="V1132" s="290"/>
      <c r="W1132" s="290"/>
      <c r="X1132" s="290"/>
      <c r="Y1132" s="290"/>
      <c r="Z1132" s="290"/>
      <c r="AA1132" s="290"/>
      <c r="AB1132" s="283"/>
      <c r="AC1132" s="283"/>
      <c r="AD1132" s="283"/>
      <c r="AE1132" s="283"/>
      <c r="AF1132" s="384"/>
      <c r="AG1132" s="389">
        <f t="shared" si="1289"/>
        <v>79</v>
      </c>
      <c r="AH1132" s="390">
        <f t="shared" si="1310"/>
        <v>0</v>
      </c>
      <c r="AI1132" s="390">
        <f t="shared" si="1309"/>
        <v>0</v>
      </c>
      <c r="AJ1132" s="390">
        <f t="shared" si="1309"/>
        <v>0</v>
      </c>
      <c r="AK1132" s="390">
        <f t="shared" si="1302"/>
        <v>0</v>
      </c>
      <c r="AL1132" s="390">
        <f t="shared" si="1303"/>
        <v>0.05</v>
      </c>
      <c r="AM1132" s="390">
        <f t="shared" si="1303"/>
        <v>0.03</v>
      </c>
      <c r="AN1132" s="391">
        <f t="shared" si="1292"/>
        <v>0.08</v>
      </c>
      <c r="AO1132" s="283"/>
      <c r="AP1132" s="389">
        <f t="shared" si="1290"/>
        <v>79</v>
      </c>
      <c r="AQ1132" s="390">
        <f t="shared" ca="1" si="1304"/>
        <v>0</v>
      </c>
      <c r="AR1132" s="390">
        <f t="shared" ca="1" si="1305"/>
        <v>0</v>
      </c>
      <c r="AS1132" s="390">
        <f t="shared" ca="1" si="1306"/>
        <v>0</v>
      </c>
      <c r="AT1132" s="326">
        <f t="shared" ca="1" si="1307"/>
        <v>0</v>
      </c>
      <c r="AU1132" s="326">
        <f t="shared" ca="1" si="1308"/>
        <v>0</v>
      </c>
      <c r="AV1132" s="326">
        <f t="shared" ca="1" si="1308"/>
        <v>0</v>
      </c>
      <c r="AW1132" s="391">
        <f t="shared" ca="1" si="1293"/>
        <v>0</v>
      </c>
      <c r="AX1132" s="39"/>
      <c r="AY1132" s="39"/>
      <c r="AZ1132" s="39"/>
      <c r="BA1132" s="1242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  <c r="CI1132" s="39"/>
      <c r="CJ1132" s="39"/>
      <c r="CK1132" s="39"/>
      <c r="CL1132" s="39"/>
      <c r="CM1132" s="39"/>
      <c r="CN1132" s="39"/>
      <c r="CO1132" s="39"/>
      <c r="CP1132" s="39"/>
      <c r="CQ1132" s="39"/>
      <c r="CR1132" s="39"/>
      <c r="CS1132" s="39"/>
      <c r="CT1132" s="39"/>
      <c r="CU1132" s="39"/>
      <c r="CV1132" s="39"/>
      <c r="CW1132" s="39"/>
      <c r="CX1132" s="39"/>
      <c r="CY1132" s="39"/>
      <c r="CZ1132" s="39"/>
      <c r="DA1132" s="39"/>
      <c r="DB1132" s="39"/>
      <c r="DC1132" s="39"/>
      <c r="DD1132" s="39"/>
      <c r="DE1132" s="39"/>
      <c r="DF1132" s="39"/>
      <c r="DG1132" s="39"/>
      <c r="DH1132" s="39"/>
      <c r="DI1132" s="39"/>
      <c r="DJ1132" s="39"/>
      <c r="DK1132" s="39"/>
      <c r="DL1132" s="39"/>
      <c r="DM1132" s="39"/>
      <c r="DN1132" s="39"/>
      <c r="DO1132" s="39"/>
      <c r="DP1132" s="39"/>
      <c r="DQ1132" s="39"/>
      <c r="DR1132" s="39"/>
      <c r="DS1132" s="39"/>
      <c r="DT1132" s="39"/>
      <c r="DU1132" s="39"/>
      <c r="DV1132" s="39"/>
      <c r="DW1132" s="39"/>
      <c r="DX1132" s="39"/>
      <c r="DY1132" s="39"/>
      <c r="DZ1132" s="39"/>
      <c r="EA1132" s="39"/>
      <c r="EB1132" s="39"/>
      <c r="EC1132" s="39"/>
      <c r="ED1132" s="39"/>
      <c r="EE1132" s="39"/>
      <c r="EF1132" s="39"/>
      <c r="EG1132" s="39"/>
      <c r="EH1132" s="39"/>
      <c r="EI1132" s="39"/>
      <c r="EJ1132" s="39"/>
      <c r="EK1132" s="39"/>
      <c r="EL1132" s="39"/>
      <c r="EM1132" s="39"/>
      <c r="EN1132" s="39"/>
      <c r="EO1132" s="39"/>
      <c r="EP1132" s="39"/>
      <c r="EQ1132" s="39"/>
      <c r="ER1132" s="39"/>
      <c r="ES1132" s="39"/>
      <c r="ET1132" s="39"/>
      <c r="EU1132" s="39"/>
      <c r="EV1132" s="39"/>
      <c r="EW1132" s="39"/>
      <c r="EX1132" s="39"/>
      <c r="EY1132" s="39"/>
      <c r="EZ1132" s="39"/>
      <c r="FA1132" s="39"/>
      <c r="FB1132" s="39"/>
      <c r="FC1132" s="39"/>
      <c r="FD1132" s="39"/>
      <c r="FE1132" s="39"/>
      <c r="FF1132" s="39"/>
      <c r="FG1132" s="39"/>
      <c r="FH1132" s="39"/>
      <c r="FI1132" s="39"/>
      <c r="FJ1132" s="39"/>
      <c r="FK1132" s="39"/>
      <c r="FL1132" s="39"/>
      <c r="FM1132" s="39"/>
      <c r="FN1132" s="39"/>
      <c r="FO1132" s="39"/>
      <c r="FP1132" s="39"/>
      <c r="FQ1132" s="39"/>
      <c r="FR1132" s="39"/>
      <c r="FS1132" s="39"/>
      <c r="FT1132" s="39"/>
      <c r="FU1132" s="39"/>
      <c r="FV1132" s="39"/>
      <c r="FW1132" s="39"/>
      <c r="FX1132" s="39"/>
      <c r="FY1132" s="39"/>
      <c r="FZ1132" s="39"/>
      <c r="GA1132" s="39"/>
      <c r="GB1132" s="39"/>
      <c r="GC1132" s="39"/>
      <c r="GD1132" s="39"/>
      <c r="GE1132" s="39"/>
      <c r="GF1132" s="39"/>
      <c r="GG1132" s="39"/>
      <c r="GH1132" s="39"/>
      <c r="GI1132" s="39"/>
      <c r="GJ1132" s="39"/>
      <c r="GK1132" s="39"/>
      <c r="GL1132" s="39"/>
      <c r="GM1132" s="39"/>
      <c r="GN1132" s="39"/>
      <c r="GO1132" s="39"/>
      <c r="GP1132" s="39"/>
      <c r="GQ1132" s="39"/>
      <c r="GR1132" s="39"/>
      <c r="GS1132" s="39"/>
      <c r="GT1132" s="39"/>
      <c r="GU1132" s="39"/>
      <c r="GV1132" s="39"/>
      <c r="GW1132" s="39"/>
      <c r="GX1132" s="39"/>
      <c r="GY1132" s="39"/>
      <c r="GZ1132" s="39"/>
      <c r="HA1132" s="39"/>
      <c r="HB1132" s="39"/>
      <c r="HC1132" s="39"/>
      <c r="HD1132" s="39"/>
      <c r="HE1132" s="39"/>
      <c r="HF1132" s="39"/>
      <c r="HG1132" s="39"/>
      <c r="HH1132" s="39"/>
      <c r="HI1132" s="39"/>
      <c r="HJ1132" s="39"/>
      <c r="HK1132" s="39"/>
      <c r="HL1132" s="39"/>
      <c r="HM1132" s="39"/>
      <c r="HN1132" s="39"/>
      <c r="HO1132" s="39"/>
      <c r="HP1132" s="39"/>
      <c r="HQ1132" s="39"/>
      <c r="HR1132" s="39"/>
      <c r="HS1132" s="39"/>
      <c r="HT1132" s="39"/>
    </row>
    <row r="1133" spans="1:228" ht="12.75" hidden="1" customHeight="1" x14ac:dyDescent="0.25">
      <c r="A1133" s="39"/>
      <c r="B1133" s="39"/>
      <c r="C1133" s="39"/>
      <c r="D1133" s="39"/>
      <c r="E1133" s="39"/>
      <c r="F1133" s="39"/>
      <c r="G1133" s="39"/>
      <c r="H1133" s="39"/>
      <c r="I1133" s="39"/>
      <c r="J1133" s="39"/>
      <c r="K1133" s="290"/>
      <c r="L1133" s="290"/>
      <c r="M1133" s="290"/>
      <c r="N1133" s="290"/>
      <c r="O1133" s="290"/>
      <c r="P1133" s="290"/>
      <c r="Q1133" s="290"/>
      <c r="R1133" s="290"/>
      <c r="S1133" s="290"/>
      <c r="T1133" s="290"/>
      <c r="U1133" s="290"/>
      <c r="V1133" s="290"/>
      <c r="W1133" s="290"/>
      <c r="X1133" s="290"/>
      <c r="Y1133" s="290"/>
      <c r="Z1133" s="290"/>
      <c r="AA1133" s="290"/>
      <c r="AB1133" s="283"/>
      <c r="AC1133" s="283"/>
      <c r="AD1133" s="283"/>
      <c r="AE1133" s="283"/>
      <c r="AF1133" s="384"/>
      <c r="AG1133" s="389">
        <f t="shared" si="1289"/>
        <v>80</v>
      </c>
      <c r="AH1133" s="390">
        <f t="shared" si="1310"/>
        <v>0</v>
      </c>
      <c r="AI1133" s="390">
        <f t="shared" si="1309"/>
        <v>0</v>
      </c>
      <c r="AJ1133" s="390">
        <f t="shared" si="1309"/>
        <v>0</v>
      </c>
      <c r="AK1133" s="390">
        <f t="shared" si="1302"/>
        <v>0</v>
      </c>
      <c r="AL1133" s="390">
        <f t="shared" si="1303"/>
        <v>0.05</v>
      </c>
      <c r="AM1133" s="390">
        <f t="shared" si="1303"/>
        <v>0.03</v>
      </c>
      <c r="AN1133" s="391">
        <f t="shared" si="1292"/>
        <v>0.08</v>
      </c>
      <c r="AO1133" s="283"/>
      <c r="AP1133" s="389">
        <f t="shared" si="1290"/>
        <v>80</v>
      </c>
      <c r="AQ1133" s="390">
        <f t="shared" ca="1" si="1304"/>
        <v>0</v>
      </c>
      <c r="AR1133" s="390">
        <f t="shared" ca="1" si="1305"/>
        <v>0</v>
      </c>
      <c r="AS1133" s="390">
        <f t="shared" ca="1" si="1306"/>
        <v>0</v>
      </c>
      <c r="AT1133" s="326">
        <f t="shared" ca="1" si="1307"/>
        <v>0</v>
      </c>
      <c r="AU1133" s="326">
        <f t="shared" ca="1" si="1308"/>
        <v>0</v>
      </c>
      <c r="AV1133" s="326">
        <f t="shared" ca="1" si="1308"/>
        <v>0</v>
      </c>
      <c r="AW1133" s="391">
        <f t="shared" ca="1" si="1293"/>
        <v>0</v>
      </c>
      <c r="AX1133" s="39"/>
      <c r="AY1133" s="39"/>
      <c r="AZ1133" s="39"/>
      <c r="BA1133" s="1242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/>
      <c r="BP1133" s="39"/>
      <c r="BQ1133" s="39"/>
      <c r="BR1133" s="39"/>
      <c r="BS1133" s="39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39"/>
      <c r="CD1133" s="39"/>
      <c r="CE1133" s="39"/>
      <c r="CF1133" s="39"/>
      <c r="CG1133" s="39"/>
      <c r="CH1133" s="39"/>
      <c r="CI1133" s="39"/>
      <c r="CJ1133" s="39"/>
      <c r="CK1133" s="39"/>
      <c r="CL1133" s="39"/>
      <c r="CM1133" s="39"/>
      <c r="CN1133" s="39"/>
      <c r="CO1133" s="39"/>
      <c r="CP1133" s="39"/>
      <c r="CQ1133" s="39"/>
      <c r="CR1133" s="39"/>
      <c r="CS1133" s="39"/>
      <c r="CT1133" s="39"/>
      <c r="CU1133" s="39"/>
      <c r="CV1133" s="39"/>
      <c r="CW1133" s="39"/>
      <c r="CX1133" s="39"/>
      <c r="CY1133" s="39"/>
      <c r="CZ1133" s="39"/>
      <c r="DA1133" s="39"/>
      <c r="DB1133" s="39"/>
      <c r="DC1133" s="39"/>
      <c r="DD1133" s="39"/>
      <c r="DE1133" s="39"/>
      <c r="DF1133" s="39"/>
      <c r="DG1133" s="39"/>
      <c r="DH1133" s="39"/>
      <c r="DI1133" s="39"/>
      <c r="DJ1133" s="39"/>
      <c r="DK1133" s="39"/>
      <c r="DL1133" s="39"/>
      <c r="DM1133" s="39"/>
      <c r="DN1133" s="39"/>
      <c r="DO1133" s="39"/>
      <c r="DP1133" s="39"/>
      <c r="DQ1133" s="39"/>
      <c r="DR1133" s="39"/>
      <c r="DS1133" s="39"/>
      <c r="DT1133" s="39"/>
      <c r="DU1133" s="39"/>
      <c r="DV1133" s="39"/>
      <c r="DW1133" s="39"/>
      <c r="DX1133" s="39"/>
      <c r="DY1133" s="39"/>
      <c r="DZ1133" s="39"/>
      <c r="EA1133" s="39"/>
      <c r="EB1133" s="39"/>
      <c r="EC1133" s="39"/>
      <c r="ED1133" s="39"/>
      <c r="EE1133" s="39"/>
      <c r="EF1133" s="39"/>
      <c r="EG1133" s="39"/>
      <c r="EH1133" s="39"/>
      <c r="EI1133" s="39"/>
      <c r="EJ1133" s="39"/>
      <c r="EK1133" s="39"/>
      <c r="EL1133" s="39"/>
      <c r="EM1133" s="39"/>
      <c r="EN1133" s="39"/>
      <c r="EO1133" s="39"/>
      <c r="EP1133" s="39"/>
      <c r="EQ1133" s="39"/>
      <c r="ER1133" s="39"/>
      <c r="ES1133" s="39"/>
      <c r="ET1133" s="39"/>
      <c r="EU1133" s="39"/>
      <c r="EV1133" s="39"/>
      <c r="EW1133" s="39"/>
      <c r="EX1133" s="39"/>
      <c r="EY1133" s="39"/>
      <c r="EZ1133" s="39"/>
      <c r="FA1133" s="39"/>
      <c r="FB1133" s="39"/>
      <c r="FC1133" s="39"/>
      <c r="FD1133" s="39"/>
      <c r="FE1133" s="39"/>
      <c r="FF1133" s="39"/>
      <c r="FG1133" s="39"/>
      <c r="FH1133" s="39"/>
      <c r="FI1133" s="39"/>
      <c r="FJ1133" s="39"/>
      <c r="FK1133" s="39"/>
      <c r="FL1133" s="39"/>
      <c r="FM1133" s="39"/>
      <c r="FN1133" s="39"/>
      <c r="FO1133" s="39"/>
      <c r="FP1133" s="39"/>
      <c r="FQ1133" s="39"/>
      <c r="FR1133" s="39"/>
      <c r="FS1133" s="39"/>
      <c r="FT1133" s="39"/>
      <c r="FU1133" s="39"/>
      <c r="FV1133" s="39"/>
      <c r="FW1133" s="39"/>
      <c r="FX1133" s="39"/>
      <c r="FY1133" s="39"/>
      <c r="FZ1133" s="39"/>
      <c r="GA1133" s="39"/>
      <c r="GB1133" s="39"/>
      <c r="GC1133" s="39"/>
      <c r="GD1133" s="39"/>
      <c r="GE1133" s="39"/>
      <c r="GF1133" s="39"/>
      <c r="GG1133" s="39"/>
      <c r="GH1133" s="39"/>
      <c r="GI1133" s="39"/>
      <c r="GJ1133" s="39"/>
      <c r="GK1133" s="39"/>
      <c r="GL1133" s="39"/>
      <c r="GM1133" s="39"/>
      <c r="GN1133" s="39"/>
      <c r="GO1133" s="39"/>
      <c r="GP1133" s="39"/>
      <c r="GQ1133" s="39"/>
      <c r="GR1133" s="39"/>
      <c r="GS1133" s="39"/>
      <c r="GT1133" s="39"/>
      <c r="GU1133" s="39"/>
      <c r="GV1133" s="39"/>
      <c r="GW1133" s="39"/>
      <c r="GX1133" s="39"/>
      <c r="GY1133" s="39"/>
      <c r="GZ1133" s="39"/>
      <c r="HA1133" s="39"/>
      <c r="HB1133" s="39"/>
      <c r="HC1133" s="39"/>
      <c r="HD1133" s="39"/>
      <c r="HE1133" s="39"/>
      <c r="HF1133" s="39"/>
      <c r="HG1133" s="39"/>
      <c r="HH1133" s="39"/>
      <c r="HI1133" s="39"/>
      <c r="HJ1133" s="39"/>
      <c r="HK1133" s="39"/>
      <c r="HL1133" s="39"/>
      <c r="HM1133" s="39"/>
      <c r="HN1133" s="39"/>
      <c r="HO1133" s="39"/>
      <c r="HP1133" s="39"/>
      <c r="HQ1133" s="39"/>
      <c r="HR1133" s="39"/>
      <c r="HS1133" s="39"/>
      <c r="HT1133" s="39"/>
    </row>
    <row r="1134" spans="1:228" ht="12.75" hidden="1" customHeight="1" x14ac:dyDescent="0.25">
      <c r="A1134" s="39"/>
      <c r="B1134" s="39"/>
      <c r="C1134" s="39"/>
      <c r="D1134" s="39"/>
      <c r="E1134" s="39"/>
      <c r="F1134" s="39"/>
      <c r="G1134" s="39"/>
      <c r="H1134" s="39"/>
      <c r="I1134" s="39"/>
      <c r="J1134" s="39"/>
      <c r="K1134" s="290"/>
      <c r="L1134" s="290"/>
      <c r="M1134" s="290"/>
      <c r="N1134" s="290"/>
      <c r="O1134" s="290"/>
      <c r="P1134" s="290"/>
      <c r="Q1134" s="290"/>
      <c r="R1134" s="290"/>
      <c r="S1134" s="290"/>
      <c r="T1134" s="290"/>
      <c r="U1134" s="290"/>
      <c r="V1134" s="290"/>
      <c r="W1134" s="290"/>
      <c r="X1134" s="290"/>
      <c r="Y1134" s="290"/>
      <c r="Z1134" s="290"/>
      <c r="AA1134" s="290"/>
      <c r="AB1134" s="283"/>
      <c r="AC1134" s="283"/>
      <c r="AD1134" s="283"/>
      <c r="AE1134" s="283"/>
      <c r="AF1134" s="384"/>
      <c r="AG1134" s="389">
        <f t="shared" si="1289"/>
        <v>81</v>
      </c>
      <c r="AH1134" s="390">
        <f t="shared" si="1310"/>
        <v>0</v>
      </c>
      <c r="AI1134" s="390">
        <f t="shared" si="1309"/>
        <v>0</v>
      </c>
      <c r="AJ1134" s="390">
        <f t="shared" si="1309"/>
        <v>0</v>
      </c>
      <c r="AK1134" s="390">
        <f t="shared" si="1302"/>
        <v>0</v>
      </c>
      <c r="AL1134" s="390">
        <f t="shared" si="1303"/>
        <v>0.05</v>
      </c>
      <c r="AM1134" s="390">
        <f t="shared" si="1303"/>
        <v>0.03</v>
      </c>
      <c r="AN1134" s="391">
        <f t="shared" si="1292"/>
        <v>0.08</v>
      </c>
      <c r="AO1134" s="283"/>
      <c r="AP1134" s="389">
        <f t="shared" si="1290"/>
        <v>81</v>
      </c>
      <c r="AQ1134" s="390">
        <f t="shared" ca="1" si="1304"/>
        <v>0</v>
      </c>
      <c r="AR1134" s="390">
        <f t="shared" ca="1" si="1305"/>
        <v>0</v>
      </c>
      <c r="AS1134" s="390">
        <f t="shared" ca="1" si="1306"/>
        <v>0</v>
      </c>
      <c r="AT1134" s="326">
        <f t="shared" ca="1" si="1307"/>
        <v>0</v>
      </c>
      <c r="AU1134" s="326">
        <f t="shared" ca="1" si="1308"/>
        <v>0</v>
      </c>
      <c r="AV1134" s="326">
        <f t="shared" ca="1" si="1308"/>
        <v>0</v>
      </c>
      <c r="AW1134" s="391">
        <f t="shared" ca="1" si="1293"/>
        <v>0</v>
      </c>
      <c r="AX1134" s="39"/>
      <c r="AY1134" s="39"/>
      <c r="AZ1134" s="39"/>
      <c r="BA1134" s="1242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/>
      <c r="BP1134" s="39"/>
      <c r="BQ1134" s="39"/>
      <c r="BR1134" s="39"/>
      <c r="BS1134" s="39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39"/>
      <c r="CD1134" s="39"/>
      <c r="CE1134" s="39"/>
      <c r="CF1134" s="39"/>
      <c r="CG1134" s="39"/>
      <c r="CH1134" s="39"/>
      <c r="CI1134" s="39"/>
      <c r="CJ1134" s="39"/>
      <c r="CK1134" s="39"/>
      <c r="CL1134" s="39"/>
      <c r="CM1134" s="39"/>
      <c r="CN1134" s="39"/>
      <c r="CO1134" s="39"/>
      <c r="CP1134" s="39"/>
      <c r="CQ1134" s="39"/>
      <c r="CR1134" s="39"/>
      <c r="CS1134" s="39"/>
      <c r="CT1134" s="39"/>
      <c r="CU1134" s="39"/>
      <c r="CV1134" s="39"/>
      <c r="CW1134" s="39"/>
      <c r="CX1134" s="39"/>
      <c r="CY1134" s="39"/>
      <c r="CZ1134" s="39"/>
      <c r="DA1134" s="39"/>
      <c r="DB1134" s="39"/>
      <c r="DC1134" s="39"/>
      <c r="DD1134" s="39"/>
      <c r="DE1134" s="39"/>
      <c r="DF1134" s="39"/>
      <c r="DG1134" s="39"/>
      <c r="DH1134" s="39"/>
      <c r="DI1134" s="39"/>
      <c r="DJ1134" s="39"/>
      <c r="DK1134" s="39"/>
      <c r="DL1134" s="39"/>
      <c r="DM1134" s="39"/>
      <c r="DN1134" s="39"/>
      <c r="DO1134" s="39"/>
      <c r="DP1134" s="39"/>
      <c r="DQ1134" s="39"/>
      <c r="DR1134" s="39"/>
      <c r="DS1134" s="39"/>
      <c r="DT1134" s="39"/>
      <c r="DU1134" s="39"/>
      <c r="DV1134" s="39"/>
      <c r="DW1134" s="39"/>
      <c r="DX1134" s="39"/>
      <c r="DY1134" s="39"/>
      <c r="DZ1134" s="39"/>
      <c r="EA1134" s="39"/>
      <c r="EB1134" s="39"/>
      <c r="EC1134" s="39"/>
      <c r="ED1134" s="39"/>
      <c r="EE1134" s="39"/>
      <c r="EF1134" s="39"/>
      <c r="EG1134" s="39"/>
      <c r="EH1134" s="39"/>
      <c r="EI1134" s="39"/>
      <c r="EJ1134" s="39"/>
      <c r="EK1134" s="39"/>
      <c r="EL1134" s="39"/>
      <c r="EM1134" s="39"/>
      <c r="EN1134" s="39"/>
      <c r="EO1134" s="39"/>
      <c r="EP1134" s="39"/>
      <c r="EQ1134" s="39"/>
      <c r="ER1134" s="39"/>
      <c r="ES1134" s="39"/>
      <c r="ET1134" s="39"/>
      <c r="EU1134" s="39"/>
      <c r="EV1134" s="39"/>
      <c r="EW1134" s="39"/>
      <c r="EX1134" s="39"/>
      <c r="EY1134" s="39"/>
      <c r="EZ1134" s="39"/>
      <c r="FA1134" s="39"/>
      <c r="FB1134" s="39"/>
      <c r="FC1134" s="39"/>
      <c r="FD1134" s="39"/>
      <c r="FE1134" s="39"/>
      <c r="FF1134" s="39"/>
      <c r="FG1134" s="39"/>
      <c r="FH1134" s="39"/>
      <c r="FI1134" s="39"/>
      <c r="FJ1134" s="39"/>
      <c r="FK1134" s="39"/>
      <c r="FL1134" s="39"/>
      <c r="FM1134" s="39"/>
      <c r="FN1134" s="39"/>
      <c r="FO1134" s="39"/>
      <c r="FP1134" s="39"/>
      <c r="FQ1134" s="39"/>
      <c r="FR1134" s="39"/>
      <c r="FS1134" s="39"/>
      <c r="FT1134" s="39"/>
      <c r="FU1134" s="39"/>
      <c r="FV1134" s="39"/>
      <c r="FW1134" s="39"/>
      <c r="FX1134" s="39"/>
      <c r="FY1134" s="39"/>
      <c r="FZ1134" s="39"/>
      <c r="GA1134" s="39"/>
      <c r="GB1134" s="39"/>
      <c r="GC1134" s="39"/>
      <c r="GD1134" s="39"/>
      <c r="GE1134" s="39"/>
      <c r="GF1134" s="39"/>
      <c r="GG1134" s="39"/>
      <c r="GH1134" s="39"/>
      <c r="GI1134" s="39"/>
      <c r="GJ1134" s="39"/>
      <c r="GK1134" s="39"/>
      <c r="GL1134" s="39"/>
      <c r="GM1134" s="39"/>
      <c r="GN1134" s="39"/>
      <c r="GO1134" s="39"/>
      <c r="GP1134" s="39"/>
      <c r="GQ1134" s="39"/>
      <c r="GR1134" s="39"/>
      <c r="GS1134" s="39"/>
      <c r="GT1134" s="39"/>
      <c r="GU1134" s="39"/>
      <c r="GV1134" s="39"/>
      <c r="GW1134" s="39"/>
      <c r="GX1134" s="39"/>
      <c r="GY1134" s="39"/>
      <c r="GZ1134" s="39"/>
      <c r="HA1134" s="39"/>
      <c r="HB1134" s="39"/>
      <c r="HC1134" s="39"/>
      <c r="HD1134" s="39"/>
      <c r="HE1134" s="39"/>
      <c r="HF1134" s="39"/>
      <c r="HG1134" s="39"/>
      <c r="HH1134" s="39"/>
      <c r="HI1134" s="39"/>
      <c r="HJ1134" s="39"/>
      <c r="HK1134" s="39"/>
      <c r="HL1134" s="39"/>
      <c r="HM1134" s="39"/>
      <c r="HN1134" s="39"/>
      <c r="HO1134" s="39"/>
      <c r="HP1134" s="39"/>
      <c r="HQ1134" s="39"/>
      <c r="HR1134" s="39"/>
      <c r="HS1134" s="39"/>
      <c r="HT1134" s="39"/>
    </row>
    <row r="1135" spans="1:228" ht="12.75" hidden="1" customHeight="1" x14ac:dyDescent="0.25">
      <c r="A1135" s="39"/>
      <c r="B1135" s="39"/>
      <c r="C1135" s="39"/>
      <c r="D1135" s="39"/>
      <c r="E1135" s="39"/>
      <c r="F1135" s="39"/>
      <c r="G1135" s="39"/>
      <c r="H1135" s="39"/>
      <c r="I1135" s="39"/>
      <c r="J1135" s="39"/>
      <c r="K1135" s="290"/>
      <c r="L1135" s="290"/>
      <c r="M1135" s="290"/>
      <c r="N1135" s="290"/>
      <c r="O1135" s="290"/>
      <c r="P1135" s="290"/>
      <c r="Q1135" s="290"/>
      <c r="R1135" s="290"/>
      <c r="S1135" s="290"/>
      <c r="T1135" s="290"/>
      <c r="U1135" s="290"/>
      <c r="V1135" s="290"/>
      <c r="W1135" s="290"/>
      <c r="X1135" s="290"/>
      <c r="Y1135" s="290"/>
      <c r="Z1135" s="290"/>
      <c r="AA1135" s="290"/>
      <c r="AB1135" s="283"/>
      <c r="AC1135" s="283"/>
      <c r="AD1135" s="283"/>
      <c r="AE1135" s="283"/>
      <c r="AF1135" s="384"/>
      <c r="AG1135" s="389">
        <f t="shared" si="1289"/>
        <v>82</v>
      </c>
      <c r="AH1135" s="390">
        <f t="shared" si="1310"/>
        <v>0</v>
      </c>
      <c r="AI1135" s="390">
        <f t="shared" si="1309"/>
        <v>0</v>
      </c>
      <c r="AJ1135" s="390">
        <f t="shared" si="1309"/>
        <v>0</v>
      </c>
      <c r="AK1135" s="390">
        <f t="shared" si="1302"/>
        <v>0</v>
      </c>
      <c r="AL1135" s="390">
        <f t="shared" ref="AL1135:AM1150" si="1311">AL1134</f>
        <v>0.05</v>
      </c>
      <c r="AM1135" s="390">
        <f t="shared" si="1311"/>
        <v>0.03</v>
      </c>
      <c r="AN1135" s="391">
        <f t="shared" si="1292"/>
        <v>0.08</v>
      </c>
      <c r="AO1135" s="283"/>
      <c r="AP1135" s="389">
        <f t="shared" si="1290"/>
        <v>82</v>
      </c>
      <c r="AQ1135" s="390">
        <f t="shared" ca="1" si="1304"/>
        <v>0</v>
      </c>
      <c r="AR1135" s="390">
        <f t="shared" ca="1" si="1305"/>
        <v>0</v>
      </c>
      <c r="AS1135" s="390">
        <f t="shared" ca="1" si="1306"/>
        <v>0</v>
      </c>
      <c r="AT1135" s="326">
        <f t="shared" ca="1" si="1307"/>
        <v>0</v>
      </c>
      <c r="AU1135" s="326">
        <f t="shared" ca="1" si="1308"/>
        <v>0</v>
      </c>
      <c r="AV1135" s="326">
        <f t="shared" ca="1" si="1308"/>
        <v>0</v>
      </c>
      <c r="AW1135" s="391">
        <f t="shared" ca="1" si="1293"/>
        <v>0</v>
      </c>
      <c r="AX1135" s="39"/>
      <c r="AY1135" s="39"/>
      <c r="AZ1135" s="39"/>
      <c r="BA1135" s="1242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/>
      <c r="BP1135" s="39"/>
      <c r="BQ1135" s="39"/>
      <c r="BR1135" s="39"/>
      <c r="BS1135" s="39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39"/>
      <c r="CD1135" s="39"/>
      <c r="CE1135" s="39"/>
      <c r="CF1135" s="39"/>
      <c r="CG1135" s="39"/>
      <c r="CH1135" s="39"/>
      <c r="CI1135" s="39"/>
      <c r="CJ1135" s="39"/>
      <c r="CK1135" s="39"/>
      <c r="CL1135" s="39"/>
      <c r="CM1135" s="39"/>
      <c r="CN1135" s="39"/>
      <c r="CO1135" s="39"/>
      <c r="CP1135" s="39"/>
      <c r="CQ1135" s="39"/>
      <c r="CR1135" s="39"/>
      <c r="CS1135" s="39"/>
      <c r="CT1135" s="39"/>
      <c r="CU1135" s="39"/>
      <c r="CV1135" s="39"/>
      <c r="CW1135" s="39"/>
      <c r="CX1135" s="39"/>
      <c r="CY1135" s="39"/>
      <c r="CZ1135" s="39"/>
      <c r="DA1135" s="39"/>
      <c r="DB1135" s="39"/>
      <c r="DC1135" s="39"/>
      <c r="DD1135" s="39"/>
      <c r="DE1135" s="39"/>
      <c r="DF1135" s="39"/>
      <c r="DG1135" s="39"/>
      <c r="DH1135" s="39"/>
      <c r="DI1135" s="39"/>
      <c r="DJ1135" s="39"/>
      <c r="DK1135" s="39"/>
      <c r="DL1135" s="39"/>
      <c r="DM1135" s="39"/>
      <c r="DN1135" s="39"/>
      <c r="DO1135" s="39"/>
      <c r="DP1135" s="39"/>
      <c r="DQ1135" s="39"/>
      <c r="DR1135" s="39"/>
      <c r="DS1135" s="39"/>
      <c r="DT1135" s="39"/>
      <c r="DU1135" s="39"/>
      <c r="DV1135" s="39"/>
      <c r="DW1135" s="39"/>
      <c r="DX1135" s="39"/>
      <c r="DY1135" s="39"/>
      <c r="DZ1135" s="39"/>
      <c r="EA1135" s="39"/>
      <c r="EB1135" s="39"/>
      <c r="EC1135" s="39"/>
      <c r="ED1135" s="39"/>
      <c r="EE1135" s="39"/>
      <c r="EF1135" s="39"/>
      <c r="EG1135" s="39"/>
      <c r="EH1135" s="39"/>
      <c r="EI1135" s="39"/>
      <c r="EJ1135" s="39"/>
      <c r="EK1135" s="39"/>
      <c r="EL1135" s="39"/>
      <c r="EM1135" s="39"/>
      <c r="EN1135" s="39"/>
      <c r="EO1135" s="39"/>
      <c r="EP1135" s="39"/>
      <c r="EQ1135" s="39"/>
      <c r="ER1135" s="39"/>
      <c r="ES1135" s="39"/>
      <c r="ET1135" s="39"/>
      <c r="EU1135" s="39"/>
      <c r="EV1135" s="39"/>
      <c r="EW1135" s="39"/>
      <c r="EX1135" s="39"/>
      <c r="EY1135" s="39"/>
      <c r="EZ1135" s="39"/>
      <c r="FA1135" s="39"/>
      <c r="FB1135" s="39"/>
      <c r="FC1135" s="39"/>
      <c r="FD1135" s="39"/>
      <c r="FE1135" s="39"/>
      <c r="FF1135" s="39"/>
      <c r="FG1135" s="39"/>
      <c r="FH1135" s="39"/>
      <c r="FI1135" s="39"/>
      <c r="FJ1135" s="39"/>
      <c r="FK1135" s="39"/>
      <c r="FL1135" s="39"/>
      <c r="FM1135" s="39"/>
      <c r="FN1135" s="39"/>
      <c r="FO1135" s="39"/>
      <c r="FP1135" s="39"/>
      <c r="FQ1135" s="39"/>
      <c r="FR1135" s="39"/>
      <c r="FS1135" s="39"/>
      <c r="FT1135" s="39"/>
      <c r="FU1135" s="39"/>
      <c r="FV1135" s="39"/>
      <c r="FW1135" s="39"/>
      <c r="FX1135" s="39"/>
      <c r="FY1135" s="39"/>
      <c r="FZ1135" s="39"/>
      <c r="GA1135" s="39"/>
      <c r="GB1135" s="39"/>
      <c r="GC1135" s="39"/>
      <c r="GD1135" s="39"/>
      <c r="GE1135" s="39"/>
      <c r="GF1135" s="39"/>
      <c r="GG1135" s="39"/>
      <c r="GH1135" s="39"/>
      <c r="GI1135" s="39"/>
      <c r="GJ1135" s="39"/>
      <c r="GK1135" s="39"/>
      <c r="GL1135" s="39"/>
      <c r="GM1135" s="39"/>
      <c r="GN1135" s="39"/>
      <c r="GO1135" s="39"/>
      <c r="GP1135" s="39"/>
      <c r="GQ1135" s="39"/>
      <c r="GR1135" s="39"/>
      <c r="GS1135" s="39"/>
      <c r="GT1135" s="39"/>
      <c r="GU1135" s="39"/>
      <c r="GV1135" s="39"/>
      <c r="GW1135" s="39"/>
      <c r="GX1135" s="39"/>
      <c r="GY1135" s="39"/>
      <c r="GZ1135" s="39"/>
      <c r="HA1135" s="39"/>
      <c r="HB1135" s="39"/>
      <c r="HC1135" s="39"/>
      <c r="HD1135" s="39"/>
      <c r="HE1135" s="39"/>
      <c r="HF1135" s="39"/>
      <c r="HG1135" s="39"/>
      <c r="HH1135" s="39"/>
      <c r="HI1135" s="39"/>
      <c r="HJ1135" s="39"/>
      <c r="HK1135" s="39"/>
      <c r="HL1135" s="39"/>
      <c r="HM1135" s="39"/>
      <c r="HN1135" s="39"/>
      <c r="HO1135" s="39"/>
      <c r="HP1135" s="39"/>
      <c r="HQ1135" s="39"/>
      <c r="HR1135" s="39"/>
      <c r="HS1135" s="39"/>
      <c r="HT1135" s="39"/>
    </row>
    <row r="1136" spans="1:228" ht="12.75" hidden="1" customHeight="1" x14ac:dyDescent="0.25">
      <c r="A1136" s="39"/>
      <c r="B1136" s="39"/>
      <c r="C1136" s="39"/>
      <c r="D1136" s="39"/>
      <c r="E1136" s="39"/>
      <c r="F1136" s="39"/>
      <c r="G1136" s="39"/>
      <c r="H1136" s="39"/>
      <c r="I1136" s="39"/>
      <c r="J1136" s="39"/>
      <c r="K1136" s="290"/>
      <c r="L1136" s="290"/>
      <c r="M1136" s="290"/>
      <c r="N1136" s="290"/>
      <c r="O1136" s="290"/>
      <c r="P1136" s="290"/>
      <c r="Q1136" s="290"/>
      <c r="R1136" s="290"/>
      <c r="S1136" s="290"/>
      <c r="T1136" s="290"/>
      <c r="U1136" s="290"/>
      <c r="V1136" s="290"/>
      <c r="W1136" s="290"/>
      <c r="X1136" s="290"/>
      <c r="Y1136" s="290"/>
      <c r="Z1136" s="290"/>
      <c r="AA1136" s="290"/>
      <c r="AB1136" s="283"/>
      <c r="AC1136" s="283"/>
      <c r="AD1136" s="283"/>
      <c r="AE1136" s="283"/>
      <c r="AF1136" s="384"/>
      <c r="AG1136" s="389">
        <f t="shared" si="1289"/>
        <v>83</v>
      </c>
      <c r="AH1136" s="390">
        <f t="shared" si="1310"/>
        <v>0</v>
      </c>
      <c r="AI1136" s="390">
        <f t="shared" ref="AI1136:AJ1151" si="1312">AI1135</f>
        <v>0</v>
      </c>
      <c r="AJ1136" s="390">
        <f t="shared" si="1312"/>
        <v>0</v>
      </c>
      <c r="AK1136" s="390">
        <f t="shared" si="1302"/>
        <v>0</v>
      </c>
      <c r="AL1136" s="390">
        <f t="shared" si="1311"/>
        <v>0.05</v>
      </c>
      <c r="AM1136" s="390">
        <f t="shared" si="1311"/>
        <v>0.03</v>
      </c>
      <c r="AN1136" s="391">
        <f t="shared" si="1292"/>
        <v>0.08</v>
      </c>
      <c r="AO1136" s="283"/>
      <c r="AP1136" s="389">
        <f t="shared" si="1290"/>
        <v>83</v>
      </c>
      <c r="AQ1136" s="390">
        <f t="shared" ca="1" si="1304"/>
        <v>0</v>
      </c>
      <c r="AR1136" s="390">
        <f t="shared" ca="1" si="1305"/>
        <v>0</v>
      </c>
      <c r="AS1136" s="390">
        <f t="shared" ca="1" si="1306"/>
        <v>0</v>
      </c>
      <c r="AT1136" s="326">
        <f t="shared" ca="1" si="1307"/>
        <v>0</v>
      </c>
      <c r="AU1136" s="326">
        <f t="shared" ca="1" si="1308"/>
        <v>0</v>
      </c>
      <c r="AV1136" s="326">
        <f t="shared" ca="1" si="1308"/>
        <v>0</v>
      </c>
      <c r="AW1136" s="391">
        <f t="shared" ca="1" si="1293"/>
        <v>0</v>
      </c>
      <c r="AX1136" s="39"/>
      <c r="AY1136" s="39"/>
      <c r="AZ1136" s="39"/>
      <c r="BA1136" s="1242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39"/>
      <c r="BO1136" s="39"/>
      <c r="BP1136" s="39"/>
      <c r="BQ1136" s="39"/>
      <c r="BR1136" s="39"/>
      <c r="BS1136" s="39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39"/>
      <c r="CD1136" s="39"/>
      <c r="CE1136" s="39"/>
      <c r="CF1136" s="39"/>
      <c r="CG1136" s="39"/>
      <c r="CH1136" s="39"/>
      <c r="CI1136" s="39"/>
      <c r="CJ1136" s="39"/>
      <c r="CK1136" s="39"/>
      <c r="CL1136" s="39"/>
      <c r="CM1136" s="39"/>
      <c r="CN1136" s="39"/>
      <c r="CO1136" s="39"/>
      <c r="CP1136" s="39"/>
      <c r="CQ1136" s="39"/>
      <c r="CR1136" s="39"/>
      <c r="CS1136" s="39"/>
      <c r="CT1136" s="39"/>
      <c r="CU1136" s="39"/>
      <c r="CV1136" s="39"/>
      <c r="CW1136" s="39"/>
      <c r="CX1136" s="39"/>
      <c r="CY1136" s="39"/>
      <c r="CZ1136" s="39"/>
      <c r="DA1136" s="39"/>
      <c r="DB1136" s="39"/>
      <c r="DC1136" s="39"/>
      <c r="DD1136" s="39"/>
      <c r="DE1136" s="39"/>
      <c r="DF1136" s="39"/>
      <c r="DG1136" s="39"/>
      <c r="DH1136" s="39"/>
      <c r="DI1136" s="39"/>
      <c r="DJ1136" s="39"/>
      <c r="DK1136" s="39"/>
      <c r="DL1136" s="39"/>
      <c r="DM1136" s="39"/>
      <c r="DN1136" s="39"/>
      <c r="DO1136" s="39"/>
      <c r="DP1136" s="39"/>
      <c r="DQ1136" s="39"/>
      <c r="DR1136" s="39"/>
      <c r="DS1136" s="39"/>
      <c r="DT1136" s="39"/>
      <c r="DU1136" s="39"/>
      <c r="DV1136" s="39"/>
      <c r="DW1136" s="39"/>
      <c r="DX1136" s="39"/>
      <c r="DY1136" s="39"/>
      <c r="DZ1136" s="39"/>
      <c r="EA1136" s="39"/>
      <c r="EB1136" s="39"/>
      <c r="EC1136" s="39"/>
      <c r="ED1136" s="39"/>
      <c r="EE1136" s="39"/>
      <c r="EF1136" s="39"/>
      <c r="EG1136" s="39"/>
      <c r="EH1136" s="39"/>
      <c r="EI1136" s="39"/>
      <c r="EJ1136" s="39"/>
      <c r="EK1136" s="39"/>
      <c r="EL1136" s="39"/>
      <c r="EM1136" s="39"/>
      <c r="EN1136" s="39"/>
      <c r="EO1136" s="39"/>
      <c r="EP1136" s="39"/>
      <c r="EQ1136" s="39"/>
      <c r="ER1136" s="39"/>
      <c r="ES1136" s="39"/>
      <c r="ET1136" s="39"/>
      <c r="EU1136" s="39"/>
      <c r="EV1136" s="39"/>
      <c r="EW1136" s="39"/>
      <c r="EX1136" s="39"/>
      <c r="EY1136" s="39"/>
      <c r="EZ1136" s="39"/>
      <c r="FA1136" s="39"/>
      <c r="FB1136" s="39"/>
      <c r="FC1136" s="39"/>
      <c r="FD1136" s="39"/>
      <c r="FE1136" s="39"/>
      <c r="FF1136" s="39"/>
      <c r="FG1136" s="39"/>
      <c r="FH1136" s="39"/>
      <c r="FI1136" s="39"/>
      <c r="FJ1136" s="39"/>
      <c r="FK1136" s="39"/>
      <c r="FL1136" s="39"/>
      <c r="FM1136" s="39"/>
      <c r="FN1136" s="39"/>
      <c r="FO1136" s="39"/>
      <c r="FP1136" s="39"/>
      <c r="FQ1136" s="39"/>
      <c r="FR1136" s="39"/>
      <c r="FS1136" s="39"/>
      <c r="FT1136" s="39"/>
      <c r="FU1136" s="39"/>
      <c r="FV1136" s="39"/>
      <c r="FW1136" s="39"/>
      <c r="FX1136" s="39"/>
      <c r="FY1136" s="39"/>
      <c r="FZ1136" s="39"/>
      <c r="GA1136" s="39"/>
      <c r="GB1136" s="39"/>
      <c r="GC1136" s="39"/>
      <c r="GD1136" s="39"/>
      <c r="GE1136" s="39"/>
      <c r="GF1136" s="39"/>
      <c r="GG1136" s="39"/>
      <c r="GH1136" s="39"/>
      <c r="GI1136" s="39"/>
      <c r="GJ1136" s="39"/>
      <c r="GK1136" s="39"/>
      <c r="GL1136" s="39"/>
      <c r="GM1136" s="39"/>
      <c r="GN1136" s="39"/>
      <c r="GO1136" s="39"/>
      <c r="GP1136" s="39"/>
      <c r="GQ1136" s="39"/>
      <c r="GR1136" s="39"/>
      <c r="GS1136" s="39"/>
      <c r="GT1136" s="39"/>
      <c r="GU1136" s="39"/>
      <c r="GV1136" s="39"/>
      <c r="GW1136" s="39"/>
      <c r="GX1136" s="39"/>
      <c r="GY1136" s="39"/>
      <c r="GZ1136" s="39"/>
      <c r="HA1136" s="39"/>
      <c r="HB1136" s="39"/>
      <c r="HC1136" s="39"/>
      <c r="HD1136" s="39"/>
      <c r="HE1136" s="39"/>
      <c r="HF1136" s="39"/>
      <c r="HG1136" s="39"/>
      <c r="HH1136" s="39"/>
      <c r="HI1136" s="39"/>
      <c r="HJ1136" s="39"/>
      <c r="HK1136" s="39"/>
      <c r="HL1136" s="39"/>
      <c r="HM1136" s="39"/>
      <c r="HN1136" s="39"/>
      <c r="HO1136" s="39"/>
      <c r="HP1136" s="39"/>
      <c r="HQ1136" s="39"/>
      <c r="HR1136" s="39"/>
      <c r="HS1136" s="39"/>
      <c r="HT1136" s="39"/>
    </row>
    <row r="1137" spans="1:228" ht="12.75" hidden="1" customHeight="1" x14ac:dyDescent="0.25">
      <c r="A1137" s="39"/>
      <c r="B1137" s="39"/>
      <c r="C1137" s="39"/>
      <c r="D1137" s="39"/>
      <c r="E1137" s="39"/>
      <c r="F1137" s="39"/>
      <c r="G1137" s="39"/>
      <c r="H1137" s="39"/>
      <c r="I1137" s="39"/>
      <c r="J1137" s="39"/>
      <c r="K1137" s="290"/>
      <c r="L1137" s="290"/>
      <c r="M1137" s="290"/>
      <c r="N1137" s="290"/>
      <c r="O1137" s="290"/>
      <c r="P1137" s="290"/>
      <c r="Q1137" s="290"/>
      <c r="R1137" s="290"/>
      <c r="S1137" s="290"/>
      <c r="T1137" s="290"/>
      <c r="U1137" s="290"/>
      <c r="V1137" s="290"/>
      <c r="W1137" s="290"/>
      <c r="X1137" s="290"/>
      <c r="Y1137" s="290"/>
      <c r="Z1137" s="290"/>
      <c r="AA1137" s="290"/>
      <c r="AB1137" s="283"/>
      <c r="AC1137" s="283"/>
      <c r="AD1137" s="283"/>
      <c r="AE1137" s="283"/>
      <c r="AF1137" s="384"/>
      <c r="AG1137" s="389">
        <f t="shared" si="1289"/>
        <v>84</v>
      </c>
      <c r="AH1137" s="390">
        <f t="shared" si="1310"/>
        <v>0</v>
      </c>
      <c r="AI1137" s="390">
        <f t="shared" si="1312"/>
        <v>0</v>
      </c>
      <c r="AJ1137" s="390">
        <f t="shared" si="1312"/>
        <v>0</v>
      </c>
      <c r="AK1137" s="390">
        <f t="shared" si="1302"/>
        <v>0</v>
      </c>
      <c r="AL1137" s="390">
        <f t="shared" si="1311"/>
        <v>0.05</v>
      </c>
      <c r="AM1137" s="390">
        <f t="shared" si="1311"/>
        <v>0.03</v>
      </c>
      <c r="AN1137" s="391">
        <f t="shared" si="1292"/>
        <v>0.08</v>
      </c>
      <c r="AO1137" s="283"/>
      <c r="AP1137" s="389">
        <f t="shared" si="1290"/>
        <v>84</v>
      </c>
      <c r="AQ1137" s="390">
        <f t="shared" ca="1" si="1304"/>
        <v>0</v>
      </c>
      <c r="AR1137" s="390">
        <f t="shared" ca="1" si="1305"/>
        <v>0</v>
      </c>
      <c r="AS1137" s="390">
        <f t="shared" ca="1" si="1306"/>
        <v>0</v>
      </c>
      <c r="AT1137" s="326">
        <f t="shared" ca="1" si="1307"/>
        <v>0</v>
      </c>
      <c r="AU1137" s="326">
        <f t="shared" ca="1" si="1308"/>
        <v>0</v>
      </c>
      <c r="AV1137" s="326">
        <f t="shared" ca="1" si="1308"/>
        <v>0</v>
      </c>
      <c r="AW1137" s="391">
        <f t="shared" ca="1" si="1293"/>
        <v>0</v>
      </c>
      <c r="AX1137" s="39"/>
      <c r="AY1137" s="39"/>
      <c r="AZ1137" s="39"/>
      <c r="BA1137" s="1242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  <c r="FT1137" s="39"/>
      <c r="FU1137" s="39"/>
      <c r="FV1137" s="39"/>
      <c r="FW1137" s="39"/>
      <c r="FX1137" s="39"/>
      <c r="FY1137" s="39"/>
      <c r="FZ1137" s="39"/>
      <c r="GA1137" s="39"/>
      <c r="GB1137" s="39"/>
      <c r="GC1137" s="39"/>
      <c r="GD1137" s="39"/>
      <c r="GE1137" s="39"/>
      <c r="GF1137" s="39"/>
      <c r="GG1137" s="39"/>
      <c r="GH1137" s="39"/>
      <c r="GI1137" s="39"/>
      <c r="GJ1137" s="39"/>
      <c r="GK1137" s="39"/>
      <c r="GL1137" s="39"/>
      <c r="GM1137" s="39"/>
      <c r="GN1137" s="39"/>
      <c r="GO1137" s="39"/>
      <c r="GP1137" s="39"/>
      <c r="GQ1137" s="39"/>
      <c r="GR1137" s="39"/>
      <c r="GS1137" s="39"/>
      <c r="GT1137" s="39"/>
      <c r="GU1137" s="39"/>
      <c r="GV1137" s="39"/>
      <c r="GW1137" s="39"/>
      <c r="GX1137" s="39"/>
      <c r="GY1137" s="39"/>
      <c r="GZ1137" s="39"/>
      <c r="HA1137" s="39"/>
      <c r="HB1137" s="39"/>
      <c r="HC1137" s="39"/>
      <c r="HD1137" s="39"/>
      <c r="HE1137" s="39"/>
      <c r="HF1137" s="39"/>
      <c r="HG1137" s="39"/>
      <c r="HH1137" s="39"/>
      <c r="HI1137" s="39"/>
      <c r="HJ1137" s="39"/>
      <c r="HK1137" s="39"/>
      <c r="HL1137" s="39"/>
      <c r="HM1137" s="39"/>
      <c r="HN1137" s="39"/>
      <c r="HO1137" s="39"/>
      <c r="HP1137" s="39"/>
      <c r="HQ1137" s="39"/>
      <c r="HR1137" s="39"/>
      <c r="HS1137" s="39"/>
      <c r="HT1137" s="39"/>
    </row>
    <row r="1138" spans="1:228" ht="12.75" hidden="1" customHeight="1" x14ac:dyDescent="0.25">
      <c r="A1138" s="39"/>
      <c r="B1138" s="39"/>
      <c r="C1138" s="39"/>
      <c r="D1138" s="39"/>
      <c r="E1138" s="39"/>
      <c r="F1138" s="39"/>
      <c r="G1138" s="39"/>
      <c r="H1138" s="39"/>
      <c r="I1138" s="39"/>
      <c r="J1138" s="39"/>
      <c r="K1138" s="290"/>
      <c r="L1138" s="290"/>
      <c r="M1138" s="290"/>
      <c r="N1138" s="290"/>
      <c r="O1138" s="290"/>
      <c r="P1138" s="290"/>
      <c r="Q1138" s="290"/>
      <c r="R1138" s="290"/>
      <c r="S1138" s="290"/>
      <c r="T1138" s="290"/>
      <c r="U1138" s="290"/>
      <c r="V1138" s="290"/>
      <c r="W1138" s="290"/>
      <c r="X1138" s="290"/>
      <c r="Y1138" s="290"/>
      <c r="Z1138" s="290"/>
      <c r="AA1138" s="290"/>
      <c r="AB1138" s="283"/>
      <c r="AC1138" s="283"/>
      <c r="AD1138" s="283"/>
      <c r="AE1138" s="283"/>
      <c r="AF1138" s="384"/>
      <c r="AG1138" s="389">
        <f>AG1137+1</f>
        <v>85</v>
      </c>
      <c r="AH1138" s="390">
        <f t="shared" si="1310"/>
        <v>0</v>
      </c>
      <c r="AI1138" s="390">
        <f t="shared" si="1312"/>
        <v>0</v>
      </c>
      <c r="AJ1138" s="390">
        <f>AJ1137</f>
        <v>0</v>
      </c>
      <c r="AK1138" s="390">
        <f t="shared" si="1302"/>
        <v>0</v>
      </c>
      <c r="AL1138" s="390">
        <f>AL1137</f>
        <v>0.05</v>
      </c>
      <c r="AM1138" s="390">
        <f>AM1137</f>
        <v>0.03</v>
      </c>
      <c r="AN1138" s="391">
        <f t="shared" si="1292"/>
        <v>0.08</v>
      </c>
      <c r="AO1138" s="283"/>
      <c r="AP1138" s="389">
        <f>AP1137+1</f>
        <v>85</v>
      </c>
      <c r="AQ1138" s="390">
        <f t="shared" ca="1" si="1304"/>
        <v>0</v>
      </c>
      <c r="AR1138" s="390">
        <f t="shared" ca="1" si="1305"/>
        <v>0</v>
      </c>
      <c r="AS1138" s="390">
        <f t="shared" ca="1" si="1306"/>
        <v>0</v>
      </c>
      <c r="AT1138" s="326">
        <f t="shared" ca="1" si="1307"/>
        <v>0</v>
      </c>
      <c r="AU1138" s="326">
        <f t="shared" ca="1" si="1308"/>
        <v>0</v>
      </c>
      <c r="AV1138" s="326">
        <f t="shared" ca="1" si="1308"/>
        <v>0</v>
      </c>
      <c r="AW1138" s="391">
        <f t="shared" ca="1" si="1293"/>
        <v>0</v>
      </c>
      <c r="AX1138" s="39"/>
      <c r="AY1138" s="39"/>
      <c r="AZ1138" s="39"/>
      <c r="BA1138" s="1242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39"/>
      <c r="BO1138" s="39"/>
      <c r="BP1138" s="39"/>
      <c r="BQ1138" s="39"/>
      <c r="BR1138" s="39"/>
      <c r="BS1138" s="39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39"/>
      <c r="CD1138" s="39"/>
      <c r="CE1138" s="39"/>
      <c r="CF1138" s="39"/>
      <c r="CG1138" s="39"/>
      <c r="CH1138" s="39"/>
      <c r="CI1138" s="39"/>
      <c r="CJ1138" s="39"/>
      <c r="CK1138" s="39"/>
      <c r="CL1138" s="39"/>
      <c r="CM1138" s="39"/>
      <c r="CN1138" s="39"/>
      <c r="CO1138" s="39"/>
      <c r="CP1138" s="39"/>
      <c r="CQ1138" s="39"/>
      <c r="CR1138" s="39"/>
      <c r="CS1138" s="39"/>
      <c r="CT1138" s="39"/>
      <c r="CU1138" s="39"/>
      <c r="CV1138" s="39"/>
      <c r="CW1138" s="39"/>
      <c r="CX1138" s="39"/>
      <c r="CY1138" s="39"/>
      <c r="CZ1138" s="39"/>
      <c r="DA1138" s="39"/>
      <c r="DB1138" s="39"/>
      <c r="DC1138" s="39"/>
      <c r="DD1138" s="39"/>
      <c r="DE1138" s="39"/>
      <c r="DF1138" s="39"/>
      <c r="DG1138" s="39"/>
      <c r="DH1138" s="39"/>
      <c r="DI1138" s="39"/>
      <c r="DJ1138" s="39"/>
      <c r="DK1138" s="39"/>
      <c r="DL1138" s="39"/>
      <c r="DM1138" s="39"/>
      <c r="DN1138" s="39"/>
      <c r="DO1138" s="39"/>
      <c r="DP1138" s="39"/>
      <c r="DQ1138" s="39"/>
      <c r="DR1138" s="39"/>
      <c r="DS1138" s="39"/>
      <c r="DT1138" s="39"/>
      <c r="DU1138" s="39"/>
      <c r="DV1138" s="39"/>
      <c r="DW1138" s="39"/>
      <c r="DX1138" s="39"/>
      <c r="DY1138" s="39"/>
      <c r="DZ1138" s="39"/>
      <c r="EA1138" s="39"/>
      <c r="EB1138" s="39"/>
      <c r="EC1138" s="39"/>
      <c r="ED1138" s="39"/>
      <c r="EE1138" s="39"/>
      <c r="EF1138" s="39"/>
      <c r="EG1138" s="39"/>
      <c r="EH1138" s="39"/>
      <c r="EI1138" s="39"/>
      <c r="EJ1138" s="39"/>
      <c r="EK1138" s="39"/>
      <c r="EL1138" s="39"/>
      <c r="EM1138" s="39"/>
      <c r="EN1138" s="39"/>
      <c r="EO1138" s="39"/>
      <c r="EP1138" s="39"/>
      <c r="EQ1138" s="39"/>
      <c r="ER1138" s="39"/>
      <c r="ES1138" s="39"/>
      <c r="ET1138" s="39"/>
      <c r="EU1138" s="39"/>
      <c r="EV1138" s="39"/>
      <c r="EW1138" s="39"/>
      <c r="EX1138" s="39"/>
      <c r="EY1138" s="39"/>
      <c r="EZ1138" s="39"/>
      <c r="FA1138" s="39"/>
      <c r="FB1138" s="39"/>
      <c r="FC1138" s="39"/>
      <c r="FD1138" s="39"/>
      <c r="FE1138" s="39"/>
      <c r="FF1138" s="39"/>
      <c r="FG1138" s="39"/>
      <c r="FH1138" s="39"/>
      <c r="FI1138" s="39"/>
      <c r="FJ1138" s="39"/>
      <c r="FK1138" s="39"/>
      <c r="FL1138" s="39"/>
      <c r="FM1138" s="39"/>
      <c r="FN1138" s="39"/>
      <c r="FO1138" s="39"/>
      <c r="FP1138" s="39"/>
      <c r="FQ1138" s="39"/>
      <c r="FR1138" s="39"/>
      <c r="FS1138" s="39"/>
      <c r="FT1138" s="39"/>
      <c r="FU1138" s="39"/>
      <c r="FV1138" s="39"/>
      <c r="FW1138" s="39"/>
      <c r="FX1138" s="39"/>
      <c r="FY1138" s="39"/>
      <c r="FZ1138" s="39"/>
      <c r="GA1138" s="39"/>
      <c r="GB1138" s="39"/>
      <c r="GC1138" s="39"/>
      <c r="GD1138" s="39"/>
      <c r="GE1138" s="39"/>
      <c r="GF1138" s="39"/>
      <c r="GG1138" s="39"/>
      <c r="GH1138" s="39"/>
      <c r="GI1138" s="39"/>
      <c r="GJ1138" s="39"/>
      <c r="GK1138" s="39"/>
      <c r="GL1138" s="39"/>
      <c r="GM1138" s="39"/>
      <c r="GN1138" s="39"/>
      <c r="GO1138" s="39"/>
      <c r="GP1138" s="39"/>
      <c r="GQ1138" s="39"/>
      <c r="GR1138" s="39"/>
      <c r="GS1138" s="39"/>
      <c r="GT1138" s="39"/>
      <c r="GU1138" s="39"/>
      <c r="GV1138" s="39"/>
      <c r="GW1138" s="39"/>
      <c r="GX1138" s="39"/>
      <c r="GY1138" s="39"/>
      <c r="GZ1138" s="39"/>
      <c r="HA1138" s="39"/>
      <c r="HB1138" s="39"/>
      <c r="HC1138" s="39"/>
      <c r="HD1138" s="39"/>
      <c r="HE1138" s="39"/>
      <c r="HF1138" s="39"/>
      <c r="HG1138" s="39"/>
      <c r="HH1138" s="39"/>
      <c r="HI1138" s="39"/>
      <c r="HJ1138" s="39"/>
      <c r="HK1138" s="39"/>
      <c r="HL1138" s="39"/>
      <c r="HM1138" s="39"/>
      <c r="HN1138" s="39"/>
      <c r="HO1138" s="39"/>
      <c r="HP1138" s="39"/>
      <c r="HQ1138" s="39"/>
      <c r="HR1138" s="39"/>
      <c r="HS1138" s="39"/>
      <c r="HT1138" s="39"/>
    </row>
    <row r="1139" spans="1:228" ht="12.75" hidden="1" customHeight="1" x14ac:dyDescent="0.25">
      <c r="A1139" s="39"/>
      <c r="B1139" s="39"/>
      <c r="C1139" s="39"/>
      <c r="D1139" s="39"/>
      <c r="E1139" s="39"/>
      <c r="F1139" s="39"/>
      <c r="G1139" s="39"/>
      <c r="H1139" s="39"/>
      <c r="I1139" s="39"/>
      <c r="J1139" s="39"/>
      <c r="K1139" s="290"/>
      <c r="L1139" s="290"/>
      <c r="M1139" s="290"/>
      <c r="N1139" s="290"/>
      <c r="O1139" s="290"/>
      <c r="P1139" s="290"/>
      <c r="Q1139" s="290"/>
      <c r="R1139" s="290"/>
      <c r="S1139" s="290"/>
      <c r="T1139" s="290"/>
      <c r="U1139" s="290"/>
      <c r="V1139" s="290"/>
      <c r="W1139" s="290"/>
      <c r="X1139" s="290"/>
      <c r="Y1139" s="291"/>
      <c r="Z1139" s="290"/>
      <c r="AA1139" s="290"/>
      <c r="AB1139" s="283"/>
      <c r="AC1139" s="283"/>
      <c r="AD1139" s="283"/>
      <c r="AE1139" s="283"/>
      <c r="AF1139" s="384"/>
      <c r="AG1139" s="389">
        <f t="shared" ref="AG1139:AG1153" si="1313">AG1138+1</f>
        <v>86</v>
      </c>
      <c r="AH1139" s="390">
        <f t="shared" si="1310"/>
        <v>0</v>
      </c>
      <c r="AI1139" s="390">
        <f t="shared" si="1312"/>
        <v>0</v>
      </c>
      <c r="AJ1139" s="390">
        <f t="shared" si="1312"/>
        <v>0</v>
      </c>
      <c r="AK1139" s="390">
        <f t="shared" si="1302"/>
        <v>0</v>
      </c>
      <c r="AL1139" s="390">
        <f t="shared" si="1311"/>
        <v>0.05</v>
      </c>
      <c r="AM1139" s="390">
        <f t="shared" si="1311"/>
        <v>0.03</v>
      </c>
      <c r="AN1139" s="391">
        <f t="shared" si="1292"/>
        <v>0.08</v>
      </c>
      <c r="AO1139" s="283"/>
      <c r="AP1139" s="389">
        <f t="shared" si="1290"/>
        <v>86</v>
      </c>
      <c r="AQ1139" s="390">
        <f t="shared" ca="1" si="1304"/>
        <v>0</v>
      </c>
      <c r="AR1139" s="390">
        <f t="shared" ca="1" si="1305"/>
        <v>0</v>
      </c>
      <c r="AS1139" s="390">
        <f t="shared" ca="1" si="1306"/>
        <v>0</v>
      </c>
      <c r="AT1139" s="326">
        <f t="shared" ca="1" si="1307"/>
        <v>0</v>
      </c>
      <c r="AU1139" s="326">
        <f t="shared" ca="1" si="1308"/>
        <v>0</v>
      </c>
      <c r="AV1139" s="326">
        <f t="shared" ca="1" si="1308"/>
        <v>0</v>
      </c>
      <c r="AW1139" s="391">
        <f t="shared" ca="1" si="1293"/>
        <v>0</v>
      </c>
      <c r="AX1139" s="39"/>
      <c r="AY1139" s="39"/>
      <c r="AZ1139" s="39"/>
      <c r="BA1139" s="1242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  <c r="CG1139" s="39"/>
      <c r="CH1139" s="39"/>
      <c r="CI1139" s="39"/>
      <c r="CJ1139" s="39"/>
      <c r="CK1139" s="39"/>
      <c r="CL1139" s="39"/>
      <c r="CM1139" s="39"/>
      <c r="CN1139" s="39"/>
      <c r="CO1139" s="39"/>
      <c r="CP1139" s="39"/>
      <c r="CQ1139" s="39"/>
      <c r="CR1139" s="39"/>
      <c r="CS1139" s="39"/>
      <c r="CT1139" s="39"/>
      <c r="CU1139" s="39"/>
      <c r="CV1139" s="39"/>
      <c r="CW1139" s="39"/>
      <c r="CX1139" s="39"/>
      <c r="CY1139" s="39"/>
      <c r="CZ1139" s="39"/>
      <c r="DA1139" s="39"/>
      <c r="DB1139" s="39"/>
      <c r="DC1139" s="39"/>
      <c r="DD1139" s="39"/>
      <c r="DE1139" s="39"/>
      <c r="DF1139" s="39"/>
      <c r="DG1139" s="39"/>
      <c r="DH1139" s="39"/>
      <c r="DI1139" s="39"/>
      <c r="DJ1139" s="39"/>
      <c r="DK1139" s="39"/>
      <c r="DL1139" s="39"/>
      <c r="DM1139" s="39"/>
      <c r="DN1139" s="39"/>
      <c r="DO1139" s="39"/>
      <c r="DP1139" s="39"/>
      <c r="DQ1139" s="39"/>
      <c r="DR1139" s="39"/>
      <c r="DS1139" s="39"/>
      <c r="DT1139" s="39"/>
      <c r="DU1139" s="39"/>
      <c r="DV1139" s="39"/>
      <c r="DW1139" s="39"/>
      <c r="DX1139" s="39"/>
      <c r="DY1139" s="39"/>
      <c r="DZ1139" s="39"/>
      <c r="EA1139" s="39"/>
      <c r="EB1139" s="39"/>
      <c r="EC1139" s="39"/>
      <c r="ED1139" s="39"/>
      <c r="EE1139" s="39"/>
      <c r="EF1139" s="39"/>
      <c r="EG1139" s="39"/>
      <c r="EH1139" s="39"/>
      <c r="EI1139" s="39"/>
      <c r="EJ1139" s="39"/>
      <c r="EK1139" s="39"/>
      <c r="EL1139" s="39"/>
      <c r="EM1139" s="39"/>
      <c r="EN1139" s="39"/>
      <c r="EO1139" s="39"/>
      <c r="EP1139" s="39"/>
      <c r="EQ1139" s="39"/>
      <c r="ER1139" s="39"/>
      <c r="ES1139" s="39"/>
      <c r="ET1139" s="39"/>
      <c r="EU1139" s="39"/>
      <c r="EV1139" s="39"/>
      <c r="EW1139" s="39"/>
      <c r="EX1139" s="39"/>
      <c r="EY1139" s="39"/>
      <c r="EZ1139" s="39"/>
      <c r="FA1139" s="39"/>
      <c r="FB1139" s="39"/>
      <c r="FC1139" s="39"/>
      <c r="FD1139" s="39"/>
      <c r="FE1139" s="39"/>
      <c r="FF1139" s="39"/>
      <c r="FG1139" s="39"/>
      <c r="FH1139" s="39"/>
      <c r="FI1139" s="39"/>
      <c r="FJ1139" s="39"/>
      <c r="FK1139" s="39"/>
      <c r="FL1139" s="39"/>
      <c r="FM1139" s="39"/>
      <c r="FN1139" s="39"/>
      <c r="FO1139" s="39"/>
      <c r="FP1139" s="39"/>
      <c r="FQ1139" s="39"/>
      <c r="FR1139" s="39"/>
      <c r="FS1139" s="39"/>
      <c r="FT1139" s="39"/>
      <c r="FU1139" s="39"/>
      <c r="FV1139" s="39"/>
      <c r="FW1139" s="39"/>
      <c r="FX1139" s="39"/>
      <c r="FY1139" s="39"/>
      <c r="FZ1139" s="39"/>
      <c r="GA1139" s="39"/>
      <c r="GB1139" s="39"/>
      <c r="GC1139" s="39"/>
      <c r="GD1139" s="39"/>
      <c r="GE1139" s="39"/>
      <c r="GF1139" s="39"/>
      <c r="GG1139" s="39"/>
      <c r="GH1139" s="39"/>
      <c r="GI1139" s="39"/>
      <c r="GJ1139" s="39"/>
      <c r="GK1139" s="39"/>
      <c r="GL1139" s="39"/>
      <c r="GM1139" s="39"/>
      <c r="GN1139" s="39"/>
      <c r="GO1139" s="39"/>
      <c r="GP1139" s="39"/>
      <c r="GQ1139" s="39"/>
      <c r="GR1139" s="39"/>
      <c r="GS1139" s="39"/>
      <c r="GT1139" s="39"/>
      <c r="GU1139" s="39"/>
      <c r="GV1139" s="39"/>
      <c r="GW1139" s="39"/>
      <c r="GX1139" s="39"/>
      <c r="GY1139" s="39"/>
      <c r="GZ1139" s="39"/>
      <c r="HA1139" s="39"/>
      <c r="HB1139" s="39"/>
      <c r="HC1139" s="39"/>
      <c r="HD1139" s="39"/>
      <c r="HE1139" s="39"/>
      <c r="HF1139" s="39"/>
      <c r="HG1139" s="39"/>
      <c r="HH1139" s="39"/>
      <c r="HI1139" s="39"/>
      <c r="HJ1139" s="39"/>
      <c r="HK1139" s="39"/>
      <c r="HL1139" s="39"/>
      <c r="HM1139" s="39"/>
      <c r="HN1139" s="39"/>
      <c r="HO1139" s="39"/>
      <c r="HP1139" s="39"/>
      <c r="HQ1139" s="39"/>
      <c r="HR1139" s="39"/>
      <c r="HS1139" s="39"/>
      <c r="HT1139" s="39"/>
    </row>
    <row r="1140" spans="1:228" ht="12.75" hidden="1" customHeight="1" x14ac:dyDescent="0.25">
      <c r="A1140" s="39"/>
      <c r="B1140" s="39"/>
      <c r="C1140" s="39"/>
      <c r="D1140" s="39"/>
      <c r="E1140" s="39"/>
      <c r="F1140" s="39"/>
      <c r="G1140" s="39"/>
      <c r="H1140" s="39"/>
      <c r="I1140" s="39"/>
      <c r="J1140" s="39"/>
      <c r="K1140" s="290"/>
      <c r="L1140" s="290"/>
      <c r="M1140" s="290"/>
      <c r="N1140" s="290"/>
      <c r="O1140" s="290"/>
      <c r="P1140" s="290"/>
      <c r="Q1140" s="290"/>
      <c r="R1140" s="290"/>
      <c r="S1140" s="290"/>
      <c r="T1140" s="290"/>
      <c r="U1140" s="290"/>
      <c r="V1140" s="290"/>
      <c r="W1140" s="290"/>
      <c r="X1140" s="290"/>
      <c r="Y1140" s="291"/>
      <c r="Z1140" s="290"/>
      <c r="AA1140" s="290"/>
      <c r="AB1140" s="283"/>
      <c r="AC1140" s="283"/>
      <c r="AD1140" s="283"/>
      <c r="AE1140" s="283"/>
      <c r="AF1140" s="384"/>
      <c r="AG1140" s="389">
        <f t="shared" si="1313"/>
        <v>87</v>
      </c>
      <c r="AH1140" s="390">
        <f t="shared" si="1310"/>
        <v>0</v>
      </c>
      <c r="AI1140" s="390">
        <f t="shared" si="1312"/>
        <v>0</v>
      </c>
      <c r="AJ1140" s="390">
        <f t="shared" si="1312"/>
        <v>0</v>
      </c>
      <c r="AK1140" s="390">
        <f t="shared" si="1302"/>
        <v>0</v>
      </c>
      <c r="AL1140" s="390">
        <f t="shared" si="1311"/>
        <v>0.05</v>
      </c>
      <c r="AM1140" s="390">
        <f t="shared" si="1311"/>
        <v>0.03</v>
      </c>
      <c r="AN1140" s="391">
        <f t="shared" si="1292"/>
        <v>0.08</v>
      </c>
      <c r="AO1140" s="283"/>
      <c r="AP1140" s="389">
        <f t="shared" ref="AP1140:AP1151" si="1314">AP1139+1</f>
        <v>87</v>
      </c>
      <c r="AQ1140" s="390">
        <f t="shared" ca="1" si="1304"/>
        <v>0</v>
      </c>
      <c r="AR1140" s="390">
        <f t="shared" ca="1" si="1305"/>
        <v>0</v>
      </c>
      <c r="AS1140" s="390">
        <f t="shared" ca="1" si="1306"/>
        <v>0</v>
      </c>
      <c r="AT1140" s="326">
        <f t="shared" ca="1" si="1307"/>
        <v>0</v>
      </c>
      <c r="AU1140" s="326">
        <f t="shared" ca="1" si="1308"/>
        <v>0</v>
      </c>
      <c r="AV1140" s="326">
        <f t="shared" ca="1" si="1308"/>
        <v>0</v>
      </c>
      <c r="AW1140" s="391">
        <f t="shared" ca="1" si="1293"/>
        <v>0</v>
      </c>
      <c r="AX1140" s="39"/>
      <c r="AY1140" s="39"/>
      <c r="AZ1140" s="39"/>
      <c r="BA1140" s="1242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  <c r="CG1140" s="39"/>
      <c r="CH1140" s="39"/>
      <c r="CI1140" s="39"/>
      <c r="CJ1140" s="39"/>
      <c r="CK1140" s="39"/>
      <c r="CL1140" s="39"/>
      <c r="CM1140" s="39"/>
      <c r="CN1140" s="39"/>
      <c r="CO1140" s="39"/>
      <c r="CP1140" s="39"/>
      <c r="CQ1140" s="39"/>
      <c r="CR1140" s="39"/>
      <c r="CS1140" s="39"/>
      <c r="CT1140" s="39"/>
      <c r="CU1140" s="39"/>
      <c r="CV1140" s="39"/>
      <c r="CW1140" s="39"/>
      <c r="CX1140" s="39"/>
      <c r="CY1140" s="39"/>
      <c r="CZ1140" s="39"/>
      <c r="DA1140" s="39"/>
      <c r="DB1140" s="39"/>
      <c r="DC1140" s="39"/>
      <c r="DD1140" s="39"/>
      <c r="DE1140" s="39"/>
      <c r="DF1140" s="39"/>
      <c r="DG1140" s="39"/>
      <c r="DH1140" s="39"/>
      <c r="DI1140" s="39"/>
      <c r="DJ1140" s="39"/>
      <c r="DK1140" s="39"/>
      <c r="DL1140" s="39"/>
      <c r="DM1140" s="39"/>
      <c r="DN1140" s="39"/>
      <c r="DO1140" s="39"/>
      <c r="DP1140" s="39"/>
      <c r="DQ1140" s="39"/>
      <c r="DR1140" s="39"/>
      <c r="DS1140" s="39"/>
      <c r="DT1140" s="39"/>
      <c r="DU1140" s="39"/>
      <c r="DV1140" s="39"/>
      <c r="DW1140" s="39"/>
      <c r="DX1140" s="39"/>
      <c r="DY1140" s="39"/>
      <c r="DZ1140" s="39"/>
      <c r="EA1140" s="39"/>
      <c r="EB1140" s="39"/>
      <c r="EC1140" s="39"/>
      <c r="ED1140" s="39"/>
      <c r="EE1140" s="39"/>
      <c r="EF1140" s="39"/>
      <c r="EG1140" s="39"/>
      <c r="EH1140" s="39"/>
      <c r="EI1140" s="39"/>
      <c r="EJ1140" s="39"/>
      <c r="EK1140" s="39"/>
      <c r="EL1140" s="39"/>
      <c r="EM1140" s="39"/>
      <c r="EN1140" s="39"/>
      <c r="EO1140" s="39"/>
      <c r="EP1140" s="39"/>
      <c r="EQ1140" s="39"/>
      <c r="ER1140" s="39"/>
      <c r="ES1140" s="39"/>
      <c r="ET1140" s="39"/>
      <c r="EU1140" s="39"/>
      <c r="EV1140" s="39"/>
      <c r="EW1140" s="39"/>
      <c r="EX1140" s="39"/>
      <c r="EY1140" s="39"/>
      <c r="EZ1140" s="39"/>
      <c r="FA1140" s="39"/>
      <c r="FB1140" s="39"/>
      <c r="FC1140" s="39"/>
      <c r="FD1140" s="39"/>
      <c r="FE1140" s="39"/>
      <c r="FF1140" s="39"/>
      <c r="FG1140" s="39"/>
      <c r="FH1140" s="39"/>
      <c r="FI1140" s="39"/>
      <c r="FJ1140" s="39"/>
      <c r="FK1140" s="39"/>
      <c r="FL1140" s="39"/>
      <c r="FM1140" s="39"/>
      <c r="FN1140" s="39"/>
      <c r="FO1140" s="39"/>
      <c r="FP1140" s="39"/>
      <c r="FQ1140" s="39"/>
      <c r="FR1140" s="39"/>
      <c r="FS1140" s="39"/>
      <c r="FT1140" s="39"/>
      <c r="FU1140" s="39"/>
      <c r="FV1140" s="39"/>
      <c r="FW1140" s="39"/>
      <c r="FX1140" s="39"/>
      <c r="FY1140" s="39"/>
      <c r="FZ1140" s="39"/>
      <c r="GA1140" s="39"/>
      <c r="GB1140" s="39"/>
      <c r="GC1140" s="39"/>
      <c r="GD1140" s="39"/>
      <c r="GE1140" s="39"/>
      <c r="GF1140" s="39"/>
      <c r="GG1140" s="39"/>
      <c r="GH1140" s="39"/>
      <c r="GI1140" s="39"/>
      <c r="GJ1140" s="39"/>
      <c r="GK1140" s="39"/>
      <c r="GL1140" s="39"/>
      <c r="GM1140" s="39"/>
      <c r="GN1140" s="39"/>
      <c r="GO1140" s="39"/>
      <c r="GP1140" s="39"/>
      <c r="GQ1140" s="39"/>
      <c r="GR1140" s="39"/>
      <c r="GS1140" s="39"/>
      <c r="GT1140" s="39"/>
      <c r="GU1140" s="39"/>
      <c r="GV1140" s="39"/>
      <c r="GW1140" s="39"/>
      <c r="GX1140" s="39"/>
      <c r="GY1140" s="39"/>
      <c r="GZ1140" s="39"/>
      <c r="HA1140" s="39"/>
      <c r="HB1140" s="39"/>
      <c r="HC1140" s="39"/>
      <c r="HD1140" s="39"/>
      <c r="HE1140" s="39"/>
      <c r="HF1140" s="39"/>
      <c r="HG1140" s="39"/>
      <c r="HH1140" s="39"/>
      <c r="HI1140" s="39"/>
      <c r="HJ1140" s="39"/>
      <c r="HK1140" s="39"/>
      <c r="HL1140" s="39"/>
      <c r="HM1140" s="39"/>
      <c r="HN1140" s="39"/>
      <c r="HO1140" s="39"/>
      <c r="HP1140" s="39"/>
      <c r="HQ1140" s="39"/>
      <c r="HR1140" s="39"/>
      <c r="HS1140" s="39"/>
      <c r="HT1140" s="39"/>
    </row>
    <row r="1141" spans="1:228" ht="12.75" hidden="1" customHeight="1" x14ac:dyDescent="0.25">
      <c r="A1141" s="39"/>
      <c r="B1141" s="39"/>
      <c r="C1141" s="39"/>
      <c r="D1141" s="39"/>
      <c r="E1141" s="39"/>
      <c r="F1141" s="39"/>
      <c r="G1141" s="39"/>
      <c r="H1141" s="39"/>
      <c r="I1141" s="39"/>
      <c r="J1141" s="39"/>
      <c r="K1141" s="290"/>
      <c r="L1141" s="290"/>
      <c r="M1141" s="290"/>
      <c r="N1141" s="290"/>
      <c r="O1141" s="290"/>
      <c r="P1141" s="290"/>
      <c r="Q1141" s="290"/>
      <c r="R1141" s="290"/>
      <c r="S1141" s="290"/>
      <c r="T1141" s="290"/>
      <c r="U1141" s="290"/>
      <c r="V1141" s="290"/>
      <c r="W1141" s="290"/>
      <c r="X1141" s="290"/>
      <c r="Y1141" s="291"/>
      <c r="Z1141" s="290"/>
      <c r="AA1141" s="290"/>
      <c r="AB1141" s="283"/>
      <c r="AC1141" s="283"/>
      <c r="AD1141" s="283"/>
      <c r="AE1141" s="283"/>
      <c r="AF1141" s="384"/>
      <c r="AG1141" s="389">
        <f>AG1140+1</f>
        <v>88</v>
      </c>
      <c r="AH1141" s="390">
        <f t="shared" si="1310"/>
        <v>0</v>
      </c>
      <c r="AI1141" s="390">
        <f t="shared" si="1312"/>
        <v>0</v>
      </c>
      <c r="AJ1141" s="390">
        <f>AJ1140</f>
        <v>0</v>
      </c>
      <c r="AK1141" s="390">
        <f t="shared" si="1302"/>
        <v>0</v>
      </c>
      <c r="AL1141" s="390">
        <f>AL1140</f>
        <v>0.05</v>
      </c>
      <c r="AM1141" s="390">
        <f>AM1140</f>
        <v>0.03</v>
      </c>
      <c r="AN1141" s="391">
        <f t="shared" si="1292"/>
        <v>0.08</v>
      </c>
      <c r="AO1141" s="283"/>
      <c r="AP1141" s="389">
        <f>AP1140+1</f>
        <v>88</v>
      </c>
      <c r="AQ1141" s="390">
        <f t="shared" ca="1" si="1304"/>
        <v>0</v>
      </c>
      <c r="AR1141" s="390">
        <f t="shared" ca="1" si="1305"/>
        <v>0</v>
      </c>
      <c r="AS1141" s="390">
        <f t="shared" ca="1" si="1306"/>
        <v>0</v>
      </c>
      <c r="AT1141" s="326">
        <f t="shared" ca="1" si="1307"/>
        <v>0</v>
      </c>
      <c r="AU1141" s="326">
        <f t="shared" ca="1" si="1308"/>
        <v>0</v>
      </c>
      <c r="AV1141" s="326">
        <f t="shared" ca="1" si="1308"/>
        <v>0</v>
      </c>
      <c r="AW1141" s="391">
        <f t="shared" ca="1" si="1293"/>
        <v>0</v>
      </c>
      <c r="AX1141" s="39"/>
      <c r="AY1141" s="39"/>
      <c r="AZ1141" s="39"/>
      <c r="BA1141" s="1242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39"/>
      <c r="BO1141" s="39"/>
      <c r="BP1141" s="39"/>
      <c r="BQ1141" s="39"/>
      <c r="BR1141" s="39"/>
      <c r="BS1141" s="39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39"/>
      <c r="CD1141" s="39"/>
      <c r="CE1141" s="39"/>
      <c r="CF1141" s="39"/>
      <c r="CG1141" s="39"/>
      <c r="CH1141" s="39"/>
      <c r="CI1141" s="39"/>
      <c r="CJ1141" s="39"/>
      <c r="CK1141" s="39"/>
      <c r="CL1141" s="39"/>
      <c r="CM1141" s="39"/>
      <c r="CN1141" s="39"/>
      <c r="CO1141" s="39"/>
      <c r="CP1141" s="39"/>
      <c r="CQ1141" s="39"/>
      <c r="CR1141" s="39"/>
      <c r="CS1141" s="39"/>
      <c r="CT1141" s="39"/>
      <c r="CU1141" s="39"/>
      <c r="CV1141" s="39"/>
      <c r="CW1141" s="39"/>
      <c r="CX1141" s="39"/>
      <c r="CY1141" s="39"/>
      <c r="CZ1141" s="39"/>
      <c r="DA1141" s="39"/>
      <c r="DB1141" s="39"/>
      <c r="DC1141" s="39"/>
      <c r="DD1141" s="39"/>
      <c r="DE1141" s="39"/>
      <c r="DF1141" s="39"/>
      <c r="DG1141" s="39"/>
      <c r="DH1141" s="39"/>
      <c r="DI1141" s="39"/>
      <c r="DJ1141" s="39"/>
      <c r="DK1141" s="39"/>
      <c r="DL1141" s="39"/>
      <c r="DM1141" s="39"/>
      <c r="DN1141" s="39"/>
      <c r="DO1141" s="39"/>
      <c r="DP1141" s="39"/>
      <c r="DQ1141" s="39"/>
      <c r="DR1141" s="39"/>
      <c r="DS1141" s="39"/>
      <c r="DT1141" s="39"/>
      <c r="DU1141" s="39"/>
      <c r="DV1141" s="39"/>
      <c r="DW1141" s="39"/>
      <c r="DX1141" s="39"/>
      <c r="DY1141" s="39"/>
      <c r="DZ1141" s="39"/>
      <c r="EA1141" s="39"/>
      <c r="EB1141" s="39"/>
      <c r="EC1141" s="39"/>
      <c r="ED1141" s="39"/>
      <c r="EE1141" s="39"/>
      <c r="EF1141" s="39"/>
      <c r="EG1141" s="39"/>
      <c r="EH1141" s="39"/>
      <c r="EI1141" s="39"/>
      <c r="EJ1141" s="39"/>
      <c r="EK1141" s="39"/>
      <c r="EL1141" s="39"/>
      <c r="EM1141" s="39"/>
      <c r="EN1141" s="39"/>
      <c r="EO1141" s="39"/>
      <c r="EP1141" s="39"/>
      <c r="EQ1141" s="39"/>
      <c r="ER1141" s="39"/>
      <c r="ES1141" s="39"/>
      <c r="ET1141" s="39"/>
      <c r="EU1141" s="39"/>
      <c r="EV1141" s="39"/>
      <c r="EW1141" s="39"/>
      <c r="EX1141" s="39"/>
      <c r="EY1141" s="39"/>
      <c r="EZ1141" s="39"/>
      <c r="FA1141" s="39"/>
      <c r="FB1141" s="39"/>
      <c r="FC1141" s="39"/>
      <c r="FD1141" s="39"/>
      <c r="FE1141" s="39"/>
      <c r="FF1141" s="39"/>
      <c r="FG1141" s="39"/>
      <c r="FH1141" s="39"/>
      <c r="FI1141" s="39"/>
      <c r="FJ1141" s="39"/>
      <c r="FK1141" s="39"/>
      <c r="FL1141" s="39"/>
      <c r="FM1141" s="39"/>
      <c r="FN1141" s="39"/>
      <c r="FO1141" s="39"/>
      <c r="FP1141" s="39"/>
      <c r="FQ1141" s="39"/>
      <c r="FR1141" s="39"/>
      <c r="FS1141" s="39"/>
      <c r="FT1141" s="39"/>
      <c r="FU1141" s="39"/>
      <c r="FV1141" s="39"/>
      <c r="FW1141" s="39"/>
      <c r="FX1141" s="39"/>
      <c r="FY1141" s="39"/>
      <c r="FZ1141" s="39"/>
      <c r="GA1141" s="39"/>
      <c r="GB1141" s="39"/>
      <c r="GC1141" s="39"/>
      <c r="GD1141" s="39"/>
      <c r="GE1141" s="39"/>
      <c r="GF1141" s="39"/>
      <c r="GG1141" s="39"/>
      <c r="GH1141" s="39"/>
      <c r="GI1141" s="39"/>
      <c r="GJ1141" s="39"/>
      <c r="GK1141" s="39"/>
      <c r="GL1141" s="39"/>
      <c r="GM1141" s="39"/>
      <c r="GN1141" s="39"/>
      <c r="GO1141" s="39"/>
      <c r="GP1141" s="39"/>
      <c r="GQ1141" s="39"/>
      <c r="GR1141" s="39"/>
      <c r="GS1141" s="39"/>
      <c r="GT1141" s="39"/>
      <c r="GU1141" s="39"/>
      <c r="GV1141" s="39"/>
      <c r="GW1141" s="39"/>
      <c r="GX1141" s="39"/>
      <c r="GY1141" s="39"/>
      <c r="GZ1141" s="39"/>
      <c r="HA1141" s="39"/>
      <c r="HB1141" s="39"/>
      <c r="HC1141" s="39"/>
      <c r="HD1141" s="39"/>
      <c r="HE1141" s="39"/>
      <c r="HF1141" s="39"/>
      <c r="HG1141" s="39"/>
      <c r="HH1141" s="39"/>
      <c r="HI1141" s="39"/>
      <c r="HJ1141" s="39"/>
      <c r="HK1141" s="39"/>
      <c r="HL1141" s="39"/>
      <c r="HM1141" s="39"/>
      <c r="HN1141" s="39"/>
      <c r="HO1141" s="39"/>
      <c r="HP1141" s="39"/>
      <c r="HQ1141" s="39"/>
      <c r="HR1141" s="39"/>
      <c r="HS1141" s="39"/>
      <c r="HT1141" s="39"/>
    </row>
    <row r="1142" spans="1:228" ht="12.75" hidden="1" customHeight="1" x14ac:dyDescent="0.25">
      <c r="A1142" s="39"/>
      <c r="B1142" s="39"/>
      <c r="C1142" s="39"/>
      <c r="D1142" s="39"/>
      <c r="E1142" s="39"/>
      <c r="F1142" s="39"/>
      <c r="G1142" s="39"/>
      <c r="H1142" s="39"/>
      <c r="I1142" s="39"/>
      <c r="J1142" s="39"/>
      <c r="K1142" s="290"/>
      <c r="L1142" s="290"/>
      <c r="M1142" s="290"/>
      <c r="N1142" s="290"/>
      <c r="O1142" s="290"/>
      <c r="P1142" s="290"/>
      <c r="Q1142" s="290"/>
      <c r="R1142" s="290"/>
      <c r="S1142" s="290"/>
      <c r="T1142" s="290"/>
      <c r="U1142" s="290"/>
      <c r="V1142" s="290"/>
      <c r="W1142" s="290"/>
      <c r="X1142" s="290"/>
      <c r="Y1142" s="291"/>
      <c r="Z1142" s="290"/>
      <c r="AA1142" s="290"/>
      <c r="AB1142" s="283"/>
      <c r="AC1142" s="283"/>
      <c r="AD1142" s="283"/>
      <c r="AE1142" s="283"/>
      <c r="AF1142" s="384"/>
      <c r="AG1142" s="389">
        <f t="shared" si="1313"/>
        <v>89</v>
      </c>
      <c r="AH1142" s="390">
        <f t="shared" si="1310"/>
        <v>0</v>
      </c>
      <c r="AI1142" s="390">
        <f t="shared" si="1312"/>
        <v>0</v>
      </c>
      <c r="AJ1142" s="390">
        <f t="shared" si="1312"/>
        <v>0</v>
      </c>
      <c r="AK1142" s="390">
        <f t="shared" si="1302"/>
        <v>0</v>
      </c>
      <c r="AL1142" s="390">
        <f t="shared" si="1311"/>
        <v>0.05</v>
      </c>
      <c r="AM1142" s="390">
        <f t="shared" si="1311"/>
        <v>0.03</v>
      </c>
      <c r="AN1142" s="391">
        <f t="shared" si="1292"/>
        <v>0.08</v>
      </c>
      <c r="AO1142" s="283"/>
      <c r="AP1142" s="389">
        <f t="shared" si="1314"/>
        <v>89</v>
      </c>
      <c r="AQ1142" s="390">
        <f t="shared" ca="1" si="1304"/>
        <v>0</v>
      </c>
      <c r="AR1142" s="390">
        <f t="shared" ca="1" si="1305"/>
        <v>0</v>
      </c>
      <c r="AS1142" s="390">
        <f t="shared" ca="1" si="1306"/>
        <v>0</v>
      </c>
      <c r="AT1142" s="326">
        <f t="shared" ca="1" si="1307"/>
        <v>0</v>
      </c>
      <c r="AU1142" s="326">
        <f t="shared" ca="1" si="1308"/>
        <v>0</v>
      </c>
      <c r="AV1142" s="326">
        <f t="shared" ca="1" si="1308"/>
        <v>0</v>
      </c>
      <c r="AW1142" s="391">
        <f t="shared" ca="1" si="1293"/>
        <v>0</v>
      </c>
      <c r="AX1142" s="39"/>
      <c r="AY1142" s="39"/>
      <c r="AZ1142" s="39"/>
      <c r="BA1142" s="1242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39"/>
      <c r="BO1142" s="39"/>
      <c r="BP1142" s="39"/>
      <c r="BQ1142" s="39"/>
      <c r="BR1142" s="39"/>
      <c r="BS1142" s="39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39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39"/>
      <c r="CR1142" s="39"/>
      <c r="CS1142" s="39"/>
      <c r="CT1142" s="39"/>
      <c r="CU1142" s="39"/>
      <c r="CV1142" s="39"/>
      <c r="CW1142" s="39"/>
      <c r="CX1142" s="39"/>
      <c r="CY1142" s="39"/>
      <c r="CZ1142" s="39"/>
      <c r="DA1142" s="39"/>
      <c r="DB1142" s="39"/>
      <c r="DC1142" s="39"/>
      <c r="DD1142" s="39"/>
      <c r="DE1142" s="39"/>
      <c r="DF1142" s="39"/>
      <c r="DG1142" s="39"/>
      <c r="DH1142" s="39"/>
      <c r="DI1142" s="39"/>
      <c r="DJ1142" s="39"/>
      <c r="DK1142" s="39"/>
      <c r="DL1142" s="39"/>
      <c r="DM1142" s="39"/>
      <c r="DN1142" s="39"/>
      <c r="DO1142" s="39"/>
      <c r="DP1142" s="39"/>
      <c r="DQ1142" s="39"/>
      <c r="DR1142" s="39"/>
      <c r="DS1142" s="39"/>
      <c r="DT1142" s="39"/>
      <c r="DU1142" s="39"/>
      <c r="DV1142" s="39"/>
      <c r="DW1142" s="39"/>
      <c r="DX1142" s="39"/>
      <c r="DY1142" s="39"/>
      <c r="DZ1142" s="39"/>
      <c r="EA1142" s="39"/>
      <c r="EB1142" s="39"/>
      <c r="EC1142" s="39"/>
      <c r="ED1142" s="39"/>
      <c r="EE1142" s="39"/>
      <c r="EF1142" s="39"/>
      <c r="EG1142" s="39"/>
      <c r="EH1142" s="39"/>
      <c r="EI1142" s="39"/>
      <c r="EJ1142" s="39"/>
      <c r="EK1142" s="39"/>
      <c r="EL1142" s="39"/>
      <c r="EM1142" s="39"/>
      <c r="EN1142" s="39"/>
      <c r="EO1142" s="39"/>
      <c r="EP1142" s="39"/>
      <c r="EQ1142" s="39"/>
      <c r="ER1142" s="39"/>
      <c r="ES1142" s="39"/>
      <c r="ET1142" s="39"/>
      <c r="EU1142" s="39"/>
      <c r="EV1142" s="39"/>
      <c r="EW1142" s="39"/>
      <c r="EX1142" s="39"/>
      <c r="EY1142" s="39"/>
      <c r="EZ1142" s="39"/>
      <c r="FA1142" s="39"/>
      <c r="FB1142" s="39"/>
      <c r="FC1142" s="39"/>
      <c r="FD1142" s="39"/>
      <c r="FE1142" s="39"/>
      <c r="FF1142" s="39"/>
      <c r="FG1142" s="39"/>
      <c r="FH1142" s="39"/>
      <c r="FI1142" s="39"/>
      <c r="FJ1142" s="39"/>
      <c r="FK1142" s="39"/>
      <c r="FL1142" s="39"/>
      <c r="FM1142" s="39"/>
      <c r="FN1142" s="39"/>
      <c r="FO1142" s="39"/>
      <c r="FP1142" s="39"/>
      <c r="FQ1142" s="39"/>
      <c r="FR1142" s="39"/>
      <c r="FS1142" s="39"/>
      <c r="FT1142" s="39"/>
      <c r="FU1142" s="39"/>
      <c r="FV1142" s="39"/>
      <c r="FW1142" s="39"/>
      <c r="FX1142" s="39"/>
      <c r="FY1142" s="39"/>
      <c r="FZ1142" s="39"/>
      <c r="GA1142" s="39"/>
      <c r="GB1142" s="39"/>
      <c r="GC1142" s="39"/>
      <c r="GD1142" s="39"/>
      <c r="GE1142" s="39"/>
      <c r="GF1142" s="39"/>
      <c r="GG1142" s="39"/>
      <c r="GH1142" s="39"/>
      <c r="GI1142" s="39"/>
      <c r="GJ1142" s="39"/>
      <c r="GK1142" s="39"/>
      <c r="GL1142" s="39"/>
      <c r="GM1142" s="39"/>
      <c r="GN1142" s="39"/>
      <c r="GO1142" s="39"/>
      <c r="GP1142" s="39"/>
      <c r="GQ1142" s="39"/>
      <c r="GR1142" s="39"/>
      <c r="GS1142" s="39"/>
      <c r="GT1142" s="39"/>
      <c r="GU1142" s="39"/>
      <c r="GV1142" s="39"/>
      <c r="GW1142" s="39"/>
      <c r="GX1142" s="39"/>
      <c r="GY1142" s="39"/>
      <c r="GZ1142" s="39"/>
      <c r="HA1142" s="39"/>
      <c r="HB1142" s="39"/>
      <c r="HC1142" s="39"/>
      <c r="HD1142" s="39"/>
      <c r="HE1142" s="39"/>
      <c r="HF1142" s="39"/>
      <c r="HG1142" s="39"/>
      <c r="HH1142" s="39"/>
      <c r="HI1142" s="39"/>
      <c r="HJ1142" s="39"/>
      <c r="HK1142" s="39"/>
      <c r="HL1142" s="39"/>
      <c r="HM1142" s="39"/>
      <c r="HN1142" s="39"/>
      <c r="HO1142" s="39"/>
      <c r="HP1142" s="39"/>
      <c r="HQ1142" s="39"/>
      <c r="HR1142" s="39"/>
      <c r="HS1142" s="39"/>
      <c r="HT1142" s="39"/>
    </row>
    <row r="1143" spans="1:228" ht="12.75" hidden="1" customHeight="1" x14ac:dyDescent="0.25">
      <c r="A1143" s="39"/>
      <c r="B1143" s="39"/>
      <c r="C1143" s="39"/>
      <c r="D1143" s="39"/>
      <c r="E1143" s="39"/>
      <c r="F1143" s="39"/>
      <c r="G1143" s="39"/>
      <c r="H1143" s="39"/>
      <c r="I1143" s="39"/>
      <c r="J1143" s="39"/>
      <c r="K1143" s="290"/>
      <c r="L1143" s="290"/>
      <c r="M1143" s="290"/>
      <c r="N1143" s="290"/>
      <c r="O1143" s="290"/>
      <c r="P1143" s="290"/>
      <c r="Q1143" s="290"/>
      <c r="R1143" s="290"/>
      <c r="S1143" s="290"/>
      <c r="T1143" s="290"/>
      <c r="U1143" s="290"/>
      <c r="V1143" s="290"/>
      <c r="W1143" s="290"/>
      <c r="X1143" s="290"/>
      <c r="Y1143" s="291"/>
      <c r="Z1143" s="290"/>
      <c r="AA1143" s="290"/>
      <c r="AB1143" s="283"/>
      <c r="AC1143" s="283"/>
      <c r="AD1143" s="283"/>
      <c r="AE1143" s="283"/>
      <c r="AF1143" s="384"/>
      <c r="AG1143" s="389">
        <f t="shared" si="1313"/>
        <v>90</v>
      </c>
      <c r="AH1143" s="390">
        <f t="shared" si="1310"/>
        <v>0</v>
      </c>
      <c r="AI1143" s="390">
        <f t="shared" si="1312"/>
        <v>0</v>
      </c>
      <c r="AJ1143" s="390">
        <f t="shared" si="1312"/>
        <v>0</v>
      </c>
      <c r="AK1143" s="390">
        <f t="shared" si="1302"/>
        <v>0</v>
      </c>
      <c r="AL1143" s="390">
        <f t="shared" si="1311"/>
        <v>0.05</v>
      </c>
      <c r="AM1143" s="390">
        <f t="shared" si="1311"/>
        <v>0.03</v>
      </c>
      <c r="AN1143" s="391">
        <f t="shared" si="1292"/>
        <v>0.08</v>
      </c>
      <c r="AO1143" s="283"/>
      <c r="AP1143" s="389">
        <f t="shared" si="1314"/>
        <v>90</v>
      </c>
      <c r="AQ1143" s="390">
        <f t="shared" ca="1" si="1304"/>
        <v>0</v>
      </c>
      <c r="AR1143" s="390">
        <f t="shared" ca="1" si="1305"/>
        <v>0</v>
      </c>
      <c r="AS1143" s="390">
        <f t="shared" ca="1" si="1306"/>
        <v>0</v>
      </c>
      <c r="AT1143" s="326">
        <f t="shared" ca="1" si="1307"/>
        <v>0</v>
      </c>
      <c r="AU1143" s="326">
        <f t="shared" ca="1" si="1308"/>
        <v>0</v>
      </c>
      <c r="AV1143" s="326">
        <f t="shared" ca="1" si="1308"/>
        <v>0</v>
      </c>
      <c r="AW1143" s="391">
        <f t="shared" ca="1" si="1293"/>
        <v>0</v>
      </c>
      <c r="AX1143" s="39"/>
      <c r="AY1143" s="39"/>
      <c r="AZ1143" s="39"/>
      <c r="BA1143" s="1242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39"/>
      <c r="BO1143" s="39"/>
      <c r="BP1143" s="39"/>
      <c r="BQ1143" s="39"/>
      <c r="BR1143" s="39"/>
      <c r="BS1143" s="39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39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39"/>
      <c r="CR1143" s="39"/>
      <c r="CS1143" s="39"/>
      <c r="CT1143" s="39"/>
      <c r="CU1143" s="39"/>
      <c r="CV1143" s="39"/>
      <c r="CW1143" s="39"/>
      <c r="CX1143" s="39"/>
      <c r="CY1143" s="39"/>
      <c r="CZ1143" s="39"/>
      <c r="DA1143" s="39"/>
      <c r="DB1143" s="39"/>
      <c r="DC1143" s="39"/>
      <c r="DD1143" s="39"/>
      <c r="DE1143" s="39"/>
      <c r="DF1143" s="39"/>
      <c r="DG1143" s="39"/>
      <c r="DH1143" s="39"/>
      <c r="DI1143" s="39"/>
      <c r="DJ1143" s="39"/>
      <c r="DK1143" s="39"/>
      <c r="DL1143" s="39"/>
      <c r="DM1143" s="39"/>
      <c r="DN1143" s="39"/>
      <c r="DO1143" s="39"/>
      <c r="DP1143" s="39"/>
      <c r="DQ1143" s="39"/>
      <c r="DR1143" s="39"/>
      <c r="DS1143" s="39"/>
      <c r="DT1143" s="39"/>
      <c r="DU1143" s="39"/>
      <c r="DV1143" s="39"/>
      <c r="DW1143" s="39"/>
      <c r="DX1143" s="39"/>
      <c r="DY1143" s="39"/>
      <c r="DZ1143" s="39"/>
      <c r="EA1143" s="39"/>
      <c r="EB1143" s="39"/>
      <c r="EC1143" s="39"/>
      <c r="ED1143" s="39"/>
      <c r="EE1143" s="39"/>
      <c r="EF1143" s="39"/>
      <c r="EG1143" s="39"/>
      <c r="EH1143" s="39"/>
      <c r="EI1143" s="39"/>
      <c r="EJ1143" s="39"/>
      <c r="EK1143" s="39"/>
      <c r="EL1143" s="39"/>
      <c r="EM1143" s="39"/>
      <c r="EN1143" s="39"/>
      <c r="EO1143" s="39"/>
      <c r="EP1143" s="39"/>
      <c r="EQ1143" s="39"/>
      <c r="ER1143" s="39"/>
      <c r="ES1143" s="39"/>
      <c r="ET1143" s="39"/>
      <c r="EU1143" s="39"/>
      <c r="EV1143" s="39"/>
      <c r="EW1143" s="39"/>
      <c r="EX1143" s="39"/>
      <c r="EY1143" s="39"/>
      <c r="EZ1143" s="39"/>
      <c r="FA1143" s="39"/>
      <c r="FB1143" s="39"/>
      <c r="FC1143" s="39"/>
      <c r="FD1143" s="39"/>
      <c r="FE1143" s="39"/>
      <c r="FF1143" s="39"/>
      <c r="FG1143" s="39"/>
      <c r="FH1143" s="39"/>
      <c r="FI1143" s="39"/>
      <c r="FJ1143" s="39"/>
      <c r="FK1143" s="39"/>
      <c r="FL1143" s="39"/>
      <c r="FM1143" s="39"/>
      <c r="FN1143" s="39"/>
      <c r="FO1143" s="39"/>
      <c r="FP1143" s="39"/>
      <c r="FQ1143" s="39"/>
      <c r="FR1143" s="39"/>
      <c r="FS1143" s="39"/>
      <c r="FT1143" s="39"/>
      <c r="FU1143" s="39"/>
      <c r="FV1143" s="39"/>
      <c r="FW1143" s="39"/>
      <c r="FX1143" s="39"/>
      <c r="FY1143" s="39"/>
      <c r="FZ1143" s="39"/>
      <c r="GA1143" s="39"/>
      <c r="GB1143" s="39"/>
      <c r="GC1143" s="39"/>
      <c r="GD1143" s="39"/>
      <c r="GE1143" s="39"/>
      <c r="GF1143" s="39"/>
      <c r="GG1143" s="39"/>
      <c r="GH1143" s="39"/>
      <c r="GI1143" s="39"/>
      <c r="GJ1143" s="39"/>
      <c r="GK1143" s="39"/>
      <c r="GL1143" s="39"/>
      <c r="GM1143" s="39"/>
      <c r="GN1143" s="39"/>
      <c r="GO1143" s="39"/>
      <c r="GP1143" s="39"/>
      <c r="GQ1143" s="39"/>
      <c r="GR1143" s="39"/>
      <c r="GS1143" s="39"/>
      <c r="GT1143" s="39"/>
      <c r="GU1143" s="39"/>
      <c r="GV1143" s="39"/>
      <c r="GW1143" s="39"/>
      <c r="GX1143" s="39"/>
      <c r="GY1143" s="39"/>
      <c r="GZ1143" s="39"/>
      <c r="HA1143" s="39"/>
      <c r="HB1143" s="39"/>
      <c r="HC1143" s="39"/>
      <c r="HD1143" s="39"/>
      <c r="HE1143" s="39"/>
      <c r="HF1143" s="39"/>
      <c r="HG1143" s="39"/>
      <c r="HH1143" s="39"/>
      <c r="HI1143" s="39"/>
      <c r="HJ1143" s="39"/>
      <c r="HK1143" s="39"/>
      <c r="HL1143" s="39"/>
      <c r="HM1143" s="39"/>
      <c r="HN1143" s="39"/>
      <c r="HO1143" s="39"/>
      <c r="HP1143" s="39"/>
      <c r="HQ1143" s="39"/>
      <c r="HR1143" s="39"/>
      <c r="HS1143" s="39"/>
      <c r="HT1143" s="39"/>
    </row>
    <row r="1144" spans="1:228" ht="12.75" hidden="1" customHeight="1" x14ac:dyDescent="0.25">
      <c r="A1144" s="39"/>
      <c r="B1144" s="39"/>
      <c r="C1144" s="39"/>
      <c r="D1144" s="39"/>
      <c r="E1144" s="39"/>
      <c r="F1144" s="39"/>
      <c r="G1144" s="39"/>
      <c r="H1144" s="39"/>
      <c r="I1144" s="39"/>
      <c r="J1144" s="39"/>
      <c r="K1144" s="290"/>
      <c r="L1144" s="290"/>
      <c r="M1144" s="290"/>
      <c r="N1144" s="290"/>
      <c r="O1144" s="290"/>
      <c r="P1144" s="290"/>
      <c r="Q1144" s="290"/>
      <c r="R1144" s="290"/>
      <c r="S1144" s="290"/>
      <c r="T1144" s="290"/>
      <c r="U1144" s="290"/>
      <c r="V1144" s="290"/>
      <c r="W1144" s="290"/>
      <c r="X1144" s="290"/>
      <c r="Y1144" s="291"/>
      <c r="Z1144" s="290"/>
      <c r="AA1144" s="290"/>
      <c r="AB1144" s="283"/>
      <c r="AC1144" s="283"/>
      <c r="AD1144" s="283"/>
      <c r="AE1144" s="283"/>
      <c r="AF1144" s="384"/>
      <c r="AG1144" s="389">
        <f t="shared" si="1313"/>
        <v>91</v>
      </c>
      <c r="AH1144" s="390">
        <f t="shared" si="1310"/>
        <v>0</v>
      </c>
      <c r="AI1144" s="390">
        <f t="shared" si="1312"/>
        <v>0</v>
      </c>
      <c r="AJ1144" s="390">
        <f t="shared" si="1312"/>
        <v>0</v>
      </c>
      <c r="AK1144" s="390">
        <f t="shared" si="1302"/>
        <v>0</v>
      </c>
      <c r="AL1144" s="390">
        <f t="shared" si="1311"/>
        <v>0.05</v>
      </c>
      <c r="AM1144" s="390">
        <f t="shared" si="1311"/>
        <v>0.03</v>
      </c>
      <c r="AN1144" s="391">
        <f t="shared" si="1292"/>
        <v>0.08</v>
      </c>
      <c r="AO1144" s="283"/>
      <c r="AP1144" s="389">
        <f t="shared" si="1314"/>
        <v>91</v>
      </c>
      <c r="AQ1144" s="390">
        <f t="shared" ca="1" si="1304"/>
        <v>0</v>
      </c>
      <c r="AR1144" s="390">
        <f t="shared" ca="1" si="1305"/>
        <v>0</v>
      </c>
      <c r="AS1144" s="390">
        <f t="shared" ca="1" si="1306"/>
        <v>0</v>
      </c>
      <c r="AT1144" s="326">
        <f t="shared" ca="1" si="1307"/>
        <v>0</v>
      </c>
      <c r="AU1144" s="326">
        <f t="shared" ca="1" si="1308"/>
        <v>0</v>
      </c>
      <c r="AV1144" s="326">
        <f t="shared" ca="1" si="1308"/>
        <v>0</v>
      </c>
      <c r="AW1144" s="391">
        <f t="shared" ca="1" si="1293"/>
        <v>0</v>
      </c>
      <c r="AX1144" s="39"/>
      <c r="AY1144" s="39"/>
      <c r="AZ1144" s="39"/>
      <c r="BA1144" s="1242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39"/>
      <c r="CR1144" s="39"/>
      <c r="CS1144" s="39"/>
      <c r="CT1144" s="39"/>
      <c r="CU1144" s="39"/>
      <c r="CV1144" s="39"/>
      <c r="CW1144" s="39"/>
      <c r="CX1144" s="39"/>
      <c r="CY1144" s="39"/>
      <c r="CZ1144" s="39"/>
      <c r="DA1144" s="39"/>
      <c r="DB1144" s="39"/>
      <c r="DC1144" s="39"/>
      <c r="DD1144" s="39"/>
      <c r="DE1144" s="39"/>
      <c r="DF1144" s="39"/>
      <c r="DG1144" s="39"/>
      <c r="DH1144" s="39"/>
      <c r="DI1144" s="39"/>
      <c r="DJ1144" s="39"/>
      <c r="DK1144" s="39"/>
      <c r="DL1144" s="39"/>
      <c r="DM1144" s="39"/>
      <c r="DN1144" s="39"/>
      <c r="DO1144" s="39"/>
      <c r="DP1144" s="39"/>
      <c r="DQ1144" s="39"/>
      <c r="DR1144" s="39"/>
      <c r="DS1144" s="39"/>
      <c r="DT1144" s="39"/>
      <c r="DU1144" s="39"/>
      <c r="DV1144" s="39"/>
      <c r="DW1144" s="39"/>
      <c r="DX1144" s="39"/>
      <c r="DY1144" s="39"/>
      <c r="DZ1144" s="39"/>
      <c r="EA1144" s="39"/>
      <c r="EB1144" s="39"/>
      <c r="EC1144" s="39"/>
      <c r="ED1144" s="39"/>
      <c r="EE1144" s="39"/>
      <c r="EF1144" s="39"/>
      <c r="EG1144" s="39"/>
      <c r="EH1144" s="39"/>
      <c r="EI1144" s="39"/>
      <c r="EJ1144" s="39"/>
      <c r="EK1144" s="39"/>
      <c r="EL1144" s="39"/>
      <c r="EM1144" s="39"/>
      <c r="EN1144" s="39"/>
      <c r="EO1144" s="39"/>
      <c r="EP1144" s="39"/>
      <c r="EQ1144" s="39"/>
      <c r="ER1144" s="39"/>
      <c r="ES1144" s="39"/>
      <c r="ET1144" s="39"/>
      <c r="EU1144" s="39"/>
      <c r="EV1144" s="39"/>
      <c r="EW1144" s="39"/>
      <c r="EX1144" s="39"/>
      <c r="EY1144" s="39"/>
      <c r="EZ1144" s="39"/>
      <c r="FA1144" s="39"/>
      <c r="FB1144" s="39"/>
      <c r="FC1144" s="39"/>
      <c r="FD1144" s="39"/>
      <c r="FE1144" s="39"/>
      <c r="FF1144" s="39"/>
      <c r="FG1144" s="39"/>
      <c r="FH1144" s="39"/>
      <c r="FI1144" s="39"/>
      <c r="FJ1144" s="39"/>
      <c r="FK1144" s="39"/>
      <c r="FL1144" s="39"/>
      <c r="FM1144" s="39"/>
      <c r="FN1144" s="39"/>
      <c r="FO1144" s="39"/>
      <c r="FP1144" s="39"/>
      <c r="FQ1144" s="39"/>
      <c r="FR1144" s="39"/>
      <c r="FS1144" s="39"/>
      <c r="FT1144" s="39"/>
      <c r="FU1144" s="39"/>
      <c r="FV1144" s="39"/>
      <c r="FW1144" s="39"/>
      <c r="FX1144" s="39"/>
      <c r="FY1144" s="39"/>
      <c r="FZ1144" s="39"/>
      <c r="GA1144" s="39"/>
      <c r="GB1144" s="39"/>
      <c r="GC1144" s="39"/>
      <c r="GD1144" s="39"/>
      <c r="GE1144" s="39"/>
      <c r="GF1144" s="39"/>
      <c r="GG1144" s="39"/>
      <c r="GH1144" s="39"/>
      <c r="GI1144" s="39"/>
      <c r="GJ1144" s="39"/>
      <c r="GK1144" s="39"/>
      <c r="GL1144" s="39"/>
      <c r="GM1144" s="39"/>
      <c r="GN1144" s="39"/>
      <c r="GO1144" s="39"/>
      <c r="GP1144" s="39"/>
      <c r="GQ1144" s="39"/>
      <c r="GR1144" s="39"/>
      <c r="GS1144" s="39"/>
      <c r="GT1144" s="39"/>
      <c r="GU1144" s="39"/>
      <c r="GV1144" s="39"/>
      <c r="GW1144" s="39"/>
      <c r="GX1144" s="39"/>
      <c r="GY1144" s="39"/>
      <c r="GZ1144" s="39"/>
      <c r="HA1144" s="39"/>
      <c r="HB1144" s="39"/>
      <c r="HC1144" s="39"/>
      <c r="HD1144" s="39"/>
      <c r="HE1144" s="39"/>
      <c r="HF1144" s="39"/>
      <c r="HG1144" s="39"/>
      <c r="HH1144" s="39"/>
      <c r="HI1144" s="39"/>
      <c r="HJ1144" s="39"/>
      <c r="HK1144" s="39"/>
      <c r="HL1144" s="39"/>
      <c r="HM1144" s="39"/>
      <c r="HN1144" s="39"/>
      <c r="HO1144" s="39"/>
      <c r="HP1144" s="39"/>
      <c r="HQ1144" s="39"/>
      <c r="HR1144" s="39"/>
      <c r="HS1144" s="39"/>
      <c r="HT1144" s="39"/>
    </row>
    <row r="1145" spans="1:228" ht="12.75" hidden="1" customHeight="1" x14ac:dyDescent="0.25">
      <c r="A1145" s="39"/>
      <c r="B1145" s="39"/>
      <c r="C1145" s="39"/>
      <c r="D1145" s="39"/>
      <c r="E1145" s="39"/>
      <c r="F1145" s="39"/>
      <c r="G1145" s="39"/>
      <c r="H1145" s="39"/>
      <c r="I1145" s="39"/>
      <c r="J1145" s="39"/>
      <c r="K1145" s="290"/>
      <c r="L1145" s="290"/>
      <c r="M1145" s="290"/>
      <c r="N1145" s="290"/>
      <c r="O1145" s="290"/>
      <c r="P1145" s="290"/>
      <c r="Q1145" s="290"/>
      <c r="R1145" s="290"/>
      <c r="S1145" s="290"/>
      <c r="T1145" s="290"/>
      <c r="U1145" s="290"/>
      <c r="V1145" s="290"/>
      <c r="W1145" s="290"/>
      <c r="X1145" s="290"/>
      <c r="Y1145" s="291"/>
      <c r="Z1145" s="290"/>
      <c r="AA1145" s="290"/>
      <c r="AB1145" s="283"/>
      <c r="AC1145" s="283"/>
      <c r="AD1145" s="283"/>
      <c r="AE1145" s="283"/>
      <c r="AF1145" s="384"/>
      <c r="AG1145" s="389">
        <f t="shared" si="1313"/>
        <v>92</v>
      </c>
      <c r="AH1145" s="390">
        <f t="shared" si="1310"/>
        <v>0</v>
      </c>
      <c r="AI1145" s="390">
        <f t="shared" si="1312"/>
        <v>0</v>
      </c>
      <c r="AJ1145" s="390">
        <f t="shared" si="1312"/>
        <v>0</v>
      </c>
      <c r="AK1145" s="390">
        <f t="shared" si="1302"/>
        <v>0</v>
      </c>
      <c r="AL1145" s="390">
        <f t="shared" si="1311"/>
        <v>0.05</v>
      </c>
      <c r="AM1145" s="390">
        <f t="shared" si="1311"/>
        <v>0.03</v>
      </c>
      <c r="AN1145" s="391">
        <f t="shared" si="1292"/>
        <v>0.08</v>
      </c>
      <c r="AO1145" s="283"/>
      <c r="AP1145" s="389">
        <f t="shared" si="1314"/>
        <v>92</v>
      </c>
      <c r="AQ1145" s="390">
        <f t="shared" ca="1" si="1304"/>
        <v>0</v>
      </c>
      <c r="AR1145" s="390">
        <f t="shared" ca="1" si="1305"/>
        <v>0</v>
      </c>
      <c r="AS1145" s="390">
        <f t="shared" ca="1" si="1306"/>
        <v>0</v>
      </c>
      <c r="AT1145" s="326">
        <f t="shared" ca="1" si="1307"/>
        <v>0</v>
      </c>
      <c r="AU1145" s="326">
        <f t="shared" ca="1" si="1308"/>
        <v>0</v>
      </c>
      <c r="AV1145" s="326">
        <f t="shared" ca="1" si="1308"/>
        <v>0</v>
      </c>
      <c r="AW1145" s="391">
        <f t="shared" ca="1" si="1293"/>
        <v>0</v>
      </c>
      <c r="AX1145" s="39"/>
      <c r="AY1145" s="39"/>
      <c r="AZ1145" s="39"/>
      <c r="BA1145" s="1242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39"/>
      <c r="BO1145" s="39"/>
      <c r="BP1145" s="39"/>
      <c r="BQ1145" s="39"/>
      <c r="BR1145" s="39"/>
      <c r="BS1145" s="39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39"/>
      <c r="CD1145" s="39"/>
      <c r="CE1145" s="39"/>
      <c r="CF1145" s="39"/>
      <c r="CG1145" s="39"/>
      <c r="CH1145" s="39"/>
      <c r="CI1145" s="39"/>
      <c r="CJ1145" s="39"/>
      <c r="CK1145" s="39"/>
      <c r="CL1145" s="39"/>
      <c r="CM1145" s="39"/>
      <c r="CN1145" s="39"/>
      <c r="CO1145" s="39"/>
      <c r="CP1145" s="39"/>
      <c r="CQ1145" s="39"/>
      <c r="CR1145" s="39"/>
      <c r="CS1145" s="39"/>
      <c r="CT1145" s="39"/>
      <c r="CU1145" s="39"/>
      <c r="CV1145" s="39"/>
      <c r="CW1145" s="39"/>
      <c r="CX1145" s="39"/>
      <c r="CY1145" s="39"/>
      <c r="CZ1145" s="39"/>
      <c r="DA1145" s="39"/>
      <c r="DB1145" s="39"/>
      <c r="DC1145" s="39"/>
      <c r="DD1145" s="39"/>
      <c r="DE1145" s="39"/>
      <c r="DF1145" s="39"/>
      <c r="DG1145" s="39"/>
      <c r="DH1145" s="39"/>
      <c r="DI1145" s="39"/>
      <c r="DJ1145" s="39"/>
      <c r="DK1145" s="39"/>
      <c r="DL1145" s="39"/>
      <c r="DM1145" s="39"/>
      <c r="DN1145" s="39"/>
      <c r="DO1145" s="39"/>
      <c r="DP1145" s="39"/>
      <c r="DQ1145" s="39"/>
      <c r="DR1145" s="39"/>
      <c r="DS1145" s="39"/>
      <c r="DT1145" s="39"/>
      <c r="DU1145" s="39"/>
      <c r="DV1145" s="39"/>
      <c r="DW1145" s="39"/>
      <c r="DX1145" s="39"/>
      <c r="DY1145" s="39"/>
      <c r="DZ1145" s="39"/>
      <c r="EA1145" s="39"/>
      <c r="EB1145" s="39"/>
      <c r="EC1145" s="39"/>
      <c r="ED1145" s="39"/>
      <c r="EE1145" s="39"/>
      <c r="EF1145" s="39"/>
      <c r="EG1145" s="39"/>
      <c r="EH1145" s="39"/>
      <c r="EI1145" s="39"/>
      <c r="EJ1145" s="39"/>
      <c r="EK1145" s="39"/>
      <c r="EL1145" s="39"/>
      <c r="EM1145" s="39"/>
      <c r="EN1145" s="39"/>
      <c r="EO1145" s="39"/>
      <c r="EP1145" s="39"/>
      <c r="EQ1145" s="39"/>
      <c r="ER1145" s="39"/>
      <c r="ES1145" s="39"/>
      <c r="ET1145" s="39"/>
      <c r="EU1145" s="39"/>
      <c r="EV1145" s="39"/>
      <c r="EW1145" s="39"/>
      <c r="EX1145" s="39"/>
      <c r="EY1145" s="39"/>
      <c r="EZ1145" s="39"/>
      <c r="FA1145" s="39"/>
      <c r="FB1145" s="39"/>
      <c r="FC1145" s="39"/>
      <c r="FD1145" s="39"/>
      <c r="FE1145" s="39"/>
      <c r="FF1145" s="39"/>
      <c r="FG1145" s="39"/>
      <c r="FH1145" s="39"/>
      <c r="FI1145" s="39"/>
      <c r="FJ1145" s="39"/>
      <c r="FK1145" s="39"/>
      <c r="FL1145" s="39"/>
      <c r="FM1145" s="39"/>
      <c r="FN1145" s="39"/>
      <c r="FO1145" s="39"/>
      <c r="FP1145" s="39"/>
      <c r="FQ1145" s="39"/>
      <c r="FR1145" s="39"/>
      <c r="FS1145" s="39"/>
      <c r="FT1145" s="39"/>
      <c r="FU1145" s="39"/>
      <c r="FV1145" s="39"/>
      <c r="FW1145" s="39"/>
      <c r="FX1145" s="39"/>
      <c r="FY1145" s="39"/>
      <c r="FZ1145" s="39"/>
      <c r="GA1145" s="39"/>
      <c r="GB1145" s="39"/>
      <c r="GC1145" s="39"/>
      <c r="GD1145" s="39"/>
      <c r="GE1145" s="39"/>
      <c r="GF1145" s="39"/>
      <c r="GG1145" s="39"/>
      <c r="GH1145" s="39"/>
      <c r="GI1145" s="39"/>
      <c r="GJ1145" s="39"/>
      <c r="GK1145" s="39"/>
      <c r="GL1145" s="39"/>
      <c r="GM1145" s="39"/>
      <c r="GN1145" s="39"/>
      <c r="GO1145" s="39"/>
      <c r="GP1145" s="39"/>
      <c r="GQ1145" s="39"/>
      <c r="GR1145" s="39"/>
      <c r="GS1145" s="39"/>
      <c r="GT1145" s="39"/>
      <c r="GU1145" s="39"/>
      <c r="GV1145" s="39"/>
      <c r="GW1145" s="39"/>
      <c r="GX1145" s="39"/>
      <c r="GY1145" s="39"/>
      <c r="GZ1145" s="39"/>
      <c r="HA1145" s="39"/>
      <c r="HB1145" s="39"/>
      <c r="HC1145" s="39"/>
      <c r="HD1145" s="39"/>
      <c r="HE1145" s="39"/>
      <c r="HF1145" s="39"/>
      <c r="HG1145" s="39"/>
      <c r="HH1145" s="39"/>
      <c r="HI1145" s="39"/>
      <c r="HJ1145" s="39"/>
      <c r="HK1145" s="39"/>
      <c r="HL1145" s="39"/>
      <c r="HM1145" s="39"/>
      <c r="HN1145" s="39"/>
      <c r="HO1145" s="39"/>
      <c r="HP1145" s="39"/>
      <c r="HQ1145" s="39"/>
      <c r="HR1145" s="39"/>
      <c r="HS1145" s="39"/>
      <c r="HT1145" s="39"/>
    </row>
    <row r="1146" spans="1:228" ht="12.75" hidden="1" customHeight="1" x14ac:dyDescent="0.25">
      <c r="A1146" s="39"/>
      <c r="B1146" s="39"/>
      <c r="C1146" s="39"/>
      <c r="D1146" s="39"/>
      <c r="E1146" s="39"/>
      <c r="F1146" s="39"/>
      <c r="G1146" s="39"/>
      <c r="H1146" s="39"/>
      <c r="I1146" s="39"/>
      <c r="J1146" s="39"/>
      <c r="K1146" s="290"/>
      <c r="L1146" s="290"/>
      <c r="M1146" s="290"/>
      <c r="N1146" s="290"/>
      <c r="O1146" s="290"/>
      <c r="P1146" s="290"/>
      <c r="Q1146" s="290"/>
      <c r="R1146" s="290"/>
      <c r="S1146" s="290"/>
      <c r="T1146" s="290"/>
      <c r="U1146" s="290"/>
      <c r="V1146" s="290"/>
      <c r="W1146" s="290"/>
      <c r="X1146" s="290"/>
      <c r="Y1146" s="291"/>
      <c r="Z1146" s="290"/>
      <c r="AA1146" s="290"/>
      <c r="AB1146" s="283"/>
      <c r="AC1146" s="283"/>
      <c r="AD1146" s="283"/>
      <c r="AE1146" s="283"/>
      <c r="AF1146" s="384"/>
      <c r="AG1146" s="389">
        <f t="shared" si="1313"/>
        <v>93</v>
      </c>
      <c r="AH1146" s="390">
        <f t="shared" si="1310"/>
        <v>0</v>
      </c>
      <c r="AI1146" s="390">
        <f t="shared" si="1312"/>
        <v>0</v>
      </c>
      <c r="AJ1146" s="390">
        <f t="shared" si="1312"/>
        <v>0</v>
      </c>
      <c r="AK1146" s="390">
        <f t="shared" si="1302"/>
        <v>0</v>
      </c>
      <c r="AL1146" s="390">
        <f t="shared" si="1311"/>
        <v>0.05</v>
      </c>
      <c r="AM1146" s="390">
        <f t="shared" si="1311"/>
        <v>0.03</v>
      </c>
      <c r="AN1146" s="391">
        <f t="shared" si="1292"/>
        <v>0.08</v>
      </c>
      <c r="AO1146" s="283"/>
      <c r="AP1146" s="389">
        <f t="shared" si="1314"/>
        <v>93</v>
      </c>
      <c r="AQ1146" s="390">
        <f t="shared" ca="1" si="1304"/>
        <v>0</v>
      </c>
      <c r="AR1146" s="390">
        <f t="shared" ca="1" si="1305"/>
        <v>0</v>
      </c>
      <c r="AS1146" s="390">
        <f t="shared" ca="1" si="1306"/>
        <v>0</v>
      </c>
      <c r="AT1146" s="326">
        <f t="shared" ca="1" si="1307"/>
        <v>0</v>
      </c>
      <c r="AU1146" s="326">
        <f t="shared" ca="1" si="1308"/>
        <v>0</v>
      </c>
      <c r="AV1146" s="326">
        <f t="shared" ca="1" si="1308"/>
        <v>0</v>
      </c>
      <c r="AW1146" s="391">
        <f t="shared" ca="1" si="1293"/>
        <v>0</v>
      </c>
      <c r="AX1146" s="39"/>
      <c r="AY1146" s="39"/>
      <c r="AZ1146" s="39"/>
      <c r="BA1146" s="1242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39"/>
      <c r="BO1146" s="39"/>
      <c r="BP1146" s="39"/>
      <c r="BQ1146" s="39"/>
      <c r="BR1146" s="39"/>
      <c r="BS1146" s="39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39"/>
      <c r="CD1146" s="39"/>
      <c r="CE1146" s="39"/>
      <c r="CF1146" s="39"/>
      <c r="CG1146" s="39"/>
      <c r="CH1146" s="39"/>
      <c r="CI1146" s="39"/>
      <c r="CJ1146" s="39"/>
      <c r="CK1146" s="39"/>
      <c r="CL1146" s="39"/>
      <c r="CM1146" s="39"/>
      <c r="CN1146" s="39"/>
      <c r="CO1146" s="39"/>
      <c r="CP1146" s="39"/>
      <c r="CQ1146" s="39"/>
      <c r="CR1146" s="39"/>
      <c r="CS1146" s="39"/>
      <c r="CT1146" s="39"/>
      <c r="CU1146" s="39"/>
      <c r="CV1146" s="39"/>
      <c r="CW1146" s="39"/>
      <c r="CX1146" s="39"/>
      <c r="CY1146" s="39"/>
      <c r="CZ1146" s="39"/>
      <c r="DA1146" s="39"/>
      <c r="DB1146" s="39"/>
      <c r="DC1146" s="39"/>
      <c r="DD1146" s="39"/>
      <c r="DE1146" s="39"/>
      <c r="DF1146" s="39"/>
      <c r="DG1146" s="39"/>
      <c r="DH1146" s="39"/>
      <c r="DI1146" s="39"/>
      <c r="DJ1146" s="39"/>
      <c r="DK1146" s="39"/>
      <c r="DL1146" s="39"/>
      <c r="DM1146" s="39"/>
      <c r="DN1146" s="39"/>
      <c r="DO1146" s="39"/>
      <c r="DP1146" s="39"/>
      <c r="DQ1146" s="39"/>
      <c r="DR1146" s="39"/>
      <c r="DS1146" s="39"/>
      <c r="DT1146" s="39"/>
      <c r="DU1146" s="39"/>
      <c r="DV1146" s="39"/>
      <c r="DW1146" s="39"/>
      <c r="DX1146" s="39"/>
      <c r="DY1146" s="39"/>
      <c r="DZ1146" s="39"/>
      <c r="EA1146" s="39"/>
      <c r="EB1146" s="39"/>
      <c r="EC1146" s="39"/>
      <c r="ED1146" s="39"/>
      <c r="EE1146" s="39"/>
      <c r="EF1146" s="39"/>
      <c r="EG1146" s="39"/>
      <c r="EH1146" s="39"/>
      <c r="EI1146" s="39"/>
      <c r="EJ1146" s="39"/>
      <c r="EK1146" s="39"/>
      <c r="EL1146" s="39"/>
      <c r="EM1146" s="39"/>
      <c r="EN1146" s="39"/>
      <c r="EO1146" s="39"/>
      <c r="EP1146" s="39"/>
      <c r="EQ1146" s="39"/>
      <c r="ER1146" s="39"/>
      <c r="ES1146" s="39"/>
      <c r="ET1146" s="39"/>
      <c r="EU1146" s="39"/>
      <c r="EV1146" s="39"/>
      <c r="EW1146" s="39"/>
      <c r="EX1146" s="39"/>
      <c r="EY1146" s="39"/>
      <c r="EZ1146" s="39"/>
      <c r="FA1146" s="39"/>
      <c r="FB1146" s="39"/>
      <c r="FC1146" s="39"/>
      <c r="FD1146" s="39"/>
      <c r="FE1146" s="39"/>
      <c r="FF1146" s="39"/>
      <c r="FG1146" s="39"/>
      <c r="FH1146" s="39"/>
      <c r="FI1146" s="39"/>
      <c r="FJ1146" s="39"/>
      <c r="FK1146" s="39"/>
      <c r="FL1146" s="39"/>
      <c r="FM1146" s="39"/>
      <c r="FN1146" s="39"/>
      <c r="FO1146" s="39"/>
      <c r="FP1146" s="39"/>
      <c r="FQ1146" s="39"/>
      <c r="FR1146" s="39"/>
      <c r="FS1146" s="39"/>
      <c r="FT1146" s="39"/>
      <c r="FU1146" s="39"/>
      <c r="FV1146" s="39"/>
      <c r="FW1146" s="39"/>
      <c r="FX1146" s="39"/>
      <c r="FY1146" s="39"/>
      <c r="FZ1146" s="39"/>
      <c r="GA1146" s="39"/>
      <c r="GB1146" s="39"/>
      <c r="GC1146" s="39"/>
      <c r="GD1146" s="39"/>
      <c r="GE1146" s="39"/>
      <c r="GF1146" s="39"/>
      <c r="GG1146" s="39"/>
      <c r="GH1146" s="39"/>
      <c r="GI1146" s="39"/>
      <c r="GJ1146" s="39"/>
      <c r="GK1146" s="39"/>
      <c r="GL1146" s="39"/>
      <c r="GM1146" s="39"/>
      <c r="GN1146" s="39"/>
      <c r="GO1146" s="39"/>
      <c r="GP1146" s="39"/>
      <c r="GQ1146" s="39"/>
      <c r="GR1146" s="39"/>
      <c r="GS1146" s="39"/>
      <c r="GT1146" s="39"/>
      <c r="GU1146" s="39"/>
      <c r="GV1146" s="39"/>
      <c r="GW1146" s="39"/>
      <c r="GX1146" s="39"/>
      <c r="GY1146" s="39"/>
      <c r="GZ1146" s="39"/>
      <c r="HA1146" s="39"/>
      <c r="HB1146" s="39"/>
      <c r="HC1146" s="39"/>
      <c r="HD1146" s="39"/>
      <c r="HE1146" s="39"/>
      <c r="HF1146" s="39"/>
      <c r="HG1146" s="39"/>
      <c r="HH1146" s="39"/>
      <c r="HI1146" s="39"/>
      <c r="HJ1146" s="39"/>
      <c r="HK1146" s="39"/>
      <c r="HL1146" s="39"/>
      <c r="HM1146" s="39"/>
      <c r="HN1146" s="39"/>
      <c r="HO1146" s="39"/>
      <c r="HP1146" s="39"/>
      <c r="HQ1146" s="39"/>
      <c r="HR1146" s="39"/>
      <c r="HS1146" s="39"/>
      <c r="HT1146" s="39"/>
    </row>
    <row r="1147" spans="1:228" ht="12.75" hidden="1" customHeight="1" x14ac:dyDescent="0.25">
      <c r="A1147" s="39"/>
      <c r="B1147" s="39"/>
      <c r="C1147" s="39"/>
      <c r="D1147" s="39"/>
      <c r="E1147" s="39"/>
      <c r="F1147" s="39"/>
      <c r="G1147" s="39"/>
      <c r="H1147" s="39"/>
      <c r="I1147" s="39"/>
      <c r="J1147" s="39"/>
      <c r="K1147" s="290"/>
      <c r="L1147" s="290"/>
      <c r="M1147" s="290"/>
      <c r="N1147" s="290"/>
      <c r="O1147" s="290"/>
      <c r="P1147" s="290"/>
      <c r="Q1147" s="290"/>
      <c r="R1147" s="290"/>
      <c r="S1147" s="290"/>
      <c r="T1147" s="290"/>
      <c r="U1147" s="290"/>
      <c r="V1147" s="290"/>
      <c r="W1147" s="290"/>
      <c r="X1147" s="290"/>
      <c r="Y1147" s="291"/>
      <c r="Z1147" s="290"/>
      <c r="AA1147" s="290"/>
      <c r="AB1147" s="283"/>
      <c r="AC1147" s="283"/>
      <c r="AD1147" s="283"/>
      <c r="AE1147" s="283"/>
      <c r="AF1147" s="384"/>
      <c r="AG1147" s="389">
        <f t="shared" si="1313"/>
        <v>94</v>
      </c>
      <c r="AH1147" s="390">
        <f t="shared" si="1310"/>
        <v>0</v>
      </c>
      <c r="AI1147" s="390">
        <f t="shared" si="1312"/>
        <v>0</v>
      </c>
      <c r="AJ1147" s="390">
        <f t="shared" si="1312"/>
        <v>0</v>
      </c>
      <c r="AK1147" s="390">
        <f t="shared" si="1302"/>
        <v>0</v>
      </c>
      <c r="AL1147" s="390">
        <f t="shared" si="1311"/>
        <v>0.05</v>
      </c>
      <c r="AM1147" s="390">
        <f t="shared" si="1311"/>
        <v>0.03</v>
      </c>
      <c r="AN1147" s="391">
        <f t="shared" si="1292"/>
        <v>0.08</v>
      </c>
      <c r="AO1147" s="283"/>
      <c r="AP1147" s="389">
        <f t="shared" si="1314"/>
        <v>94</v>
      </c>
      <c r="AQ1147" s="390">
        <f t="shared" ca="1" si="1304"/>
        <v>0</v>
      </c>
      <c r="AR1147" s="390">
        <f t="shared" ca="1" si="1305"/>
        <v>0</v>
      </c>
      <c r="AS1147" s="390">
        <f t="shared" ca="1" si="1306"/>
        <v>0</v>
      </c>
      <c r="AT1147" s="326">
        <f t="shared" ca="1" si="1307"/>
        <v>0</v>
      </c>
      <c r="AU1147" s="326">
        <f t="shared" ca="1" si="1308"/>
        <v>0</v>
      </c>
      <c r="AV1147" s="326">
        <f t="shared" ca="1" si="1308"/>
        <v>0</v>
      </c>
      <c r="AW1147" s="391">
        <f t="shared" ca="1" si="1293"/>
        <v>0</v>
      </c>
      <c r="AX1147" s="39"/>
      <c r="AY1147" s="39"/>
      <c r="AZ1147" s="39"/>
      <c r="BA1147" s="1242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39"/>
      <c r="BO1147" s="39"/>
      <c r="BP1147" s="39"/>
      <c r="BQ1147" s="39"/>
      <c r="BR1147" s="39"/>
      <c r="BS1147" s="39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39"/>
      <c r="CD1147" s="39"/>
      <c r="CE1147" s="39"/>
      <c r="CF1147" s="39"/>
      <c r="CG1147" s="39"/>
      <c r="CH1147" s="39"/>
      <c r="CI1147" s="39"/>
      <c r="CJ1147" s="39"/>
      <c r="CK1147" s="39"/>
      <c r="CL1147" s="39"/>
      <c r="CM1147" s="39"/>
      <c r="CN1147" s="39"/>
      <c r="CO1147" s="39"/>
      <c r="CP1147" s="39"/>
      <c r="CQ1147" s="39"/>
      <c r="CR1147" s="39"/>
      <c r="CS1147" s="39"/>
      <c r="CT1147" s="39"/>
      <c r="CU1147" s="39"/>
      <c r="CV1147" s="39"/>
      <c r="CW1147" s="39"/>
      <c r="CX1147" s="39"/>
      <c r="CY1147" s="39"/>
      <c r="CZ1147" s="39"/>
      <c r="DA1147" s="39"/>
      <c r="DB1147" s="39"/>
      <c r="DC1147" s="39"/>
      <c r="DD1147" s="39"/>
      <c r="DE1147" s="39"/>
      <c r="DF1147" s="39"/>
      <c r="DG1147" s="39"/>
      <c r="DH1147" s="39"/>
      <c r="DI1147" s="39"/>
      <c r="DJ1147" s="39"/>
      <c r="DK1147" s="39"/>
      <c r="DL1147" s="39"/>
      <c r="DM1147" s="39"/>
      <c r="DN1147" s="39"/>
      <c r="DO1147" s="39"/>
      <c r="DP1147" s="39"/>
      <c r="DQ1147" s="39"/>
      <c r="DR1147" s="39"/>
      <c r="DS1147" s="39"/>
      <c r="DT1147" s="39"/>
      <c r="DU1147" s="39"/>
      <c r="DV1147" s="39"/>
      <c r="DW1147" s="39"/>
      <c r="DX1147" s="39"/>
      <c r="DY1147" s="39"/>
      <c r="DZ1147" s="39"/>
      <c r="EA1147" s="39"/>
      <c r="EB1147" s="39"/>
      <c r="EC1147" s="39"/>
      <c r="ED1147" s="39"/>
      <c r="EE1147" s="39"/>
      <c r="EF1147" s="39"/>
      <c r="EG1147" s="39"/>
      <c r="EH1147" s="39"/>
      <c r="EI1147" s="39"/>
      <c r="EJ1147" s="39"/>
      <c r="EK1147" s="39"/>
      <c r="EL1147" s="39"/>
      <c r="EM1147" s="39"/>
      <c r="EN1147" s="39"/>
      <c r="EO1147" s="39"/>
      <c r="EP1147" s="39"/>
      <c r="EQ1147" s="39"/>
      <c r="ER1147" s="39"/>
      <c r="ES1147" s="39"/>
      <c r="ET1147" s="39"/>
      <c r="EU1147" s="39"/>
      <c r="EV1147" s="39"/>
      <c r="EW1147" s="39"/>
      <c r="EX1147" s="39"/>
      <c r="EY1147" s="39"/>
      <c r="EZ1147" s="39"/>
      <c r="FA1147" s="39"/>
      <c r="FB1147" s="39"/>
      <c r="FC1147" s="39"/>
      <c r="FD1147" s="39"/>
      <c r="FE1147" s="39"/>
      <c r="FF1147" s="39"/>
      <c r="FG1147" s="39"/>
      <c r="FH1147" s="39"/>
      <c r="FI1147" s="39"/>
      <c r="FJ1147" s="39"/>
      <c r="FK1147" s="39"/>
      <c r="FL1147" s="39"/>
      <c r="FM1147" s="39"/>
      <c r="FN1147" s="39"/>
      <c r="FO1147" s="39"/>
      <c r="FP1147" s="39"/>
      <c r="FQ1147" s="39"/>
      <c r="FR1147" s="39"/>
      <c r="FS1147" s="39"/>
      <c r="FT1147" s="39"/>
      <c r="FU1147" s="39"/>
      <c r="FV1147" s="39"/>
      <c r="FW1147" s="39"/>
      <c r="FX1147" s="39"/>
      <c r="FY1147" s="39"/>
      <c r="FZ1147" s="39"/>
      <c r="GA1147" s="39"/>
      <c r="GB1147" s="39"/>
      <c r="GC1147" s="39"/>
      <c r="GD1147" s="39"/>
      <c r="GE1147" s="39"/>
      <c r="GF1147" s="39"/>
      <c r="GG1147" s="39"/>
      <c r="GH1147" s="39"/>
      <c r="GI1147" s="39"/>
      <c r="GJ1147" s="39"/>
      <c r="GK1147" s="39"/>
      <c r="GL1147" s="39"/>
      <c r="GM1147" s="39"/>
      <c r="GN1147" s="39"/>
      <c r="GO1147" s="39"/>
      <c r="GP1147" s="39"/>
      <c r="GQ1147" s="39"/>
      <c r="GR1147" s="39"/>
      <c r="GS1147" s="39"/>
      <c r="GT1147" s="39"/>
      <c r="GU1147" s="39"/>
      <c r="GV1147" s="39"/>
      <c r="GW1147" s="39"/>
      <c r="GX1147" s="39"/>
      <c r="GY1147" s="39"/>
      <c r="GZ1147" s="39"/>
      <c r="HA1147" s="39"/>
      <c r="HB1147" s="39"/>
      <c r="HC1147" s="39"/>
      <c r="HD1147" s="39"/>
      <c r="HE1147" s="39"/>
      <c r="HF1147" s="39"/>
      <c r="HG1147" s="39"/>
      <c r="HH1147" s="39"/>
      <c r="HI1147" s="39"/>
      <c r="HJ1147" s="39"/>
      <c r="HK1147" s="39"/>
      <c r="HL1147" s="39"/>
      <c r="HM1147" s="39"/>
      <c r="HN1147" s="39"/>
      <c r="HO1147" s="39"/>
      <c r="HP1147" s="39"/>
      <c r="HQ1147" s="39"/>
      <c r="HR1147" s="39"/>
      <c r="HS1147" s="39"/>
      <c r="HT1147" s="39"/>
    </row>
    <row r="1148" spans="1:228" ht="12.75" hidden="1" customHeight="1" x14ac:dyDescent="0.25">
      <c r="A1148" s="39"/>
      <c r="B1148" s="39"/>
      <c r="C1148" s="39"/>
      <c r="D1148" s="39"/>
      <c r="E1148" s="39"/>
      <c r="F1148" s="39"/>
      <c r="G1148" s="39"/>
      <c r="H1148" s="39"/>
      <c r="I1148" s="39"/>
      <c r="J1148" s="39"/>
      <c r="K1148" s="290"/>
      <c r="L1148" s="290"/>
      <c r="M1148" s="290"/>
      <c r="N1148" s="290"/>
      <c r="O1148" s="290"/>
      <c r="P1148" s="290"/>
      <c r="Q1148" s="290"/>
      <c r="R1148" s="290"/>
      <c r="S1148" s="290"/>
      <c r="T1148" s="290"/>
      <c r="U1148" s="290"/>
      <c r="V1148" s="290"/>
      <c r="W1148" s="290"/>
      <c r="X1148" s="290"/>
      <c r="Y1148" s="291"/>
      <c r="Z1148" s="290"/>
      <c r="AA1148" s="290"/>
      <c r="AB1148" s="283"/>
      <c r="AC1148" s="283"/>
      <c r="AD1148" s="283"/>
      <c r="AE1148" s="283"/>
      <c r="AF1148" s="384"/>
      <c r="AG1148" s="389">
        <f t="shared" si="1313"/>
        <v>95</v>
      </c>
      <c r="AH1148" s="390">
        <f t="shared" si="1310"/>
        <v>0</v>
      </c>
      <c r="AI1148" s="390">
        <f t="shared" si="1312"/>
        <v>0</v>
      </c>
      <c r="AJ1148" s="390">
        <f t="shared" si="1312"/>
        <v>0</v>
      </c>
      <c r="AK1148" s="390">
        <f t="shared" si="1302"/>
        <v>0</v>
      </c>
      <c r="AL1148" s="390">
        <f t="shared" si="1311"/>
        <v>0.05</v>
      </c>
      <c r="AM1148" s="390">
        <f t="shared" si="1311"/>
        <v>0.03</v>
      </c>
      <c r="AN1148" s="391">
        <f t="shared" si="1292"/>
        <v>0.08</v>
      </c>
      <c r="AO1148" s="283"/>
      <c r="AP1148" s="389">
        <f t="shared" si="1314"/>
        <v>95</v>
      </c>
      <c r="AQ1148" s="390">
        <f t="shared" ca="1" si="1304"/>
        <v>0</v>
      </c>
      <c r="AR1148" s="390">
        <f t="shared" ca="1" si="1305"/>
        <v>0</v>
      </c>
      <c r="AS1148" s="390">
        <f t="shared" ca="1" si="1306"/>
        <v>0</v>
      </c>
      <c r="AT1148" s="326">
        <f t="shared" ca="1" si="1307"/>
        <v>0</v>
      </c>
      <c r="AU1148" s="326">
        <f t="shared" ca="1" si="1308"/>
        <v>0</v>
      </c>
      <c r="AV1148" s="326">
        <f t="shared" ca="1" si="1308"/>
        <v>0</v>
      </c>
      <c r="AW1148" s="391">
        <f t="shared" ca="1" si="1293"/>
        <v>0</v>
      </c>
      <c r="AX1148" s="39"/>
      <c r="AY1148" s="39"/>
      <c r="AZ1148" s="39"/>
      <c r="BA1148" s="1242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39"/>
      <c r="BO1148" s="39"/>
      <c r="BP1148" s="39"/>
      <c r="BQ1148" s="39"/>
      <c r="BR1148" s="39"/>
      <c r="BS1148" s="39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39"/>
      <c r="CD1148" s="39"/>
      <c r="CE1148" s="39"/>
      <c r="CF1148" s="39"/>
      <c r="CG1148" s="39"/>
      <c r="CH1148" s="39"/>
      <c r="CI1148" s="39"/>
      <c r="CJ1148" s="39"/>
      <c r="CK1148" s="39"/>
      <c r="CL1148" s="39"/>
      <c r="CM1148" s="39"/>
      <c r="CN1148" s="39"/>
      <c r="CO1148" s="39"/>
      <c r="CP1148" s="39"/>
      <c r="CQ1148" s="39"/>
      <c r="CR1148" s="39"/>
      <c r="CS1148" s="39"/>
      <c r="CT1148" s="39"/>
      <c r="CU1148" s="39"/>
      <c r="CV1148" s="39"/>
      <c r="CW1148" s="39"/>
      <c r="CX1148" s="39"/>
      <c r="CY1148" s="39"/>
      <c r="CZ1148" s="39"/>
      <c r="DA1148" s="39"/>
      <c r="DB1148" s="39"/>
      <c r="DC1148" s="39"/>
      <c r="DD1148" s="39"/>
      <c r="DE1148" s="39"/>
      <c r="DF1148" s="39"/>
      <c r="DG1148" s="39"/>
      <c r="DH1148" s="39"/>
      <c r="DI1148" s="39"/>
      <c r="DJ1148" s="39"/>
      <c r="DK1148" s="39"/>
      <c r="DL1148" s="39"/>
      <c r="DM1148" s="39"/>
      <c r="DN1148" s="39"/>
      <c r="DO1148" s="39"/>
      <c r="DP1148" s="39"/>
      <c r="DQ1148" s="39"/>
      <c r="DR1148" s="39"/>
      <c r="DS1148" s="39"/>
      <c r="DT1148" s="39"/>
      <c r="DU1148" s="39"/>
      <c r="DV1148" s="39"/>
      <c r="DW1148" s="39"/>
      <c r="DX1148" s="39"/>
      <c r="DY1148" s="39"/>
      <c r="DZ1148" s="39"/>
      <c r="EA1148" s="39"/>
      <c r="EB1148" s="39"/>
      <c r="EC1148" s="39"/>
      <c r="ED1148" s="39"/>
      <c r="EE1148" s="39"/>
      <c r="EF1148" s="39"/>
      <c r="EG1148" s="39"/>
      <c r="EH1148" s="39"/>
      <c r="EI1148" s="39"/>
      <c r="EJ1148" s="39"/>
      <c r="EK1148" s="39"/>
      <c r="EL1148" s="39"/>
      <c r="EM1148" s="39"/>
      <c r="EN1148" s="39"/>
      <c r="EO1148" s="39"/>
      <c r="EP1148" s="39"/>
      <c r="EQ1148" s="39"/>
      <c r="ER1148" s="39"/>
      <c r="ES1148" s="39"/>
      <c r="ET1148" s="39"/>
      <c r="EU1148" s="39"/>
      <c r="EV1148" s="39"/>
      <c r="EW1148" s="39"/>
      <c r="EX1148" s="39"/>
      <c r="EY1148" s="39"/>
      <c r="EZ1148" s="39"/>
      <c r="FA1148" s="39"/>
      <c r="FB1148" s="39"/>
      <c r="FC1148" s="39"/>
      <c r="FD1148" s="39"/>
      <c r="FE1148" s="39"/>
      <c r="FF1148" s="39"/>
      <c r="FG1148" s="39"/>
      <c r="FH1148" s="39"/>
      <c r="FI1148" s="39"/>
      <c r="FJ1148" s="39"/>
      <c r="FK1148" s="39"/>
      <c r="FL1148" s="39"/>
      <c r="FM1148" s="39"/>
      <c r="FN1148" s="39"/>
      <c r="FO1148" s="39"/>
      <c r="FP1148" s="39"/>
      <c r="FQ1148" s="39"/>
      <c r="FR1148" s="39"/>
      <c r="FS1148" s="39"/>
      <c r="FT1148" s="39"/>
      <c r="FU1148" s="39"/>
      <c r="FV1148" s="39"/>
      <c r="FW1148" s="39"/>
      <c r="FX1148" s="39"/>
      <c r="FY1148" s="39"/>
      <c r="FZ1148" s="39"/>
      <c r="GA1148" s="39"/>
      <c r="GB1148" s="39"/>
      <c r="GC1148" s="39"/>
      <c r="GD1148" s="39"/>
      <c r="GE1148" s="39"/>
      <c r="GF1148" s="39"/>
      <c r="GG1148" s="39"/>
      <c r="GH1148" s="39"/>
      <c r="GI1148" s="39"/>
      <c r="GJ1148" s="39"/>
      <c r="GK1148" s="39"/>
      <c r="GL1148" s="39"/>
      <c r="GM1148" s="39"/>
      <c r="GN1148" s="39"/>
      <c r="GO1148" s="39"/>
      <c r="GP1148" s="39"/>
      <c r="GQ1148" s="39"/>
      <c r="GR1148" s="39"/>
      <c r="GS1148" s="39"/>
      <c r="GT1148" s="39"/>
      <c r="GU1148" s="39"/>
      <c r="GV1148" s="39"/>
      <c r="GW1148" s="39"/>
      <c r="GX1148" s="39"/>
      <c r="GY1148" s="39"/>
      <c r="GZ1148" s="39"/>
      <c r="HA1148" s="39"/>
      <c r="HB1148" s="39"/>
      <c r="HC1148" s="39"/>
      <c r="HD1148" s="39"/>
      <c r="HE1148" s="39"/>
      <c r="HF1148" s="39"/>
      <c r="HG1148" s="39"/>
      <c r="HH1148" s="39"/>
      <c r="HI1148" s="39"/>
      <c r="HJ1148" s="39"/>
      <c r="HK1148" s="39"/>
      <c r="HL1148" s="39"/>
      <c r="HM1148" s="39"/>
      <c r="HN1148" s="39"/>
      <c r="HO1148" s="39"/>
      <c r="HP1148" s="39"/>
      <c r="HQ1148" s="39"/>
      <c r="HR1148" s="39"/>
      <c r="HS1148" s="39"/>
      <c r="HT1148" s="39"/>
    </row>
    <row r="1149" spans="1:228" ht="12.75" hidden="1" customHeight="1" x14ac:dyDescent="0.25">
      <c r="A1149" s="39"/>
      <c r="B1149" s="39"/>
      <c r="C1149" s="39"/>
      <c r="D1149" s="39"/>
      <c r="E1149" s="39"/>
      <c r="F1149" s="39"/>
      <c r="G1149" s="39"/>
      <c r="H1149" s="39"/>
      <c r="I1149" s="39"/>
      <c r="J1149" s="39"/>
      <c r="K1149" s="290"/>
      <c r="L1149" s="290"/>
      <c r="M1149" s="290"/>
      <c r="N1149" s="290"/>
      <c r="O1149" s="290"/>
      <c r="P1149" s="290"/>
      <c r="Q1149" s="290"/>
      <c r="R1149" s="290"/>
      <c r="S1149" s="290"/>
      <c r="T1149" s="290"/>
      <c r="U1149" s="290"/>
      <c r="V1149" s="290"/>
      <c r="W1149" s="290"/>
      <c r="X1149" s="290"/>
      <c r="Y1149" s="291"/>
      <c r="Z1149" s="290"/>
      <c r="AA1149" s="290"/>
      <c r="AB1149" s="283"/>
      <c r="AC1149" s="283"/>
      <c r="AD1149" s="283"/>
      <c r="AE1149" s="283"/>
      <c r="AF1149" s="384"/>
      <c r="AG1149" s="389">
        <f t="shared" si="1313"/>
        <v>96</v>
      </c>
      <c r="AH1149" s="390">
        <f t="shared" si="1310"/>
        <v>0</v>
      </c>
      <c r="AI1149" s="390">
        <f t="shared" si="1312"/>
        <v>0</v>
      </c>
      <c r="AJ1149" s="390">
        <f t="shared" si="1312"/>
        <v>0</v>
      </c>
      <c r="AK1149" s="390">
        <f t="shared" si="1302"/>
        <v>0</v>
      </c>
      <c r="AL1149" s="390">
        <f t="shared" si="1311"/>
        <v>0.05</v>
      </c>
      <c r="AM1149" s="390">
        <f t="shared" si="1311"/>
        <v>0.03</v>
      </c>
      <c r="AN1149" s="391">
        <f t="shared" si="1292"/>
        <v>0.08</v>
      </c>
      <c r="AO1149" s="283"/>
      <c r="AP1149" s="389">
        <f t="shared" si="1314"/>
        <v>96</v>
      </c>
      <c r="AQ1149" s="390">
        <f t="shared" ca="1" si="1304"/>
        <v>0</v>
      </c>
      <c r="AR1149" s="390">
        <f t="shared" ca="1" si="1305"/>
        <v>0</v>
      </c>
      <c r="AS1149" s="390">
        <f t="shared" ca="1" si="1306"/>
        <v>0</v>
      </c>
      <c r="AT1149" s="326">
        <f t="shared" ca="1" si="1307"/>
        <v>0</v>
      </c>
      <c r="AU1149" s="326">
        <f t="shared" ca="1" si="1308"/>
        <v>0</v>
      </c>
      <c r="AV1149" s="326">
        <f t="shared" ca="1" si="1308"/>
        <v>0</v>
      </c>
      <c r="AW1149" s="391">
        <f t="shared" ca="1" si="1293"/>
        <v>0</v>
      </c>
      <c r="AX1149" s="39"/>
      <c r="AY1149" s="39"/>
      <c r="AZ1149" s="39"/>
      <c r="BA1149" s="1242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39"/>
      <c r="BO1149" s="39"/>
      <c r="BP1149" s="39"/>
      <c r="BQ1149" s="39"/>
      <c r="BR1149" s="39"/>
      <c r="BS1149" s="39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39"/>
      <c r="CD1149" s="39"/>
      <c r="CE1149" s="39"/>
      <c r="CF1149" s="39"/>
      <c r="CG1149" s="39"/>
      <c r="CH1149" s="39"/>
      <c r="CI1149" s="39"/>
      <c r="CJ1149" s="39"/>
      <c r="CK1149" s="39"/>
      <c r="CL1149" s="39"/>
      <c r="CM1149" s="39"/>
      <c r="CN1149" s="39"/>
      <c r="CO1149" s="39"/>
      <c r="CP1149" s="39"/>
      <c r="CQ1149" s="39"/>
      <c r="CR1149" s="39"/>
      <c r="CS1149" s="39"/>
      <c r="CT1149" s="39"/>
      <c r="CU1149" s="39"/>
      <c r="CV1149" s="39"/>
      <c r="CW1149" s="39"/>
      <c r="CX1149" s="39"/>
      <c r="CY1149" s="39"/>
      <c r="CZ1149" s="39"/>
      <c r="DA1149" s="39"/>
      <c r="DB1149" s="39"/>
      <c r="DC1149" s="39"/>
      <c r="DD1149" s="39"/>
      <c r="DE1149" s="39"/>
      <c r="DF1149" s="39"/>
      <c r="DG1149" s="39"/>
      <c r="DH1149" s="39"/>
      <c r="DI1149" s="39"/>
      <c r="DJ1149" s="39"/>
      <c r="DK1149" s="39"/>
      <c r="DL1149" s="39"/>
      <c r="DM1149" s="39"/>
      <c r="DN1149" s="39"/>
      <c r="DO1149" s="39"/>
      <c r="DP1149" s="39"/>
      <c r="DQ1149" s="39"/>
      <c r="DR1149" s="39"/>
      <c r="DS1149" s="39"/>
      <c r="DT1149" s="39"/>
      <c r="DU1149" s="39"/>
      <c r="DV1149" s="39"/>
      <c r="DW1149" s="39"/>
      <c r="DX1149" s="39"/>
      <c r="DY1149" s="39"/>
      <c r="DZ1149" s="39"/>
      <c r="EA1149" s="39"/>
      <c r="EB1149" s="39"/>
      <c r="EC1149" s="39"/>
      <c r="ED1149" s="39"/>
      <c r="EE1149" s="39"/>
      <c r="EF1149" s="39"/>
      <c r="EG1149" s="39"/>
      <c r="EH1149" s="39"/>
      <c r="EI1149" s="39"/>
      <c r="EJ1149" s="39"/>
      <c r="EK1149" s="39"/>
      <c r="EL1149" s="39"/>
      <c r="EM1149" s="39"/>
      <c r="EN1149" s="39"/>
      <c r="EO1149" s="39"/>
      <c r="EP1149" s="39"/>
      <c r="EQ1149" s="39"/>
      <c r="ER1149" s="39"/>
      <c r="ES1149" s="39"/>
      <c r="ET1149" s="39"/>
      <c r="EU1149" s="39"/>
      <c r="EV1149" s="39"/>
      <c r="EW1149" s="39"/>
      <c r="EX1149" s="39"/>
      <c r="EY1149" s="39"/>
      <c r="EZ1149" s="39"/>
      <c r="FA1149" s="39"/>
      <c r="FB1149" s="39"/>
      <c r="FC1149" s="39"/>
      <c r="FD1149" s="39"/>
      <c r="FE1149" s="39"/>
      <c r="FF1149" s="39"/>
      <c r="FG1149" s="39"/>
      <c r="FH1149" s="39"/>
      <c r="FI1149" s="39"/>
      <c r="FJ1149" s="39"/>
      <c r="FK1149" s="39"/>
      <c r="FL1149" s="39"/>
      <c r="FM1149" s="39"/>
      <c r="FN1149" s="39"/>
      <c r="FO1149" s="39"/>
      <c r="FP1149" s="39"/>
      <c r="FQ1149" s="39"/>
      <c r="FR1149" s="39"/>
      <c r="FS1149" s="39"/>
      <c r="FT1149" s="39"/>
      <c r="FU1149" s="39"/>
      <c r="FV1149" s="39"/>
      <c r="FW1149" s="39"/>
      <c r="FX1149" s="39"/>
      <c r="FY1149" s="39"/>
      <c r="FZ1149" s="39"/>
      <c r="GA1149" s="39"/>
      <c r="GB1149" s="39"/>
      <c r="GC1149" s="39"/>
      <c r="GD1149" s="39"/>
      <c r="GE1149" s="39"/>
      <c r="GF1149" s="39"/>
      <c r="GG1149" s="39"/>
      <c r="GH1149" s="39"/>
      <c r="GI1149" s="39"/>
      <c r="GJ1149" s="39"/>
      <c r="GK1149" s="39"/>
      <c r="GL1149" s="39"/>
      <c r="GM1149" s="39"/>
      <c r="GN1149" s="39"/>
      <c r="GO1149" s="39"/>
      <c r="GP1149" s="39"/>
      <c r="GQ1149" s="39"/>
      <c r="GR1149" s="39"/>
      <c r="GS1149" s="39"/>
      <c r="GT1149" s="39"/>
      <c r="GU1149" s="39"/>
      <c r="GV1149" s="39"/>
      <c r="GW1149" s="39"/>
      <c r="GX1149" s="39"/>
      <c r="GY1149" s="39"/>
      <c r="GZ1149" s="39"/>
      <c r="HA1149" s="39"/>
      <c r="HB1149" s="39"/>
      <c r="HC1149" s="39"/>
      <c r="HD1149" s="39"/>
      <c r="HE1149" s="39"/>
      <c r="HF1149" s="39"/>
      <c r="HG1149" s="39"/>
      <c r="HH1149" s="39"/>
      <c r="HI1149" s="39"/>
      <c r="HJ1149" s="39"/>
      <c r="HK1149" s="39"/>
      <c r="HL1149" s="39"/>
      <c r="HM1149" s="39"/>
      <c r="HN1149" s="39"/>
      <c r="HO1149" s="39"/>
      <c r="HP1149" s="39"/>
      <c r="HQ1149" s="39"/>
      <c r="HR1149" s="39"/>
      <c r="HS1149" s="39"/>
      <c r="HT1149" s="39"/>
    </row>
    <row r="1150" spans="1:228" ht="12.75" hidden="1" customHeight="1" x14ac:dyDescent="0.25">
      <c r="A1150" s="39"/>
      <c r="B1150" s="39"/>
      <c r="C1150" s="39"/>
      <c r="D1150" s="39"/>
      <c r="E1150" s="39"/>
      <c r="F1150" s="39"/>
      <c r="G1150" s="39"/>
      <c r="H1150" s="39"/>
      <c r="I1150" s="39"/>
      <c r="J1150" s="39"/>
      <c r="K1150" s="290"/>
      <c r="L1150" s="290"/>
      <c r="M1150" s="290"/>
      <c r="N1150" s="290"/>
      <c r="O1150" s="290"/>
      <c r="P1150" s="290"/>
      <c r="Q1150" s="290"/>
      <c r="R1150" s="290"/>
      <c r="S1150" s="290"/>
      <c r="T1150" s="290"/>
      <c r="U1150" s="290"/>
      <c r="V1150" s="290"/>
      <c r="W1150" s="290"/>
      <c r="X1150" s="290"/>
      <c r="Y1150" s="291"/>
      <c r="Z1150" s="290"/>
      <c r="AA1150" s="290"/>
      <c r="AB1150" s="283"/>
      <c r="AC1150" s="283"/>
      <c r="AD1150" s="283"/>
      <c r="AE1150" s="283"/>
      <c r="AF1150" s="384"/>
      <c r="AG1150" s="389">
        <f t="shared" si="1313"/>
        <v>97</v>
      </c>
      <c r="AH1150" s="390">
        <f t="shared" si="1310"/>
        <v>0</v>
      </c>
      <c r="AI1150" s="390">
        <f t="shared" si="1312"/>
        <v>0</v>
      </c>
      <c r="AJ1150" s="390">
        <f t="shared" si="1312"/>
        <v>0</v>
      </c>
      <c r="AK1150" s="390">
        <f>SUM(AH1150:AJ1150)</f>
        <v>0</v>
      </c>
      <c r="AL1150" s="390">
        <f t="shared" si="1311"/>
        <v>0.05</v>
      </c>
      <c r="AM1150" s="390">
        <f t="shared" si="1311"/>
        <v>0.03</v>
      </c>
      <c r="AN1150" s="391">
        <f>SUM(AK1150:AM1150)</f>
        <v>0.08</v>
      </c>
      <c r="AO1150" s="283"/>
      <c r="AP1150" s="389">
        <f t="shared" si="1314"/>
        <v>97</v>
      </c>
      <c r="AQ1150" s="390">
        <f t="shared" ca="1" si="1304"/>
        <v>0</v>
      </c>
      <c r="AR1150" s="390">
        <f t="shared" ca="1" si="1305"/>
        <v>0</v>
      </c>
      <c r="AS1150" s="390">
        <f t="shared" ca="1" si="1306"/>
        <v>0</v>
      </c>
      <c r="AT1150" s="326">
        <f t="shared" ca="1" si="1307"/>
        <v>0</v>
      </c>
      <c r="AU1150" s="326">
        <f t="shared" ca="1" si="1308"/>
        <v>0</v>
      </c>
      <c r="AV1150" s="326">
        <f t="shared" ca="1" si="1308"/>
        <v>0</v>
      </c>
      <c r="AW1150" s="391">
        <f ca="1">SUM(AT1150:AV1150)</f>
        <v>0</v>
      </c>
      <c r="AX1150" s="39"/>
      <c r="AY1150" s="39"/>
      <c r="AZ1150" s="39"/>
      <c r="BA1150" s="1242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39"/>
      <c r="BO1150" s="39"/>
      <c r="BP1150" s="39"/>
      <c r="BQ1150" s="39"/>
      <c r="BR1150" s="39"/>
      <c r="BS1150" s="39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39"/>
      <c r="CD1150" s="39"/>
      <c r="CE1150" s="39"/>
      <c r="CF1150" s="39"/>
      <c r="CG1150" s="39"/>
      <c r="CH1150" s="39"/>
      <c r="CI1150" s="39"/>
      <c r="CJ1150" s="39"/>
      <c r="CK1150" s="39"/>
      <c r="CL1150" s="39"/>
      <c r="CM1150" s="39"/>
      <c r="CN1150" s="39"/>
      <c r="CO1150" s="39"/>
      <c r="CP1150" s="39"/>
      <c r="CQ1150" s="39"/>
      <c r="CR1150" s="39"/>
      <c r="CS1150" s="39"/>
      <c r="CT1150" s="39"/>
      <c r="CU1150" s="39"/>
      <c r="CV1150" s="39"/>
      <c r="CW1150" s="39"/>
      <c r="CX1150" s="39"/>
      <c r="CY1150" s="39"/>
      <c r="CZ1150" s="39"/>
      <c r="DA1150" s="39"/>
      <c r="DB1150" s="39"/>
      <c r="DC1150" s="39"/>
      <c r="DD1150" s="39"/>
      <c r="DE1150" s="39"/>
      <c r="DF1150" s="39"/>
      <c r="DG1150" s="39"/>
      <c r="DH1150" s="39"/>
      <c r="DI1150" s="39"/>
      <c r="DJ1150" s="39"/>
      <c r="DK1150" s="39"/>
      <c r="DL1150" s="39"/>
      <c r="DM1150" s="39"/>
      <c r="DN1150" s="39"/>
      <c r="DO1150" s="39"/>
      <c r="DP1150" s="39"/>
      <c r="DQ1150" s="39"/>
      <c r="DR1150" s="39"/>
      <c r="DS1150" s="39"/>
      <c r="DT1150" s="39"/>
      <c r="DU1150" s="39"/>
      <c r="DV1150" s="39"/>
      <c r="DW1150" s="39"/>
      <c r="DX1150" s="39"/>
      <c r="DY1150" s="39"/>
      <c r="DZ1150" s="39"/>
      <c r="EA1150" s="39"/>
      <c r="EB1150" s="39"/>
      <c r="EC1150" s="39"/>
      <c r="ED1150" s="39"/>
      <c r="EE1150" s="39"/>
      <c r="EF1150" s="39"/>
      <c r="EG1150" s="39"/>
      <c r="EH1150" s="39"/>
      <c r="EI1150" s="39"/>
      <c r="EJ1150" s="39"/>
      <c r="EK1150" s="39"/>
      <c r="EL1150" s="39"/>
      <c r="EM1150" s="39"/>
      <c r="EN1150" s="39"/>
      <c r="EO1150" s="39"/>
      <c r="EP1150" s="39"/>
      <c r="EQ1150" s="39"/>
      <c r="ER1150" s="39"/>
      <c r="ES1150" s="39"/>
      <c r="ET1150" s="39"/>
      <c r="EU1150" s="39"/>
      <c r="EV1150" s="39"/>
      <c r="EW1150" s="39"/>
      <c r="EX1150" s="39"/>
      <c r="EY1150" s="39"/>
      <c r="EZ1150" s="39"/>
      <c r="FA1150" s="39"/>
      <c r="FB1150" s="39"/>
      <c r="FC1150" s="39"/>
      <c r="FD1150" s="39"/>
      <c r="FE1150" s="39"/>
      <c r="FF1150" s="39"/>
      <c r="FG1150" s="39"/>
      <c r="FH1150" s="39"/>
      <c r="FI1150" s="39"/>
      <c r="FJ1150" s="39"/>
      <c r="FK1150" s="39"/>
      <c r="FL1150" s="39"/>
      <c r="FM1150" s="39"/>
      <c r="FN1150" s="39"/>
      <c r="FO1150" s="39"/>
      <c r="FP1150" s="39"/>
      <c r="FQ1150" s="39"/>
      <c r="FR1150" s="39"/>
      <c r="FS1150" s="39"/>
      <c r="FT1150" s="39"/>
      <c r="FU1150" s="39"/>
      <c r="FV1150" s="39"/>
      <c r="FW1150" s="39"/>
      <c r="FX1150" s="39"/>
      <c r="FY1150" s="39"/>
      <c r="FZ1150" s="39"/>
      <c r="GA1150" s="39"/>
      <c r="GB1150" s="39"/>
      <c r="GC1150" s="39"/>
      <c r="GD1150" s="39"/>
      <c r="GE1150" s="39"/>
      <c r="GF1150" s="39"/>
      <c r="GG1150" s="39"/>
      <c r="GH1150" s="39"/>
      <c r="GI1150" s="39"/>
      <c r="GJ1150" s="39"/>
      <c r="GK1150" s="39"/>
      <c r="GL1150" s="39"/>
      <c r="GM1150" s="39"/>
      <c r="GN1150" s="39"/>
      <c r="GO1150" s="39"/>
      <c r="GP1150" s="39"/>
      <c r="GQ1150" s="39"/>
      <c r="GR1150" s="39"/>
      <c r="GS1150" s="39"/>
      <c r="GT1150" s="39"/>
      <c r="GU1150" s="39"/>
      <c r="GV1150" s="39"/>
      <c r="GW1150" s="39"/>
      <c r="GX1150" s="39"/>
      <c r="GY1150" s="39"/>
      <c r="GZ1150" s="39"/>
      <c r="HA1150" s="39"/>
      <c r="HB1150" s="39"/>
      <c r="HC1150" s="39"/>
      <c r="HD1150" s="39"/>
      <c r="HE1150" s="39"/>
      <c r="HF1150" s="39"/>
      <c r="HG1150" s="39"/>
      <c r="HH1150" s="39"/>
      <c r="HI1150" s="39"/>
      <c r="HJ1150" s="39"/>
      <c r="HK1150" s="39"/>
      <c r="HL1150" s="39"/>
      <c r="HM1150" s="39"/>
      <c r="HN1150" s="39"/>
      <c r="HO1150" s="39"/>
      <c r="HP1150" s="39"/>
      <c r="HQ1150" s="39"/>
      <c r="HR1150" s="39"/>
      <c r="HS1150" s="39"/>
      <c r="HT1150" s="39"/>
    </row>
    <row r="1151" spans="1:228" ht="12.75" hidden="1" customHeight="1" x14ac:dyDescent="0.25">
      <c r="A1151" s="39"/>
      <c r="B1151" s="39"/>
      <c r="C1151" s="39"/>
      <c r="D1151" s="39"/>
      <c r="E1151" s="39"/>
      <c r="F1151" s="39"/>
      <c r="G1151" s="39"/>
      <c r="H1151" s="39"/>
      <c r="I1151" s="39"/>
      <c r="J1151" s="39"/>
      <c r="K1151" s="290"/>
      <c r="L1151" s="290"/>
      <c r="M1151" s="290"/>
      <c r="N1151" s="290"/>
      <c r="O1151" s="290"/>
      <c r="P1151" s="290"/>
      <c r="Q1151" s="290"/>
      <c r="R1151" s="290"/>
      <c r="S1151" s="290"/>
      <c r="T1151" s="290"/>
      <c r="U1151" s="290"/>
      <c r="V1151" s="290"/>
      <c r="W1151" s="290"/>
      <c r="X1151" s="290"/>
      <c r="Y1151" s="291"/>
      <c r="Z1151" s="290"/>
      <c r="AA1151" s="290"/>
      <c r="AB1151" s="283"/>
      <c r="AC1151" s="283"/>
      <c r="AD1151" s="283"/>
      <c r="AE1151" s="283"/>
      <c r="AF1151" s="384"/>
      <c r="AG1151" s="389">
        <f t="shared" si="1313"/>
        <v>98</v>
      </c>
      <c r="AH1151" s="390">
        <f t="shared" si="1310"/>
        <v>0</v>
      </c>
      <c r="AI1151" s="390">
        <f t="shared" si="1312"/>
        <v>0</v>
      </c>
      <c r="AJ1151" s="390">
        <f t="shared" si="1312"/>
        <v>0</v>
      </c>
      <c r="AK1151" s="390">
        <f>SUM(AH1151:AJ1151)</f>
        <v>0</v>
      </c>
      <c r="AL1151" s="390">
        <f t="shared" ref="AL1151:AM1153" si="1315">AL1150</f>
        <v>0.05</v>
      </c>
      <c r="AM1151" s="390">
        <f t="shared" si="1315"/>
        <v>0.03</v>
      </c>
      <c r="AN1151" s="391">
        <f>SUM(AK1151:AM1151)</f>
        <v>0.08</v>
      </c>
      <c r="AO1151" s="283"/>
      <c r="AP1151" s="389">
        <f t="shared" si="1314"/>
        <v>98</v>
      </c>
      <c r="AQ1151" s="390">
        <f t="shared" ca="1" si="1304"/>
        <v>0</v>
      </c>
      <c r="AR1151" s="390">
        <f t="shared" ca="1" si="1305"/>
        <v>0</v>
      </c>
      <c r="AS1151" s="390">
        <f t="shared" ca="1" si="1306"/>
        <v>0</v>
      </c>
      <c r="AT1151" s="326">
        <f t="shared" ca="1" si="1307"/>
        <v>0</v>
      </c>
      <c r="AU1151" s="326">
        <f t="shared" ca="1" si="1308"/>
        <v>0</v>
      </c>
      <c r="AV1151" s="326">
        <f t="shared" ca="1" si="1308"/>
        <v>0</v>
      </c>
      <c r="AW1151" s="391">
        <f ca="1">SUM(AT1151:AV1151)</f>
        <v>0</v>
      </c>
      <c r="AX1151" s="39"/>
      <c r="AY1151" s="39"/>
      <c r="AZ1151" s="39"/>
      <c r="BA1151" s="1242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39"/>
      <c r="BO1151" s="39"/>
      <c r="BP1151" s="39"/>
      <c r="BQ1151" s="39"/>
      <c r="BR1151" s="39"/>
      <c r="BS1151" s="39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39"/>
      <c r="CD1151" s="39"/>
      <c r="CE1151" s="39"/>
      <c r="CF1151" s="39"/>
      <c r="CG1151" s="39"/>
      <c r="CH1151" s="39"/>
      <c r="CI1151" s="39"/>
      <c r="CJ1151" s="39"/>
      <c r="CK1151" s="39"/>
      <c r="CL1151" s="39"/>
      <c r="CM1151" s="39"/>
      <c r="CN1151" s="39"/>
      <c r="CO1151" s="39"/>
      <c r="CP1151" s="39"/>
      <c r="CQ1151" s="39"/>
      <c r="CR1151" s="39"/>
      <c r="CS1151" s="39"/>
      <c r="CT1151" s="39"/>
      <c r="CU1151" s="39"/>
      <c r="CV1151" s="39"/>
      <c r="CW1151" s="39"/>
      <c r="CX1151" s="39"/>
      <c r="CY1151" s="39"/>
      <c r="CZ1151" s="39"/>
      <c r="DA1151" s="39"/>
      <c r="DB1151" s="39"/>
      <c r="DC1151" s="39"/>
      <c r="DD1151" s="39"/>
      <c r="DE1151" s="39"/>
      <c r="DF1151" s="39"/>
      <c r="DG1151" s="39"/>
      <c r="DH1151" s="39"/>
      <c r="DI1151" s="39"/>
      <c r="DJ1151" s="39"/>
      <c r="DK1151" s="39"/>
      <c r="DL1151" s="39"/>
      <c r="DM1151" s="39"/>
      <c r="DN1151" s="39"/>
      <c r="DO1151" s="39"/>
      <c r="DP1151" s="39"/>
      <c r="DQ1151" s="39"/>
      <c r="DR1151" s="39"/>
      <c r="DS1151" s="39"/>
      <c r="DT1151" s="39"/>
      <c r="DU1151" s="39"/>
      <c r="DV1151" s="39"/>
      <c r="DW1151" s="39"/>
      <c r="DX1151" s="39"/>
      <c r="DY1151" s="39"/>
      <c r="DZ1151" s="39"/>
      <c r="EA1151" s="39"/>
      <c r="EB1151" s="39"/>
      <c r="EC1151" s="39"/>
      <c r="ED1151" s="39"/>
      <c r="EE1151" s="39"/>
      <c r="EF1151" s="39"/>
      <c r="EG1151" s="39"/>
      <c r="EH1151" s="39"/>
      <c r="EI1151" s="39"/>
      <c r="EJ1151" s="39"/>
      <c r="EK1151" s="39"/>
      <c r="EL1151" s="39"/>
      <c r="EM1151" s="39"/>
      <c r="EN1151" s="39"/>
      <c r="EO1151" s="39"/>
      <c r="EP1151" s="39"/>
      <c r="EQ1151" s="39"/>
      <c r="ER1151" s="39"/>
      <c r="ES1151" s="39"/>
      <c r="ET1151" s="39"/>
      <c r="EU1151" s="39"/>
      <c r="EV1151" s="39"/>
      <c r="EW1151" s="39"/>
      <c r="EX1151" s="39"/>
      <c r="EY1151" s="39"/>
      <c r="EZ1151" s="39"/>
      <c r="FA1151" s="39"/>
      <c r="FB1151" s="39"/>
      <c r="FC1151" s="39"/>
      <c r="FD1151" s="39"/>
      <c r="FE1151" s="39"/>
      <c r="FF1151" s="39"/>
      <c r="FG1151" s="39"/>
      <c r="FH1151" s="39"/>
      <c r="FI1151" s="39"/>
      <c r="FJ1151" s="39"/>
      <c r="FK1151" s="39"/>
      <c r="FL1151" s="39"/>
      <c r="FM1151" s="39"/>
      <c r="FN1151" s="39"/>
      <c r="FO1151" s="39"/>
      <c r="FP1151" s="39"/>
      <c r="FQ1151" s="39"/>
      <c r="FR1151" s="39"/>
      <c r="FS1151" s="39"/>
      <c r="FT1151" s="39"/>
      <c r="FU1151" s="39"/>
      <c r="FV1151" s="39"/>
      <c r="FW1151" s="39"/>
      <c r="FX1151" s="39"/>
      <c r="FY1151" s="39"/>
      <c r="FZ1151" s="39"/>
      <c r="GA1151" s="39"/>
      <c r="GB1151" s="39"/>
      <c r="GC1151" s="39"/>
      <c r="GD1151" s="39"/>
      <c r="GE1151" s="39"/>
      <c r="GF1151" s="39"/>
      <c r="GG1151" s="39"/>
      <c r="GH1151" s="39"/>
      <c r="GI1151" s="39"/>
      <c r="GJ1151" s="39"/>
      <c r="GK1151" s="39"/>
      <c r="GL1151" s="39"/>
      <c r="GM1151" s="39"/>
      <c r="GN1151" s="39"/>
      <c r="GO1151" s="39"/>
      <c r="GP1151" s="39"/>
      <c r="GQ1151" s="39"/>
      <c r="GR1151" s="39"/>
      <c r="GS1151" s="39"/>
      <c r="GT1151" s="39"/>
      <c r="GU1151" s="39"/>
      <c r="GV1151" s="39"/>
      <c r="GW1151" s="39"/>
      <c r="GX1151" s="39"/>
      <c r="GY1151" s="39"/>
      <c r="GZ1151" s="39"/>
      <c r="HA1151" s="39"/>
      <c r="HB1151" s="39"/>
      <c r="HC1151" s="39"/>
      <c r="HD1151" s="39"/>
      <c r="HE1151" s="39"/>
      <c r="HF1151" s="39"/>
      <c r="HG1151" s="39"/>
      <c r="HH1151" s="39"/>
      <c r="HI1151" s="39"/>
      <c r="HJ1151" s="39"/>
      <c r="HK1151" s="39"/>
      <c r="HL1151" s="39"/>
      <c r="HM1151" s="39"/>
      <c r="HN1151" s="39"/>
      <c r="HO1151" s="39"/>
      <c r="HP1151" s="39"/>
      <c r="HQ1151" s="39"/>
      <c r="HR1151" s="39"/>
      <c r="HS1151" s="39"/>
      <c r="HT1151" s="39"/>
    </row>
    <row r="1152" spans="1:228" ht="12.75" hidden="1" customHeight="1" x14ac:dyDescent="0.25">
      <c r="A1152" s="39"/>
      <c r="B1152" s="39"/>
      <c r="C1152" s="39"/>
      <c r="D1152" s="39"/>
      <c r="E1152" s="39"/>
      <c r="F1152" s="39"/>
      <c r="G1152" s="39"/>
      <c r="H1152" s="39"/>
      <c r="I1152" s="39"/>
      <c r="J1152" s="39"/>
      <c r="K1152" s="290"/>
      <c r="L1152" s="290"/>
      <c r="M1152" s="290"/>
      <c r="N1152" s="290"/>
      <c r="O1152" s="290"/>
      <c r="P1152" s="290"/>
      <c r="Q1152" s="290"/>
      <c r="R1152" s="290"/>
      <c r="S1152" s="290"/>
      <c r="T1152" s="290"/>
      <c r="U1152" s="290"/>
      <c r="V1152" s="290"/>
      <c r="W1152" s="290"/>
      <c r="X1152" s="290"/>
      <c r="Y1152" s="291"/>
      <c r="Z1152" s="290"/>
      <c r="AA1152" s="290"/>
      <c r="AB1152" s="283"/>
      <c r="AC1152" s="283"/>
      <c r="AD1152" s="283"/>
      <c r="AE1152" s="283"/>
      <c r="AF1152" s="384"/>
      <c r="AG1152" s="389">
        <f t="shared" si="1313"/>
        <v>99</v>
      </c>
      <c r="AH1152" s="390">
        <f t="shared" si="1310"/>
        <v>0</v>
      </c>
      <c r="AI1152" s="390">
        <f t="shared" ref="AI1152:AJ1153" si="1316">AI1151</f>
        <v>0</v>
      </c>
      <c r="AJ1152" s="390">
        <f t="shared" si="1316"/>
        <v>0</v>
      </c>
      <c r="AK1152" s="390">
        <f>SUM(AH1152:AJ1152)</f>
        <v>0</v>
      </c>
      <c r="AL1152" s="390">
        <f t="shared" si="1315"/>
        <v>0.05</v>
      </c>
      <c r="AM1152" s="390">
        <f t="shared" si="1315"/>
        <v>0.03</v>
      </c>
      <c r="AN1152" s="391">
        <f>SUM(AK1152:AM1152)</f>
        <v>0.08</v>
      </c>
      <c r="AO1152" s="283"/>
      <c r="AP1152" s="389">
        <f>AP1151+1</f>
        <v>99</v>
      </c>
      <c r="AQ1152" s="390">
        <f t="shared" ca="1" si="1304"/>
        <v>0</v>
      </c>
      <c r="AR1152" s="390">
        <f t="shared" ca="1" si="1305"/>
        <v>0</v>
      </c>
      <c r="AS1152" s="390">
        <f t="shared" ca="1" si="1306"/>
        <v>0</v>
      </c>
      <c r="AT1152" s="326">
        <f t="shared" ca="1" si="1307"/>
        <v>0</v>
      </c>
      <c r="AU1152" s="326">
        <f t="shared" ca="1" si="1308"/>
        <v>0</v>
      </c>
      <c r="AV1152" s="326">
        <f t="shared" ca="1" si="1308"/>
        <v>0</v>
      </c>
      <c r="AW1152" s="391">
        <f ca="1">SUM(AT1152:AV1152)</f>
        <v>0</v>
      </c>
      <c r="AX1152" s="39"/>
      <c r="AY1152" s="39"/>
      <c r="AZ1152" s="39"/>
      <c r="BA1152" s="1242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39"/>
      <c r="BO1152" s="39"/>
      <c r="BP1152" s="39"/>
      <c r="BQ1152" s="39"/>
      <c r="BR1152" s="39"/>
      <c r="BS1152" s="39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39"/>
      <c r="CD1152" s="39"/>
      <c r="CE1152" s="39"/>
      <c r="CF1152" s="39"/>
      <c r="CG1152" s="39"/>
      <c r="CH1152" s="39"/>
      <c r="CI1152" s="39"/>
      <c r="CJ1152" s="39"/>
      <c r="CK1152" s="39"/>
      <c r="CL1152" s="39"/>
      <c r="CM1152" s="39"/>
      <c r="CN1152" s="39"/>
      <c r="CO1152" s="39"/>
      <c r="CP1152" s="39"/>
      <c r="CQ1152" s="39"/>
      <c r="CR1152" s="39"/>
      <c r="CS1152" s="39"/>
      <c r="CT1152" s="39"/>
      <c r="CU1152" s="39"/>
      <c r="CV1152" s="39"/>
      <c r="CW1152" s="39"/>
      <c r="CX1152" s="39"/>
      <c r="CY1152" s="39"/>
      <c r="CZ1152" s="39"/>
      <c r="DA1152" s="39"/>
      <c r="DB1152" s="39"/>
      <c r="DC1152" s="39"/>
      <c r="DD1152" s="39"/>
      <c r="DE1152" s="39"/>
      <c r="DF1152" s="39"/>
      <c r="DG1152" s="39"/>
      <c r="DH1152" s="39"/>
      <c r="DI1152" s="39"/>
      <c r="DJ1152" s="39"/>
      <c r="DK1152" s="39"/>
      <c r="DL1152" s="39"/>
      <c r="DM1152" s="39"/>
      <c r="DN1152" s="39"/>
      <c r="DO1152" s="39"/>
      <c r="DP1152" s="39"/>
      <c r="DQ1152" s="39"/>
      <c r="DR1152" s="39"/>
      <c r="DS1152" s="39"/>
      <c r="DT1152" s="39"/>
      <c r="DU1152" s="39"/>
      <c r="DV1152" s="39"/>
      <c r="DW1152" s="39"/>
      <c r="DX1152" s="39"/>
      <c r="DY1152" s="39"/>
      <c r="DZ1152" s="39"/>
      <c r="EA1152" s="39"/>
      <c r="EB1152" s="39"/>
      <c r="EC1152" s="39"/>
      <c r="ED1152" s="39"/>
      <c r="EE1152" s="39"/>
      <c r="EF1152" s="39"/>
      <c r="EG1152" s="39"/>
      <c r="EH1152" s="39"/>
      <c r="EI1152" s="39"/>
      <c r="EJ1152" s="39"/>
      <c r="EK1152" s="39"/>
      <c r="EL1152" s="39"/>
      <c r="EM1152" s="39"/>
      <c r="EN1152" s="39"/>
      <c r="EO1152" s="39"/>
      <c r="EP1152" s="39"/>
      <c r="EQ1152" s="39"/>
      <c r="ER1152" s="39"/>
      <c r="ES1152" s="39"/>
      <c r="ET1152" s="39"/>
      <c r="EU1152" s="39"/>
      <c r="EV1152" s="39"/>
      <c r="EW1152" s="39"/>
      <c r="EX1152" s="39"/>
      <c r="EY1152" s="39"/>
      <c r="EZ1152" s="39"/>
      <c r="FA1152" s="39"/>
      <c r="FB1152" s="39"/>
      <c r="FC1152" s="39"/>
      <c r="FD1152" s="39"/>
      <c r="FE1152" s="39"/>
      <c r="FF1152" s="39"/>
      <c r="FG1152" s="39"/>
      <c r="FH1152" s="39"/>
      <c r="FI1152" s="39"/>
      <c r="FJ1152" s="39"/>
      <c r="FK1152" s="39"/>
      <c r="FL1152" s="39"/>
      <c r="FM1152" s="39"/>
      <c r="FN1152" s="39"/>
      <c r="FO1152" s="39"/>
      <c r="FP1152" s="39"/>
      <c r="FQ1152" s="39"/>
      <c r="FR1152" s="39"/>
      <c r="FS1152" s="39"/>
      <c r="FT1152" s="39"/>
      <c r="FU1152" s="39"/>
      <c r="FV1152" s="39"/>
      <c r="FW1152" s="39"/>
      <c r="FX1152" s="39"/>
      <c r="FY1152" s="39"/>
      <c r="FZ1152" s="39"/>
      <c r="GA1152" s="39"/>
      <c r="GB1152" s="39"/>
      <c r="GC1152" s="39"/>
      <c r="GD1152" s="39"/>
      <c r="GE1152" s="39"/>
      <c r="GF1152" s="39"/>
      <c r="GG1152" s="39"/>
      <c r="GH1152" s="39"/>
      <c r="GI1152" s="39"/>
      <c r="GJ1152" s="39"/>
      <c r="GK1152" s="39"/>
      <c r="GL1152" s="39"/>
      <c r="GM1152" s="39"/>
      <c r="GN1152" s="39"/>
      <c r="GO1152" s="39"/>
      <c r="GP1152" s="39"/>
      <c r="GQ1152" s="39"/>
      <c r="GR1152" s="39"/>
      <c r="GS1152" s="39"/>
      <c r="GT1152" s="39"/>
      <c r="GU1152" s="39"/>
      <c r="GV1152" s="39"/>
      <c r="GW1152" s="39"/>
      <c r="GX1152" s="39"/>
      <c r="GY1152" s="39"/>
      <c r="GZ1152" s="39"/>
      <c r="HA1152" s="39"/>
      <c r="HB1152" s="39"/>
      <c r="HC1152" s="39"/>
      <c r="HD1152" s="39"/>
      <c r="HE1152" s="39"/>
      <c r="HF1152" s="39"/>
      <c r="HG1152" s="39"/>
      <c r="HH1152" s="39"/>
      <c r="HI1152" s="39"/>
      <c r="HJ1152" s="39"/>
      <c r="HK1152" s="39"/>
      <c r="HL1152" s="39"/>
      <c r="HM1152" s="39"/>
      <c r="HN1152" s="39"/>
      <c r="HO1152" s="39"/>
      <c r="HP1152" s="39"/>
      <c r="HQ1152" s="39"/>
      <c r="HR1152" s="39"/>
      <c r="HS1152" s="39"/>
      <c r="HT1152" s="39"/>
    </row>
    <row r="1153" spans="1:228" ht="12.75" hidden="1" customHeight="1" x14ac:dyDescent="0.25">
      <c r="A1153" s="39"/>
      <c r="B1153" s="39"/>
      <c r="C1153" s="39"/>
      <c r="D1153" s="39"/>
      <c r="E1153" s="39"/>
      <c r="F1153" s="39"/>
      <c r="G1153" s="39"/>
      <c r="H1153" s="39"/>
      <c r="I1153" s="39"/>
      <c r="J1153" s="39"/>
      <c r="K1153" s="290"/>
      <c r="L1153" s="290"/>
      <c r="M1153" s="290"/>
      <c r="N1153" s="290"/>
      <c r="O1153" s="290"/>
      <c r="P1153" s="290"/>
      <c r="Q1153" s="290"/>
      <c r="R1153" s="290"/>
      <c r="S1153" s="290"/>
      <c r="T1153" s="290"/>
      <c r="U1153" s="290"/>
      <c r="V1153" s="290"/>
      <c r="W1153" s="290"/>
      <c r="X1153" s="290"/>
      <c r="Y1153" s="291"/>
      <c r="Z1153" s="290"/>
      <c r="AA1153" s="290"/>
      <c r="AB1153" s="283"/>
      <c r="AC1153" s="283"/>
      <c r="AD1153" s="283"/>
      <c r="AE1153" s="283"/>
      <c r="AF1153" s="384"/>
      <c r="AG1153" s="416">
        <f t="shared" si="1313"/>
        <v>100</v>
      </c>
      <c r="AH1153" s="417">
        <f t="shared" si="1310"/>
        <v>0</v>
      </c>
      <c r="AI1153" s="417">
        <f t="shared" si="1316"/>
        <v>0</v>
      </c>
      <c r="AJ1153" s="417">
        <f t="shared" si="1316"/>
        <v>0</v>
      </c>
      <c r="AK1153" s="417">
        <f>SUM(AH1153:AJ1153)</f>
        <v>0</v>
      </c>
      <c r="AL1153" s="417">
        <f t="shared" si="1315"/>
        <v>0.05</v>
      </c>
      <c r="AM1153" s="417">
        <f t="shared" si="1315"/>
        <v>0.03</v>
      </c>
      <c r="AN1153" s="418">
        <f>SUM(AK1153:AM1153)</f>
        <v>0.08</v>
      </c>
      <c r="AO1153" s="283"/>
      <c r="AP1153" s="416">
        <f>AP1152+1</f>
        <v>100</v>
      </c>
      <c r="AQ1153" s="417">
        <f t="shared" ca="1" si="1304"/>
        <v>0</v>
      </c>
      <c r="AR1153" s="417">
        <f t="shared" ca="1" si="1305"/>
        <v>0</v>
      </c>
      <c r="AS1153" s="417">
        <f t="shared" ca="1" si="1306"/>
        <v>0</v>
      </c>
      <c r="AT1153" s="419">
        <f t="shared" ca="1" si="1307"/>
        <v>0</v>
      </c>
      <c r="AU1153" s="419">
        <f t="shared" ca="1" si="1308"/>
        <v>0</v>
      </c>
      <c r="AV1153" s="419">
        <f t="shared" ca="1" si="1308"/>
        <v>0</v>
      </c>
      <c r="AW1153" s="418">
        <f ca="1">SUM(AT1153:AV1153)</f>
        <v>0</v>
      </c>
      <c r="AX1153" s="39"/>
      <c r="AY1153" s="39"/>
      <c r="AZ1153" s="39"/>
      <c r="BA1153" s="1242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39"/>
      <c r="BO1153" s="39"/>
      <c r="BP1153" s="39"/>
      <c r="BQ1153" s="39"/>
      <c r="BR1153" s="39"/>
      <c r="BS1153" s="39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39"/>
      <c r="CD1153" s="39"/>
      <c r="CE1153" s="39"/>
      <c r="CF1153" s="39"/>
      <c r="CG1153" s="39"/>
      <c r="CH1153" s="39"/>
      <c r="CI1153" s="39"/>
      <c r="CJ1153" s="39"/>
      <c r="CK1153" s="39"/>
      <c r="CL1153" s="39"/>
      <c r="CM1153" s="39"/>
      <c r="CN1153" s="39"/>
      <c r="CO1153" s="39"/>
      <c r="CP1153" s="39"/>
      <c r="CQ1153" s="39"/>
      <c r="CR1153" s="39"/>
      <c r="CS1153" s="39"/>
      <c r="CT1153" s="39"/>
      <c r="CU1153" s="39"/>
      <c r="CV1153" s="39"/>
      <c r="CW1153" s="39"/>
      <c r="CX1153" s="39"/>
      <c r="CY1153" s="39"/>
      <c r="CZ1153" s="39"/>
      <c r="DA1153" s="39"/>
      <c r="DB1153" s="39"/>
      <c r="DC1153" s="39"/>
      <c r="DD1153" s="39"/>
      <c r="DE1153" s="39"/>
      <c r="DF1153" s="39"/>
      <c r="DG1153" s="39"/>
      <c r="DH1153" s="39"/>
      <c r="DI1153" s="39"/>
      <c r="DJ1153" s="39"/>
      <c r="DK1153" s="39"/>
      <c r="DL1153" s="39"/>
      <c r="DM1153" s="39"/>
      <c r="DN1153" s="39"/>
      <c r="DO1153" s="39"/>
      <c r="DP1153" s="39"/>
      <c r="DQ1153" s="39"/>
      <c r="DR1153" s="39"/>
      <c r="DS1153" s="39"/>
      <c r="DT1153" s="39"/>
      <c r="DU1153" s="39"/>
      <c r="DV1153" s="39"/>
      <c r="DW1153" s="39"/>
      <c r="DX1153" s="39"/>
      <c r="DY1153" s="39"/>
      <c r="DZ1153" s="39"/>
      <c r="EA1153" s="39"/>
      <c r="EB1153" s="39"/>
      <c r="EC1153" s="39"/>
      <c r="ED1153" s="39"/>
      <c r="EE1153" s="39"/>
      <c r="EF1153" s="39"/>
      <c r="EG1153" s="39"/>
      <c r="EH1153" s="39"/>
      <c r="EI1153" s="39"/>
      <c r="EJ1153" s="39"/>
      <c r="EK1153" s="39"/>
      <c r="EL1153" s="39"/>
      <c r="EM1153" s="39"/>
      <c r="EN1153" s="39"/>
      <c r="EO1153" s="39"/>
      <c r="EP1153" s="39"/>
      <c r="EQ1153" s="39"/>
      <c r="ER1153" s="39"/>
      <c r="ES1153" s="39"/>
      <c r="ET1153" s="39"/>
      <c r="EU1153" s="39"/>
      <c r="EV1153" s="39"/>
      <c r="EW1153" s="39"/>
      <c r="EX1153" s="39"/>
      <c r="EY1153" s="39"/>
      <c r="EZ1153" s="39"/>
      <c r="FA1153" s="39"/>
      <c r="FB1153" s="39"/>
      <c r="FC1153" s="39"/>
      <c r="FD1153" s="39"/>
      <c r="FE1153" s="39"/>
      <c r="FF1153" s="39"/>
      <c r="FG1153" s="39"/>
      <c r="FH1153" s="39"/>
      <c r="FI1153" s="39"/>
      <c r="FJ1153" s="39"/>
      <c r="FK1153" s="39"/>
      <c r="FL1153" s="39"/>
      <c r="FM1153" s="39"/>
      <c r="FN1153" s="39"/>
      <c r="FO1153" s="39"/>
      <c r="FP1153" s="39"/>
      <c r="FQ1153" s="39"/>
      <c r="FR1153" s="39"/>
      <c r="FS1153" s="39"/>
      <c r="FT1153" s="39"/>
      <c r="FU1153" s="39"/>
      <c r="FV1153" s="39"/>
      <c r="FW1153" s="39"/>
      <c r="FX1153" s="39"/>
      <c r="FY1153" s="39"/>
      <c r="FZ1153" s="39"/>
      <c r="GA1153" s="39"/>
      <c r="GB1153" s="39"/>
      <c r="GC1153" s="39"/>
      <c r="GD1153" s="39"/>
      <c r="GE1153" s="39"/>
      <c r="GF1153" s="39"/>
      <c r="GG1153" s="39"/>
      <c r="GH1153" s="39"/>
      <c r="GI1153" s="39"/>
      <c r="GJ1153" s="39"/>
      <c r="GK1153" s="39"/>
      <c r="GL1153" s="39"/>
      <c r="GM1153" s="39"/>
      <c r="GN1153" s="39"/>
      <c r="GO1153" s="39"/>
      <c r="GP1153" s="39"/>
      <c r="GQ1153" s="39"/>
      <c r="GR1153" s="39"/>
      <c r="GS1153" s="39"/>
      <c r="GT1153" s="39"/>
      <c r="GU1153" s="39"/>
      <c r="GV1153" s="39"/>
      <c r="GW1153" s="39"/>
      <c r="GX1153" s="39"/>
      <c r="GY1153" s="39"/>
      <c r="GZ1153" s="39"/>
      <c r="HA1153" s="39"/>
      <c r="HB1153" s="39"/>
      <c r="HC1153" s="39"/>
      <c r="HD1153" s="39"/>
      <c r="HE1153" s="39"/>
      <c r="HF1153" s="39"/>
      <c r="HG1153" s="39"/>
      <c r="HH1153" s="39"/>
      <c r="HI1153" s="39"/>
      <c r="HJ1153" s="39"/>
      <c r="HK1153" s="39"/>
      <c r="HL1153" s="39"/>
      <c r="HM1153" s="39"/>
      <c r="HN1153" s="39"/>
      <c r="HO1153" s="39"/>
      <c r="HP1153" s="39"/>
      <c r="HQ1153" s="39"/>
      <c r="HR1153" s="39"/>
      <c r="HS1153" s="39"/>
      <c r="HT1153" s="39"/>
    </row>
    <row r="1154" spans="1:228" ht="12.75" hidden="1" customHeight="1" x14ac:dyDescent="0.25">
      <c r="A1154" s="39"/>
      <c r="B1154" s="39"/>
      <c r="C1154" s="39"/>
      <c r="D1154" s="39"/>
      <c r="E1154" s="39"/>
      <c r="F1154" s="39"/>
      <c r="G1154" s="39"/>
      <c r="H1154" s="39"/>
      <c r="I1154" s="39"/>
      <c r="J1154" s="39"/>
      <c r="K1154" s="290"/>
      <c r="L1154" s="290"/>
      <c r="M1154" s="290"/>
      <c r="N1154" s="290"/>
      <c r="O1154" s="290"/>
      <c r="P1154" s="290"/>
      <c r="Q1154" s="290"/>
      <c r="R1154" s="290"/>
      <c r="S1154" s="290"/>
      <c r="T1154" s="290"/>
      <c r="U1154" s="290"/>
      <c r="V1154" s="290"/>
      <c r="W1154" s="290"/>
      <c r="X1154" s="290"/>
      <c r="Y1154" s="291"/>
      <c r="Z1154" s="290"/>
      <c r="AA1154" s="290"/>
      <c r="AB1154" s="283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1242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39"/>
      <c r="BO1154" s="39"/>
      <c r="BP1154" s="39"/>
      <c r="BQ1154" s="39"/>
      <c r="BR1154" s="39"/>
      <c r="BS1154" s="39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39"/>
      <c r="CD1154" s="39"/>
      <c r="CE1154" s="39"/>
      <c r="CF1154" s="39"/>
      <c r="CG1154" s="39"/>
      <c r="CH1154" s="39"/>
      <c r="CI1154" s="39"/>
      <c r="CJ1154" s="39"/>
      <c r="CK1154" s="39"/>
      <c r="CL1154" s="39"/>
      <c r="CM1154" s="39"/>
      <c r="CN1154" s="39"/>
      <c r="CO1154" s="39"/>
      <c r="CP1154" s="39"/>
      <c r="CQ1154" s="39"/>
      <c r="CR1154" s="39"/>
      <c r="CS1154" s="39"/>
      <c r="CT1154" s="39"/>
      <c r="CU1154" s="39"/>
      <c r="CV1154" s="39"/>
      <c r="CW1154" s="39"/>
      <c r="CX1154" s="39"/>
      <c r="CY1154" s="39"/>
      <c r="CZ1154" s="39"/>
      <c r="DA1154" s="39"/>
      <c r="DB1154" s="39"/>
      <c r="DC1154" s="39"/>
      <c r="DD1154" s="39"/>
      <c r="DE1154" s="39"/>
      <c r="DF1154" s="39"/>
      <c r="DG1154" s="39"/>
      <c r="DH1154" s="39"/>
      <c r="DI1154" s="39"/>
      <c r="DJ1154" s="39"/>
      <c r="DK1154" s="39"/>
      <c r="DL1154" s="39"/>
      <c r="DM1154" s="39"/>
      <c r="DN1154" s="39"/>
      <c r="DO1154" s="39"/>
      <c r="DP1154" s="39"/>
      <c r="DQ1154" s="39"/>
      <c r="DR1154" s="39"/>
      <c r="DS1154" s="39"/>
      <c r="DT1154" s="39"/>
      <c r="DU1154" s="39"/>
      <c r="DV1154" s="39"/>
      <c r="DW1154" s="39"/>
      <c r="DX1154" s="39"/>
      <c r="DY1154" s="39"/>
      <c r="DZ1154" s="39"/>
      <c r="EA1154" s="39"/>
      <c r="EB1154" s="39"/>
      <c r="EC1154" s="39"/>
      <c r="ED1154" s="39"/>
      <c r="EE1154" s="39"/>
      <c r="EF1154" s="39"/>
      <c r="EG1154" s="39"/>
      <c r="EH1154" s="39"/>
      <c r="EI1154" s="39"/>
      <c r="EJ1154" s="39"/>
      <c r="EK1154" s="39"/>
      <c r="EL1154" s="39"/>
      <c r="EM1154" s="39"/>
      <c r="EN1154" s="39"/>
      <c r="EO1154" s="39"/>
      <c r="EP1154" s="39"/>
      <c r="EQ1154" s="39"/>
      <c r="ER1154" s="39"/>
      <c r="ES1154" s="39"/>
      <c r="ET1154" s="39"/>
      <c r="EU1154" s="39"/>
      <c r="EV1154" s="39"/>
      <c r="EW1154" s="39"/>
      <c r="EX1154" s="39"/>
      <c r="EY1154" s="39"/>
      <c r="EZ1154" s="39"/>
      <c r="FA1154" s="39"/>
      <c r="FB1154" s="39"/>
      <c r="FC1154" s="39"/>
      <c r="FD1154" s="39"/>
      <c r="FE1154" s="39"/>
      <c r="FF1154" s="39"/>
      <c r="FG1154" s="39"/>
      <c r="FH1154" s="39"/>
      <c r="FI1154" s="39"/>
      <c r="FJ1154" s="39"/>
      <c r="FK1154" s="39"/>
      <c r="FL1154" s="39"/>
      <c r="FM1154" s="39"/>
      <c r="FN1154" s="39"/>
      <c r="FO1154" s="39"/>
      <c r="FP1154" s="39"/>
      <c r="FQ1154" s="39"/>
      <c r="FR1154" s="39"/>
      <c r="FS1154" s="39"/>
      <c r="FT1154" s="39"/>
      <c r="FU1154" s="39"/>
      <c r="FV1154" s="39"/>
      <c r="FW1154" s="39"/>
      <c r="FX1154" s="39"/>
      <c r="FY1154" s="39"/>
      <c r="FZ1154" s="39"/>
      <c r="GA1154" s="39"/>
      <c r="GB1154" s="39"/>
      <c r="GC1154" s="39"/>
      <c r="GD1154" s="39"/>
      <c r="GE1154" s="39"/>
      <c r="GF1154" s="39"/>
      <c r="GG1154" s="39"/>
      <c r="GH1154" s="39"/>
      <c r="GI1154" s="39"/>
      <c r="GJ1154" s="39"/>
      <c r="GK1154" s="39"/>
      <c r="GL1154" s="39"/>
      <c r="GM1154" s="39"/>
      <c r="GN1154" s="39"/>
      <c r="GO1154" s="39"/>
      <c r="GP1154" s="39"/>
      <c r="GQ1154" s="39"/>
      <c r="GR1154" s="39"/>
      <c r="GS1154" s="39"/>
      <c r="GT1154" s="39"/>
      <c r="GU1154" s="39"/>
      <c r="GV1154" s="39"/>
      <c r="GW1154" s="39"/>
      <c r="GX1154" s="39"/>
      <c r="GY1154" s="39"/>
      <c r="GZ1154" s="39"/>
      <c r="HA1154" s="39"/>
      <c r="HB1154" s="39"/>
      <c r="HC1154" s="39"/>
      <c r="HD1154" s="39"/>
      <c r="HE1154" s="39"/>
      <c r="HF1154" s="39"/>
      <c r="HG1154" s="39"/>
      <c r="HH1154" s="39"/>
      <c r="HI1154" s="39"/>
      <c r="HJ1154" s="39"/>
      <c r="HK1154" s="39"/>
      <c r="HL1154" s="39"/>
      <c r="HM1154" s="39"/>
      <c r="HN1154" s="39"/>
      <c r="HO1154" s="39"/>
      <c r="HP1154" s="39"/>
      <c r="HQ1154" s="39"/>
      <c r="HR1154" s="39"/>
      <c r="HS1154" s="39"/>
      <c r="HT1154" s="39"/>
    </row>
    <row r="1155" spans="1:228" ht="12.75" hidden="1" customHeight="1" x14ac:dyDescent="0.2">
      <c r="A1155" s="31"/>
      <c r="B1155" s="31"/>
      <c r="C1155" s="31"/>
      <c r="D1155" s="32"/>
      <c r="E1155" s="33"/>
      <c r="F1155" s="33"/>
      <c r="G1155" s="33"/>
      <c r="H1155" s="33"/>
      <c r="I1155" s="33"/>
      <c r="J1155" s="33"/>
      <c r="K1155" s="33"/>
      <c r="L1155" s="33"/>
      <c r="M1155" s="39"/>
      <c r="N1155" s="39"/>
      <c r="O1155" s="39"/>
      <c r="P1155" s="33"/>
      <c r="Q1155" s="524"/>
      <c r="R1155" s="524"/>
      <c r="S1155" s="524"/>
      <c r="T1155" s="524"/>
      <c r="U1155" s="524"/>
      <c r="V1155" s="33"/>
      <c r="W1155" s="33"/>
      <c r="X1155" s="33"/>
      <c r="Y1155" s="33"/>
      <c r="Z1155" s="325"/>
      <c r="AA1155" s="324"/>
      <c r="AB1155" s="325"/>
      <c r="AC1155" s="324"/>
      <c r="AD1155" s="326"/>
      <c r="AE1155" s="324"/>
      <c r="AF1155" s="326"/>
      <c r="AG1155" s="35"/>
      <c r="AH1155" s="35"/>
      <c r="AI1155" s="35"/>
      <c r="AJ1155" s="35"/>
      <c r="AK1155" s="35"/>
      <c r="AL1155" s="35"/>
      <c r="AM1155" s="35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1242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39"/>
      <c r="BO1155" s="39"/>
      <c r="BP1155" s="39"/>
      <c r="BQ1155" s="39"/>
      <c r="BR1155" s="39"/>
      <c r="BS1155" s="39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39"/>
      <c r="CD1155" s="39"/>
      <c r="CE1155" s="39"/>
      <c r="CF1155" s="39"/>
      <c r="CG1155" s="39"/>
      <c r="CH1155" s="39"/>
      <c r="CI1155" s="39"/>
      <c r="CJ1155" s="39"/>
      <c r="CK1155" s="39"/>
      <c r="CL1155" s="39"/>
      <c r="CM1155" s="39"/>
      <c r="CN1155" s="39"/>
      <c r="CO1155" s="39"/>
      <c r="CP1155" s="39"/>
      <c r="CQ1155" s="39"/>
      <c r="CR1155" s="39"/>
      <c r="CS1155" s="39"/>
      <c r="CT1155" s="39"/>
      <c r="CU1155" s="39"/>
      <c r="CV1155" s="39"/>
      <c r="CW1155" s="39"/>
      <c r="CX1155" s="39"/>
      <c r="CY1155" s="39"/>
      <c r="CZ1155" s="39"/>
      <c r="DA1155" s="39"/>
      <c r="DB1155" s="39"/>
      <c r="DC1155" s="39"/>
      <c r="DD1155" s="39"/>
      <c r="DE1155" s="39"/>
      <c r="DF1155" s="39"/>
      <c r="DG1155" s="39"/>
      <c r="DH1155" s="39"/>
      <c r="DI1155" s="39"/>
      <c r="DJ1155" s="39"/>
      <c r="DK1155" s="39"/>
      <c r="DL1155" s="39"/>
      <c r="DM1155" s="39"/>
      <c r="DN1155" s="39"/>
      <c r="DO1155" s="39"/>
      <c r="DP1155" s="39"/>
      <c r="DQ1155" s="39"/>
      <c r="DR1155" s="39"/>
      <c r="DS1155" s="39"/>
      <c r="DT1155" s="39"/>
      <c r="DU1155" s="39"/>
      <c r="DV1155" s="39"/>
      <c r="DW1155" s="39"/>
      <c r="DX1155" s="39"/>
      <c r="DY1155" s="39"/>
      <c r="DZ1155" s="39"/>
      <c r="EA1155" s="39"/>
      <c r="EB1155" s="39"/>
      <c r="EC1155" s="39"/>
      <c r="ED1155" s="39"/>
      <c r="EE1155" s="39"/>
      <c r="EF1155" s="39"/>
      <c r="EG1155" s="39"/>
      <c r="EH1155" s="39"/>
      <c r="EI1155" s="39"/>
      <c r="EJ1155" s="39"/>
      <c r="EK1155" s="39"/>
      <c r="EL1155" s="39"/>
      <c r="EM1155" s="39"/>
      <c r="EN1155" s="39"/>
      <c r="EO1155" s="39"/>
      <c r="EP1155" s="39"/>
      <c r="EQ1155" s="39"/>
      <c r="ER1155" s="39"/>
      <c r="ES1155" s="39"/>
      <c r="ET1155" s="39"/>
      <c r="EU1155" s="39"/>
      <c r="EV1155" s="39"/>
      <c r="EW1155" s="39"/>
      <c r="EX1155" s="39"/>
      <c r="EY1155" s="39"/>
      <c r="EZ1155" s="39"/>
      <c r="FA1155" s="39"/>
      <c r="FB1155" s="39"/>
      <c r="FC1155" s="39"/>
      <c r="FD1155" s="39"/>
      <c r="FE1155" s="39"/>
      <c r="FF1155" s="39"/>
      <c r="FG1155" s="39"/>
      <c r="FH1155" s="39"/>
      <c r="FI1155" s="39"/>
      <c r="FJ1155" s="39"/>
      <c r="FK1155" s="39"/>
      <c r="FL1155" s="39"/>
      <c r="FM1155" s="39"/>
      <c r="FN1155" s="39"/>
      <c r="FO1155" s="39"/>
      <c r="FP1155" s="39"/>
      <c r="FQ1155" s="39"/>
      <c r="FR1155" s="39"/>
      <c r="FS1155" s="39"/>
      <c r="FT1155" s="39"/>
      <c r="FU1155" s="39"/>
      <c r="FV1155" s="39"/>
      <c r="FW1155" s="39"/>
      <c r="FX1155" s="39"/>
      <c r="FY1155" s="39"/>
      <c r="FZ1155" s="39"/>
      <c r="GA1155" s="39"/>
      <c r="GB1155" s="39"/>
      <c r="GC1155" s="39"/>
      <c r="GD1155" s="39"/>
      <c r="GE1155" s="39"/>
      <c r="GF1155" s="39"/>
      <c r="GG1155" s="39"/>
      <c r="GH1155" s="39"/>
      <c r="GI1155" s="39"/>
      <c r="GJ1155" s="39"/>
      <c r="GK1155" s="39"/>
      <c r="GL1155" s="39"/>
      <c r="GM1155" s="39"/>
      <c r="GN1155" s="39"/>
      <c r="GO1155" s="39"/>
      <c r="GP1155" s="39"/>
      <c r="GQ1155" s="39"/>
      <c r="GR1155" s="39"/>
      <c r="GS1155" s="39"/>
      <c r="GT1155" s="39"/>
      <c r="GU1155" s="39"/>
      <c r="GV1155" s="39"/>
      <c r="GW1155" s="39"/>
      <c r="GX1155" s="39"/>
      <c r="GY1155" s="39"/>
      <c r="GZ1155" s="39"/>
      <c r="HA1155" s="39"/>
      <c r="HB1155" s="39"/>
      <c r="HC1155" s="39"/>
      <c r="HD1155" s="39"/>
      <c r="HE1155" s="39"/>
      <c r="HF1155" s="39"/>
      <c r="HG1155" s="39"/>
      <c r="HH1155" s="39"/>
      <c r="HI1155" s="39"/>
      <c r="HJ1155" s="39"/>
      <c r="HK1155" s="39"/>
      <c r="HL1155" s="39"/>
      <c r="HM1155" s="39"/>
      <c r="HN1155" s="39"/>
      <c r="HO1155" s="39"/>
      <c r="HP1155" s="39"/>
      <c r="HQ1155" s="39"/>
      <c r="HR1155" s="39"/>
      <c r="HS1155" s="39"/>
      <c r="HT1155" s="39"/>
    </row>
    <row r="1156" spans="1:228" ht="12.75" hidden="1" customHeight="1" x14ac:dyDescent="0.2">
      <c r="A1156" s="31"/>
      <c r="B1156" s="31"/>
      <c r="C1156" s="31"/>
      <c r="D1156" s="32"/>
      <c r="E1156" s="33"/>
      <c r="F1156" s="33"/>
      <c r="G1156" s="33"/>
      <c r="H1156" s="33"/>
      <c r="I1156" s="33"/>
      <c r="J1156" s="33"/>
      <c r="K1156" s="33"/>
      <c r="L1156" s="33"/>
      <c r="M1156" s="39"/>
      <c r="N1156" s="39"/>
      <c r="O1156" s="39"/>
      <c r="P1156" s="33"/>
      <c r="Q1156" s="524"/>
      <c r="R1156" s="524"/>
      <c r="S1156" s="524"/>
      <c r="T1156" s="524"/>
      <c r="U1156" s="524"/>
      <c r="V1156" s="33"/>
      <c r="W1156" s="33"/>
      <c r="X1156" s="33"/>
      <c r="Y1156" s="33"/>
      <c r="Z1156" s="325"/>
      <c r="AA1156" s="324"/>
      <c r="AB1156" s="325"/>
      <c r="AC1156" s="324"/>
      <c r="AD1156" s="326"/>
      <c r="AE1156" s="324"/>
      <c r="AF1156" s="326"/>
      <c r="AG1156" s="35"/>
      <c r="AH1156" s="35"/>
      <c r="AI1156" s="35"/>
      <c r="AJ1156" s="35"/>
      <c r="AK1156" s="35"/>
      <c r="AL1156" s="35"/>
      <c r="AM1156" s="35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1242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  <c r="FR1156" s="39"/>
      <c r="FS1156" s="39"/>
      <c r="FT1156" s="39"/>
      <c r="FU1156" s="39"/>
      <c r="FV1156" s="39"/>
      <c r="FW1156" s="39"/>
      <c r="FX1156" s="39"/>
      <c r="FY1156" s="39"/>
      <c r="FZ1156" s="39"/>
      <c r="GA1156" s="39"/>
      <c r="GB1156" s="39"/>
      <c r="GC1156" s="39"/>
      <c r="GD1156" s="39"/>
      <c r="GE1156" s="39"/>
      <c r="GF1156" s="39"/>
      <c r="GG1156" s="39"/>
      <c r="GH1156" s="39"/>
      <c r="GI1156" s="39"/>
      <c r="GJ1156" s="39"/>
      <c r="GK1156" s="39"/>
      <c r="GL1156" s="39"/>
      <c r="GM1156" s="39"/>
      <c r="GN1156" s="39"/>
      <c r="GO1156" s="39"/>
      <c r="GP1156" s="39"/>
      <c r="GQ1156" s="39"/>
      <c r="GR1156" s="39"/>
      <c r="GS1156" s="39"/>
      <c r="GT1156" s="39"/>
      <c r="GU1156" s="39"/>
      <c r="GV1156" s="39"/>
      <c r="GW1156" s="39"/>
      <c r="GX1156" s="39"/>
      <c r="GY1156" s="39"/>
      <c r="GZ1156" s="39"/>
      <c r="HA1156" s="39"/>
      <c r="HB1156" s="39"/>
      <c r="HC1156" s="39"/>
      <c r="HD1156" s="39"/>
      <c r="HE1156" s="39"/>
      <c r="HF1156" s="39"/>
      <c r="HG1156" s="39"/>
      <c r="HH1156" s="39"/>
      <c r="HI1156" s="39"/>
      <c r="HJ1156" s="39"/>
      <c r="HK1156" s="39"/>
      <c r="HL1156" s="39"/>
      <c r="HM1156" s="39"/>
      <c r="HN1156" s="39"/>
      <c r="HO1156" s="39"/>
      <c r="HP1156" s="39"/>
      <c r="HQ1156" s="39"/>
      <c r="HR1156" s="39"/>
      <c r="HS1156" s="39"/>
      <c r="HT1156" s="39"/>
    </row>
    <row r="1157" spans="1:228" ht="12.75" hidden="1" customHeight="1" x14ac:dyDescent="0.2">
      <c r="A1157" s="31"/>
      <c r="B1157" s="31"/>
      <c r="C1157" s="31"/>
      <c r="D1157" s="32"/>
      <c r="E1157" s="33"/>
      <c r="F1157" s="33"/>
      <c r="G1157" s="33"/>
      <c r="H1157" s="33"/>
      <c r="I1157" s="33"/>
      <c r="J1157" s="33"/>
      <c r="K1157" s="33"/>
      <c r="L1157" s="33"/>
      <c r="M1157" s="39"/>
      <c r="N1157" s="39"/>
      <c r="O1157" s="39"/>
      <c r="P1157" s="33"/>
      <c r="Q1157" s="524"/>
      <c r="R1157" s="524"/>
      <c r="S1157" s="524"/>
      <c r="T1157" s="524"/>
      <c r="U1157" s="524"/>
      <c r="V1157" s="33"/>
      <c r="W1157" s="33"/>
      <c r="X1157" s="33"/>
      <c r="Y1157" s="33"/>
      <c r="Z1157" s="325"/>
      <c r="AA1157" s="324"/>
      <c r="AB1157" s="325"/>
      <c r="AC1157" s="324"/>
      <c r="AD1157" s="326"/>
      <c r="AE1157" s="324"/>
      <c r="AF1157" s="326"/>
      <c r="AG1157" s="35"/>
      <c r="AH1157" s="35"/>
      <c r="AI1157" s="35"/>
      <c r="AJ1157" s="35"/>
      <c r="AK1157" s="35"/>
      <c r="AL1157" s="35"/>
      <c r="AM1157" s="35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1242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  <c r="FR1157" s="39"/>
      <c r="FS1157" s="39"/>
      <c r="FT1157" s="39"/>
      <c r="FU1157" s="39"/>
      <c r="FV1157" s="39"/>
      <c r="FW1157" s="39"/>
      <c r="FX1157" s="39"/>
      <c r="FY1157" s="39"/>
      <c r="FZ1157" s="39"/>
      <c r="GA1157" s="39"/>
      <c r="GB1157" s="39"/>
      <c r="GC1157" s="39"/>
      <c r="GD1157" s="39"/>
      <c r="GE1157" s="39"/>
      <c r="GF1157" s="39"/>
      <c r="GG1157" s="39"/>
      <c r="GH1157" s="39"/>
      <c r="GI1157" s="39"/>
      <c r="GJ1157" s="39"/>
      <c r="GK1157" s="39"/>
      <c r="GL1157" s="39"/>
      <c r="GM1157" s="39"/>
      <c r="GN1157" s="39"/>
      <c r="GO1157" s="39"/>
      <c r="GP1157" s="39"/>
      <c r="GQ1157" s="39"/>
      <c r="GR1157" s="39"/>
      <c r="GS1157" s="39"/>
      <c r="GT1157" s="39"/>
      <c r="GU1157" s="39"/>
      <c r="GV1157" s="39"/>
      <c r="GW1157" s="39"/>
      <c r="GX1157" s="39"/>
      <c r="GY1157" s="39"/>
      <c r="GZ1157" s="39"/>
      <c r="HA1157" s="39"/>
      <c r="HB1157" s="39"/>
      <c r="HC1157" s="39"/>
      <c r="HD1157" s="39"/>
      <c r="HE1157" s="39"/>
      <c r="HF1157" s="39"/>
      <c r="HG1157" s="39"/>
      <c r="HH1157" s="39"/>
      <c r="HI1157" s="39"/>
      <c r="HJ1157" s="39"/>
      <c r="HK1157" s="39"/>
      <c r="HL1157" s="39"/>
      <c r="HM1157" s="39"/>
      <c r="HN1157" s="39"/>
      <c r="HO1157" s="39"/>
      <c r="HP1157" s="39"/>
      <c r="HQ1157" s="39"/>
      <c r="HR1157" s="39"/>
      <c r="HS1157" s="39"/>
      <c r="HT1157" s="39"/>
    </row>
    <row r="1158" spans="1:228" ht="12.75" hidden="1" customHeight="1" x14ac:dyDescent="0.2">
      <c r="A1158" s="31"/>
      <c r="B1158" s="31"/>
      <c r="C1158" s="31"/>
      <c r="D1158" s="32"/>
      <c r="E1158" s="33"/>
      <c r="F1158" s="33"/>
      <c r="G1158" s="33"/>
      <c r="H1158" s="33"/>
      <c r="I1158" s="33"/>
      <c r="J1158" s="33"/>
      <c r="K1158" s="33"/>
      <c r="L1158" s="33"/>
      <c r="M1158" s="39"/>
      <c r="N1158" s="39"/>
      <c r="O1158" s="39"/>
      <c r="P1158" s="33"/>
      <c r="Q1158" s="524"/>
      <c r="R1158" s="524"/>
      <c r="S1158" s="524"/>
      <c r="T1158" s="524"/>
      <c r="U1158" s="524"/>
      <c r="V1158" s="33"/>
      <c r="W1158" s="33"/>
      <c r="X1158" s="33"/>
      <c r="Y1158" s="33"/>
      <c r="Z1158" s="325"/>
      <c r="AA1158" s="324"/>
      <c r="AB1158" s="325"/>
      <c r="AC1158" s="324"/>
      <c r="AD1158" s="326"/>
      <c r="AE1158" s="324"/>
      <c r="AF1158" s="326"/>
      <c r="AG1158" s="35"/>
      <c r="AH1158" s="35"/>
      <c r="AI1158" s="35"/>
      <c r="AJ1158" s="35"/>
      <c r="AK1158" s="35"/>
      <c r="AL1158" s="35"/>
      <c r="AM1158" s="35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1242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  <c r="FR1158" s="39"/>
      <c r="FS1158" s="39"/>
      <c r="FT1158" s="39"/>
      <c r="FU1158" s="39"/>
      <c r="FV1158" s="39"/>
      <c r="FW1158" s="39"/>
      <c r="FX1158" s="39"/>
      <c r="FY1158" s="39"/>
      <c r="FZ1158" s="39"/>
      <c r="GA1158" s="39"/>
      <c r="GB1158" s="39"/>
      <c r="GC1158" s="39"/>
      <c r="GD1158" s="39"/>
      <c r="GE1158" s="39"/>
      <c r="GF1158" s="39"/>
      <c r="GG1158" s="39"/>
      <c r="GH1158" s="39"/>
      <c r="GI1158" s="39"/>
      <c r="GJ1158" s="39"/>
      <c r="GK1158" s="39"/>
      <c r="GL1158" s="39"/>
      <c r="GM1158" s="39"/>
      <c r="GN1158" s="39"/>
      <c r="GO1158" s="39"/>
      <c r="GP1158" s="39"/>
      <c r="GQ1158" s="39"/>
      <c r="GR1158" s="39"/>
      <c r="GS1158" s="39"/>
      <c r="GT1158" s="39"/>
      <c r="GU1158" s="39"/>
      <c r="GV1158" s="39"/>
      <c r="GW1158" s="39"/>
      <c r="GX1158" s="39"/>
      <c r="GY1158" s="39"/>
      <c r="GZ1158" s="39"/>
      <c r="HA1158" s="39"/>
      <c r="HB1158" s="39"/>
      <c r="HC1158" s="39"/>
      <c r="HD1158" s="39"/>
      <c r="HE1158" s="39"/>
      <c r="HF1158" s="39"/>
      <c r="HG1158" s="39"/>
      <c r="HH1158" s="39"/>
      <c r="HI1158" s="39"/>
      <c r="HJ1158" s="39"/>
      <c r="HK1158" s="39"/>
      <c r="HL1158" s="39"/>
      <c r="HM1158" s="39"/>
      <c r="HN1158" s="39"/>
      <c r="HO1158" s="39"/>
      <c r="HP1158" s="39"/>
      <c r="HQ1158" s="39"/>
      <c r="HR1158" s="39"/>
      <c r="HS1158" s="39"/>
      <c r="HT1158" s="39"/>
    </row>
    <row r="1159" spans="1:228" ht="12.75" hidden="1" customHeight="1" x14ac:dyDescent="0.2">
      <c r="A1159" s="31"/>
      <c r="B1159" s="31"/>
      <c r="C1159" s="31"/>
      <c r="D1159" s="32"/>
      <c r="E1159" s="33"/>
      <c r="F1159" s="33"/>
      <c r="G1159" s="33"/>
      <c r="H1159" s="33"/>
      <c r="I1159" s="33"/>
      <c r="J1159" s="33"/>
      <c r="K1159" s="33"/>
      <c r="L1159" s="33"/>
      <c r="M1159" s="39"/>
      <c r="N1159" s="39"/>
      <c r="O1159" s="39"/>
      <c r="P1159" s="33"/>
      <c r="Q1159" s="524"/>
      <c r="R1159" s="524"/>
      <c r="S1159" s="524"/>
      <c r="T1159" s="524"/>
      <c r="U1159" s="524"/>
      <c r="V1159" s="33"/>
      <c r="W1159" s="33"/>
      <c r="X1159" s="33"/>
      <c r="Y1159" s="33"/>
      <c r="Z1159" s="325"/>
      <c r="AA1159" s="324"/>
      <c r="AB1159" s="325"/>
      <c r="AC1159" s="324"/>
      <c r="AD1159" s="326"/>
      <c r="AE1159" s="324"/>
      <c r="AF1159" s="326"/>
      <c r="AG1159" s="35"/>
      <c r="AH1159" s="35"/>
      <c r="AI1159" s="35"/>
      <c r="AJ1159" s="35"/>
      <c r="AK1159" s="35"/>
      <c r="AL1159" s="35"/>
      <c r="AM1159" s="35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1242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  <c r="FT1159" s="39"/>
      <c r="FU1159" s="39"/>
      <c r="FV1159" s="39"/>
      <c r="FW1159" s="39"/>
      <c r="FX1159" s="39"/>
      <c r="FY1159" s="39"/>
      <c r="FZ1159" s="39"/>
      <c r="GA1159" s="39"/>
      <c r="GB1159" s="39"/>
      <c r="GC1159" s="39"/>
      <c r="GD1159" s="39"/>
      <c r="GE1159" s="39"/>
      <c r="GF1159" s="39"/>
      <c r="GG1159" s="39"/>
      <c r="GH1159" s="39"/>
      <c r="GI1159" s="39"/>
      <c r="GJ1159" s="39"/>
      <c r="GK1159" s="39"/>
      <c r="GL1159" s="39"/>
      <c r="GM1159" s="39"/>
      <c r="GN1159" s="39"/>
      <c r="GO1159" s="39"/>
      <c r="GP1159" s="39"/>
      <c r="GQ1159" s="39"/>
      <c r="GR1159" s="39"/>
      <c r="GS1159" s="39"/>
      <c r="GT1159" s="39"/>
      <c r="GU1159" s="39"/>
      <c r="GV1159" s="39"/>
      <c r="GW1159" s="39"/>
      <c r="GX1159" s="39"/>
      <c r="GY1159" s="39"/>
      <c r="GZ1159" s="39"/>
      <c r="HA1159" s="39"/>
      <c r="HB1159" s="39"/>
      <c r="HC1159" s="39"/>
      <c r="HD1159" s="39"/>
      <c r="HE1159" s="39"/>
      <c r="HF1159" s="39"/>
      <c r="HG1159" s="39"/>
      <c r="HH1159" s="39"/>
      <c r="HI1159" s="39"/>
      <c r="HJ1159" s="39"/>
      <c r="HK1159" s="39"/>
      <c r="HL1159" s="39"/>
      <c r="HM1159" s="39"/>
      <c r="HN1159" s="39"/>
      <c r="HO1159" s="39"/>
      <c r="HP1159" s="39"/>
      <c r="HQ1159" s="39"/>
      <c r="HR1159" s="39"/>
      <c r="HS1159" s="39"/>
      <c r="HT1159" s="39"/>
    </row>
    <row r="1160" spans="1:228" ht="12.75" hidden="1" customHeight="1" x14ac:dyDescent="0.2">
      <c r="A1160" s="31"/>
      <c r="B1160" s="31"/>
      <c r="C1160" s="31"/>
      <c r="D1160" s="32"/>
      <c r="E1160" s="33"/>
      <c r="F1160" s="33"/>
      <c r="G1160" s="33"/>
      <c r="H1160" s="33"/>
      <c r="I1160" s="33"/>
      <c r="J1160" s="33"/>
      <c r="K1160" s="33"/>
      <c r="L1160" s="33"/>
      <c r="M1160" s="39"/>
      <c r="N1160" s="39"/>
      <c r="O1160" s="39"/>
      <c r="P1160" s="33"/>
      <c r="Q1160" s="524"/>
      <c r="R1160" s="524"/>
      <c r="S1160" s="524"/>
      <c r="T1160" s="524"/>
      <c r="U1160" s="524"/>
      <c r="V1160" s="33"/>
      <c r="W1160" s="33"/>
      <c r="X1160" s="33"/>
      <c r="Y1160" s="33"/>
      <c r="Z1160" s="325"/>
      <c r="AA1160" s="324"/>
      <c r="AB1160" s="325"/>
      <c r="AC1160" s="324"/>
      <c r="AD1160" s="326"/>
      <c r="AE1160" s="324"/>
      <c r="AF1160" s="326"/>
      <c r="AG1160" s="35"/>
      <c r="AH1160" s="35"/>
      <c r="AI1160" s="35"/>
      <c r="AJ1160" s="35"/>
      <c r="AK1160" s="35"/>
      <c r="AL1160" s="35"/>
      <c r="AM1160" s="35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1242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  <c r="FR1160" s="39"/>
      <c r="FS1160" s="39"/>
      <c r="FT1160" s="39"/>
      <c r="FU1160" s="39"/>
      <c r="FV1160" s="39"/>
      <c r="FW1160" s="39"/>
      <c r="FX1160" s="39"/>
      <c r="FY1160" s="39"/>
      <c r="FZ1160" s="39"/>
      <c r="GA1160" s="39"/>
      <c r="GB1160" s="39"/>
      <c r="GC1160" s="39"/>
      <c r="GD1160" s="39"/>
      <c r="GE1160" s="39"/>
      <c r="GF1160" s="39"/>
      <c r="GG1160" s="39"/>
      <c r="GH1160" s="39"/>
      <c r="GI1160" s="39"/>
      <c r="GJ1160" s="39"/>
      <c r="GK1160" s="39"/>
      <c r="GL1160" s="39"/>
      <c r="GM1160" s="39"/>
      <c r="GN1160" s="39"/>
      <c r="GO1160" s="39"/>
      <c r="GP1160" s="39"/>
      <c r="GQ1160" s="39"/>
      <c r="GR1160" s="39"/>
      <c r="GS1160" s="39"/>
      <c r="GT1160" s="39"/>
      <c r="GU1160" s="39"/>
      <c r="GV1160" s="39"/>
      <c r="GW1160" s="39"/>
      <c r="GX1160" s="39"/>
      <c r="GY1160" s="39"/>
      <c r="GZ1160" s="39"/>
      <c r="HA1160" s="39"/>
      <c r="HB1160" s="39"/>
      <c r="HC1160" s="39"/>
      <c r="HD1160" s="39"/>
      <c r="HE1160" s="39"/>
      <c r="HF1160" s="39"/>
      <c r="HG1160" s="39"/>
      <c r="HH1160" s="39"/>
      <c r="HI1160" s="39"/>
      <c r="HJ1160" s="39"/>
      <c r="HK1160" s="39"/>
      <c r="HL1160" s="39"/>
      <c r="HM1160" s="39"/>
      <c r="HN1160" s="39"/>
      <c r="HO1160" s="39"/>
      <c r="HP1160" s="39"/>
      <c r="HQ1160" s="39"/>
      <c r="HR1160" s="39"/>
      <c r="HS1160" s="39"/>
      <c r="HT1160" s="39"/>
    </row>
    <row r="1161" spans="1:228" ht="12.75" hidden="1" customHeight="1" x14ac:dyDescent="0.2">
      <c r="A1161" s="31"/>
      <c r="B1161" s="31"/>
      <c r="C1161" s="31"/>
      <c r="D1161" s="32"/>
      <c r="E1161" s="33"/>
      <c r="F1161" s="33"/>
      <c r="G1161" s="33"/>
      <c r="H1161" s="33"/>
      <c r="I1161" s="33"/>
      <c r="J1161" s="33"/>
      <c r="K1161" s="33"/>
      <c r="L1161" s="33"/>
      <c r="M1161" s="39"/>
      <c r="N1161" s="39"/>
      <c r="O1161" s="39"/>
      <c r="P1161" s="33"/>
      <c r="Q1161" s="524"/>
      <c r="R1161" s="524"/>
      <c r="S1161" s="524"/>
      <c r="T1161" s="524"/>
      <c r="U1161" s="524"/>
      <c r="V1161" s="33"/>
      <c r="W1161" s="33"/>
      <c r="X1161" s="33"/>
      <c r="Y1161" s="33"/>
      <c r="Z1161" s="325"/>
      <c r="AA1161" s="324"/>
      <c r="AB1161" s="325"/>
      <c r="AC1161" s="324"/>
      <c r="AD1161" s="326"/>
      <c r="AE1161" s="324"/>
      <c r="AF1161" s="326"/>
      <c r="AG1161" s="35"/>
      <c r="AH1161" s="35"/>
      <c r="AI1161" s="35"/>
      <c r="AJ1161" s="35"/>
      <c r="AK1161" s="35"/>
      <c r="AL1161" s="35"/>
      <c r="AM1161" s="35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1242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</row>
    <row r="1162" spans="1:228" ht="12.75" hidden="1" customHeight="1" x14ac:dyDescent="0.2">
      <c r="A1162" s="31"/>
      <c r="B1162" s="31"/>
      <c r="C1162" s="31"/>
      <c r="D1162" s="32"/>
      <c r="E1162" s="33"/>
      <c r="F1162" s="33"/>
      <c r="G1162" s="33"/>
      <c r="H1162" s="33"/>
      <c r="I1162" s="33"/>
      <c r="J1162" s="33"/>
      <c r="K1162" s="33"/>
      <c r="L1162" s="33"/>
      <c r="M1162" s="39"/>
      <c r="N1162" s="39"/>
      <c r="O1162" s="39"/>
      <c r="P1162" s="33"/>
      <c r="Q1162" s="524"/>
      <c r="R1162" s="524"/>
      <c r="S1162" s="524"/>
      <c r="T1162" s="524"/>
      <c r="U1162" s="524"/>
      <c r="V1162" s="33"/>
      <c r="W1162" s="33"/>
      <c r="X1162" s="33"/>
      <c r="Y1162" s="33"/>
      <c r="Z1162" s="325"/>
      <c r="AA1162" s="324"/>
      <c r="AB1162" s="325"/>
      <c r="AC1162" s="324"/>
      <c r="AD1162" s="326"/>
      <c r="AE1162" s="324"/>
      <c r="AF1162" s="326"/>
      <c r="AG1162" s="35"/>
      <c r="AH1162" s="35"/>
      <c r="AI1162" s="35"/>
      <c r="AJ1162" s="35"/>
      <c r="AK1162" s="35"/>
      <c r="AL1162" s="35"/>
      <c r="AM1162" s="35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1242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</row>
    <row r="1163" spans="1:228" ht="12.75" customHeight="1" x14ac:dyDescent="0.2">
      <c r="A1163" s="31"/>
      <c r="B1163" s="31"/>
      <c r="C1163" s="31"/>
      <c r="D1163" s="32"/>
      <c r="E1163" s="33"/>
      <c r="F1163" s="33"/>
      <c r="G1163" s="33"/>
      <c r="H1163" s="33"/>
      <c r="I1163" s="33"/>
      <c r="J1163" s="33"/>
      <c r="K1163" s="33"/>
      <c r="L1163" s="33"/>
      <c r="M1163" s="39"/>
      <c r="N1163" s="39"/>
      <c r="O1163" s="39"/>
      <c r="P1163" s="33"/>
      <c r="Q1163" s="524"/>
      <c r="R1163" s="524"/>
      <c r="S1163" s="524"/>
      <c r="T1163" s="524"/>
      <c r="U1163" s="524"/>
      <c r="V1163" s="33"/>
      <c r="W1163" s="33"/>
      <c r="X1163" s="33"/>
      <c r="Y1163" s="33"/>
      <c r="Z1163" s="325"/>
      <c r="AA1163" s="324"/>
      <c r="AB1163" s="325"/>
      <c r="AC1163" s="324"/>
      <c r="AD1163" s="326"/>
      <c r="AE1163" s="324"/>
      <c r="AF1163" s="326"/>
      <c r="AG1163" s="35"/>
      <c r="AH1163" s="35"/>
      <c r="AI1163" s="35"/>
      <c r="AJ1163" s="35"/>
      <c r="AK1163" s="35"/>
      <c r="AL1163" s="35"/>
      <c r="AM1163" s="35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1242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</row>
    <row r="1164" spans="1:228" ht="12.75" customHeight="1" x14ac:dyDescent="0.2">
      <c r="A1164" s="31"/>
      <c r="B1164" s="31"/>
      <c r="C1164" s="31"/>
      <c r="D1164" s="32"/>
      <c r="E1164" s="33"/>
      <c r="F1164" s="33"/>
      <c r="G1164" s="33"/>
      <c r="H1164" s="33"/>
      <c r="I1164" s="33"/>
      <c r="J1164" s="33"/>
      <c r="K1164" s="33"/>
      <c r="L1164" s="33"/>
      <c r="M1164" s="39"/>
      <c r="N1164" s="39"/>
      <c r="O1164" s="39"/>
      <c r="P1164" s="33"/>
      <c r="Q1164" s="524"/>
      <c r="R1164" s="524"/>
      <c r="S1164" s="524"/>
      <c r="T1164" s="524"/>
      <c r="U1164" s="524"/>
      <c r="V1164" s="33"/>
      <c r="W1164" s="33"/>
      <c r="X1164" s="33"/>
      <c r="Y1164" s="33"/>
      <c r="Z1164" s="325"/>
      <c r="AA1164" s="324"/>
      <c r="AB1164" s="325"/>
      <c r="AC1164" s="324"/>
      <c r="AD1164" s="326"/>
      <c r="AE1164" s="324"/>
      <c r="AF1164" s="326"/>
      <c r="AG1164" s="35"/>
      <c r="AH1164" s="35"/>
      <c r="AI1164" s="35"/>
      <c r="AJ1164" s="35"/>
      <c r="AK1164" s="35"/>
      <c r="AL1164" s="35"/>
      <c r="AM1164" s="35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1242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  <c r="FQ1164" s="39"/>
      <c r="FR1164" s="39"/>
      <c r="FS1164" s="39"/>
      <c r="FT1164" s="39"/>
      <c r="FU1164" s="39"/>
      <c r="FV1164" s="39"/>
      <c r="FW1164" s="39"/>
      <c r="FX1164" s="39"/>
      <c r="FY1164" s="39"/>
      <c r="FZ1164" s="39"/>
      <c r="GA1164" s="39"/>
      <c r="GB1164" s="39"/>
      <c r="GC1164" s="39"/>
      <c r="GD1164" s="39"/>
      <c r="GE1164" s="39"/>
      <c r="GF1164" s="39"/>
      <c r="GG1164" s="39"/>
      <c r="GH1164" s="39"/>
      <c r="GI1164" s="39"/>
      <c r="GJ1164" s="39"/>
      <c r="GK1164" s="39"/>
      <c r="GL1164" s="39"/>
      <c r="GM1164" s="39"/>
      <c r="GN1164" s="39"/>
      <c r="GO1164" s="39"/>
      <c r="GP1164" s="39"/>
      <c r="GQ1164" s="39"/>
      <c r="GR1164" s="39"/>
      <c r="GS1164" s="39"/>
      <c r="GT1164" s="39"/>
      <c r="GU1164" s="39"/>
      <c r="GV1164" s="39"/>
      <c r="GW1164" s="39"/>
      <c r="GX1164" s="39"/>
      <c r="GY1164" s="39"/>
      <c r="GZ1164" s="39"/>
      <c r="HA1164" s="39"/>
      <c r="HB1164" s="39"/>
      <c r="HC1164" s="39"/>
      <c r="HD1164" s="39"/>
      <c r="HE1164" s="39"/>
      <c r="HF1164" s="39"/>
      <c r="HG1164" s="39"/>
      <c r="HH1164" s="39"/>
      <c r="HI1164" s="39"/>
      <c r="HJ1164" s="39"/>
      <c r="HK1164" s="39"/>
      <c r="HL1164" s="39"/>
      <c r="HM1164" s="39"/>
      <c r="HN1164" s="39"/>
      <c r="HO1164" s="39"/>
      <c r="HP1164" s="39"/>
      <c r="HQ1164" s="39"/>
      <c r="HR1164" s="39"/>
      <c r="HS1164" s="39"/>
      <c r="HT1164" s="39"/>
    </row>
    <row r="1165" spans="1:228" ht="12.75" customHeight="1" x14ac:dyDescent="0.2">
      <c r="A1165" s="31"/>
      <c r="B1165" s="31"/>
      <c r="C1165" s="31"/>
      <c r="D1165" s="32"/>
      <c r="E1165" s="33"/>
      <c r="F1165" s="33"/>
      <c r="G1165" s="33"/>
      <c r="H1165" s="33"/>
      <c r="I1165" s="33"/>
      <c r="J1165" s="33"/>
      <c r="K1165" s="33"/>
      <c r="L1165" s="33"/>
      <c r="M1165" s="39"/>
      <c r="N1165" s="39"/>
      <c r="O1165" s="39"/>
      <c r="P1165" s="33"/>
      <c r="Q1165" s="524"/>
      <c r="R1165" s="524"/>
      <c r="S1165" s="524"/>
      <c r="T1165" s="524"/>
      <c r="U1165" s="524"/>
      <c r="V1165" s="33"/>
      <c r="W1165" s="33"/>
      <c r="X1165" s="33"/>
      <c r="Y1165" s="33"/>
      <c r="Z1165" s="325"/>
      <c r="AA1165" s="324"/>
      <c r="AB1165" s="325"/>
      <c r="AC1165" s="324"/>
      <c r="AD1165" s="326"/>
      <c r="AE1165" s="324"/>
      <c r="AF1165" s="326"/>
      <c r="AG1165" s="35"/>
      <c r="AH1165" s="35"/>
      <c r="AI1165" s="35"/>
      <c r="AJ1165" s="35"/>
      <c r="AK1165" s="35"/>
      <c r="AL1165" s="35"/>
      <c r="AM1165" s="35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1242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</row>
    <row r="1166" spans="1:228" ht="12.75" customHeight="1" x14ac:dyDescent="0.2">
      <c r="A1166" s="31"/>
      <c r="B1166" s="31"/>
      <c r="C1166" s="31"/>
      <c r="D1166" s="32"/>
      <c r="E1166" s="33"/>
      <c r="F1166" s="33"/>
      <c r="G1166" s="33"/>
      <c r="H1166" s="33"/>
      <c r="I1166" s="33"/>
      <c r="J1166" s="33"/>
      <c r="K1166" s="33"/>
      <c r="L1166" s="33"/>
      <c r="M1166" s="39"/>
      <c r="N1166" s="39"/>
      <c r="O1166" s="39"/>
      <c r="P1166" s="33"/>
      <c r="Q1166" s="524"/>
      <c r="R1166" s="524"/>
      <c r="S1166" s="524"/>
      <c r="T1166" s="524"/>
      <c r="U1166" s="524"/>
      <c r="V1166" s="33"/>
      <c r="W1166" s="33"/>
      <c r="X1166" s="33"/>
      <c r="Y1166" s="33"/>
      <c r="Z1166" s="325"/>
      <c r="AA1166" s="324"/>
      <c r="AB1166" s="325"/>
      <c r="AC1166" s="324"/>
      <c r="AD1166" s="326"/>
      <c r="AE1166" s="324"/>
      <c r="AF1166" s="326"/>
      <c r="AG1166" s="35"/>
      <c r="AH1166" s="35"/>
      <c r="AI1166" s="35"/>
      <c r="AJ1166" s="35"/>
      <c r="AK1166" s="35"/>
      <c r="AL1166" s="35"/>
      <c r="AM1166" s="35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1242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</row>
    <row r="1167" spans="1:228" ht="12.75" customHeight="1" x14ac:dyDescent="0.2">
      <c r="A1167" s="31"/>
      <c r="B1167" s="31"/>
      <c r="C1167" s="31"/>
      <c r="D1167" s="32"/>
      <c r="E1167" s="33"/>
      <c r="F1167" s="33"/>
      <c r="G1167" s="33"/>
      <c r="H1167" s="33"/>
      <c r="I1167" s="33"/>
      <c r="J1167" s="33"/>
      <c r="K1167" s="33"/>
      <c r="L1167" s="33"/>
      <c r="M1167" s="39"/>
      <c r="N1167" s="39"/>
      <c r="O1167" s="39"/>
      <c r="P1167" s="33"/>
      <c r="Q1167" s="524"/>
      <c r="R1167" s="524"/>
      <c r="S1167" s="524"/>
      <c r="T1167" s="524"/>
      <c r="U1167" s="524"/>
      <c r="V1167" s="33"/>
      <c r="W1167" s="33"/>
      <c r="X1167" s="33"/>
      <c r="Y1167" s="33"/>
      <c r="Z1167" s="325"/>
      <c r="AA1167" s="324"/>
      <c r="AB1167" s="325"/>
      <c r="AC1167" s="324"/>
      <c r="AD1167" s="326"/>
      <c r="AE1167" s="324"/>
      <c r="AF1167" s="326"/>
      <c r="AG1167" s="35"/>
      <c r="AH1167" s="35"/>
      <c r="AI1167" s="35"/>
      <c r="AJ1167" s="35"/>
      <c r="AK1167" s="35"/>
      <c r="AL1167" s="35"/>
      <c r="AM1167" s="35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1242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</row>
    <row r="1168" spans="1:228" ht="12.75" customHeight="1" x14ac:dyDescent="0.2">
      <c r="A1168" s="31"/>
      <c r="B1168" s="31"/>
      <c r="C1168" s="31"/>
      <c r="D1168" s="32"/>
      <c r="E1168" s="33"/>
      <c r="F1168" s="33"/>
      <c r="G1168" s="33"/>
      <c r="H1168" s="33"/>
      <c r="I1168" s="33"/>
      <c r="J1168" s="33"/>
      <c r="K1168" s="33"/>
      <c r="L1168" s="33"/>
      <c r="M1168" s="39"/>
      <c r="N1168" s="39"/>
      <c r="O1168" s="39"/>
      <c r="P1168" s="33"/>
      <c r="Q1168" s="524"/>
      <c r="R1168" s="524"/>
      <c r="S1168" s="524"/>
      <c r="T1168" s="524"/>
      <c r="U1168" s="524"/>
      <c r="V1168" s="33"/>
      <c r="W1168" s="33"/>
      <c r="X1168" s="33"/>
      <c r="Y1168" s="33"/>
      <c r="Z1168" s="325"/>
      <c r="AA1168" s="324"/>
      <c r="AB1168" s="325"/>
      <c r="AC1168" s="324"/>
      <c r="AD1168" s="326"/>
      <c r="AE1168" s="324"/>
      <c r="AF1168" s="326"/>
      <c r="AG1168" s="35"/>
      <c r="AH1168" s="35"/>
      <c r="AI1168" s="35"/>
      <c r="AJ1168" s="35"/>
      <c r="AK1168" s="35"/>
      <c r="AL1168" s="35"/>
      <c r="AM1168" s="35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1242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</row>
    <row r="1169" spans="1:228" ht="12.75" customHeight="1" x14ac:dyDescent="0.2">
      <c r="A1169" s="31"/>
      <c r="B1169" s="31"/>
      <c r="C1169" s="31"/>
      <c r="D1169" s="32"/>
      <c r="E1169" s="33"/>
      <c r="F1169" s="33"/>
      <c r="G1169" s="33"/>
      <c r="H1169" s="33"/>
      <c r="I1169" s="33"/>
      <c r="J1169" s="33"/>
      <c r="K1169" s="33"/>
      <c r="L1169" s="33"/>
      <c r="M1169" s="39"/>
      <c r="N1169" s="39"/>
      <c r="O1169" s="39"/>
      <c r="P1169" s="33"/>
      <c r="Q1169" s="524"/>
      <c r="R1169" s="524"/>
      <c r="S1169" s="524"/>
      <c r="T1169" s="524"/>
      <c r="U1169" s="524"/>
      <c r="V1169" s="33"/>
      <c r="W1169" s="33"/>
      <c r="X1169" s="33"/>
      <c r="Y1169" s="33"/>
      <c r="Z1169" s="325"/>
      <c r="AA1169" s="324"/>
      <c r="AB1169" s="325"/>
      <c r="AC1169" s="324"/>
      <c r="AD1169" s="326"/>
      <c r="AE1169" s="324"/>
      <c r="AF1169" s="326"/>
      <c r="AG1169" s="35"/>
      <c r="AH1169" s="35"/>
      <c r="AI1169" s="35"/>
      <c r="AJ1169" s="35"/>
      <c r="AK1169" s="35"/>
      <c r="AL1169" s="35"/>
      <c r="AM1169" s="35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1242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</row>
    <row r="1170" spans="1:228" ht="12.75" customHeight="1" x14ac:dyDescent="0.2">
      <c r="A1170" s="31"/>
      <c r="B1170" s="31"/>
      <c r="C1170" s="31"/>
      <c r="D1170" s="32"/>
      <c r="E1170" s="33"/>
      <c r="F1170" s="33"/>
      <c r="G1170" s="33"/>
      <c r="H1170" s="33"/>
      <c r="I1170" s="33"/>
      <c r="J1170" s="33"/>
      <c r="K1170" s="33"/>
      <c r="L1170" s="33"/>
      <c r="M1170" s="39"/>
      <c r="N1170" s="39"/>
      <c r="O1170" s="39"/>
      <c r="P1170" s="33"/>
      <c r="Q1170" s="524"/>
      <c r="R1170" s="524"/>
      <c r="S1170" s="524"/>
      <c r="T1170" s="524"/>
      <c r="U1170" s="524"/>
      <c r="V1170" s="33"/>
      <c r="W1170" s="33"/>
      <c r="X1170" s="33"/>
      <c r="Y1170" s="33"/>
      <c r="Z1170" s="325"/>
      <c r="AA1170" s="324"/>
      <c r="AB1170" s="325"/>
      <c r="AC1170" s="324"/>
      <c r="AD1170" s="326"/>
      <c r="AE1170" s="324"/>
      <c r="AF1170" s="326"/>
      <c r="AG1170" s="35"/>
      <c r="AH1170" s="35"/>
      <c r="AI1170" s="35"/>
      <c r="AJ1170" s="35"/>
      <c r="AK1170" s="35"/>
      <c r="AL1170" s="35"/>
      <c r="AM1170" s="35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1242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  <c r="FR1170" s="39"/>
      <c r="FS1170" s="39"/>
      <c r="FT1170" s="39"/>
      <c r="FU1170" s="39"/>
      <c r="FV1170" s="39"/>
      <c r="FW1170" s="39"/>
      <c r="FX1170" s="39"/>
      <c r="FY1170" s="39"/>
      <c r="FZ1170" s="39"/>
      <c r="GA1170" s="39"/>
      <c r="GB1170" s="39"/>
      <c r="GC1170" s="39"/>
      <c r="GD1170" s="39"/>
      <c r="GE1170" s="39"/>
      <c r="GF1170" s="39"/>
      <c r="GG1170" s="39"/>
      <c r="GH1170" s="39"/>
      <c r="GI1170" s="39"/>
      <c r="GJ1170" s="39"/>
      <c r="GK1170" s="39"/>
      <c r="GL1170" s="39"/>
      <c r="GM1170" s="39"/>
      <c r="GN1170" s="39"/>
      <c r="GO1170" s="39"/>
      <c r="GP1170" s="39"/>
      <c r="GQ1170" s="39"/>
      <c r="GR1170" s="39"/>
      <c r="GS1170" s="39"/>
      <c r="GT1170" s="39"/>
      <c r="GU1170" s="39"/>
      <c r="GV1170" s="39"/>
      <c r="GW1170" s="39"/>
      <c r="GX1170" s="39"/>
      <c r="GY1170" s="39"/>
      <c r="GZ1170" s="39"/>
      <c r="HA1170" s="39"/>
      <c r="HB1170" s="39"/>
      <c r="HC1170" s="39"/>
      <c r="HD1170" s="39"/>
      <c r="HE1170" s="39"/>
      <c r="HF1170" s="39"/>
      <c r="HG1170" s="39"/>
      <c r="HH1170" s="39"/>
      <c r="HI1170" s="39"/>
      <c r="HJ1170" s="39"/>
      <c r="HK1170" s="39"/>
      <c r="HL1170" s="39"/>
      <c r="HM1170" s="39"/>
      <c r="HN1170" s="39"/>
      <c r="HO1170" s="39"/>
      <c r="HP1170" s="39"/>
      <c r="HQ1170" s="39"/>
      <c r="HR1170" s="39"/>
      <c r="HS1170" s="39"/>
      <c r="HT1170" s="39"/>
    </row>
    <row r="1171" spans="1:228" ht="12.75" customHeight="1" x14ac:dyDescent="0.2">
      <c r="A1171" s="31"/>
      <c r="B1171" s="31"/>
      <c r="C1171" s="31"/>
      <c r="D1171" s="32"/>
      <c r="E1171" s="33"/>
      <c r="F1171" s="33"/>
      <c r="G1171" s="33"/>
      <c r="H1171" s="33"/>
      <c r="I1171" s="33"/>
      <c r="J1171" s="33"/>
      <c r="K1171" s="33"/>
      <c r="L1171" s="33"/>
      <c r="M1171" s="39"/>
      <c r="N1171" s="39"/>
      <c r="O1171" s="39"/>
      <c r="P1171" s="33"/>
      <c r="Q1171" s="524"/>
      <c r="R1171" s="524"/>
      <c r="S1171" s="524"/>
      <c r="T1171" s="524"/>
      <c r="U1171" s="524"/>
      <c r="V1171" s="33"/>
      <c r="W1171" s="33"/>
      <c r="X1171" s="33"/>
      <c r="Y1171" s="33"/>
      <c r="Z1171" s="325"/>
      <c r="AA1171" s="324"/>
      <c r="AB1171" s="325"/>
      <c r="AC1171" s="324"/>
      <c r="AD1171" s="326"/>
      <c r="AE1171" s="324"/>
      <c r="AF1171" s="326"/>
      <c r="AG1171" s="35"/>
      <c r="AH1171" s="35"/>
      <c r="AI1171" s="35"/>
      <c r="AJ1171" s="35"/>
      <c r="AK1171" s="35"/>
      <c r="AL1171" s="35"/>
      <c r="AM1171" s="35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1242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</row>
    <row r="1172" spans="1:228" ht="12.75" customHeight="1" x14ac:dyDescent="0.2">
      <c r="A1172" s="31"/>
      <c r="B1172" s="31"/>
      <c r="C1172" s="31"/>
      <c r="D1172" s="32"/>
      <c r="E1172" s="33"/>
      <c r="F1172" s="33"/>
      <c r="G1172" s="33"/>
      <c r="H1172" s="33"/>
      <c r="I1172" s="33"/>
      <c r="J1172" s="33"/>
      <c r="K1172" s="33"/>
      <c r="L1172" s="33"/>
      <c r="M1172" s="39"/>
      <c r="N1172" s="39"/>
      <c r="O1172" s="39"/>
      <c r="P1172" s="33"/>
      <c r="Q1172" s="524"/>
      <c r="R1172" s="524"/>
      <c r="S1172" s="524"/>
      <c r="T1172" s="524"/>
      <c r="U1172" s="524"/>
      <c r="V1172" s="33"/>
      <c r="W1172" s="33"/>
      <c r="X1172" s="33"/>
      <c r="Y1172" s="33"/>
      <c r="Z1172" s="325"/>
      <c r="AA1172" s="324"/>
      <c r="AB1172" s="325"/>
      <c r="AC1172" s="324"/>
      <c r="AD1172" s="326"/>
      <c r="AE1172" s="324"/>
      <c r="AF1172" s="326"/>
      <c r="AG1172" s="35"/>
      <c r="AH1172" s="35"/>
      <c r="AI1172" s="35"/>
      <c r="AJ1172" s="35"/>
      <c r="AK1172" s="35"/>
      <c r="AL1172" s="35"/>
      <c r="AM1172" s="35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1242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</row>
    <row r="1173" spans="1:228" ht="12.75" customHeight="1" x14ac:dyDescent="0.2">
      <c r="A1173" s="31"/>
      <c r="B1173" s="31"/>
      <c r="C1173" s="31"/>
      <c r="D1173" s="32"/>
      <c r="E1173" s="33"/>
      <c r="F1173" s="33"/>
      <c r="G1173" s="33"/>
      <c r="H1173" s="33"/>
      <c r="I1173" s="33"/>
      <c r="J1173" s="33"/>
      <c r="K1173" s="33"/>
      <c r="L1173" s="33"/>
      <c r="M1173" s="39"/>
      <c r="N1173" s="39"/>
      <c r="O1173" s="39"/>
      <c r="P1173" s="33"/>
      <c r="Q1173" s="524"/>
      <c r="R1173" s="524"/>
      <c r="S1173" s="524"/>
      <c r="T1173" s="524"/>
      <c r="U1173" s="524"/>
      <c r="V1173" s="33"/>
      <c r="W1173" s="33"/>
      <c r="X1173" s="33"/>
      <c r="Y1173" s="33"/>
      <c r="Z1173" s="325"/>
      <c r="AA1173" s="324"/>
      <c r="AB1173" s="325"/>
      <c r="AC1173" s="324"/>
      <c r="AD1173" s="326"/>
      <c r="AE1173" s="324"/>
      <c r="AF1173" s="326"/>
      <c r="AG1173" s="35"/>
      <c r="AH1173" s="35"/>
      <c r="AI1173" s="35"/>
      <c r="AJ1173" s="35"/>
      <c r="AK1173" s="35"/>
      <c r="AL1173" s="35"/>
      <c r="AM1173" s="35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1242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</row>
    <row r="1174" spans="1:228" ht="12.75" customHeight="1" x14ac:dyDescent="0.2">
      <c r="A1174" s="31"/>
      <c r="B1174" s="31"/>
      <c r="C1174" s="31"/>
      <c r="D1174" s="32"/>
      <c r="E1174" s="33"/>
      <c r="F1174" s="33"/>
      <c r="G1174" s="33"/>
      <c r="H1174" s="33"/>
      <c r="I1174" s="33"/>
      <c r="J1174" s="33"/>
      <c r="K1174" s="33"/>
      <c r="L1174" s="33"/>
      <c r="M1174" s="39"/>
      <c r="N1174" s="39"/>
      <c r="O1174" s="39"/>
      <c r="P1174" s="33"/>
      <c r="Q1174" s="524"/>
      <c r="R1174" s="524"/>
      <c r="S1174" s="524"/>
      <c r="T1174" s="524"/>
      <c r="U1174" s="524"/>
      <c r="V1174" s="33"/>
      <c r="W1174" s="33"/>
      <c r="X1174" s="33"/>
      <c r="Y1174" s="33"/>
      <c r="Z1174" s="325"/>
      <c r="AA1174" s="324"/>
      <c r="AB1174" s="325"/>
      <c r="AC1174" s="324"/>
      <c r="AD1174" s="326"/>
      <c r="AE1174" s="324"/>
      <c r="AF1174" s="326"/>
      <c r="AG1174" s="35"/>
      <c r="AH1174" s="35"/>
      <c r="AI1174" s="35"/>
      <c r="AJ1174" s="35"/>
      <c r="AK1174" s="35"/>
      <c r="AL1174" s="35"/>
      <c r="AM1174" s="35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1242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</row>
    <row r="1175" spans="1:228" ht="12.75" customHeight="1" x14ac:dyDescent="0.2">
      <c r="A1175" s="31"/>
      <c r="B1175" s="31"/>
      <c r="C1175" s="31"/>
      <c r="D1175" s="32"/>
      <c r="E1175" s="33"/>
      <c r="F1175" s="33"/>
      <c r="G1175" s="33"/>
      <c r="H1175" s="33"/>
      <c r="I1175" s="33"/>
      <c r="J1175" s="33"/>
      <c r="K1175" s="33"/>
      <c r="L1175" s="33"/>
      <c r="M1175" s="39"/>
      <c r="N1175" s="39"/>
      <c r="O1175" s="39"/>
      <c r="P1175" s="33"/>
      <c r="Q1175" s="524"/>
      <c r="R1175" s="524"/>
      <c r="S1175" s="524"/>
      <c r="T1175" s="524"/>
      <c r="U1175" s="524"/>
      <c r="V1175" s="33"/>
      <c r="W1175" s="33"/>
      <c r="X1175" s="33"/>
      <c r="Y1175" s="33"/>
      <c r="Z1175" s="325"/>
      <c r="AA1175" s="324"/>
      <c r="AB1175" s="325"/>
      <c r="AC1175" s="324"/>
      <c r="AD1175" s="326"/>
      <c r="AE1175" s="324"/>
      <c r="AF1175" s="326"/>
      <c r="AG1175" s="35"/>
      <c r="AH1175" s="35"/>
      <c r="AI1175" s="35"/>
      <c r="AJ1175" s="35"/>
      <c r="AK1175" s="35"/>
      <c r="AL1175" s="35"/>
      <c r="AM1175" s="35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1242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</row>
    <row r="1176" spans="1:228" ht="12.75" customHeight="1" x14ac:dyDescent="0.2">
      <c r="A1176" s="31"/>
      <c r="B1176" s="31"/>
      <c r="C1176" s="31"/>
      <c r="D1176" s="32"/>
      <c r="E1176" s="33"/>
      <c r="F1176" s="33"/>
      <c r="G1176" s="33"/>
      <c r="H1176" s="33"/>
      <c r="I1176" s="33"/>
      <c r="J1176" s="33"/>
      <c r="K1176" s="33"/>
      <c r="L1176" s="33"/>
      <c r="M1176" s="39"/>
      <c r="N1176" s="39"/>
      <c r="O1176" s="39"/>
      <c r="P1176" s="33"/>
      <c r="Q1176" s="524"/>
      <c r="R1176" s="524"/>
      <c r="S1176" s="524"/>
      <c r="T1176" s="524"/>
      <c r="U1176" s="524"/>
      <c r="V1176" s="33"/>
      <c r="W1176" s="33"/>
      <c r="X1176" s="33"/>
      <c r="Y1176" s="33"/>
      <c r="Z1176" s="325"/>
      <c r="AA1176" s="324"/>
      <c r="AB1176" s="325"/>
      <c r="AC1176" s="324"/>
      <c r="AD1176" s="326"/>
      <c r="AE1176" s="324"/>
      <c r="AF1176" s="326"/>
      <c r="AG1176" s="35"/>
      <c r="AH1176" s="35"/>
      <c r="AI1176" s="35"/>
      <c r="AJ1176" s="35"/>
      <c r="AK1176" s="35"/>
      <c r="AL1176" s="35"/>
      <c r="AM1176" s="35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1242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</row>
    <row r="1177" spans="1:228" ht="12.75" customHeight="1" x14ac:dyDescent="0.2">
      <c r="A1177" s="31"/>
      <c r="B1177" s="31"/>
      <c r="C1177" s="31"/>
      <c r="D1177" s="32"/>
      <c r="E1177" s="33"/>
      <c r="F1177" s="33"/>
      <c r="G1177" s="33"/>
      <c r="H1177" s="33"/>
      <c r="I1177" s="33"/>
      <c r="J1177" s="33"/>
      <c r="K1177" s="33"/>
      <c r="L1177" s="33"/>
      <c r="M1177" s="39"/>
      <c r="N1177" s="39"/>
      <c r="O1177" s="39"/>
      <c r="P1177" s="33"/>
      <c r="Q1177" s="524"/>
      <c r="R1177" s="524"/>
      <c r="S1177" s="524"/>
      <c r="T1177" s="524"/>
      <c r="U1177" s="524"/>
      <c r="V1177" s="33"/>
      <c r="W1177" s="33"/>
      <c r="X1177" s="33"/>
      <c r="Y1177" s="33"/>
      <c r="Z1177" s="325"/>
      <c r="AA1177" s="324"/>
      <c r="AB1177" s="325"/>
      <c r="AC1177" s="324"/>
      <c r="AD1177" s="326"/>
      <c r="AE1177" s="324"/>
      <c r="AF1177" s="326"/>
      <c r="AG1177" s="35"/>
      <c r="AH1177" s="35"/>
      <c r="AI1177" s="35"/>
      <c r="AJ1177" s="35"/>
      <c r="AK1177" s="35"/>
      <c r="AL1177" s="35"/>
      <c r="AM1177" s="35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1242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</row>
    <row r="1178" spans="1:228" ht="12.75" customHeight="1" x14ac:dyDescent="0.2">
      <c r="A1178" s="31"/>
      <c r="B1178" s="31"/>
      <c r="C1178" s="31"/>
      <c r="D1178" s="32"/>
      <c r="E1178" s="33"/>
      <c r="F1178" s="33"/>
      <c r="G1178" s="33"/>
      <c r="H1178" s="33"/>
      <c r="I1178" s="33"/>
      <c r="J1178" s="33"/>
      <c r="K1178" s="33"/>
      <c r="L1178" s="33"/>
      <c r="M1178" s="39"/>
      <c r="N1178" s="39"/>
      <c r="O1178" s="39"/>
      <c r="P1178" s="33"/>
      <c r="Q1178" s="524"/>
      <c r="R1178" s="524"/>
      <c r="S1178" s="524"/>
      <c r="T1178" s="524"/>
      <c r="U1178" s="524"/>
      <c r="V1178" s="33"/>
      <c r="W1178" s="33"/>
      <c r="X1178" s="33"/>
      <c r="Y1178" s="33"/>
      <c r="Z1178" s="325"/>
      <c r="AA1178" s="324"/>
      <c r="AB1178" s="325"/>
      <c r="AC1178" s="324"/>
      <c r="AD1178" s="326"/>
      <c r="AE1178" s="324"/>
      <c r="AF1178" s="326"/>
      <c r="AG1178" s="35"/>
      <c r="AH1178" s="35"/>
      <c r="AI1178" s="35"/>
      <c r="AJ1178" s="35"/>
      <c r="AK1178" s="35"/>
      <c r="AL1178" s="35"/>
      <c r="AM1178" s="35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1242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</row>
    <row r="1179" spans="1:228" ht="12.75" customHeight="1" x14ac:dyDescent="0.2">
      <c r="A1179" s="31"/>
      <c r="B1179" s="31"/>
      <c r="C1179" s="31"/>
      <c r="D1179" s="32"/>
      <c r="E1179" s="33"/>
      <c r="F1179" s="33"/>
      <c r="G1179" s="33"/>
      <c r="H1179" s="33"/>
      <c r="I1179" s="33"/>
      <c r="J1179" s="33"/>
      <c r="K1179" s="33"/>
      <c r="L1179" s="33"/>
      <c r="M1179" s="39"/>
      <c r="N1179" s="39"/>
      <c r="O1179" s="39"/>
      <c r="P1179" s="33"/>
      <c r="Q1179" s="524"/>
      <c r="R1179" s="524"/>
      <c r="S1179" s="524"/>
      <c r="T1179" s="524"/>
      <c r="U1179" s="524"/>
      <c r="V1179" s="33"/>
      <c r="W1179" s="33"/>
      <c r="X1179" s="33"/>
      <c r="Y1179" s="33"/>
      <c r="Z1179" s="325"/>
      <c r="AA1179" s="324"/>
      <c r="AB1179" s="325"/>
      <c r="AC1179" s="324"/>
      <c r="AD1179" s="326"/>
      <c r="AE1179" s="324"/>
      <c r="AF1179" s="326"/>
      <c r="AG1179" s="35"/>
      <c r="AH1179" s="35"/>
      <c r="AI1179" s="35"/>
      <c r="AJ1179" s="35"/>
      <c r="AK1179" s="35"/>
      <c r="AL1179" s="35"/>
      <c r="AM1179" s="35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1242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</row>
    <row r="1180" spans="1:228" ht="12.75" customHeight="1" x14ac:dyDescent="0.2">
      <c r="A1180" s="31"/>
      <c r="B1180" s="31"/>
      <c r="C1180" s="31"/>
      <c r="D1180" s="32"/>
      <c r="E1180" s="33"/>
      <c r="F1180" s="33"/>
      <c r="G1180" s="33"/>
      <c r="H1180" s="33"/>
      <c r="I1180" s="33"/>
      <c r="J1180" s="33"/>
      <c r="K1180" s="33"/>
      <c r="L1180" s="33"/>
      <c r="M1180" s="39"/>
      <c r="N1180" s="39"/>
      <c r="O1180" s="39"/>
      <c r="P1180" s="33"/>
      <c r="Q1180" s="524"/>
      <c r="R1180" s="524"/>
      <c r="S1180" s="524"/>
      <c r="T1180" s="524"/>
      <c r="U1180" s="524"/>
      <c r="V1180" s="33"/>
      <c r="W1180" s="33"/>
      <c r="X1180" s="33"/>
      <c r="Y1180" s="33"/>
      <c r="Z1180" s="325"/>
      <c r="AA1180" s="324"/>
      <c r="AB1180" s="325"/>
      <c r="AC1180" s="324"/>
      <c r="AD1180" s="326"/>
      <c r="AE1180" s="324"/>
      <c r="AF1180" s="326"/>
      <c r="AG1180" s="35"/>
      <c r="AH1180" s="35"/>
      <c r="AI1180" s="35"/>
      <c r="AJ1180" s="35"/>
      <c r="AK1180" s="35"/>
      <c r="AL1180" s="35"/>
      <c r="AM1180" s="35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1242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</row>
    <row r="1181" spans="1:228" ht="12.75" customHeight="1" x14ac:dyDescent="0.2">
      <c r="A1181" s="31"/>
      <c r="B1181" s="31"/>
      <c r="C1181" s="31"/>
      <c r="D1181" s="32"/>
      <c r="E1181" s="33"/>
      <c r="F1181" s="33"/>
      <c r="G1181" s="33"/>
      <c r="H1181" s="33"/>
      <c r="I1181" s="33"/>
      <c r="J1181" s="33"/>
      <c r="K1181" s="33"/>
      <c r="L1181" s="33"/>
      <c r="M1181" s="39"/>
      <c r="N1181" s="39"/>
      <c r="O1181" s="39"/>
      <c r="P1181" s="33"/>
      <c r="Q1181" s="524"/>
      <c r="R1181" s="524"/>
      <c r="S1181" s="524"/>
      <c r="T1181" s="524"/>
      <c r="U1181" s="524"/>
      <c r="V1181" s="33"/>
      <c r="W1181" s="33"/>
      <c r="X1181" s="33"/>
      <c r="Y1181" s="33"/>
      <c r="Z1181" s="325"/>
      <c r="AA1181" s="324"/>
      <c r="AB1181" s="325"/>
      <c r="AC1181" s="324"/>
      <c r="AD1181" s="326"/>
      <c r="AE1181" s="324"/>
      <c r="AF1181" s="326"/>
      <c r="AG1181" s="35"/>
      <c r="AH1181" s="35"/>
      <c r="AI1181" s="35"/>
      <c r="AJ1181" s="35"/>
      <c r="AK1181" s="35"/>
      <c r="AL1181" s="35"/>
      <c r="AM1181" s="35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1242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</row>
    <row r="1182" spans="1:228" ht="12.75" customHeight="1" x14ac:dyDescent="0.2">
      <c r="A1182" s="31"/>
      <c r="B1182" s="31"/>
      <c r="C1182" s="31"/>
      <c r="D1182" s="32"/>
      <c r="E1182" s="33"/>
      <c r="F1182" s="33"/>
      <c r="G1182" s="33"/>
      <c r="H1182" s="33"/>
      <c r="I1182" s="33"/>
      <c r="J1182" s="33"/>
      <c r="K1182" s="33"/>
      <c r="L1182" s="33"/>
      <c r="M1182" s="39"/>
      <c r="N1182" s="39"/>
      <c r="O1182" s="39"/>
      <c r="P1182" s="33"/>
      <c r="Q1182" s="524"/>
      <c r="R1182" s="524"/>
      <c r="S1182" s="524"/>
      <c r="T1182" s="524"/>
      <c r="U1182" s="524"/>
      <c r="V1182" s="33"/>
      <c r="W1182" s="33"/>
      <c r="X1182" s="33"/>
      <c r="Y1182" s="33"/>
      <c r="Z1182" s="325"/>
      <c r="AA1182" s="324"/>
      <c r="AB1182" s="325"/>
      <c r="AC1182" s="324"/>
      <c r="AD1182" s="326"/>
      <c r="AE1182" s="324"/>
      <c r="AF1182" s="326"/>
      <c r="AG1182" s="35"/>
      <c r="AH1182" s="35"/>
      <c r="AI1182" s="35"/>
      <c r="AJ1182" s="35"/>
      <c r="AK1182" s="35"/>
      <c r="AL1182" s="35"/>
      <c r="AM1182" s="35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1242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</row>
    <row r="1183" spans="1:228" ht="12.75" customHeight="1" x14ac:dyDescent="0.2">
      <c r="A1183" s="31"/>
      <c r="B1183" s="31"/>
      <c r="C1183" s="31"/>
      <c r="D1183" s="32"/>
      <c r="E1183" s="33"/>
      <c r="F1183" s="33"/>
      <c r="G1183" s="33"/>
      <c r="H1183" s="33"/>
      <c r="I1183" s="33"/>
      <c r="J1183" s="33"/>
      <c r="K1183" s="33"/>
      <c r="L1183" s="33"/>
      <c r="M1183" s="39"/>
      <c r="N1183" s="39"/>
      <c r="O1183" s="39"/>
      <c r="P1183" s="33"/>
      <c r="Q1183" s="524"/>
      <c r="R1183" s="524"/>
      <c r="S1183" s="524"/>
      <c r="T1183" s="524"/>
      <c r="U1183" s="524"/>
      <c r="V1183" s="33"/>
      <c r="W1183" s="33"/>
      <c r="X1183" s="33"/>
      <c r="Y1183" s="33"/>
      <c r="Z1183" s="325"/>
      <c r="AA1183" s="324"/>
      <c r="AB1183" s="325"/>
      <c r="AC1183" s="324"/>
      <c r="AD1183" s="326"/>
      <c r="AE1183" s="324"/>
      <c r="AF1183" s="326"/>
      <c r="AG1183" s="35"/>
      <c r="AH1183" s="35"/>
      <c r="AI1183" s="35"/>
      <c r="AJ1183" s="35"/>
      <c r="AK1183" s="35"/>
      <c r="AL1183" s="35"/>
      <c r="AM1183" s="35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1242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</row>
    <row r="1184" spans="1:228" ht="12.75" customHeight="1" x14ac:dyDescent="0.2">
      <c r="A1184" s="31"/>
      <c r="B1184" s="31"/>
      <c r="C1184" s="31"/>
      <c r="D1184" s="32"/>
      <c r="E1184" s="33"/>
      <c r="F1184" s="33"/>
      <c r="G1184" s="33"/>
      <c r="H1184" s="33"/>
      <c r="I1184" s="33"/>
      <c r="J1184" s="33"/>
      <c r="K1184" s="33"/>
      <c r="L1184" s="33"/>
      <c r="M1184" s="39"/>
      <c r="N1184" s="39"/>
      <c r="O1184" s="39"/>
      <c r="P1184" s="33"/>
      <c r="Q1184" s="524"/>
      <c r="R1184" s="524"/>
      <c r="S1184" s="524"/>
      <c r="T1184" s="524"/>
      <c r="U1184" s="524"/>
      <c r="V1184" s="33"/>
      <c r="W1184" s="33"/>
      <c r="X1184" s="33"/>
      <c r="Y1184" s="33"/>
      <c r="Z1184" s="325"/>
      <c r="AA1184" s="324"/>
      <c r="AB1184" s="325"/>
      <c r="AC1184" s="324"/>
      <c r="AD1184" s="326"/>
      <c r="AE1184" s="324"/>
      <c r="AF1184" s="326"/>
      <c r="AG1184" s="35"/>
      <c r="AH1184" s="35"/>
      <c r="AI1184" s="35"/>
      <c r="AJ1184" s="35"/>
      <c r="AK1184" s="35"/>
      <c r="AL1184" s="35"/>
      <c r="AM1184" s="35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1242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</row>
    <row r="1185" spans="1:228" ht="12.75" customHeight="1" x14ac:dyDescent="0.2">
      <c r="A1185" s="31"/>
      <c r="B1185" s="31"/>
      <c r="C1185" s="31"/>
      <c r="D1185" s="32"/>
      <c r="E1185" s="33"/>
      <c r="F1185" s="33"/>
      <c r="G1185" s="33"/>
      <c r="H1185" s="33"/>
      <c r="I1185" s="33"/>
      <c r="J1185" s="33"/>
      <c r="K1185" s="33"/>
      <c r="L1185" s="33"/>
      <c r="M1185" s="39"/>
      <c r="N1185" s="39"/>
      <c r="O1185" s="39"/>
      <c r="P1185" s="33"/>
      <c r="Q1185" s="524"/>
      <c r="R1185" s="524"/>
      <c r="S1185" s="524"/>
      <c r="T1185" s="524"/>
      <c r="U1185" s="524"/>
      <c r="V1185" s="33"/>
      <c r="W1185" s="33"/>
      <c r="X1185" s="33"/>
      <c r="Y1185" s="33"/>
      <c r="Z1185" s="325"/>
      <c r="AA1185" s="324"/>
      <c r="AB1185" s="325"/>
      <c r="AC1185" s="324"/>
      <c r="AD1185" s="326"/>
      <c r="AE1185" s="324"/>
      <c r="AF1185" s="326"/>
      <c r="AG1185" s="35"/>
      <c r="AH1185" s="35"/>
      <c r="AI1185" s="35"/>
      <c r="AJ1185" s="35"/>
      <c r="AK1185" s="35"/>
      <c r="AL1185" s="35"/>
      <c r="AM1185" s="35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1242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</row>
    <row r="1186" spans="1:228" ht="12.75" customHeight="1" x14ac:dyDescent="0.2">
      <c r="A1186" s="31"/>
      <c r="B1186" s="31"/>
      <c r="C1186" s="31"/>
      <c r="D1186" s="32"/>
      <c r="E1186" s="33"/>
      <c r="F1186" s="33"/>
      <c r="G1186" s="33"/>
      <c r="H1186" s="33"/>
      <c r="I1186" s="33"/>
      <c r="J1186" s="33"/>
      <c r="K1186" s="33"/>
      <c r="L1186" s="33"/>
      <c r="M1186" s="39"/>
      <c r="N1186" s="39"/>
      <c r="O1186" s="39"/>
      <c r="P1186" s="33"/>
      <c r="Q1186" s="524"/>
      <c r="R1186" s="524"/>
      <c r="S1186" s="524"/>
      <c r="T1186" s="524"/>
      <c r="U1186" s="524"/>
      <c r="V1186" s="33"/>
      <c r="W1186" s="33"/>
      <c r="X1186" s="33"/>
      <c r="Y1186" s="33"/>
      <c r="Z1186" s="325"/>
      <c r="AA1186" s="324"/>
      <c r="AB1186" s="325"/>
      <c r="AC1186" s="324"/>
      <c r="AD1186" s="326"/>
      <c r="AE1186" s="324"/>
      <c r="AF1186" s="326"/>
      <c r="AG1186" s="35"/>
      <c r="AH1186" s="35"/>
      <c r="AI1186" s="35"/>
      <c r="AJ1186" s="35"/>
      <c r="AK1186" s="35"/>
      <c r="AL1186" s="35"/>
      <c r="AM1186" s="35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1242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</row>
    <row r="1187" spans="1:228" ht="12.75" customHeight="1" x14ac:dyDescent="0.2">
      <c r="A1187" s="39"/>
      <c r="B1187" s="39"/>
      <c r="C1187" s="39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1242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</row>
    <row r="1188" spans="1:228" ht="12.75" customHeight="1" x14ac:dyDescent="0.2">
      <c r="A1188" s="39"/>
      <c r="B1188" s="39"/>
      <c r="C1188" s="39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1242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</row>
    <row r="1189" spans="1:228" ht="12.75" customHeight="1" x14ac:dyDescent="0.2">
      <c r="A1189" s="39"/>
      <c r="B1189" s="39"/>
      <c r="C1189" s="39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1242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  <c r="FR1189" s="39"/>
      <c r="FS1189" s="39"/>
      <c r="FT1189" s="39"/>
      <c r="FU1189" s="39"/>
      <c r="FV1189" s="39"/>
      <c r="FW1189" s="39"/>
      <c r="FX1189" s="39"/>
      <c r="FY1189" s="39"/>
      <c r="FZ1189" s="39"/>
      <c r="GA1189" s="39"/>
      <c r="GB1189" s="39"/>
      <c r="GC1189" s="39"/>
      <c r="GD1189" s="39"/>
      <c r="GE1189" s="39"/>
      <c r="GF1189" s="39"/>
      <c r="GG1189" s="39"/>
      <c r="GH1189" s="39"/>
      <c r="GI1189" s="39"/>
      <c r="GJ1189" s="39"/>
      <c r="GK1189" s="39"/>
      <c r="GL1189" s="39"/>
      <c r="GM1189" s="39"/>
      <c r="GN1189" s="39"/>
      <c r="GO1189" s="39"/>
      <c r="GP1189" s="39"/>
      <c r="GQ1189" s="39"/>
      <c r="GR1189" s="39"/>
      <c r="GS1189" s="39"/>
      <c r="GT1189" s="39"/>
      <c r="GU1189" s="39"/>
      <c r="GV1189" s="39"/>
      <c r="GW1189" s="39"/>
      <c r="GX1189" s="39"/>
      <c r="GY1189" s="39"/>
      <c r="GZ1189" s="39"/>
      <c r="HA1189" s="39"/>
      <c r="HB1189" s="39"/>
      <c r="HC1189" s="39"/>
      <c r="HD1189" s="39"/>
      <c r="HE1189" s="39"/>
      <c r="HF1189" s="39"/>
      <c r="HG1189" s="39"/>
      <c r="HH1189" s="39"/>
      <c r="HI1189" s="39"/>
      <c r="HJ1189" s="39"/>
      <c r="HK1189" s="39"/>
      <c r="HL1189" s="39"/>
      <c r="HM1189" s="39"/>
      <c r="HN1189" s="39"/>
      <c r="HO1189" s="39"/>
      <c r="HP1189" s="39"/>
      <c r="HQ1189" s="39"/>
      <c r="HR1189" s="39"/>
      <c r="HS1189" s="39"/>
      <c r="HT1189" s="39"/>
    </row>
    <row r="1190" spans="1:228" ht="12.75" customHeight="1" x14ac:dyDescent="0.2">
      <c r="A1190" s="39"/>
      <c r="B1190" s="39"/>
      <c r="C1190" s="39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1242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  <c r="FR1190" s="39"/>
      <c r="FS1190" s="39"/>
      <c r="FT1190" s="39"/>
      <c r="FU1190" s="39"/>
      <c r="FV1190" s="39"/>
      <c r="FW1190" s="39"/>
      <c r="FX1190" s="39"/>
      <c r="FY1190" s="39"/>
      <c r="FZ1190" s="39"/>
      <c r="GA1190" s="39"/>
      <c r="GB1190" s="39"/>
      <c r="GC1190" s="39"/>
      <c r="GD1190" s="39"/>
      <c r="GE1190" s="39"/>
      <c r="GF1190" s="39"/>
      <c r="GG1190" s="39"/>
      <c r="GH1190" s="39"/>
      <c r="GI1190" s="39"/>
      <c r="GJ1190" s="39"/>
      <c r="GK1190" s="39"/>
      <c r="GL1190" s="39"/>
      <c r="GM1190" s="39"/>
      <c r="GN1190" s="39"/>
      <c r="GO1190" s="39"/>
      <c r="GP1190" s="39"/>
      <c r="GQ1190" s="39"/>
      <c r="GR1190" s="39"/>
      <c r="GS1190" s="39"/>
      <c r="GT1190" s="39"/>
      <c r="GU1190" s="39"/>
      <c r="GV1190" s="39"/>
      <c r="GW1190" s="39"/>
      <c r="GX1190" s="39"/>
      <c r="GY1190" s="39"/>
      <c r="GZ1190" s="39"/>
      <c r="HA1190" s="39"/>
      <c r="HB1190" s="39"/>
      <c r="HC1190" s="39"/>
      <c r="HD1190" s="39"/>
      <c r="HE1190" s="39"/>
      <c r="HF1190" s="39"/>
      <c r="HG1190" s="39"/>
      <c r="HH1190" s="39"/>
      <c r="HI1190" s="39"/>
      <c r="HJ1190" s="39"/>
      <c r="HK1190" s="39"/>
      <c r="HL1190" s="39"/>
      <c r="HM1190" s="39"/>
      <c r="HN1190" s="39"/>
      <c r="HO1190" s="39"/>
      <c r="HP1190" s="39"/>
      <c r="HQ1190" s="39"/>
      <c r="HR1190" s="39"/>
      <c r="HS1190" s="39"/>
      <c r="HT1190" s="39"/>
    </row>
    <row r="1191" spans="1:228" ht="12.75" customHeight="1" x14ac:dyDescent="0.2">
      <c r="A1191" s="39"/>
      <c r="B1191" s="39"/>
      <c r="C1191" s="39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1242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  <c r="FR1191" s="39"/>
      <c r="FS1191" s="39"/>
      <c r="FT1191" s="39"/>
      <c r="FU1191" s="39"/>
      <c r="FV1191" s="39"/>
      <c r="FW1191" s="39"/>
      <c r="FX1191" s="39"/>
      <c r="FY1191" s="39"/>
      <c r="FZ1191" s="39"/>
      <c r="GA1191" s="39"/>
      <c r="GB1191" s="39"/>
      <c r="GC1191" s="39"/>
      <c r="GD1191" s="39"/>
      <c r="GE1191" s="39"/>
      <c r="GF1191" s="39"/>
      <c r="GG1191" s="39"/>
      <c r="GH1191" s="39"/>
      <c r="GI1191" s="39"/>
      <c r="GJ1191" s="39"/>
      <c r="GK1191" s="39"/>
      <c r="GL1191" s="39"/>
      <c r="GM1191" s="39"/>
      <c r="GN1191" s="39"/>
      <c r="GO1191" s="39"/>
      <c r="GP1191" s="39"/>
      <c r="GQ1191" s="39"/>
      <c r="GR1191" s="39"/>
      <c r="GS1191" s="39"/>
      <c r="GT1191" s="39"/>
      <c r="GU1191" s="39"/>
      <c r="GV1191" s="39"/>
      <c r="GW1191" s="39"/>
      <c r="GX1191" s="39"/>
      <c r="GY1191" s="39"/>
      <c r="GZ1191" s="39"/>
      <c r="HA1191" s="39"/>
      <c r="HB1191" s="39"/>
      <c r="HC1191" s="39"/>
      <c r="HD1191" s="39"/>
      <c r="HE1191" s="39"/>
      <c r="HF1191" s="39"/>
      <c r="HG1191" s="39"/>
      <c r="HH1191" s="39"/>
      <c r="HI1191" s="39"/>
      <c r="HJ1191" s="39"/>
      <c r="HK1191" s="39"/>
      <c r="HL1191" s="39"/>
      <c r="HM1191" s="39"/>
      <c r="HN1191" s="39"/>
      <c r="HO1191" s="39"/>
      <c r="HP1191" s="39"/>
      <c r="HQ1191" s="39"/>
      <c r="HR1191" s="39"/>
      <c r="HS1191" s="39"/>
      <c r="HT1191" s="39"/>
    </row>
    <row r="1192" spans="1:228" ht="12.75" customHeight="1" x14ac:dyDescent="0.2">
      <c r="A1192" s="39"/>
      <c r="B1192" s="39"/>
      <c r="C1192" s="39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1242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  <c r="FR1192" s="39"/>
      <c r="FS1192" s="39"/>
      <c r="FT1192" s="39"/>
      <c r="FU1192" s="39"/>
      <c r="FV1192" s="39"/>
      <c r="FW1192" s="39"/>
      <c r="FX1192" s="39"/>
      <c r="FY1192" s="39"/>
      <c r="FZ1192" s="39"/>
      <c r="GA1192" s="39"/>
      <c r="GB1192" s="39"/>
      <c r="GC1192" s="39"/>
      <c r="GD1192" s="39"/>
      <c r="GE1192" s="39"/>
      <c r="GF1192" s="39"/>
      <c r="GG1192" s="39"/>
      <c r="GH1192" s="39"/>
      <c r="GI1192" s="39"/>
      <c r="GJ1192" s="39"/>
      <c r="GK1192" s="39"/>
      <c r="GL1192" s="39"/>
      <c r="GM1192" s="39"/>
      <c r="GN1192" s="39"/>
      <c r="GO1192" s="39"/>
      <c r="GP1192" s="39"/>
      <c r="GQ1192" s="39"/>
      <c r="GR1192" s="39"/>
      <c r="GS1192" s="39"/>
      <c r="GT1192" s="39"/>
      <c r="GU1192" s="39"/>
      <c r="GV1192" s="39"/>
      <c r="GW1192" s="39"/>
      <c r="GX1192" s="39"/>
      <c r="GY1192" s="39"/>
      <c r="GZ1192" s="39"/>
      <c r="HA1192" s="39"/>
      <c r="HB1192" s="39"/>
      <c r="HC1192" s="39"/>
      <c r="HD1192" s="39"/>
      <c r="HE1192" s="39"/>
      <c r="HF1192" s="39"/>
      <c r="HG1192" s="39"/>
      <c r="HH1192" s="39"/>
      <c r="HI1192" s="39"/>
      <c r="HJ1192" s="39"/>
      <c r="HK1192" s="39"/>
      <c r="HL1192" s="39"/>
      <c r="HM1192" s="39"/>
      <c r="HN1192" s="39"/>
      <c r="HO1192" s="39"/>
      <c r="HP1192" s="39"/>
      <c r="HQ1192" s="39"/>
      <c r="HR1192" s="39"/>
      <c r="HS1192" s="39"/>
      <c r="HT1192" s="39"/>
    </row>
    <row r="1193" spans="1:228" ht="12.75" customHeight="1" x14ac:dyDescent="0.2">
      <c r="A1193" s="39"/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1242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  <c r="FR1193" s="39"/>
      <c r="FS1193" s="39"/>
      <c r="FT1193" s="39"/>
      <c r="FU1193" s="39"/>
      <c r="FV1193" s="39"/>
      <c r="FW1193" s="39"/>
      <c r="FX1193" s="39"/>
      <c r="FY1193" s="39"/>
      <c r="FZ1193" s="39"/>
      <c r="GA1193" s="39"/>
      <c r="GB1193" s="39"/>
      <c r="GC1193" s="39"/>
      <c r="GD1193" s="39"/>
      <c r="GE1193" s="39"/>
      <c r="GF1193" s="39"/>
      <c r="GG1193" s="39"/>
      <c r="GH1193" s="39"/>
      <c r="GI1193" s="39"/>
      <c r="GJ1193" s="39"/>
      <c r="GK1193" s="39"/>
      <c r="GL1193" s="39"/>
      <c r="GM1193" s="39"/>
      <c r="GN1193" s="39"/>
      <c r="GO1193" s="39"/>
      <c r="GP1193" s="39"/>
      <c r="GQ1193" s="39"/>
      <c r="GR1193" s="39"/>
      <c r="GS1193" s="39"/>
      <c r="GT1193" s="39"/>
      <c r="GU1193" s="39"/>
      <c r="GV1193" s="39"/>
      <c r="GW1193" s="39"/>
      <c r="GX1193" s="39"/>
      <c r="GY1193" s="39"/>
      <c r="GZ1193" s="39"/>
      <c r="HA1193" s="39"/>
      <c r="HB1193" s="39"/>
      <c r="HC1193" s="39"/>
      <c r="HD1193" s="39"/>
      <c r="HE1193" s="39"/>
      <c r="HF1193" s="39"/>
      <c r="HG1193" s="39"/>
      <c r="HH1193" s="39"/>
      <c r="HI1193" s="39"/>
      <c r="HJ1193" s="39"/>
      <c r="HK1193" s="39"/>
      <c r="HL1193" s="39"/>
      <c r="HM1193" s="39"/>
      <c r="HN1193" s="39"/>
      <c r="HO1193" s="39"/>
      <c r="HP1193" s="39"/>
      <c r="HQ1193" s="39"/>
      <c r="HR1193" s="39"/>
      <c r="HS1193" s="39"/>
      <c r="HT1193" s="39"/>
    </row>
    <row r="1194" spans="1:228" ht="12.75" customHeight="1" x14ac:dyDescent="0.2">
      <c r="A1194" s="39"/>
      <c r="B1194" s="39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1242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  <c r="FR1194" s="39"/>
      <c r="FS1194" s="39"/>
      <c r="FT1194" s="39"/>
      <c r="FU1194" s="39"/>
      <c r="FV1194" s="39"/>
      <c r="FW1194" s="39"/>
      <c r="FX1194" s="39"/>
      <c r="FY1194" s="39"/>
      <c r="FZ1194" s="39"/>
      <c r="GA1194" s="39"/>
      <c r="GB1194" s="39"/>
      <c r="GC1194" s="39"/>
      <c r="GD1194" s="39"/>
      <c r="GE1194" s="39"/>
      <c r="GF1194" s="39"/>
      <c r="GG1194" s="39"/>
      <c r="GH1194" s="39"/>
      <c r="GI1194" s="39"/>
      <c r="GJ1194" s="39"/>
      <c r="GK1194" s="39"/>
      <c r="GL1194" s="39"/>
      <c r="GM1194" s="39"/>
      <c r="GN1194" s="39"/>
      <c r="GO1194" s="39"/>
      <c r="GP1194" s="39"/>
      <c r="GQ1194" s="39"/>
      <c r="GR1194" s="39"/>
      <c r="GS1194" s="39"/>
      <c r="GT1194" s="39"/>
      <c r="GU1194" s="39"/>
      <c r="GV1194" s="39"/>
      <c r="GW1194" s="39"/>
      <c r="GX1194" s="39"/>
      <c r="GY1194" s="39"/>
      <c r="GZ1194" s="39"/>
      <c r="HA1194" s="39"/>
      <c r="HB1194" s="39"/>
      <c r="HC1194" s="39"/>
      <c r="HD1194" s="39"/>
      <c r="HE1194" s="39"/>
      <c r="HF1194" s="39"/>
      <c r="HG1194" s="39"/>
      <c r="HH1194" s="39"/>
      <c r="HI1194" s="39"/>
      <c r="HJ1194" s="39"/>
      <c r="HK1194" s="39"/>
      <c r="HL1194" s="39"/>
      <c r="HM1194" s="39"/>
      <c r="HN1194" s="39"/>
      <c r="HO1194" s="39"/>
      <c r="HP1194" s="39"/>
      <c r="HQ1194" s="39"/>
      <c r="HR1194" s="39"/>
      <c r="HS1194" s="39"/>
      <c r="HT1194" s="39"/>
    </row>
    <row r="1195" spans="1:228" ht="12.75" customHeight="1" x14ac:dyDescent="0.2">
      <c r="A1195" s="39"/>
      <c r="B1195" s="39"/>
      <c r="C1195" s="39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1242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  <c r="FR1195" s="39"/>
      <c r="FS1195" s="39"/>
      <c r="FT1195" s="39"/>
      <c r="FU1195" s="39"/>
      <c r="FV1195" s="39"/>
      <c r="FW1195" s="39"/>
      <c r="FX1195" s="39"/>
      <c r="FY1195" s="39"/>
      <c r="FZ1195" s="39"/>
      <c r="GA1195" s="39"/>
      <c r="GB1195" s="39"/>
      <c r="GC1195" s="39"/>
      <c r="GD1195" s="39"/>
      <c r="GE1195" s="39"/>
      <c r="GF1195" s="39"/>
      <c r="GG1195" s="39"/>
      <c r="GH1195" s="39"/>
      <c r="GI1195" s="39"/>
      <c r="GJ1195" s="39"/>
      <c r="GK1195" s="39"/>
      <c r="GL1195" s="39"/>
      <c r="GM1195" s="39"/>
      <c r="GN1195" s="39"/>
      <c r="GO1195" s="39"/>
      <c r="GP1195" s="39"/>
      <c r="GQ1195" s="39"/>
      <c r="GR1195" s="39"/>
      <c r="GS1195" s="39"/>
      <c r="GT1195" s="39"/>
      <c r="GU1195" s="39"/>
      <c r="GV1195" s="39"/>
      <c r="GW1195" s="39"/>
      <c r="GX1195" s="39"/>
      <c r="GY1195" s="39"/>
      <c r="GZ1195" s="39"/>
      <c r="HA1195" s="39"/>
      <c r="HB1195" s="39"/>
      <c r="HC1195" s="39"/>
      <c r="HD1195" s="39"/>
      <c r="HE1195" s="39"/>
      <c r="HF1195" s="39"/>
      <c r="HG1195" s="39"/>
      <c r="HH1195" s="39"/>
      <c r="HI1195" s="39"/>
      <c r="HJ1195" s="39"/>
      <c r="HK1195" s="39"/>
      <c r="HL1195" s="39"/>
      <c r="HM1195" s="39"/>
      <c r="HN1195" s="39"/>
      <c r="HO1195" s="39"/>
      <c r="HP1195" s="39"/>
      <c r="HQ1195" s="39"/>
      <c r="HR1195" s="39"/>
      <c r="HS1195" s="39"/>
      <c r="HT1195" s="39"/>
    </row>
    <row r="1196" spans="1:228" ht="12.75" customHeight="1" x14ac:dyDescent="0.2">
      <c r="A1196" s="39"/>
      <c r="B1196" s="39"/>
      <c r="C1196" s="39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1242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  <c r="FR1196" s="39"/>
      <c r="FS1196" s="39"/>
      <c r="FT1196" s="39"/>
      <c r="FU1196" s="39"/>
      <c r="FV1196" s="39"/>
      <c r="FW1196" s="39"/>
      <c r="FX1196" s="39"/>
      <c r="FY1196" s="39"/>
      <c r="FZ1196" s="39"/>
      <c r="GA1196" s="39"/>
      <c r="GB1196" s="39"/>
      <c r="GC1196" s="39"/>
      <c r="GD1196" s="39"/>
      <c r="GE1196" s="39"/>
      <c r="GF1196" s="39"/>
      <c r="GG1196" s="39"/>
      <c r="GH1196" s="39"/>
      <c r="GI1196" s="39"/>
      <c r="GJ1196" s="39"/>
      <c r="GK1196" s="39"/>
      <c r="GL1196" s="39"/>
      <c r="GM1196" s="39"/>
      <c r="GN1196" s="39"/>
      <c r="GO1196" s="39"/>
      <c r="GP1196" s="39"/>
      <c r="GQ1196" s="39"/>
      <c r="GR1196" s="39"/>
      <c r="GS1196" s="39"/>
      <c r="GT1196" s="39"/>
      <c r="GU1196" s="39"/>
      <c r="GV1196" s="39"/>
      <c r="GW1196" s="39"/>
      <c r="GX1196" s="39"/>
      <c r="GY1196" s="39"/>
      <c r="GZ1196" s="39"/>
      <c r="HA1196" s="39"/>
      <c r="HB1196" s="39"/>
      <c r="HC1196" s="39"/>
      <c r="HD1196" s="39"/>
      <c r="HE1196" s="39"/>
      <c r="HF1196" s="39"/>
      <c r="HG1196" s="39"/>
      <c r="HH1196" s="39"/>
      <c r="HI1196" s="39"/>
      <c r="HJ1196" s="39"/>
      <c r="HK1196" s="39"/>
      <c r="HL1196" s="39"/>
      <c r="HM1196" s="39"/>
      <c r="HN1196" s="39"/>
      <c r="HO1196" s="39"/>
      <c r="HP1196" s="39"/>
      <c r="HQ1196" s="39"/>
      <c r="HR1196" s="39"/>
      <c r="HS1196" s="39"/>
      <c r="HT1196" s="39"/>
    </row>
    <row r="1197" spans="1:228" ht="12.75" customHeight="1" x14ac:dyDescent="0.2">
      <c r="A1197" s="39"/>
      <c r="B1197" s="39"/>
      <c r="C1197" s="39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1242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  <c r="FR1197" s="39"/>
      <c r="FS1197" s="39"/>
      <c r="FT1197" s="39"/>
      <c r="FU1197" s="39"/>
      <c r="FV1197" s="39"/>
      <c r="FW1197" s="39"/>
      <c r="FX1197" s="39"/>
      <c r="FY1197" s="39"/>
      <c r="FZ1197" s="39"/>
      <c r="GA1197" s="39"/>
      <c r="GB1197" s="39"/>
      <c r="GC1197" s="39"/>
      <c r="GD1197" s="39"/>
      <c r="GE1197" s="39"/>
      <c r="GF1197" s="39"/>
      <c r="GG1197" s="39"/>
      <c r="GH1197" s="39"/>
      <c r="GI1197" s="39"/>
      <c r="GJ1197" s="39"/>
      <c r="GK1197" s="39"/>
      <c r="GL1197" s="39"/>
      <c r="GM1197" s="39"/>
      <c r="GN1197" s="39"/>
      <c r="GO1197" s="39"/>
      <c r="GP1197" s="39"/>
      <c r="GQ1197" s="39"/>
      <c r="GR1197" s="39"/>
      <c r="GS1197" s="39"/>
      <c r="GT1197" s="39"/>
      <c r="GU1197" s="39"/>
      <c r="GV1197" s="39"/>
      <c r="GW1197" s="39"/>
      <c r="GX1197" s="39"/>
      <c r="GY1197" s="39"/>
      <c r="GZ1197" s="39"/>
      <c r="HA1197" s="39"/>
      <c r="HB1197" s="39"/>
      <c r="HC1197" s="39"/>
      <c r="HD1197" s="39"/>
      <c r="HE1197" s="39"/>
      <c r="HF1197" s="39"/>
      <c r="HG1197" s="39"/>
      <c r="HH1197" s="39"/>
      <c r="HI1197" s="39"/>
      <c r="HJ1197" s="39"/>
      <c r="HK1197" s="39"/>
      <c r="HL1197" s="39"/>
      <c r="HM1197" s="39"/>
      <c r="HN1197" s="39"/>
      <c r="HO1197" s="39"/>
      <c r="HP1197" s="39"/>
      <c r="HQ1197" s="39"/>
      <c r="HR1197" s="39"/>
      <c r="HS1197" s="39"/>
      <c r="HT1197" s="39"/>
    </row>
    <row r="1198" spans="1:228" ht="12.75" customHeight="1" x14ac:dyDescent="0.2">
      <c r="A1198" s="39"/>
      <c r="B1198" s="39"/>
      <c r="C1198" s="39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1242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  <c r="FT1198" s="39"/>
      <c r="FU1198" s="39"/>
      <c r="FV1198" s="39"/>
      <c r="FW1198" s="39"/>
      <c r="FX1198" s="39"/>
      <c r="FY1198" s="39"/>
      <c r="FZ1198" s="39"/>
      <c r="GA1198" s="39"/>
      <c r="GB1198" s="39"/>
      <c r="GC1198" s="39"/>
      <c r="GD1198" s="39"/>
      <c r="GE1198" s="39"/>
      <c r="GF1198" s="39"/>
      <c r="GG1198" s="39"/>
      <c r="GH1198" s="39"/>
      <c r="GI1198" s="39"/>
      <c r="GJ1198" s="39"/>
      <c r="GK1198" s="39"/>
      <c r="GL1198" s="39"/>
      <c r="GM1198" s="39"/>
      <c r="GN1198" s="39"/>
      <c r="GO1198" s="39"/>
      <c r="GP1198" s="39"/>
      <c r="GQ1198" s="39"/>
      <c r="GR1198" s="39"/>
      <c r="GS1198" s="39"/>
      <c r="GT1198" s="39"/>
      <c r="GU1198" s="39"/>
      <c r="GV1198" s="39"/>
      <c r="GW1198" s="39"/>
      <c r="GX1198" s="39"/>
      <c r="GY1198" s="39"/>
      <c r="GZ1198" s="39"/>
      <c r="HA1198" s="39"/>
      <c r="HB1198" s="39"/>
      <c r="HC1198" s="39"/>
      <c r="HD1198" s="39"/>
      <c r="HE1198" s="39"/>
      <c r="HF1198" s="39"/>
      <c r="HG1198" s="39"/>
      <c r="HH1198" s="39"/>
      <c r="HI1198" s="39"/>
      <c r="HJ1198" s="39"/>
      <c r="HK1198" s="39"/>
      <c r="HL1198" s="39"/>
      <c r="HM1198" s="39"/>
      <c r="HN1198" s="39"/>
      <c r="HO1198" s="39"/>
      <c r="HP1198" s="39"/>
      <c r="HQ1198" s="39"/>
      <c r="HR1198" s="39"/>
      <c r="HS1198" s="39"/>
      <c r="HT1198" s="39"/>
    </row>
    <row r="1199" spans="1:228" ht="12.75" customHeight="1" x14ac:dyDescent="0.2">
      <c r="A1199" s="39"/>
      <c r="B1199" s="39"/>
      <c r="C1199" s="39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1242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  <c r="FT1199" s="39"/>
      <c r="FU1199" s="39"/>
      <c r="FV1199" s="39"/>
      <c r="FW1199" s="39"/>
      <c r="FX1199" s="39"/>
      <c r="FY1199" s="39"/>
      <c r="FZ1199" s="39"/>
      <c r="GA1199" s="39"/>
      <c r="GB1199" s="39"/>
      <c r="GC1199" s="39"/>
      <c r="GD1199" s="39"/>
      <c r="GE1199" s="39"/>
      <c r="GF1199" s="39"/>
      <c r="GG1199" s="39"/>
      <c r="GH1199" s="39"/>
      <c r="GI1199" s="39"/>
      <c r="GJ1199" s="39"/>
      <c r="GK1199" s="39"/>
      <c r="GL1199" s="39"/>
      <c r="GM1199" s="39"/>
      <c r="GN1199" s="39"/>
      <c r="GO1199" s="39"/>
      <c r="GP1199" s="39"/>
      <c r="GQ1199" s="39"/>
      <c r="GR1199" s="39"/>
      <c r="GS1199" s="39"/>
      <c r="GT1199" s="39"/>
      <c r="GU1199" s="39"/>
      <c r="GV1199" s="39"/>
      <c r="GW1199" s="39"/>
      <c r="GX1199" s="39"/>
      <c r="GY1199" s="39"/>
      <c r="GZ1199" s="39"/>
      <c r="HA1199" s="39"/>
      <c r="HB1199" s="39"/>
      <c r="HC1199" s="39"/>
      <c r="HD1199" s="39"/>
      <c r="HE1199" s="39"/>
      <c r="HF1199" s="39"/>
      <c r="HG1199" s="39"/>
      <c r="HH1199" s="39"/>
      <c r="HI1199" s="39"/>
      <c r="HJ1199" s="39"/>
      <c r="HK1199" s="39"/>
      <c r="HL1199" s="39"/>
      <c r="HM1199" s="39"/>
      <c r="HN1199" s="39"/>
      <c r="HO1199" s="39"/>
      <c r="HP1199" s="39"/>
      <c r="HQ1199" s="39"/>
      <c r="HR1199" s="39"/>
      <c r="HS1199" s="39"/>
      <c r="HT1199" s="39"/>
    </row>
    <row r="1200" spans="1:228" ht="12.75" customHeight="1" x14ac:dyDescent="0.2">
      <c r="A1200" s="39"/>
      <c r="B1200" s="39"/>
      <c r="C1200" s="39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1242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  <c r="FR1200" s="39"/>
      <c r="FS1200" s="39"/>
      <c r="FT1200" s="39"/>
      <c r="FU1200" s="39"/>
      <c r="FV1200" s="39"/>
      <c r="FW1200" s="39"/>
      <c r="FX1200" s="39"/>
      <c r="FY1200" s="39"/>
      <c r="FZ1200" s="39"/>
      <c r="GA1200" s="39"/>
      <c r="GB1200" s="39"/>
      <c r="GC1200" s="39"/>
      <c r="GD1200" s="39"/>
      <c r="GE1200" s="39"/>
      <c r="GF1200" s="39"/>
      <c r="GG1200" s="39"/>
      <c r="GH1200" s="39"/>
      <c r="GI1200" s="39"/>
      <c r="GJ1200" s="39"/>
      <c r="GK1200" s="39"/>
      <c r="GL1200" s="39"/>
      <c r="GM1200" s="39"/>
      <c r="GN1200" s="39"/>
      <c r="GO1200" s="39"/>
      <c r="GP1200" s="39"/>
      <c r="GQ1200" s="39"/>
      <c r="GR1200" s="39"/>
      <c r="GS1200" s="39"/>
      <c r="GT1200" s="39"/>
      <c r="GU1200" s="39"/>
      <c r="GV1200" s="39"/>
      <c r="GW1200" s="39"/>
      <c r="GX1200" s="39"/>
      <c r="GY1200" s="39"/>
      <c r="GZ1200" s="39"/>
      <c r="HA1200" s="39"/>
      <c r="HB1200" s="39"/>
      <c r="HC1200" s="39"/>
      <c r="HD1200" s="39"/>
      <c r="HE1200" s="39"/>
      <c r="HF1200" s="39"/>
      <c r="HG1200" s="39"/>
      <c r="HH1200" s="39"/>
      <c r="HI1200" s="39"/>
      <c r="HJ1200" s="39"/>
      <c r="HK1200" s="39"/>
      <c r="HL1200" s="39"/>
      <c r="HM1200" s="39"/>
      <c r="HN1200" s="39"/>
      <c r="HO1200" s="39"/>
      <c r="HP1200" s="39"/>
      <c r="HQ1200" s="39"/>
      <c r="HR1200" s="39"/>
      <c r="HS1200" s="39"/>
      <c r="HT1200" s="39"/>
    </row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</sheetData>
  <sheetProtection algorithmName="SHA-512" hashValue="dSZHg5KwyfSmAl+l4wEq4YTNHwu2FcJA04WwxRIy5D3ObPegKr0n+PEKS+cW9OldyUVeZaazNOu5U2HkDp3Bdw==" saltValue="3i6J4GbBG1fBcCQp50On5Q==" spinCount="100000" sheet="1" objects="1" scenarios="1"/>
  <mergeCells count="15">
    <mergeCell ref="I1:J1"/>
    <mergeCell ref="T1:U1"/>
    <mergeCell ref="C6:J6"/>
    <mergeCell ref="D8:J8"/>
    <mergeCell ref="D9:J9"/>
    <mergeCell ref="N9:R9"/>
    <mergeCell ref="N41:U46"/>
    <mergeCell ref="BF9:BH9"/>
    <mergeCell ref="N10:R10"/>
    <mergeCell ref="C12:G12"/>
    <mergeCell ref="C13:G13"/>
    <mergeCell ref="N25:O25"/>
    <mergeCell ref="D27:E27"/>
    <mergeCell ref="F27:G27"/>
    <mergeCell ref="H27:J27"/>
  </mergeCells>
  <conditionalFormatting sqref="C27">
    <cfRule type="expression" dxfId="26" priority="10" stopIfTrue="1">
      <formula>A51&gt;0</formula>
    </cfRule>
  </conditionalFormatting>
  <conditionalFormatting sqref="C28:C29 G28:G29">
    <cfRule type="expression" dxfId="25" priority="29" stopIfTrue="1">
      <formula>$A$51&gt;0</formula>
    </cfRule>
  </conditionalFormatting>
  <conditionalFormatting sqref="C30:C49 G30:G49">
    <cfRule type="expression" dxfId="24" priority="25" stopIfTrue="1">
      <formula>$A$51&gt;0</formula>
    </cfRule>
  </conditionalFormatting>
  <conditionalFormatting sqref="C50 G50">
    <cfRule type="expression" dxfId="23" priority="32" stopIfTrue="1">
      <formula>$A$51&gt;0</formula>
    </cfRule>
  </conditionalFormatting>
  <conditionalFormatting sqref="D27">
    <cfRule type="expression" dxfId="22" priority="3" stopIfTrue="1">
      <formula>B51&gt;0</formula>
    </cfRule>
  </conditionalFormatting>
  <conditionalFormatting sqref="D28:E29 H28:I29">
    <cfRule type="expression" dxfId="21" priority="1" stopIfTrue="1">
      <formula>$A$51&gt;0</formula>
    </cfRule>
  </conditionalFormatting>
  <conditionalFormatting sqref="D30:E49 H30:I49">
    <cfRule type="expression" dxfId="20" priority="20" stopIfTrue="1">
      <formula>$A$51&gt;0</formula>
    </cfRule>
  </conditionalFormatting>
  <conditionalFormatting sqref="D50:E50 H50:I50">
    <cfRule type="expression" dxfId="19" priority="28" stopIfTrue="1">
      <formula>$A$51&gt;0</formula>
    </cfRule>
  </conditionalFormatting>
  <conditionalFormatting sqref="F27">
    <cfRule type="expression" dxfId="18" priority="2" stopIfTrue="1">
      <formula>D51&gt;0</formula>
    </cfRule>
  </conditionalFormatting>
  <conditionalFormatting sqref="F28:F29 J28:J29">
    <cfRule type="expression" dxfId="17" priority="30" stopIfTrue="1">
      <formula>$A$51&gt;0</formula>
    </cfRule>
  </conditionalFormatting>
  <conditionalFormatting sqref="F30:F49 J30:J49">
    <cfRule type="expression" dxfId="16" priority="27" stopIfTrue="1">
      <formula>$A$51&gt;0</formula>
    </cfRule>
  </conditionalFormatting>
  <conditionalFormatting sqref="F50 J50">
    <cfRule type="expression" dxfId="15" priority="31" stopIfTrue="1">
      <formula>$A$51&gt;0</formula>
    </cfRule>
  </conditionalFormatting>
  <conditionalFormatting sqref="H27:J27">
    <cfRule type="expression" dxfId="14" priority="9" stopIfTrue="1">
      <formula>A51&gt;0</formula>
    </cfRule>
  </conditionalFormatting>
  <conditionalFormatting sqref="J16 Q19">
    <cfRule type="expression" dxfId="13" priority="19" stopIfTrue="1">
      <formula>#REF!&gt;0</formula>
    </cfRule>
  </conditionalFormatting>
  <conditionalFormatting sqref="J19">
    <cfRule type="expression" dxfId="12" priority="21" stopIfTrue="1">
      <formula>#REF!&lt;#REF!</formula>
    </cfRule>
    <cfRule type="expression" dxfId="11" priority="22" stopIfTrue="1">
      <formula>$N$1060=5</formula>
    </cfRule>
  </conditionalFormatting>
  <conditionalFormatting sqref="Q23">
    <cfRule type="expression" dxfId="10" priority="16" stopIfTrue="1">
      <formula>J13&lt;&gt;""</formula>
    </cfRule>
  </conditionalFormatting>
  <conditionalFormatting sqref="Q24">
    <cfRule type="expression" dxfId="9" priority="18" stopIfTrue="1">
      <formula>$J$13&lt;&gt;""</formula>
    </cfRule>
  </conditionalFormatting>
  <conditionalFormatting sqref="Q25">
    <cfRule type="expression" dxfId="8" priority="11" stopIfTrue="1">
      <formula>J13&lt;&gt;""</formula>
    </cfRule>
  </conditionalFormatting>
  <conditionalFormatting sqref="Q26">
    <cfRule type="expression" dxfId="7" priority="12" stopIfTrue="1">
      <formula>J13&lt;&gt;""</formula>
    </cfRule>
  </conditionalFormatting>
  <conditionalFormatting sqref="R17:R20">
    <cfRule type="expression" dxfId="6" priority="33" stopIfTrue="1">
      <formula>$J$13&lt;&gt;""</formula>
    </cfRule>
  </conditionalFormatting>
  <conditionalFormatting sqref="R21">
    <cfRule type="expression" dxfId="5" priority="34" stopIfTrue="1">
      <formula>$J$13&lt;&gt;""</formula>
    </cfRule>
  </conditionalFormatting>
  <conditionalFormatting sqref="R23">
    <cfRule type="expression" dxfId="4" priority="17" stopIfTrue="1">
      <formula>J13&lt;&gt;""</formula>
    </cfRule>
  </conditionalFormatting>
  <conditionalFormatting sqref="R24">
    <cfRule type="expression" dxfId="3" priority="13" stopIfTrue="1">
      <formula>J13&lt;&gt;""</formula>
    </cfRule>
  </conditionalFormatting>
  <conditionalFormatting sqref="R25">
    <cfRule type="expression" dxfId="2" priority="14" stopIfTrue="1">
      <formula>J13&lt;&gt;""</formula>
    </cfRule>
  </conditionalFormatting>
  <conditionalFormatting sqref="R26">
    <cfRule type="expression" dxfId="1" priority="15" stopIfTrue="1">
      <formula>J13&lt;&gt;""</formula>
    </cfRule>
  </conditionalFormatting>
  <conditionalFormatting sqref="R16:S16">
    <cfRule type="expression" dxfId="0" priority="35" stopIfTrue="1">
      <formula>$J$13&lt;&gt;""</formula>
    </cfRule>
  </conditionalFormatting>
  <dataValidations disablePrompts="1" count="3">
    <dataValidation type="list" allowBlank="1" showInputMessage="1" showErrorMessage="1" sqref="JD1" xr:uid="{DE6FD217-394C-4657-AAA0-0709824B09AF}">
      <formula1>$IT$7:$IW$7</formula1>
    </dataValidation>
    <dataValidation type="list" allowBlank="1" showInputMessage="1" showErrorMessage="1" sqref="HW4" xr:uid="{EE9DB7F1-97DC-418A-BD42-EF3D46E857FB}">
      <formula1>$IC$6:$IC$7</formula1>
    </dataValidation>
    <dataValidation type="list" allowBlank="1" showInputMessage="1" showErrorMessage="1" sqref="HW9" xr:uid="{12F63027-2FAC-4D8E-B47D-4FBC7AF5B12E}">
      <formula1>$IC$25:$IC$26</formula1>
    </dataValidation>
  </dataValidations>
  <hyperlinks>
    <hyperlink ref="H27" location="Cotiza!AV1" display="Cotiza!AV1" xr:uid="{7CA59116-DBE3-43EA-8D1D-FC416EF0A3C0}"/>
    <hyperlink ref="BF9" location="Cotiza!AV1" display="Cotiza!AV1" xr:uid="{E4EC18AA-9BF0-4E6F-A36B-E31BD02760BD}"/>
    <hyperlink ref="BF9:BG9" location="Cotiza!A10" display="IR ACOTIZACIÓN" xr:uid="{B8B5E9DF-7E70-4804-AF6A-393EF071F820}"/>
    <hyperlink ref="F27:G27" location="Req_Med!B6" display="REQUISITOS MÉDICOS" xr:uid="{BB3FFE35-4C66-4508-A6B6-60A292CC34FD}"/>
    <hyperlink ref="C27" location="'Cotiza (PN)'!C48" display="'Cotiza (PN)'!C48" xr:uid="{C95F201E-E24A-4B49-95B5-93DC826900F8}"/>
    <hyperlink ref="H27:J27" location="'Cotiza (PN)'!BJ1" display="LÍMITE SUMA ASEGURADA" xr:uid="{EAABEC1D-32C8-46FD-A12B-4C1A15844500}"/>
    <hyperlink ref="D27" location="Cotiza!C10" display="IR COTIZACION" xr:uid="{95FD145C-EAF3-4F6A-A42D-AC020A5D75B3}"/>
    <hyperlink ref="D27:E27" location="'Cotiza (PN)'!C10" display="IR COTIZACION" xr:uid="{5E2BFB4E-475A-4514-860D-9ED05F4FD451}"/>
    <hyperlink ref="BF9:BH9" location="'Cotiza (PN)'!C10" display="IR ACOTIZACIÓN" xr:uid="{89EFD4A0-34A3-4F2E-9732-3923ACDCBC2E}"/>
  </hyperlinks>
  <pageMargins left="0.70866141732283472" right="0.70866141732283472" top="0.74803149606299213" bottom="0.74803149606299213" header="0.31496062992125984" footer="0.31496062992125984"/>
  <pageSetup scale="9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13" r:id="rId4" name="Drop Down 5">
              <controlPr defaultSize="0" autoLine="0" autoPict="0" altText="">
                <anchor moveWithCells="1">
                  <from>
                    <xdr:col>8</xdr:col>
                    <xdr:colOff>15240</xdr:colOff>
                    <xdr:row>11</xdr:row>
                    <xdr:rowOff>22860</xdr:rowOff>
                  </from>
                  <to>
                    <xdr:col>9</xdr:col>
                    <xdr:colOff>365760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4" r:id="rId5" name="Drop Down 6">
              <controlPr defaultSize="0" autoLine="0" autoPict="0">
                <anchor moveWithCells="1">
                  <from>
                    <xdr:col>4</xdr:col>
                    <xdr:colOff>0</xdr:colOff>
                    <xdr:row>16</xdr:row>
                    <xdr:rowOff>15240</xdr:rowOff>
                  </from>
                  <to>
                    <xdr:col>5</xdr:col>
                    <xdr:colOff>22860</xdr:colOff>
                    <xdr:row>17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5" r:id="rId6" name="Drop Down 7">
              <controlPr defaultSize="0" autoLine="0" autoPict="0" altText="">
                <anchor moveWithCells="1">
                  <from>
                    <xdr:col>8</xdr:col>
                    <xdr:colOff>15240</xdr:colOff>
                    <xdr:row>12</xdr:row>
                    <xdr:rowOff>30480</xdr:rowOff>
                  </from>
                  <to>
                    <xdr:col>9</xdr:col>
                    <xdr:colOff>365760</xdr:colOff>
                    <xdr:row>12</xdr:row>
                    <xdr:rowOff>182880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CU106"/>
  <sheetViews>
    <sheetView showGridLines="0" workbookViewId="0">
      <selection activeCell="D8" sqref="D8"/>
    </sheetView>
  </sheetViews>
  <sheetFormatPr defaultColWidth="10.6640625" defaultRowHeight="13.2" x14ac:dyDescent="0.25"/>
  <cols>
    <col min="1" max="1" width="9.33203125" style="126" customWidth="1"/>
    <col min="2" max="2" width="10.44140625" style="126" customWidth="1"/>
    <col min="3" max="3" width="11" style="126" customWidth="1"/>
    <col min="4" max="4" width="11.44140625" style="126" customWidth="1"/>
    <col min="5" max="6" width="12.77734375" style="126" customWidth="1"/>
    <col min="7" max="7" width="10.44140625" style="126" customWidth="1"/>
    <col min="8" max="8" width="11" style="126" customWidth="1"/>
    <col min="9" max="9" width="11.44140625" style="126" customWidth="1"/>
    <col min="10" max="11" width="12.77734375" style="126" customWidth="1"/>
    <col min="12" max="24" width="9.33203125" style="126" customWidth="1"/>
    <col min="25" max="25" width="10" style="126" customWidth="1"/>
    <col min="26" max="26" width="10.21875" style="126" customWidth="1"/>
    <col min="27" max="27" width="27.77734375" style="126" bestFit="1" customWidth="1"/>
    <col min="28" max="29" width="27.44140625" style="126" bestFit="1" customWidth="1"/>
    <col min="30" max="30" width="14.33203125" style="126" customWidth="1"/>
    <col min="31" max="31" width="22" style="126" customWidth="1"/>
    <col min="32" max="32" width="19" style="126" customWidth="1"/>
    <col min="33" max="33" width="10.77734375" style="126" hidden="1" customWidth="1"/>
    <col min="34" max="34" width="6.33203125" style="126" hidden="1" customWidth="1"/>
    <col min="35" max="35" width="23.44140625" style="126" hidden="1" customWidth="1"/>
    <col min="36" max="36" width="6.33203125" style="126" hidden="1" customWidth="1"/>
    <col min="37" max="37" width="5.77734375" style="126" hidden="1" customWidth="1"/>
    <col min="38" max="38" width="8" style="126" hidden="1" customWidth="1"/>
    <col min="39" max="39" width="8.33203125" style="126" hidden="1" customWidth="1"/>
    <col min="40" max="40" width="5.44140625" style="126" hidden="1" customWidth="1"/>
    <col min="41" max="41" width="6.21875" style="126" hidden="1" customWidth="1"/>
    <col min="42" max="42" width="13.6640625" style="126" hidden="1" customWidth="1"/>
    <col min="43" max="43" width="8.21875" style="126" hidden="1" customWidth="1"/>
    <col min="44" max="44" width="9.77734375" style="126" hidden="1" customWidth="1"/>
    <col min="45" max="45" width="8.21875" style="126" hidden="1" customWidth="1"/>
    <col min="46" max="47" width="2.77734375" style="126" hidden="1" customWidth="1"/>
    <col min="48" max="49" width="8.21875" style="126" hidden="1" customWidth="1"/>
    <col min="50" max="51" width="2.77734375" style="126" hidden="1" customWidth="1"/>
    <col min="52" max="53" width="8.21875" style="126" hidden="1" customWidth="1"/>
    <col min="54" max="55" width="2.77734375" style="126" hidden="1" customWidth="1"/>
    <col min="56" max="57" width="8.21875" style="126" hidden="1" customWidth="1"/>
    <col min="58" max="59" width="2.77734375" style="126" hidden="1" customWidth="1"/>
    <col min="60" max="61" width="8.21875" style="126" hidden="1" customWidth="1"/>
    <col min="62" max="63" width="2.77734375" style="126" hidden="1" customWidth="1"/>
    <col min="64" max="64" width="8.21875" style="126" hidden="1" customWidth="1"/>
    <col min="65" max="65" width="9.33203125" style="126" hidden="1" customWidth="1"/>
    <col min="66" max="67" width="2.77734375" style="126" hidden="1" customWidth="1"/>
    <col min="68" max="68" width="8.21875" style="126" hidden="1" customWidth="1"/>
    <col min="69" max="69" width="10.6640625" style="126" hidden="1" customWidth="1"/>
    <col min="70" max="71" width="2.77734375" style="126" hidden="1" customWidth="1"/>
    <col min="72" max="75" width="8.21875" style="126" hidden="1" customWidth="1"/>
    <col min="76" max="91" width="8.21875" style="126" customWidth="1"/>
    <col min="92" max="99" width="10.6640625" style="126" customWidth="1"/>
    <col min="100" max="16384" width="10.6640625" style="126"/>
  </cols>
  <sheetData>
    <row r="1" spans="2:90" x14ac:dyDescent="0.25"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878" t="s">
        <v>332</v>
      </c>
      <c r="N1" s="879"/>
      <c r="O1" s="880"/>
      <c r="P1" s="876"/>
      <c r="Q1" s="953"/>
      <c r="R1" s="953"/>
      <c r="S1" s="953"/>
      <c r="T1" s="953"/>
      <c r="U1" s="953"/>
      <c r="V1" s="953"/>
      <c r="W1" s="953"/>
      <c r="X1" s="953"/>
      <c r="Y1" s="954"/>
      <c r="Z1" s="954"/>
      <c r="AA1" s="954"/>
      <c r="AB1" s="954"/>
      <c r="AC1" s="954"/>
      <c r="AD1" s="954"/>
      <c r="AE1" s="954"/>
      <c r="AF1" s="953"/>
      <c r="AG1" s="953"/>
      <c r="AH1" s="127" t="s">
        <v>333</v>
      </c>
      <c r="AI1" s="954"/>
      <c r="AJ1" s="954"/>
      <c r="AK1" s="954"/>
      <c r="AL1" s="954"/>
      <c r="AM1" s="954"/>
      <c r="AN1" s="954"/>
      <c r="AO1" s="954"/>
      <c r="AP1" s="954"/>
      <c r="AQ1" s="868" t="s">
        <v>334</v>
      </c>
      <c r="AR1" s="868"/>
      <c r="AS1" s="868" t="str">
        <f ca="1">D8</f>
        <v>1) EJEMPLO</v>
      </c>
      <c r="AT1" s="955"/>
      <c r="AU1" s="955"/>
      <c r="AV1" s="955"/>
      <c r="AW1" s="955"/>
      <c r="AX1" s="955"/>
      <c r="AY1" s="955"/>
      <c r="AZ1" s="955"/>
      <c r="BA1" s="953"/>
      <c r="BB1" s="953"/>
      <c r="BC1" s="953"/>
      <c r="BD1" s="953"/>
      <c r="BE1" s="953"/>
      <c r="BF1" s="953"/>
      <c r="BG1" s="953"/>
      <c r="BH1" s="953"/>
      <c r="BI1" s="953"/>
      <c r="BJ1" s="953"/>
      <c r="BK1" s="953"/>
      <c r="BL1" s="953"/>
      <c r="BM1" s="953"/>
      <c r="BN1" s="953"/>
      <c r="BO1" s="953"/>
      <c r="BP1" s="953"/>
      <c r="BQ1" s="953"/>
      <c r="BR1" s="953"/>
      <c r="BS1" s="953"/>
      <c r="BT1" s="953"/>
      <c r="BU1" s="953"/>
      <c r="BV1" s="953"/>
      <c r="BW1" s="953"/>
      <c r="BX1" s="953"/>
      <c r="BY1" s="953"/>
      <c r="BZ1" s="953"/>
      <c r="CA1" s="953"/>
      <c r="CB1" s="953"/>
      <c r="CC1" s="953"/>
      <c r="CD1" s="953"/>
      <c r="CE1" s="953"/>
      <c r="CF1" s="953"/>
      <c r="CG1" s="953"/>
      <c r="CH1" s="953"/>
      <c r="CI1" s="953"/>
      <c r="CJ1" s="953"/>
      <c r="CK1" s="953"/>
      <c r="CL1" s="953"/>
    </row>
    <row r="2" spans="2:90" x14ac:dyDescent="0.25">
      <c r="B2" s="953"/>
      <c r="C2" s="953"/>
      <c r="D2" s="953"/>
      <c r="E2" s="953"/>
      <c r="F2" s="953"/>
      <c r="G2" s="953"/>
      <c r="H2" s="953"/>
      <c r="I2" s="953"/>
      <c r="K2" s="56">
        <f ca="1">'Cotiza (PN)'!I1</f>
        <v>45985</v>
      </c>
      <c r="L2" s="1231"/>
      <c r="M2" s="953"/>
      <c r="N2" s="953"/>
      <c r="O2" s="953"/>
      <c r="P2" s="953"/>
      <c r="Q2" s="953"/>
      <c r="R2" s="953"/>
      <c r="S2" s="953"/>
      <c r="T2" s="953"/>
      <c r="U2" s="953"/>
      <c r="V2" s="953"/>
      <c r="W2" s="953"/>
      <c r="X2" s="953"/>
      <c r="Y2" s="954"/>
      <c r="Z2" s="954"/>
      <c r="AA2" s="954"/>
      <c r="AB2" s="954"/>
      <c r="AC2" s="954"/>
      <c r="AD2" s="131"/>
      <c r="AE2" s="954"/>
      <c r="AF2" s="953"/>
      <c r="AG2" s="953"/>
      <c r="AH2" s="132" t="s">
        <v>335</v>
      </c>
      <c r="AI2" s="132" t="s">
        <v>336</v>
      </c>
      <c r="AJ2" s="132" t="s">
        <v>337</v>
      </c>
      <c r="AK2" s="133" t="s">
        <v>249</v>
      </c>
      <c r="AL2" s="8"/>
      <c r="AM2" s="134" t="s">
        <v>338</v>
      </c>
      <c r="AN2" s="134" t="s">
        <v>339</v>
      </c>
      <c r="AO2" s="134" t="s">
        <v>326</v>
      </c>
      <c r="AP2" s="954"/>
      <c r="AQ2" s="128" t="s">
        <v>340</v>
      </c>
      <c r="AR2" s="129" t="str">
        <f>CONCATENATE("REQUISITOS PLAN EN"," ",AJ12)</f>
        <v>REQUISITOS PLAN EN Dolares</v>
      </c>
      <c r="AS2" s="956"/>
      <c r="AT2" s="956"/>
      <c r="AU2" s="956"/>
      <c r="AV2" s="956"/>
      <c r="AW2" s="956"/>
      <c r="AX2" s="956"/>
      <c r="AY2" s="130" t="s">
        <v>341</v>
      </c>
      <c r="AZ2" s="130"/>
      <c r="BA2" s="957">
        <f ca="1">IF($BI$2=1,AO10,0)</f>
        <v>1</v>
      </c>
      <c r="BB2" s="956"/>
      <c r="BC2" s="956"/>
      <c r="BD2" s="958"/>
      <c r="BE2" s="954"/>
      <c r="BF2" s="954"/>
      <c r="BG2" s="954"/>
      <c r="BH2" s="959" t="s">
        <v>342</v>
      </c>
      <c r="BI2" s="960">
        <v>1</v>
      </c>
      <c r="BJ2" s="953"/>
      <c r="BK2" s="959" t="s">
        <v>343</v>
      </c>
      <c r="BL2" s="961"/>
      <c r="BM2" s="962" t="e">
        <f>IF(OR(#REF!=2,#REF!=4),"Fuma","No Fuma")</f>
        <v>#REF!</v>
      </c>
      <c r="BN2" s="954"/>
      <c r="BO2" s="954"/>
      <c r="BP2" s="954"/>
      <c r="BQ2" s="954"/>
      <c r="BR2" s="954"/>
      <c r="BS2" s="954"/>
      <c r="BT2" s="954"/>
      <c r="BU2" s="954"/>
      <c r="BV2" s="954"/>
      <c r="BW2" s="954"/>
      <c r="BX2" s="954"/>
      <c r="BY2" s="954"/>
      <c r="BZ2" s="954"/>
      <c r="CA2" s="954"/>
      <c r="CB2" s="954"/>
      <c r="CC2" s="8"/>
      <c r="CD2" s="8"/>
      <c r="CE2" s="8"/>
      <c r="CF2" s="8"/>
      <c r="CG2" s="8"/>
      <c r="CH2" s="8"/>
      <c r="CI2" s="8"/>
      <c r="CJ2" s="8"/>
      <c r="CK2" s="58"/>
      <c r="CL2" s="58"/>
    </row>
    <row r="3" spans="2:90" x14ac:dyDescent="0.25">
      <c r="B3" s="953"/>
      <c r="C3" s="953"/>
      <c r="D3" s="953"/>
      <c r="E3" s="953"/>
      <c r="F3" s="953"/>
      <c r="G3" s="953"/>
      <c r="H3" s="953"/>
      <c r="I3" s="953"/>
      <c r="J3" s="8"/>
      <c r="K3" s="1276" t="str">
        <f>'Cotiza (PN)'!J2</f>
        <v>GoldLife Temporal</v>
      </c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4"/>
      <c r="Z3" s="954"/>
      <c r="AA3" s="954"/>
      <c r="AB3" s="954"/>
      <c r="AC3" s="954"/>
      <c r="AD3" s="131"/>
      <c r="AE3" s="954"/>
      <c r="AF3" s="953"/>
      <c r="AG3" s="953"/>
      <c r="AH3" s="25">
        <v>1</v>
      </c>
      <c r="AI3" s="132" t="s">
        <v>344</v>
      </c>
      <c r="AJ3" s="25">
        <v>1</v>
      </c>
      <c r="AK3" s="25"/>
      <c r="AL3" s="8"/>
      <c r="AM3" s="25">
        <v>18</v>
      </c>
      <c r="AN3" s="25">
        <v>40</v>
      </c>
      <c r="AO3" s="132">
        <v>3</v>
      </c>
      <c r="AP3" s="954"/>
      <c r="AQ3" s="135">
        <v>1</v>
      </c>
      <c r="AR3" s="85" t="str">
        <f ca="1">HLOOKUP($AO$10,$AS$32:$BS$42,AQ3+1)</f>
        <v>Declaración jurada del solicitante</v>
      </c>
      <c r="AS3" s="961"/>
      <c r="AT3" s="961"/>
      <c r="AU3" s="961"/>
      <c r="AV3" s="961"/>
      <c r="AW3" s="961"/>
      <c r="AX3" s="961"/>
      <c r="AY3" s="961"/>
      <c r="AZ3" s="961"/>
      <c r="BA3" s="961"/>
      <c r="BB3" s="961"/>
      <c r="BC3" s="961"/>
      <c r="BD3" s="963"/>
      <c r="BE3" s="954"/>
      <c r="BF3" s="954"/>
      <c r="BG3" s="954"/>
      <c r="BH3" s="964" t="s">
        <v>345</v>
      </c>
      <c r="BI3" s="965"/>
      <c r="BJ3" s="954"/>
      <c r="BK3" s="966"/>
      <c r="BL3" s="967"/>
      <c r="BM3" s="968" t="e">
        <f>IF(OR(#REF!=2,#REF!=4),"Fuma","No Fuma")</f>
        <v>#REF!</v>
      </c>
      <c r="BN3" s="954"/>
      <c r="BO3" s="954"/>
      <c r="BP3" s="954"/>
      <c r="BQ3" s="954"/>
      <c r="BR3" s="954"/>
      <c r="BS3" s="954"/>
      <c r="BT3" s="954"/>
      <c r="BU3" s="954"/>
      <c r="BV3" s="954"/>
      <c r="BW3" s="954"/>
      <c r="BX3" s="954"/>
      <c r="BY3" s="954"/>
      <c r="BZ3" s="954"/>
      <c r="CA3" s="954"/>
      <c r="CB3" s="954"/>
      <c r="CC3" s="20"/>
      <c r="CD3" s="20"/>
      <c r="CE3" s="20"/>
      <c r="CF3" s="20"/>
      <c r="CG3" s="20"/>
      <c r="CH3" s="20"/>
      <c r="CI3" s="8"/>
      <c r="CJ3" s="8"/>
      <c r="CK3" s="58"/>
      <c r="CL3" s="58"/>
    </row>
    <row r="4" spans="2:90" x14ac:dyDescent="0.25">
      <c r="B4" s="953"/>
      <c r="C4" s="953"/>
      <c r="D4" s="953"/>
      <c r="E4" s="953"/>
      <c r="F4" s="953"/>
      <c r="G4" s="953"/>
      <c r="H4" s="953"/>
      <c r="I4" s="953"/>
      <c r="J4" s="4"/>
      <c r="K4" s="56" t="str">
        <f>'Cotiza (PN)'!J3</f>
        <v>Versión VN.1.0 - Nov 2025</v>
      </c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4"/>
      <c r="Z4" s="954"/>
      <c r="AA4" s="954"/>
      <c r="AB4" s="954"/>
      <c r="AC4" s="954"/>
      <c r="AD4" s="131"/>
      <c r="AE4" s="954"/>
      <c r="AF4" s="953"/>
      <c r="AG4" s="953"/>
      <c r="AH4" s="26">
        <f t="shared" ref="AH4:AH10" si="0">AH3+1</f>
        <v>2</v>
      </c>
      <c r="AI4" s="137" t="s">
        <v>346</v>
      </c>
      <c r="AJ4" s="26">
        <f t="shared" ref="AJ4:AJ10" si="1">AJ3+1</f>
        <v>2</v>
      </c>
      <c r="AK4" s="26"/>
      <c r="AL4" s="8"/>
      <c r="AM4" s="26">
        <v>41</v>
      </c>
      <c r="AN4" s="26">
        <v>50</v>
      </c>
      <c r="AO4" s="137">
        <v>4</v>
      </c>
      <c r="AP4" s="954"/>
      <c r="AQ4" s="17">
        <f t="shared" ref="AQ4:AQ12" si="2">AQ3+1</f>
        <v>2</v>
      </c>
      <c r="AR4" s="8" t="str">
        <f ca="1">IF(AO10=1,"",HLOOKUP($AO$10,$AS$32:$BS$42,AQ4+1))</f>
        <v/>
      </c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69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8"/>
      <c r="CD4" s="8"/>
      <c r="CE4" s="8"/>
      <c r="CF4" s="8"/>
      <c r="CG4" s="8"/>
      <c r="CH4" s="8"/>
      <c r="CI4" s="20"/>
      <c r="CJ4" s="20"/>
      <c r="CK4" s="136"/>
      <c r="CL4" s="136"/>
    </row>
    <row r="5" spans="2:90" x14ac:dyDescent="0.25">
      <c r="B5" s="138" t="str">
        <f>UPPER('Cotiza (PN)'!J2)</f>
        <v>GOLDLIFE TEMPORAL</v>
      </c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127" t="s">
        <v>347</v>
      </c>
      <c r="Z5" s="954"/>
      <c r="AA5" s="954"/>
      <c r="AB5" s="954"/>
      <c r="AC5" s="954"/>
      <c r="AD5" s="954"/>
      <c r="AE5" s="954"/>
      <c r="AF5" s="953"/>
      <c r="AG5" s="953"/>
      <c r="AH5" s="26">
        <f t="shared" si="0"/>
        <v>3</v>
      </c>
      <c r="AI5" s="137" t="s">
        <v>348</v>
      </c>
      <c r="AJ5" s="26">
        <f t="shared" si="1"/>
        <v>3</v>
      </c>
      <c r="AK5" s="26"/>
      <c r="AL5" s="8"/>
      <c r="AM5" s="61">
        <v>51</v>
      </c>
      <c r="AN5" s="61">
        <v>65</v>
      </c>
      <c r="AO5" s="139">
        <v>5</v>
      </c>
      <c r="AP5" s="954"/>
      <c r="AQ5" s="17">
        <f t="shared" si="2"/>
        <v>3</v>
      </c>
      <c r="AR5" s="8" t="str">
        <f t="shared" ref="AR5:AR12" ca="1" si="3">HLOOKUP($AO$10,$AS$32:$BS$42,AQ5+1)</f>
        <v xml:space="preserve"> </v>
      </c>
      <c r="AS5" s="954"/>
      <c r="AT5" s="954"/>
      <c r="AU5" s="954"/>
      <c r="AV5" s="954"/>
      <c r="AW5" s="954"/>
      <c r="AX5" s="954"/>
      <c r="AY5" s="954"/>
      <c r="AZ5" s="954"/>
      <c r="BA5" s="954"/>
      <c r="BB5" s="954"/>
      <c r="BC5" s="954"/>
      <c r="BD5" s="969"/>
      <c r="BE5" s="954"/>
      <c r="BF5" s="954"/>
      <c r="BG5" s="954"/>
      <c r="BH5" s="954"/>
      <c r="BI5" s="954"/>
      <c r="BJ5" s="954"/>
      <c r="BK5" s="954"/>
      <c r="BL5" s="954"/>
      <c r="BM5" s="954"/>
      <c r="BN5" s="954"/>
      <c r="BO5" s="954"/>
      <c r="BP5" s="954"/>
      <c r="BQ5" s="954"/>
      <c r="BR5" s="954"/>
      <c r="BS5" s="954"/>
      <c r="BT5" s="954"/>
      <c r="BU5" s="954"/>
      <c r="BV5" s="954"/>
      <c r="BW5" s="954"/>
      <c r="BX5" s="954"/>
      <c r="BY5" s="954"/>
      <c r="BZ5" s="954"/>
      <c r="CA5" s="954"/>
      <c r="CB5" s="954"/>
      <c r="CC5" s="8"/>
      <c r="CD5" s="8"/>
      <c r="CE5" s="8"/>
      <c r="CF5" s="8"/>
      <c r="CG5" s="8"/>
      <c r="CH5" s="8"/>
      <c r="CI5" s="8"/>
      <c r="CJ5" s="8"/>
      <c r="CK5" s="58"/>
      <c r="CL5" s="58"/>
    </row>
    <row r="6" spans="2:90" x14ac:dyDescent="0.25">
      <c r="B6" s="954"/>
      <c r="C6" s="954"/>
      <c r="D6" s="954"/>
      <c r="E6" s="954"/>
      <c r="F6" s="954"/>
      <c r="G6" s="954"/>
      <c r="H6" s="954"/>
      <c r="I6" s="954"/>
      <c r="J6" s="970"/>
      <c r="K6" s="954"/>
      <c r="L6" s="954"/>
      <c r="M6" s="954"/>
      <c r="N6" s="953"/>
      <c r="O6" s="953"/>
      <c r="P6" s="953"/>
      <c r="Q6" s="953"/>
      <c r="R6" s="953"/>
      <c r="S6" s="953"/>
      <c r="T6" s="953"/>
      <c r="U6" s="953"/>
      <c r="V6" s="953"/>
      <c r="W6" s="953"/>
      <c r="X6" s="953"/>
      <c r="Y6" s="127" t="s">
        <v>349</v>
      </c>
      <c r="Z6" s="954"/>
      <c r="AA6" s="954"/>
      <c r="AB6" s="954"/>
      <c r="AC6" s="954"/>
      <c r="AD6" s="970"/>
      <c r="AE6" s="970"/>
      <c r="AF6" s="971"/>
      <c r="AG6" s="953"/>
      <c r="AH6" s="26">
        <f t="shared" si="0"/>
        <v>4</v>
      </c>
      <c r="AI6" s="137" t="s">
        <v>350</v>
      </c>
      <c r="AJ6" s="26">
        <f t="shared" si="1"/>
        <v>4</v>
      </c>
      <c r="AK6" s="26"/>
      <c r="AL6" s="8"/>
      <c r="AM6" s="8"/>
      <c r="AN6" s="8"/>
      <c r="AO6" s="8"/>
      <c r="AP6" s="954"/>
      <c r="AQ6" s="17">
        <f t="shared" si="2"/>
        <v>4</v>
      </c>
      <c r="AR6" s="8" t="str">
        <f t="shared" ca="1" si="3"/>
        <v xml:space="preserve"> </v>
      </c>
      <c r="AS6" s="954"/>
      <c r="AT6" s="954"/>
      <c r="AU6" s="954"/>
      <c r="AV6" s="954"/>
      <c r="AW6" s="954"/>
      <c r="AX6" s="954"/>
      <c r="AY6" s="954"/>
      <c r="AZ6" s="954"/>
      <c r="BA6" s="954"/>
      <c r="BB6" s="954"/>
      <c r="BC6" s="954"/>
      <c r="BD6" s="969"/>
      <c r="BE6" s="954"/>
      <c r="BF6" s="954"/>
      <c r="BG6" s="954"/>
      <c r="BH6" s="954"/>
      <c r="BI6" s="954"/>
      <c r="BJ6" s="954"/>
      <c r="BK6" s="954"/>
      <c r="BL6" s="954"/>
      <c r="BM6" s="954"/>
      <c r="BN6" s="954"/>
      <c r="BO6" s="954"/>
      <c r="BP6" s="954"/>
      <c r="BQ6" s="954"/>
      <c r="BR6" s="954"/>
      <c r="BS6" s="954"/>
      <c r="BT6" s="954"/>
      <c r="BU6" s="954"/>
      <c r="BV6" s="954"/>
      <c r="BW6" s="954"/>
      <c r="BX6" s="954"/>
      <c r="BY6" s="954"/>
      <c r="BZ6" s="954"/>
      <c r="CA6" s="954"/>
      <c r="CB6" s="954"/>
      <c r="CC6" s="8"/>
      <c r="CD6" s="8"/>
      <c r="CE6" s="8"/>
      <c r="CF6" s="8"/>
      <c r="CG6" s="8"/>
      <c r="CH6" s="8"/>
      <c r="CI6" s="8"/>
      <c r="CJ6" s="8"/>
      <c r="CK6" s="58"/>
      <c r="CL6" s="58"/>
    </row>
    <row r="7" spans="2:90" x14ac:dyDescent="0.25">
      <c r="B7" s="953" t="s">
        <v>351</v>
      </c>
      <c r="C7" s="953"/>
      <c r="D7" s="972">
        <v>1</v>
      </c>
      <c r="E7" s="953"/>
      <c r="F7" s="954"/>
      <c r="G7" s="954" t="str">
        <f>IF('Cotiza (PN)'!J13&lt;&gt;"",B7,"")</f>
        <v/>
      </c>
      <c r="H7" s="954"/>
      <c r="I7" s="972" t="str">
        <f>IF(G7&lt;&gt;"",2,"")</f>
        <v/>
      </c>
      <c r="J7" s="954"/>
      <c r="K7" s="954"/>
      <c r="L7" s="954"/>
      <c r="M7" s="954"/>
      <c r="N7" s="953"/>
      <c r="O7" s="953"/>
      <c r="P7" s="953"/>
      <c r="Q7" s="953"/>
      <c r="R7" s="953"/>
      <c r="S7" s="953"/>
      <c r="T7" s="953"/>
      <c r="U7" s="953"/>
      <c r="V7" s="953"/>
      <c r="W7" s="953"/>
      <c r="X7" s="953"/>
      <c r="Y7" s="127" t="s">
        <v>352</v>
      </c>
      <c r="Z7" s="953"/>
      <c r="AA7" s="953"/>
      <c r="AB7" s="953"/>
      <c r="AC7" s="953"/>
      <c r="AD7" s="953"/>
      <c r="AE7" s="970"/>
      <c r="AF7" s="971"/>
      <c r="AG7" s="953"/>
      <c r="AH7" s="26">
        <f t="shared" si="0"/>
        <v>5</v>
      </c>
      <c r="AI7" s="137" t="s">
        <v>353</v>
      </c>
      <c r="AJ7" s="26">
        <f t="shared" si="1"/>
        <v>5</v>
      </c>
      <c r="AK7" s="26"/>
      <c r="AL7" s="8"/>
      <c r="AM7" s="973" t="s">
        <v>333</v>
      </c>
      <c r="AN7" s="973"/>
      <c r="AO7" s="973"/>
      <c r="AP7" s="954"/>
      <c r="AQ7" s="17">
        <f t="shared" si="2"/>
        <v>5</v>
      </c>
      <c r="AR7" s="8" t="str">
        <f t="shared" ca="1" si="3"/>
        <v xml:space="preserve"> </v>
      </c>
      <c r="AS7" s="954"/>
      <c r="AT7" s="954"/>
      <c r="AU7" s="954"/>
      <c r="AV7" s="954"/>
      <c r="AW7" s="954"/>
      <c r="AX7" s="954"/>
      <c r="AY7" s="954"/>
      <c r="AZ7" s="954"/>
      <c r="BA7" s="954"/>
      <c r="BB7" s="954"/>
      <c r="BC7" s="954"/>
      <c r="BD7" s="969"/>
      <c r="BE7" s="954"/>
      <c r="BF7" s="954"/>
      <c r="BG7" s="954"/>
      <c r="BH7" s="954"/>
      <c r="BI7" s="954"/>
      <c r="BJ7" s="954"/>
      <c r="BK7" s="954"/>
      <c r="BL7" s="954"/>
      <c r="BM7" s="954"/>
      <c r="BN7" s="954"/>
      <c r="BO7" s="954"/>
      <c r="BP7" s="954"/>
      <c r="BQ7" s="954"/>
      <c r="BR7" s="954"/>
      <c r="BS7" s="954"/>
      <c r="BT7" s="954"/>
      <c r="BU7" s="954"/>
      <c r="BV7" s="954"/>
      <c r="BW7" s="954"/>
      <c r="BX7" s="954"/>
      <c r="BY7" s="954"/>
      <c r="BZ7" s="954"/>
      <c r="CA7" s="954"/>
      <c r="CB7" s="954"/>
      <c r="CC7" s="8"/>
      <c r="CD7" s="8"/>
      <c r="CE7" s="8"/>
      <c r="CF7" s="8"/>
      <c r="CG7" s="8"/>
      <c r="CH7" s="8"/>
      <c r="CI7" s="8"/>
      <c r="CJ7" s="8"/>
      <c r="CK7" s="58"/>
      <c r="CL7" s="58"/>
    </row>
    <row r="8" spans="2:90" x14ac:dyDescent="0.25">
      <c r="B8" s="954" t="s">
        <v>354</v>
      </c>
      <c r="C8" s="954"/>
      <c r="D8" s="127" t="str">
        <f ca="1">IF($D$7=1,'Cotiza (PN)'!N9,"")</f>
        <v>1) EJEMPLO</v>
      </c>
      <c r="E8" s="954"/>
      <c r="F8" s="954"/>
      <c r="G8" s="954" t="str">
        <f>IF('Cotiza (PN)'!$J$13&lt;&gt;"",B8,"")</f>
        <v/>
      </c>
      <c r="H8" s="954"/>
      <c r="I8" s="127" t="str">
        <f>IF($I$7=2,'Cotiza (PN)'!N10,"")</f>
        <v/>
      </c>
      <c r="J8" s="954"/>
      <c r="K8" s="954"/>
      <c r="L8" s="954"/>
      <c r="M8" s="954"/>
      <c r="N8" s="953"/>
      <c r="O8" s="953"/>
      <c r="P8" s="953"/>
      <c r="Q8" s="953"/>
      <c r="R8" s="953"/>
      <c r="S8" s="953"/>
      <c r="T8" s="953"/>
      <c r="U8" s="953"/>
      <c r="V8" s="953"/>
      <c r="W8" s="953"/>
      <c r="X8" s="953"/>
      <c r="Y8" s="953"/>
      <c r="Z8" s="953"/>
      <c r="AA8" s="953"/>
      <c r="AB8" s="953"/>
      <c r="AC8" s="953"/>
      <c r="AD8" s="953"/>
      <c r="AE8" s="954"/>
      <c r="AF8" s="971"/>
      <c r="AG8" s="953"/>
      <c r="AH8" s="26">
        <f t="shared" si="0"/>
        <v>6</v>
      </c>
      <c r="AI8" s="137" t="s">
        <v>355</v>
      </c>
      <c r="AJ8" s="26">
        <f t="shared" si="1"/>
        <v>6</v>
      </c>
      <c r="AK8" s="26"/>
      <c r="AL8" s="20"/>
      <c r="AM8" s="140" t="s">
        <v>356</v>
      </c>
      <c r="AN8" s="21"/>
      <c r="AO8" s="141">
        <f ca="1">VLOOKUP($D$9,$AM$3:$AO$5,3)</f>
        <v>3</v>
      </c>
      <c r="AP8" s="954"/>
      <c r="AQ8" s="17">
        <f t="shared" si="2"/>
        <v>6</v>
      </c>
      <c r="AR8" s="8" t="str">
        <f t="shared" ca="1" si="3"/>
        <v xml:space="preserve"> </v>
      </c>
      <c r="AS8" s="954"/>
      <c r="AT8" s="954"/>
      <c r="AU8" s="954"/>
      <c r="AV8" s="954"/>
      <c r="AW8" s="954"/>
      <c r="AX8" s="954"/>
      <c r="AY8" s="954"/>
      <c r="AZ8" s="954"/>
      <c r="BA8" s="954"/>
      <c r="BB8" s="954"/>
      <c r="BC8" s="954"/>
      <c r="BD8" s="969"/>
      <c r="BE8" s="954"/>
      <c r="BF8" s="954"/>
      <c r="BG8" s="954"/>
      <c r="BH8" s="954"/>
      <c r="BI8" s="954"/>
      <c r="BJ8" s="954"/>
      <c r="BK8" s="954"/>
      <c r="BL8" s="954"/>
      <c r="BM8" s="954"/>
      <c r="BN8" s="954"/>
      <c r="BO8" s="954"/>
      <c r="BP8" s="954"/>
      <c r="BQ8" s="954"/>
      <c r="BR8" s="954"/>
      <c r="BS8" s="954"/>
      <c r="BT8" s="954"/>
      <c r="BU8" s="954"/>
      <c r="BV8" s="954"/>
      <c r="BW8" s="954"/>
      <c r="BX8" s="954"/>
      <c r="BY8" s="954"/>
      <c r="BZ8" s="954"/>
      <c r="CA8" s="954"/>
      <c r="CB8" s="954"/>
      <c r="CC8" s="8"/>
      <c r="CD8" s="8"/>
      <c r="CE8" s="8"/>
      <c r="CF8" s="8"/>
      <c r="CG8" s="8"/>
      <c r="CH8" s="8"/>
      <c r="CI8" s="8"/>
      <c r="CJ8" s="8"/>
      <c r="CK8" s="58"/>
      <c r="CL8" s="58"/>
    </row>
    <row r="9" spans="2:90" x14ac:dyDescent="0.25">
      <c r="B9" s="954" t="s">
        <v>357</v>
      </c>
      <c r="C9" s="954"/>
      <c r="D9" s="974">
        <f ca="1">IF($D$7=1,'Cotiza (PN)'!S9,"")</f>
        <v>36</v>
      </c>
      <c r="E9" s="954" t="str">
        <f ca="1">IF(D9=""," No existe el Asegurado","")</f>
        <v/>
      </c>
      <c r="F9" s="954"/>
      <c r="G9" s="954" t="str">
        <f>IF('Cotiza (PN)'!$J$13&lt;&gt;"",B9,"")</f>
        <v/>
      </c>
      <c r="H9" s="954"/>
      <c r="I9" s="974" t="str">
        <f>IF($I$7=2,'Cotiza (PN)'!S10,"")</f>
        <v/>
      </c>
      <c r="J9" s="954"/>
      <c r="K9" s="954"/>
      <c r="L9" s="954"/>
      <c r="M9" s="954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953"/>
      <c r="AD9" s="953"/>
      <c r="AE9" s="1277" t="s">
        <v>358</v>
      </c>
      <c r="AF9" s="877"/>
      <c r="AG9" s="877"/>
      <c r="AH9" s="26">
        <f t="shared" si="0"/>
        <v>7</v>
      </c>
      <c r="AI9" s="137" t="s">
        <v>359</v>
      </c>
      <c r="AJ9" s="26">
        <f t="shared" si="1"/>
        <v>7</v>
      </c>
      <c r="AK9" s="26"/>
      <c r="AL9" s="8"/>
      <c r="AM9" s="140" t="s">
        <v>360</v>
      </c>
      <c r="AN9" s="21"/>
      <c r="AO9" s="141" t="str">
        <f ca="1">VLOOKUP($D$11+$D$12,$Y$14:$AC$18,AO8)</f>
        <v>A</v>
      </c>
      <c r="AP9" s="954"/>
      <c r="AQ9" s="17">
        <f t="shared" si="2"/>
        <v>7</v>
      </c>
      <c r="AR9" s="8" t="str">
        <f t="shared" ca="1" si="3"/>
        <v xml:space="preserve"> </v>
      </c>
      <c r="AS9" s="954"/>
      <c r="AT9" s="954"/>
      <c r="AU9" s="954"/>
      <c r="AV9" s="954"/>
      <c r="AW9" s="954"/>
      <c r="AX9" s="954"/>
      <c r="AY9" s="954"/>
      <c r="AZ9" s="954"/>
      <c r="BA9" s="954"/>
      <c r="BB9" s="954"/>
      <c r="BC9" s="954"/>
      <c r="BD9" s="969"/>
      <c r="BE9" s="954"/>
      <c r="BF9" s="954"/>
      <c r="BG9" s="954"/>
      <c r="BH9" s="954"/>
      <c r="BI9" s="954"/>
      <c r="BJ9" s="954"/>
      <c r="BK9" s="954"/>
      <c r="BL9" s="954"/>
      <c r="BM9" s="954"/>
      <c r="BN9" s="954"/>
      <c r="BO9" s="954"/>
      <c r="BP9" s="954"/>
      <c r="BQ9" s="954"/>
      <c r="BR9" s="954"/>
      <c r="BS9" s="954"/>
      <c r="BT9" s="954"/>
      <c r="BU9" s="954"/>
      <c r="BV9" s="954"/>
      <c r="BW9" s="954"/>
      <c r="BX9" s="954"/>
      <c r="BY9" s="954"/>
      <c r="BZ9" s="954"/>
      <c r="CA9" s="954"/>
      <c r="CB9" s="954"/>
      <c r="CC9" s="8"/>
      <c r="CD9" s="8"/>
      <c r="CE9" s="8"/>
      <c r="CF9" s="8"/>
      <c r="CG9" s="8"/>
      <c r="CH9" s="8"/>
      <c r="CI9" s="8"/>
      <c r="CJ9" s="8"/>
      <c r="CK9" s="58"/>
      <c r="CL9" s="58"/>
    </row>
    <row r="10" spans="2:90" x14ac:dyDescent="0.25">
      <c r="B10" s="953" t="s">
        <v>361</v>
      </c>
      <c r="C10" s="953"/>
      <c r="D10" s="975" t="str">
        <f>IF(D7=1,'Cotiza (PN)'!T9,"")</f>
        <v>Hombre No Fuma</v>
      </c>
      <c r="E10" s="954"/>
      <c r="F10" s="954"/>
      <c r="G10" s="954" t="str">
        <f>IF('Cotiza (PN)'!$J$13&lt;&gt;"",B10,"")</f>
        <v/>
      </c>
      <c r="H10" s="954"/>
      <c r="I10" s="975" t="str">
        <f>IF(I7=2,'Cotiza (PN)'!T10,"")</f>
        <v/>
      </c>
      <c r="J10" s="954"/>
      <c r="K10" s="954"/>
      <c r="L10" s="954"/>
      <c r="M10" s="954"/>
      <c r="N10" s="953"/>
      <c r="O10" s="953"/>
      <c r="P10" s="953"/>
      <c r="Q10" s="953"/>
      <c r="R10" s="953"/>
      <c r="S10" s="953"/>
      <c r="T10" s="953"/>
      <c r="U10" s="953"/>
      <c r="V10" s="953"/>
      <c r="W10" s="953"/>
      <c r="X10" s="953"/>
      <c r="Y10" s="953"/>
      <c r="Z10" s="953"/>
      <c r="AA10" s="953"/>
      <c r="AB10" s="953"/>
      <c r="AC10" s="953"/>
      <c r="AD10" s="953"/>
      <c r="AE10" s="954"/>
      <c r="AF10" s="953"/>
      <c r="AG10" s="953"/>
      <c r="AH10" s="61">
        <f t="shared" si="0"/>
        <v>8</v>
      </c>
      <c r="AI10" s="139" t="s">
        <v>362</v>
      </c>
      <c r="AJ10" s="61">
        <f t="shared" si="1"/>
        <v>8</v>
      </c>
      <c r="AK10" s="61"/>
      <c r="AL10" s="8"/>
      <c r="AM10" s="140" t="s">
        <v>335</v>
      </c>
      <c r="AN10" s="21"/>
      <c r="AO10" s="141">
        <f ca="1">VLOOKUP(AO9,$AI$3:$AK$10,2,FALSE)</f>
        <v>1</v>
      </c>
      <c r="AP10" s="954"/>
      <c r="AQ10" s="17">
        <f t="shared" si="2"/>
        <v>8</v>
      </c>
      <c r="AR10" s="8" t="str">
        <f t="shared" ca="1" si="3"/>
        <v xml:space="preserve"> </v>
      </c>
      <c r="AS10" s="954"/>
      <c r="AT10" s="954"/>
      <c r="AU10" s="954"/>
      <c r="AV10" s="954"/>
      <c r="AW10" s="954"/>
      <c r="AX10" s="954"/>
      <c r="AY10" s="954"/>
      <c r="AZ10" s="954"/>
      <c r="BA10" s="954"/>
      <c r="BB10" s="954"/>
      <c r="BC10" s="954"/>
      <c r="BD10" s="969"/>
      <c r="BE10" s="954"/>
      <c r="BF10" s="954"/>
      <c r="BG10" s="954"/>
      <c r="BH10" s="954"/>
      <c r="BI10" s="954"/>
      <c r="BJ10" s="954"/>
      <c r="BK10" s="954"/>
      <c r="BL10" s="954"/>
      <c r="BM10" s="954"/>
      <c r="BN10" s="954"/>
      <c r="BO10" s="954"/>
      <c r="BP10" s="954"/>
      <c r="BQ10" s="954"/>
      <c r="BR10" s="954"/>
      <c r="BS10" s="954"/>
      <c r="BT10" s="954"/>
      <c r="BU10" s="954"/>
      <c r="BV10" s="954"/>
      <c r="BW10" s="954"/>
      <c r="BX10" s="954"/>
      <c r="BY10" s="954"/>
      <c r="BZ10" s="954"/>
      <c r="CA10" s="954"/>
      <c r="CB10" s="954"/>
      <c r="CC10" s="8"/>
      <c r="CD10" s="8"/>
      <c r="CE10" s="8"/>
      <c r="CF10" s="8"/>
      <c r="CG10" s="8"/>
      <c r="CH10" s="8"/>
      <c r="CI10" s="8"/>
      <c r="CJ10" s="8"/>
      <c r="CK10" s="58"/>
      <c r="CL10" s="58"/>
    </row>
    <row r="11" spans="2:90" x14ac:dyDescent="0.25">
      <c r="B11" s="953" t="s">
        <v>363</v>
      </c>
      <c r="C11" s="953"/>
      <c r="D11" s="976">
        <f ca="1">IF(D7=1,'Cotiza (PN)'!P17,"")</f>
        <v>100000</v>
      </c>
      <c r="E11" s="954"/>
      <c r="F11" s="954"/>
      <c r="G11" s="954" t="str">
        <f>IF('Cotiza (PN)'!$J$13&lt;&gt;"",B11,"")</f>
        <v/>
      </c>
      <c r="H11" s="954"/>
      <c r="I11" s="976" t="str">
        <f>IF(I7=2,'Cotiza (PN)'!R17,"")</f>
        <v/>
      </c>
      <c r="J11" s="954"/>
      <c r="K11" s="954"/>
      <c r="L11" s="954"/>
      <c r="M11" s="954"/>
      <c r="N11" s="953"/>
      <c r="O11" s="953"/>
      <c r="P11" s="953"/>
      <c r="Q11" s="953"/>
      <c r="R11" s="953"/>
      <c r="S11" s="953"/>
      <c r="T11" s="953"/>
      <c r="U11" s="953"/>
      <c r="V11" s="953"/>
      <c r="W11" s="953"/>
      <c r="X11" s="953"/>
      <c r="Y11" s="142" t="s">
        <v>364</v>
      </c>
      <c r="Z11" s="143"/>
      <c r="AA11" s="143"/>
      <c r="AB11" s="143"/>
      <c r="AC11" s="143"/>
      <c r="AD11" s="144"/>
      <c r="AE11" s="954"/>
      <c r="AF11" s="953"/>
      <c r="AG11" s="953"/>
      <c r="AH11" s="11"/>
      <c r="AI11" s="145"/>
      <c r="AJ11" s="11"/>
      <c r="AK11" s="11"/>
      <c r="AL11" s="8"/>
      <c r="AM11" s="8"/>
      <c r="AN11" s="8"/>
      <c r="AO11" s="8"/>
      <c r="AP11" s="954"/>
      <c r="AQ11" s="17">
        <f t="shared" si="2"/>
        <v>9</v>
      </c>
      <c r="AR11" s="8" t="str">
        <f t="shared" ca="1" si="3"/>
        <v xml:space="preserve"> </v>
      </c>
      <c r="AS11" s="954"/>
      <c r="AT11" s="954"/>
      <c r="AU11" s="954"/>
      <c r="AV11" s="954"/>
      <c r="AW11" s="954"/>
      <c r="AX11" s="954"/>
      <c r="AY11" s="954"/>
      <c r="AZ11" s="954"/>
      <c r="BA11" s="954"/>
      <c r="BB11" s="954"/>
      <c r="BC11" s="954"/>
      <c r="BD11" s="969"/>
      <c r="BE11" s="954"/>
      <c r="BF11" s="954"/>
      <c r="BG11" s="954"/>
      <c r="BH11" s="954"/>
      <c r="BI11" s="954"/>
      <c r="BJ11" s="954"/>
      <c r="BK11" s="954"/>
      <c r="BL11" s="954"/>
      <c r="BM11" s="954"/>
      <c r="BN11" s="954"/>
      <c r="BO11" s="954"/>
      <c r="BP11" s="954"/>
      <c r="BQ11" s="954"/>
      <c r="BR11" s="954"/>
      <c r="BS11" s="954"/>
      <c r="BT11" s="954"/>
      <c r="BU11" s="954"/>
      <c r="BV11" s="954"/>
      <c r="BW11" s="954"/>
      <c r="BX11" s="954"/>
      <c r="BY11" s="954"/>
      <c r="BZ11" s="954"/>
      <c r="CA11" s="954"/>
      <c r="CB11" s="954"/>
      <c r="CC11" s="8"/>
      <c r="CD11" s="8"/>
      <c r="CE11" s="8"/>
      <c r="CF11" s="8"/>
      <c r="CG11" s="8"/>
      <c r="CH11" s="8"/>
      <c r="CI11" s="8"/>
      <c r="CJ11" s="8"/>
      <c r="CK11" s="58"/>
      <c r="CL11" s="58"/>
    </row>
    <row r="12" spans="2:90" x14ac:dyDescent="0.25">
      <c r="B12" s="954" t="s">
        <v>365</v>
      </c>
      <c r="C12" s="954"/>
      <c r="D12" s="977">
        <v>0</v>
      </c>
      <c r="E12" s="954"/>
      <c r="F12" s="954"/>
      <c r="G12" s="954" t="str">
        <f>IF('Cotiza (PN)'!$J$13&lt;&gt;"",B12,"")</f>
        <v/>
      </c>
      <c r="H12" s="954"/>
      <c r="I12" s="977">
        <v>0</v>
      </c>
      <c r="J12" s="954"/>
      <c r="K12" s="954"/>
      <c r="L12" s="954"/>
      <c r="M12" s="954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147" t="s">
        <v>41</v>
      </c>
      <c r="Z12" s="148"/>
      <c r="AA12" s="147" t="s">
        <v>366</v>
      </c>
      <c r="AB12" s="149"/>
      <c r="AC12" s="148"/>
      <c r="AD12" s="143"/>
      <c r="AE12" s="954"/>
      <c r="AF12" s="953"/>
      <c r="AG12" s="953"/>
      <c r="AH12" s="141" t="s">
        <v>367</v>
      </c>
      <c r="AI12" s="150">
        <f ca="1">SUM(D11:D12)</f>
        <v>100000</v>
      </c>
      <c r="AJ12" s="150" t="str">
        <f>BH3</f>
        <v>Dolares</v>
      </c>
      <c r="AK12" s="11"/>
      <c r="AL12" s="8"/>
      <c r="AM12" s="8"/>
      <c r="AN12" s="8"/>
      <c r="AO12" s="8" t="s">
        <v>368</v>
      </c>
      <c r="AP12" s="8"/>
      <c r="AQ12" s="17">
        <f t="shared" si="2"/>
        <v>10</v>
      </c>
      <c r="AR12" s="8" t="str">
        <f t="shared" ca="1" si="3"/>
        <v xml:space="preserve"> </v>
      </c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18"/>
      <c r="BE12" s="8"/>
      <c r="BF12" s="8"/>
      <c r="BG12" s="8"/>
      <c r="BH12" s="8"/>
      <c r="BI12" s="8"/>
      <c r="BJ12" s="8"/>
      <c r="BK12" s="8"/>
      <c r="BL12" s="8"/>
      <c r="BM12" s="8"/>
      <c r="BN12" s="11"/>
      <c r="BO12" s="146"/>
      <c r="BP12" s="8"/>
      <c r="BQ12" s="8"/>
      <c r="BR12" s="11"/>
      <c r="BS12" s="146"/>
      <c r="BT12" s="8"/>
      <c r="BU12" s="8"/>
      <c r="BV12" s="11"/>
      <c r="BW12" s="146"/>
      <c r="BX12" s="8"/>
      <c r="BY12" s="8"/>
      <c r="BZ12" s="11"/>
      <c r="CA12" s="146"/>
      <c r="CB12" s="8"/>
      <c r="CC12" s="8"/>
      <c r="CD12" s="8"/>
      <c r="CE12" s="8"/>
      <c r="CF12" s="8"/>
      <c r="CG12" s="8"/>
      <c r="CH12" s="8"/>
      <c r="CI12" s="8"/>
      <c r="CJ12" s="8"/>
      <c r="CK12" s="58"/>
      <c r="CL12" s="58"/>
    </row>
    <row r="13" spans="2:90" x14ac:dyDescent="0.25">
      <c r="B13" s="154"/>
      <c r="C13" s="978"/>
      <c r="D13" s="978"/>
      <c r="E13" s="978"/>
      <c r="F13" s="978"/>
      <c r="G13" s="978"/>
      <c r="H13" s="978"/>
      <c r="I13" s="954"/>
      <c r="J13" s="954"/>
      <c r="K13" s="954"/>
      <c r="L13" s="954"/>
      <c r="M13" s="954"/>
      <c r="N13" s="953"/>
      <c r="O13" s="953"/>
      <c r="P13" s="953"/>
      <c r="Q13" s="953"/>
      <c r="R13" s="953"/>
      <c r="S13" s="953"/>
      <c r="T13" s="953"/>
      <c r="U13" s="953"/>
      <c r="V13" s="953"/>
      <c r="W13" s="953"/>
      <c r="X13" s="953"/>
      <c r="Y13" s="155" t="s">
        <v>338</v>
      </c>
      <c r="Z13" s="155" t="s">
        <v>339</v>
      </c>
      <c r="AA13" s="156" t="s">
        <v>369</v>
      </c>
      <c r="AB13" s="155" t="s">
        <v>370</v>
      </c>
      <c r="AC13" s="155" t="s">
        <v>371</v>
      </c>
      <c r="AD13" s="143"/>
      <c r="AE13" s="954"/>
      <c r="AF13" s="953"/>
      <c r="AG13" s="953"/>
      <c r="AH13" s="954"/>
      <c r="AI13" s="954"/>
      <c r="AJ13" s="8"/>
      <c r="AK13" s="8"/>
      <c r="AL13" s="8"/>
      <c r="AM13" s="8"/>
      <c r="AN13" s="8"/>
      <c r="AO13" s="8" t="s">
        <v>350</v>
      </c>
      <c r="AP13" s="8"/>
      <c r="AQ13" s="151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3"/>
      <c r="BE13" s="8"/>
      <c r="BF13" s="8"/>
      <c r="BG13" s="11"/>
      <c r="BH13" s="8"/>
      <c r="BI13" s="8"/>
      <c r="BJ13" s="8"/>
      <c r="BK13" s="11"/>
      <c r="BL13" s="8"/>
      <c r="BM13" s="8"/>
      <c r="BN13" s="8"/>
      <c r="BO13" s="954"/>
      <c r="BP13" s="954"/>
      <c r="BQ13" s="954"/>
      <c r="BR13" s="954"/>
      <c r="BS13" s="954"/>
      <c r="BT13" s="146"/>
      <c r="BU13" s="8"/>
      <c r="BV13" s="11"/>
      <c r="BW13" s="146"/>
      <c r="BX13" s="8"/>
      <c r="BY13" s="8"/>
      <c r="BZ13" s="11"/>
      <c r="CA13" s="8"/>
      <c r="CB13" s="8"/>
      <c r="CC13" s="8"/>
      <c r="CD13" s="8"/>
      <c r="CE13" s="8"/>
      <c r="CF13" s="954"/>
      <c r="CG13" s="954"/>
      <c r="CH13" s="954"/>
      <c r="CI13" s="954"/>
      <c r="CJ13" s="954"/>
      <c r="CK13" s="953"/>
      <c r="CL13" s="953"/>
    </row>
    <row r="14" spans="2:90" ht="13.5" customHeight="1" x14ac:dyDescent="0.25">
      <c r="B14" s="157" t="str">
        <f ca="1">CONCATENATE(D8,": REQUISITOS DE ASEGURABILIDAD")</f>
        <v>1) EJEMPLO: REQUISITOS DE ASEGURABILIDAD</v>
      </c>
      <c r="C14" s="934"/>
      <c r="D14" s="934"/>
      <c r="E14" s="934"/>
      <c r="F14" s="934"/>
      <c r="G14" s="934"/>
      <c r="H14" s="934"/>
      <c r="I14" s="1295" t="s">
        <v>358</v>
      </c>
      <c r="J14" s="1296"/>
      <c r="K14" s="1296"/>
      <c r="L14" s="953"/>
      <c r="M14" s="953"/>
      <c r="N14" s="953"/>
      <c r="O14" s="953"/>
      <c r="P14" s="953"/>
      <c r="Q14" s="953"/>
      <c r="R14" s="953"/>
      <c r="S14" s="953"/>
      <c r="T14" s="953"/>
      <c r="U14" s="953"/>
      <c r="V14" s="953"/>
      <c r="W14" s="953"/>
      <c r="X14" s="953"/>
      <c r="Y14" s="158">
        <v>1000</v>
      </c>
      <c r="Z14" s="159">
        <v>200000</v>
      </c>
      <c r="AA14" s="160" t="s">
        <v>344</v>
      </c>
      <c r="AB14" s="160" t="s">
        <v>344</v>
      </c>
      <c r="AC14" s="161" t="s">
        <v>344</v>
      </c>
      <c r="AD14" s="143"/>
      <c r="AE14" s="954"/>
      <c r="AF14" s="953"/>
      <c r="AG14" s="953"/>
      <c r="AH14" s="127" t="s">
        <v>333</v>
      </c>
      <c r="AI14" s="954"/>
      <c r="AJ14" s="954"/>
      <c r="AK14" s="954"/>
      <c r="AL14" s="954"/>
      <c r="AM14" s="954"/>
      <c r="AN14" s="954"/>
      <c r="AO14" s="954"/>
      <c r="AP14" s="8"/>
      <c r="AQ14" s="11"/>
      <c r="AR14" s="8"/>
      <c r="AS14" s="8"/>
      <c r="AT14" s="8"/>
      <c r="AU14" s="8"/>
      <c r="AV14" s="8"/>
      <c r="AW14" s="8"/>
      <c r="AX14" s="954"/>
      <c r="AY14" s="954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954"/>
      <c r="BP14" s="954"/>
      <c r="BQ14" s="954"/>
      <c r="BR14" s="954"/>
      <c r="BS14" s="954"/>
      <c r="BT14" s="146"/>
      <c r="BU14" s="8"/>
      <c r="BV14" s="11"/>
      <c r="BW14" s="146"/>
      <c r="BX14" s="8"/>
      <c r="BY14" s="8"/>
      <c r="BZ14" s="11"/>
      <c r="CA14" s="8"/>
      <c r="CB14" s="8"/>
      <c r="CC14" s="8"/>
      <c r="CD14" s="8"/>
      <c r="CE14" s="8"/>
      <c r="CF14" s="954"/>
      <c r="CG14" s="954"/>
      <c r="CH14" s="954"/>
      <c r="CI14" s="954"/>
      <c r="CJ14" s="954"/>
      <c r="CK14" s="953"/>
      <c r="CL14" s="953"/>
    </row>
    <row r="15" spans="2:90" x14ac:dyDescent="0.25">
      <c r="B15" s="162" t="str">
        <f ca="1">IF($D$9="","",AR3)</f>
        <v>Declaración jurada del solicitante</v>
      </c>
      <c r="C15" s="163"/>
      <c r="D15" s="163"/>
      <c r="E15" s="163"/>
      <c r="F15" s="163"/>
      <c r="G15" s="163"/>
      <c r="H15" s="163"/>
      <c r="I15" s="163"/>
      <c r="J15" s="163"/>
      <c r="K15" s="164"/>
      <c r="L15" s="954"/>
      <c r="M15" s="954"/>
      <c r="N15" s="953"/>
      <c r="O15" s="953"/>
      <c r="P15" s="953"/>
      <c r="Q15" s="953"/>
      <c r="R15" s="953"/>
      <c r="S15" s="953"/>
      <c r="T15" s="953"/>
      <c r="U15" s="953"/>
      <c r="V15" s="953"/>
      <c r="W15" s="953"/>
      <c r="X15" s="953"/>
      <c r="Y15" s="165">
        <f>Z14+1</f>
        <v>200001</v>
      </c>
      <c r="Z15" s="166">
        <v>500000</v>
      </c>
      <c r="AA15" s="167" t="s">
        <v>346</v>
      </c>
      <c r="AB15" s="167" t="s">
        <v>346</v>
      </c>
      <c r="AC15" s="168" t="s">
        <v>350</v>
      </c>
      <c r="AD15" s="143"/>
      <c r="AE15" s="954"/>
      <c r="AF15" s="953"/>
      <c r="AG15" s="953"/>
      <c r="AH15" s="132" t="s">
        <v>335</v>
      </c>
      <c r="AI15" s="132" t="s">
        <v>336</v>
      </c>
      <c r="AJ15" s="132" t="s">
        <v>337</v>
      </c>
      <c r="AK15" s="133" t="s">
        <v>249</v>
      </c>
      <c r="AL15" s="8"/>
      <c r="AM15" s="8"/>
      <c r="AN15" s="8"/>
      <c r="AO15" s="8"/>
      <c r="AP15" s="954"/>
      <c r="AQ15" s="868" t="s">
        <v>372</v>
      </c>
      <c r="AR15" s="868"/>
      <c r="AS15" s="868" t="str">
        <f>I8</f>
        <v/>
      </c>
      <c r="AT15" s="955"/>
      <c r="AU15" s="955"/>
      <c r="AV15" s="955"/>
      <c r="AW15" s="955"/>
      <c r="AX15" s="955"/>
      <c r="AY15" s="955"/>
      <c r="AZ15" s="955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954"/>
      <c r="BP15" s="954"/>
      <c r="BQ15" s="954"/>
      <c r="BR15" s="954"/>
      <c r="BS15" s="954"/>
      <c r="BT15" s="146"/>
      <c r="BU15" s="8"/>
      <c r="BV15" s="11"/>
      <c r="BW15" s="146"/>
      <c r="BX15" s="8"/>
      <c r="BY15" s="8"/>
      <c r="BZ15" s="11"/>
      <c r="CA15" s="8"/>
      <c r="CB15" s="8"/>
      <c r="CC15" s="8"/>
      <c r="CD15" s="8"/>
      <c r="CE15" s="8"/>
      <c r="CF15" s="954"/>
      <c r="CG15" s="954"/>
      <c r="CH15" s="954"/>
      <c r="CI15" s="954"/>
      <c r="CJ15" s="954"/>
      <c r="CK15" s="953"/>
      <c r="CL15" s="953"/>
    </row>
    <row r="16" spans="2:90" x14ac:dyDescent="0.25">
      <c r="B16" s="169" t="str">
        <f t="shared" ref="B16:B24" ca="1" si="4">IF($D$9="","",AR4)</f>
        <v/>
      </c>
      <c r="C16" s="14"/>
      <c r="D16" s="14"/>
      <c r="E16" s="14"/>
      <c r="F16" s="14"/>
      <c r="G16" s="14"/>
      <c r="H16" s="14"/>
      <c r="I16" s="14"/>
      <c r="J16" s="14"/>
      <c r="K16" s="170"/>
      <c r="L16" s="979"/>
      <c r="M16" s="954"/>
      <c r="N16" s="953"/>
      <c r="O16" s="953"/>
      <c r="P16" s="953"/>
      <c r="Q16" s="953"/>
      <c r="R16" s="953"/>
      <c r="S16" s="953"/>
      <c r="T16" s="953"/>
      <c r="U16" s="953"/>
      <c r="V16" s="953"/>
      <c r="W16" s="953"/>
      <c r="X16" s="953"/>
      <c r="Y16" s="165">
        <f>Z15+1</f>
        <v>500001</v>
      </c>
      <c r="Z16" s="166">
        <v>750000</v>
      </c>
      <c r="AA16" s="167" t="s">
        <v>348</v>
      </c>
      <c r="AB16" s="167" t="s">
        <v>350</v>
      </c>
      <c r="AC16" s="168" t="s">
        <v>350</v>
      </c>
      <c r="AD16" s="143"/>
      <c r="AE16" s="954"/>
      <c r="AF16" s="953"/>
      <c r="AG16" s="953"/>
      <c r="AH16" s="25">
        <v>1</v>
      </c>
      <c r="AI16" s="132" t="s">
        <v>344</v>
      </c>
      <c r="AJ16" s="25">
        <v>1</v>
      </c>
      <c r="AK16" s="25"/>
      <c r="AL16" s="8"/>
      <c r="AM16" s="8"/>
      <c r="AN16" s="8"/>
      <c r="AO16" s="8"/>
      <c r="AP16" s="954"/>
      <c r="AQ16" s="128" t="s">
        <v>340</v>
      </c>
      <c r="AR16" s="129" t="str">
        <f>CONCATENATE("REQUISITOS PLAN EN"," ",AJ26)</f>
        <v xml:space="preserve">REQUISITOS PLAN EN </v>
      </c>
      <c r="AS16" s="956"/>
      <c r="AT16" s="956"/>
      <c r="AU16" s="956"/>
      <c r="AV16" s="956"/>
      <c r="AW16" s="956"/>
      <c r="AX16" s="956"/>
      <c r="AY16" s="130" t="s">
        <v>341</v>
      </c>
      <c r="AZ16" s="130"/>
      <c r="BA16" s="957">
        <f>IF(BI2=1,AO22,0)</f>
        <v>0</v>
      </c>
      <c r="BB16" s="956"/>
      <c r="BC16" s="956"/>
      <c r="BD16" s="95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954"/>
      <c r="BP16" s="954"/>
      <c r="BQ16" s="954"/>
      <c r="BR16" s="954"/>
      <c r="BS16" s="954"/>
      <c r="BT16" s="146"/>
      <c r="BU16" s="8"/>
      <c r="BV16" s="11"/>
      <c r="BW16" s="146"/>
      <c r="BX16" s="8"/>
      <c r="BY16" s="8"/>
      <c r="BZ16" s="11"/>
      <c r="CA16" s="8"/>
      <c r="CB16" s="8"/>
      <c r="CC16" s="8"/>
      <c r="CD16" s="8"/>
      <c r="CE16" s="8"/>
      <c r="CF16" s="954"/>
      <c r="CG16" s="954"/>
      <c r="CH16" s="954"/>
      <c r="CI16" s="954"/>
      <c r="CJ16" s="954"/>
      <c r="CK16" s="953"/>
      <c r="CL16" s="953"/>
    </row>
    <row r="17" spans="2:88" x14ac:dyDescent="0.25">
      <c r="B17" s="169" t="str">
        <f t="shared" ca="1" si="4"/>
        <v xml:space="preserve"> </v>
      </c>
      <c r="C17" s="14"/>
      <c r="D17" s="14"/>
      <c r="E17" s="14"/>
      <c r="F17" s="14"/>
      <c r="G17" s="14"/>
      <c r="H17" s="14"/>
      <c r="I17" s="14"/>
      <c r="J17" s="14"/>
      <c r="K17" s="170"/>
      <c r="L17" s="14"/>
      <c r="M17" s="954"/>
      <c r="N17" s="953"/>
      <c r="O17" s="953"/>
      <c r="P17" s="953"/>
      <c r="Q17" s="953"/>
      <c r="R17" s="953"/>
      <c r="S17" s="953"/>
      <c r="T17" s="953"/>
      <c r="U17" s="953"/>
      <c r="V17" s="953"/>
      <c r="W17" s="953"/>
      <c r="X17" s="953"/>
      <c r="Y17" s="165">
        <f>Z16+1</f>
        <v>750001</v>
      </c>
      <c r="Z17" s="166">
        <v>2000000</v>
      </c>
      <c r="AA17" s="167" t="s">
        <v>353</v>
      </c>
      <c r="AB17" s="167" t="s">
        <v>355</v>
      </c>
      <c r="AC17" s="168" t="s">
        <v>355</v>
      </c>
      <c r="AD17" s="143"/>
      <c r="AE17" s="954"/>
      <c r="AF17" s="953"/>
      <c r="AG17" s="980"/>
      <c r="AH17" s="26">
        <f t="shared" ref="AH17:AH23" si="5">AH16+1</f>
        <v>2</v>
      </c>
      <c r="AI17" s="137" t="s">
        <v>346</v>
      </c>
      <c r="AJ17" s="26">
        <f t="shared" ref="AJ17:AJ23" si="6">AJ16+1</f>
        <v>2</v>
      </c>
      <c r="AK17" s="26"/>
      <c r="AL17" s="954"/>
      <c r="AM17" s="954"/>
      <c r="AN17" s="954"/>
      <c r="AO17" s="954"/>
      <c r="AP17" s="981"/>
      <c r="AQ17" s="135">
        <v>1</v>
      </c>
      <c r="AR17" s="85" t="e">
        <f>HLOOKUP($AO$22,$AS$32:$BS$42,AQ17+1)</f>
        <v>#N/A</v>
      </c>
      <c r="AS17" s="961"/>
      <c r="AT17" s="961"/>
      <c r="AU17" s="961"/>
      <c r="AV17" s="961"/>
      <c r="AW17" s="961"/>
      <c r="AX17" s="961"/>
      <c r="AY17" s="961"/>
      <c r="AZ17" s="961"/>
      <c r="BA17" s="961"/>
      <c r="BB17" s="961"/>
      <c r="BC17" s="961"/>
      <c r="BD17" s="963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954"/>
      <c r="BP17" s="954"/>
      <c r="BQ17" s="954"/>
      <c r="BR17" s="954"/>
      <c r="BS17" s="954"/>
      <c r="BT17" s="146"/>
      <c r="BU17" s="8"/>
      <c r="BV17" s="11"/>
      <c r="BW17" s="146"/>
      <c r="BX17" s="8"/>
      <c r="BY17" s="8"/>
      <c r="BZ17" s="11"/>
      <c r="CA17" s="8"/>
      <c r="CB17" s="8"/>
      <c r="CC17" s="8"/>
      <c r="CD17" s="8"/>
      <c r="CE17" s="8"/>
      <c r="CF17" s="954"/>
      <c r="CG17" s="954"/>
      <c r="CH17" s="954"/>
      <c r="CI17" s="954"/>
      <c r="CJ17" s="954"/>
    </row>
    <row r="18" spans="2:88" x14ac:dyDescent="0.25">
      <c r="B18" s="169" t="str">
        <f t="shared" ca="1" si="4"/>
        <v xml:space="preserve"> </v>
      </c>
      <c r="C18" s="14"/>
      <c r="D18" s="14"/>
      <c r="E18" s="14"/>
      <c r="F18" s="14"/>
      <c r="G18" s="14"/>
      <c r="H18" s="14"/>
      <c r="I18" s="14"/>
      <c r="J18" s="14"/>
      <c r="K18" s="170"/>
      <c r="L18" s="14"/>
      <c r="M18" s="954"/>
      <c r="N18" s="953"/>
      <c r="O18" s="953"/>
      <c r="P18" s="953"/>
      <c r="Q18" s="953"/>
      <c r="R18" s="953"/>
      <c r="S18" s="953"/>
      <c r="T18" s="953"/>
      <c r="U18" s="953"/>
      <c r="V18" s="953"/>
      <c r="W18" s="953"/>
      <c r="X18" s="953"/>
      <c r="Y18" s="180">
        <f>Z17+1</f>
        <v>2000001</v>
      </c>
      <c r="Z18" s="181">
        <v>15000000</v>
      </c>
      <c r="AA18" s="182" t="s">
        <v>359</v>
      </c>
      <c r="AB18" s="182" t="s">
        <v>362</v>
      </c>
      <c r="AC18" s="183" t="s">
        <v>362</v>
      </c>
      <c r="AD18" s="143"/>
      <c r="AE18" s="981"/>
      <c r="AF18" s="980"/>
      <c r="AG18" s="972"/>
      <c r="AH18" s="26">
        <f t="shared" si="5"/>
        <v>3</v>
      </c>
      <c r="AI18" s="137" t="s">
        <v>348</v>
      </c>
      <c r="AJ18" s="26">
        <f t="shared" si="6"/>
        <v>3</v>
      </c>
      <c r="AK18" s="26"/>
      <c r="AL18" s="954"/>
      <c r="AM18" s="954"/>
      <c r="AN18" s="954"/>
      <c r="AO18" s="954"/>
      <c r="AP18" s="982"/>
      <c r="AQ18" s="17">
        <f t="shared" ref="AQ18:AQ26" si="7">AQ17+1</f>
        <v>2</v>
      </c>
      <c r="AR18" s="8" t="e">
        <f>IF(AO22=1,"",HLOOKUP($AO$22,$AS$32:$BS$42,AQ18+1))</f>
        <v>#N/A</v>
      </c>
      <c r="AS18" s="954"/>
      <c r="AT18" s="954"/>
      <c r="AU18" s="954"/>
      <c r="AV18" s="954"/>
      <c r="AW18" s="954"/>
      <c r="AX18" s="954"/>
      <c r="AY18" s="954"/>
      <c r="AZ18" s="954"/>
      <c r="BA18" s="954"/>
      <c r="BB18" s="954"/>
      <c r="BC18" s="954"/>
      <c r="BD18" s="969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954"/>
      <c r="BP18" s="954"/>
      <c r="BQ18" s="954"/>
      <c r="BR18" s="954"/>
      <c r="BS18" s="954"/>
      <c r="BT18" s="146"/>
      <c r="BU18" s="8"/>
      <c r="BV18" s="11"/>
      <c r="BW18" s="146"/>
      <c r="BX18" s="8"/>
      <c r="BY18" s="8"/>
      <c r="BZ18" s="11"/>
      <c r="CA18" s="8"/>
      <c r="CB18" s="8"/>
      <c r="CC18" s="8"/>
      <c r="CD18" s="8"/>
      <c r="CE18" s="8"/>
      <c r="CF18" s="954"/>
      <c r="CG18" s="954"/>
      <c r="CH18" s="954"/>
      <c r="CI18" s="954"/>
      <c r="CJ18" s="954"/>
    </row>
    <row r="19" spans="2:88" x14ac:dyDescent="0.25">
      <c r="B19" s="169" t="str">
        <f t="shared" ca="1" si="4"/>
        <v xml:space="preserve"> </v>
      </c>
      <c r="C19" s="14"/>
      <c r="D19" s="14"/>
      <c r="E19" s="14"/>
      <c r="F19" s="14"/>
      <c r="G19" s="14"/>
      <c r="H19" s="14"/>
      <c r="I19" s="14"/>
      <c r="J19" s="14"/>
      <c r="K19" s="170"/>
      <c r="L19" s="14"/>
      <c r="M19" s="954"/>
      <c r="N19" s="953"/>
      <c r="O19" s="953"/>
      <c r="P19" s="953"/>
      <c r="Q19" s="953"/>
      <c r="R19" s="953"/>
      <c r="S19" s="953"/>
      <c r="T19" s="953"/>
      <c r="U19" s="953"/>
      <c r="V19" s="953"/>
      <c r="W19" s="953"/>
      <c r="X19" s="953"/>
      <c r="Y19" s="86"/>
      <c r="Z19" s="187"/>
      <c r="AA19" s="86"/>
      <c r="AB19" s="188"/>
      <c r="AC19" s="188"/>
      <c r="AD19" s="143"/>
      <c r="AE19" s="982"/>
      <c r="AF19" s="953"/>
      <c r="AG19" s="953"/>
      <c r="AH19" s="26">
        <f t="shared" si="5"/>
        <v>4</v>
      </c>
      <c r="AI19" s="137" t="s">
        <v>350</v>
      </c>
      <c r="AJ19" s="26">
        <f t="shared" si="6"/>
        <v>4</v>
      </c>
      <c r="AK19" s="26"/>
      <c r="AL19" s="981"/>
      <c r="AM19" s="973" t="s">
        <v>373</v>
      </c>
      <c r="AN19" s="973"/>
      <c r="AO19" s="973"/>
      <c r="AP19" s="954"/>
      <c r="AQ19" s="17">
        <f t="shared" si="7"/>
        <v>3</v>
      </c>
      <c r="AR19" s="8" t="e">
        <f t="shared" ref="AR19:AR26" si="8">IF(AO23=1,"",HLOOKUP($AO$22,$AS$32:$BS$42,AQ19+1))</f>
        <v>#N/A</v>
      </c>
      <c r="AS19" s="954"/>
      <c r="AT19" s="954"/>
      <c r="AU19" s="954"/>
      <c r="AV19" s="954"/>
      <c r="AW19" s="954"/>
      <c r="AX19" s="954"/>
      <c r="AY19" s="954"/>
      <c r="AZ19" s="954"/>
      <c r="BA19" s="954"/>
      <c r="BB19" s="954"/>
      <c r="BC19" s="954"/>
      <c r="BD19" s="969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954"/>
      <c r="BP19" s="954"/>
      <c r="BQ19" s="954"/>
      <c r="BR19" s="954"/>
      <c r="BS19" s="954"/>
      <c r="BT19" s="146"/>
      <c r="BU19" s="8"/>
      <c r="BV19" s="11"/>
      <c r="BW19" s="146"/>
      <c r="BX19" s="8"/>
      <c r="BY19" s="8"/>
      <c r="BZ19" s="11"/>
      <c r="CA19" s="8"/>
      <c r="CB19" s="8"/>
      <c r="CC19" s="8"/>
      <c r="CD19" s="8"/>
      <c r="CE19" s="8"/>
      <c r="CF19" s="954"/>
      <c r="CG19" s="954"/>
      <c r="CH19" s="954"/>
      <c r="CI19" s="954"/>
      <c r="CJ19" s="954"/>
    </row>
    <row r="20" spans="2:88" x14ac:dyDescent="0.25">
      <c r="B20" s="169" t="str">
        <f t="shared" ca="1" si="4"/>
        <v xml:space="preserve"> </v>
      </c>
      <c r="C20" s="14"/>
      <c r="D20" s="14"/>
      <c r="E20" s="14"/>
      <c r="F20" s="14"/>
      <c r="G20" s="14"/>
      <c r="H20" s="14"/>
      <c r="I20" s="14"/>
      <c r="J20" s="14"/>
      <c r="K20" s="170"/>
      <c r="L20" s="14"/>
      <c r="M20" s="954"/>
      <c r="N20" s="953"/>
      <c r="O20" s="953"/>
      <c r="P20" s="953"/>
      <c r="Q20" s="953"/>
      <c r="R20" s="953"/>
      <c r="S20" s="953"/>
      <c r="T20" s="953"/>
      <c r="U20" s="953"/>
      <c r="V20" s="953"/>
      <c r="W20" s="953"/>
      <c r="X20" s="953"/>
      <c r="Y20" s="143"/>
      <c r="Z20" s="143"/>
      <c r="AA20" s="143"/>
      <c r="AB20" s="143"/>
      <c r="AC20" s="143"/>
      <c r="AD20" s="143"/>
      <c r="AE20" s="954"/>
      <c r="AF20" s="953"/>
      <c r="AG20" s="953"/>
      <c r="AH20" s="26">
        <f t="shared" si="5"/>
        <v>5</v>
      </c>
      <c r="AI20" s="137" t="s">
        <v>353</v>
      </c>
      <c r="AJ20" s="26">
        <f t="shared" si="6"/>
        <v>5</v>
      </c>
      <c r="AK20" s="26"/>
      <c r="AL20" s="982"/>
      <c r="AM20" s="140" t="s">
        <v>356</v>
      </c>
      <c r="AN20" s="21"/>
      <c r="AO20" s="141">
        <f>IF(I7&lt;&gt;2,0,VLOOKUP($I$9,$AM$3:$AO$5,3))</f>
        <v>0</v>
      </c>
      <c r="AP20" s="954"/>
      <c r="AQ20" s="17">
        <f t="shared" si="7"/>
        <v>4</v>
      </c>
      <c r="AR20" s="8" t="e">
        <f t="shared" si="8"/>
        <v>#N/A</v>
      </c>
      <c r="AS20" s="954"/>
      <c r="AT20" s="954"/>
      <c r="AU20" s="954"/>
      <c r="AV20" s="954"/>
      <c r="AW20" s="954"/>
      <c r="AX20" s="954"/>
      <c r="AY20" s="954"/>
      <c r="AZ20" s="954"/>
      <c r="BA20" s="954"/>
      <c r="BB20" s="954"/>
      <c r="BC20" s="954"/>
      <c r="BD20" s="969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954"/>
      <c r="BP20" s="954"/>
      <c r="BQ20" s="954"/>
      <c r="BR20" s="954"/>
      <c r="BS20" s="954"/>
      <c r="BT20" s="146"/>
      <c r="BU20" s="8"/>
      <c r="BV20" s="11"/>
      <c r="BW20" s="146"/>
      <c r="BX20" s="8"/>
      <c r="BY20" s="8"/>
      <c r="BZ20" s="11"/>
      <c r="CA20" s="8"/>
      <c r="CB20" s="8"/>
      <c r="CC20" s="8"/>
      <c r="CD20" s="8"/>
      <c r="CE20" s="8"/>
      <c r="CF20" s="954"/>
      <c r="CG20" s="954"/>
      <c r="CH20" s="954"/>
      <c r="CI20" s="954"/>
      <c r="CJ20" s="954"/>
    </row>
    <row r="21" spans="2:88" x14ac:dyDescent="0.25">
      <c r="B21" s="169" t="str">
        <f t="shared" ca="1" si="4"/>
        <v xml:space="preserve"> </v>
      </c>
      <c r="C21" s="14"/>
      <c r="D21" s="14"/>
      <c r="E21" s="14"/>
      <c r="F21" s="14"/>
      <c r="G21" s="14"/>
      <c r="H21" s="14"/>
      <c r="I21" s="14"/>
      <c r="J21" s="14"/>
      <c r="K21" s="170"/>
      <c r="L21" s="14"/>
      <c r="M21" s="954"/>
      <c r="N21" s="953"/>
      <c r="O21" s="953"/>
      <c r="P21" s="953"/>
      <c r="Q21" s="953"/>
      <c r="R21" s="953"/>
      <c r="S21" s="953"/>
      <c r="T21" s="953"/>
      <c r="U21" s="953"/>
      <c r="V21" s="953"/>
      <c r="W21" s="953"/>
      <c r="X21" s="953"/>
      <c r="Y21" s="143"/>
      <c r="Z21" s="143"/>
      <c r="AA21" s="143"/>
      <c r="AB21" s="143"/>
      <c r="AC21" s="143"/>
      <c r="AD21" s="143"/>
      <c r="AE21" s="954"/>
      <c r="AF21" s="953"/>
      <c r="AG21" s="953"/>
      <c r="AH21" s="26">
        <f t="shared" si="5"/>
        <v>6</v>
      </c>
      <c r="AI21" s="137" t="s">
        <v>355</v>
      </c>
      <c r="AJ21" s="26">
        <f t="shared" si="6"/>
        <v>6</v>
      </c>
      <c r="AK21" s="26"/>
      <c r="AL21" s="954"/>
      <c r="AM21" s="140" t="s">
        <v>360</v>
      </c>
      <c r="AN21" s="21"/>
      <c r="AO21" s="141">
        <f>IF(I7&lt;&gt;2,0,VLOOKUP($I$11+$I$12,$Y$14:$AC$18,AO20))</f>
        <v>0</v>
      </c>
      <c r="AP21" s="954"/>
      <c r="AQ21" s="17">
        <f t="shared" si="7"/>
        <v>5</v>
      </c>
      <c r="AR21" s="8" t="e">
        <f t="shared" si="8"/>
        <v>#N/A</v>
      </c>
      <c r="AS21" s="954"/>
      <c r="AT21" s="954"/>
      <c r="AU21" s="954"/>
      <c r="AV21" s="954"/>
      <c r="AW21" s="954"/>
      <c r="AX21" s="954"/>
      <c r="AY21" s="954"/>
      <c r="AZ21" s="954"/>
      <c r="BA21" s="954"/>
      <c r="BB21" s="954"/>
      <c r="BC21" s="954"/>
      <c r="BD21" s="969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954"/>
      <c r="BP21" s="954"/>
      <c r="BQ21" s="954"/>
      <c r="BR21" s="954"/>
      <c r="BS21" s="954"/>
      <c r="BT21" s="146"/>
      <c r="BU21" s="8"/>
      <c r="BV21" s="11"/>
      <c r="BW21" s="146"/>
      <c r="BX21" s="8"/>
      <c r="BY21" s="8"/>
      <c r="BZ21" s="11"/>
      <c r="CA21" s="8"/>
      <c r="CB21" s="8"/>
      <c r="CC21" s="8"/>
      <c r="CD21" s="8"/>
      <c r="CE21" s="8"/>
      <c r="CF21" s="954"/>
      <c r="CG21" s="954"/>
      <c r="CH21" s="954"/>
      <c r="CI21" s="954"/>
      <c r="CJ21" s="954"/>
    </row>
    <row r="22" spans="2:88" x14ac:dyDescent="0.25">
      <c r="B22" s="169" t="str">
        <f t="shared" ca="1" si="4"/>
        <v xml:space="preserve"> </v>
      </c>
      <c r="C22" s="14"/>
      <c r="D22" s="14"/>
      <c r="E22" s="14"/>
      <c r="F22" s="14"/>
      <c r="G22" s="14"/>
      <c r="H22" s="14"/>
      <c r="I22" s="14"/>
      <c r="J22" s="14"/>
      <c r="K22" s="170"/>
      <c r="L22" s="14"/>
      <c r="M22" s="954"/>
      <c r="N22" s="953"/>
      <c r="O22" s="953"/>
      <c r="P22" s="953"/>
      <c r="Q22" s="953"/>
      <c r="R22" s="953"/>
      <c r="S22" s="953"/>
      <c r="T22" s="953"/>
      <c r="U22" s="953"/>
      <c r="V22" s="953"/>
      <c r="W22" s="953"/>
      <c r="X22" s="953"/>
      <c r="Y22" s="200" t="s">
        <v>374</v>
      </c>
      <c r="Z22" s="143"/>
      <c r="AA22" s="143"/>
      <c r="AB22" s="143"/>
      <c r="AC22" s="143"/>
      <c r="AD22" s="143"/>
      <c r="AE22" s="954"/>
      <c r="AF22" s="953"/>
      <c r="AG22" s="953"/>
      <c r="AH22" s="26">
        <f t="shared" si="5"/>
        <v>7</v>
      </c>
      <c r="AI22" s="137" t="s">
        <v>359</v>
      </c>
      <c r="AJ22" s="26">
        <f t="shared" si="6"/>
        <v>7</v>
      </c>
      <c r="AK22" s="26"/>
      <c r="AL22" s="954"/>
      <c r="AM22" s="140" t="s">
        <v>335</v>
      </c>
      <c r="AN22" s="21"/>
      <c r="AO22" s="141">
        <f>IF(I7&lt;&gt;2,0,VLOOKUP(AO21,$AI$3:$AK$10,2,FALSE))</f>
        <v>0</v>
      </c>
      <c r="AP22" s="954"/>
      <c r="AQ22" s="17">
        <f t="shared" si="7"/>
        <v>6</v>
      </c>
      <c r="AR22" s="8" t="e">
        <f t="shared" si="8"/>
        <v>#N/A</v>
      </c>
      <c r="AS22" s="954"/>
      <c r="AT22" s="954"/>
      <c r="AU22" s="954"/>
      <c r="AV22" s="954"/>
      <c r="AW22" s="954"/>
      <c r="AX22" s="954"/>
      <c r="AY22" s="954"/>
      <c r="AZ22" s="954"/>
      <c r="BA22" s="954"/>
      <c r="BB22" s="954"/>
      <c r="BC22" s="954"/>
      <c r="BD22" s="969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954"/>
      <c r="BP22" s="954"/>
      <c r="BQ22" s="954"/>
      <c r="BR22" s="954"/>
      <c r="BS22" s="954"/>
      <c r="BT22" s="146"/>
      <c r="BU22" s="8"/>
      <c r="BV22" s="11"/>
      <c r="BW22" s="146"/>
      <c r="BX22" s="8"/>
      <c r="BY22" s="8"/>
      <c r="BZ22" s="11"/>
      <c r="CA22" s="8"/>
      <c r="CB22" s="8"/>
      <c r="CC22" s="8"/>
      <c r="CD22" s="8"/>
      <c r="CE22" s="8"/>
      <c r="CF22" s="954"/>
      <c r="CG22" s="954"/>
      <c r="CH22" s="954"/>
      <c r="CI22" s="954"/>
      <c r="CJ22" s="954"/>
    </row>
    <row r="23" spans="2:88" x14ac:dyDescent="0.25">
      <c r="B23" s="169" t="str">
        <f t="shared" ca="1" si="4"/>
        <v xml:space="preserve"> </v>
      </c>
      <c r="C23" s="14"/>
      <c r="D23" s="14"/>
      <c r="E23" s="14"/>
      <c r="F23" s="14"/>
      <c r="G23" s="14"/>
      <c r="H23" s="14"/>
      <c r="I23" s="14"/>
      <c r="J23" s="14"/>
      <c r="K23" s="170"/>
      <c r="L23" s="14"/>
      <c r="M23" s="954"/>
      <c r="N23" s="953"/>
      <c r="O23" s="953"/>
      <c r="P23" s="953"/>
      <c r="Q23" s="953"/>
      <c r="R23" s="953"/>
      <c r="S23" s="953"/>
      <c r="T23" s="953"/>
      <c r="U23" s="953"/>
      <c r="V23" s="953"/>
      <c r="W23" s="953"/>
      <c r="X23" s="953"/>
      <c r="Y23" s="201" t="s">
        <v>344</v>
      </c>
      <c r="Z23" s="202" t="s">
        <v>375</v>
      </c>
      <c r="AA23" s="202"/>
      <c r="AB23" s="202"/>
      <c r="AC23" s="202"/>
      <c r="AD23" s="203"/>
      <c r="AE23" s="954"/>
      <c r="AF23" s="953"/>
      <c r="AG23" s="953"/>
      <c r="AH23" s="61">
        <f t="shared" si="5"/>
        <v>8</v>
      </c>
      <c r="AI23" s="139" t="s">
        <v>362</v>
      </c>
      <c r="AJ23" s="61">
        <f t="shared" si="6"/>
        <v>8</v>
      </c>
      <c r="AK23" s="61"/>
      <c r="AL23" s="954"/>
      <c r="AM23" s="954"/>
      <c r="AN23" s="954"/>
      <c r="AO23" s="954"/>
      <c r="AP23" s="954"/>
      <c r="AQ23" s="17">
        <f t="shared" si="7"/>
        <v>7</v>
      </c>
      <c r="AR23" s="8" t="e">
        <f t="shared" si="8"/>
        <v>#N/A</v>
      </c>
      <c r="AS23" s="954"/>
      <c r="AT23" s="954"/>
      <c r="AU23" s="954"/>
      <c r="AV23" s="954"/>
      <c r="AW23" s="954"/>
      <c r="AX23" s="954"/>
      <c r="AY23" s="954"/>
      <c r="AZ23" s="954"/>
      <c r="BA23" s="954"/>
      <c r="BB23" s="954"/>
      <c r="BC23" s="954"/>
      <c r="BD23" s="969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954"/>
      <c r="BP23" s="954"/>
      <c r="BQ23" s="954"/>
      <c r="BR23" s="954"/>
      <c r="BS23" s="954"/>
      <c r="BT23" s="146"/>
      <c r="BU23" s="8"/>
      <c r="BV23" s="11"/>
      <c r="BW23" s="146"/>
      <c r="BX23" s="8"/>
      <c r="BY23" s="8"/>
      <c r="BZ23" s="11"/>
      <c r="CA23" s="8"/>
      <c r="CB23" s="8"/>
      <c r="CC23" s="8"/>
      <c r="CD23" s="8"/>
      <c r="CE23" s="8"/>
      <c r="CF23" s="954"/>
      <c r="CG23" s="954"/>
      <c r="CH23" s="954"/>
      <c r="CI23" s="954"/>
      <c r="CJ23" s="954"/>
    </row>
    <row r="24" spans="2:88" ht="12.75" customHeight="1" x14ac:dyDescent="0.25">
      <c r="B24" s="169" t="str">
        <f t="shared" ca="1" si="4"/>
        <v xml:space="preserve"> </v>
      </c>
      <c r="C24" s="14"/>
      <c r="D24" s="14"/>
      <c r="E24" s="14"/>
      <c r="F24" s="14"/>
      <c r="G24" s="14"/>
      <c r="H24" s="14"/>
      <c r="I24" s="14"/>
      <c r="J24" s="14"/>
      <c r="K24" s="170"/>
      <c r="L24" s="14"/>
      <c r="M24" s="954"/>
      <c r="N24" s="953"/>
      <c r="O24" s="953"/>
      <c r="P24" s="953"/>
      <c r="Q24" s="953"/>
      <c r="R24" s="953"/>
      <c r="S24" s="953"/>
      <c r="T24" s="953"/>
      <c r="U24" s="953"/>
      <c r="V24" s="953"/>
      <c r="W24" s="953"/>
      <c r="X24" s="953"/>
      <c r="Y24" s="204" t="s">
        <v>376</v>
      </c>
      <c r="Z24" s="143" t="s">
        <v>377</v>
      </c>
      <c r="AA24" s="143"/>
      <c r="AB24" s="143"/>
      <c r="AC24" s="143"/>
      <c r="AD24" s="205"/>
      <c r="AE24" s="954"/>
      <c r="AF24" s="953"/>
      <c r="AG24" s="953"/>
      <c r="AH24" s="954"/>
      <c r="AI24" s="954"/>
      <c r="AJ24" s="954"/>
      <c r="AK24" s="954"/>
      <c r="AL24" s="954"/>
      <c r="AM24" s="954"/>
      <c r="AN24" s="954"/>
      <c r="AO24" s="954"/>
      <c r="AP24" s="954"/>
      <c r="AQ24" s="17">
        <f t="shared" si="7"/>
        <v>8</v>
      </c>
      <c r="AR24" s="8" t="e">
        <f t="shared" si="8"/>
        <v>#N/A</v>
      </c>
      <c r="AS24" s="954"/>
      <c r="AT24" s="954"/>
      <c r="AU24" s="954"/>
      <c r="AV24" s="954"/>
      <c r="AW24" s="954"/>
      <c r="AX24" s="954"/>
      <c r="AY24" s="954"/>
      <c r="AZ24" s="954"/>
      <c r="BA24" s="954"/>
      <c r="BB24" s="954"/>
      <c r="BC24" s="954"/>
      <c r="BD24" s="969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954"/>
      <c r="BP24" s="954"/>
      <c r="BQ24" s="954"/>
      <c r="BR24" s="954"/>
      <c r="BS24" s="954"/>
      <c r="BT24" s="146"/>
      <c r="BU24" s="8"/>
      <c r="BV24" s="11"/>
      <c r="BW24" s="146"/>
      <c r="BX24" s="8"/>
      <c r="BY24" s="8"/>
      <c r="BZ24" s="11"/>
      <c r="CA24" s="8"/>
      <c r="CB24" s="8"/>
      <c r="CC24" s="8"/>
      <c r="CD24" s="8"/>
      <c r="CE24" s="8"/>
      <c r="CF24" s="954"/>
      <c r="CG24" s="954"/>
      <c r="CH24" s="954"/>
      <c r="CI24" s="954"/>
      <c r="CJ24" s="954"/>
    </row>
    <row r="25" spans="2:88" ht="12.75" customHeight="1" x14ac:dyDescent="0.25">
      <c r="B25" s="189"/>
      <c r="C25" s="190"/>
      <c r="D25" s="190"/>
      <c r="E25" s="190"/>
      <c r="F25" s="190"/>
      <c r="G25" s="190"/>
      <c r="H25" s="190"/>
      <c r="I25" s="190"/>
      <c r="J25" s="190"/>
      <c r="K25" s="191"/>
      <c r="L25" s="14"/>
      <c r="M25" s="954"/>
      <c r="N25" s="953"/>
      <c r="O25" s="953"/>
      <c r="P25" s="953"/>
      <c r="Q25" s="953"/>
      <c r="R25" s="953"/>
      <c r="S25" s="953"/>
      <c r="T25" s="953"/>
      <c r="U25" s="953"/>
      <c r="V25" s="953"/>
      <c r="W25" s="953"/>
      <c r="X25" s="953"/>
      <c r="Y25" s="204" t="s">
        <v>378</v>
      </c>
      <c r="Z25" s="143" t="s">
        <v>379</v>
      </c>
      <c r="AA25" s="143"/>
      <c r="AB25" s="143"/>
      <c r="AC25" s="143"/>
      <c r="AD25" s="205"/>
      <c r="AE25" s="954"/>
      <c r="AF25" s="953"/>
      <c r="AG25" s="883"/>
      <c r="AH25" s="934"/>
      <c r="AI25" s="934"/>
      <c r="AJ25" s="934"/>
      <c r="AK25" s="934"/>
      <c r="AL25" s="934"/>
      <c r="AM25" s="934"/>
      <c r="AN25" s="934"/>
      <c r="AO25" s="954"/>
      <c r="AP25" s="954"/>
      <c r="AQ25" s="17">
        <f t="shared" si="7"/>
        <v>9</v>
      </c>
      <c r="AR25" s="8" t="e">
        <f t="shared" si="8"/>
        <v>#N/A</v>
      </c>
      <c r="AS25" s="954"/>
      <c r="AT25" s="954"/>
      <c r="AU25" s="954"/>
      <c r="AV25" s="954"/>
      <c r="AW25" s="954"/>
      <c r="AX25" s="954"/>
      <c r="AY25" s="954"/>
      <c r="AZ25" s="954"/>
      <c r="BA25" s="954"/>
      <c r="BB25" s="954"/>
      <c r="BC25" s="954"/>
      <c r="BD25" s="969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954"/>
      <c r="BP25" s="954"/>
      <c r="BQ25" s="954"/>
      <c r="BR25" s="954"/>
      <c r="BS25" s="954"/>
      <c r="BT25" s="146"/>
      <c r="BU25" s="8"/>
      <c r="BV25" s="11"/>
      <c r="BW25" s="146"/>
      <c r="BX25" s="8"/>
      <c r="BY25" s="8"/>
      <c r="BZ25" s="11"/>
      <c r="CA25" s="8"/>
      <c r="CB25" s="8"/>
      <c r="CC25" s="8"/>
      <c r="CD25" s="8"/>
      <c r="CE25" s="8"/>
      <c r="CF25" s="954"/>
      <c r="CG25" s="954"/>
      <c r="CH25" s="954"/>
      <c r="CI25" s="954"/>
      <c r="CJ25" s="954"/>
    </row>
    <row r="26" spans="2:88" x14ac:dyDescent="0.25">
      <c r="B26" s="193" t="str">
        <f ca="1">IF($D$9="","","ADICIONAL:")</f>
        <v>ADICIONAL:</v>
      </c>
      <c r="C26" s="190"/>
      <c r="D26" s="190"/>
      <c r="E26" s="190"/>
      <c r="F26" s="190"/>
      <c r="G26" s="190"/>
      <c r="H26" s="190"/>
      <c r="I26" s="190"/>
      <c r="J26" s="190"/>
      <c r="K26" s="191"/>
      <c r="L26" s="14"/>
      <c r="M26" s="954"/>
      <c r="N26" s="953"/>
      <c r="O26" s="953"/>
      <c r="P26" s="953"/>
      <c r="Q26" s="953"/>
      <c r="R26" s="953"/>
      <c r="S26" s="953"/>
      <c r="T26" s="953"/>
      <c r="U26" s="953"/>
      <c r="V26" s="953"/>
      <c r="W26" s="953"/>
      <c r="X26" s="953"/>
      <c r="Y26" s="204" t="s">
        <v>380</v>
      </c>
      <c r="Z26" s="143" t="s">
        <v>381</v>
      </c>
      <c r="AA26" s="143"/>
      <c r="AB26" s="143"/>
      <c r="AC26" s="143"/>
      <c r="AD26" s="205"/>
      <c r="AE26" s="954"/>
      <c r="AF26" s="953"/>
      <c r="AG26" s="953"/>
      <c r="AH26" s="954"/>
      <c r="AI26" s="954"/>
      <c r="AJ26" s="954"/>
      <c r="AK26" s="954"/>
      <c r="AL26" s="954"/>
      <c r="AM26" s="954"/>
      <c r="AN26" s="954"/>
      <c r="AO26" s="954"/>
      <c r="AP26" s="954"/>
      <c r="AQ26" s="17">
        <f t="shared" si="7"/>
        <v>10</v>
      </c>
      <c r="AR26" s="8" t="e">
        <f t="shared" si="8"/>
        <v>#N/A</v>
      </c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1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954"/>
      <c r="BP26" s="954"/>
      <c r="BQ26" s="954"/>
      <c r="BR26" s="954"/>
      <c r="BS26" s="954"/>
      <c r="BT26" s="146"/>
      <c r="BU26" s="8"/>
      <c r="BV26" s="11"/>
      <c r="BW26" s="146"/>
      <c r="BX26" s="8"/>
      <c r="BY26" s="8"/>
      <c r="BZ26" s="11"/>
      <c r="CA26" s="8"/>
      <c r="CB26" s="8"/>
      <c r="CC26" s="8"/>
      <c r="CD26" s="8"/>
      <c r="CE26" s="8"/>
      <c r="CF26" s="954"/>
      <c r="CG26" s="954"/>
      <c r="CH26" s="954"/>
      <c r="CI26" s="954"/>
      <c r="CJ26" s="954"/>
    </row>
    <row r="27" spans="2:88" ht="12.75" customHeight="1" x14ac:dyDescent="0.25">
      <c r="B27" s="194"/>
      <c r="C27" s="195"/>
      <c r="D27" s="195"/>
      <c r="E27" s="195"/>
      <c r="F27" s="195"/>
      <c r="G27" s="195"/>
      <c r="H27" s="195"/>
      <c r="I27" s="195"/>
      <c r="J27" s="195"/>
      <c r="K27" s="196"/>
      <c r="L27" s="14"/>
      <c r="M27" s="954"/>
      <c r="N27" s="953"/>
      <c r="O27" s="953"/>
      <c r="P27" s="953"/>
      <c r="Q27" s="953"/>
      <c r="R27" s="953"/>
      <c r="S27" s="953"/>
      <c r="T27" s="953"/>
      <c r="U27" s="953"/>
      <c r="V27" s="953"/>
      <c r="W27" s="953"/>
      <c r="X27" s="953"/>
      <c r="Y27" s="204" t="s">
        <v>382</v>
      </c>
      <c r="Z27" s="143" t="s">
        <v>383</v>
      </c>
      <c r="AA27" s="143"/>
      <c r="AB27" s="143"/>
      <c r="AC27" s="143"/>
      <c r="AD27" s="206"/>
      <c r="AE27" s="954"/>
      <c r="AF27" s="953"/>
      <c r="AG27" s="953"/>
      <c r="AH27" s="954"/>
      <c r="AI27" s="954"/>
      <c r="AJ27" s="954"/>
      <c r="AK27" s="954"/>
      <c r="AL27" s="954"/>
      <c r="AM27" s="954"/>
      <c r="AN27" s="954"/>
      <c r="AO27" s="954"/>
      <c r="AP27" s="954"/>
      <c r="AQ27" s="151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3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954"/>
      <c r="BP27" s="954"/>
      <c r="BQ27" s="954"/>
      <c r="BR27" s="954"/>
      <c r="BS27" s="954"/>
      <c r="BT27" s="146"/>
      <c r="BU27" s="8"/>
      <c r="BV27" s="11"/>
      <c r="BW27" s="146"/>
      <c r="BX27" s="8"/>
      <c r="BY27" s="8"/>
      <c r="BZ27" s="11"/>
      <c r="CA27" s="8"/>
      <c r="CB27" s="8"/>
      <c r="CC27" s="8"/>
      <c r="CD27" s="8"/>
      <c r="CE27" s="8"/>
      <c r="CF27" s="954"/>
      <c r="CG27" s="954"/>
      <c r="CH27" s="954"/>
      <c r="CI27" s="954"/>
      <c r="CJ27" s="954"/>
    </row>
    <row r="28" spans="2:88" ht="12.75" customHeight="1" x14ac:dyDescent="0.25">
      <c r="B28" s="194"/>
      <c r="C28" s="195"/>
      <c r="D28" s="195"/>
      <c r="E28" s="195"/>
      <c r="F28" s="195"/>
      <c r="G28" s="195"/>
      <c r="H28" s="195"/>
      <c r="I28" s="195"/>
      <c r="J28" s="195"/>
      <c r="K28" s="196"/>
      <c r="L28" s="14"/>
      <c r="M28" s="954"/>
      <c r="N28" s="953"/>
      <c r="O28" s="953"/>
      <c r="P28" s="953"/>
      <c r="Q28" s="953"/>
      <c r="R28" s="953"/>
      <c r="S28" s="953"/>
      <c r="T28" s="953"/>
      <c r="U28" s="953"/>
      <c r="V28" s="953"/>
      <c r="W28" s="953"/>
      <c r="X28" s="953"/>
      <c r="Y28" s="207" t="s">
        <v>384</v>
      </c>
      <c r="Z28" s="143" t="s">
        <v>385</v>
      </c>
      <c r="AA28" s="143"/>
      <c r="AB28" s="143"/>
      <c r="AC28" s="143"/>
      <c r="AD28" s="205"/>
      <c r="AE28" s="954"/>
      <c r="AF28" s="953"/>
      <c r="AG28" s="953"/>
      <c r="AH28" s="954"/>
      <c r="AI28" s="954"/>
      <c r="AJ28" s="954"/>
      <c r="AK28" s="954"/>
      <c r="AL28" s="954"/>
      <c r="AM28" s="954"/>
      <c r="AN28" s="954"/>
      <c r="AO28" s="954"/>
      <c r="AP28" s="954"/>
      <c r="AQ28" s="11"/>
      <c r="AR28" s="8"/>
      <c r="AS28" s="8"/>
      <c r="AT28" s="8"/>
      <c r="AU28" s="8"/>
      <c r="AV28" s="8"/>
      <c r="AW28" s="8"/>
      <c r="AX28" s="954"/>
      <c r="AY28" s="954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954"/>
      <c r="BP28" s="954"/>
      <c r="BQ28" s="954"/>
      <c r="BR28" s="954"/>
      <c r="BS28" s="954"/>
      <c r="BT28" s="146"/>
      <c r="BU28" s="8"/>
      <c r="BV28" s="11"/>
      <c r="BW28" s="146"/>
      <c r="BX28" s="8"/>
      <c r="BY28" s="8"/>
      <c r="BZ28" s="11"/>
      <c r="CA28" s="8"/>
      <c r="CB28" s="8"/>
      <c r="CC28" s="8"/>
      <c r="CD28" s="8"/>
      <c r="CE28" s="8"/>
      <c r="CF28" s="954"/>
      <c r="CG28" s="954"/>
      <c r="CH28" s="954"/>
      <c r="CI28" s="954"/>
      <c r="CJ28" s="954"/>
    </row>
    <row r="29" spans="2:88" x14ac:dyDescent="0.25">
      <c r="B29" s="197"/>
      <c r="C29" s="198"/>
      <c r="D29" s="198"/>
      <c r="E29" s="198"/>
      <c r="F29" s="198"/>
      <c r="G29" s="198"/>
      <c r="H29" s="198"/>
      <c r="I29" s="198"/>
      <c r="J29" s="198"/>
      <c r="K29" s="199"/>
      <c r="L29" s="14"/>
      <c r="M29" s="954"/>
      <c r="N29" s="953"/>
      <c r="O29" s="953"/>
      <c r="P29" s="953"/>
      <c r="Q29" s="953"/>
      <c r="R29" s="953"/>
      <c r="S29" s="953"/>
      <c r="T29" s="953"/>
      <c r="U29" s="953"/>
      <c r="V29" s="953"/>
      <c r="W29" s="953"/>
      <c r="X29" s="953"/>
      <c r="Y29" s="207" t="s">
        <v>386</v>
      </c>
      <c r="Z29" s="208" t="s">
        <v>387</v>
      </c>
      <c r="AA29" s="143"/>
      <c r="AB29" s="143"/>
      <c r="AC29" s="143"/>
      <c r="AD29" s="205"/>
      <c r="AE29" s="954"/>
      <c r="AF29" s="953"/>
      <c r="AG29" s="953"/>
      <c r="AH29" s="954"/>
      <c r="AI29" s="954"/>
      <c r="AJ29" s="954"/>
      <c r="AK29" s="954"/>
      <c r="AL29" s="954"/>
      <c r="AM29" s="954"/>
      <c r="AN29" s="954"/>
      <c r="AO29" s="954"/>
      <c r="AP29" s="954"/>
      <c r="AQ29" s="11"/>
      <c r="AR29" s="8"/>
      <c r="AS29" s="8"/>
      <c r="AT29" s="8"/>
      <c r="AU29" s="8"/>
      <c r="AV29" s="8"/>
      <c r="AW29" s="8"/>
      <c r="AX29" s="954"/>
      <c r="AY29" s="954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954"/>
      <c r="BP29" s="954"/>
      <c r="BQ29" s="954"/>
      <c r="BR29" s="954"/>
      <c r="BS29" s="954"/>
      <c r="BT29" s="146"/>
      <c r="BU29" s="8"/>
      <c r="BV29" s="11"/>
      <c r="BW29" s="8"/>
      <c r="BX29" s="8"/>
      <c r="BY29" s="8"/>
      <c r="BZ29" s="11"/>
      <c r="CA29" s="8"/>
      <c r="CB29" s="8"/>
      <c r="CC29" s="8"/>
      <c r="CD29" s="8"/>
      <c r="CE29" s="8"/>
      <c r="CF29" s="954"/>
      <c r="CG29" s="954"/>
      <c r="CH29" s="954"/>
      <c r="CI29" s="954"/>
      <c r="CJ29" s="954"/>
    </row>
    <row r="30" spans="2:88" x14ac:dyDescent="0.25">
      <c r="B30" s="954"/>
      <c r="C30" s="954"/>
      <c r="D30" s="954"/>
      <c r="E30" s="954"/>
      <c r="F30" s="954"/>
      <c r="G30" s="954"/>
      <c r="H30" s="954"/>
      <c r="I30" s="954"/>
      <c r="J30" s="954"/>
      <c r="K30" s="954"/>
      <c r="L30" s="14"/>
      <c r="M30" s="954"/>
      <c r="N30" s="953"/>
      <c r="O30" s="953"/>
      <c r="P30" s="953"/>
      <c r="Q30" s="953"/>
      <c r="R30" s="953"/>
      <c r="S30" s="953"/>
      <c r="T30" s="953"/>
      <c r="U30" s="953"/>
      <c r="V30" s="953"/>
      <c r="W30" s="953"/>
      <c r="X30" s="953"/>
      <c r="Y30" s="207" t="s">
        <v>388</v>
      </c>
      <c r="Z30" s="208" t="s">
        <v>389</v>
      </c>
      <c r="AA30" s="143"/>
      <c r="AB30" s="143"/>
      <c r="AC30" s="143"/>
      <c r="AD30" s="205"/>
      <c r="AE30" s="954"/>
      <c r="AF30" s="953"/>
      <c r="AG30" s="953"/>
      <c r="AH30" s="954"/>
      <c r="AI30" s="954"/>
      <c r="AJ30" s="954"/>
      <c r="AK30" s="954"/>
      <c r="AL30" s="954"/>
      <c r="AM30" s="954"/>
      <c r="AN30" s="954"/>
      <c r="AO30" s="954"/>
      <c r="AP30" s="954"/>
      <c r="AQ30" s="127" t="s">
        <v>390</v>
      </c>
      <c r="AR30" s="954"/>
      <c r="AS30" s="954"/>
      <c r="AT30" s="954"/>
      <c r="AU30" s="954"/>
      <c r="AV30" s="954"/>
      <c r="AW30" s="954"/>
      <c r="AX30" s="954"/>
      <c r="AY30" s="954"/>
      <c r="AZ30" s="954"/>
      <c r="BA30" s="954"/>
      <c r="BB30" s="954"/>
      <c r="BC30" s="954"/>
      <c r="BD30" s="954"/>
      <c r="BE30" s="954"/>
      <c r="BF30" s="954"/>
      <c r="BG30" s="954"/>
      <c r="BH30" s="982"/>
      <c r="BI30" s="982"/>
      <c r="BJ30" s="954"/>
      <c r="BK30" s="954"/>
      <c r="BL30" s="954"/>
      <c r="BM30" s="954"/>
      <c r="BN30" s="954"/>
      <c r="BO30" s="954"/>
      <c r="BP30" s="954"/>
      <c r="BQ30" s="954"/>
      <c r="BR30" s="954"/>
      <c r="BS30" s="954"/>
      <c r="BT30" s="954"/>
      <c r="BU30" s="954"/>
      <c r="BV30" s="954"/>
      <c r="BW30" s="954"/>
      <c r="BX30" s="954"/>
      <c r="BY30" s="954"/>
      <c r="BZ30" s="954"/>
      <c r="CA30" s="954"/>
      <c r="CB30" s="954"/>
      <c r="CC30" s="954"/>
      <c r="CD30" s="954"/>
      <c r="CE30" s="954"/>
      <c r="CF30" s="954"/>
      <c r="CG30" s="954"/>
      <c r="CH30" s="954"/>
      <c r="CI30" s="954"/>
      <c r="CJ30" s="954"/>
    </row>
    <row r="31" spans="2:88" x14ac:dyDescent="0.25">
      <c r="B31" s="157" t="str">
        <f>IF(I7=2,CONCATENATE(I8,": REQUISITOS DE ASEGURABILIDAD"),"")</f>
        <v/>
      </c>
      <c r="C31" s="934"/>
      <c r="D31" s="934"/>
      <c r="E31" s="934"/>
      <c r="F31" s="934"/>
      <c r="G31" s="934"/>
      <c r="H31" s="934"/>
      <c r="I31" s="1316"/>
      <c r="J31" s="1317"/>
      <c r="K31" s="1317"/>
      <c r="L31" s="934"/>
      <c r="M31" s="954"/>
      <c r="N31" s="953"/>
      <c r="O31" s="953"/>
      <c r="P31" s="953"/>
      <c r="Q31" s="953"/>
      <c r="R31" s="953"/>
      <c r="S31" s="953"/>
      <c r="T31" s="953"/>
      <c r="U31" s="953"/>
      <c r="V31" s="953"/>
      <c r="W31" s="953"/>
      <c r="X31" s="953"/>
      <c r="Y31" s="204" t="s">
        <v>391</v>
      </c>
      <c r="Z31" s="143" t="s">
        <v>392</v>
      </c>
      <c r="AA31" s="143"/>
      <c r="AB31" s="143"/>
      <c r="AC31" s="209"/>
      <c r="AD31" s="205"/>
      <c r="AE31" s="954"/>
      <c r="AF31" s="953"/>
      <c r="AG31" s="953"/>
      <c r="AH31" s="954"/>
      <c r="AI31" s="954"/>
      <c r="AJ31" s="954"/>
      <c r="AK31" s="954"/>
      <c r="AL31" s="954"/>
      <c r="AM31" s="954"/>
      <c r="AN31" s="954"/>
      <c r="AO31" s="954"/>
      <c r="AP31" s="954"/>
      <c r="AQ31" s="171" t="s">
        <v>393</v>
      </c>
      <c r="AR31" s="172"/>
      <c r="AS31" s="22" t="str">
        <f>VLOOKUP(AS32,$AH$3:$AI$12,2,FALSE)</f>
        <v>A</v>
      </c>
      <c r="AT31" s="173" t="str">
        <f>VLOOKUP(AV32,$AH$3:$AI$12,2,FALSE)</f>
        <v>A+B+C+D+D1</v>
      </c>
      <c r="AU31" s="983"/>
      <c r="AV31" s="983"/>
      <c r="AW31" s="174"/>
      <c r="AX31" s="173" t="str">
        <f>VLOOKUP(AZ32,$AH$3:$AI$12,2,FALSE)</f>
        <v xml:space="preserve">A+B+C+D+D1+I </v>
      </c>
      <c r="AY31" s="983"/>
      <c r="AZ31" s="983"/>
      <c r="BA31" s="174"/>
      <c r="BB31" s="173" t="str">
        <f>VLOOKUP(BD32,$AH$3:$AI$12,2,FALSE)</f>
        <v xml:space="preserve">A+B+C+D+D1+E+H+I </v>
      </c>
      <c r="BC31" s="983"/>
      <c r="BD31" s="983"/>
      <c r="BE31" s="174"/>
      <c r="BF31" s="173" t="str">
        <f>VLOOKUP(BH32,$AH$3:$AI$12,2,FALSE)</f>
        <v>A+B+C+D+D1+F+H+I</v>
      </c>
      <c r="BG31" s="983"/>
      <c r="BH31" s="983"/>
      <c r="BI31" s="174"/>
      <c r="BJ31" s="173" t="str">
        <f>VLOOKUP(BL32,$AH$3:$AI$12,2,FALSE)</f>
        <v>A+B+C+D+D1+E+F+H+I</v>
      </c>
      <c r="BK31" s="983"/>
      <c r="BL31" s="983"/>
      <c r="BM31" s="174"/>
      <c r="BN31" s="173" t="str">
        <f>VLOOKUP(BP32,$AH$3:$AI$12,2,FALSE)</f>
        <v>A+B+C+D+D1+E+F+H+I+K</v>
      </c>
      <c r="BO31" s="983"/>
      <c r="BP31" s="983"/>
      <c r="BQ31" s="174"/>
      <c r="BR31" s="173" t="str">
        <f>VLOOKUP(BT32,$AH$3:$AI$12,2,FALSE)</f>
        <v>A+B+C+D+D1+F+H+I+J+K</v>
      </c>
      <c r="BS31" s="983"/>
      <c r="BT31" s="983"/>
      <c r="BU31" s="175"/>
      <c r="BV31" s="172"/>
      <c r="BW31" s="176"/>
      <c r="BX31" s="954"/>
      <c r="BY31" s="954"/>
      <c r="BZ31" s="954"/>
      <c r="CA31" s="954"/>
      <c r="CB31" s="954"/>
      <c r="CC31" s="954"/>
      <c r="CD31" s="954"/>
      <c r="CE31" s="954"/>
      <c r="CF31" s="954"/>
      <c r="CG31" s="954"/>
      <c r="CH31" s="954"/>
      <c r="CI31" s="954"/>
      <c r="CJ31" s="954"/>
    </row>
    <row r="32" spans="2:88" x14ac:dyDescent="0.25">
      <c r="B32" s="162" t="str">
        <f>IF($I$9="","",AR17)</f>
        <v/>
      </c>
      <c r="C32" s="163"/>
      <c r="D32" s="163"/>
      <c r="E32" s="163"/>
      <c r="F32" s="163"/>
      <c r="G32" s="163"/>
      <c r="H32" s="163"/>
      <c r="I32" s="163"/>
      <c r="J32" s="163"/>
      <c r="K32" s="164"/>
      <c r="L32" s="934"/>
      <c r="M32" s="954"/>
      <c r="N32" s="953"/>
      <c r="O32" s="953"/>
      <c r="P32" s="953"/>
      <c r="Q32" s="953"/>
      <c r="R32" s="953"/>
      <c r="S32" s="953"/>
      <c r="T32" s="953"/>
      <c r="U32" s="953"/>
      <c r="V32" s="953"/>
      <c r="W32" s="953"/>
      <c r="X32" s="953"/>
      <c r="Y32" s="204" t="s">
        <v>394</v>
      </c>
      <c r="Z32" s="143" t="s">
        <v>395</v>
      </c>
      <c r="AA32" s="143"/>
      <c r="AB32" s="143"/>
      <c r="AC32" s="143"/>
      <c r="AD32" s="205"/>
      <c r="AE32" s="954"/>
      <c r="AF32" s="953"/>
      <c r="AG32" s="953"/>
      <c r="AH32" s="954"/>
      <c r="AI32" s="954"/>
      <c r="AJ32" s="954"/>
      <c r="AK32" s="954"/>
      <c r="AL32" s="954"/>
      <c r="AM32" s="954"/>
      <c r="AN32" s="954"/>
      <c r="AO32" s="954"/>
      <c r="AP32" s="954"/>
      <c r="AQ32" s="17"/>
      <c r="AR32" s="954"/>
      <c r="AS32" s="177">
        <v>1</v>
      </c>
      <c r="AT32" s="12"/>
      <c r="AU32" s="11"/>
      <c r="AV32" s="178">
        <v>2</v>
      </c>
      <c r="AW32" s="969"/>
      <c r="AX32" s="12"/>
      <c r="AY32" s="11"/>
      <c r="AZ32" s="178">
        <v>3</v>
      </c>
      <c r="BA32" s="969"/>
      <c r="BB32" s="12"/>
      <c r="BC32" s="11"/>
      <c r="BD32" s="178">
        <v>4</v>
      </c>
      <c r="BE32" s="969"/>
      <c r="BF32" s="12"/>
      <c r="BG32" s="179"/>
      <c r="BH32" s="178">
        <v>5</v>
      </c>
      <c r="BI32" s="969"/>
      <c r="BJ32" s="12"/>
      <c r="BK32" s="179"/>
      <c r="BL32" s="178">
        <v>6</v>
      </c>
      <c r="BM32" s="984"/>
      <c r="BN32" s="17"/>
      <c r="BO32" s="11"/>
      <c r="BP32" s="178">
        <v>7</v>
      </c>
      <c r="BQ32" s="984"/>
      <c r="BR32" s="17"/>
      <c r="BS32" s="11"/>
      <c r="BT32" s="178">
        <v>8</v>
      </c>
      <c r="BU32" s="982"/>
      <c r="BV32" s="8"/>
      <c r="BW32" s="969"/>
      <c r="BX32" s="8"/>
      <c r="BY32" s="8"/>
      <c r="BZ32" s="11"/>
      <c r="CA32" s="8"/>
      <c r="CB32" s="8"/>
      <c r="CC32" s="954"/>
      <c r="CD32" s="954"/>
      <c r="CE32" s="954"/>
      <c r="CF32" s="954"/>
      <c r="CG32" s="954"/>
      <c r="CH32" s="954"/>
      <c r="CI32" s="954"/>
      <c r="CJ32" s="954"/>
    </row>
    <row r="33" spans="2:88" x14ac:dyDescent="0.25">
      <c r="B33" s="169" t="str">
        <f t="shared" ref="B33:B41" si="9">IF($I$9="","",AR18)</f>
        <v/>
      </c>
      <c r="C33" s="14"/>
      <c r="D33" s="14"/>
      <c r="E33" s="14"/>
      <c r="F33" s="14"/>
      <c r="G33" s="14"/>
      <c r="H33" s="14"/>
      <c r="I33" s="14"/>
      <c r="J33" s="14"/>
      <c r="K33" s="170"/>
      <c r="L33" s="954"/>
      <c r="M33" s="954"/>
      <c r="N33" s="953"/>
      <c r="O33" s="953"/>
      <c r="P33" s="953"/>
      <c r="Q33" s="953"/>
      <c r="R33" s="953"/>
      <c r="S33" s="953"/>
      <c r="T33" s="953"/>
      <c r="U33" s="953"/>
      <c r="V33" s="953"/>
      <c r="W33" s="953"/>
      <c r="X33" s="953"/>
      <c r="Y33" s="207" t="s">
        <v>396</v>
      </c>
      <c r="Z33" s="143" t="s">
        <v>397</v>
      </c>
      <c r="AA33" s="143"/>
      <c r="AB33" s="143"/>
      <c r="AC33" s="143"/>
      <c r="AD33" s="210"/>
      <c r="AE33" s="954"/>
      <c r="AF33" s="953"/>
      <c r="AG33" s="953"/>
      <c r="AH33" s="954"/>
      <c r="AI33" s="954"/>
      <c r="AJ33" s="954"/>
      <c r="AK33" s="954"/>
      <c r="AL33" s="954"/>
      <c r="AM33" s="954"/>
      <c r="AN33" s="954"/>
      <c r="AO33" s="954"/>
      <c r="AP33" s="954"/>
      <c r="AQ33" s="135">
        <v>1</v>
      </c>
      <c r="AR33" s="85" t="s">
        <v>344</v>
      </c>
      <c r="AS33" s="184" t="str">
        <f>VLOOKUP(AR33,$Y$23:$Z$35,2,FALSE)</f>
        <v>Declaración jurada del solicitante</v>
      </c>
      <c r="AT33" s="135">
        <v>2</v>
      </c>
      <c r="AU33" s="85" t="s">
        <v>344</v>
      </c>
      <c r="AV33" s="85" t="str">
        <f>VLOOKUP(AU33,$Y$23:$Z$37,2,FALSE)</f>
        <v>Declaración jurada del solicitante</v>
      </c>
      <c r="AW33" s="184"/>
      <c r="AX33" s="135">
        <v>3</v>
      </c>
      <c r="AY33" s="85" t="s">
        <v>344</v>
      </c>
      <c r="AZ33" s="85" t="str">
        <f t="shared" ref="AZ33:AZ38" si="10">VLOOKUP(AY33,$Y$23:$Z$37,2,FALSE)</f>
        <v>Declaración jurada del solicitante</v>
      </c>
      <c r="BA33" s="184"/>
      <c r="BB33" s="135">
        <v>4</v>
      </c>
      <c r="BC33" s="85" t="s">
        <v>344</v>
      </c>
      <c r="BD33" s="85" t="str">
        <f t="shared" ref="BD33:BD40" si="11">VLOOKUP(BC33,$Y$23:$Z$37,2,FALSE)</f>
        <v>Declaración jurada del solicitante</v>
      </c>
      <c r="BE33" s="184"/>
      <c r="BF33" s="135">
        <v>5</v>
      </c>
      <c r="BG33" s="85" t="s">
        <v>344</v>
      </c>
      <c r="BH33" s="85" t="str">
        <f t="shared" ref="BH33:BH40" si="12">VLOOKUP(BG33,$Y$23:$Z$37,2,FALSE)</f>
        <v>Declaración jurada del solicitante</v>
      </c>
      <c r="BI33" s="184"/>
      <c r="BJ33" s="185">
        <v>6</v>
      </c>
      <c r="BK33" s="85" t="s">
        <v>344</v>
      </c>
      <c r="BL33" s="85" t="str">
        <f t="shared" ref="BL33:BL41" si="13">VLOOKUP(BK33,$Y$23:$Z$37,2,FALSE)</f>
        <v>Declaración jurada del solicitante</v>
      </c>
      <c r="BM33" s="184"/>
      <c r="BN33" s="135">
        <v>7</v>
      </c>
      <c r="BO33" s="85" t="s">
        <v>344</v>
      </c>
      <c r="BP33" s="85" t="str">
        <f t="shared" ref="BP33:BP42" si="14">VLOOKUP(BO33,$Y$23:$Z$37,2,FALSE)</f>
        <v>Declaración jurada del solicitante</v>
      </c>
      <c r="BQ33" s="184"/>
      <c r="BR33" s="135">
        <v>8</v>
      </c>
      <c r="BS33" s="85" t="s">
        <v>344</v>
      </c>
      <c r="BT33" s="85" t="str">
        <f t="shared" ref="BT33:BT42" si="15">VLOOKUP(BS33,$Y$23:$Z$37,2,FALSE)</f>
        <v>Declaración jurada del solicitante</v>
      </c>
      <c r="BU33" s="85"/>
      <c r="BV33" s="186"/>
      <c r="BW33" s="184"/>
      <c r="BX33" s="20"/>
      <c r="BY33" s="20"/>
      <c r="BZ33" s="11"/>
      <c r="CA33" s="8"/>
      <c r="CB33" s="20"/>
      <c r="CC33" s="954"/>
      <c r="CD33" s="954"/>
      <c r="CE33" s="954"/>
      <c r="CF33" s="954"/>
      <c r="CG33" s="954"/>
      <c r="CH33" s="954"/>
      <c r="CI33" s="954"/>
      <c r="CJ33" s="954"/>
    </row>
    <row r="34" spans="2:88" x14ac:dyDescent="0.25">
      <c r="B34" s="169" t="str">
        <f t="shared" si="9"/>
        <v/>
      </c>
      <c r="C34" s="14"/>
      <c r="D34" s="14"/>
      <c r="E34" s="14"/>
      <c r="F34" s="14"/>
      <c r="G34" s="14"/>
      <c r="H34" s="14"/>
      <c r="I34" s="14"/>
      <c r="J34" s="14"/>
      <c r="K34" s="170"/>
      <c r="L34" s="954"/>
      <c r="M34" s="954"/>
      <c r="N34" s="953"/>
      <c r="O34" s="953"/>
      <c r="P34" s="953"/>
      <c r="Q34" s="953"/>
      <c r="R34" s="953"/>
      <c r="S34" s="953"/>
      <c r="T34" s="953"/>
      <c r="U34" s="953"/>
      <c r="V34" s="953"/>
      <c r="W34" s="953"/>
      <c r="X34" s="953"/>
      <c r="Y34" s="204" t="s">
        <v>398</v>
      </c>
      <c r="Z34" s="143" t="s">
        <v>399</v>
      </c>
      <c r="AA34" s="143"/>
      <c r="AB34" s="143"/>
      <c r="AC34" s="143"/>
      <c r="AD34" s="210"/>
      <c r="AE34" s="982"/>
      <c r="AF34" s="953"/>
      <c r="AG34" s="953"/>
      <c r="AH34" s="954"/>
      <c r="AI34" s="954"/>
      <c r="AJ34" s="954"/>
      <c r="AK34" s="954"/>
      <c r="AL34" s="954"/>
      <c r="AM34" s="954"/>
      <c r="AN34" s="954"/>
      <c r="AO34" s="954"/>
      <c r="AP34" s="954"/>
      <c r="AQ34" s="17">
        <v>1</v>
      </c>
      <c r="AR34" s="954" t="s">
        <v>400</v>
      </c>
      <c r="AS34" s="8" t="e">
        <f>IF($BM$2="No Fuma",VLOOKUP(AR34,$Y$23:$Z$38,2,FALSE),"")</f>
        <v>#REF!</v>
      </c>
      <c r="AT34" s="17">
        <f>AT33</f>
        <v>2</v>
      </c>
      <c r="AU34" s="8" t="s">
        <v>376</v>
      </c>
      <c r="AV34" s="8" t="str">
        <f>VLOOKUP(AU34,$Y$23:$Z$37,2,FALSE)</f>
        <v>Examen médico incluyendo medición de presión arterial</v>
      </c>
      <c r="AW34" s="18"/>
      <c r="AX34" s="17">
        <f>AX33</f>
        <v>3</v>
      </c>
      <c r="AY34" s="8" t="s">
        <v>376</v>
      </c>
      <c r="AZ34" s="8" t="str">
        <f t="shared" si="10"/>
        <v>Examen médico incluyendo medición de presión arterial</v>
      </c>
      <c r="BA34" s="18"/>
      <c r="BB34" s="17">
        <f t="shared" ref="BB34:BB40" si="16">BB33</f>
        <v>4</v>
      </c>
      <c r="BC34" s="8" t="s">
        <v>376</v>
      </c>
      <c r="BD34" s="8" t="str">
        <f t="shared" si="11"/>
        <v>Examen médico incluyendo medición de presión arterial</v>
      </c>
      <c r="BE34" s="18"/>
      <c r="BF34" s="17">
        <v>5</v>
      </c>
      <c r="BG34" s="8" t="s">
        <v>376</v>
      </c>
      <c r="BH34" s="8" t="str">
        <f t="shared" si="12"/>
        <v>Examen médico incluyendo medición de presión arterial</v>
      </c>
      <c r="BI34" s="18"/>
      <c r="BJ34" s="17">
        <f t="shared" ref="BJ34:BJ41" si="17">BJ33</f>
        <v>6</v>
      </c>
      <c r="BK34" s="8" t="s">
        <v>376</v>
      </c>
      <c r="BL34" s="8" t="str">
        <f t="shared" si="13"/>
        <v>Examen médico incluyendo medición de presión arterial</v>
      </c>
      <c r="BM34" s="18"/>
      <c r="BN34" s="17">
        <f t="shared" ref="BN34:BN42" si="18">BN33</f>
        <v>7</v>
      </c>
      <c r="BO34" s="8" t="s">
        <v>376</v>
      </c>
      <c r="BP34" s="8" t="str">
        <f t="shared" si="14"/>
        <v>Examen médico incluyendo medición de presión arterial</v>
      </c>
      <c r="BQ34" s="18"/>
      <c r="BR34" s="17">
        <f t="shared" ref="BR34:BR42" si="19">BR33</f>
        <v>8</v>
      </c>
      <c r="BS34" s="8" t="s">
        <v>376</v>
      </c>
      <c r="BT34" s="8" t="str">
        <f t="shared" si="15"/>
        <v>Examen médico incluyendo medición de presión arterial</v>
      </c>
      <c r="BU34" s="8"/>
      <c r="BV34" s="11"/>
      <c r="BW34" s="18"/>
      <c r="BX34" s="8"/>
      <c r="BY34" s="8"/>
      <c r="BZ34" s="11"/>
      <c r="CA34" s="8"/>
      <c r="CB34" s="8"/>
      <c r="CC34" s="954"/>
      <c r="CD34" s="954"/>
      <c r="CE34" s="954"/>
      <c r="CF34" s="954"/>
      <c r="CG34" s="954"/>
      <c r="CH34" s="954"/>
      <c r="CI34" s="954"/>
      <c r="CJ34" s="954"/>
    </row>
    <row r="35" spans="2:88" x14ac:dyDescent="0.25">
      <c r="B35" s="169" t="str">
        <f t="shared" si="9"/>
        <v/>
      </c>
      <c r="C35" s="14"/>
      <c r="D35" s="14"/>
      <c r="E35" s="14"/>
      <c r="F35" s="14"/>
      <c r="G35" s="14"/>
      <c r="H35" s="14"/>
      <c r="I35" s="14"/>
      <c r="J35" s="14"/>
      <c r="K35" s="170"/>
      <c r="L35" s="954"/>
      <c r="M35" s="954"/>
      <c r="N35" s="953"/>
      <c r="O35" s="953"/>
      <c r="P35" s="953"/>
      <c r="Q35" s="953"/>
      <c r="R35" s="953"/>
      <c r="S35" s="953"/>
      <c r="T35" s="953"/>
      <c r="U35" s="953"/>
      <c r="V35" s="953"/>
      <c r="W35" s="953"/>
      <c r="X35" s="953"/>
      <c r="Y35" s="204" t="s">
        <v>401</v>
      </c>
      <c r="Z35" s="143" t="s">
        <v>402</v>
      </c>
      <c r="AA35" s="143"/>
      <c r="AB35" s="143"/>
      <c r="AC35" s="143"/>
      <c r="AD35" s="205"/>
      <c r="AE35" s="982"/>
      <c r="AF35" s="972"/>
      <c r="AG35" s="972"/>
      <c r="AH35" s="982"/>
      <c r="AI35" s="982"/>
      <c r="AJ35" s="982"/>
      <c r="AK35" s="982"/>
      <c r="AL35" s="982"/>
      <c r="AM35" s="982"/>
      <c r="AN35" s="982"/>
      <c r="AO35" s="982"/>
      <c r="AP35" s="982"/>
      <c r="AQ35" s="12"/>
      <c r="AR35" s="8" t="s">
        <v>9</v>
      </c>
      <c r="AS35" s="18" t="s">
        <v>9</v>
      </c>
      <c r="AT35" s="17">
        <v>2</v>
      </c>
      <c r="AU35" s="8" t="s">
        <v>378</v>
      </c>
      <c r="AV35" s="8" t="str">
        <f>VLOOKUP(AU35,$Y$23:$Z$37,2,FALSE)</f>
        <v xml:space="preserve">Análisis químico y microscópico de orina con microalbuminuria y cocaína </v>
      </c>
      <c r="AW35" s="18"/>
      <c r="AX35" s="17">
        <f>AX34</f>
        <v>3</v>
      </c>
      <c r="AY35" s="8" t="s">
        <v>378</v>
      </c>
      <c r="AZ35" s="8" t="str">
        <f t="shared" si="10"/>
        <v xml:space="preserve">Análisis químico y microscópico de orina con microalbuminuria y cocaína </v>
      </c>
      <c r="BA35" s="18"/>
      <c r="BB35" s="17">
        <f t="shared" si="16"/>
        <v>4</v>
      </c>
      <c r="BC35" s="8" t="s">
        <v>378</v>
      </c>
      <c r="BD35" s="8" t="str">
        <f t="shared" si="11"/>
        <v xml:space="preserve">Análisis químico y microscópico de orina con microalbuminuria y cocaína </v>
      </c>
      <c r="BE35" s="18"/>
      <c r="BF35" s="17">
        <v>5</v>
      </c>
      <c r="BG35" s="8" t="s">
        <v>378</v>
      </c>
      <c r="BH35" s="8" t="str">
        <f t="shared" si="12"/>
        <v xml:space="preserve">Análisis químico y microscópico de orina con microalbuminuria y cocaína </v>
      </c>
      <c r="BI35" s="18"/>
      <c r="BJ35" s="17">
        <f t="shared" si="17"/>
        <v>6</v>
      </c>
      <c r="BK35" s="8" t="s">
        <v>378</v>
      </c>
      <c r="BL35" s="8" t="str">
        <f t="shared" si="13"/>
        <v xml:space="preserve">Análisis químico y microscópico de orina con microalbuminuria y cocaína </v>
      </c>
      <c r="BM35" s="18"/>
      <c r="BN35" s="17">
        <f t="shared" si="18"/>
        <v>7</v>
      </c>
      <c r="BO35" s="8" t="s">
        <v>378</v>
      </c>
      <c r="BP35" s="8" t="str">
        <f t="shared" si="14"/>
        <v xml:space="preserve">Análisis químico y microscópico de orina con microalbuminuria y cocaína </v>
      </c>
      <c r="BQ35" s="18"/>
      <c r="BR35" s="17">
        <f t="shared" si="19"/>
        <v>8</v>
      </c>
      <c r="BS35" s="8" t="s">
        <v>378</v>
      </c>
      <c r="BT35" s="8" t="str">
        <f t="shared" si="15"/>
        <v xml:space="preserve">Análisis químico y microscópico de orina con microalbuminuria y cocaína </v>
      </c>
      <c r="BU35" s="8"/>
      <c r="BV35" s="11"/>
      <c r="BW35" s="18"/>
      <c r="BX35" s="8"/>
      <c r="BY35" s="8"/>
      <c r="BZ35" s="11"/>
      <c r="CA35" s="8"/>
      <c r="CB35" s="8"/>
      <c r="CC35" s="954"/>
      <c r="CD35" s="954"/>
      <c r="CE35" s="954"/>
      <c r="CF35" s="954"/>
      <c r="CG35" s="954"/>
      <c r="CH35" s="954"/>
      <c r="CI35" s="954"/>
      <c r="CJ35" s="954"/>
    </row>
    <row r="36" spans="2:88" x14ac:dyDescent="0.25">
      <c r="B36" s="169" t="str">
        <f t="shared" si="9"/>
        <v/>
      </c>
      <c r="C36" s="14"/>
      <c r="D36" s="14"/>
      <c r="E36" s="14"/>
      <c r="F36" s="14"/>
      <c r="G36" s="14"/>
      <c r="H36" s="14"/>
      <c r="I36" s="14"/>
      <c r="J36" s="14"/>
      <c r="K36" s="170"/>
      <c r="L36" s="954"/>
      <c r="M36" s="954"/>
      <c r="N36" s="953"/>
      <c r="O36" s="953"/>
      <c r="P36" s="953"/>
      <c r="Q36" s="953"/>
      <c r="R36" s="953"/>
      <c r="S36" s="953"/>
      <c r="T36" s="953"/>
      <c r="U36" s="953"/>
      <c r="V36" s="953"/>
      <c r="W36" s="953"/>
      <c r="X36" s="953"/>
      <c r="Y36" s="204" t="s">
        <v>400</v>
      </c>
      <c r="Z36" s="143" t="s">
        <v>403</v>
      </c>
      <c r="AA36" s="143"/>
      <c r="AB36" s="143"/>
      <c r="AC36" s="143"/>
      <c r="AD36" s="205"/>
      <c r="AE36" s="954"/>
      <c r="AF36" s="953"/>
      <c r="AG36" s="953"/>
      <c r="AH36" s="954"/>
      <c r="AI36" s="954"/>
      <c r="AJ36" s="954"/>
      <c r="AK36" s="954"/>
      <c r="AL36" s="954"/>
      <c r="AM36" s="954"/>
      <c r="AN36" s="954"/>
      <c r="AO36" s="954"/>
      <c r="AP36" s="954"/>
      <c r="AQ36" s="12"/>
      <c r="AR36" s="8" t="s">
        <v>9</v>
      </c>
      <c r="AS36" s="18" t="s">
        <v>9</v>
      </c>
      <c r="AT36" s="17">
        <v>2</v>
      </c>
      <c r="AU36" s="8" t="s">
        <v>382</v>
      </c>
      <c r="AV36" s="8" t="str">
        <f>VLOOKUP(AU36,$Y$23:$Z$37,2,FALSE)</f>
        <v>Química sanguínea: Colesterol total, HDL, LDL, triglicéridos, creatinina, glucemia</v>
      </c>
      <c r="AW36" s="18"/>
      <c r="AX36" s="17">
        <f>AX35</f>
        <v>3</v>
      </c>
      <c r="AY36" s="8" t="s">
        <v>382</v>
      </c>
      <c r="AZ36" s="8" t="str">
        <f t="shared" si="10"/>
        <v>Química sanguínea: Colesterol total, HDL, LDL, triglicéridos, creatinina, glucemia</v>
      </c>
      <c r="BA36" s="18"/>
      <c r="BB36" s="17">
        <f t="shared" si="16"/>
        <v>4</v>
      </c>
      <c r="BC36" s="8" t="s">
        <v>382</v>
      </c>
      <c r="BD36" s="8" t="str">
        <f t="shared" si="11"/>
        <v>Química sanguínea: Colesterol total, HDL, LDL, triglicéridos, creatinina, glucemia</v>
      </c>
      <c r="BE36" s="18"/>
      <c r="BF36" s="17">
        <v>5</v>
      </c>
      <c r="BG36" s="8" t="s">
        <v>382</v>
      </c>
      <c r="BH36" s="8" t="str">
        <f t="shared" si="12"/>
        <v>Química sanguínea: Colesterol total, HDL, LDL, triglicéridos, creatinina, glucemia</v>
      </c>
      <c r="BI36" s="18"/>
      <c r="BJ36" s="17">
        <f t="shared" si="17"/>
        <v>6</v>
      </c>
      <c r="BK36" s="8" t="s">
        <v>382</v>
      </c>
      <c r="BL36" s="8" t="str">
        <f t="shared" si="13"/>
        <v>Química sanguínea: Colesterol total, HDL, LDL, triglicéridos, creatinina, glucemia</v>
      </c>
      <c r="BM36" s="18"/>
      <c r="BN36" s="17">
        <f t="shared" si="18"/>
        <v>7</v>
      </c>
      <c r="BO36" s="8" t="s">
        <v>382</v>
      </c>
      <c r="BP36" s="8" t="str">
        <f t="shared" si="14"/>
        <v>Química sanguínea: Colesterol total, HDL, LDL, triglicéridos, creatinina, glucemia</v>
      </c>
      <c r="BQ36" s="18"/>
      <c r="BR36" s="17">
        <f t="shared" si="19"/>
        <v>8</v>
      </c>
      <c r="BS36" s="8" t="s">
        <v>382</v>
      </c>
      <c r="BT36" s="8" t="str">
        <f t="shared" si="15"/>
        <v>Química sanguínea: Colesterol total, HDL, LDL, triglicéridos, creatinina, glucemia</v>
      </c>
      <c r="BU36" s="8"/>
      <c r="BV36" s="11"/>
      <c r="BW36" s="18"/>
      <c r="BX36" s="8"/>
      <c r="BY36" s="8"/>
      <c r="BZ36" s="11"/>
      <c r="CA36" s="8"/>
      <c r="CB36" s="8"/>
      <c r="CC36" s="954"/>
      <c r="CD36" s="954"/>
      <c r="CE36" s="954"/>
      <c r="CF36" s="954"/>
      <c r="CG36" s="954"/>
      <c r="CH36" s="954"/>
      <c r="CI36" s="954"/>
      <c r="CJ36" s="954"/>
    </row>
    <row r="37" spans="2:88" x14ac:dyDescent="0.25">
      <c r="B37" s="169" t="str">
        <f t="shared" si="9"/>
        <v/>
      </c>
      <c r="C37" s="14"/>
      <c r="D37" s="14"/>
      <c r="E37" s="14"/>
      <c r="F37" s="14"/>
      <c r="G37" s="14"/>
      <c r="H37" s="14"/>
      <c r="I37" s="14"/>
      <c r="J37" s="14"/>
      <c r="K37" s="170"/>
      <c r="L37" s="954"/>
      <c r="M37" s="954"/>
      <c r="N37" s="953"/>
      <c r="O37" s="953"/>
      <c r="P37" s="953"/>
      <c r="Q37" s="953"/>
      <c r="R37" s="953"/>
      <c r="S37" s="953"/>
      <c r="T37" s="953"/>
      <c r="U37" s="953"/>
      <c r="V37" s="953"/>
      <c r="W37" s="953"/>
      <c r="X37" s="953"/>
      <c r="Y37" s="204"/>
      <c r="Z37" s="143"/>
      <c r="AA37" s="143"/>
      <c r="AB37" s="143"/>
      <c r="AC37" s="143"/>
      <c r="AD37" s="205"/>
      <c r="AE37" s="954"/>
      <c r="AF37" s="953"/>
      <c r="AG37" s="953"/>
      <c r="AH37" s="954"/>
      <c r="AI37" s="954"/>
      <c r="AJ37" s="954"/>
      <c r="AK37" s="954"/>
      <c r="AL37" s="954"/>
      <c r="AM37" s="954"/>
      <c r="AN37" s="954"/>
      <c r="AO37" s="954"/>
      <c r="AP37" s="954"/>
      <c r="AQ37" s="12"/>
      <c r="AR37" s="8" t="s">
        <v>9</v>
      </c>
      <c r="AS37" s="18" t="s">
        <v>9</v>
      </c>
      <c r="AT37" s="17">
        <v>2</v>
      </c>
      <c r="AU37" s="8" t="s">
        <v>384</v>
      </c>
      <c r="AV37" s="8" t="str">
        <f>VLOOKUP(AU37,$Y$23:$Z$37,2,FALSE)</f>
        <v>TSGP (Transaminasa Pirúvica), TSGO (Transaminasa Oxalacética), GGPT (Glutamil transpetidasa), y HIV</v>
      </c>
      <c r="AW37" s="18"/>
      <c r="AX37" s="17">
        <f>AX36</f>
        <v>3</v>
      </c>
      <c r="AY37" s="8" t="s">
        <v>384</v>
      </c>
      <c r="AZ37" s="8" t="str">
        <f t="shared" si="10"/>
        <v>TSGP (Transaminasa Pirúvica), TSGO (Transaminasa Oxalacética), GGPT (Glutamil transpetidasa), y HIV</v>
      </c>
      <c r="BA37" s="18"/>
      <c r="BB37" s="17">
        <f t="shared" si="16"/>
        <v>4</v>
      </c>
      <c r="BC37" s="8" t="s">
        <v>384</v>
      </c>
      <c r="BD37" s="8" t="str">
        <f t="shared" si="11"/>
        <v>TSGP (Transaminasa Pirúvica), TSGO (Transaminasa Oxalacética), GGPT (Glutamil transpetidasa), y HIV</v>
      </c>
      <c r="BE37" s="18"/>
      <c r="BF37" s="17">
        <f>BF36</f>
        <v>5</v>
      </c>
      <c r="BG37" s="8" t="s">
        <v>384</v>
      </c>
      <c r="BH37" s="8" t="str">
        <f t="shared" si="12"/>
        <v>TSGP (Transaminasa Pirúvica), TSGO (Transaminasa Oxalacética), GGPT (Glutamil transpetidasa), y HIV</v>
      </c>
      <c r="BI37" s="18"/>
      <c r="BJ37" s="17">
        <f t="shared" si="17"/>
        <v>6</v>
      </c>
      <c r="BK37" s="8" t="s">
        <v>384</v>
      </c>
      <c r="BL37" s="8" t="str">
        <f t="shared" si="13"/>
        <v>TSGP (Transaminasa Pirúvica), TSGO (Transaminasa Oxalacética), GGPT (Glutamil transpetidasa), y HIV</v>
      </c>
      <c r="BM37" s="18"/>
      <c r="BN37" s="17">
        <f t="shared" si="18"/>
        <v>7</v>
      </c>
      <c r="BO37" s="8" t="s">
        <v>384</v>
      </c>
      <c r="BP37" s="8" t="str">
        <f t="shared" si="14"/>
        <v>TSGP (Transaminasa Pirúvica), TSGO (Transaminasa Oxalacética), GGPT (Glutamil transpetidasa), y HIV</v>
      </c>
      <c r="BQ37" s="18"/>
      <c r="BR37" s="17">
        <f t="shared" si="19"/>
        <v>8</v>
      </c>
      <c r="BS37" s="8" t="s">
        <v>384</v>
      </c>
      <c r="BT37" s="8" t="str">
        <f t="shared" si="15"/>
        <v>TSGP (Transaminasa Pirúvica), TSGO (Transaminasa Oxalacética), GGPT (Glutamil transpetidasa), y HIV</v>
      </c>
      <c r="BU37" s="8"/>
      <c r="BV37" s="11"/>
      <c r="BW37" s="18"/>
      <c r="BX37" s="8"/>
      <c r="BY37" s="8"/>
      <c r="BZ37" s="11"/>
      <c r="CA37" s="8"/>
      <c r="CB37" s="8"/>
      <c r="CC37" s="954"/>
      <c r="CD37" s="954"/>
      <c r="CE37" s="954"/>
      <c r="CF37" s="954"/>
      <c r="CG37" s="954"/>
      <c r="CH37" s="954"/>
      <c r="CI37" s="954"/>
      <c r="CJ37" s="954"/>
    </row>
    <row r="38" spans="2:88" x14ac:dyDescent="0.25">
      <c r="B38" s="169" t="str">
        <f t="shared" si="9"/>
        <v/>
      </c>
      <c r="C38" s="14"/>
      <c r="D38" s="14"/>
      <c r="E38" s="14"/>
      <c r="F38" s="14"/>
      <c r="G38" s="14"/>
      <c r="H38" s="14"/>
      <c r="I38" s="14"/>
      <c r="J38" s="14"/>
      <c r="K38" s="170"/>
      <c r="L38" s="954"/>
      <c r="M38" s="954"/>
      <c r="N38" s="953"/>
      <c r="O38" s="953"/>
      <c r="P38" s="953"/>
      <c r="Q38" s="953"/>
      <c r="R38" s="953"/>
      <c r="S38" s="953"/>
      <c r="T38" s="953"/>
      <c r="U38" s="953"/>
      <c r="V38" s="953"/>
      <c r="W38" s="953"/>
      <c r="X38" s="953"/>
      <c r="Y38" s="211"/>
      <c r="Z38" s="212"/>
      <c r="AA38" s="213"/>
      <c r="AB38" s="214"/>
      <c r="AC38" s="214"/>
      <c r="AD38" s="215"/>
      <c r="AE38" s="954"/>
      <c r="AF38" s="953"/>
      <c r="AG38" s="953"/>
      <c r="AH38" s="954"/>
      <c r="AI38" s="954"/>
      <c r="AJ38" s="954"/>
      <c r="AK38" s="954"/>
      <c r="AL38" s="954"/>
      <c r="AM38" s="954"/>
      <c r="AN38" s="954"/>
      <c r="AO38" s="954"/>
      <c r="AP38" s="954"/>
      <c r="AQ38" s="17"/>
      <c r="AR38" s="8" t="s">
        <v>9</v>
      </c>
      <c r="AS38" s="18" t="s">
        <v>9</v>
      </c>
      <c r="AT38" s="985">
        <v>2</v>
      </c>
      <c r="AU38" s="954" t="s">
        <v>400</v>
      </c>
      <c r="AV38" s="8" t="e">
        <f>IF($BM$2="No Fuma",VLOOKUP(AU38,$Y$23:$Z$38,2,FALSE),"")</f>
        <v>#REF!</v>
      </c>
      <c r="AW38" s="18"/>
      <c r="AX38" s="17">
        <f>AX37</f>
        <v>3</v>
      </c>
      <c r="AY38" s="8" t="s">
        <v>396</v>
      </c>
      <c r="AZ38" s="8" t="str">
        <f t="shared" si="10"/>
        <v>Informe confidencial</v>
      </c>
      <c r="BA38" s="18"/>
      <c r="BB38" s="17">
        <f t="shared" si="16"/>
        <v>4</v>
      </c>
      <c r="BC38" s="8" t="s">
        <v>386</v>
      </c>
      <c r="BD38" s="8" t="str">
        <f t="shared" si="11"/>
        <v>Electrocardiograma en reposo de 12 derivaciones</v>
      </c>
      <c r="BE38" s="18"/>
      <c r="BF38" s="17">
        <f>BF37</f>
        <v>5</v>
      </c>
      <c r="BG38" s="8" t="s">
        <v>388</v>
      </c>
      <c r="BH38" s="8" t="str">
        <f t="shared" si="12"/>
        <v>Informe financiero</v>
      </c>
      <c r="BI38" s="18"/>
      <c r="BJ38" s="17">
        <f t="shared" si="17"/>
        <v>6</v>
      </c>
      <c r="BK38" s="8" t="s">
        <v>386</v>
      </c>
      <c r="BL38" s="8" t="str">
        <f t="shared" si="13"/>
        <v>Electrocardiograma en reposo de 12 derivaciones</v>
      </c>
      <c r="BM38" s="18"/>
      <c r="BN38" s="17">
        <f t="shared" si="18"/>
        <v>7</v>
      </c>
      <c r="BO38" s="8" t="s">
        <v>386</v>
      </c>
      <c r="BP38" s="8" t="str">
        <f t="shared" si="14"/>
        <v>Electrocardiograma en reposo de 12 derivaciones</v>
      </c>
      <c r="BQ38" s="18"/>
      <c r="BR38" s="17">
        <f t="shared" si="19"/>
        <v>8</v>
      </c>
      <c r="BS38" s="8" t="s">
        <v>388</v>
      </c>
      <c r="BT38" s="8" t="str">
        <f t="shared" si="15"/>
        <v>Informe financiero</v>
      </c>
      <c r="BU38" s="8"/>
      <c r="BV38" s="11"/>
      <c r="BW38" s="18"/>
      <c r="BX38" s="8"/>
      <c r="BY38" s="8"/>
      <c r="BZ38" s="11"/>
      <c r="CA38" s="8"/>
      <c r="CB38" s="8"/>
      <c r="CC38" s="954"/>
      <c r="CD38" s="954"/>
      <c r="CE38" s="954"/>
      <c r="CF38" s="954"/>
      <c r="CG38" s="954"/>
      <c r="CH38" s="954"/>
      <c r="CI38" s="954"/>
      <c r="CJ38" s="954"/>
    </row>
    <row r="39" spans="2:88" x14ac:dyDescent="0.25">
      <c r="B39" s="169" t="str">
        <f t="shared" si="9"/>
        <v/>
      </c>
      <c r="C39" s="14"/>
      <c r="D39" s="14"/>
      <c r="E39" s="14"/>
      <c r="F39" s="14"/>
      <c r="G39" s="14"/>
      <c r="H39" s="14"/>
      <c r="I39" s="14"/>
      <c r="J39" s="14"/>
      <c r="K39" s="170"/>
      <c r="L39" s="954"/>
      <c r="M39" s="954"/>
      <c r="N39" s="953"/>
      <c r="O39" s="953"/>
      <c r="P39" s="953"/>
      <c r="Q39" s="953"/>
      <c r="R39" s="953"/>
      <c r="S39" s="953"/>
      <c r="T39" s="953"/>
      <c r="U39" s="953"/>
      <c r="V39" s="953"/>
      <c r="W39" s="953"/>
      <c r="X39" s="953"/>
      <c r="Y39" s="953"/>
      <c r="Z39" s="953"/>
      <c r="AA39" s="953"/>
      <c r="AB39" s="953"/>
      <c r="AC39" s="953"/>
      <c r="AD39" s="953"/>
      <c r="AE39" s="954"/>
      <c r="AF39" s="953"/>
      <c r="AG39" s="953"/>
      <c r="AH39" s="954"/>
      <c r="AI39" s="954"/>
      <c r="AJ39" s="954"/>
      <c r="AK39" s="954"/>
      <c r="AL39" s="954"/>
      <c r="AM39" s="954"/>
      <c r="AN39" s="954"/>
      <c r="AO39" s="954"/>
      <c r="AP39" s="954"/>
      <c r="AQ39" s="12"/>
      <c r="AR39" s="8" t="s">
        <v>9</v>
      </c>
      <c r="AS39" s="18" t="s">
        <v>9</v>
      </c>
      <c r="AT39" s="986" t="s">
        <v>9</v>
      </c>
      <c r="AU39" s="954" t="s">
        <v>9</v>
      </c>
      <c r="AV39" s="8" t="s">
        <v>9</v>
      </c>
      <c r="AW39" s="18"/>
      <c r="AX39" s="17">
        <v>3</v>
      </c>
      <c r="AY39" s="954" t="s">
        <v>400</v>
      </c>
      <c r="AZ39" s="8" t="e">
        <f>IF($BM$2="No Fuma",VLOOKUP(AY39,$Y$23:$Z$38,2,FALSE),"")</f>
        <v>#REF!</v>
      </c>
      <c r="BA39" s="18"/>
      <c r="BB39" s="17">
        <f t="shared" si="16"/>
        <v>4</v>
      </c>
      <c r="BC39" s="8" t="s">
        <v>394</v>
      </c>
      <c r="BD39" s="8" t="str">
        <f t="shared" si="11"/>
        <v>Informe del médico tratante</v>
      </c>
      <c r="BE39" s="18"/>
      <c r="BF39" s="17">
        <f>BF38</f>
        <v>5</v>
      </c>
      <c r="BG39" s="8" t="s">
        <v>394</v>
      </c>
      <c r="BH39" s="8" t="str">
        <f t="shared" si="12"/>
        <v>Informe del médico tratante</v>
      </c>
      <c r="BI39" s="18"/>
      <c r="BJ39" s="17">
        <f t="shared" si="17"/>
        <v>6</v>
      </c>
      <c r="BK39" s="8" t="s">
        <v>388</v>
      </c>
      <c r="BL39" s="8" t="str">
        <f t="shared" si="13"/>
        <v>Informe financiero</v>
      </c>
      <c r="BM39" s="18"/>
      <c r="BN39" s="17">
        <f t="shared" si="18"/>
        <v>7</v>
      </c>
      <c r="BO39" s="8" t="s">
        <v>388</v>
      </c>
      <c r="BP39" s="8" t="str">
        <f t="shared" si="14"/>
        <v>Informe financiero</v>
      </c>
      <c r="BQ39" s="18"/>
      <c r="BR39" s="17">
        <f t="shared" si="19"/>
        <v>8</v>
      </c>
      <c r="BS39" s="8" t="s">
        <v>394</v>
      </c>
      <c r="BT39" s="8" t="str">
        <f t="shared" si="15"/>
        <v>Informe del médico tratante</v>
      </c>
      <c r="BU39" s="8"/>
      <c r="BV39" s="11"/>
      <c r="BW39" s="18"/>
      <c r="BX39" s="8"/>
      <c r="BY39" s="8"/>
      <c r="BZ39" s="11"/>
      <c r="CA39" s="8"/>
      <c r="CB39" s="8"/>
      <c r="CC39" s="954"/>
      <c r="CD39" s="954"/>
      <c r="CE39" s="954"/>
      <c r="CF39" s="954"/>
      <c r="CG39" s="954"/>
      <c r="CH39" s="954"/>
      <c r="CI39" s="954"/>
      <c r="CJ39" s="954"/>
    </row>
    <row r="40" spans="2:88" x14ac:dyDescent="0.25">
      <c r="B40" s="169" t="str">
        <f t="shared" si="9"/>
        <v/>
      </c>
      <c r="C40" s="14"/>
      <c r="D40" s="14"/>
      <c r="E40" s="14"/>
      <c r="F40" s="14"/>
      <c r="G40" s="14"/>
      <c r="H40" s="14"/>
      <c r="I40" s="14"/>
      <c r="J40" s="14"/>
      <c r="K40" s="170"/>
      <c r="L40" s="954"/>
      <c r="M40" s="954"/>
      <c r="N40" s="953"/>
      <c r="O40" s="953"/>
      <c r="P40" s="953"/>
      <c r="Q40" s="953"/>
      <c r="R40" s="953"/>
      <c r="S40" s="953"/>
      <c r="T40" s="953"/>
      <c r="U40" s="953"/>
      <c r="V40" s="953"/>
      <c r="W40" s="953"/>
      <c r="X40" s="953"/>
      <c r="Y40" s="200" t="s">
        <v>404</v>
      </c>
      <c r="Z40" s="143"/>
      <c r="AA40" s="143"/>
      <c r="AB40" s="143"/>
      <c r="AC40" s="143"/>
      <c r="AD40" s="143"/>
      <c r="AE40" s="954"/>
      <c r="AF40" s="953"/>
      <c r="AG40" s="953"/>
      <c r="AH40" s="954"/>
      <c r="AI40" s="954"/>
      <c r="AJ40" s="954"/>
      <c r="AK40" s="954"/>
      <c r="AL40" s="954"/>
      <c r="AM40" s="954"/>
      <c r="AN40" s="954"/>
      <c r="AO40" s="954"/>
      <c r="AP40" s="954"/>
      <c r="AQ40" s="12"/>
      <c r="AR40" s="8" t="s">
        <v>9</v>
      </c>
      <c r="AS40" s="18" t="s">
        <v>9</v>
      </c>
      <c r="AT40" s="986" t="s">
        <v>9</v>
      </c>
      <c r="AU40" s="954" t="s">
        <v>9</v>
      </c>
      <c r="AV40" s="8" t="s">
        <v>9</v>
      </c>
      <c r="AW40" s="18"/>
      <c r="AX40" s="12"/>
      <c r="AY40" s="954" t="s">
        <v>9</v>
      </c>
      <c r="AZ40" s="8" t="s">
        <v>9</v>
      </c>
      <c r="BA40" s="18"/>
      <c r="BB40" s="17">
        <f t="shared" si="16"/>
        <v>4</v>
      </c>
      <c r="BC40" s="8" t="s">
        <v>396</v>
      </c>
      <c r="BD40" s="8" t="str">
        <f t="shared" si="11"/>
        <v>Informe confidencial</v>
      </c>
      <c r="BE40" s="18"/>
      <c r="BF40" s="17">
        <f>BF39</f>
        <v>5</v>
      </c>
      <c r="BG40" s="8" t="s">
        <v>396</v>
      </c>
      <c r="BH40" s="8" t="str">
        <f t="shared" si="12"/>
        <v>Informe confidencial</v>
      </c>
      <c r="BI40" s="18"/>
      <c r="BJ40" s="17">
        <f t="shared" si="17"/>
        <v>6</v>
      </c>
      <c r="BK40" s="8" t="s">
        <v>394</v>
      </c>
      <c r="BL40" s="8" t="str">
        <f t="shared" si="13"/>
        <v>Informe del médico tratante</v>
      </c>
      <c r="BM40" s="18"/>
      <c r="BN40" s="17">
        <f t="shared" si="18"/>
        <v>7</v>
      </c>
      <c r="BO40" s="8" t="s">
        <v>394</v>
      </c>
      <c r="BP40" s="8" t="str">
        <f t="shared" si="14"/>
        <v>Informe del médico tratante</v>
      </c>
      <c r="BQ40" s="18"/>
      <c r="BR40" s="17">
        <f t="shared" si="19"/>
        <v>8</v>
      </c>
      <c r="BS40" s="8" t="s">
        <v>396</v>
      </c>
      <c r="BT40" s="8" t="str">
        <f t="shared" si="15"/>
        <v>Informe confidencial</v>
      </c>
      <c r="BU40" s="8"/>
      <c r="BV40" s="11"/>
      <c r="BW40" s="192"/>
      <c r="BX40" s="8"/>
      <c r="BY40" s="8"/>
      <c r="BZ40" s="11"/>
      <c r="CA40" s="146"/>
      <c r="CB40" s="8"/>
      <c r="CC40" s="954"/>
      <c r="CD40" s="954"/>
      <c r="CE40" s="954"/>
      <c r="CF40" s="954"/>
      <c r="CG40" s="954"/>
      <c r="CH40" s="954"/>
      <c r="CI40" s="954"/>
      <c r="CJ40" s="954"/>
    </row>
    <row r="41" spans="2:88" x14ac:dyDescent="0.25">
      <c r="B41" s="169" t="str">
        <f t="shared" si="9"/>
        <v/>
      </c>
      <c r="C41" s="14"/>
      <c r="D41" s="14"/>
      <c r="E41" s="14"/>
      <c r="F41" s="14"/>
      <c r="G41" s="14"/>
      <c r="H41" s="14"/>
      <c r="I41" s="14"/>
      <c r="J41" s="14"/>
      <c r="K41" s="170"/>
      <c r="L41" s="954"/>
      <c r="M41" s="954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3"/>
      <c r="Y41" s="143" t="s">
        <v>405</v>
      </c>
      <c r="Z41" s="143"/>
      <c r="AA41" s="143"/>
      <c r="AB41" s="143"/>
      <c r="AC41" s="143"/>
      <c r="AD41" s="143"/>
      <c r="AE41" s="954"/>
      <c r="AF41" s="953"/>
      <c r="AG41" s="953"/>
      <c r="AH41" s="954"/>
      <c r="AI41" s="954"/>
      <c r="AJ41" s="954"/>
      <c r="AK41" s="954"/>
      <c r="AL41" s="954"/>
      <c r="AM41" s="954"/>
      <c r="AN41" s="954"/>
      <c r="AO41" s="954"/>
      <c r="AP41" s="954"/>
      <c r="AQ41" s="12"/>
      <c r="AR41" s="8" t="s">
        <v>9</v>
      </c>
      <c r="AS41" s="18" t="s">
        <v>9</v>
      </c>
      <c r="AT41" s="986" t="s">
        <v>9</v>
      </c>
      <c r="AU41" s="954" t="s">
        <v>9</v>
      </c>
      <c r="AV41" s="8" t="s">
        <v>9</v>
      </c>
      <c r="AW41" s="18"/>
      <c r="AX41" s="12"/>
      <c r="AY41" s="954" t="s">
        <v>9</v>
      </c>
      <c r="AZ41" s="8" t="s">
        <v>9</v>
      </c>
      <c r="BA41" s="18"/>
      <c r="BB41" s="12">
        <v>4</v>
      </c>
      <c r="BC41" s="954" t="s">
        <v>400</v>
      </c>
      <c r="BD41" s="8" t="e">
        <f>IF($BM$2="Fuma",VLOOKUP(BC41,$Y$23:$Z$38,2,FALSE),"")</f>
        <v>#REF!</v>
      </c>
      <c r="BE41" s="18"/>
      <c r="BF41" s="12">
        <v>5</v>
      </c>
      <c r="BG41" s="954" t="s">
        <v>400</v>
      </c>
      <c r="BH41" s="8" t="e">
        <f>IF($BM$2="No Fuma",VLOOKUP(BG41,$Y$23:$Z$38,2,FALSE),"")</f>
        <v>#REF!</v>
      </c>
      <c r="BI41" s="18"/>
      <c r="BJ41" s="17">
        <f t="shared" si="17"/>
        <v>6</v>
      </c>
      <c r="BK41" s="8" t="s">
        <v>396</v>
      </c>
      <c r="BL41" s="8" t="str">
        <f t="shared" si="13"/>
        <v>Informe confidencial</v>
      </c>
      <c r="BM41" s="18"/>
      <c r="BN41" s="17">
        <f t="shared" si="18"/>
        <v>7</v>
      </c>
      <c r="BO41" s="8" t="s">
        <v>396</v>
      </c>
      <c r="BP41" s="8" t="str">
        <f t="shared" si="14"/>
        <v>Informe confidencial</v>
      </c>
      <c r="BQ41" s="18"/>
      <c r="BR41" s="17">
        <f t="shared" si="19"/>
        <v>8</v>
      </c>
      <c r="BS41" s="146" t="s">
        <v>398</v>
      </c>
      <c r="BT41" s="8" t="str">
        <f t="shared" si="15"/>
        <v>Electrocardiograma con prueba de esfuerzo en correa sin fin (tred mills test)</v>
      </c>
      <c r="BU41" s="8"/>
      <c r="BV41" s="11"/>
      <c r="BW41" s="192"/>
      <c r="BX41" s="8"/>
      <c r="BY41" s="8"/>
      <c r="BZ41" s="11"/>
      <c r="CA41" s="146"/>
      <c r="CB41" s="8"/>
      <c r="CC41" s="954"/>
      <c r="CD41" s="954"/>
      <c r="CE41" s="954"/>
      <c r="CF41" s="954"/>
      <c r="CG41" s="954"/>
      <c r="CH41" s="954"/>
      <c r="CI41" s="954"/>
      <c r="CJ41" s="954"/>
    </row>
    <row r="42" spans="2:88" x14ac:dyDescent="0.25">
      <c r="B42" s="189"/>
      <c r="C42" s="190"/>
      <c r="D42" s="190"/>
      <c r="E42" s="190"/>
      <c r="F42" s="190"/>
      <c r="G42" s="190"/>
      <c r="H42" s="190"/>
      <c r="I42" s="190"/>
      <c r="J42" s="190"/>
      <c r="K42" s="191"/>
      <c r="L42" s="954"/>
      <c r="M42" s="954"/>
      <c r="N42" s="953"/>
      <c r="O42" s="953"/>
      <c r="P42" s="953"/>
      <c r="Q42" s="953"/>
      <c r="R42" s="953"/>
      <c r="S42" s="953"/>
      <c r="T42" s="953"/>
      <c r="U42" s="953"/>
      <c r="V42" s="953"/>
      <c r="W42" s="953"/>
      <c r="X42" s="953"/>
      <c r="Y42" s="143" t="s">
        <v>406</v>
      </c>
      <c r="Z42" s="143"/>
      <c r="AA42" s="143"/>
      <c r="AB42" s="143"/>
      <c r="AC42" s="143"/>
      <c r="AD42" s="143"/>
      <c r="AE42" s="954"/>
      <c r="AF42" s="953"/>
      <c r="AG42" s="953"/>
      <c r="AH42" s="954"/>
      <c r="AI42" s="954"/>
      <c r="AJ42" s="954"/>
      <c r="AK42" s="954"/>
      <c r="AL42" s="954"/>
      <c r="AM42" s="954"/>
      <c r="AN42" s="954"/>
      <c r="AO42" s="954"/>
      <c r="AP42" s="954"/>
      <c r="AQ42" s="986"/>
      <c r="AR42" s="954" t="s">
        <v>9</v>
      </c>
      <c r="AS42" s="969" t="s">
        <v>9</v>
      </c>
      <c r="AT42" s="986" t="s">
        <v>9</v>
      </c>
      <c r="AU42" s="954" t="s">
        <v>9</v>
      </c>
      <c r="AV42" s="954" t="s">
        <v>9</v>
      </c>
      <c r="AW42" s="969"/>
      <c r="AX42" s="986"/>
      <c r="AY42" s="954" t="s">
        <v>9</v>
      </c>
      <c r="AZ42" s="954" t="s">
        <v>9</v>
      </c>
      <c r="BA42" s="969"/>
      <c r="BB42" s="986"/>
      <c r="BC42" s="954" t="s">
        <v>9</v>
      </c>
      <c r="BD42" s="954" t="s">
        <v>9</v>
      </c>
      <c r="BE42" s="969"/>
      <c r="BF42" s="986"/>
      <c r="BG42" s="954" t="s">
        <v>9</v>
      </c>
      <c r="BH42" s="954" t="s">
        <v>9</v>
      </c>
      <c r="BI42" s="969"/>
      <c r="BJ42" s="986">
        <v>6</v>
      </c>
      <c r="BK42" s="954" t="s">
        <v>400</v>
      </c>
      <c r="BL42" s="8" t="e">
        <f>IF($BM$2="No Fuma",VLOOKUP(BK42,$Y$23:$Z$38,2,FALSE),"")</f>
        <v>#REF!</v>
      </c>
      <c r="BM42" s="969"/>
      <c r="BN42" s="17">
        <f t="shared" si="18"/>
        <v>7</v>
      </c>
      <c r="BO42" s="146" t="s">
        <v>401</v>
      </c>
      <c r="BP42" s="146" t="str">
        <f t="shared" si="14"/>
        <v>Estados financieros auditados o firmados por contador y contratante</v>
      </c>
      <c r="BQ42" s="18"/>
      <c r="BR42" s="17">
        <f t="shared" si="19"/>
        <v>8</v>
      </c>
      <c r="BS42" s="146" t="s">
        <v>401</v>
      </c>
      <c r="BT42" s="146" t="str">
        <f t="shared" si="15"/>
        <v>Estados financieros auditados o firmados por contador y contratante</v>
      </c>
      <c r="BU42" s="954"/>
      <c r="BV42" s="954"/>
      <c r="BW42" s="969"/>
      <c r="BX42" s="954"/>
      <c r="BY42" s="954"/>
      <c r="BZ42" s="954"/>
      <c r="CA42" s="954"/>
      <c r="CB42" s="954"/>
      <c r="CC42" s="954"/>
      <c r="CD42" s="954"/>
      <c r="CE42" s="954"/>
      <c r="CF42" s="954"/>
      <c r="CG42" s="954"/>
      <c r="CH42" s="954"/>
      <c r="CI42" s="954"/>
      <c r="CJ42" s="954"/>
    </row>
    <row r="43" spans="2:88" x14ac:dyDescent="0.25">
      <c r="B43" s="193" t="str">
        <f>IF($I$9="","","ADICIONAL:")</f>
        <v/>
      </c>
      <c r="C43" s="190"/>
      <c r="D43" s="190"/>
      <c r="E43" s="190"/>
      <c r="F43" s="190"/>
      <c r="G43" s="190"/>
      <c r="H43" s="190"/>
      <c r="I43" s="190"/>
      <c r="J43" s="190"/>
      <c r="K43" s="191"/>
      <c r="L43" s="954"/>
      <c r="M43" s="954"/>
      <c r="N43" s="953"/>
      <c r="O43" s="953"/>
      <c r="P43" s="953"/>
      <c r="Q43" s="953"/>
      <c r="R43" s="953"/>
      <c r="S43" s="953"/>
      <c r="T43" s="953"/>
      <c r="U43" s="953"/>
      <c r="V43" s="953"/>
      <c r="W43" s="953"/>
      <c r="X43" s="953"/>
      <c r="Y43" s="143" t="s">
        <v>407</v>
      </c>
      <c r="Z43" s="143"/>
      <c r="AA43" s="143"/>
      <c r="AB43" s="143"/>
      <c r="AC43" s="143"/>
      <c r="AD43" s="143"/>
      <c r="AE43" s="954"/>
      <c r="AF43" s="953"/>
      <c r="AG43" s="953"/>
      <c r="AH43" s="954"/>
      <c r="AI43" s="954"/>
      <c r="AJ43" s="954"/>
      <c r="AK43" s="954"/>
      <c r="AL43" s="954"/>
      <c r="AM43" s="954"/>
      <c r="AN43" s="954"/>
      <c r="AO43" s="954"/>
      <c r="AP43" s="954"/>
      <c r="AQ43" s="966"/>
      <c r="AR43" s="967"/>
      <c r="AS43" s="968"/>
      <c r="AT43" s="966"/>
      <c r="AU43" s="967"/>
      <c r="AV43" s="967"/>
      <c r="AW43" s="968"/>
      <c r="AX43" s="966"/>
      <c r="AY43" s="967"/>
      <c r="AZ43" s="967"/>
      <c r="BA43" s="968"/>
      <c r="BB43" s="966"/>
      <c r="BC43" s="967"/>
      <c r="BD43" s="967"/>
      <c r="BE43" s="968"/>
      <c r="BF43" s="966"/>
      <c r="BG43" s="967"/>
      <c r="BH43" s="967"/>
      <c r="BI43" s="968"/>
      <c r="BJ43" s="966"/>
      <c r="BK43" s="967"/>
      <c r="BL43" s="967"/>
      <c r="BM43" s="968"/>
      <c r="BN43" s="966">
        <v>7</v>
      </c>
      <c r="BO43" s="967" t="s">
        <v>400</v>
      </c>
      <c r="BP43" s="152" t="e">
        <f>IF($BM$2="No Fuma",VLOOKUP(BO43,$Y$23:$Z$38,2,FALSE),"")</f>
        <v>#REF!</v>
      </c>
      <c r="BQ43" s="968"/>
      <c r="BR43" s="966">
        <v>8</v>
      </c>
      <c r="BS43" s="967" t="s">
        <v>400</v>
      </c>
      <c r="BT43" s="152" t="e">
        <f>IF($BM$2="No Fuma",VLOOKUP(BS43,$Y$23:$Z$38,2,FALSE),"")</f>
        <v>#REF!</v>
      </c>
      <c r="BU43" s="967"/>
      <c r="BV43" s="967"/>
      <c r="BW43" s="968"/>
      <c r="BX43" s="954"/>
      <c r="BY43" s="954"/>
      <c r="BZ43" s="954"/>
      <c r="CA43" s="954"/>
      <c r="CB43" s="954"/>
      <c r="CC43" s="954"/>
      <c r="CD43" s="954"/>
      <c r="CE43" s="954"/>
      <c r="CF43" s="954"/>
      <c r="CG43" s="954"/>
      <c r="CH43" s="954"/>
      <c r="CI43" s="954"/>
      <c r="CJ43" s="954"/>
    </row>
    <row r="44" spans="2:88" x14ac:dyDescent="0.25">
      <c r="B44" s="194"/>
      <c r="C44" s="195"/>
      <c r="D44" s="195"/>
      <c r="E44" s="195"/>
      <c r="F44" s="195"/>
      <c r="G44" s="195"/>
      <c r="H44" s="195"/>
      <c r="I44" s="195"/>
      <c r="J44" s="195"/>
      <c r="K44" s="196"/>
      <c r="L44" s="954"/>
      <c r="M44" s="954"/>
      <c r="N44" s="953"/>
      <c r="O44" s="953"/>
      <c r="P44" s="953"/>
      <c r="Q44" s="953"/>
      <c r="R44" s="953"/>
      <c r="S44" s="953"/>
      <c r="T44" s="953"/>
      <c r="U44" s="953"/>
      <c r="V44" s="953"/>
      <c r="W44" s="953"/>
      <c r="X44" s="953"/>
      <c r="Y44" s="143"/>
      <c r="Z44" s="143"/>
      <c r="AA44" s="143"/>
      <c r="AB44" s="143"/>
      <c r="AC44" s="143"/>
      <c r="AD44" s="143"/>
      <c r="AE44" s="954"/>
      <c r="AF44" s="953"/>
      <c r="AG44" s="953"/>
      <c r="AH44" s="954"/>
      <c r="AI44" s="954"/>
      <c r="AJ44" s="954"/>
      <c r="AK44" s="954"/>
      <c r="AL44" s="954"/>
      <c r="AM44" s="954"/>
      <c r="AN44" s="954"/>
      <c r="AO44" s="954"/>
      <c r="AP44" s="954"/>
      <c r="AQ44" s="954"/>
      <c r="AR44" s="954"/>
      <c r="AS44" s="954"/>
      <c r="AT44" s="954"/>
      <c r="AU44" s="954"/>
      <c r="AV44" s="954"/>
      <c r="AW44" s="954"/>
      <c r="AX44" s="954"/>
      <c r="AY44" s="954"/>
      <c r="AZ44" s="954"/>
      <c r="BA44" s="954"/>
      <c r="BB44" s="954"/>
      <c r="BC44" s="954"/>
      <c r="BD44" s="954"/>
      <c r="BE44" s="954"/>
      <c r="BF44" s="954"/>
      <c r="BG44" s="954"/>
      <c r="BH44" s="954"/>
      <c r="BI44" s="954"/>
      <c r="BJ44" s="954"/>
      <c r="BK44" s="954"/>
      <c r="BL44" s="954"/>
      <c r="BM44" s="954"/>
      <c r="BN44" s="954"/>
      <c r="BO44" s="954"/>
      <c r="BP44" s="954"/>
      <c r="BQ44" s="954"/>
      <c r="BR44" s="954"/>
      <c r="BS44" s="954"/>
      <c r="BT44" s="954"/>
      <c r="BU44" s="954"/>
      <c r="BV44" s="954"/>
      <c r="BW44" s="954"/>
      <c r="BX44" s="954"/>
      <c r="BY44" s="954"/>
      <c r="BZ44" s="954"/>
      <c r="CA44" s="954"/>
      <c r="CB44" s="954"/>
      <c r="CC44" s="954"/>
      <c r="CD44" s="954"/>
      <c r="CE44" s="954"/>
      <c r="CF44" s="954"/>
      <c r="CG44" s="954"/>
      <c r="CH44" s="954"/>
      <c r="CI44" s="954"/>
      <c r="CJ44" s="954"/>
    </row>
    <row r="45" spans="2:88" x14ac:dyDescent="0.25">
      <c r="B45" s="194"/>
      <c r="C45" s="195"/>
      <c r="D45" s="195"/>
      <c r="E45" s="195"/>
      <c r="F45" s="195"/>
      <c r="G45" s="195"/>
      <c r="H45" s="195"/>
      <c r="I45" s="195"/>
      <c r="J45" s="195"/>
      <c r="K45" s="196"/>
      <c r="L45" s="954"/>
      <c r="M45" s="954"/>
      <c r="N45" s="953"/>
      <c r="O45" s="953"/>
      <c r="P45" s="953"/>
      <c r="Q45" s="953"/>
      <c r="R45" s="953"/>
      <c r="S45" s="953"/>
      <c r="T45" s="953"/>
      <c r="U45" s="953"/>
      <c r="V45" s="953"/>
      <c r="W45" s="953"/>
      <c r="X45" s="953"/>
      <c r="Y45" s="143"/>
      <c r="Z45" s="143"/>
      <c r="AA45" s="143"/>
      <c r="AB45" s="143"/>
      <c r="AC45" s="143"/>
      <c r="AD45" s="217"/>
      <c r="AE45" s="954"/>
      <c r="AF45" s="953"/>
      <c r="AG45" s="953"/>
      <c r="AH45" s="954"/>
      <c r="AI45" s="954"/>
      <c r="AJ45" s="954"/>
      <c r="AK45" s="954"/>
      <c r="AL45" s="954"/>
      <c r="AM45" s="954"/>
      <c r="AN45" s="954"/>
      <c r="AO45" s="954"/>
      <c r="AP45" s="954"/>
      <c r="AQ45" s="954"/>
      <c r="AR45" s="954"/>
      <c r="AS45" s="954"/>
      <c r="AT45" s="954"/>
      <c r="AU45" s="954"/>
      <c r="AV45" s="954"/>
      <c r="AW45" s="954"/>
      <c r="AX45" s="954"/>
      <c r="AY45" s="954"/>
      <c r="AZ45" s="954"/>
      <c r="BA45" s="954"/>
      <c r="BB45" s="954"/>
      <c r="BC45" s="954"/>
      <c r="BD45" s="954"/>
      <c r="BE45" s="954"/>
      <c r="BF45" s="954"/>
      <c r="BG45" s="954"/>
      <c r="BH45" s="954"/>
      <c r="BI45" s="954"/>
      <c r="BJ45" s="954"/>
      <c r="BK45" s="954"/>
      <c r="BL45" s="954"/>
      <c r="BM45" s="954"/>
      <c r="BN45" s="954"/>
      <c r="BO45" s="954"/>
      <c r="BP45" s="954"/>
      <c r="BQ45" s="954"/>
      <c r="BR45" s="954"/>
      <c r="BS45" s="954"/>
      <c r="BT45" s="954"/>
      <c r="BU45" s="954"/>
      <c r="BV45" s="954"/>
      <c r="BW45" s="954"/>
      <c r="BX45" s="954"/>
      <c r="BY45" s="954"/>
      <c r="BZ45" s="954"/>
      <c r="CA45" s="954"/>
      <c r="CB45" s="954"/>
      <c r="CC45" s="954"/>
      <c r="CD45" s="954"/>
      <c r="CE45" s="954"/>
      <c r="CF45" s="954"/>
      <c r="CG45" s="954"/>
      <c r="CH45" s="954"/>
      <c r="CI45" s="954"/>
      <c r="CJ45" s="954"/>
    </row>
    <row r="46" spans="2:88" x14ac:dyDescent="0.25">
      <c r="B46" s="197"/>
      <c r="C46" s="198"/>
      <c r="D46" s="198"/>
      <c r="E46" s="198"/>
      <c r="F46" s="198"/>
      <c r="G46" s="198"/>
      <c r="H46" s="198"/>
      <c r="I46" s="198"/>
      <c r="J46" s="198"/>
      <c r="K46" s="199"/>
      <c r="L46" s="954"/>
      <c r="M46" s="954"/>
      <c r="N46" s="953"/>
      <c r="O46" s="953"/>
      <c r="P46" s="953"/>
      <c r="Q46" s="953"/>
      <c r="R46" s="953"/>
      <c r="S46" s="953"/>
      <c r="T46" s="953"/>
      <c r="U46" s="953"/>
      <c r="V46" s="953"/>
      <c r="W46" s="953"/>
      <c r="X46" s="953"/>
      <c r="Y46" s="209"/>
      <c r="Z46" s="143"/>
      <c r="AA46" s="143"/>
      <c r="AB46" s="143"/>
      <c r="AC46" s="143"/>
      <c r="AD46" s="144"/>
      <c r="AE46" s="954"/>
      <c r="AF46" s="953"/>
      <c r="AG46" s="953"/>
      <c r="AH46" s="954"/>
      <c r="AI46" s="954"/>
      <c r="AJ46" s="954"/>
      <c r="AK46" s="954"/>
      <c r="AL46" s="954"/>
      <c r="AM46" s="954"/>
      <c r="AN46" s="954"/>
      <c r="AO46" s="954"/>
      <c r="AP46" s="954"/>
      <c r="AQ46" s="127" t="s">
        <v>408</v>
      </c>
      <c r="AR46" s="954"/>
      <c r="AS46" s="954"/>
      <c r="AT46" s="954"/>
      <c r="AU46" s="954"/>
      <c r="AV46" s="954"/>
      <c r="AW46" s="954"/>
      <c r="AX46" s="954"/>
      <c r="AY46" s="954"/>
      <c r="AZ46" s="954"/>
      <c r="BA46" s="954"/>
      <c r="BB46" s="954"/>
      <c r="BC46" s="954"/>
      <c r="BD46" s="954"/>
      <c r="BE46" s="954"/>
      <c r="BF46" s="954"/>
      <c r="BG46" s="954"/>
      <c r="BH46" s="954"/>
      <c r="BI46" s="954"/>
      <c r="BJ46" s="954"/>
      <c r="BK46" s="954"/>
      <c r="BL46" s="954"/>
      <c r="BM46" s="954"/>
      <c r="BN46" s="954"/>
      <c r="BO46" s="954"/>
      <c r="BP46" s="954"/>
      <c r="BQ46" s="954"/>
      <c r="BR46" s="954"/>
      <c r="BS46" s="954"/>
      <c r="BT46" s="954"/>
      <c r="BU46" s="954"/>
      <c r="BV46" s="954"/>
      <c r="BW46" s="954"/>
      <c r="BX46" s="954"/>
      <c r="BY46" s="954"/>
      <c r="BZ46" s="954"/>
      <c r="CA46" s="954"/>
      <c r="CB46" s="954"/>
      <c r="CC46" s="954"/>
      <c r="CD46" s="954"/>
      <c r="CE46" s="954"/>
      <c r="CF46" s="954"/>
      <c r="CG46" s="954"/>
      <c r="CH46" s="954"/>
      <c r="CI46" s="954"/>
      <c r="CJ46" s="954"/>
    </row>
    <row r="47" spans="2:88" x14ac:dyDescent="0.25">
      <c r="B47" s="954"/>
      <c r="C47" s="954"/>
      <c r="D47" s="954"/>
      <c r="E47" s="954"/>
      <c r="F47" s="954"/>
      <c r="G47" s="954"/>
      <c r="H47" s="954"/>
      <c r="I47" s="954"/>
      <c r="J47" s="954"/>
      <c r="K47" s="954"/>
      <c r="L47" s="954"/>
      <c r="M47" s="954"/>
      <c r="N47" s="953"/>
      <c r="O47" s="953"/>
      <c r="P47" s="953"/>
      <c r="Q47" s="953"/>
      <c r="R47" s="953"/>
      <c r="S47" s="953"/>
      <c r="T47" s="953"/>
      <c r="U47" s="953"/>
      <c r="V47" s="953"/>
      <c r="W47" s="953"/>
      <c r="X47" s="953"/>
      <c r="Y47" s="142" t="s">
        <v>409</v>
      </c>
      <c r="Z47" s="144"/>
      <c r="AA47" s="144"/>
      <c r="AB47" s="143"/>
      <c r="AC47" s="143"/>
      <c r="AD47" s="143"/>
      <c r="AE47" s="970"/>
      <c r="AF47" s="971"/>
      <c r="AG47" s="953"/>
      <c r="AH47" s="954"/>
      <c r="AI47" s="954"/>
      <c r="AJ47" s="982"/>
      <c r="AK47" s="954"/>
      <c r="AL47" s="954"/>
      <c r="AM47" s="954"/>
      <c r="AN47" s="954"/>
      <c r="AO47" s="954"/>
      <c r="AP47" s="954"/>
      <c r="AQ47" s="171" t="s">
        <v>393</v>
      </c>
      <c r="AR47" s="172"/>
      <c r="AS47" s="22" t="str">
        <f>VLOOKUP(AS48,$AH$16:$AI$23,2,FALSE)</f>
        <v>A</v>
      </c>
      <c r="AT47" s="173" t="str">
        <f>VLOOKUP(AV48,$AH$16:$AI$23,2,FALSE)</f>
        <v>A+B+C+D+D1</v>
      </c>
      <c r="AU47" s="983"/>
      <c r="AV47" s="983"/>
      <c r="AW47" s="174"/>
      <c r="AX47" s="173" t="str">
        <f>VLOOKUP(AZ48,$AH$16:$AI$23,2,FALSE)</f>
        <v xml:space="preserve">A+B+C+D+D1+I </v>
      </c>
      <c r="AY47" s="983"/>
      <c r="AZ47" s="983"/>
      <c r="BA47" s="174"/>
      <c r="BB47" s="173" t="str">
        <f>VLOOKUP(BD48,$AH$16:$AI$23,2,FALSE)</f>
        <v xml:space="preserve">A+B+C+D+D1+E+H+I </v>
      </c>
      <c r="BC47" s="983"/>
      <c r="BD47" s="983"/>
      <c r="BE47" s="174"/>
      <c r="BF47" s="173" t="str">
        <f>VLOOKUP(BH48,$AH$16:$AI$23,2,FALSE)</f>
        <v>A+B+C+D+D1+F+H+I</v>
      </c>
      <c r="BG47" s="983"/>
      <c r="BH47" s="983"/>
      <c r="BI47" s="174"/>
      <c r="BJ47" s="173" t="str">
        <f>VLOOKUP(BL48,$AH$16:$AI$23,2,FALSE)</f>
        <v>A+B+C+D+D1+E+F+H+I</v>
      </c>
      <c r="BK47" s="983"/>
      <c r="BL47" s="983"/>
      <c r="BM47" s="174"/>
      <c r="BN47" s="173" t="str">
        <f>VLOOKUP(BP48,$AH$16:$AI$23,2,FALSE)</f>
        <v>A+B+C+D+D1+E+F+H+I+K</v>
      </c>
      <c r="BO47" s="983"/>
      <c r="BP47" s="983"/>
      <c r="BQ47" s="174"/>
      <c r="BR47" s="173" t="str">
        <f>VLOOKUP(BT48,$AH$16:$AI$23,2,FALSE)</f>
        <v>A+B+C+D+D1+F+H+I+J+K</v>
      </c>
      <c r="BS47" s="983"/>
      <c r="BT47" s="983"/>
      <c r="BU47" s="175"/>
      <c r="BV47" s="172"/>
      <c r="BW47" s="176"/>
      <c r="BX47" s="954"/>
      <c r="BY47" s="954"/>
      <c r="BZ47" s="954"/>
      <c r="CA47" s="954"/>
      <c r="CB47" s="954"/>
      <c r="CC47" s="954"/>
      <c r="CD47" s="954"/>
      <c r="CE47" s="954"/>
      <c r="CF47" s="954"/>
      <c r="CG47" s="954"/>
      <c r="CH47" s="954"/>
      <c r="CI47" s="954"/>
      <c r="CJ47" s="954"/>
    </row>
    <row r="48" spans="2:88" x14ac:dyDescent="0.25">
      <c r="B48" s="127" t="s">
        <v>404</v>
      </c>
      <c r="C48" s="954"/>
      <c r="D48" s="954"/>
      <c r="E48" s="954"/>
      <c r="F48" s="954"/>
      <c r="G48" s="954"/>
      <c r="H48" s="954"/>
      <c r="I48" s="954"/>
      <c r="J48" s="954"/>
      <c r="K48" s="954"/>
      <c r="L48" s="954"/>
      <c r="M48" s="954"/>
      <c r="N48" s="953"/>
      <c r="O48" s="953"/>
      <c r="P48" s="953"/>
      <c r="Q48" s="953"/>
      <c r="R48" s="953"/>
      <c r="S48" s="953"/>
      <c r="T48" s="953"/>
      <c r="U48" s="953"/>
      <c r="V48" s="953"/>
      <c r="W48" s="953"/>
      <c r="X48" s="953"/>
      <c r="Y48" s="218" t="s">
        <v>410</v>
      </c>
      <c r="Z48" s="144"/>
      <c r="AA48" s="144"/>
      <c r="AB48" s="143"/>
      <c r="AC48" s="143"/>
      <c r="AD48" s="143"/>
      <c r="AE48" s="970"/>
      <c r="AF48" s="971"/>
      <c r="AG48" s="953"/>
      <c r="AH48" s="954"/>
      <c r="AI48" s="954"/>
      <c r="AJ48" s="982"/>
      <c r="AK48" s="954"/>
      <c r="AL48" s="954"/>
      <c r="AM48" s="954"/>
      <c r="AN48" s="954"/>
      <c r="AO48" s="954"/>
      <c r="AP48" s="954"/>
      <c r="AQ48" s="17"/>
      <c r="AR48" s="954"/>
      <c r="AS48" s="177">
        <v>1</v>
      </c>
      <c r="AT48" s="12"/>
      <c r="AU48" s="11"/>
      <c r="AV48" s="178">
        <v>2</v>
      </c>
      <c r="AW48" s="969"/>
      <c r="AX48" s="12"/>
      <c r="AY48" s="11"/>
      <c r="AZ48" s="178">
        <v>3</v>
      </c>
      <c r="BA48" s="969"/>
      <c r="BB48" s="12"/>
      <c r="BC48" s="11"/>
      <c r="BD48" s="178">
        <v>4</v>
      </c>
      <c r="BE48" s="969"/>
      <c r="BF48" s="12"/>
      <c r="BG48" s="179"/>
      <c r="BH48" s="178">
        <v>5</v>
      </c>
      <c r="BI48" s="969"/>
      <c r="BJ48" s="12"/>
      <c r="BK48" s="179"/>
      <c r="BL48" s="178">
        <v>6</v>
      </c>
      <c r="BM48" s="984"/>
      <c r="BN48" s="17"/>
      <c r="BO48" s="11"/>
      <c r="BP48" s="178">
        <v>7</v>
      </c>
      <c r="BQ48" s="984"/>
      <c r="BR48" s="17"/>
      <c r="BS48" s="11"/>
      <c r="BT48" s="178">
        <v>8</v>
      </c>
      <c r="BU48" s="982"/>
      <c r="BV48" s="8"/>
      <c r="BW48" s="969"/>
      <c r="BX48" s="954"/>
      <c r="BY48" s="954"/>
      <c r="BZ48" s="954"/>
      <c r="CA48" s="954"/>
      <c r="CB48" s="954"/>
      <c r="CC48" s="954"/>
      <c r="CD48" s="954"/>
      <c r="CE48" s="954"/>
      <c r="CF48" s="954"/>
      <c r="CG48" s="954"/>
      <c r="CH48" s="954"/>
      <c r="CI48" s="954"/>
      <c r="CJ48" s="954"/>
    </row>
    <row r="49" spans="2:88" x14ac:dyDescent="0.25">
      <c r="B49" s="954" t="str">
        <f>Y41</f>
        <v>1) La Compañía se reserva el derecho a exigir requisitos adicionales a los señalados, sean médicos o no médicos.</v>
      </c>
      <c r="C49" s="954"/>
      <c r="D49" s="954"/>
      <c r="E49" s="954"/>
      <c r="F49" s="954"/>
      <c r="G49" s="954"/>
      <c r="H49" s="954"/>
      <c r="I49" s="954"/>
      <c r="J49" s="954"/>
      <c r="K49" s="954"/>
      <c r="L49" s="954"/>
      <c r="M49" s="954"/>
      <c r="N49" s="953"/>
      <c r="O49" s="953"/>
      <c r="P49" s="953"/>
      <c r="Q49" s="953"/>
      <c r="R49" s="953"/>
      <c r="S49" s="953"/>
      <c r="T49" s="953"/>
      <c r="U49" s="953"/>
      <c r="V49" s="953"/>
      <c r="W49" s="953"/>
      <c r="X49" s="953"/>
      <c r="Y49" s="953"/>
      <c r="Z49" s="953"/>
      <c r="AA49" s="953"/>
      <c r="AB49" s="953"/>
      <c r="AC49" s="953"/>
      <c r="AD49" s="953"/>
      <c r="AE49" s="954"/>
      <c r="AF49" s="953"/>
      <c r="AG49" s="953"/>
      <c r="AH49" s="954"/>
      <c r="AI49" s="954"/>
      <c r="AJ49" s="954"/>
      <c r="AK49" s="954"/>
      <c r="AL49" s="954"/>
      <c r="AM49" s="954"/>
      <c r="AN49" s="954"/>
      <c r="AO49" s="954"/>
      <c r="AP49" s="954"/>
      <c r="AQ49" s="135">
        <f>AQ33</f>
        <v>1</v>
      </c>
      <c r="AR49" s="85" t="str">
        <f t="shared" ref="AR49:AS49" si="20">AR33</f>
        <v>A</v>
      </c>
      <c r="AS49" s="184" t="str">
        <f t="shared" si="20"/>
        <v>Declaración jurada del solicitante</v>
      </c>
      <c r="AT49" s="135">
        <f t="shared" ref="AT49:AT54" si="21">AT33</f>
        <v>2</v>
      </c>
      <c r="AU49" s="85" t="str">
        <f t="shared" ref="AU49:AV49" si="22">AU33</f>
        <v>A</v>
      </c>
      <c r="AV49" s="85" t="str">
        <f t="shared" si="22"/>
        <v>Declaración jurada del solicitante</v>
      </c>
      <c r="AW49" s="184"/>
      <c r="AX49" s="135">
        <f t="shared" ref="AX49:AZ49" si="23">AX33</f>
        <v>3</v>
      </c>
      <c r="AY49" s="85" t="str">
        <f t="shared" si="23"/>
        <v>A</v>
      </c>
      <c r="AZ49" s="85" t="str">
        <f t="shared" si="23"/>
        <v>Declaración jurada del solicitante</v>
      </c>
      <c r="BA49" s="184"/>
      <c r="BB49" s="135">
        <f t="shared" ref="BB49:BD49" si="24">BB33</f>
        <v>4</v>
      </c>
      <c r="BC49" s="85" t="str">
        <f t="shared" si="24"/>
        <v>A</v>
      </c>
      <c r="BD49" s="85" t="str">
        <f t="shared" si="24"/>
        <v>Declaración jurada del solicitante</v>
      </c>
      <c r="BE49" s="184"/>
      <c r="BF49" s="135">
        <f t="shared" ref="BF49:BH49" si="25">BF33</f>
        <v>5</v>
      </c>
      <c r="BG49" s="85" t="str">
        <f t="shared" si="25"/>
        <v>A</v>
      </c>
      <c r="BH49" s="85" t="str">
        <f t="shared" si="25"/>
        <v>Declaración jurada del solicitante</v>
      </c>
      <c r="BI49" s="184"/>
      <c r="BJ49" s="185">
        <f t="shared" ref="BJ49:BL49" si="26">BJ33</f>
        <v>6</v>
      </c>
      <c r="BK49" s="85" t="str">
        <f t="shared" si="26"/>
        <v>A</v>
      </c>
      <c r="BL49" s="85" t="str">
        <f t="shared" si="26"/>
        <v>Declaración jurada del solicitante</v>
      </c>
      <c r="BM49" s="184"/>
      <c r="BN49" s="135">
        <f t="shared" ref="BN49:BP49" si="27">BN33</f>
        <v>7</v>
      </c>
      <c r="BO49" s="85" t="str">
        <f t="shared" si="27"/>
        <v>A</v>
      </c>
      <c r="BP49" s="85" t="str">
        <f t="shared" si="27"/>
        <v>Declaración jurada del solicitante</v>
      </c>
      <c r="BQ49" s="184"/>
      <c r="BR49" s="135">
        <f t="shared" ref="BR49:BT49" si="28">BR33</f>
        <v>8</v>
      </c>
      <c r="BS49" s="85" t="str">
        <f t="shared" si="28"/>
        <v>A</v>
      </c>
      <c r="BT49" s="85" t="str">
        <f t="shared" si="28"/>
        <v>Declaración jurada del solicitante</v>
      </c>
      <c r="BU49" s="85"/>
      <c r="BV49" s="186"/>
      <c r="BW49" s="184"/>
      <c r="BX49" s="954"/>
      <c r="BY49" s="954"/>
      <c r="BZ49" s="954"/>
      <c r="CA49" s="954"/>
      <c r="CB49" s="954"/>
      <c r="CC49" s="954"/>
      <c r="CD49" s="954"/>
      <c r="CE49" s="954"/>
      <c r="CF49" s="954"/>
      <c r="CG49" s="954"/>
      <c r="CH49" s="954"/>
      <c r="CI49" s="954"/>
      <c r="CJ49" s="954"/>
    </row>
    <row r="50" spans="2:88" x14ac:dyDescent="0.25">
      <c r="B50" s="954" t="str">
        <f t="shared" ref="B50:B51" si="29">Y42</f>
        <v>2) Si el solicitante tiene pólizas vigentes se totalizan las sumas aseguradas para aplicar estos Requisitos de Selección.</v>
      </c>
      <c r="C50" s="954"/>
      <c r="D50" s="954"/>
      <c r="E50" s="954"/>
      <c r="F50" s="954"/>
      <c r="G50" s="954"/>
      <c r="H50" s="954"/>
      <c r="I50" s="954"/>
      <c r="J50" s="954"/>
      <c r="K50" s="954"/>
      <c r="L50" s="954"/>
      <c r="M50" s="954"/>
      <c r="N50" s="953"/>
      <c r="O50" s="953"/>
      <c r="P50" s="953"/>
      <c r="Q50" s="953"/>
      <c r="R50" s="953"/>
      <c r="S50" s="953"/>
      <c r="T50" s="953"/>
      <c r="U50" s="953"/>
      <c r="V50" s="953"/>
      <c r="W50" s="953"/>
      <c r="X50" s="953"/>
      <c r="Y50" s="953"/>
      <c r="Z50" s="953"/>
      <c r="AA50" s="953"/>
      <c r="AB50" s="953"/>
      <c r="AC50" s="953"/>
      <c r="AD50" s="953"/>
      <c r="AE50" s="954"/>
      <c r="AF50" s="953"/>
      <c r="AG50" s="953"/>
      <c r="AH50" s="954"/>
      <c r="AI50" s="954"/>
      <c r="AJ50" s="954"/>
      <c r="AK50" s="954"/>
      <c r="AL50" s="954"/>
      <c r="AM50" s="954"/>
      <c r="AN50" s="954"/>
      <c r="AO50" s="954"/>
      <c r="AP50" s="954"/>
      <c r="AQ50" s="17">
        <f>AQ34</f>
        <v>1</v>
      </c>
      <c r="AR50" s="220" t="str">
        <f t="shared" ref="AR50:AS50" si="30">AR34</f>
        <v>L</v>
      </c>
      <c r="AS50" s="8" t="e">
        <f t="shared" si="30"/>
        <v>#REF!</v>
      </c>
      <c r="AT50" s="17">
        <f t="shared" si="21"/>
        <v>2</v>
      </c>
      <c r="AU50" s="8" t="str">
        <f t="shared" ref="AU50:AV50" si="31">AU34</f>
        <v>B</v>
      </c>
      <c r="AV50" s="8" t="str">
        <f t="shared" si="31"/>
        <v>Examen médico incluyendo medición de presión arterial</v>
      </c>
      <c r="AW50" s="18"/>
      <c r="AX50" s="17">
        <f t="shared" ref="AX50:AZ50" si="32">AX34</f>
        <v>3</v>
      </c>
      <c r="AY50" s="8" t="str">
        <f t="shared" si="32"/>
        <v>B</v>
      </c>
      <c r="AZ50" s="8" t="str">
        <f t="shared" si="32"/>
        <v>Examen médico incluyendo medición de presión arterial</v>
      </c>
      <c r="BA50" s="18"/>
      <c r="BB50" s="17">
        <f t="shared" ref="BB50:BD50" si="33">BB34</f>
        <v>4</v>
      </c>
      <c r="BC50" s="8" t="str">
        <f t="shared" si="33"/>
        <v>B</v>
      </c>
      <c r="BD50" s="8" t="str">
        <f t="shared" si="33"/>
        <v>Examen médico incluyendo medición de presión arterial</v>
      </c>
      <c r="BE50" s="18"/>
      <c r="BF50" s="17">
        <f t="shared" ref="BF50:BH50" si="34">BF34</f>
        <v>5</v>
      </c>
      <c r="BG50" s="8" t="str">
        <f t="shared" si="34"/>
        <v>B</v>
      </c>
      <c r="BH50" s="8" t="str">
        <f t="shared" si="34"/>
        <v>Examen médico incluyendo medición de presión arterial</v>
      </c>
      <c r="BI50" s="18"/>
      <c r="BJ50" s="17">
        <f t="shared" ref="BJ50:BL50" si="35">BJ34</f>
        <v>6</v>
      </c>
      <c r="BK50" s="8" t="str">
        <f t="shared" si="35"/>
        <v>B</v>
      </c>
      <c r="BL50" s="8" t="str">
        <f t="shared" si="35"/>
        <v>Examen médico incluyendo medición de presión arterial</v>
      </c>
      <c r="BM50" s="18"/>
      <c r="BN50" s="17">
        <f t="shared" ref="BN50:BP50" si="36">BN34</f>
        <v>7</v>
      </c>
      <c r="BO50" s="8" t="str">
        <f t="shared" si="36"/>
        <v>B</v>
      </c>
      <c r="BP50" s="8" t="str">
        <f t="shared" si="36"/>
        <v>Examen médico incluyendo medición de presión arterial</v>
      </c>
      <c r="BQ50" s="18"/>
      <c r="BR50" s="17">
        <f t="shared" ref="BR50:BT50" si="37">BR34</f>
        <v>8</v>
      </c>
      <c r="BS50" s="8" t="str">
        <f t="shared" si="37"/>
        <v>B</v>
      </c>
      <c r="BT50" s="8" t="str">
        <f t="shared" si="37"/>
        <v>Examen médico incluyendo medición de presión arterial</v>
      </c>
      <c r="BU50" s="8"/>
      <c r="BV50" s="11"/>
      <c r="BW50" s="18"/>
      <c r="BX50" s="954"/>
      <c r="BY50" s="954"/>
      <c r="BZ50" s="954"/>
      <c r="CA50" s="954"/>
      <c r="CB50" s="954"/>
      <c r="CC50" s="954"/>
      <c r="CD50" s="954"/>
      <c r="CE50" s="954"/>
      <c r="CF50" s="954"/>
      <c r="CG50" s="954"/>
      <c r="CH50" s="954"/>
      <c r="CI50" s="954"/>
      <c r="CJ50" s="954"/>
    </row>
    <row r="51" spans="2:88" x14ac:dyDescent="0.25">
      <c r="B51" s="954" t="str">
        <f t="shared" si="29"/>
        <v>3) Los solicitantes  no fumadores deben realizarse Prueba de Cotinina en Orina</v>
      </c>
      <c r="C51" s="14"/>
      <c r="D51" s="14"/>
      <c r="E51" s="14"/>
      <c r="F51" s="14"/>
      <c r="G51" s="14"/>
      <c r="H51" s="14"/>
      <c r="I51" s="14"/>
      <c r="J51" s="14"/>
      <c r="K51" s="14"/>
      <c r="L51" s="954"/>
      <c r="M51" s="954"/>
      <c r="N51" s="953"/>
      <c r="O51" s="953"/>
      <c r="P51" s="953"/>
      <c r="Q51" s="953"/>
      <c r="R51" s="953"/>
      <c r="S51" s="953"/>
      <c r="T51" s="953"/>
      <c r="U51" s="953"/>
      <c r="V51" s="953"/>
      <c r="W51" s="953"/>
      <c r="X51" s="953"/>
      <c r="Y51" s="953"/>
      <c r="Z51" s="953"/>
      <c r="AA51" s="953"/>
      <c r="AB51" s="953"/>
      <c r="AC51" s="953"/>
      <c r="AD51" s="953"/>
      <c r="AE51" s="954"/>
      <c r="AF51" s="953"/>
      <c r="AG51" s="953"/>
      <c r="AH51" s="954"/>
      <c r="AI51" s="954"/>
      <c r="AJ51" s="954"/>
      <c r="AK51" s="954"/>
      <c r="AL51" s="954"/>
      <c r="AM51" s="954"/>
      <c r="AN51" s="954"/>
      <c r="AO51" s="954"/>
      <c r="AP51" s="954"/>
      <c r="AQ51" s="12"/>
      <c r="AR51" s="8" t="s">
        <v>9</v>
      </c>
      <c r="AS51" s="18" t="s">
        <v>9</v>
      </c>
      <c r="AT51" s="17">
        <f t="shared" si="21"/>
        <v>2</v>
      </c>
      <c r="AU51" s="8" t="str">
        <f t="shared" ref="AU51:AV51" si="38">AU35</f>
        <v>C</v>
      </c>
      <c r="AV51" s="8" t="str">
        <f t="shared" si="38"/>
        <v xml:space="preserve">Análisis químico y microscópico de orina con microalbuminuria y cocaína </v>
      </c>
      <c r="AW51" s="18"/>
      <c r="AX51" s="17">
        <f t="shared" ref="AX51:AZ51" si="39">AX35</f>
        <v>3</v>
      </c>
      <c r="AY51" s="8" t="str">
        <f t="shared" si="39"/>
        <v>C</v>
      </c>
      <c r="AZ51" s="8" t="str">
        <f t="shared" si="39"/>
        <v xml:space="preserve">Análisis químico y microscópico de orina con microalbuminuria y cocaína </v>
      </c>
      <c r="BA51" s="18"/>
      <c r="BB51" s="17">
        <f t="shared" ref="BB51:BD51" si="40">BB35</f>
        <v>4</v>
      </c>
      <c r="BC51" s="8" t="str">
        <f t="shared" si="40"/>
        <v>C</v>
      </c>
      <c r="BD51" s="8" t="str">
        <f t="shared" si="40"/>
        <v xml:space="preserve">Análisis químico y microscópico de orina con microalbuminuria y cocaína </v>
      </c>
      <c r="BE51" s="18"/>
      <c r="BF51" s="17">
        <f t="shared" ref="BF51:BH51" si="41">BF35</f>
        <v>5</v>
      </c>
      <c r="BG51" s="8" t="str">
        <f t="shared" si="41"/>
        <v>C</v>
      </c>
      <c r="BH51" s="8" t="str">
        <f t="shared" si="41"/>
        <v xml:space="preserve">Análisis químico y microscópico de orina con microalbuminuria y cocaína </v>
      </c>
      <c r="BI51" s="18"/>
      <c r="BJ51" s="17">
        <f t="shared" ref="BJ51:BL51" si="42">BJ35</f>
        <v>6</v>
      </c>
      <c r="BK51" s="8" t="str">
        <f t="shared" si="42"/>
        <v>C</v>
      </c>
      <c r="BL51" s="8" t="str">
        <f t="shared" si="42"/>
        <v xml:space="preserve">Análisis químico y microscópico de orina con microalbuminuria y cocaína </v>
      </c>
      <c r="BM51" s="18"/>
      <c r="BN51" s="17">
        <f t="shared" ref="BN51:BP51" si="43">BN35</f>
        <v>7</v>
      </c>
      <c r="BO51" s="8" t="str">
        <f t="shared" si="43"/>
        <v>C</v>
      </c>
      <c r="BP51" s="8" t="str">
        <f t="shared" si="43"/>
        <v xml:space="preserve">Análisis químico y microscópico de orina con microalbuminuria y cocaína </v>
      </c>
      <c r="BQ51" s="18"/>
      <c r="BR51" s="17">
        <f t="shared" ref="BR51:BT51" si="44">BR35</f>
        <v>8</v>
      </c>
      <c r="BS51" s="8" t="str">
        <f t="shared" si="44"/>
        <v>C</v>
      </c>
      <c r="BT51" s="8" t="str">
        <f t="shared" si="44"/>
        <v xml:space="preserve">Análisis químico y microscópico de orina con microalbuminuria y cocaína </v>
      </c>
      <c r="BU51" s="8"/>
      <c r="BV51" s="11"/>
      <c r="BW51" s="18"/>
      <c r="BX51" s="954"/>
      <c r="BY51" s="954"/>
      <c r="BZ51" s="954"/>
      <c r="CA51" s="954"/>
      <c r="CB51" s="954"/>
      <c r="CC51" s="954"/>
      <c r="CD51" s="954"/>
      <c r="CE51" s="954"/>
      <c r="CF51" s="954"/>
      <c r="CG51" s="954"/>
      <c r="CH51" s="954"/>
      <c r="CI51" s="954"/>
      <c r="CJ51" s="954"/>
    </row>
    <row r="52" spans="2:88" x14ac:dyDescent="0.25">
      <c r="B52" s="954"/>
      <c r="C52" s="954"/>
      <c r="D52" s="954"/>
      <c r="E52" s="954"/>
      <c r="F52" s="954"/>
      <c r="G52" s="954"/>
      <c r="H52" s="954"/>
      <c r="I52" s="954"/>
      <c r="J52" s="954"/>
      <c r="K52" s="954"/>
      <c r="L52" s="954"/>
      <c r="M52" s="954"/>
      <c r="N52" s="953"/>
      <c r="O52" s="953"/>
      <c r="P52" s="953"/>
      <c r="Q52" s="953"/>
      <c r="R52" s="953"/>
      <c r="S52" s="953"/>
      <c r="T52" s="953"/>
      <c r="U52" s="953"/>
      <c r="V52" s="953"/>
      <c r="W52" s="953"/>
      <c r="X52" s="953"/>
      <c r="Y52" s="953"/>
      <c r="Z52" s="953"/>
      <c r="AA52" s="953"/>
      <c r="AB52" s="953"/>
      <c r="AC52" s="953"/>
      <c r="AD52" s="953"/>
      <c r="AE52" s="954"/>
      <c r="AF52" s="953"/>
      <c r="AG52" s="953"/>
      <c r="AH52" s="954"/>
      <c r="AI52" s="954"/>
      <c r="AJ52" s="954"/>
      <c r="AK52" s="954"/>
      <c r="AL52" s="954"/>
      <c r="AM52" s="954"/>
      <c r="AN52" s="954"/>
      <c r="AO52" s="954"/>
      <c r="AP52" s="954"/>
      <c r="AQ52" s="12"/>
      <c r="AR52" s="8" t="s">
        <v>9</v>
      </c>
      <c r="AS52" s="18" t="s">
        <v>9</v>
      </c>
      <c r="AT52" s="17">
        <f t="shared" si="21"/>
        <v>2</v>
      </c>
      <c r="AU52" s="8" t="str">
        <f t="shared" ref="AU52:AV52" si="45">AU36</f>
        <v>D</v>
      </c>
      <c r="AV52" s="8" t="str">
        <f t="shared" si="45"/>
        <v>Química sanguínea: Colesterol total, HDL, LDL, triglicéridos, creatinina, glucemia</v>
      </c>
      <c r="AW52" s="18"/>
      <c r="AX52" s="17">
        <f t="shared" ref="AX52:AZ52" si="46">AX36</f>
        <v>3</v>
      </c>
      <c r="AY52" s="8" t="str">
        <f t="shared" si="46"/>
        <v>D</v>
      </c>
      <c r="AZ52" s="8" t="str">
        <f t="shared" si="46"/>
        <v>Química sanguínea: Colesterol total, HDL, LDL, triglicéridos, creatinina, glucemia</v>
      </c>
      <c r="BA52" s="18"/>
      <c r="BB52" s="17">
        <f t="shared" ref="BB52:BD52" si="47">BB36</f>
        <v>4</v>
      </c>
      <c r="BC52" s="8" t="str">
        <f t="shared" si="47"/>
        <v>D</v>
      </c>
      <c r="BD52" s="8" t="str">
        <f t="shared" si="47"/>
        <v>Química sanguínea: Colesterol total, HDL, LDL, triglicéridos, creatinina, glucemia</v>
      </c>
      <c r="BE52" s="18"/>
      <c r="BF52" s="17">
        <f t="shared" ref="BF52:BH52" si="48">BF36</f>
        <v>5</v>
      </c>
      <c r="BG52" s="8" t="str">
        <f t="shared" si="48"/>
        <v>D</v>
      </c>
      <c r="BH52" s="8" t="str">
        <f t="shared" si="48"/>
        <v>Química sanguínea: Colesterol total, HDL, LDL, triglicéridos, creatinina, glucemia</v>
      </c>
      <c r="BI52" s="18"/>
      <c r="BJ52" s="17">
        <f t="shared" ref="BJ52:BL52" si="49">BJ36</f>
        <v>6</v>
      </c>
      <c r="BK52" s="8" t="str">
        <f t="shared" si="49"/>
        <v>D</v>
      </c>
      <c r="BL52" s="8" t="str">
        <f t="shared" si="49"/>
        <v>Química sanguínea: Colesterol total, HDL, LDL, triglicéridos, creatinina, glucemia</v>
      </c>
      <c r="BM52" s="18"/>
      <c r="BN52" s="17">
        <f t="shared" ref="BN52:BP52" si="50">BN36</f>
        <v>7</v>
      </c>
      <c r="BO52" s="8" t="str">
        <f t="shared" si="50"/>
        <v>D</v>
      </c>
      <c r="BP52" s="8" t="str">
        <f t="shared" si="50"/>
        <v>Química sanguínea: Colesterol total, HDL, LDL, triglicéridos, creatinina, glucemia</v>
      </c>
      <c r="BQ52" s="18"/>
      <c r="BR52" s="17">
        <f t="shared" ref="BR52:BT52" si="51">BR36</f>
        <v>8</v>
      </c>
      <c r="BS52" s="8" t="str">
        <f t="shared" si="51"/>
        <v>D</v>
      </c>
      <c r="BT52" s="8" t="str">
        <f t="shared" si="51"/>
        <v>Química sanguínea: Colesterol total, HDL, LDL, triglicéridos, creatinina, glucemia</v>
      </c>
      <c r="BU52" s="8"/>
      <c r="BV52" s="11"/>
      <c r="BW52" s="18"/>
      <c r="BX52" s="954"/>
      <c r="BY52" s="954"/>
      <c r="BZ52" s="954"/>
      <c r="CA52" s="954"/>
      <c r="CB52" s="954"/>
      <c r="CC52" s="954"/>
      <c r="CD52" s="954"/>
      <c r="CE52" s="954"/>
      <c r="CF52" s="954"/>
      <c r="CG52" s="954"/>
      <c r="CH52" s="954"/>
      <c r="CI52" s="954"/>
      <c r="CJ52" s="954"/>
    </row>
    <row r="53" spans="2:88" x14ac:dyDescent="0.25"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3"/>
      <c r="O53" s="953"/>
      <c r="P53" s="953"/>
      <c r="Q53" s="953"/>
      <c r="R53" s="953"/>
      <c r="S53" s="953"/>
      <c r="T53" s="953"/>
      <c r="U53" s="953"/>
      <c r="V53" s="953"/>
      <c r="W53" s="953"/>
      <c r="X53" s="953"/>
      <c r="Y53" s="953"/>
      <c r="Z53" s="953"/>
      <c r="AA53" s="953"/>
      <c r="AB53" s="953"/>
      <c r="AC53" s="953"/>
      <c r="AD53" s="953"/>
      <c r="AE53" s="953"/>
      <c r="AF53" s="953"/>
      <c r="AG53" s="953"/>
      <c r="AH53" s="954"/>
      <c r="AI53" s="954"/>
      <c r="AJ53" s="954"/>
      <c r="AK53" s="954"/>
      <c r="AL53" s="954"/>
      <c r="AM53" s="954"/>
      <c r="AN53" s="954"/>
      <c r="AO53" s="954"/>
      <c r="AP53" s="954"/>
      <c r="AQ53" s="12"/>
      <c r="AR53" s="8" t="s">
        <v>9</v>
      </c>
      <c r="AS53" s="18" t="s">
        <v>9</v>
      </c>
      <c r="AT53" s="17">
        <f t="shared" si="21"/>
        <v>2</v>
      </c>
      <c r="AU53" s="8" t="str">
        <f t="shared" ref="AU53:AV53" si="52">AU37</f>
        <v>D1</v>
      </c>
      <c r="AV53" s="8" t="str">
        <f t="shared" si="52"/>
        <v>TSGP (Transaminasa Pirúvica), TSGO (Transaminasa Oxalacética), GGPT (Glutamil transpetidasa), y HIV</v>
      </c>
      <c r="AW53" s="18"/>
      <c r="AX53" s="17">
        <f t="shared" ref="AX53:AZ53" si="53">AX37</f>
        <v>3</v>
      </c>
      <c r="AY53" s="8" t="str">
        <f t="shared" si="53"/>
        <v>D1</v>
      </c>
      <c r="AZ53" s="8" t="str">
        <f t="shared" si="53"/>
        <v>TSGP (Transaminasa Pirúvica), TSGO (Transaminasa Oxalacética), GGPT (Glutamil transpetidasa), y HIV</v>
      </c>
      <c r="BA53" s="18"/>
      <c r="BB53" s="17">
        <f t="shared" ref="BB53:BD53" si="54">BB37</f>
        <v>4</v>
      </c>
      <c r="BC53" s="8" t="str">
        <f t="shared" si="54"/>
        <v>D1</v>
      </c>
      <c r="BD53" s="8" t="str">
        <f t="shared" si="54"/>
        <v>TSGP (Transaminasa Pirúvica), TSGO (Transaminasa Oxalacética), GGPT (Glutamil transpetidasa), y HIV</v>
      </c>
      <c r="BE53" s="18"/>
      <c r="BF53" s="17">
        <f t="shared" ref="BF53:BH53" si="55">BF37</f>
        <v>5</v>
      </c>
      <c r="BG53" s="8" t="str">
        <f t="shared" si="55"/>
        <v>D1</v>
      </c>
      <c r="BH53" s="8" t="str">
        <f t="shared" si="55"/>
        <v>TSGP (Transaminasa Pirúvica), TSGO (Transaminasa Oxalacética), GGPT (Glutamil transpetidasa), y HIV</v>
      </c>
      <c r="BI53" s="18"/>
      <c r="BJ53" s="17">
        <f t="shared" ref="BJ53:BL53" si="56">BJ37</f>
        <v>6</v>
      </c>
      <c r="BK53" s="8" t="str">
        <f t="shared" si="56"/>
        <v>D1</v>
      </c>
      <c r="BL53" s="8" t="str">
        <f t="shared" si="56"/>
        <v>TSGP (Transaminasa Pirúvica), TSGO (Transaminasa Oxalacética), GGPT (Glutamil transpetidasa), y HIV</v>
      </c>
      <c r="BM53" s="18"/>
      <c r="BN53" s="17">
        <f t="shared" ref="BN53:BP53" si="57">BN37</f>
        <v>7</v>
      </c>
      <c r="BO53" s="8" t="str">
        <f t="shared" si="57"/>
        <v>D1</v>
      </c>
      <c r="BP53" s="8" t="str">
        <f t="shared" si="57"/>
        <v>TSGP (Transaminasa Pirúvica), TSGO (Transaminasa Oxalacética), GGPT (Glutamil transpetidasa), y HIV</v>
      </c>
      <c r="BQ53" s="18"/>
      <c r="BR53" s="17">
        <f t="shared" ref="BR53:BT53" si="58">BR37</f>
        <v>8</v>
      </c>
      <c r="BS53" s="8" t="str">
        <f t="shared" si="58"/>
        <v>D1</v>
      </c>
      <c r="BT53" s="8" t="str">
        <f t="shared" si="58"/>
        <v>TSGP (Transaminasa Pirúvica), TSGO (Transaminasa Oxalacética), GGPT (Glutamil transpetidasa), y HIV</v>
      </c>
      <c r="BU53" s="8"/>
      <c r="BV53" s="11"/>
      <c r="BW53" s="18"/>
      <c r="BX53" s="954"/>
      <c r="BY53" s="954"/>
      <c r="BZ53" s="954"/>
      <c r="CA53" s="954"/>
      <c r="CB53" s="954"/>
      <c r="CC53" s="954"/>
      <c r="CD53" s="954"/>
      <c r="CE53" s="954"/>
      <c r="CF53" s="954"/>
      <c r="CG53" s="954"/>
      <c r="CH53" s="954"/>
      <c r="CI53" s="954"/>
      <c r="CJ53" s="954"/>
    </row>
    <row r="54" spans="2:88" x14ac:dyDescent="0.25">
      <c r="B54" s="954"/>
      <c r="C54" s="954"/>
      <c r="D54" s="954"/>
      <c r="E54" s="954"/>
      <c r="F54" s="954"/>
      <c r="G54" s="954"/>
      <c r="H54" s="954"/>
      <c r="I54" s="954"/>
      <c r="J54" s="954"/>
      <c r="K54" s="954"/>
      <c r="L54" s="954"/>
      <c r="M54" s="954"/>
      <c r="N54" s="953"/>
      <c r="O54" s="953"/>
      <c r="P54" s="953"/>
      <c r="Q54" s="953"/>
      <c r="R54" s="953"/>
      <c r="S54" s="953"/>
      <c r="T54" s="953"/>
      <c r="U54" s="953"/>
      <c r="V54" s="953"/>
      <c r="W54" s="953"/>
      <c r="X54" s="953"/>
      <c r="Y54" s="953"/>
      <c r="Z54" s="953"/>
      <c r="AA54" s="953"/>
      <c r="AB54" s="953"/>
      <c r="AC54" s="953"/>
      <c r="AD54" s="953"/>
      <c r="AE54" s="953"/>
      <c r="AF54" s="953"/>
      <c r="AG54" s="953"/>
      <c r="AH54" s="954"/>
      <c r="AI54" s="954"/>
      <c r="AJ54" s="954"/>
      <c r="AK54" s="954"/>
      <c r="AL54" s="954"/>
      <c r="AM54" s="954"/>
      <c r="AN54" s="954"/>
      <c r="AO54" s="954"/>
      <c r="AP54" s="954"/>
      <c r="AQ54" s="17"/>
      <c r="AR54" s="8" t="s">
        <v>9</v>
      </c>
      <c r="AS54" s="18" t="s">
        <v>9</v>
      </c>
      <c r="AT54" s="17">
        <f t="shared" si="21"/>
        <v>2</v>
      </c>
      <c r="AU54" s="954" t="str">
        <f t="shared" ref="AU54:AV54" si="59">AU38</f>
        <v>L</v>
      </c>
      <c r="AV54" s="8" t="e">
        <f t="shared" si="59"/>
        <v>#REF!</v>
      </c>
      <c r="AW54" s="18"/>
      <c r="AX54" s="17">
        <f t="shared" ref="AX54:AZ54" si="60">AX38</f>
        <v>3</v>
      </c>
      <c r="AY54" s="8" t="str">
        <f t="shared" si="60"/>
        <v>I</v>
      </c>
      <c r="AZ54" s="8" t="str">
        <f t="shared" si="60"/>
        <v>Informe confidencial</v>
      </c>
      <c r="BA54" s="18"/>
      <c r="BB54" s="17">
        <f t="shared" ref="BB54:BD54" si="61">BB38</f>
        <v>4</v>
      </c>
      <c r="BC54" s="8" t="str">
        <f t="shared" si="61"/>
        <v>E</v>
      </c>
      <c r="BD54" s="8" t="str">
        <f t="shared" si="61"/>
        <v>Electrocardiograma en reposo de 12 derivaciones</v>
      </c>
      <c r="BE54" s="18"/>
      <c r="BF54" s="17">
        <f t="shared" ref="BF54:BH54" si="62">BF38</f>
        <v>5</v>
      </c>
      <c r="BG54" s="8" t="str">
        <f t="shared" si="62"/>
        <v>F</v>
      </c>
      <c r="BH54" s="8" t="str">
        <f t="shared" si="62"/>
        <v>Informe financiero</v>
      </c>
      <c r="BI54" s="18"/>
      <c r="BJ54" s="17">
        <f t="shared" ref="BJ54:BL54" si="63">BJ38</f>
        <v>6</v>
      </c>
      <c r="BK54" s="8" t="str">
        <f t="shared" si="63"/>
        <v>E</v>
      </c>
      <c r="BL54" s="8" t="str">
        <f t="shared" si="63"/>
        <v>Electrocardiograma en reposo de 12 derivaciones</v>
      </c>
      <c r="BM54" s="18"/>
      <c r="BN54" s="17">
        <f t="shared" ref="BN54:BP54" si="64">BN38</f>
        <v>7</v>
      </c>
      <c r="BO54" s="8" t="str">
        <f t="shared" si="64"/>
        <v>E</v>
      </c>
      <c r="BP54" s="8" t="str">
        <f t="shared" si="64"/>
        <v>Electrocardiograma en reposo de 12 derivaciones</v>
      </c>
      <c r="BQ54" s="18"/>
      <c r="BR54" s="17">
        <f t="shared" ref="BR54:BT54" si="65">BR38</f>
        <v>8</v>
      </c>
      <c r="BS54" s="8" t="str">
        <f t="shared" si="65"/>
        <v>F</v>
      </c>
      <c r="BT54" s="8" t="str">
        <f t="shared" si="65"/>
        <v>Informe financiero</v>
      </c>
      <c r="BU54" s="8"/>
      <c r="BV54" s="11"/>
      <c r="BW54" s="18"/>
      <c r="BX54" s="954"/>
      <c r="BY54" s="954"/>
      <c r="BZ54" s="954"/>
      <c r="CA54" s="954"/>
      <c r="CB54" s="954"/>
      <c r="CC54" s="954"/>
      <c r="CD54" s="954"/>
      <c r="CE54" s="954"/>
      <c r="CF54" s="954"/>
      <c r="CG54" s="954"/>
      <c r="CH54" s="954"/>
      <c r="CI54" s="954"/>
      <c r="CJ54" s="954"/>
    </row>
    <row r="55" spans="2:88" x14ac:dyDescent="0.25">
      <c r="B55" s="954"/>
      <c r="C55" s="954"/>
      <c r="D55" s="954"/>
      <c r="E55" s="954"/>
      <c r="F55" s="954"/>
      <c r="G55" s="954"/>
      <c r="H55" s="954"/>
      <c r="I55" s="954"/>
      <c r="J55" s="954"/>
      <c r="K55" s="954"/>
      <c r="L55" s="954"/>
      <c r="M55" s="954"/>
      <c r="N55" s="953"/>
      <c r="O55" s="953"/>
      <c r="P55" s="953"/>
      <c r="Q55" s="953"/>
      <c r="R55" s="953"/>
      <c r="S55" s="953"/>
      <c r="T55" s="953"/>
      <c r="U55" s="953"/>
      <c r="V55" s="953"/>
      <c r="W55" s="953"/>
      <c r="X55" s="953"/>
      <c r="Y55" s="953"/>
      <c r="Z55" s="953"/>
      <c r="AA55" s="953"/>
      <c r="AB55" s="953"/>
      <c r="AC55" s="953"/>
      <c r="AD55" s="953"/>
      <c r="AE55" s="953"/>
      <c r="AF55" s="953"/>
      <c r="AG55" s="953"/>
      <c r="AH55" s="954"/>
      <c r="AI55" s="954"/>
      <c r="AJ55" s="954"/>
      <c r="AK55" s="954"/>
      <c r="AL55" s="954"/>
      <c r="AM55" s="954"/>
      <c r="AN55" s="954"/>
      <c r="AO55" s="954"/>
      <c r="AP55" s="954"/>
      <c r="AQ55" s="12"/>
      <c r="AR55" s="8" t="s">
        <v>9</v>
      </c>
      <c r="AS55" s="18" t="s">
        <v>9</v>
      </c>
      <c r="AT55" s="986" t="str">
        <f t="shared" ref="AT55:AV55" si="66">AT39</f>
        <v xml:space="preserve"> </v>
      </c>
      <c r="AU55" s="954" t="str">
        <f t="shared" si="66"/>
        <v xml:space="preserve"> </v>
      </c>
      <c r="AV55" s="8" t="str">
        <f t="shared" si="66"/>
        <v xml:space="preserve"> </v>
      </c>
      <c r="AW55" s="18"/>
      <c r="AX55" s="17">
        <f t="shared" ref="AX55:AZ55" si="67">AX39</f>
        <v>3</v>
      </c>
      <c r="AY55" s="954" t="str">
        <f t="shared" si="67"/>
        <v>L</v>
      </c>
      <c r="AZ55" s="8" t="e">
        <f t="shared" si="67"/>
        <v>#REF!</v>
      </c>
      <c r="BA55" s="18"/>
      <c r="BB55" s="17">
        <f t="shared" ref="BB55:BD55" si="68">BB39</f>
        <v>4</v>
      </c>
      <c r="BC55" s="8" t="str">
        <f t="shared" si="68"/>
        <v>H</v>
      </c>
      <c r="BD55" s="8" t="str">
        <f t="shared" si="68"/>
        <v>Informe del médico tratante</v>
      </c>
      <c r="BE55" s="18"/>
      <c r="BF55" s="17">
        <f t="shared" ref="BF55:BH55" si="69">BF39</f>
        <v>5</v>
      </c>
      <c r="BG55" s="8" t="str">
        <f t="shared" si="69"/>
        <v>H</v>
      </c>
      <c r="BH55" s="8" t="str">
        <f t="shared" si="69"/>
        <v>Informe del médico tratante</v>
      </c>
      <c r="BI55" s="18"/>
      <c r="BJ55" s="17">
        <f t="shared" ref="BJ55:BL55" si="70">BJ39</f>
        <v>6</v>
      </c>
      <c r="BK55" s="8" t="str">
        <f t="shared" si="70"/>
        <v>F</v>
      </c>
      <c r="BL55" s="8" t="str">
        <f t="shared" si="70"/>
        <v>Informe financiero</v>
      </c>
      <c r="BM55" s="18"/>
      <c r="BN55" s="17">
        <f t="shared" ref="BN55:BP55" si="71">BN39</f>
        <v>7</v>
      </c>
      <c r="BO55" s="8" t="str">
        <f t="shared" si="71"/>
        <v>F</v>
      </c>
      <c r="BP55" s="8" t="str">
        <f t="shared" si="71"/>
        <v>Informe financiero</v>
      </c>
      <c r="BQ55" s="18"/>
      <c r="BR55" s="17">
        <f t="shared" ref="BR55:BT55" si="72">BR39</f>
        <v>8</v>
      </c>
      <c r="BS55" s="8" t="str">
        <f t="shared" si="72"/>
        <v>H</v>
      </c>
      <c r="BT55" s="8" t="str">
        <f t="shared" si="72"/>
        <v>Informe del médico tratante</v>
      </c>
      <c r="BU55" s="8"/>
      <c r="BV55" s="11"/>
      <c r="BW55" s="18"/>
      <c r="BX55" s="954"/>
      <c r="BY55" s="954"/>
      <c r="BZ55" s="954"/>
      <c r="CA55" s="954"/>
      <c r="CB55" s="954"/>
      <c r="CC55" s="954"/>
      <c r="CD55" s="954"/>
      <c r="CE55" s="954"/>
      <c r="CF55" s="954"/>
      <c r="CG55" s="954"/>
      <c r="CH55" s="954"/>
      <c r="CI55" s="954"/>
      <c r="CJ55" s="954"/>
    </row>
    <row r="56" spans="2:88" x14ac:dyDescent="0.25">
      <c r="B56" s="954"/>
      <c r="C56" s="954"/>
      <c r="D56" s="954"/>
      <c r="E56" s="954"/>
      <c r="F56" s="954"/>
      <c r="G56" s="954"/>
      <c r="H56" s="954"/>
      <c r="I56" s="954"/>
      <c r="J56" s="954"/>
      <c r="K56" s="954"/>
      <c r="L56" s="954"/>
      <c r="M56" s="954"/>
      <c r="N56" s="953"/>
      <c r="O56" s="953"/>
      <c r="P56" s="953"/>
      <c r="Q56" s="953"/>
      <c r="R56" s="953"/>
      <c r="S56" s="953"/>
      <c r="T56" s="953"/>
      <c r="U56" s="953"/>
      <c r="V56" s="953"/>
      <c r="W56" s="953"/>
      <c r="X56" s="953"/>
      <c r="Y56" s="971"/>
      <c r="Z56" s="971"/>
      <c r="AA56" s="971"/>
      <c r="AB56" s="971"/>
      <c r="AC56" s="953"/>
      <c r="AD56" s="953"/>
      <c r="AE56" s="953"/>
      <c r="AF56" s="953"/>
      <c r="AG56" s="953"/>
      <c r="AH56" s="954"/>
      <c r="AI56" s="954"/>
      <c r="AJ56" s="954"/>
      <c r="AK56" s="954"/>
      <c r="AL56" s="954"/>
      <c r="AM56" s="954"/>
      <c r="AN56" s="954"/>
      <c r="AO56" s="954"/>
      <c r="AP56" s="954"/>
      <c r="AQ56" s="12"/>
      <c r="AR56" s="8" t="s">
        <v>9</v>
      </c>
      <c r="AS56" s="18" t="s">
        <v>9</v>
      </c>
      <c r="AT56" s="986" t="str">
        <f t="shared" ref="AT56:AV56" si="73">AT40</f>
        <v xml:space="preserve"> </v>
      </c>
      <c r="AU56" s="954" t="str">
        <f t="shared" si="73"/>
        <v xml:space="preserve"> </v>
      </c>
      <c r="AV56" s="8" t="str">
        <f t="shared" si="73"/>
        <v xml:space="preserve"> </v>
      </c>
      <c r="AW56" s="18"/>
      <c r="AX56" s="12"/>
      <c r="AY56" s="954" t="str">
        <f t="shared" ref="AY56:AZ56" si="74">AY40</f>
        <v xml:space="preserve"> </v>
      </c>
      <c r="AZ56" s="8" t="str">
        <f t="shared" si="74"/>
        <v xml:space="preserve"> </v>
      </c>
      <c r="BA56" s="18"/>
      <c r="BB56" s="17">
        <f t="shared" ref="BB56:BD56" si="75">BB40</f>
        <v>4</v>
      </c>
      <c r="BC56" s="8" t="str">
        <f t="shared" si="75"/>
        <v>I</v>
      </c>
      <c r="BD56" s="8" t="str">
        <f t="shared" si="75"/>
        <v>Informe confidencial</v>
      </c>
      <c r="BE56" s="18"/>
      <c r="BF56" s="17">
        <f t="shared" ref="BF56:BH56" si="76">BF40</f>
        <v>5</v>
      </c>
      <c r="BG56" s="8" t="str">
        <f t="shared" si="76"/>
        <v>I</v>
      </c>
      <c r="BH56" s="8" t="str">
        <f t="shared" si="76"/>
        <v>Informe confidencial</v>
      </c>
      <c r="BI56" s="18"/>
      <c r="BJ56" s="17">
        <f t="shared" ref="BJ56:BL56" si="77">BJ40</f>
        <v>6</v>
      </c>
      <c r="BK56" s="8" t="str">
        <f t="shared" si="77"/>
        <v>H</v>
      </c>
      <c r="BL56" s="8" t="str">
        <f t="shared" si="77"/>
        <v>Informe del médico tratante</v>
      </c>
      <c r="BM56" s="18"/>
      <c r="BN56" s="17">
        <f t="shared" ref="BN56:BP56" si="78">BN40</f>
        <v>7</v>
      </c>
      <c r="BO56" s="8" t="str">
        <f t="shared" si="78"/>
        <v>H</v>
      </c>
      <c r="BP56" s="8" t="str">
        <f t="shared" si="78"/>
        <v>Informe del médico tratante</v>
      </c>
      <c r="BQ56" s="18"/>
      <c r="BR56" s="17">
        <f t="shared" ref="BR56:BT56" si="79">BR40</f>
        <v>8</v>
      </c>
      <c r="BS56" s="8" t="str">
        <f t="shared" si="79"/>
        <v>I</v>
      </c>
      <c r="BT56" s="8" t="str">
        <f t="shared" si="79"/>
        <v>Informe confidencial</v>
      </c>
      <c r="BU56" s="8"/>
      <c r="BV56" s="11"/>
      <c r="BW56" s="192"/>
      <c r="BX56" s="954"/>
      <c r="BY56" s="954"/>
      <c r="BZ56" s="954"/>
      <c r="CA56" s="954"/>
      <c r="CB56" s="954"/>
      <c r="CC56" s="954"/>
      <c r="CD56" s="954"/>
      <c r="CE56" s="954"/>
      <c r="CF56" s="954"/>
      <c r="CG56" s="954"/>
      <c r="CH56" s="954"/>
      <c r="CI56" s="954"/>
      <c r="CJ56" s="954"/>
    </row>
    <row r="57" spans="2:88" x14ac:dyDescent="0.25">
      <c r="B57" s="954"/>
      <c r="C57" s="954"/>
      <c r="D57" s="954"/>
      <c r="E57" s="954"/>
      <c r="F57" s="954"/>
      <c r="G57" s="954"/>
      <c r="H57" s="954"/>
      <c r="I57" s="954"/>
      <c r="J57" s="954"/>
      <c r="K57" s="954"/>
      <c r="L57" s="954"/>
      <c r="M57" s="954"/>
      <c r="N57" s="953"/>
      <c r="O57" s="953"/>
      <c r="P57" s="953"/>
      <c r="Q57" s="953"/>
      <c r="R57" s="953"/>
      <c r="S57" s="953"/>
      <c r="T57" s="953"/>
      <c r="U57" s="953"/>
      <c r="V57" s="953"/>
      <c r="W57" s="953"/>
      <c r="X57" s="953"/>
      <c r="Y57" s="971"/>
      <c r="Z57" s="971"/>
      <c r="AA57" s="971"/>
      <c r="AB57" s="971"/>
      <c r="AC57" s="953"/>
      <c r="AD57" s="953"/>
      <c r="AE57" s="953"/>
      <c r="AF57" s="953"/>
      <c r="AG57" s="953"/>
      <c r="AH57" s="954"/>
      <c r="AI57" s="954"/>
      <c r="AJ57" s="954"/>
      <c r="AK57" s="954"/>
      <c r="AL57" s="954"/>
      <c r="AM57" s="954"/>
      <c r="AN57" s="954"/>
      <c r="AO57" s="954"/>
      <c r="AP57" s="954"/>
      <c r="AQ57" s="12"/>
      <c r="AR57" s="8" t="s">
        <v>9</v>
      </c>
      <c r="AS57" s="18" t="s">
        <v>9</v>
      </c>
      <c r="AT57" s="986" t="str">
        <f t="shared" ref="AT57:AV57" si="80">AT41</f>
        <v xml:space="preserve"> </v>
      </c>
      <c r="AU57" s="954" t="str">
        <f t="shared" si="80"/>
        <v xml:space="preserve"> </v>
      </c>
      <c r="AV57" s="8" t="str">
        <f t="shared" si="80"/>
        <v xml:space="preserve"> </v>
      </c>
      <c r="AW57" s="18"/>
      <c r="AX57" s="12"/>
      <c r="AY57" s="954" t="str">
        <f t="shared" ref="AY57:AZ57" si="81">AY41</f>
        <v xml:space="preserve"> </v>
      </c>
      <c r="AZ57" s="8" t="str">
        <f t="shared" si="81"/>
        <v xml:space="preserve"> </v>
      </c>
      <c r="BA57" s="18"/>
      <c r="BB57" s="12"/>
      <c r="BC57" s="954"/>
      <c r="BD57" s="8"/>
      <c r="BE57" s="18"/>
      <c r="BF57" s="17">
        <f t="shared" ref="BF57:BH57" si="82">BF41</f>
        <v>5</v>
      </c>
      <c r="BG57" s="954" t="str">
        <f t="shared" si="82"/>
        <v>L</v>
      </c>
      <c r="BH57" s="8" t="e">
        <f t="shared" si="82"/>
        <v>#REF!</v>
      </c>
      <c r="BI57" s="18"/>
      <c r="BJ57" s="17">
        <f t="shared" ref="BJ57:BL57" si="83">BJ41</f>
        <v>6</v>
      </c>
      <c r="BK57" s="8" t="str">
        <f t="shared" si="83"/>
        <v>I</v>
      </c>
      <c r="BL57" s="8" t="str">
        <f t="shared" si="83"/>
        <v>Informe confidencial</v>
      </c>
      <c r="BM57" s="18"/>
      <c r="BN57" s="17">
        <f t="shared" ref="BN57:BP57" si="84">BN41</f>
        <v>7</v>
      </c>
      <c r="BO57" s="8" t="str">
        <f t="shared" si="84"/>
        <v>I</v>
      </c>
      <c r="BP57" s="8" t="str">
        <f t="shared" si="84"/>
        <v>Informe confidencial</v>
      </c>
      <c r="BQ57" s="18"/>
      <c r="BR57" s="17">
        <f t="shared" ref="BR57:BT57" si="85">BR41</f>
        <v>8</v>
      </c>
      <c r="BS57" s="146" t="str">
        <f t="shared" si="85"/>
        <v>J</v>
      </c>
      <c r="BT57" s="8" t="str">
        <f t="shared" si="85"/>
        <v>Electrocardiograma con prueba de esfuerzo en correa sin fin (tred mills test)</v>
      </c>
      <c r="BU57" s="8"/>
      <c r="BV57" s="11"/>
      <c r="BW57" s="192"/>
      <c r="BX57" s="954"/>
      <c r="BY57" s="954"/>
      <c r="BZ57" s="954"/>
      <c r="CA57" s="954"/>
      <c r="CB57" s="954"/>
      <c r="CC57" s="954"/>
      <c r="CD57" s="954"/>
      <c r="CE57" s="954"/>
      <c r="CF57" s="954"/>
      <c r="CG57" s="954"/>
      <c r="CH57" s="954"/>
      <c r="CI57" s="954"/>
      <c r="CJ57" s="954"/>
    </row>
    <row r="58" spans="2:88" x14ac:dyDescent="0.25">
      <c r="B58" s="954"/>
      <c r="C58" s="954"/>
      <c r="D58" s="954"/>
      <c r="E58" s="954"/>
      <c r="F58" s="954"/>
      <c r="G58" s="954"/>
      <c r="H58" s="954"/>
      <c r="I58" s="954"/>
      <c r="J58" s="954"/>
      <c r="K58" s="954"/>
      <c r="L58" s="954"/>
      <c r="M58" s="954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3"/>
      <c r="Y58" s="971"/>
      <c r="Z58" s="971"/>
      <c r="AA58" s="971"/>
      <c r="AB58" s="971"/>
      <c r="AC58" s="953"/>
      <c r="AD58" s="953"/>
      <c r="AE58" s="953"/>
      <c r="AF58" s="953"/>
      <c r="AG58" s="953"/>
      <c r="AH58" s="954"/>
      <c r="AI58" s="954"/>
      <c r="AJ58" s="954"/>
      <c r="AK58" s="954"/>
      <c r="AL58" s="954"/>
      <c r="AM58" s="954"/>
      <c r="AN58" s="954"/>
      <c r="AO58" s="954"/>
      <c r="AP58" s="954"/>
      <c r="AQ58" s="986"/>
      <c r="AR58" s="954" t="s">
        <v>9</v>
      </c>
      <c r="AS58" s="969" t="s">
        <v>9</v>
      </c>
      <c r="AT58" s="986" t="str">
        <f t="shared" ref="AT58:AV58" si="86">AT42</f>
        <v xml:space="preserve"> </v>
      </c>
      <c r="AU58" s="954" t="str">
        <f t="shared" si="86"/>
        <v xml:space="preserve"> </v>
      </c>
      <c r="AV58" s="954" t="str">
        <f t="shared" si="86"/>
        <v xml:space="preserve"> </v>
      </c>
      <c r="AW58" s="969"/>
      <c r="AX58" s="986"/>
      <c r="AY58" s="954" t="str">
        <f t="shared" ref="AY58:AZ58" si="87">AY42</f>
        <v xml:space="preserve"> </v>
      </c>
      <c r="AZ58" s="954" t="str">
        <f t="shared" si="87"/>
        <v xml:space="preserve"> </v>
      </c>
      <c r="BA58" s="969"/>
      <c r="BB58" s="986"/>
      <c r="BC58" s="954"/>
      <c r="BD58" s="954"/>
      <c r="BE58" s="969"/>
      <c r="BF58" s="986"/>
      <c r="BG58" s="954"/>
      <c r="BH58" s="954"/>
      <c r="BI58" s="969"/>
      <c r="BJ58" s="986">
        <f t="shared" ref="BJ58:BL58" si="88">BJ42</f>
        <v>6</v>
      </c>
      <c r="BK58" s="954" t="str">
        <f t="shared" si="88"/>
        <v>L</v>
      </c>
      <c r="BL58" s="8" t="e">
        <f t="shared" si="88"/>
        <v>#REF!</v>
      </c>
      <c r="BM58" s="969"/>
      <c r="BN58" s="17">
        <f t="shared" ref="BN58:BP58" si="89">BN42</f>
        <v>7</v>
      </c>
      <c r="BO58" s="146" t="str">
        <f t="shared" si="89"/>
        <v>K</v>
      </c>
      <c r="BP58" s="146" t="str">
        <f t="shared" si="89"/>
        <v>Estados financieros auditados o firmados por contador y contratante</v>
      </c>
      <c r="BQ58" s="18"/>
      <c r="BR58" s="17">
        <f t="shared" ref="BR58:BT58" si="90">BR42</f>
        <v>8</v>
      </c>
      <c r="BS58" s="146" t="str">
        <f t="shared" si="90"/>
        <v>K</v>
      </c>
      <c r="BT58" s="146" t="str">
        <f t="shared" si="90"/>
        <v>Estados financieros auditados o firmados por contador y contratante</v>
      </c>
      <c r="BU58" s="954"/>
      <c r="BV58" s="954"/>
      <c r="BW58" s="969"/>
      <c r="BX58" s="954"/>
      <c r="BY58" s="954"/>
      <c r="BZ58" s="954"/>
      <c r="CA58" s="954"/>
      <c r="CB58" s="954"/>
      <c r="CC58" s="954"/>
      <c r="CD58" s="954"/>
      <c r="CE58" s="954"/>
      <c r="CF58" s="954"/>
      <c r="CG58" s="954"/>
      <c r="CH58" s="954"/>
      <c r="CI58" s="954"/>
      <c r="CJ58" s="954"/>
    </row>
    <row r="59" spans="2:88" x14ac:dyDescent="0.25">
      <c r="B59" s="954"/>
      <c r="C59" s="954"/>
      <c r="D59" s="954"/>
      <c r="E59" s="954"/>
      <c r="F59" s="954"/>
      <c r="G59" s="954"/>
      <c r="H59" s="954"/>
      <c r="I59" s="954"/>
      <c r="J59" s="954"/>
      <c r="K59" s="954"/>
      <c r="L59" s="954"/>
      <c r="M59" s="954"/>
      <c r="N59" s="953"/>
      <c r="O59" s="953"/>
      <c r="P59" s="953"/>
      <c r="Q59" s="953"/>
      <c r="R59" s="953"/>
      <c r="S59" s="953"/>
      <c r="T59" s="953"/>
      <c r="U59" s="953"/>
      <c r="V59" s="953"/>
      <c r="W59" s="953"/>
      <c r="X59" s="953"/>
      <c r="Y59" s="971"/>
      <c r="Z59" s="971"/>
      <c r="AA59" s="971"/>
      <c r="AB59" s="971"/>
      <c r="AC59" s="953"/>
      <c r="AD59" s="953"/>
      <c r="AE59" s="953"/>
      <c r="AF59" s="953"/>
      <c r="AG59" s="953"/>
      <c r="AH59" s="954"/>
      <c r="AI59" s="954"/>
      <c r="AJ59" s="954"/>
      <c r="AK59" s="954"/>
      <c r="AL59" s="954"/>
      <c r="AM59" s="954"/>
      <c r="AN59" s="954"/>
      <c r="AO59" s="954"/>
      <c r="AP59" s="954"/>
      <c r="AQ59" s="966"/>
      <c r="AR59" s="967"/>
      <c r="AS59" s="968"/>
      <c r="AT59" s="966"/>
      <c r="AU59" s="967"/>
      <c r="AV59" s="967"/>
      <c r="AW59" s="968"/>
      <c r="AX59" s="966"/>
      <c r="AY59" s="967"/>
      <c r="AZ59" s="967" t="s">
        <v>9</v>
      </c>
      <c r="BA59" s="968"/>
      <c r="BB59" s="966"/>
      <c r="BC59" s="967"/>
      <c r="BD59" s="967"/>
      <c r="BE59" s="968"/>
      <c r="BF59" s="966"/>
      <c r="BG59" s="967"/>
      <c r="BH59" s="967"/>
      <c r="BI59" s="968"/>
      <c r="BJ59" s="966"/>
      <c r="BK59" s="967"/>
      <c r="BL59" s="967"/>
      <c r="BM59" s="968"/>
      <c r="BN59" s="966">
        <f t="shared" ref="BN59:BP59" si="91">BN43</f>
        <v>7</v>
      </c>
      <c r="BO59" s="967" t="str">
        <f t="shared" si="91"/>
        <v>L</v>
      </c>
      <c r="BP59" s="152" t="e">
        <f t="shared" si="91"/>
        <v>#REF!</v>
      </c>
      <c r="BQ59" s="968"/>
      <c r="BR59" s="966">
        <f t="shared" ref="BR59:BT59" si="92">BR43</f>
        <v>8</v>
      </c>
      <c r="BS59" s="967" t="str">
        <f t="shared" si="92"/>
        <v>L</v>
      </c>
      <c r="BT59" s="152" t="e">
        <f t="shared" si="92"/>
        <v>#REF!</v>
      </c>
      <c r="BU59" s="967"/>
      <c r="BV59" s="967"/>
      <c r="BW59" s="968"/>
      <c r="BX59" s="954"/>
      <c r="BY59" s="954"/>
      <c r="BZ59" s="954"/>
      <c r="CA59" s="954"/>
      <c r="CB59" s="954"/>
      <c r="CC59" s="954"/>
      <c r="CD59" s="954"/>
      <c r="CE59" s="954"/>
      <c r="CF59" s="954"/>
      <c r="CG59" s="954"/>
      <c r="CH59" s="954"/>
      <c r="CI59" s="954"/>
      <c r="CJ59" s="954"/>
    </row>
    <row r="60" spans="2:88" x14ac:dyDescent="0.25">
      <c r="B60" s="954"/>
      <c r="C60" s="954"/>
      <c r="D60" s="954"/>
      <c r="E60" s="954"/>
      <c r="F60" s="954"/>
      <c r="G60" s="954"/>
      <c r="H60" s="954"/>
      <c r="I60" s="954"/>
      <c r="J60" s="954"/>
      <c r="K60" s="954"/>
      <c r="L60" s="954"/>
      <c r="M60" s="954"/>
      <c r="N60" s="953"/>
      <c r="O60" s="953"/>
      <c r="P60" s="953"/>
      <c r="Q60" s="953"/>
      <c r="R60" s="953"/>
      <c r="S60" s="953"/>
      <c r="T60" s="953"/>
      <c r="U60" s="953"/>
      <c r="V60" s="953"/>
      <c r="W60" s="953"/>
      <c r="X60" s="953"/>
      <c r="Y60" s="953"/>
      <c r="Z60" s="953"/>
      <c r="AA60" s="953"/>
      <c r="AB60" s="953"/>
      <c r="AC60" s="953"/>
      <c r="AD60" s="953"/>
      <c r="AE60" s="953"/>
      <c r="AF60" s="953"/>
      <c r="AG60" s="953"/>
      <c r="AH60" s="954"/>
      <c r="AI60" s="954"/>
      <c r="AJ60" s="954"/>
      <c r="AK60" s="954"/>
      <c r="AL60" s="954"/>
      <c r="AM60" s="954"/>
      <c r="AN60" s="954"/>
      <c r="AO60" s="954"/>
      <c r="AP60" s="954"/>
      <c r="AQ60" s="954"/>
      <c r="AR60" s="954"/>
      <c r="AS60" s="954"/>
      <c r="AT60" s="954"/>
      <c r="AU60" s="954" t="s">
        <v>9</v>
      </c>
      <c r="AV60" s="954"/>
      <c r="AW60" s="954"/>
      <c r="AX60" s="954"/>
      <c r="AY60" s="954"/>
      <c r="AZ60" s="954"/>
      <c r="BA60" s="127"/>
      <c r="BB60" s="127"/>
      <c r="BC60" s="954"/>
      <c r="BD60" s="954"/>
      <c r="BE60" s="954"/>
      <c r="BF60" s="954"/>
      <c r="BG60" s="954"/>
      <c r="BH60" s="954"/>
      <c r="BI60" s="954"/>
      <c r="BJ60" s="954"/>
      <c r="BK60" s="954"/>
      <c r="BL60" s="954"/>
      <c r="BM60" s="954"/>
      <c r="BN60" s="954"/>
      <c r="BO60" s="954"/>
      <c r="BP60" s="954"/>
      <c r="BQ60" s="954"/>
      <c r="BR60" s="954"/>
      <c r="BS60" s="954"/>
      <c r="BT60" s="954"/>
      <c r="BU60" s="954"/>
      <c r="BV60" s="954"/>
      <c r="BW60" s="954"/>
      <c r="BX60" s="954"/>
      <c r="BY60" s="954"/>
      <c r="BZ60" s="954"/>
      <c r="CA60" s="954"/>
      <c r="CB60" s="954"/>
      <c r="CC60" s="954"/>
      <c r="CD60" s="954"/>
      <c r="CE60" s="954"/>
      <c r="CF60" s="954"/>
      <c r="CG60" s="954"/>
      <c r="CH60" s="954"/>
      <c r="CI60" s="954"/>
      <c r="CJ60" s="954"/>
    </row>
    <row r="61" spans="2:88" x14ac:dyDescent="0.25">
      <c r="B61" s="953"/>
      <c r="C61" s="953"/>
      <c r="D61" s="953"/>
      <c r="E61" s="953"/>
      <c r="F61" s="953"/>
      <c r="G61" s="953"/>
      <c r="H61" s="953"/>
      <c r="I61" s="953"/>
      <c r="J61" s="953"/>
      <c r="K61" s="953"/>
      <c r="L61" s="953"/>
      <c r="M61" s="953"/>
      <c r="N61" s="953"/>
      <c r="O61" s="953"/>
      <c r="P61" s="953"/>
      <c r="Q61" s="953"/>
      <c r="R61" s="953"/>
      <c r="S61" s="953"/>
      <c r="T61" s="953"/>
      <c r="U61" s="953"/>
      <c r="V61" s="953"/>
      <c r="W61" s="953"/>
      <c r="X61" s="953"/>
      <c r="Y61" s="953"/>
      <c r="Z61" s="953"/>
      <c r="AA61" s="953"/>
      <c r="AB61" s="953"/>
      <c r="AC61" s="953"/>
      <c r="AD61" s="953"/>
      <c r="AE61" s="953"/>
      <c r="AF61" s="953"/>
      <c r="AG61" s="953"/>
      <c r="AH61" s="954"/>
      <c r="AI61" s="954"/>
      <c r="AJ61" s="954"/>
      <c r="AK61" s="954"/>
      <c r="AL61" s="954"/>
      <c r="AM61" s="954"/>
      <c r="AN61" s="954"/>
      <c r="AO61" s="954"/>
      <c r="AP61" s="954"/>
      <c r="AQ61" s="954"/>
      <c r="AR61" s="954"/>
      <c r="AS61" s="954"/>
      <c r="AT61" s="954"/>
      <c r="AU61" s="954"/>
      <c r="AV61" s="954"/>
      <c r="AW61" s="954"/>
      <c r="AX61" s="954"/>
      <c r="AY61" s="954"/>
      <c r="AZ61" s="954"/>
      <c r="BA61" s="127"/>
      <c r="BB61" s="127"/>
      <c r="BC61" s="954"/>
      <c r="BD61" s="954"/>
      <c r="BE61" s="954"/>
      <c r="BF61" s="954"/>
      <c r="BG61" s="954"/>
      <c r="BH61" s="954"/>
      <c r="BI61" s="954"/>
      <c r="BJ61" s="954"/>
      <c r="BK61" s="954"/>
      <c r="BL61" s="954"/>
      <c r="BM61" s="954"/>
      <c r="BN61" s="954"/>
      <c r="BO61" s="954"/>
      <c r="BP61" s="954"/>
      <c r="BQ61" s="954"/>
      <c r="BR61" s="954"/>
      <c r="BS61" s="954"/>
      <c r="BT61" s="954"/>
      <c r="BU61" s="954"/>
      <c r="BV61" s="954"/>
      <c r="BW61" s="954"/>
      <c r="BX61" s="954"/>
      <c r="BY61" s="954"/>
      <c r="BZ61" s="954"/>
      <c r="CA61" s="954"/>
      <c r="CB61" s="954"/>
      <c r="CC61" s="954"/>
      <c r="CD61" s="954"/>
      <c r="CE61" s="954"/>
      <c r="CF61" s="954"/>
      <c r="CG61" s="954"/>
      <c r="CH61" s="954"/>
      <c r="CI61" s="954"/>
      <c r="CJ61" s="954"/>
    </row>
    <row r="62" spans="2:88" x14ac:dyDescent="0.25">
      <c r="B62" s="953"/>
      <c r="C62" s="953"/>
      <c r="D62" s="953"/>
      <c r="E62" s="953"/>
      <c r="F62" s="953"/>
      <c r="G62" s="953"/>
      <c r="H62" s="953"/>
      <c r="I62" s="953"/>
      <c r="J62" s="953"/>
      <c r="K62" s="953"/>
      <c r="L62" s="953"/>
      <c r="M62" s="953"/>
      <c r="N62" s="953"/>
      <c r="O62" s="953"/>
      <c r="P62" s="953"/>
      <c r="Q62" s="953"/>
      <c r="R62" s="953"/>
      <c r="S62" s="953"/>
      <c r="T62" s="953"/>
      <c r="U62" s="953"/>
      <c r="V62" s="953"/>
      <c r="W62" s="953"/>
      <c r="X62" s="953"/>
      <c r="Y62" s="953"/>
      <c r="Z62" s="953"/>
      <c r="AA62" s="953"/>
      <c r="AB62" s="953"/>
      <c r="AC62" s="953"/>
      <c r="AD62" s="953"/>
      <c r="AE62" s="953"/>
      <c r="AF62" s="953"/>
      <c r="AG62" s="953"/>
      <c r="AH62" s="954"/>
      <c r="AI62" s="954"/>
      <c r="AJ62" s="954"/>
      <c r="AK62" s="954"/>
      <c r="AL62" s="954"/>
      <c r="AM62" s="954"/>
      <c r="AN62" s="954"/>
      <c r="AO62" s="954"/>
      <c r="AP62" s="954"/>
      <c r="AQ62" s="954"/>
      <c r="AR62" s="954"/>
      <c r="AS62" s="954"/>
      <c r="AT62" s="954"/>
      <c r="AU62" s="954"/>
      <c r="AV62" s="954"/>
      <c r="AW62" s="954"/>
      <c r="AX62" s="954"/>
      <c r="AY62" s="954"/>
      <c r="AZ62" s="954"/>
      <c r="BA62" s="216"/>
      <c r="BB62" s="954"/>
      <c r="BC62" s="954"/>
      <c r="BD62" s="954"/>
      <c r="BE62" s="954"/>
      <c r="BF62" s="954"/>
      <c r="BG62" s="954"/>
      <c r="BH62" s="954"/>
      <c r="BI62" s="954"/>
      <c r="BJ62" s="954"/>
      <c r="BK62" s="954"/>
      <c r="BL62" s="954"/>
      <c r="BM62" s="954"/>
      <c r="BN62" s="954"/>
      <c r="BO62" s="954"/>
      <c r="BP62" s="954"/>
      <c r="BQ62" s="954"/>
      <c r="BR62" s="954"/>
      <c r="BS62" s="954"/>
      <c r="BT62" s="954"/>
      <c r="BU62" s="954"/>
      <c r="BV62" s="954"/>
      <c r="BW62" s="954"/>
      <c r="BX62" s="954"/>
      <c r="BY62" s="954"/>
      <c r="BZ62" s="954"/>
      <c r="CA62" s="954"/>
      <c r="CB62" s="954"/>
      <c r="CC62" s="954"/>
      <c r="CD62" s="954"/>
      <c r="CE62" s="954"/>
      <c r="CF62" s="954"/>
      <c r="CG62" s="954"/>
      <c r="CH62" s="954"/>
      <c r="CI62" s="954"/>
      <c r="CJ62" s="954"/>
    </row>
    <row r="63" spans="2:88" x14ac:dyDescent="0.25">
      <c r="B63" s="953"/>
      <c r="C63" s="953"/>
      <c r="D63" s="953"/>
      <c r="E63" s="953"/>
      <c r="F63" s="953"/>
      <c r="G63" s="953"/>
      <c r="H63" s="953"/>
      <c r="I63" s="953"/>
      <c r="J63" s="953"/>
      <c r="K63" s="953"/>
      <c r="L63" s="953"/>
      <c r="M63" s="953"/>
      <c r="N63" s="953"/>
      <c r="O63" s="953"/>
      <c r="P63" s="953"/>
      <c r="Q63" s="953"/>
      <c r="R63" s="953"/>
      <c r="S63" s="953"/>
      <c r="T63" s="953"/>
      <c r="U63" s="953"/>
      <c r="V63" s="953"/>
      <c r="W63" s="953"/>
      <c r="X63" s="953"/>
      <c r="Y63" s="953"/>
      <c r="Z63" s="953"/>
      <c r="AA63" s="953"/>
      <c r="AB63" s="953"/>
      <c r="AC63" s="953"/>
      <c r="AD63" s="953"/>
      <c r="AE63" s="953"/>
      <c r="AF63" s="953"/>
      <c r="AG63" s="953"/>
      <c r="AH63" s="954"/>
      <c r="AI63" s="954"/>
      <c r="AJ63" s="954"/>
      <c r="AK63" s="954"/>
      <c r="AL63" s="954"/>
      <c r="AM63" s="954"/>
      <c r="AN63" s="954"/>
      <c r="AO63" s="954"/>
      <c r="AP63" s="954"/>
      <c r="AQ63" s="954"/>
      <c r="AR63" s="954"/>
      <c r="AS63" s="954"/>
      <c r="AT63" s="954"/>
      <c r="AU63" s="954"/>
      <c r="AV63" s="954"/>
      <c r="AW63" s="954"/>
      <c r="AX63" s="954"/>
      <c r="AY63" s="954"/>
      <c r="AZ63" s="954"/>
      <c r="BA63" s="216"/>
      <c r="BB63" s="954"/>
      <c r="BC63" s="954"/>
      <c r="BD63" s="954"/>
      <c r="BE63" s="954"/>
      <c r="BF63" s="954"/>
      <c r="BG63" s="954"/>
      <c r="BH63" s="954"/>
      <c r="BI63" s="954"/>
      <c r="BJ63" s="954"/>
      <c r="BK63" s="954"/>
      <c r="BL63" s="954"/>
      <c r="BM63" s="954"/>
      <c r="BN63" s="954"/>
      <c r="BO63" s="954"/>
      <c r="BP63" s="954"/>
      <c r="BQ63" s="954"/>
      <c r="BR63" s="954"/>
      <c r="BS63" s="954"/>
      <c r="BT63" s="954"/>
      <c r="BU63" s="954"/>
      <c r="BV63" s="954"/>
      <c r="BW63" s="954"/>
      <c r="BX63" s="954"/>
      <c r="BY63" s="954"/>
      <c r="BZ63" s="954"/>
      <c r="CA63" s="954"/>
      <c r="CB63" s="954"/>
      <c r="CC63" s="954"/>
      <c r="CD63" s="954"/>
      <c r="CE63" s="954"/>
      <c r="CF63" s="954"/>
      <c r="CG63" s="954"/>
      <c r="CH63" s="954"/>
      <c r="CI63" s="954"/>
      <c r="CJ63" s="954"/>
    </row>
    <row r="64" spans="2:88" x14ac:dyDescent="0.25">
      <c r="B64" s="953"/>
      <c r="C64" s="953"/>
      <c r="D64" s="953"/>
      <c r="E64" s="953"/>
      <c r="F64" s="953"/>
      <c r="G64" s="953"/>
      <c r="H64" s="953"/>
      <c r="I64" s="953"/>
      <c r="J64" s="953"/>
      <c r="K64" s="953"/>
      <c r="L64" s="953"/>
      <c r="M64" s="953"/>
      <c r="N64" s="953"/>
      <c r="O64" s="953"/>
      <c r="P64" s="953"/>
      <c r="Q64" s="953"/>
      <c r="R64" s="953"/>
      <c r="S64" s="953"/>
      <c r="T64" s="953"/>
      <c r="U64" s="953"/>
      <c r="V64" s="953"/>
      <c r="W64" s="953"/>
      <c r="X64" s="953"/>
      <c r="Y64" s="953"/>
      <c r="Z64" s="953"/>
      <c r="AA64" s="953"/>
      <c r="AB64" s="953"/>
      <c r="AC64" s="953"/>
      <c r="AD64" s="953"/>
      <c r="AE64" s="953"/>
      <c r="AF64" s="953"/>
      <c r="AG64" s="953"/>
      <c r="AH64" s="954"/>
      <c r="AI64" s="954"/>
      <c r="AJ64" s="954"/>
      <c r="AK64" s="954"/>
      <c r="AL64" s="954"/>
      <c r="AM64" s="954"/>
      <c r="AN64" s="954"/>
      <c r="AO64" s="954"/>
      <c r="AP64" s="954"/>
      <c r="AQ64" s="954"/>
      <c r="AR64" s="954"/>
      <c r="AS64" s="954"/>
      <c r="AT64" s="954"/>
      <c r="AU64" s="954"/>
      <c r="AV64" s="954"/>
      <c r="AW64" s="954"/>
      <c r="AX64" s="954"/>
      <c r="AY64" s="954"/>
      <c r="AZ64" s="954"/>
      <c r="BA64" s="954"/>
      <c r="BB64" s="954"/>
      <c r="BC64" s="954"/>
      <c r="BD64" s="954"/>
      <c r="BE64" s="954"/>
      <c r="BF64" s="954"/>
      <c r="BG64" s="954"/>
      <c r="BH64" s="954"/>
      <c r="BI64" s="954"/>
      <c r="BJ64" s="954"/>
      <c r="BK64" s="954"/>
      <c r="BL64" s="954"/>
      <c r="BM64" s="954"/>
      <c r="BN64" s="954"/>
      <c r="BO64" s="954"/>
      <c r="BP64" s="954"/>
      <c r="BQ64" s="954"/>
      <c r="BR64" s="954"/>
      <c r="BS64" s="954"/>
      <c r="BT64" s="954"/>
      <c r="BU64" s="954"/>
      <c r="BV64" s="954"/>
      <c r="BW64" s="954"/>
      <c r="BX64" s="954"/>
      <c r="BY64" s="954"/>
      <c r="BZ64" s="954"/>
      <c r="CA64" s="954"/>
      <c r="CB64" s="954"/>
      <c r="CC64" s="954"/>
      <c r="CD64" s="954"/>
      <c r="CE64" s="954"/>
      <c r="CF64" s="954"/>
      <c r="CG64" s="954"/>
      <c r="CH64" s="954"/>
      <c r="CI64" s="954"/>
      <c r="CJ64" s="954"/>
    </row>
    <row r="65" spans="34:88" x14ac:dyDescent="0.25">
      <c r="AH65" s="954"/>
      <c r="AI65" s="954"/>
      <c r="AJ65" s="954"/>
      <c r="AK65" s="954"/>
      <c r="AL65" s="954"/>
      <c r="AM65" s="954"/>
      <c r="AN65" s="954"/>
      <c r="AO65" s="954"/>
      <c r="AP65" s="954"/>
      <c r="AQ65" s="954"/>
      <c r="AR65" s="954"/>
      <c r="AS65" s="954"/>
      <c r="AT65" s="954"/>
      <c r="AU65" s="954"/>
      <c r="AV65" s="954"/>
      <c r="AW65" s="954"/>
      <c r="AX65" s="954"/>
      <c r="AY65" s="954"/>
      <c r="AZ65" s="954"/>
      <c r="BA65" s="954"/>
      <c r="BB65" s="954"/>
      <c r="BC65" s="954"/>
      <c r="BD65" s="954"/>
      <c r="BE65" s="954"/>
      <c r="BF65" s="954"/>
      <c r="BG65" s="954"/>
      <c r="BH65" s="954"/>
      <c r="BI65" s="954"/>
      <c r="BJ65" s="954"/>
      <c r="BK65" s="954"/>
      <c r="BL65" s="954"/>
      <c r="BM65" s="954"/>
      <c r="BN65" s="954"/>
      <c r="BO65" s="954"/>
      <c r="BP65" s="954"/>
      <c r="BQ65" s="954"/>
      <c r="BR65" s="954"/>
      <c r="BS65" s="954"/>
      <c r="BT65" s="954"/>
      <c r="BU65" s="954"/>
      <c r="BV65" s="954"/>
      <c r="BW65" s="954"/>
      <c r="BX65" s="954"/>
      <c r="BY65" s="954"/>
      <c r="BZ65" s="954"/>
      <c r="CA65" s="954"/>
      <c r="CB65" s="954"/>
      <c r="CC65" s="954"/>
      <c r="CD65" s="954"/>
      <c r="CE65" s="954"/>
      <c r="CF65" s="954"/>
      <c r="CG65" s="954"/>
      <c r="CH65" s="954"/>
      <c r="CI65" s="954"/>
      <c r="CJ65" s="954"/>
    </row>
    <row r="66" spans="34:88" x14ac:dyDescent="0.25">
      <c r="AH66" s="954"/>
      <c r="AI66" s="954"/>
      <c r="AJ66" s="954"/>
      <c r="AK66" s="954"/>
      <c r="AL66" s="954"/>
      <c r="AM66" s="954"/>
      <c r="AN66" s="954"/>
      <c r="AO66" s="954"/>
      <c r="AP66" s="954"/>
      <c r="AQ66" s="954"/>
      <c r="AR66" s="954"/>
      <c r="AS66" s="954"/>
      <c r="AT66" s="954"/>
      <c r="AU66" s="954"/>
      <c r="AV66" s="954"/>
      <c r="AW66" s="954"/>
      <c r="AX66" s="954"/>
      <c r="AY66" s="954"/>
      <c r="AZ66" s="954"/>
      <c r="BA66" s="954"/>
      <c r="BB66" s="954"/>
      <c r="BC66" s="954"/>
      <c r="BD66" s="954"/>
      <c r="BE66" s="954"/>
      <c r="BF66" s="954"/>
      <c r="BG66" s="954"/>
      <c r="BH66" s="954"/>
      <c r="BI66" s="954"/>
      <c r="BJ66" s="954"/>
      <c r="BK66" s="954"/>
      <c r="BL66" s="954"/>
      <c r="BM66" s="954"/>
      <c r="BN66" s="954"/>
      <c r="BO66" s="954"/>
      <c r="BP66" s="954"/>
      <c r="BQ66" s="954"/>
      <c r="BR66" s="954"/>
      <c r="BS66" s="954"/>
      <c r="BT66" s="954"/>
      <c r="BU66" s="954"/>
      <c r="BV66" s="954"/>
      <c r="BW66" s="954"/>
      <c r="BX66" s="954"/>
      <c r="BY66" s="954"/>
      <c r="BZ66" s="954"/>
      <c r="CA66" s="954"/>
      <c r="CB66" s="954"/>
      <c r="CC66" s="954"/>
      <c r="CD66" s="954"/>
      <c r="CE66" s="954"/>
      <c r="CF66" s="954"/>
      <c r="CG66" s="954"/>
      <c r="CH66" s="954"/>
      <c r="CI66" s="954"/>
      <c r="CJ66" s="954"/>
    </row>
    <row r="67" spans="34:88" x14ac:dyDescent="0.25">
      <c r="AH67" s="954"/>
      <c r="AI67" s="954"/>
      <c r="AJ67" s="954"/>
      <c r="AK67" s="954"/>
      <c r="AL67" s="954"/>
      <c r="AM67" s="954"/>
      <c r="AN67" s="954"/>
      <c r="AO67" s="954"/>
      <c r="AP67" s="954"/>
      <c r="AQ67" s="954"/>
      <c r="AR67" s="954"/>
      <c r="AS67" s="954"/>
      <c r="AT67" s="954"/>
      <c r="AU67" s="954"/>
      <c r="AV67" s="954"/>
      <c r="AW67" s="954"/>
      <c r="AX67" s="954"/>
      <c r="AY67" s="954"/>
      <c r="AZ67" s="954"/>
      <c r="BA67" s="954"/>
      <c r="BB67" s="954"/>
      <c r="BC67" s="954"/>
      <c r="BD67" s="954"/>
      <c r="BE67" s="954"/>
      <c r="BF67" s="954"/>
      <c r="BG67" s="954"/>
      <c r="BH67" s="954"/>
      <c r="BI67" s="954"/>
      <c r="BJ67" s="954"/>
      <c r="BK67" s="954"/>
      <c r="BL67" s="954"/>
      <c r="BM67" s="954"/>
      <c r="BN67" s="954"/>
      <c r="BO67" s="954"/>
      <c r="BP67" s="954"/>
      <c r="BQ67" s="954"/>
      <c r="BR67" s="954"/>
      <c r="BS67" s="954"/>
      <c r="BT67" s="954"/>
      <c r="BU67" s="954"/>
      <c r="BV67" s="954"/>
      <c r="BW67" s="954"/>
      <c r="BX67" s="954"/>
      <c r="BY67" s="954"/>
      <c r="BZ67" s="954"/>
      <c r="CA67" s="954"/>
      <c r="CB67" s="954"/>
      <c r="CC67" s="954"/>
      <c r="CD67" s="954"/>
      <c r="CE67" s="954"/>
      <c r="CF67" s="954"/>
      <c r="CG67" s="954"/>
      <c r="CH67" s="954"/>
      <c r="CI67" s="954"/>
      <c r="CJ67" s="954"/>
    </row>
    <row r="68" spans="34:88" x14ac:dyDescent="0.25">
      <c r="AH68" s="954"/>
      <c r="AI68" s="954"/>
      <c r="AJ68" s="954"/>
      <c r="AK68" s="954"/>
      <c r="AL68" s="954"/>
      <c r="AM68" s="954"/>
      <c r="AN68" s="954"/>
      <c r="AO68" s="954"/>
      <c r="AP68" s="954"/>
      <c r="AQ68" s="954"/>
      <c r="AR68" s="954"/>
      <c r="AS68" s="954"/>
      <c r="AT68" s="954"/>
      <c r="AU68" s="954"/>
      <c r="AV68" s="954"/>
      <c r="AW68" s="954"/>
      <c r="AX68" s="954"/>
      <c r="AY68" s="954"/>
      <c r="AZ68" s="954"/>
      <c r="BA68" s="954"/>
      <c r="BB68" s="954"/>
      <c r="BC68" s="954"/>
      <c r="BD68" s="954"/>
      <c r="BE68" s="954"/>
      <c r="BF68" s="954"/>
      <c r="BG68" s="954"/>
      <c r="BH68" s="954"/>
      <c r="BI68" s="954"/>
      <c r="BJ68" s="954"/>
      <c r="BK68" s="954"/>
      <c r="BL68" s="954"/>
      <c r="BM68" s="954"/>
      <c r="BN68" s="954"/>
      <c r="BO68" s="954"/>
      <c r="BP68" s="954"/>
      <c r="BQ68" s="954"/>
      <c r="BR68" s="954"/>
      <c r="BS68" s="954"/>
      <c r="BT68" s="954"/>
      <c r="BU68" s="954"/>
      <c r="BV68" s="954"/>
      <c r="BW68" s="954"/>
      <c r="BX68" s="954"/>
      <c r="BY68" s="954"/>
      <c r="BZ68" s="954"/>
      <c r="CA68" s="954"/>
      <c r="CB68" s="954"/>
      <c r="CC68" s="954"/>
      <c r="CD68" s="954"/>
      <c r="CE68" s="954"/>
      <c r="CF68" s="954"/>
      <c r="CG68" s="954"/>
      <c r="CH68" s="954"/>
      <c r="CI68" s="954"/>
      <c r="CJ68" s="954"/>
    </row>
    <row r="69" spans="34:88" x14ac:dyDescent="0.25">
      <c r="AH69" s="954"/>
      <c r="AI69" s="954"/>
      <c r="AJ69" s="954"/>
      <c r="AK69" s="954"/>
      <c r="AL69" s="954"/>
      <c r="AM69" s="954"/>
      <c r="AN69" s="954"/>
      <c r="AO69" s="954"/>
      <c r="AP69" s="954"/>
      <c r="AQ69" s="954"/>
      <c r="AR69" s="954"/>
      <c r="AS69" s="954"/>
      <c r="AT69" s="954"/>
      <c r="AU69" s="954"/>
      <c r="AV69" s="954"/>
      <c r="AW69" s="954"/>
      <c r="AX69" s="954"/>
      <c r="AY69" s="954"/>
      <c r="AZ69" s="954"/>
      <c r="BA69" s="954"/>
      <c r="BB69" s="954"/>
      <c r="BC69" s="954"/>
      <c r="BD69" s="954"/>
      <c r="BE69" s="954"/>
      <c r="BF69" s="954"/>
      <c r="BG69" s="954"/>
      <c r="BH69" s="954"/>
      <c r="BI69" s="954"/>
      <c r="BJ69" s="954"/>
      <c r="BK69" s="954"/>
      <c r="BL69" s="954"/>
      <c r="BM69" s="954"/>
      <c r="BN69" s="954"/>
      <c r="BO69" s="954"/>
      <c r="BP69" s="954"/>
      <c r="BQ69" s="954"/>
      <c r="BR69" s="954"/>
      <c r="BS69" s="954"/>
      <c r="BT69" s="954"/>
      <c r="BU69" s="954"/>
      <c r="BV69" s="954"/>
      <c r="BW69" s="954"/>
      <c r="BX69" s="954"/>
      <c r="BY69" s="954"/>
      <c r="BZ69" s="954"/>
      <c r="CA69" s="954"/>
      <c r="CB69" s="954"/>
      <c r="CC69" s="954"/>
      <c r="CD69" s="954"/>
      <c r="CE69" s="954"/>
      <c r="CF69" s="954"/>
      <c r="CG69" s="954"/>
      <c r="CH69" s="954"/>
      <c r="CI69" s="954"/>
      <c r="CJ69" s="954"/>
    </row>
    <row r="70" spans="34:88" x14ac:dyDescent="0.25">
      <c r="AH70" s="954"/>
      <c r="AI70" s="954"/>
      <c r="AJ70" s="954"/>
      <c r="AK70" s="954"/>
      <c r="AL70" s="954"/>
      <c r="AM70" s="954"/>
      <c r="AN70" s="954"/>
      <c r="AO70" s="954"/>
      <c r="AP70" s="954"/>
      <c r="AQ70" s="954"/>
      <c r="AR70" s="954"/>
      <c r="AS70" s="954"/>
      <c r="AT70" s="954"/>
      <c r="AU70" s="954"/>
      <c r="AV70" s="954"/>
      <c r="AW70" s="954"/>
      <c r="AX70" s="954"/>
      <c r="AY70" s="954"/>
      <c r="AZ70" s="954"/>
      <c r="BA70" s="954"/>
      <c r="BB70" s="954"/>
      <c r="BC70" s="954"/>
      <c r="BD70" s="954"/>
      <c r="BE70" s="954"/>
      <c r="BF70" s="954"/>
      <c r="BG70" s="954"/>
      <c r="BH70" s="954"/>
      <c r="BI70" s="954"/>
      <c r="BJ70" s="954"/>
      <c r="BK70" s="954"/>
      <c r="BL70" s="954"/>
      <c r="BM70" s="954"/>
      <c r="BN70" s="954"/>
      <c r="BO70" s="954"/>
      <c r="BP70" s="954"/>
      <c r="BQ70" s="954"/>
      <c r="BR70" s="954"/>
      <c r="BS70" s="954"/>
      <c r="BT70" s="954"/>
      <c r="BU70" s="954"/>
      <c r="BV70" s="954"/>
      <c r="BW70" s="954"/>
      <c r="BX70" s="954"/>
      <c r="BY70" s="954"/>
      <c r="BZ70" s="954"/>
      <c r="CA70" s="954"/>
      <c r="CB70" s="954"/>
      <c r="CC70" s="954"/>
      <c r="CD70" s="954"/>
      <c r="CE70" s="954"/>
      <c r="CF70" s="954"/>
      <c r="CG70" s="954"/>
      <c r="CH70" s="954"/>
      <c r="CI70" s="954"/>
      <c r="CJ70" s="954"/>
    </row>
    <row r="71" spans="34:88" x14ac:dyDescent="0.25">
      <c r="AH71" s="954"/>
      <c r="AI71" s="954"/>
      <c r="AJ71" s="954"/>
      <c r="AK71" s="954"/>
      <c r="AL71" s="954"/>
      <c r="AM71" s="954"/>
      <c r="AN71" s="954"/>
      <c r="AO71" s="954"/>
      <c r="AP71" s="954"/>
      <c r="AQ71" s="954"/>
      <c r="AR71" s="954"/>
      <c r="AS71" s="954"/>
      <c r="AT71" s="954"/>
      <c r="AU71" s="954"/>
      <c r="AV71" s="954"/>
      <c r="AW71" s="954"/>
      <c r="AX71" s="954"/>
      <c r="AY71" s="954"/>
      <c r="AZ71" s="954"/>
      <c r="BA71" s="954"/>
      <c r="BB71" s="954"/>
      <c r="BC71" s="954"/>
      <c r="BD71" s="954"/>
      <c r="BE71" s="954"/>
      <c r="BF71" s="954"/>
      <c r="BG71" s="954"/>
      <c r="BH71" s="954"/>
      <c r="BI71" s="954"/>
      <c r="BJ71" s="954"/>
      <c r="BK71" s="954"/>
      <c r="BL71" s="954"/>
      <c r="BM71" s="954"/>
      <c r="BN71" s="954"/>
      <c r="BO71" s="954"/>
      <c r="BP71" s="954"/>
      <c r="BQ71" s="954"/>
      <c r="BR71" s="954"/>
      <c r="BS71" s="954"/>
      <c r="BT71" s="954"/>
      <c r="BU71" s="954"/>
      <c r="BV71" s="954"/>
      <c r="BW71" s="954"/>
      <c r="BX71" s="954"/>
      <c r="BY71" s="954"/>
      <c r="BZ71" s="954"/>
      <c r="CA71" s="954"/>
      <c r="CB71" s="954"/>
      <c r="CC71" s="954"/>
      <c r="CD71" s="954"/>
      <c r="CE71" s="954"/>
      <c r="CF71" s="954"/>
      <c r="CG71" s="954"/>
      <c r="CH71" s="954"/>
      <c r="CI71" s="954"/>
      <c r="CJ71" s="954"/>
    </row>
    <row r="72" spans="34:88" x14ac:dyDescent="0.25">
      <c r="AH72" s="954"/>
      <c r="AI72" s="954"/>
      <c r="AJ72" s="954"/>
      <c r="AK72" s="954"/>
      <c r="AL72" s="954"/>
      <c r="AM72" s="954"/>
      <c r="AN72" s="954"/>
      <c r="AO72" s="954"/>
      <c r="AP72" s="954"/>
      <c r="AQ72" s="954"/>
      <c r="AR72" s="954"/>
      <c r="AS72" s="954"/>
      <c r="AT72" s="954"/>
      <c r="AU72" s="954"/>
      <c r="AV72" s="954"/>
      <c r="AW72" s="954"/>
      <c r="AX72" s="954"/>
      <c r="AY72" s="954"/>
      <c r="AZ72" s="954"/>
      <c r="BA72" s="954"/>
      <c r="BB72" s="954"/>
      <c r="BC72" s="954"/>
      <c r="BD72" s="954"/>
      <c r="BE72" s="954"/>
      <c r="BF72" s="954"/>
      <c r="BG72" s="954"/>
      <c r="BH72" s="954"/>
      <c r="BI72" s="954"/>
      <c r="BJ72" s="954"/>
      <c r="BK72" s="954"/>
      <c r="BL72" s="954"/>
      <c r="BM72" s="954"/>
      <c r="BN72" s="954"/>
      <c r="BO72" s="954"/>
      <c r="BP72" s="954"/>
      <c r="BQ72" s="954"/>
      <c r="BR72" s="954"/>
      <c r="BS72" s="954"/>
      <c r="BT72" s="954"/>
      <c r="BU72" s="954"/>
      <c r="BV72" s="954"/>
      <c r="BW72" s="954"/>
      <c r="BX72" s="954"/>
      <c r="BY72" s="954"/>
      <c r="BZ72" s="954"/>
      <c r="CA72" s="954"/>
      <c r="CB72" s="954"/>
      <c r="CC72" s="954"/>
      <c r="CD72" s="954"/>
      <c r="CE72" s="954"/>
      <c r="CF72" s="954"/>
      <c r="CG72" s="954"/>
      <c r="CH72" s="954"/>
      <c r="CI72" s="954"/>
      <c r="CJ72" s="954"/>
    </row>
    <row r="73" spans="34:88" x14ac:dyDescent="0.25">
      <c r="AH73" s="954"/>
      <c r="AI73" s="954"/>
      <c r="AJ73" s="954"/>
      <c r="AK73" s="954"/>
      <c r="AL73" s="954"/>
      <c r="AM73" s="954"/>
      <c r="AN73" s="954"/>
      <c r="AO73" s="954"/>
      <c r="AP73" s="954"/>
      <c r="AQ73" s="954"/>
      <c r="AR73" s="954"/>
      <c r="AS73" s="954"/>
      <c r="AT73" s="954"/>
      <c r="AU73" s="954"/>
      <c r="AV73" s="954"/>
      <c r="AW73" s="954"/>
      <c r="AX73" s="954"/>
      <c r="AY73" s="954"/>
      <c r="AZ73" s="954"/>
      <c r="BA73" s="954"/>
      <c r="BB73" s="954"/>
      <c r="BC73" s="954"/>
      <c r="BD73" s="954"/>
      <c r="BE73" s="954"/>
      <c r="BF73" s="954"/>
      <c r="BG73" s="954"/>
      <c r="BH73" s="954"/>
      <c r="BI73" s="954"/>
      <c r="BJ73" s="954"/>
      <c r="BK73" s="954"/>
      <c r="BL73" s="954"/>
      <c r="BM73" s="954"/>
      <c r="BN73" s="954"/>
      <c r="BO73" s="954"/>
      <c r="BP73" s="954"/>
      <c r="BQ73" s="954"/>
      <c r="BR73" s="954"/>
      <c r="BS73" s="954"/>
      <c r="BT73" s="954"/>
      <c r="BU73" s="954"/>
      <c r="BV73" s="954"/>
      <c r="BW73" s="954"/>
      <c r="BX73" s="954"/>
      <c r="BY73" s="954"/>
      <c r="BZ73" s="954"/>
      <c r="CA73" s="954"/>
      <c r="CB73" s="954"/>
      <c r="CC73" s="954"/>
      <c r="CD73" s="954"/>
      <c r="CE73" s="954"/>
      <c r="CF73" s="954"/>
      <c r="CG73" s="954"/>
      <c r="CH73" s="954"/>
      <c r="CI73" s="954"/>
      <c r="CJ73" s="954"/>
    </row>
    <row r="74" spans="34:88" x14ac:dyDescent="0.25">
      <c r="AH74" s="954"/>
      <c r="AI74" s="954"/>
      <c r="AJ74" s="954"/>
      <c r="AK74" s="954"/>
      <c r="AL74" s="954"/>
      <c r="AM74" s="954"/>
      <c r="AN74" s="954"/>
      <c r="AO74" s="954"/>
      <c r="AP74" s="954"/>
      <c r="AQ74" s="954"/>
      <c r="AR74" s="954"/>
      <c r="AS74" s="954"/>
      <c r="AT74" s="954"/>
      <c r="AU74" s="954"/>
      <c r="AV74" s="954"/>
      <c r="AW74" s="954"/>
      <c r="AX74" s="954"/>
      <c r="AY74" s="954"/>
      <c r="AZ74" s="954"/>
      <c r="BA74" s="954"/>
      <c r="BB74" s="954"/>
      <c r="BC74" s="954"/>
      <c r="BD74" s="954"/>
      <c r="BE74" s="954"/>
      <c r="BF74" s="954"/>
      <c r="BG74" s="954"/>
      <c r="BH74" s="954"/>
      <c r="BI74" s="954"/>
      <c r="BJ74" s="954"/>
      <c r="BK74" s="954"/>
      <c r="BL74" s="954"/>
      <c r="BM74" s="954"/>
      <c r="BN74" s="954"/>
      <c r="BO74" s="954"/>
      <c r="BP74" s="954"/>
      <c r="BQ74" s="954"/>
      <c r="BR74" s="954"/>
      <c r="BS74" s="954"/>
      <c r="BT74" s="954"/>
      <c r="BU74" s="954"/>
      <c r="BV74" s="954"/>
      <c r="BW74" s="954"/>
      <c r="BX74" s="954"/>
      <c r="BY74" s="954"/>
      <c r="BZ74" s="954"/>
      <c r="CA74" s="954"/>
      <c r="CB74" s="954"/>
      <c r="CC74" s="954"/>
      <c r="CD74" s="954"/>
      <c r="CE74" s="954"/>
      <c r="CF74" s="954"/>
      <c r="CG74" s="954"/>
      <c r="CH74" s="954"/>
      <c r="CI74" s="954"/>
      <c r="CJ74" s="954"/>
    </row>
    <row r="75" spans="34:88" x14ac:dyDescent="0.25">
      <c r="AH75" s="954"/>
      <c r="AI75" s="954"/>
      <c r="AJ75" s="954"/>
      <c r="AK75" s="954"/>
      <c r="AL75" s="954"/>
      <c r="AM75" s="954"/>
      <c r="AN75" s="954"/>
      <c r="AO75" s="954"/>
      <c r="AP75" s="954"/>
      <c r="AQ75" s="954"/>
      <c r="AR75" s="954"/>
      <c r="AS75" s="954"/>
      <c r="AT75" s="954"/>
      <c r="AU75" s="954"/>
      <c r="AV75" s="954"/>
      <c r="AW75" s="954"/>
      <c r="AX75" s="954"/>
      <c r="AY75" s="954"/>
      <c r="AZ75" s="954"/>
      <c r="BA75" s="954"/>
      <c r="BB75" s="954"/>
      <c r="BC75" s="954"/>
      <c r="BD75" s="954"/>
      <c r="BE75" s="954"/>
      <c r="BF75" s="954"/>
      <c r="BG75" s="954"/>
      <c r="BH75" s="954"/>
      <c r="BI75" s="954"/>
      <c r="BJ75" s="954"/>
      <c r="BK75" s="954"/>
      <c r="BL75" s="954"/>
      <c r="BM75" s="954"/>
      <c r="BN75" s="954"/>
      <c r="BO75" s="954"/>
      <c r="BP75" s="954"/>
      <c r="BQ75" s="954"/>
      <c r="BR75" s="954"/>
      <c r="BS75" s="954"/>
      <c r="BT75" s="954"/>
      <c r="BU75" s="954"/>
      <c r="BV75" s="954"/>
      <c r="BW75" s="954"/>
      <c r="BX75" s="954"/>
      <c r="BY75" s="954"/>
      <c r="BZ75" s="954"/>
      <c r="CA75" s="954"/>
      <c r="CB75" s="954"/>
      <c r="CC75" s="954"/>
      <c r="CD75" s="954"/>
      <c r="CE75" s="954"/>
      <c r="CF75" s="954"/>
      <c r="CG75" s="954"/>
      <c r="CH75" s="954"/>
      <c r="CI75" s="954"/>
      <c r="CJ75" s="954"/>
    </row>
    <row r="76" spans="34:88" x14ac:dyDescent="0.25">
      <c r="AH76" s="954"/>
      <c r="AI76" s="954"/>
      <c r="AJ76" s="954"/>
      <c r="AK76" s="954"/>
      <c r="AL76" s="954"/>
      <c r="AM76" s="954"/>
      <c r="AN76" s="954"/>
      <c r="AO76" s="954"/>
      <c r="AP76" s="954"/>
      <c r="AQ76" s="954"/>
      <c r="AR76" s="954"/>
      <c r="AS76" s="954"/>
      <c r="AT76" s="954"/>
      <c r="AU76" s="954"/>
      <c r="AV76" s="954"/>
      <c r="AW76" s="954"/>
      <c r="AX76" s="954"/>
      <c r="AY76" s="954"/>
      <c r="AZ76" s="954"/>
      <c r="BA76" s="954"/>
      <c r="BB76" s="954"/>
      <c r="BC76" s="954"/>
      <c r="BD76" s="954"/>
      <c r="BE76" s="954"/>
      <c r="BF76" s="954"/>
      <c r="BG76" s="954"/>
      <c r="BH76" s="954"/>
      <c r="BI76" s="954"/>
      <c r="BJ76" s="954"/>
      <c r="BK76" s="954"/>
      <c r="BL76" s="954"/>
      <c r="BM76" s="954"/>
      <c r="BN76" s="954"/>
      <c r="BO76" s="954"/>
      <c r="BP76" s="954"/>
      <c r="BQ76" s="954"/>
      <c r="BR76" s="954"/>
      <c r="BS76" s="954"/>
      <c r="BT76" s="954"/>
      <c r="BU76" s="954"/>
      <c r="BV76" s="954"/>
      <c r="BW76" s="954"/>
      <c r="BX76" s="954"/>
      <c r="BY76" s="954"/>
      <c r="BZ76" s="954"/>
      <c r="CA76" s="954"/>
      <c r="CB76" s="954"/>
      <c r="CC76" s="954"/>
      <c r="CD76" s="954"/>
      <c r="CE76" s="954"/>
      <c r="CF76" s="954"/>
      <c r="CG76" s="954"/>
      <c r="CH76" s="954"/>
      <c r="CI76" s="954"/>
      <c r="CJ76" s="954"/>
    </row>
    <row r="77" spans="34:88" x14ac:dyDescent="0.25">
      <c r="AH77" s="954"/>
      <c r="AI77" s="954"/>
      <c r="AJ77" s="954"/>
      <c r="AK77" s="954"/>
      <c r="AL77" s="954"/>
      <c r="AM77" s="954"/>
      <c r="AN77" s="954"/>
      <c r="AO77" s="954"/>
      <c r="AP77" s="954"/>
      <c r="AQ77" s="954"/>
      <c r="AR77" s="954"/>
      <c r="AS77" s="954"/>
      <c r="AT77" s="954"/>
      <c r="AU77" s="954"/>
      <c r="AV77" s="954"/>
      <c r="AW77" s="954"/>
      <c r="AX77" s="954"/>
      <c r="AY77" s="954"/>
      <c r="AZ77" s="954"/>
      <c r="BA77" s="954"/>
      <c r="BB77" s="954"/>
      <c r="BC77" s="954"/>
      <c r="BD77" s="954"/>
      <c r="BE77" s="954"/>
      <c r="BF77" s="954"/>
      <c r="BG77" s="954"/>
      <c r="BH77" s="954"/>
      <c r="BI77" s="954"/>
      <c r="BJ77" s="954"/>
      <c r="BK77" s="954"/>
      <c r="BL77" s="954"/>
      <c r="BM77" s="954"/>
      <c r="BN77" s="954"/>
      <c r="BO77" s="954"/>
      <c r="BP77" s="954"/>
      <c r="BQ77" s="954"/>
      <c r="BR77" s="954"/>
      <c r="BS77" s="954"/>
      <c r="BT77" s="954"/>
      <c r="BU77" s="954"/>
      <c r="BV77" s="954"/>
      <c r="BW77" s="954"/>
      <c r="BX77" s="954"/>
      <c r="BY77" s="954"/>
      <c r="BZ77" s="954"/>
      <c r="CA77" s="954"/>
      <c r="CB77" s="954"/>
      <c r="CC77" s="954"/>
      <c r="CD77" s="954"/>
      <c r="CE77" s="954"/>
      <c r="CF77" s="954"/>
      <c r="CG77" s="954"/>
      <c r="CH77" s="954"/>
      <c r="CI77" s="954"/>
      <c r="CJ77" s="954"/>
    </row>
    <row r="78" spans="34:88" x14ac:dyDescent="0.25">
      <c r="AH78" s="954"/>
      <c r="AI78" s="954"/>
      <c r="AJ78" s="954"/>
      <c r="AK78" s="954"/>
      <c r="AL78" s="954"/>
      <c r="AM78" s="954"/>
      <c r="AN78" s="954"/>
      <c r="AO78" s="954"/>
      <c r="AP78" s="954"/>
      <c r="AQ78" s="954"/>
      <c r="AR78" s="954"/>
      <c r="AS78" s="954"/>
      <c r="AT78" s="954"/>
      <c r="AU78" s="954"/>
      <c r="AV78" s="954"/>
      <c r="AW78" s="954"/>
      <c r="AX78" s="954"/>
      <c r="AY78" s="954"/>
      <c r="AZ78" s="954"/>
      <c r="BA78" s="954"/>
      <c r="BB78" s="954"/>
      <c r="BC78" s="219"/>
      <c r="BD78" s="954"/>
      <c r="BE78" s="954"/>
      <c r="BF78" s="954"/>
      <c r="BG78" s="954"/>
      <c r="BH78" s="954"/>
      <c r="BI78" s="954"/>
      <c r="BJ78" s="954"/>
      <c r="BK78" s="954"/>
      <c r="BL78" s="954"/>
      <c r="BM78" s="954"/>
      <c r="BN78" s="954"/>
      <c r="BO78" s="954"/>
      <c r="BP78" s="954"/>
      <c r="BQ78" s="954"/>
      <c r="BR78" s="954"/>
      <c r="BS78" s="954"/>
      <c r="BT78" s="954"/>
      <c r="BU78" s="954"/>
      <c r="BV78" s="954"/>
      <c r="BW78" s="954"/>
      <c r="BX78" s="954"/>
      <c r="BY78" s="954"/>
      <c r="BZ78" s="954"/>
      <c r="CA78" s="954"/>
      <c r="CB78" s="954"/>
      <c r="CC78" s="954"/>
      <c r="CD78" s="954"/>
      <c r="CE78" s="954"/>
      <c r="CF78" s="954"/>
      <c r="CG78" s="954"/>
      <c r="CH78" s="954"/>
      <c r="CI78" s="954"/>
      <c r="CJ78" s="954"/>
    </row>
    <row r="79" spans="34:88" x14ac:dyDescent="0.25">
      <c r="AH79" s="954"/>
      <c r="AI79" s="954"/>
      <c r="AJ79" s="954"/>
      <c r="AK79" s="954"/>
      <c r="AL79" s="954"/>
      <c r="AM79" s="954"/>
      <c r="AN79" s="954"/>
      <c r="AO79" s="954"/>
      <c r="AP79" s="954"/>
      <c r="AQ79" s="954"/>
      <c r="AR79" s="954"/>
      <c r="AS79" s="954"/>
      <c r="AT79" s="954"/>
      <c r="AU79" s="954"/>
      <c r="AV79" s="954"/>
      <c r="AW79" s="954"/>
      <c r="AX79" s="954"/>
      <c r="AY79" s="954"/>
      <c r="AZ79" s="954"/>
      <c r="BA79" s="954"/>
      <c r="BB79" s="954"/>
      <c r="BC79" s="982"/>
      <c r="BD79" s="954"/>
      <c r="BE79" s="954"/>
      <c r="BF79" s="954"/>
      <c r="BG79" s="954"/>
      <c r="BH79" s="954"/>
      <c r="BI79" s="954"/>
      <c r="BJ79" s="954"/>
      <c r="BK79" s="954"/>
      <c r="BL79" s="954"/>
      <c r="BM79" s="954"/>
      <c r="BN79" s="954"/>
      <c r="BO79" s="954"/>
      <c r="BP79" s="954"/>
      <c r="BQ79" s="954"/>
      <c r="BR79" s="954"/>
      <c r="BS79" s="954"/>
      <c r="BT79" s="954"/>
      <c r="BU79" s="954"/>
      <c r="BV79" s="954"/>
      <c r="BW79" s="954"/>
      <c r="BX79" s="954"/>
      <c r="BY79" s="954"/>
      <c r="BZ79" s="954"/>
      <c r="CA79" s="954"/>
      <c r="CB79" s="954"/>
      <c r="CC79" s="954"/>
      <c r="CD79" s="954"/>
      <c r="CE79" s="954"/>
      <c r="CF79" s="954"/>
      <c r="CG79" s="954"/>
      <c r="CH79" s="954"/>
      <c r="CI79" s="954"/>
      <c r="CJ79" s="954"/>
    </row>
    <row r="80" spans="34:88" x14ac:dyDescent="0.25">
      <c r="AH80" s="954"/>
      <c r="AI80" s="954"/>
      <c r="AJ80" s="954"/>
      <c r="AK80" s="954"/>
      <c r="AL80" s="954"/>
      <c r="AM80" s="954"/>
      <c r="AN80" s="954"/>
      <c r="AO80" s="954"/>
      <c r="AP80" s="954"/>
      <c r="AQ80" s="954"/>
      <c r="AR80" s="954"/>
      <c r="AS80" s="954"/>
      <c r="AT80" s="954"/>
      <c r="AU80" s="954"/>
      <c r="AV80" s="954"/>
      <c r="AW80" s="954"/>
      <c r="AX80" s="954"/>
      <c r="AY80" s="954"/>
      <c r="AZ80" s="954"/>
      <c r="BA80" s="954"/>
      <c r="BB80" s="954"/>
      <c r="BC80" s="982"/>
      <c r="BD80" s="954"/>
      <c r="BE80" s="954"/>
      <c r="BF80" s="954"/>
      <c r="BG80" s="954"/>
      <c r="BH80" s="954"/>
      <c r="BI80" s="954"/>
      <c r="BJ80" s="954"/>
      <c r="BK80" s="954"/>
      <c r="BL80" s="954"/>
      <c r="BM80" s="954"/>
      <c r="BN80" s="954"/>
      <c r="BO80" s="954"/>
      <c r="BP80" s="954"/>
      <c r="BQ80" s="954"/>
      <c r="BR80" s="954"/>
      <c r="BS80" s="954"/>
      <c r="BT80" s="954"/>
      <c r="BU80" s="954"/>
      <c r="BV80" s="954"/>
      <c r="BW80" s="954"/>
      <c r="BX80" s="954"/>
      <c r="BY80" s="954"/>
      <c r="BZ80" s="954"/>
      <c r="CA80" s="954"/>
      <c r="CB80" s="954"/>
      <c r="CC80" s="954"/>
      <c r="CD80" s="954"/>
      <c r="CE80" s="954"/>
      <c r="CF80" s="954"/>
      <c r="CG80" s="954"/>
      <c r="CH80" s="954"/>
      <c r="CI80" s="954"/>
      <c r="CJ80" s="954"/>
    </row>
    <row r="81" spans="34:88" x14ac:dyDescent="0.25">
      <c r="AH81" s="954"/>
      <c r="AI81" s="954"/>
      <c r="AJ81" s="954"/>
      <c r="AK81" s="954"/>
      <c r="AL81" s="954"/>
      <c r="AM81" s="954"/>
      <c r="AN81" s="954"/>
      <c r="AO81" s="954"/>
      <c r="AP81" s="954"/>
      <c r="AQ81" s="954"/>
      <c r="AR81" s="954"/>
      <c r="AS81" s="954"/>
      <c r="AT81" s="954"/>
      <c r="AU81" s="954"/>
      <c r="AV81" s="954"/>
      <c r="AW81" s="954"/>
      <c r="AX81" s="954"/>
      <c r="AY81" s="954"/>
      <c r="AZ81" s="954"/>
      <c r="BA81" s="954"/>
      <c r="BB81" s="954"/>
      <c r="BC81" s="982"/>
      <c r="BD81" s="954"/>
      <c r="BE81" s="954"/>
      <c r="BF81" s="954"/>
      <c r="BG81" s="954"/>
      <c r="BH81" s="954"/>
      <c r="BI81" s="954"/>
      <c r="BJ81" s="954"/>
      <c r="BK81" s="954"/>
      <c r="BL81" s="954"/>
      <c r="BM81" s="954"/>
      <c r="BN81" s="954"/>
      <c r="BO81" s="954"/>
      <c r="BP81" s="954"/>
      <c r="BQ81" s="954"/>
      <c r="BR81" s="954"/>
      <c r="BS81" s="954"/>
      <c r="BT81" s="954"/>
      <c r="BU81" s="954"/>
      <c r="BV81" s="954"/>
      <c r="BW81" s="954"/>
      <c r="BX81" s="954"/>
      <c r="BY81" s="954"/>
      <c r="BZ81" s="954"/>
      <c r="CA81" s="954"/>
      <c r="CB81" s="954"/>
      <c r="CC81" s="954"/>
      <c r="CD81" s="954"/>
      <c r="CE81" s="954"/>
      <c r="CF81" s="954"/>
      <c r="CG81" s="954"/>
      <c r="CH81" s="954"/>
      <c r="CI81" s="954"/>
      <c r="CJ81" s="954"/>
    </row>
    <row r="82" spans="34:88" x14ac:dyDescent="0.25">
      <c r="AH82" s="954"/>
      <c r="AI82" s="954"/>
      <c r="AJ82" s="954"/>
      <c r="AK82" s="954"/>
      <c r="AL82" s="954"/>
      <c r="AM82" s="954"/>
      <c r="AN82" s="954"/>
      <c r="AO82" s="954"/>
      <c r="AP82" s="954"/>
      <c r="AQ82" s="954"/>
      <c r="AR82" s="954"/>
      <c r="AS82" s="954"/>
      <c r="AT82" s="954"/>
      <c r="AU82" s="954"/>
      <c r="AV82" s="954"/>
      <c r="AW82" s="954"/>
      <c r="AX82" s="954"/>
      <c r="AY82" s="954"/>
      <c r="AZ82" s="954"/>
      <c r="BA82" s="954"/>
      <c r="BB82" s="954"/>
      <c r="BC82" s="982"/>
      <c r="BD82" s="954"/>
      <c r="BE82" s="954"/>
      <c r="BF82" s="954"/>
      <c r="BG82" s="954"/>
      <c r="BH82" s="954"/>
      <c r="BI82" s="954"/>
      <c r="BJ82" s="954"/>
      <c r="BK82" s="954"/>
      <c r="BL82" s="954"/>
      <c r="BM82" s="954"/>
      <c r="BN82" s="954"/>
      <c r="BO82" s="954"/>
      <c r="BP82" s="954"/>
      <c r="BQ82" s="954"/>
      <c r="BR82" s="954"/>
      <c r="BS82" s="954"/>
      <c r="BT82" s="954"/>
      <c r="BU82" s="954"/>
      <c r="BV82" s="954"/>
      <c r="BW82" s="954"/>
      <c r="BX82" s="954"/>
      <c r="BY82" s="954"/>
      <c r="BZ82" s="954"/>
      <c r="CA82" s="954"/>
      <c r="CB82" s="954"/>
      <c r="CC82" s="954"/>
      <c r="CD82" s="954"/>
      <c r="CE82" s="954"/>
      <c r="CF82" s="954"/>
      <c r="CG82" s="954"/>
      <c r="CH82" s="954"/>
      <c r="CI82" s="954"/>
      <c r="CJ82" s="954"/>
    </row>
    <row r="83" spans="34:88" x14ac:dyDescent="0.25">
      <c r="AH83" s="954"/>
      <c r="AI83" s="954"/>
      <c r="AJ83" s="954"/>
      <c r="AK83" s="954"/>
      <c r="AL83" s="954"/>
      <c r="AM83" s="954"/>
      <c r="AN83" s="954"/>
      <c r="AO83" s="954"/>
      <c r="AP83" s="954"/>
      <c r="AQ83" s="954"/>
      <c r="AR83" s="954"/>
      <c r="AS83" s="954"/>
      <c r="AT83" s="954"/>
      <c r="AU83" s="954"/>
      <c r="AV83" s="954"/>
      <c r="AW83" s="954"/>
      <c r="AX83" s="954"/>
      <c r="AY83" s="954"/>
      <c r="AZ83" s="954"/>
      <c r="BA83" s="954"/>
      <c r="BB83" s="954"/>
      <c r="BC83" s="982"/>
      <c r="BD83" s="954"/>
      <c r="BE83" s="954"/>
      <c r="BF83" s="954"/>
      <c r="BG83" s="954"/>
      <c r="BH83" s="954"/>
      <c r="BI83" s="954"/>
      <c r="BJ83" s="954"/>
      <c r="BK83" s="954"/>
      <c r="BL83" s="954"/>
      <c r="BM83" s="954"/>
      <c r="BN83" s="954"/>
      <c r="BO83" s="954"/>
      <c r="BP83" s="954"/>
      <c r="BQ83" s="954"/>
      <c r="BR83" s="954"/>
      <c r="BS83" s="954"/>
      <c r="BT83" s="954"/>
      <c r="BU83" s="954"/>
      <c r="BV83" s="954"/>
      <c r="BW83" s="954"/>
      <c r="BX83" s="954"/>
      <c r="BY83" s="954"/>
      <c r="BZ83" s="954"/>
      <c r="CA83" s="954"/>
      <c r="CB83" s="954"/>
      <c r="CC83" s="954"/>
      <c r="CD83" s="954"/>
      <c r="CE83" s="954"/>
      <c r="CF83" s="954"/>
      <c r="CG83" s="954"/>
      <c r="CH83" s="954"/>
      <c r="CI83" s="954"/>
      <c r="CJ83" s="954"/>
    </row>
    <row r="84" spans="34:88" x14ac:dyDescent="0.25">
      <c r="AH84" s="954"/>
      <c r="AI84" s="954"/>
      <c r="AJ84" s="954"/>
      <c r="AK84" s="954"/>
      <c r="AL84" s="954"/>
      <c r="AM84" s="954"/>
      <c r="AN84" s="954"/>
      <c r="AO84" s="954"/>
      <c r="AP84" s="954"/>
      <c r="AQ84" s="954"/>
      <c r="AR84" s="954"/>
      <c r="AS84" s="954"/>
      <c r="AT84" s="954"/>
      <c r="AU84" s="954"/>
      <c r="AV84" s="954"/>
      <c r="AW84" s="954"/>
      <c r="AX84" s="954"/>
      <c r="AY84" s="954"/>
      <c r="AZ84" s="954"/>
      <c r="BA84" s="954"/>
      <c r="BB84" s="954"/>
      <c r="BC84" s="954"/>
      <c r="BD84" s="954"/>
      <c r="BE84" s="954"/>
      <c r="BF84" s="954"/>
      <c r="BG84" s="954"/>
      <c r="BH84" s="954"/>
      <c r="BI84" s="954"/>
      <c r="BJ84" s="954"/>
      <c r="BK84" s="954"/>
      <c r="BL84" s="954"/>
      <c r="BM84" s="954"/>
      <c r="BN84" s="954"/>
      <c r="BO84" s="954"/>
      <c r="BP84" s="954"/>
      <c r="BQ84" s="954"/>
      <c r="BR84" s="954"/>
      <c r="BS84" s="954"/>
      <c r="BT84" s="954"/>
      <c r="BU84" s="954"/>
      <c r="BV84" s="954"/>
      <c r="BW84" s="954"/>
      <c r="BX84" s="954"/>
      <c r="BY84" s="954"/>
      <c r="BZ84" s="954"/>
      <c r="CA84" s="954"/>
      <c r="CB84" s="954"/>
      <c r="CC84" s="954"/>
      <c r="CD84" s="954"/>
      <c r="CE84" s="954"/>
      <c r="CF84" s="954"/>
      <c r="CG84" s="954"/>
      <c r="CH84" s="954"/>
      <c r="CI84" s="954"/>
      <c r="CJ84" s="954"/>
    </row>
    <row r="85" spans="34:88" x14ac:dyDescent="0.25">
      <c r="AH85" s="954"/>
      <c r="AI85" s="954"/>
      <c r="AJ85" s="954"/>
      <c r="AK85" s="954"/>
      <c r="AL85" s="954"/>
      <c r="AM85" s="954"/>
      <c r="AN85" s="954"/>
      <c r="AO85" s="954"/>
      <c r="AP85" s="954"/>
      <c r="AQ85" s="954"/>
      <c r="AR85" s="954"/>
      <c r="AS85" s="954"/>
      <c r="AT85" s="954"/>
      <c r="AU85" s="954"/>
      <c r="AV85" s="954"/>
      <c r="AW85" s="954"/>
      <c r="AX85" s="954"/>
      <c r="AY85" s="954"/>
      <c r="AZ85" s="954"/>
      <c r="BA85" s="954"/>
      <c r="BB85" s="954"/>
      <c r="BC85" s="954"/>
      <c r="BD85" s="954"/>
      <c r="BE85" s="954"/>
      <c r="BF85" s="954"/>
      <c r="BG85" s="954"/>
      <c r="BH85" s="954"/>
      <c r="BI85" s="954"/>
      <c r="BJ85" s="954"/>
      <c r="BK85" s="954"/>
      <c r="BL85" s="954"/>
      <c r="BM85" s="954"/>
      <c r="BN85" s="954"/>
      <c r="BO85" s="954"/>
      <c r="BP85" s="954"/>
      <c r="BQ85" s="954"/>
      <c r="BR85" s="954"/>
      <c r="BS85" s="954"/>
      <c r="BT85" s="954"/>
      <c r="BU85" s="954"/>
      <c r="BV85" s="954"/>
      <c r="BW85" s="954"/>
      <c r="BX85" s="954"/>
      <c r="BY85" s="954"/>
      <c r="BZ85" s="954"/>
      <c r="CA85" s="954"/>
      <c r="CB85" s="954"/>
      <c r="CC85" s="954"/>
      <c r="CD85" s="954"/>
      <c r="CE85" s="954"/>
      <c r="CF85" s="954"/>
      <c r="CG85" s="954"/>
      <c r="CH85" s="954"/>
      <c r="CI85" s="954"/>
      <c r="CJ85" s="954"/>
    </row>
    <row r="86" spans="34:88" x14ac:dyDescent="0.25">
      <c r="AH86" s="954"/>
      <c r="AI86" s="954"/>
      <c r="AJ86" s="954"/>
      <c r="AK86" s="954"/>
      <c r="AL86" s="954"/>
      <c r="AM86" s="954"/>
      <c r="AN86" s="954"/>
      <c r="AO86" s="954"/>
      <c r="AP86" s="954"/>
      <c r="AQ86" s="954"/>
      <c r="AR86" s="954"/>
      <c r="AS86" s="954"/>
      <c r="AT86" s="954"/>
      <c r="AU86" s="954"/>
      <c r="AV86" s="954"/>
      <c r="AW86" s="954"/>
      <c r="AX86" s="954"/>
      <c r="AY86" s="954"/>
      <c r="AZ86" s="954"/>
      <c r="BA86" s="954"/>
      <c r="BB86" s="954"/>
      <c r="BC86" s="954"/>
      <c r="BD86" s="954"/>
      <c r="BE86" s="954"/>
      <c r="BF86" s="954"/>
      <c r="BG86" s="954"/>
      <c r="BH86" s="954"/>
      <c r="BI86" s="954"/>
      <c r="BJ86" s="954"/>
      <c r="BK86" s="954"/>
      <c r="BL86" s="954"/>
      <c r="BM86" s="954"/>
      <c r="BN86" s="954"/>
      <c r="BO86" s="954"/>
      <c r="BP86" s="954"/>
      <c r="BQ86" s="954"/>
      <c r="BR86" s="954"/>
      <c r="BS86" s="954"/>
      <c r="BT86" s="954"/>
      <c r="BU86" s="954"/>
      <c r="BV86" s="954"/>
      <c r="BW86" s="954"/>
      <c r="BX86" s="954"/>
      <c r="BY86" s="954"/>
      <c r="BZ86" s="954"/>
      <c r="CA86" s="954"/>
      <c r="CB86" s="954"/>
      <c r="CC86" s="954"/>
      <c r="CD86" s="954"/>
      <c r="CE86" s="954"/>
      <c r="CF86" s="954"/>
      <c r="CG86" s="954"/>
      <c r="CH86" s="954"/>
      <c r="CI86" s="954"/>
      <c r="CJ86" s="954"/>
    </row>
    <row r="87" spans="34:88" x14ac:dyDescent="0.25">
      <c r="AH87" s="954"/>
      <c r="AI87" s="954"/>
      <c r="AJ87" s="954"/>
      <c r="AK87" s="954"/>
      <c r="AL87" s="954"/>
      <c r="AM87" s="954"/>
      <c r="AN87" s="954"/>
      <c r="AO87" s="954"/>
      <c r="AP87" s="954"/>
      <c r="AQ87" s="954"/>
      <c r="AR87" s="954"/>
      <c r="AS87" s="954"/>
      <c r="AT87" s="954"/>
      <c r="AU87" s="954"/>
      <c r="AV87" s="954"/>
      <c r="AW87" s="954"/>
      <c r="AX87" s="954"/>
      <c r="AY87" s="954"/>
      <c r="AZ87" s="954"/>
      <c r="BA87" s="954"/>
      <c r="BB87" s="954"/>
      <c r="BC87" s="954"/>
      <c r="BD87" s="954"/>
      <c r="BE87" s="954"/>
      <c r="BF87" s="954"/>
      <c r="BG87" s="954"/>
      <c r="BH87" s="954"/>
      <c r="BI87" s="954"/>
      <c r="BJ87" s="954"/>
      <c r="BK87" s="954"/>
      <c r="BL87" s="954"/>
      <c r="BM87" s="954"/>
      <c r="BN87" s="954"/>
      <c r="BO87" s="954"/>
      <c r="BP87" s="954"/>
      <c r="BQ87" s="954"/>
      <c r="BR87" s="954"/>
      <c r="BS87" s="954"/>
      <c r="BT87" s="954"/>
      <c r="BU87" s="954"/>
      <c r="BV87" s="954"/>
      <c r="BW87" s="954"/>
      <c r="BX87" s="954"/>
      <c r="BY87" s="954"/>
      <c r="BZ87" s="954"/>
      <c r="CA87" s="954"/>
      <c r="CB87" s="954"/>
      <c r="CC87" s="954"/>
      <c r="CD87" s="954"/>
      <c r="CE87" s="954"/>
      <c r="CF87" s="954"/>
      <c r="CG87" s="954"/>
      <c r="CH87" s="954"/>
      <c r="CI87" s="954"/>
      <c r="CJ87" s="954"/>
    </row>
    <row r="88" spans="34:88" x14ac:dyDescent="0.25">
      <c r="AH88" s="954"/>
      <c r="AI88" s="954"/>
      <c r="AJ88" s="954"/>
      <c r="AK88" s="954"/>
      <c r="AL88" s="954"/>
      <c r="AM88" s="954"/>
      <c r="AN88" s="954"/>
      <c r="AO88" s="954"/>
      <c r="AP88" s="954"/>
      <c r="AQ88" s="954"/>
      <c r="AR88" s="954"/>
      <c r="AS88" s="954"/>
      <c r="AT88" s="954"/>
      <c r="AU88" s="954"/>
      <c r="AV88" s="954"/>
      <c r="AW88" s="954"/>
      <c r="AX88" s="954"/>
      <c r="AY88" s="954"/>
      <c r="AZ88" s="954"/>
      <c r="BA88" s="954"/>
      <c r="BB88" s="954"/>
      <c r="BC88" s="954"/>
      <c r="BD88" s="954"/>
      <c r="BE88" s="954"/>
      <c r="BF88" s="954"/>
      <c r="BG88" s="954"/>
      <c r="BH88" s="954"/>
      <c r="BI88" s="954"/>
      <c r="BJ88" s="954"/>
      <c r="BK88" s="954"/>
      <c r="BL88" s="954"/>
      <c r="BM88" s="954"/>
      <c r="BN88" s="954"/>
      <c r="BO88" s="954"/>
      <c r="BP88" s="954"/>
      <c r="BQ88" s="954"/>
      <c r="BR88" s="954"/>
      <c r="BS88" s="954"/>
      <c r="BT88" s="954"/>
      <c r="BU88" s="954"/>
      <c r="BV88" s="954"/>
      <c r="BW88" s="954"/>
      <c r="BX88" s="954"/>
      <c r="BY88" s="954"/>
      <c r="BZ88" s="954"/>
      <c r="CA88" s="954"/>
      <c r="CB88" s="954"/>
      <c r="CC88" s="954"/>
      <c r="CD88" s="954"/>
      <c r="CE88" s="954"/>
      <c r="CF88" s="954"/>
      <c r="CG88" s="954"/>
      <c r="CH88" s="954"/>
      <c r="CI88" s="954"/>
      <c r="CJ88" s="954"/>
    </row>
    <row r="89" spans="34:88" x14ac:dyDescent="0.25">
      <c r="AH89" s="954"/>
      <c r="AI89" s="954"/>
      <c r="AJ89" s="954"/>
      <c r="AK89" s="954"/>
      <c r="AL89" s="954"/>
      <c r="AM89" s="954"/>
      <c r="AN89" s="954"/>
      <c r="AO89" s="954"/>
      <c r="AP89" s="954"/>
      <c r="AQ89" s="954"/>
      <c r="AR89" s="954"/>
      <c r="AS89" s="954"/>
      <c r="AT89" s="954"/>
      <c r="AU89" s="954"/>
      <c r="AV89" s="954"/>
      <c r="AW89" s="954"/>
      <c r="AX89" s="954"/>
      <c r="AY89" s="954"/>
      <c r="AZ89" s="954"/>
      <c r="BA89" s="954"/>
      <c r="BB89" s="954"/>
      <c r="BC89" s="954"/>
      <c r="BD89" s="954"/>
      <c r="BE89" s="954"/>
      <c r="BF89" s="954"/>
      <c r="BG89" s="954"/>
      <c r="BH89" s="954"/>
      <c r="BI89" s="954"/>
      <c r="BJ89" s="954"/>
      <c r="BK89" s="954"/>
      <c r="BL89" s="954"/>
      <c r="BM89" s="954"/>
      <c r="BN89" s="954"/>
      <c r="BO89" s="954"/>
      <c r="BP89" s="954"/>
      <c r="BQ89" s="954"/>
      <c r="BR89" s="954"/>
      <c r="BS89" s="954"/>
      <c r="BT89" s="954"/>
      <c r="BU89" s="954"/>
      <c r="BV89" s="954"/>
      <c r="BW89" s="954"/>
      <c r="BX89" s="954"/>
      <c r="BY89" s="954"/>
      <c r="BZ89" s="954"/>
      <c r="CA89" s="954"/>
      <c r="CB89" s="954"/>
      <c r="CC89" s="954"/>
      <c r="CD89" s="954"/>
      <c r="CE89" s="954"/>
      <c r="CF89" s="954"/>
      <c r="CG89" s="954"/>
      <c r="CH89" s="954"/>
      <c r="CI89" s="954"/>
      <c r="CJ89" s="954"/>
    </row>
    <row r="90" spans="34:88" x14ac:dyDescent="0.25">
      <c r="AH90" s="954"/>
      <c r="AI90" s="954"/>
      <c r="AJ90" s="954"/>
      <c r="AK90" s="954"/>
      <c r="AL90" s="954"/>
      <c r="AM90" s="954"/>
      <c r="AN90" s="954"/>
      <c r="AO90" s="954"/>
      <c r="AP90" s="954"/>
      <c r="AQ90" s="954"/>
      <c r="AR90" s="954"/>
      <c r="AS90" s="954"/>
      <c r="AT90" s="954"/>
      <c r="AU90" s="954"/>
      <c r="AV90" s="954"/>
      <c r="AW90" s="954"/>
      <c r="AX90" s="954"/>
      <c r="AY90" s="954"/>
      <c r="AZ90" s="954"/>
      <c r="BA90" s="954"/>
      <c r="BB90" s="954"/>
      <c r="BC90" s="954"/>
      <c r="BD90" s="954"/>
      <c r="BE90" s="954"/>
      <c r="BF90" s="954"/>
      <c r="BG90" s="954"/>
      <c r="BH90" s="954"/>
      <c r="BI90" s="954"/>
      <c r="BJ90" s="954"/>
      <c r="BK90" s="954"/>
      <c r="BL90" s="954"/>
      <c r="BM90" s="954"/>
      <c r="BN90" s="954"/>
      <c r="BO90" s="954"/>
      <c r="BP90" s="954"/>
      <c r="BQ90" s="954"/>
      <c r="BR90" s="954"/>
      <c r="BS90" s="954"/>
      <c r="BT90" s="954"/>
      <c r="BU90" s="954"/>
      <c r="BV90" s="954"/>
      <c r="BW90" s="954"/>
      <c r="BX90" s="954"/>
      <c r="BY90" s="954"/>
      <c r="BZ90" s="954"/>
      <c r="CA90" s="954"/>
      <c r="CB90" s="954"/>
      <c r="CC90" s="954"/>
      <c r="CD90" s="954"/>
      <c r="CE90" s="954"/>
      <c r="CF90" s="954"/>
      <c r="CG90" s="954"/>
      <c r="CH90" s="954"/>
      <c r="CI90" s="954"/>
      <c r="CJ90" s="954"/>
    </row>
    <row r="91" spans="34:88" x14ac:dyDescent="0.25">
      <c r="AH91" s="954"/>
      <c r="AI91" s="954"/>
      <c r="AJ91" s="954"/>
      <c r="AK91" s="954"/>
      <c r="AL91" s="954"/>
      <c r="AM91" s="954"/>
      <c r="AN91" s="954"/>
      <c r="AO91" s="954"/>
      <c r="AP91" s="954"/>
      <c r="AQ91" s="954"/>
      <c r="AR91" s="954"/>
      <c r="AS91" s="954"/>
      <c r="AT91" s="954"/>
      <c r="AU91" s="954"/>
      <c r="AV91" s="954"/>
      <c r="AW91" s="954"/>
      <c r="AX91" s="954"/>
      <c r="AY91" s="954"/>
      <c r="AZ91" s="954"/>
      <c r="BA91" s="954"/>
      <c r="BB91" s="954"/>
      <c r="BC91" s="954"/>
      <c r="BD91" s="954"/>
      <c r="BE91" s="954"/>
      <c r="BF91" s="954"/>
      <c r="BG91" s="954"/>
      <c r="BH91" s="954"/>
      <c r="BI91" s="954"/>
      <c r="BJ91" s="954"/>
      <c r="BK91" s="954"/>
      <c r="BL91" s="954"/>
      <c r="BM91" s="954"/>
      <c r="BN91" s="954"/>
      <c r="BO91" s="954"/>
      <c r="BP91" s="954"/>
      <c r="BQ91" s="954"/>
      <c r="BR91" s="954"/>
      <c r="BS91" s="954"/>
      <c r="BT91" s="954"/>
      <c r="BU91" s="954"/>
      <c r="BV91" s="954"/>
      <c r="BW91" s="954"/>
      <c r="BX91" s="954"/>
      <c r="BY91" s="954"/>
      <c r="BZ91" s="954"/>
      <c r="CA91" s="954"/>
      <c r="CB91" s="954"/>
      <c r="CC91" s="954"/>
      <c r="CD91" s="954"/>
      <c r="CE91" s="954"/>
      <c r="CF91" s="954"/>
      <c r="CG91" s="954"/>
      <c r="CH91" s="954"/>
      <c r="CI91" s="954"/>
      <c r="CJ91" s="954"/>
    </row>
    <row r="92" spans="34:88" x14ac:dyDescent="0.25">
      <c r="AH92" s="953"/>
      <c r="AI92" s="953"/>
      <c r="AJ92" s="953"/>
      <c r="AK92" s="953"/>
      <c r="AL92" s="953"/>
      <c r="AM92" s="953"/>
      <c r="AN92" s="953"/>
      <c r="AO92" s="953"/>
      <c r="AP92" s="953"/>
      <c r="AQ92" s="954"/>
      <c r="AR92" s="954"/>
      <c r="AS92" s="954"/>
      <c r="AT92" s="954"/>
      <c r="AU92" s="954"/>
      <c r="AV92" s="954"/>
      <c r="AW92" s="954"/>
      <c r="AX92" s="954"/>
      <c r="AY92" s="954"/>
      <c r="AZ92" s="954"/>
      <c r="BA92" s="954"/>
      <c r="BB92" s="954"/>
      <c r="BC92" s="954"/>
      <c r="BD92" s="954"/>
      <c r="BE92" s="954"/>
      <c r="BF92" s="954"/>
      <c r="BG92" s="954"/>
      <c r="BH92" s="954"/>
      <c r="BI92" s="954"/>
      <c r="BJ92" s="954"/>
      <c r="BK92" s="954"/>
      <c r="BL92" s="954"/>
      <c r="BM92" s="954"/>
      <c r="BN92" s="954"/>
      <c r="BO92" s="954"/>
      <c r="BP92" s="954"/>
      <c r="BQ92" s="954"/>
      <c r="BR92" s="954"/>
      <c r="BS92" s="954"/>
      <c r="BT92" s="954"/>
      <c r="BU92" s="954"/>
      <c r="BV92" s="954"/>
      <c r="BW92" s="954"/>
      <c r="BX92" s="954"/>
      <c r="BY92" s="954"/>
      <c r="BZ92" s="954"/>
      <c r="CA92" s="954"/>
      <c r="CB92" s="954"/>
      <c r="CC92" s="954"/>
      <c r="CD92" s="954"/>
      <c r="CE92" s="954"/>
      <c r="CF92" s="954"/>
      <c r="CG92" s="954"/>
      <c r="CH92" s="954"/>
      <c r="CI92" s="954"/>
      <c r="CJ92" s="954"/>
    </row>
    <row r="93" spans="34:88" x14ac:dyDescent="0.25">
      <c r="AH93" s="953"/>
      <c r="AI93" s="953"/>
      <c r="AJ93" s="953"/>
      <c r="AK93" s="953"/>
      <c r="AL93" s="953"/>
      <c r="AM93" s="953"/>
      <c r="AN93" s="953"/>
      <c r="AO93" s="953"/>
      <c r="AP93" s="953"/>
      <c r="AQ93" s="954"/>
      <c r="AR93" s="954"/>
      <c r="AS93" s="954"/>
      <c r="AT93" s="954"/>
      <c r="AU93" s="954"/>
      <c r="AV93" s="954"/>
      <c r="AW93" s="954"/>
      <c r="AX93" s="954"/>
      <c r="AY93" s="954"/>
      <c r="AZ93" s="954"/>
      <c r="BA93" s="954"/>
      <c r="BB93" s="954"/>
      <c r="BC93" s="954"/>
      <c r="BD93" s="954"/>
      <c r="BE93" s="954"/>
      <c r="BF93" s="954"/>
      <c r="BG93" s="954"/>
      <c r="BH93" s="954"/>
      <c r="BI93" s="954"/>
      <c r="BJ93" s="954"/>
      <c r="BK93" s="954"/>
      <c r="BL93" s="954"/>
      <c r="BM93" s="954"/>
      <c r="BN93" s="954"/>
      <c r="BO93" s="954"/>
      <c r="BP93" s="954"/>
      <c r="BQ93" s="954"/>
      <c r="BR93" s="954"/>
      <c r="BS93" s="954"/>
      <c r="BT93" s="954"/>
      <c r="BU93" s="954"/>
      <c r="BV93" s="954"/>
      <c r="BW93" s="954"/>
      <c r="BX93" s="954"/>
      <c r="BY93" s="954"/>
      <c r="BZ93" s="954"/>
      <c r="CA93" s="954"/>
      <c r="CB93" s="954"/>
      <c r="CC93" s="954"/>
      <c r="CD93" s="954"/>
      <c r="CE93" s="954"/>
      <c r="CF93" s="954"/>
      <c r="CG93" s="954"/>
      <c r="CH93" s="954"/>
      <c r="CI93" s="954"/>
      <c r="CJ93" s="954"/>
    </row>
    <row r="94" spans="34:88" x14ac:dyDescent="0.25">
      <c r="AH94" s="953"/>
      <c r="AI94" s="953"/>
      <c r="AJ94" s="953"/>
      <c r="AK94" s="953"/>
      <c r="AL94" s="953"/>
      <c r="AM94" s="953"/>
      <c r="AN94" s="953"/>
      <c r="AO94" s="953"/>
      <c r="AP94" s="953"/>
      <c r="AQ94" s="954"/>
      <c r="AR94" s="954"/>
      <c r="AS94" s="954"/>
      <c r="AT94" s="954"/>
      <c r="AU94" s="954"/>
      <c r="AV94" s="954"/>
      <c r="AW94" s="954"/>
      <c r="AX94" s="954"/>
      <c r="AY94" s="954"/>
      <c r="AZ94" s="954"/>
      <c r="BA94" s="954"/>
      <c r="BB94" s="954"/>
      <c r="BC94" s="954"/>
      <c r="BD94" s="954"/>
      <c r="BE94" s="954"/>
      <c r="BF94" s="954"/>
      <c r="BG94" s="954"/>
      <c r="BH94" s="954"/>
      <c r="BI94" s="954"/>
      <c r="BJ94" s="954"/>
      <c r="BK94" s="954"/>
      <c r="BL94" s="954"/>
      <c r="BM94" s="954"/>
      <c r="BN94" s="954"/>
      <c r="BO94" s="954"/>
      <c r="BP94" s="954"/>
      <c r="BQ94" s="954"/>
      <c r="BR94" s="954"/>
      <c r="BS94" s="954"/>
      <c r="BT94" s="954"/>
      <c r="BU94" s="954"/>
      <c r="BV94" s="954"/>
      <c r="BW94" s="954"/>
      <c r="BX94" s="954"/>
      <c r="BY94" s="954"/>
      <c r="BZ94" s="954"/>
      <c r="CA94" s="954"/>
      <c r="CB94" s="954"/>
      <c r="CC94" s="954"/>
      <c r="CD94" s="954"/>
      <c r="CE94" s="954"/>
      <c r="CF94" s="954"/>
      <c r="CG94" s="954"/>
      <c r="CH94" s="954"/>
      <c r="CI94" s="954"/>
      <c r="CJ94" s="954"/>
    </row>
    <row r="95" spans="34:88" x14ac:dyDescent="0.25">
      <c r="AH95" s="953"/>
      <c r="AI95" s="953"/>
      <c r="AJ95" s="953"/>
      <c r="AK95" s="953"/>
      <c r="AL95" s="953"/>
      <c r="AM95" s="953"/>
      <c r="AN95" s="953"/>
      <c r="AO95" s="953"/>
      <c r="AP95" s="953"/>
      <c r="AQ95" s="954"/>
      <c r="AR95" s="954"/>
      <c r="AS95" s="954"/>
      <c r="AT95" s="954"/>
      <c r="AU95" s="954"/>
      <c r="AV95" s="954"/>
      <c r="AW95" s="954"/>
      <c r="AX95" s="954"/>
      <c r="AY95" s="954"/>
      <c r="AZ95" s="954"/>
      <c r="BA95" s="954"/>
      <c r="BB95" s="954"/>
      <c r="BC95" s="954"/>
      <c r="BD95" s="954"/>
      <c r="BE95" s="954"/>
      <c r="BF95" s="954"/>
      <c r="BG95" s="954"/>
      <c r="BH95" s="954"/>
      <c r="BI95" s="954"/>
      <c r="BJ95" s="954"/>
      <c r="BK95" s="954"/>
      <c r="BL95" s="954"/>
      <c r="BM95" s="954"/>
      <c r="BN95" s="954"/>
      <c r="BO95" s="954"/>
      <c r="BP95" s="954"/>
      <c r="BQ95" s="954"/>
      <c r="BR95" s="954"/>
      <c r="BS95" s="954"/>
      <c r="BT95" s="954"/>
      <c r="BU95" s="954"/>
      <c r="BV95" s="954"/>
      <c r="BW95" s="954"/>
      <c r="BX95" s="954"/>
      <c r="BY95" s="954"/>
      <c r="BZ95" s="954"/>
      <c r="CA95" s="954"/>
      <c r="CB95" s="954"/>
      <c r="CC95" s="954"/>
      <c r="CD95" s="954"/>
      <c r="CE95" s="954"/>
      <c r="CF95" s="954"/>
      <c r="CG95" s="954"/>
      <c r="CH95" s="954"/>
      <c r="CI95" s="954"/>
      <c r="CJ95" s="954"/>
    </row>
    <row r="96" spans="34:88" x14ac:dyDescent="0.25">
      <c r="AH96" s="953"/>
      <c r="AI96" s="953"/>
      <c r="AJ96" s="953"/>
      <c r="AK96" s="953"/>
      <c r="AL96" s="953"/>
      <c r="AM96" s="953"/>
      <c r="AN96" s="953"/>
      <c r="AO96" s="953"/>
      <c r="AP96" s="953"/>
      <c r="AQ96" s="954"/>
      <c r="AR96" s="954"/>
      <c r="AS96" s="954"/>
      <c r="AT96" s="954"/>
      <c r="AU96" s="954"/>
      <c r="AV96" s="954"/>
      <c r="AW96" s="954"/>
      <c r="AX96" s="954"/>
      <c r="AY96" s="954"/>
      <c r="AZ96" s="954"/>
      <c r="BA96" s="954"/>
      <c r="BB96" s="954"/>
      <c r="BC96" s="954"/>
      <c r="BD96" s="954"/>
      <c r="BE96" s="954"/>
      <c r="BF96" s="954"/>
      <c r="BG96" s="954"/>
      <c r="BH96" s="954"/>
      <c r="BI96" s="954"/>
      <c r="BJ96" s="954"/>
      <c r="BK96" s="954"/>
      <c r="BL96" s="954"/>
      <c r="BM96" s="954"/>
      <c r="BN96" s="954"/>
      <c r="BO96" s="954"/>
      <c r="BP96" s="954"/>
      <c r="BQ96" s="954"/>
      <c r="BR96" s="954"/>
      <c r="BS96" s="954"/>
      <c r="BT96" s="954"/>
      <c r="BU96" s="954"/>
      <c r="BV96" s="954"/>
      <c r="BW96" s="954"/>
      <c r="BX96" s="954"/>
      <c r="BY96" s="954"/>
      <c r="BZ96" s="954"/>
      <c r="CA96" s="954"/>
      <c r="CB96" s="954"/>
      <c r="CC96" s="954"/>
      <c r="CD96" s="954"/>
      <c r="CE96" s="954"/>
      <c r="CF96" s="954"/>
      <c r="CG96" s="954"/>
      <c r="CH96" s="954"/>
      <c r="CI96" s="954"/>
      <c r="CJ96" s="954"/>
    </row>
    <row r="97" spans="43:88" x14ac:dyDescent="0.25">
      <c r="AQ97" s="954"/>
      <c r="AR97" s="954"/>
      <c r="AS97" s="954"/>
      <c r="AT97" s="954"/>
      <c r="AU97" s="954"/>
      <c r="AV97" s="954"/>
      <c r="AW97" s="954"/>
      <c r="AX97" s="954"/>
      <c r="AY97" s="954"/>
      <c r="AZ97" s="954"/>
      <c r="BA97" s="954"/>
      <c r="BB97" s="954"/>
      <c r="BC97" s="954"/>
      <c r="BD97" s="954"/>
      <c r="BE97" s="954"/>
      <c r="BF97" s="954"/>
      <c r="BG97" s="954"/>
      <c r="BH97" s="954"/>
      <c r="BI97" s="954"/>
      <c r="BJ97" s="954"/>
      <c r="BK97" s="954"/>
      <c r="BL97" s="954"/>
      <c r="BM97" s="954"/>
      <c r="BN97" s="954"/>
      <c r="BO97" s="954"/>
      <c r="BP97" s="954"/>
      <c r="BQ97" s="954"/>
      <c r="BR97" s="954"/>
      <c r="BS97" s="954"/>
      <c r="BT97" s="954"/>
      <c r="BU97" s="954"/>
      <c r="BV97" s="954"/>
      <c r="BW97" s="954"/>
      <c r="BX97" s="954"/>
      <c r="BY97" s="954"/>
      <c r="BZ97" s="954"/>
      <c r="CA97" s="954"/>
      <c r="CB97" s="954"/>
      <c r="CC97" s="954"/>
      <c r="CD97" s="954"/>
      <c r="CE97" s="954"/>
      <c r="CF97" s="954"/>
      <c r="CG97" s="954"/>
      <c r="CH97" s="954"/>
      <c r="CI97" s="954"/>
      <c r="CJ97" s="954"/>
    </row>
    <row r="98" spans="43:88" x14ac:dyDescent="0.25">
      <c r="AQ98" s="954"/>
      <c r="AR98" s="954"/>
      <c r="AS98" s="954"/>
      <c r="AT98" s="954"/>
      <c r="AU98" s="954"/>
      <c r="AV98" s="954"/>
      <c r="AW98" s="954"/>
      <c r="AX98" s="954"/>
      <c r="AY98" s="954"/>
      <c r="AZ98" s="954"/>
      <c r="BA98" s="954"/>
      <c r="BB98" s="954"/>
      <c r="BC98" s="954"/>
      <c r="BD98" s="954"/>
      <c r="BE98" s="954"/>
      <c r="BF98" s="954"/>
      <c r="BG98" s="954"/>
      <c r="BH98" s="954"/>
      <c r="BI98" s="954"/>
      <c r="BJ98" s="954"/>
      <c r="BK98" s="954"/>
      <c r="BL98" s="954"/>
      <c r="BM98" s="954"/>
      <c r="BN98" s="954"/>
      <c r="BO98" s="954"/>
      <c r="BP98" s="954"/>
      <c r="BQ98" s="954"/>
      <c r="BR98" s="954"/>
      <c r="BS98" s="954"/>
      <c r="BT98" s="954"/>
      <c r="BU98" s="954"/>
      <c r="BV98" s="954"/>
      <c r="BW98" s="954"/>
      <c r="BX98" s="954"/>
      <c r="BY98" s="954"/>
      <c r="BZ98" s="954"/>
      <c r="CA98" s="954"/>
      <c r="CB98" s="954"/>
      <c r="CC98" s="954"/>
      <c r="CD98" s="954"/>
      <c r="CE98" s="954"/>
      <c r="CF98" s="954"/>
      <c r="CG98" s="954"/>
      <c r="CH98" s="954"/>
      <c r="CI98" s="954"/>
      <c r="CJ98" s="954"/>
    </row>
    <row r="99" spans="43:88" x14ac:dyDescent="0.25">
      <c r="AQ99" s="954"/>
      <c r="AR99" s="954"/>
      <c r="AS99" s="954"/>
      <c r="AT99" s="954"/>
      <c r="AU99" s="954"/>
      <c r="AV99" s="954"/>
      <c r="AW99" s="954"/>
      <c r="AX99" s="954"/>
      <c r="AY99" s="954"/>
      <c r="AZ99" s="954"/>
      <c r="BA99" s="954"/>
      <c r="BB99" s="954"/>
      <c r="BC99" s="954"/>
      <c r="BD99" s="954"/>
      <c r="BE99" s="954"/>
      <c r="BF99" s="954"/>
      <c r="BG99" s="954"/>
      <c r="BH99" s="954"/>
      <c r="BI99" s="954"/>
      <c r="BJ99" s="954"/>
      <c r="BK99" s="954"/>
      <c r="BL99" s="954"/>
      <c r="BM99" s="954"/>
      <c r="BN99" s="954"/>
      <c r="BO99" s="954"/>
      <c r="BP99" s="954"/>
      <c r="BQ99" s="954"/>
      <c r="BR99" s="954"/>
      <c r="BS99" s="954"/>
      <c r="BT99" s="954"/>
      <c r="BU99" s="954"/>
      <c r="BV99" s="954"/>
      <c r="BW99" s="954"/>
      <c r="BX99" s="954"/>
      <c r="BY99" s="954"/>
      <c r="BZ99" s="954"/>
      <c r="CA99" s="954"/>
      <c r="CB99" s="954"/>
      <c r="CC99" s="954"/>
      <c r="CD99" s="954"/>
      <c r="CE99" s="954"/>
      <c r="CF99" s="954"/>
      <c r="CG99" s="954"/>
      <c r="CH99" s="954"/>
      <c r="CI99" s="954"/>
      <c r="CJ99" s="954"/>
    </row>
    <row r="100" spans="43:88" x14ac:dyDescent="0.25">
      <c r="AQ100" s="954"/>
      <c r="AR100" s="954"/>
      <c r="AS100" s="954"/>
      <c r="AT100" s="954"/>
      <c r="AU100" s="954"/>
      <c r="AV100" s="954"/>
      <c r="AW100" s="954"/>
      <c r="AX100" s="954"/>
      <c r="AY100" s="954"/>
      <c r="AZ100" s="954"/>
      <c r="BA100" s="954"/>
      <c r="BB100" s="954"/>
      <c r="BC100" s="954"/>
      <c r="BD100" s="954"/>
      <c r="BE100" s="954"/>
      <c r="BF100" s="954"/>
      <c r="BG100" s="954"/>
      <c r="BH100" s="954"/>
      <c r="BI100" s="954"/>
      <c r="BJ100" s="954"/>
      <c r="BK100" s="954"/>
      <c r="BL100" s="954"/>
      <c r="BM100" s="954"/>
      <c r="BN100" s="954"/>
      <c r="BO100" s="954"/>
      <c r="BP100" s="954"/>
      <c r="BQ100" s="954"/>
      <c r="BR100" s="954"/>
      <c r="BS100" s="954"/>
      <c r="BT100" s="954"/>
      <c r="BU100" s="954"/>
      <c r="BV100" s="954"/>
      <c r="BW100" s="954"/>
      <c r="BX100" s="954"/>
      <c r="BY100" s="954"/>
      <c r="BZ100" s="954"/>
      <c r="CA100" s="954"/>
      <c r="CB100" s="954"/>
      <c r="CC100" s="954"/>
      <c r="CD100" s="954"/>
      <c r="CE100" s="954"/>
      <c r="CF100" s="954"/>
      <c r="CG100" s="954"/>
      <c r="CH100" s="954"/>
      <c r="CI100" s="954"/>
      <c r="CJ100" s="954"/>
    </row>
    <row r="101" spans="43:88" x14ac:dyDescent="0.25">
      <c r="AQ101" s="954"/>
      <c r="AR101" s="954"/>
      <c r="AS101" s="954"/>
      <c r="AT101" s="954"/>
      <c r="AU101" s="954"/>
      <c r="AV101" s="954"/>
      <c r="AW101" s="954"/>
      <c r="AX101" s="954"/>
      <c r="AY101" s="954"/>
      <c r="AZ101" s="954"/>
      <c r="BA101" s="954"/>
      <c r="BB101" s="954"/>
      <c r="BC101" s="954"/>
      <c r="BD101" s="954"/>
      <c r="BE101" s="954"/>
      <c r="BF101" s="954"/>
      <c r="BG101" s="954"/>
      <c r="BH101" s="954"/>
      <c r="BI101" s="954"/>
      <c r="BJ101" s="954"/>
      <c r="BK101" s="954"/>
      <c r="BL101" s="954"/>
      <c r="BM101" s="954"/>
      <c r="BN101" s="954"/>
      <c r="BO101" s="954"/>
      <c r="BP101" s="954"/>
      <c r="BQ101" s="954"/>
      <c r="BR101" s="954"/>
      <c r="BS101" s="954"/>
      <c r="BT101" s="954"/>
      <c r="BU101" s="954"/>
      <c r="BV101" s="954"/>
      <c r="BW101" s="954"/>
      <c r="BX101" s="954"/>
      <c r="BY101" s="954"/>
      <c r="BZ101" s="954"/>
      <c r="CA101" s="954"/>
      <c r="CB101" s="954"/>
      <c r="CC101" s="954"/>
      <c r="CD101" s="954"/>
      <c r="CE101" s="954"/>
      <c r="CF101" s="954"/>
      <c r="CG101" s="954"/>
      <c r="CH101" s="954"/>
      <c r="CI101" s="954"/>
      <c r="CJ101" s="954"/>
    </row>
    <row r="102" spans="43:88" x14ac:dyDescent="0.25">
      <c r="AQ102" s="954"/>
      <c r="AR102" s="954"/>
      <c r="AS102" s="954"/>
      <c r="AT102" s="954"/>
      <c r="AU102" s="954"/>
      <c r="AV102" s="954"/>
      <c r="AW102" s="954"/>
      <c r="AX102" s="954"/>
      <c r="AY102" s="954"/>
      <c r="AZ102" s="954"/>
      <c r="BA102" s="954"/>
      <c r="BB102" s="954"/>
      <c r="BC102" s="954"/>
      <c r="BD102" s="954"/>
      <c r="BE102" s="954"/>
      <c r="BF102" s="954"/>
      <c r="BG102" s="954"/>
      <c r="BH102" s="954"/>
      <c r="BI102" s="954"/>
      <c r="BJ102" s="954"/>
      <c r="BK102" s="954"/>
      <c r="BL102" s="954"/>
      <c r="BM102" s="954"/>
      <c r="BN102" s="954"/>
      <c r="BO102" s="954"/>
      <c r="BP102" s="954"/>
      <c r="BQ102" s="954"/>
      <c r="BR102" s="954"/>
      <c r="BS102" s="954"/>
      <c r="BT102" s="954"/>
      <c r="BU102" s="954"/>
      <c r="BV102" s="954"/>
      <c r="BW102" s="954"/>
      <c r="BX102" s="954"/>
      <c r="BY102" s="954"/>
      <c r="BZ102" s="954"/>
      <c r="CA102" s="954"/>
      <c r="CB102" s="954"/>
      <c r="CC102" s="954"/>
      <c r="CD102" s="954"/>
      <c r="CE102" s="954"/>
      <c r="CF102" s="954"/>
      <c r="CG102" s="954"/>
      <c r="CH102" s="954"/>
      <c r="CI102" s="954"/>
      <c r="CJ102" s="954"/>
    </row>
    <row r="103" spans="43:88" x14ac:dyDescent="0.25">
      <c r="AQ103" s="954"/>
      <c r="AR103" s="954"/>
      <c r="AS103" s="954"/>
      <c r="AT103" s="954"/>
      <c r="AU103" s="954"/>
      <c r="AV103" s="954"/>
      <c r="AW103" s="954"/>
      <c r="AX103" s="954"/>
      <c r="AY103" s="954"/>
      <c r="AZ103" s="954"/>
      <c r="BA103" s="954"/>
      <c r="BB103" s="954"/>
      <c r="BC103" s="954"/>
      <c r="BD103" s="954"/>
      <c r="BE103" s="954"/>
      <c r="BF103" s="954"/>
      <c r="BG103" s="954"/>
      <c r="BH103" s="954"/>
      <c r="BI103" s="954"/>
      <c r="BJ103" s="954"/>
      <c r="BK103" s="954"/>
      <c r="BL103" s="954"/>
      <c r="BM103" s="954"/>
      <c r="BN103" s="954"/>
      <c r="BO103" s="954"/>
      <c r="BP103" s="954"/>
      <c r="BQ103" s="954"/>
      <c r="BR103" s="954"/>
      <c r="BS103" s="954"/>
      <c r="BT103" s="954"/>
      <c r="BU103" s="954"/>
      <c r="BV103" s="954"/>
      <c r="BW103" s="954"/>
      <c r="BX103" s="954"/>
      <c r="BY103" s="954"/>
      <c r="BZ103" s="954"/>
      <c r="CA103" s="954"/>
      <c r="CB103" s="954"/>
      <c r="CC103" s="954"/>
      <c r="CD103" s="954"/>
      <c r="CE103" s="954"/>
      <c r="CF103" s="954"/>
      <c r="CG103" s="954"/>
      <c r="CH103" s="954"/>
      <c r="CI103" s="954"/>
      <c r="CJ103" s="954"/>
    </row>
    <row r="104" spans="43:88" x14ac:dyDescent="0.25">
      <c r="AQ104" s="954"/>
      <c r="AR104" s="954"/>
      <c r="AS104" s="954"/>
      <c r="AT104" s="954"/>
      <c r="AU104" s="954"/>
      <c r="AV104" s="954"/>
      <c r="AW104" s="954"/>
      <c r="AX104" s="954"/>
      <c r="AY104" s="954"/>
      <c r="AZ104" s="954"/>
      <c r="BA104" s="954"/>
      <c r="BB104" s="954"/>
      <c r="BC104" s="954"/>
      <c r="BD104" s="954"/>
      <c r="BE104" s="954"/>
      <c r="BF104" s="954"/>
      <c r="BG104" s="954"/>
      <c r="BH104" s="954"/>
      <c r="BI104" s="954"/>
      <c r="BJ104" s="954"/>
      <c r="BK104" s="954"/>
      <c r="BL104" s="954"/>
      <c r="BM104" s="954"/>
      <c r="BN104" s="954"/>
      <c r="BO104" s="954"/>
      <c r="BP104" s="954"/>
      <c r="BQ104" s="954"/>
      <c r="BR104" s="954"/>
      <c r="BS104" s="954"/>
      <c r="BT104" s="954"/>
      <c r="BU104" s="954"/>
      <c r="BV104" s="954"/>
      <c r="BW104" s="954"/>
      <c r="BX104" s="954"/>
      <c r="BY104" s="954"/>
      <c r="BZ104" s="954"/>
      <c r="CA104" s="954"/>
      <c r="CB104" s="954"/>
      <c r="CC104" s="954"/>
      <c r="CD104" s="954"/>
      <c r="CE104" s="954"/>
      <c r="CF104" s="954"/>
      <c r="CG104" s="954"/>
      <c r="CH104" s="954"/>
      <c r="CI104" s="954"/>
      <c r="CJ104" s="954"/>
    </row>
    <row r="105" spans="43:88" x14ac:dyDescent="0.25">
      <c r="AQ105" s="954"/>
      <c r="AR105" s="954"/>
      <c r="AS105" s="954"/>
      <c r="AT105" s="954"/>
      <c r="AU105" s="954"/>
      <c r="AV105" s="954"/>
      <c r="AW105" s="954"/>
      <c r="AX105" s="954"/>
      <c r="AY105" s="954"/>
      <c r="AZ105" s="954"/>
      <c r="BA105" s="954"/>
      <c r="BB105" s="954"/>
      <c r="BC105" s="954"/>
      <c r="BD105" s="954"/>
      <c r="BE105" s="954"/>
      <c r="BF105" s="954"/>
      <c r="BG105" s="954"/>
      <c r="BH105" s="954"/>
      <c r="BI105" s="954"/>
      <c r="BJ105" s="954"/>
      <c r="BK105" s="954"/>
      <c r="BL105" s="954"/>
      <c r="BM105" s="954"/>
      <c r="BN105" s="954"/>
      <c r="BO105" s="954"/>
      <c r="BP105" s="954"/>
      <c r="BQ105" s="954"/>
      <c r="BR105" s="954"/>
      <c r="BS105" s="954"/>
      <c r="BT105" s="954"/>
      <c r="BU105" s="954"/>
      <c r="BV105" s="954"/>
      <c r="BW105" s="954"/>
      <c r="BX105" s="954"/>
      <c r="BY105" s="954"/>
      <c r="BZ105" s="954"/>
      <c r="CA105" s="954"/>
      <c r="CB105" s="954"/>
      <c r="CC105" s="954"/>
      <c r="CD105" s="954"/>
      <c r="CE105" s="954"/>
      <c r="CF105" s="954"/>
      <c r="CG105" s="954"/>
      <c r="CH105" s="954"/>
      <c r="CI105" s="954"/>
      <c r="CJ105" s="954"/>
    </row>
    <row r="106" spans="43:88" x14ac:dyDescent="0.25">
      <c r="AQ106" s="954"/>
      <c r="AR106" s="954"/>
      <c r="AS106" s="954"/>
      <c r="AT106" s="954"/>
      <c r="AU106" s="954"/>
      <c r="AV106" s="954"/>
      <c r="AW106" s="954"/>
      <c r="AX106" s="954"/>
      <c r="AY106" s="954"/>
      <c r="AZ106" s="954"/>
      <c r="BA106" s="954"/>
      <c r="BB106" s="954"/>
      <c r="BC106" s="954"/>
      <c r="BD106" s="954"/>
      <c r="BE106" s="954"/>
      <c r="BF106" s="954"/>
      <c r="BG106" s="954"/>
      <c r="BH106" s="954"/>
      <c r="BI106" s="954"/>
      <c r="BJ106" s="954"/>
      <c r="BK106" s="954"/>
      <c r="BL106" s="954"/>
      <c r="BM106" s="954"/>
      <c r="BN106" s="954"/>
      <c r="BO106" s="954"/>
      <c r="BP106" s="954"/>
      <c r="BQ106" s="954"/>
      <c r="BR106" s="954"/>
      <c r="BS106" s="954"/>
      <c r="BT106" s="954"/>
      <c r="BU106" s="954"/>
      <c r="BV106" s="954"/>
      <c r="BW106" s="954"/>
      <c r="BX106" s="954"/>
      <c r="BY106" s="954"/>
      <c r="BZ106" s="954"/>
      <c r="CA106" s="954"/>
      <c r="CB106" s="954"/>
      <c r="CC106" s="954"/>
      <c r="CD106" s="954"/>
      <c r="CE106" s="954"/>
      <c r="CF106" s="954"/>
      <c r="CG106" s="954"/>
      <c r="CH106" s="954"/>
      <c r="CI106" s="954"/>
      <c r="CJ106" s="954"/>
    </row>
  </sheetData>
  <sheetProtection algorithmName="SHA-512" hashValue="DKO37wRQmxQpYCQinqmdyJ9qZb3vupsntJWioYCkRI+0XFCbUkLWJy6p8e3z/5RFICxUhLrpkTxFIOmqQ2ILYA==" saltValue="iQlpF5NaU968tvGsrs4OQg==" spinCount="100000" sheet="1" formatCells="0" formatColumns="0" formatRows="0" insertColumns="0" insertRows="0" insertHyperlinks="0" deleteColumns="0" deleteRows="0" sort="0" autoFilter="0" pivotTables="0"/>
  <mergeCells count="2">
    <mergeCell ref="I14:K14"/>
    <mergeCell ref="I31:K31"/>
  </mergeCells>
  <phoneticPr fontId="3" type="noConversion"/>
  <hyperlinks>
    <hyperlink ref="I14:K14" location="'Cotiza (PN)'!C10" display="IR A LA COTIZACIÓN" xr:uid="{00000000-0004-0000-0100-000000000000}"/>
    <hyperlink ref="M1" location="Req_Med!AE8" display="TABLA REQUISITOS MEDICOS" xr:uid="{00000000-0004-0000-0100-000001000000}"/>
    <hyperlink ref="AE9:AG9" location="Cotiza!C10" display="IR A LA COTIZACIÓN" xr:uid="{00000000-0004-0000-0100-000002000000}"/>
    <hyperlink ref="AE9" location="'Cotiza (PN)'!C10" display="IR A LA COTIZACIÓN" xr:uid="{C36455DC-0DE7-420A-85A7-4C390C496166}"/>
  </hyperlinks>
  <printOptions horizontalCentered="1"/>
  <pageMargins left="0.59055118110236227" right="0.51" top="0.39370078740157483" bottom="0.74803149606299213" header="0" footer="0.23622047244094491"/>
  <pageSetup scale="87" orientation="portrait" horizontalDpi="300" verticalDpi="300" r:id="rId1"/>
  <headerFooter alignWithMargins="0">
    <oddFooter>&amp;R&amp;9&amp;A</oddFooter>
  </headerFooter>
  <drawing r:id="rId2"/>
</worksheet>
</file>

<file path=docMetadata/LabelInfo.xml><?xml version="1.0" encoding="utf-8"?>
<clbl:labelList xmlns:clbl="http://schemas.microsoft.com/office/2020/mipLabelMetadata">
  <clbl:label id="{8349e594-6c23-484f-bb48-02cd4ec27028}" enabled="0" method="" siteId="{8349e594-6c23-484f-bb48-02cd4ec2702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Cotiza (PN)</vt:lpstr>
      <vt:lpstr>Req_Med</vt:lpstr>
      <vt:lpstr>'Cotiza (PN)'!Print_Area</vt:lpstr>
      <vt:lpstr>Req_Med!Print_Area</vt:lpstr>
      <vt:lpstr>Requisitos</vt:lpstr>
      <vt:lpstr>Tabla_Requisitos</vt:lpstr>
    </vt:vector>
  </TitlesOfParts>
  <Manager/>
  <Company>G.P.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U10422</dc:creator>
  <cp:keywords/>
  <dc:description/>
  <cp:lastModifiedBy>Yusil Abud</cp:lastModifiedBy>
  <cp:revision/>
  <cp:lastPrinted>2025-11-19T19:47:55Z</cp:lastPrinted>
  <dcterms:created xsi:type="dcterms:W3CDTF">2006-05-15T13:05:53Z</dcterms:created>
  <dcterms:modified xsi:type="dcterms:W3CDTF">2025-11-24T15:03:43Z</dcterms:modified>
  <cp:category/>
  <cp:contentStatus/>
</cp:coreProperties>
</file>